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heckCompatibility="1"/>
  <mc:AlternateContent xmlns:mc="http://schemas.openxmlformats.org/markup-compatibility/2006">
    <mc:Choice Requires="x15">
      <x15ac:absPath xmlns:x15ac="http://schemas.microsoft.com/office/spreadsheetml/2010/11/ac" url="C:\Users\ASUS\Downloads\"/>
    </mc:Choice>
  </mc:AlternateContent>
  <xr:revisionPtr revIDLastSave="0" documentId="13_ncr:1_{23CE2B17-054C-4894-A5D0-62C8A8C0CB66}" xr6:coauthVersionLast="47" xr6:coauthVersionMax="47" xr10:uidLastSave="{00000000-0000-0000-0000-000000000000}"/>
  <bookViews>
    <workbookView xWindow="-110" yWindow="-110" windowWidth="19420" windowHeight="10300" tabRatio="879" firstSheet="1" activeTab="5" xr2:uid="{00000000-000D-0000-FFFF-FFFF00000000}"/>
  </bookViews>
  <sheets>
    <sheet name="MENU" sheetId="23" state="hidden" r:id="rId1"/>
    <sheet name="SETUP" sheetId="2" r:id="rId2"/>
    <sheet name="Referensi" sheetId="41" r:id="rId3"/>
    <sheet name="Input_Transaksi" sheetId="13" r:id="rId4"/>
    <sheet name="BKU" sheetId="40" r:id="rId5"/>
    <sheet name="BANK" sheetId="15" r:id="rId6"/>
    <sheet name="TUNAI" sheetId="14" r:id="rId7"/>
    <sheet name="BPP" sheetId="16" state="hidden" r:id="rId8"/>
    <sheet name="UP" sheetId="17" state="hidden" r:id="rId9"/>
    <sheet name="PERJADIN" sheetId="39" r:id="rId10"/>
    <sheet name="PJK_UP" sheetId="20" state="hidden" r:id="rId11"/>
    <sheet name="LSB" sheetId="18" r:id="rId12"/>
    <sheet name="BUNGA" sheetId="21" r:id="rId13"/>
    <sheet name="PJK_LS" sheetId="49" r:id="rId14"/>
    <sheet name="PB" sheetId="52" r:id="rId15"/>
    <sheet name="PENGEMBALIAN" sheetId="53" r:id="rId16"/>
    <sheet name="WASJA" sheetId="24" state="hidden" r:id="rId17"/>
    <sheet name="SPP" sheetId="35" state="hidden" r:id="rId18"/>
    <sheet name="SPTB" sheetId="28" state="hidden" r:id="rId19"/>
    <sheet name="SPTB_LS" sheetId="38" state="hidden" r:id="rId20"/>
    <sheet name="BAR" sheetId="30" state="hidden" r:id="rId21"/>
    <sheet name="LPJ" sheetId="31" state="hidden" r:id="rId22"/>
    <sheet name="LPJ (2)" sheetId="47" state="hidden" r:id="rId23"/>
  </sheets>
  <externalReferences>
    <externalReference r:id="rId24"/>
    <externalReference r:id="rId25"/>
  </externalReferences>
  <definedNames>
    <definedName name="_1960.011.011.521219">WASJA!$D$13</definedName>
    <definedName name="_xlnm._FilterDatabase" localSheetId="5" hidden="1">BANK!$C$12:$C$556</definedName>
    <definedName name="_xlnm._FilterDatabase" localSheetId="4" hidden="1">BKU!$C$12:$C$556</definedName>
    <definedName name="_xlnm._FilterDatabase" localSheetId="7" hidden="1">BPP!$C$12:$C$113</definedName>
    <definedName name="_xlnm._FilterDatabase" localSheetId="12" hidden="1">BUNGA!$C$12:$C$556</definedName>
    <definedName name="_xlnm._FilterDatabase" localSheetId="3" hidden="1">Input_Transaksi!$C$9:$CR$557</definedName>
    <definedName name="_xlnm._FilterDatabase" localSheetId="11" hidden="1">LSB!$C$12:$C$556</definedName>
    <definedName name="_xlnm._FilterDatabase" localSheetId="14" hidden="1">PB!$C$12:$C$556</definedName>
    <definedName name="_xlnm._FilterDatabase" localSheetId="15" hidden="1">PENGEMBALIAN!$C$12:$C$556</definedName>
    <definedName name="_xlnm._FilterDatabase" localSheetId="9" hidden="1">PERJADIN!$C$12:$C$556</definedName>
    <definedName name="_xlnm._FilterDatabase" localSheetId="13" hidden="1">PJK_LS!$C$12:$C$556</definedName>
    <definedName name="_xlnm._FilterDatabase" localSheetId="10" hidden="1">PJK_UP!$C$12:$C$351</definedName>
    <definedName name="_xlnm._FilterDatabase" localSheetId="17" hidden="1">SPP!$B$45:$B$55</definedName>
    <definedName name="_xlnm._FilterDatabase" localSheetId="18" hidden="1">SPTB!$I$24:$I$124</definedName>
    <definedName name="_xlnm._FilterDatabase" localSheetId="6" hidden="1">TUNAI!$C$12:$C$556</definedName>
    <definedName name="_xlnm._FilterDatabase" localSheetId="8" hidden="1">UP!$C$12:$C$169</definedName>
    <definedName name="_xlnm._FilterDatabase" localSheetId="16" hidden="1">WASJA!$C$16:$C$117</definedName>
    <definedName name="Daftar_Rekanan" localSheetId="2">Referensi!#REF!</definedName>
    <definedName name="Daftar_Rekanan">SETUP!$V$6:$Y$10</definedName>
    <definedName name="JAKARTA">[1]SETUP!$V$6:$Y$10</definedName>
    <definedName name="Jenis_Pembayaran" localSheetId="2">Referensi!#REF!</definedName>
    <definedName name="Jenis_Pembayaran">Referensi!$O$16:$O$21</definedName>
    <definedName name="Keg_Output_Akun">SETUP!$N$12:$N$66</definedName>
    <definedName name="Keg_Output_Komp_Akun" localSheetId="2">Referensi!$L$6:$L$34</definedName>
    <definedName name="Keg_Output_Komp_Akun">SETUP!$L$12:$S$66</definedName>
    <definedName name="Klabel" localSheetId="2">Referensi!#REF!</definedName>
    <definedName name="Klabel">Referensi!$K$6:$K$15</definedName>
    <definedName name="Kode" localSheetId="2">Referensi!#REF!</definedName>
    <definedName name="Kode">Referensi!$G$6:$G$39</definedName>
    <definedName name="Nama_Buku">SETUP!$H$7:$I$18</definedName>
    <definedName name="Output_01" localSheetId="2">SETUP!$N$12:$N$66</definedName>
    <definedName name="Output_02" localSheetId="2">Referensi!$N$31</definedName>
    <definedName name="Output_03" localSheetId="2">Referensi!$N$32:$N$33</definedName>
    <definedName name="Output_04" localSheetId="2">Referensi!$N$34:$N$39</definedName>
    <definedName name="Output_06" localSheetId="2">Referensi!$N$40</definedName>
    <definedName name="_xlnm.Print_Area" localSheetId="5">BANK!$A$2:$I$329</definedName>
    <definedName name="_xlnm.Print_Area" localSheetId="20">BAR!$A$1:$L$48</definedName>
    <definedName name="_xlnm.Print_Area" localSheetId="4">BKU!$A$2:$I$560</definedName>
    <definedName name="_xlnm.Print_Area" localSheetId="7">BPP!$A$2:$I$117</definedName>
    <definedName name="_xlnm.Print_Area" localSheetId="12">BUNGA!$A$2:$I$560</definedName>
    <definedName name="_xlnm.Print_Area" localSheetId="3">Input_Transaksi!$B$2:$CR$556</definedName>
    <definedName name="_xlnm.Print_Area" localSheetId="21">LPJ!$A$1:$M$49</definedName>
    <definedName name="_xlnm.Print_Area" localSheetId="11">LSB!$A$2:$I$559</definedName>
    <definedName name="_xlnm.Print_Area" localSheetId="14">PB!$A$2:$I$560</definedName>
    <definedName name="_xlnm.Print_Area" localSheetId="15">PENGEMBALIAN!$A$2:$I$560</definedName>
    <definedName name="_xlnm.Print_Area" localSheetId="9">PERJADIN!$A$2:$I$560</definedName>
    <definedName name="_xlnm.Print_Area" localSheetId="13">PJK_LS!$A$2:$N$560</definedName>
    <definedName name="_xlnm.Print_Area" localSheetId="10">PJK_UP!$A$2:$N$355</definedName>
    <definedName name="_xlnm.Print_Area" localSheetId="2">Referensi!$A$1:$E$43</definedName>
    <definedName name="_xlnm.Print_Area" localSheetId="18">SPTB!$B$5:$N$145</definedName>
    <definedName name="_xlnm.Print_Area" localSheetId="19">SPTB_LS!$B$5:$N$72</definedName>
    <definedName name="_xlnm.Print_Area" localSheetId="6">TUNAI!$A$2:$I$560</definedName>
    <definedName name="_xlnm.Print_Area" localSheetId="8">UP!$A$2:$I$173</definedName>
    <definedName name="_xlnm.Print_Area" localSheetId="16">WASJA!$A$2:$O$124</definedName>
    <definedName name="_xlnm.Print_Titles" localSheetId="5">BANK!$2:$12</definedName>
    <definedName name="_xlnm.Print_Titles" localSheetId="4">BKU!$2:$12</definedName>
    <definedName name="_xlnm.Print_Titles" localSheetId="11">LSB!$3:$12</definedName>
    <definedName name="_xlnm.Print_Titles" localSheetId="14">PB!$3:$12</definedName>
    <definedName name="_xlnm.Print_Titles" localSheetId="13">PJK_LS!$2:$12</definedName>
    <definedName name="_xlnm.Print_Titles" localSheetId="10">PJK_UP!$2:$12</definedName>
    <definedName name="_xlnm.Print_Titles" localSheetId="18">SPTB!$5:$24</definedName>
    <definedName name="_xlnm.Print_Titles" localSheetId="19">SPTB_LS!$5:$24</definedName>
    <definedName name="_xlnm.Print_Titles" localSheetId="6">TUNAI!$2:$12</definedName>
    <definedName name="_xlnm.Print_Titles" localSheetId="8">UP!$2:$12</definedName>
    <definedName name="Rekanan" localSheetId="2">Referensi!#REF!</definedName>
    <definedName name="Rekanan">SETUP!$V$6:$V$10</definedName>
    <definedName name="Sifat_Pembayaran" localSheetId="2">Referensi!#REF!</definedName>
    <definedName name="Sifat_Pembayaran">Referensi!$O$6:$O$11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3" l="1"/>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 i="13"/>
  <c r="D11" i="13"/>
  <c r="E451" i="18" l="1"/>
  <c r="E452" i="18"/>
  <c r="E453" i="18"/>
  <c r="E454" i="18"/>
  <c r="E455" i="18"/>
  <c r="E456" i="18"/>
  <c r="E457" i="18"/>
  <c r="E458" i="18"/>
  <c r="E459" i="18"/>
  <c r="E460" i="18"/>
  <c r="E461" i="18"/>
  <c r="E462" i="18"/>
  <c r="E463" i="18"/>
  <c r="E464" i="18"/>
  <c r="E465" i="18"/>
  <c r="E466" i="18"/>
  <c r="E467" i="18"/>
  <c r="E468" i="18"/>
  <c r="E469" i="18"/>
  <c r="E470" i="18"/>
  <c r="E471" i="18"/>
  <c r="E472" i="18"/>
  <c r="E473" i="18"/>
  <c r="E474" i="18"/>
  <c r="E475" i="18"/>
  <c r="E476" i="18"/>
  <c r="E477" i="18"/>
  <c r="E478" i="18"/>
  <c r="E479" i="18"/>
  <c r="E480" i="18"/>
  <c r="E481" i="18"/>
  <c r="E482" i="18"/>
  <c r="E483" i="18"/>
  <c r="E484" i="18"/>
  <c r="E485" i="18"/>
  <c r="E486" i="18"/>
  <c r="E487" i="18"/>
  <c r="E488" i="18"/>
  <c r="E489" i="18"/>
  <c r="E490" i="18"/>
  <c r="E491" i="18"/>
  <c r="E492" i="18"/>
  <c r="E493" i="18"/>
  <c r="E494" i="18"/>
  <c r="E495" i="18"/>
  <c r="E496" i="18"/>
  <c r="E497" i="18"/>
  <c r="E498" i="18"/>
  <c r="E499" i="18"/>
  <c r="E500" i="18"/>
  <c r="E501" i="18"/>
  <c r="E502" i="18"/>
  <c r="E503" i="18"/>
  <c r="E504" i="18"/>
  <c r="E505" i="18"/>
  <c r="E506" i="18"/>
  <c r="E507" i="18"/>
  <c r="E508" i="18"/>
  <c r="E509" i="18"/>
  <c r="E510" i="18"/>
  <c r="E511" i="18"/>
  <c r="E512" i="18"/>
  <c r="E513" i="18"/>
  <c r="E514" i="18"/>
  <c r="E515" i="18"/>
  <c r="E516" i="18"/>
  <c r="E517" i="18"/>
  <c r="E518" i="18"/>
  <c r="E519" i="18"/>
  <c r="E520" i="18"/>
  <c r="E521" i="18"/>
  <c r="E522" i="18"/>
  <c r="E523" i="18"/>
  <c r="E524" i="18"/>
  <c r="E525" i="18"/>
  <c r="E526" i="18"/>
  <c r="E527" i="18"/>
  <c r="E528" i="18"/>
  <c r="E529" i="18"/>
  <c r="E530" i="18"/>
  <c r="E531" i="18"/>
  <c r="E532" i="18"/>
  <c r="E533" i="18"/>
  <c r="E534" i="18"/>
  <c r="E535" i="18"/>
  <c r="E536" i="18"/>
  <c r="E537" i="18"/>
  <c r="E538" i="18"/>
  <c r="E539" i="18"/>
  <c r="E540" i="18"/>
  <c r="E541" i="18"/>
  <c r="E542" i="18"/>
  <c r="E543" i="18"/>
  <c r="E544" i="18"/>
  <c r="E545" i="18"/>
  <c r="E546" i="18"/>
  <c r="E547" i="18"/>
  <c r="E548" i="18"/>
  <c r="E549" i="18"/>
  <c r="E550" i="18"/>
  <c r="E551" i="18"/>
  <c r="E552" i="18"/>
  <c r="E553" i="18"/>
  <c r="E554" i="18"/>
  <c r="E555" i="18"/>
  <c r="E556" i="18"/>
  <c r="F451" i="15" l="1"/>
  <c r="F452" i="15"/>
  <c r="F463" i="15"/>
  <c r="F464" i="15"/>
  <c r="F475" i="15"/>
  <c r="F476" i="15"/>
  <c r="F487" i="15"/>
  <c r="F488" i="15"/>
  <c r="F499" i="15"/>
  <c r="F500" i="15"/>
  <c r="F511" i="15"/>
  <c r="F512" i="15"/>
  <c r="F523" i="15"/>
  <c r="F524" i="15"/>
  <c r="F535" i="15"/>
  <c r="F536" i="15"/>
  <c r="F547" i="15"/>
  <c r="F548" i="15"/>
  <c r="AV12" i="13"/>
  <c r="AV13" i="13"/>
  <c r="AV14" i="13"/>
  <c r="AV15" i="13"/>
  <c r="AV16" i="13"/>
  <c r="AV17" i="13"/>
  <c r="AV18" i="13"/>
  <c r="AV19" i="13"/>
  <c r="AV20" i="13"/>
  <c r="AV21" i="13"/>
  <c r="AV22" i="13"/>
  <c r="AV23" i="13"/>
  <c r="AV24" i="13"/>
  <c r="AV25" i="13"/>
  <c r="AV26" i="13"/>
  <c r="AV27" i="13"/>
  <c r="AV28" i="13"/>
  <c r="AV29" i="13"/>
  <c r="AV30" i="13"/>
  <c r="AV31" i="13"/>
  <c r="AV32" i="13"/>
  <c r="AV33" i="13"/>
  <c r="AV34" i="13"/>
  <c r="AV35" i="13"/>
  <c r="AV36" i="13"/>
  <c r="AV37" i="13"/>
  <c r="AV38" i="13"/>
  <c r="AV39" i="13"/>
  <c r="AV40" i="13"/>
  <c r="AV41" i="13"/>
  <c r="AV42" i="13"/>
  <c r="AV43" i="13"/>
  <c r="AV44" i="13"/>
  <c r="AV45" i="13"/>
  <c r="AV46" i="13"/>
  <c r="AV47" i="13"/>
  <c r="AV48" i="13"/>
  <c r="AV49" i="13"/>
  <c r="AV50" i="13"/>
  <c r="AV51" i="13"/>
  <c r="AV52" i="13"/>
  <c r="AV53" i="13"/>
  <c r="AV54" i="13"/>
  <c r="AV55" i="13"/>
  <c r="AV56" i="13"/>
  <c r="AV57" i="13"/>
  <c r="AV58" i="13"/>
  <c r="AV59" i="13"/>
  <c r="AV60" i="13"/>
  <c r="AV61" i="13"/>
  <c r="AV62" i="13"/>
  <c r="AV63" i="13"/>
  <c r="AV64" i="13"/>
  <c r="AV65" i="13"/>
  <c r="AV66" i="13"/>
  <c r="AV67" i="13"/>
  <c r="AV68" i="13"/>
  <c r="AV69" i="13"/>
  <c r="AV70" i="13"/>
  <c r="AV71" i="13"/>
  <c r="AV72" i="13"/>
  <c r="AV73" i="13"/>
  <c r="AV74" i="13"/>
  <c r="AV75" i="13"/>
  <c r="AV76" i="13"/>
  <c r="AV77" i="13"/>
  <c r="AV78" i="13"/>
  <c r="AV79" i="13"/>
  <c r="AV80" i="13"/>
  <c r="AV81" i="13"/>
  <c r="AV82" i="13"/>
  <c r="AV83" i="13"/>
  <c r="AV84" i="13"/>
  <c r="AV85" i="13"/>
  <c r="AV86" i="13"/>
  <c r="AV87" i="13"/>
  <c r="AV88" i="13"/>
  <c r="AV89" i="13"/>
  <c r="AV90" i="13"/>
  <c r="AV91" i="13"/>
  <c r="AV92" i="13"/>
  <c r="AV93" i="13"/>
  <c r="AV94" i="13"/>
  <c r="AV95" i="13"/>
  <c r="AV96" i="13"/>
  <c r="AV97" i="13"/>
  <c r="AV98" i="13"/>
  <c r="AV99" i="13"/>
  <c r="AV100" i="13"/>
  <c r="AV101" i="13"/>
  <c r="AV102" i="13"/>
  <c r="AV103" i="13"/>
  <c r="AV104" i="13"/>
  <c r="AV105" i="13"/>
  <c r="AV106" i="13"/>
  <c r="AV107" i="13"/>
  <c r="AV108" i="13"/>
  <c r="AV109" i="13"/>
  <c r="AV110" i="13"/>
  <c r="AV111" i="13"/>
  <c r="AV112" i="13"/>
  <c r="AV113" i="13"/>
  <c r="AV114" i="13"/>
  <c r="AV115" i="13"/>
  <c r="AV116" i="13"/>
  <c r="AV117" i="13"/>
  <c r="AV118" i="13"/>
  <c r="AV119" i="13"/>
  <c r="AV120" i="13"/>
  <c r="AV121" i="13"/>
  <c r="AV122" i="13"/>
  <c r="AV123" i="13"/>
  <c r="AV124" i="13"/>
  <c r="AV125" i="13"/>
  <c r="AV126" i="13"/>
  <c r="AV127" i="13"/>
  <c r="AV128" i="13"/>
  <c r="AV129" i="13"/>
  <c r="AV130" i="13"/>
  <c r="AV131" i="13"/>
  <c r="AV132" i="13"/>
  <c r="AV133" i="13"/>
  <c r="AV134" i="13"/>
  <c r="AV135" i="13"/>
  <c r="AV136" i="13"/>
  <c r="AV137" i="13"/>
  <c r="AV138" i="13"/>
  <c r="AV139" i="13"/>
  <c r="AV140" i="13"/>
  <c r="AV141" i="13"/>
  <c r="AV142" i="13"/>
  <c r="AV143" i="13"/>
  <c r="AV144" i="13"/>
  <c r="AV145" i="13"/>
  <c r="AV146" i="13"/>
  <c r="AV147" i="13"/>
  <c r="AV148" i="13"/>
  <c r="AV149" i="13"/>
  <c r="AV150" i="13"/>
  <c r="AV151" i="13"/>
  <c r="AV152" i="13"/>
  <c r="AV153" i="13"/>
  <c r="AV154" i="13"/>
  <c r="AV155" i="13"/>
  <c r="AV156" i="13"/>
  <c r="AV157" i="13"/>
  <c r="AV158" i="13"/>
  <c r="AV159" i="13"/>
  <c r="AV160" i="13"/>
  <c r="AV161" i="13"/>
  <c r="AV162" i="13"/>
  <c r="AV163" i="13"/>
  <c r="AV164" i="13"/>
  <c r="AV165" i="13"/>
  <c r="AV166" i="13"/>
  <c r="AV167" i="13"/>
  <c r="AV168" i="13"/>
  <c r="AV169" i="13"/>
  <c r="AV170" i="13"/>
  <c r="AV171" i="13"/>
  <c r="AV172" i="13"/>
  <c r="AV173" i="13"/>
  <c r="AV174" i="13"/>
  <c r="AV175" i="13"/>
  <c r="AV176" i="13"/>
  <c r="AV177" i="13"/>
  <c r="AV178" i="13"/>
  <c r="AV179" i="13"/>
  <c r="AV180" i="13"/>
  <c r="AV181" i="13"/>
  <c r="AV182" i="13"/>
  <c r="AV183" i="13"/>
  <c r="AV184" i="13"/>
  <c r="AV185" i="13"/>
  <c r="AV186" i="13"/>
  <c r="AV187" i="13"/>
  <c r="AV188" i="13"/>
  <c r="AV189" i="13"/>
  <c r="AV190" i="13"/>
  <c r="AV191" i="13"/>
  <c r="AV192" i="13"/>
  <c r="AV193" i="13"/>
  <c r="AV194" i="13"/>
  <c r="AV195" i="13"/>
  <c r="AV196" i="13"/>
  <c r="AV197" i="13"/>
  <c r="AV198" i="13"/>
  <c r="AV199" i="13"/>
  <c r="AV200" i="13"/>
  <c r="AV201" i="13"/>
  <c r="AV202" i="13"/>
  <c r="AV203" i="13"/>
  <c r="AV204" i="13"/>
  <c r="AV205" i="13"/>
  <c r="AV206" i="13"/>
  <c r="AV207" i="13"/>
  <c r="AV208" i="13"/>
  <c r="AV209" i="13"/>
  <c r="AV210" i="13"/>
  <c r="AV211" i="13"/>
  <c r="AV212" i="13"/>
  <c r="AV213" i="13"/>
  <c r="AV214" i="13"/>
  <c r="AV215" i="13"/>
  <c r="AV216" i="13"/>
  <c r="AV217" i="13"/>
  <c r="AV218" i="13"/>
  <c r="AV219" i="13"/>
  <c r="AV220" i="13"/>
  <c r="AV221" i="13"/>
  <c r="AV222" i="13"/>
  <c r="AV223" i="13"/>
  <c r="AV224" i="13"/>
  <c r="AV225" i="13"/>
  <c r="AV226" i="13"/>
  <c r="AV227" i="13"/>
  <c r="AV228" i="13"/>
  <c r="AV229" i="13"/>
  <c r="AV230" i="13"/>
  <c r="AV231" i="13"/>
  <c r="AV232" i="13"/>
  <c r="AV233" i="13"/>
  <c r="AV234" i="13"/>
  <c r="AV235" i="13"/>
  <c r="AV236" i="13"/>
  <c r="AV237" i="13"/>
  <c r="AV238" i="13"/>
  <c r="AV239" i="13"/>
  <c r="AV240" i="13"/>
  <c r="AV241" i="13"/>
  <c r="AV242" i="13"/>
  <c r="AV243" i="13"/>
  <c r="AV244" i="13"/>
  <c r="AV245" i="13"/>
  <c r="AV246" i="13"/>
  <c r="AV247" i="13"/>
  <c r="AV248" i="13"/>
  <c r="AV249" i="13"/>
  <c r="AV250" i="13"/>
  <c r="AV251" i="13"/>
  <c r="AV252" i="13"/>
  <c r="AV253" i="13"/>
  <c r="AV254" i="13"/>
  <c r="AV255" i="13"/>
  <c r="AV256" i="13"/>
  <c r="AV257" i="13"/>
  <c r="AV258" i="13"/>
  <c r="AV259" i="13"/>
  <c r="AV260" i="13"/>
  <c r="AV261" i="13"/>
  <c r="AV262" i="13"/>
  <c r="AV263" i="13"/>
  <c r="AV264" i="13"/>
  <c r="AV265" i="13"/>
  <c r="AV266" i="13"/>
  <c r="AV267" i="13"/>
  <c r="AV268" i="13"/>
  <c r="AV269" i="13"/>
  <c r="AV270" i="13"/>
  <c r="AV271" i="13"/>
  <c r="AV272" i="13"/>
  <c r="AV273" i="13"/>
  <c r="AV274" i="13"/>
  <c r="AV275" i="13"/>
  <c r="AV276" i="13"/>
  <c r="AV277" i="13"/>
  <c r="AV278" i="13"/>
  <c r="AV279" i="13"/>
  <c r="AV280" i="13"/>
  <c r="AV281" i="13"/>
  <c r="AV282" i="13"/>
  <c r="AV283" i="13"/>
  <c r="AV284" i="13"/>
  <c r="AV285" i="13"/>
  <c r="AV286" i="13"/>
  <c r="AV287" i="13"/>
  <c r="AV288" i="13"/>
  <c r="AV289" i="13"/>
  <c r="AV290" i="13"/>
  <c r="AV291" i="13"/>
  <c r="AV292" i="13"/>
  <c r="AV293" i="13"/>
  <c r="AV294" i="13"/>
  <c r="AV295" i="13"/>
  <c r="AV296" i="13"/>
  <c r="AV297" i="13"/>
  <c r="AV298" i="13"/>
  <c r="AV299" i="13"/>
  <c r="AV300" i="13"/>
  <c r="AV301" i="13"/>
  <c r="AV302" i="13"/>
  <c r="AV303" i="13"/>
  <c r="AV304" i="13"/>
  <c r="AV305" i="13"/>
  <c r="AV306" i="13"/>
  <c r="AV307" i="13"/>
  <c r="AV308" i="13"/>
  <c r="AV309" i="13"/>
  <c r="AV310" i="13"/>
  <c r="AV311" i="13"/>
  <c r="AV312" i="13"/>
  <c r="AV313" i="13"/>
  <c r="AV314" i="13"/>
  <c r="AV315" i="13"/>
  <c r="AV316" i="13"/>
  <c r="AV317" i="13"/>
  <c r="AV318" i="13"/>
  <c r="AV319" i="13"/>
  <c r="AV320" i="13"/>
  <c r="AV321" i="13"/>
  <c r="AV322" i="13"/>
  <c r="AV323" i="13"/>
  <c r="AV324" i="13"/>
  <c r="AV325" i="13"/>
  <c r="AV326" i="13"/>
  <c r="AV327" i="13"/>
  <c r="AV328" i="13"/>
  <c r="AV329" i="13"/>
  <c r="AV330" i="13"/>
  <c r="AV331" i="13"/>
  <c r="AV332" i="13"/>
  <c r="AV333" i="13"/>
  <c r="AV334" i="13"/>
  <c r="AV335" i="13"/>
  <c r="AV336" i="13"/>
  <c r="AV337" i="13"/>
  <c r="AY337" i="13" s="1"/>
  <c r="AV338" i="13"/>
  <c r="AV339" i="13"/>
  <c r="AV340" i="13"/>
  <c r="AV341" i="13"/>
  <c r="AV342" i="13"/>
  <c r="AV343" i="13"/>
  <c r="AV344" i="13"/>
  <c r="AV345" i="13"/>
  <c r="AV346" i="13"/>
  <c r="AV347" i="13"/>
  <c r="AV348" i="13"/>
  <c r="AV349" i="13"/>
  <c r="AV350" i="13"/>
  <c r="AV351" i="13"/>
  <c r="AV352" i="13"/>
  <c r="AV353" i="13"/>
  <c r="AV354" i="13"/>
  <c r="AV355" i="13"/>
  <c r="AV356" i="13"/>
  <c r="AV357" i="13"/>
  <c r="AV358" i="13"/>
  <c r="AV359" i="13"/>
  <c r="AV360" i="13"/>
  <c r="AV361" i="13"/>
  <c r="AY361" i="13" s="1"/>
  <c r="AV362" i="13"/>
  <c r="AV363" i="13"/>
  <c r="AV364" i="13"/>
  <c r="AV365" i="13"/>
  <c r="AV366" i="13"/>
  <c r="AV367" i="13"/>
  <c r="AV368" i="13"/>
  <c r="AV369" i="13"/>
  <c r="AV370" i="13"/>
  <c r="AV371" i="13"/>
  <c r="AV372" i="13"/>
  <c r="AV373" i="13"/>
  <c r="AV374" i="13"/>
  <c r="AV375" i="13"/>
  <c r="AV376" i="13"/>
  <c r="AV377" i="13"/>
  <c r="AV378" i="13"/>
  <c r="AV379" i="13"/>
  <c r="AV380" i="13"/>
  <c r="AV381" i="13"/>
  <c r="AV382" i="13"/>
  <c r="AV383" i="13"/>
  <c r="AV384" i="13"/>
  <c r="AV385" i="13"/>
  <c r="AV386" i="13"/>
  <c r="AV387" i="13"/>
  <c r="AV388" i="13"/>
  <c r="AV389" i="13"/>
  <c r="AV390" i="13"/>
  <c r="AV391" i="13"/>
  <c r="AV392" i="13"/>
  <c r="AV393" i="13"/>
  <c r="AV394" i="13"/>
  <c r="AV395" i="13"/>
  <c r="AV396" i="13"/>
  <c r="AV397" i="13"/>
  <c r="AV398" i="13"/>
  <c r="AV399" i="13"/>
  <c r="AV400" i="13"/>
  <c r="AV401" i="13"/>
  <c r="AV402" i="13"/>
  <c r="AV403" i="13"/>
  <c r="AV404" i="13"/>
  <c r="AV405" i="13"/>
  <c r="AV406" i="13"/>
  <c r="AV407" i="13"/>
  <c r="AV408" i="13"/>
  <c r="AV409" i="13"/>
  <c r="AV410" i="13"/>
  <c r="AV411" i="13"/>
  <c r="AV412" i="13"/>
  <c r="AV413" i="13"/>
  <c r="AV414" i="13"/>
  <c r="AV415" i="13"/>
  <c r="AV416" i="13"/>
  <c r="AV417" i="13"/>
  <c r="AV418" i="13"/>
  <c r="AV419" i="13"/>
  <c r="AV420" i="13"/>
  <c r="AV421" i="13"/>
  <c r="AV422" i="13"/>
  <c r="AV423" i="13"/>
  <c r="AV424" i="13"/>
  <c r="AV425" i="13"/>
  <c r="AV426" i="13"/>
  <c r="AV427" i="13"/>
  <c r="AV428" i="13"/>
  <c r="AV429" i="13"/>
  <c r="AV430" i="13"/>
  <c r="AV431" i="13"/>
  <c r="AV432" i="13"/>
  <c r="AV433" i="13"/>
  <c r="AV434" i="13"/>
  <c r="AV435" i="13"/>
  <c r="AV436" i="13"/>
  <c r="AV437" i="13"/>
  <c r="AV438" i="13"/>
  <c r="AV439" i="13"/>
  <c r="AV440" i="13"/>
  <c r="AV441" i="13"/>
  <c r="AV442" i="13"/>
  <c r="AV443" i="13"/>
  <c r="AV444" i="13"/>
  <c r="AV445" i="13"/>
  <c r="AV446" i="13"/>
  <c r="AV447" i="13"/>
  <c r="AV448" i="13"/>
  <c r="AV449" i="13"/>
  <c r="AV450" i="13"/>
  <c r="AV451" i="13"/>
  <c r="AV452" i="13"/>
  <c r="AV453" i="13"/>
  <c r="AV454" i="13"/>
  <c r="AV455" i="13"/>
  <c r="AV456" i="13"/>
  <c r="AV457" i="13"/>
  <c r="AV458" i="13"/>
  <c r="AV459" i="13"/>
  <c r="AV460" i="13"/>
  <c r="AV461" i="13"/>
  <c r="AV462" i="13"/>
  <c r="AV463" i="13"/>
  <c r="AV464" i="13"/>
  <c r="AV465" i="13"/>
  <c r="AV466" i="13"/>
  <c r="AV467" i="13"/>
  <c r="AV468" i="13"/>
  <c r="AV469" i="13"/>
  <c r="AV470" i="13"/>
  <c r="AV471" i="13"/>
  <c r="AV472" i="13"/>
  <c r="AV473" i="13"/>
  <c r="AV474" i="13"/>
  <c r="AV475" i="13"/>
  <c r="AV476" i="13"/>
  <c r="AV477" i="13"/>
  <c r="AV478" i="13"/>
  <c r="AV479" i="13"/>
  <c r="AV480" i="13"/>
  <c r="AV481" i="13"/>
  <c r="AV482" i="13"/>
  <c r="AV483" i="13"/>
  <c r="AV484" i="13"/>
  <c r="AV485" i="13"/>
  <c r="AV486" i="13"/>
  <c r="AV487" i="13"/>
  <c r="AV488" i="13"/>
  <c r="AV489" i="13"/>
  <c r="AV490" i="13"/>
  <c r="AV491" i="13"/>
  <c r="AV492" i="13"/>
  <c r="AV493" i="13"/>
  <c r="AV494" i="13"/>
  <c r="AV495" i="13"/>
  <c r="AV496" i="13"/>
  <c r="AV497" i="13"/>
  <c r="AV498" i="13"/>
  <c r="AV499" i="13"/>
  <c r="AV500" i="13"/>
  <c r="AV501" i="13"/>
  <c r="AV502" i="13"/>
  <c r="AV503" i="13"/>
  <c r="AV504" i="13"/>
  <c r="AV505" i="13"/>
  <c r="AV506" i="13"/>
  <c r="AV507" i="13"/>
  <c r="AV508" i="13"/>
  <c r="AV509" i="13"/>
  <c r="AV510" i="13"/>
  <c r="AV511" i="13"/>
  <c r="AV512" i="13"/>
  <c r="AV513" i="13"/>
  <c r="AV514" i="13"/>
  <c r="AV515" i="13"/>
  <c r="AV516" i="13"/>
  <c r="AV517" i="13"/>
  <c r="AV518" i="13"/>
  <c r="AV519" i="13"/>
  <c r="AV520" i="13"/>
  <c r="AV521" i="13"/>
  <c r="AV522" i="13"/>
  <c r="AV523" i="13"/>
  <c r="AV524" i="13"/>
  <c r="AV525" i="13"/>
  <c r="AV526" i="13"/>
  <c r="AV527" i="13"/>
  <c r="AV528" i="13"/>
  <c r="AV529" i="13"/>
  <c r="AV530" i="13"/>
  <c r="AV531" i="13"/>
  <c r="AV532" i="13"/>
  <c r="AV533" i="13"/>
  <c r="AV534" i="13"/>
  <c r="AV535" i="13"/>
  <c r="AV536" i="13"/>
  <c r="AV537" i="13"/>
  <c r="AV538" i="13"/>
  <c r="AV539" i="13"/>
  <c r="AV540" i="13"/>
  <c r="AV541" i="13"/>
  <c r="AV542" i="13"/>
  <c r="AV543" i="13"/>
  <c r="AV544" i="13"/>
  <c r="AV545" i="13"/>
  <c r="AV546" i="13"/>
  <c r="AV547" i="13"/>
  <c r="AV548" i="13"/>
  <c r="AV549" i="13"/>
  <c r="AV550" i="13"/>
  <c r="AV551" i="13"/>
  <c r="AV552" i="13"/>
  <c r="AV553" i="13"/>
  <c r="AV554" i="13"/>
  <c r="AV555" i="13"/>
  <c r="AV556" i="13"/>
  <c r="AV557" i="13"/>
  <c r="AU12" i="13"/>
  <c r="AU13" i="13"/>
  <c r="AU14" i="13"/>
  <c r="AU15" i="13"/>
  <c r="AU16" i="13"/>
  <c r="AU17" i="13"/>
  <c r="AU18" i="13"/>
  <c r="AU19" i="13"/>
  <c r="AU20" i="13"/>
  <c r="AU21" i="13"/>
  <c r="AU22" i="13"/>
  <c r="AU23" i="13"/>
  <c r="AU24" i="13"/>
  <c r="AU25" i="13"/>
  <c r="AU26" i="13"/>
  <c r="AU27" i="13"/>
  <c r="AU28" i="13"/>
  <c r="AU29" i="13"/>
  <c r="AU30" i="13"/>
  <c r="AU31" i="13"/>
  <c r="AU32" i="13"/>
  <c r="AU33" i="13"/>
  <c r="AU34" i="13"/>
  <c r="AU35" i="13"/>
  <c r="AU36" i="13"/>
  <c r="AU37" i="13"/>
  <c r="AU38" i="13"/>
  <c r="AU39" i="13"/>
  <c r="AU40" i="13"/>
  <c r="AU41" i="13"/>
  <c r="AU42" i="13"/>
  <c r="AU43" i="13"/>
  <c r="AU44" i="13"/>
  <c r="AU45" i="13"/>
  <c r="AU46" i="13"/>
  <c r="AU47" i="13"/>
  <c r="AU48" i="13"/>
  <c r="AU49" i="13"/>
  <c r="AU50" i="13"/>
  <c r="AU51" i="13"/>
  <c r="AU52" i="13"/>
  <c r="AU53" i="13"/>
  <c r="AU54" i="13"/>
  <c r="AU55" i="13"/>
  <c r="AU56" i="13"/>
  <c r="AU57" i="13"/>
  <c r="AU58" i="13"/>
  <c r="AU59" i="13"/>
  <c r="AU60" i="13"/>
  <c r="AU61" i="13"/>
  <c r="AU62" i="13"/>
  <c r="AU63" i="13"/>
  <c r="AU64" i="13"/>
  <c r="AU65" i="13"/>
  <c r="AU66" i="13"/>
  <c r="AU67" i="13"/>
  <c r="AU68" i="13"/>
  <c r="AU69" i="13"/>
  <c r="AU70" i="13"/>
  <c r="AU71" i="13"/>
  <c r="AU72" i="13"/>
  <c r="AU73" i="13"/>
  <c r="AU74" i="13"/>
  <c r="AU75" i="13"/>
  <c r="AU76" i="13"/>
  <c r="AU77" i="13"/>
  <c r="AU78" i="13"/>
  <c r="AU79" i="13"/>
  <c r="AU80" i="13"/>
  <c r="AU81" i="13"/>
  <c r="AU82" i="13"/>
  <c r="AU83" i="13"/>
  <c r="AU84" i="13"/>
  <c r="AU85" i="13"/>
  <c r="AU86" i="13"/>
  <c r="AU87" i="13"/>
  <c r="AU88" i="13"/>
  <c r="AU89" i="13"/>
  <c r="AU90" i="13"/>
  <c r="AU91" i="13"/>
  <c r="AU92" i="13"/>
  <c r="AU93" i="13"/>
  <c r="AU94" i="13"/>
  <c r="AU95" i="13"/>
  <c r="AU96" i="13"/>
  <c r="AU97" i="13"/>
  <c r="AU98" i="13"/>
  <c r="AU99" i="13"/>
  <c r="AU100" i="13"/>
  <c r="AU101" i="13"/>
  <c r="AU102" i="13"/>
  <c r="AU103" i="13"/>
  <c r="AU104" i="13"/>
  <c r="AU105" i="13"/>
  <c r="AU106" i="13"/>
  <c r="AU107" i="13"/>
  <c r="AU108" i="13"/>
  <c r="AU109" i="13"/>
  <c r="AU110" i="13"/>
  <c r="AU111" i="13"/>
  <c r="AU112" i="13"/>
  <c r="AU113" i="13"/>
  <c r="AU114" i="13"/>
  <c r="AU115" i="13"/>
  <c r="AU116" i="13"/>
  <c r="AU117" i="13"/>
  <c r="AU118" i="13"/>
  <c r="AU119" i="13"/>
  <c r="AU120" i="13"/>
  <c r="AU121" i="13"/>
  <c r="AU122" i="13"/>
  <c r="AU123" i="13"/>
  <c r="AU124" i="13"/>
  <c r="AU125" i="13"/>
  <c r="AU126" i="13"/>
  <c r="AU127" i="13"/>
  <c r="AU128" i="13"/>
  <c r="AU129" i="13"/>
  <c r="AU130" i="13"/>
  <c r="AU131" i="13"/>
  <c r="AU132" i="13"/>
  <c r="AU133" i="13"/>
  <c r="AU134" i="13"/>
  <c r="AU135" i="13"/>
  <c r="AU136" i="13"/>
  <c r="AU137" i="13"/>
  <c r="AU138" i="13"/>
  <c r="AU139" i="13"/>
  <c r="AU140" i="13"/>
  <c r="AU141" i="13"/>
  <c r="AU142" i="13"/>
  <c r="AU143" i="13"/>
  <c r="AU144" i="13"/>
  <c r="AU145" i="13"/>
  <c r="AU146" i="13"/>
  <c r="AU147" i="13"/>
  <c r="AU148" i="13"/>
  <c r="AU149" i="13"/>
  <c r="AU150" i="13"/>
  <c r="AU151" i="13"/>
  <c r="AU152" i="13"/>
  <c r="AU153" i="13"/>
  <c r="AU154" i="13"/>
  <c r="AU155" i="13"/>
  <c r="AU156" i="13"/>
  <c r="AU157" i="13"/>
  <c r="AU158" i="13"/>
  <c r="AU159" i="13"/>
  <c r="AU160" i="13"/>
  <c r="AU161" i="13"/>
  <c r="AU162" i="13"/>
  <c r="AU163" i="13"/>
  <c r="AU164" i="13"/>
  <c r="AU165" i="13"/>
  <c r="AU166" i="13"/>
  <c r="AU167" i="13"/>
  <c r="AU168" i="13"/>
  <c r="AU169" i="13"/>
  <c r="AU170" i="13"/>
  <c r="AU171" i="13"/>
  <c r="AU172" i="13"/>
  <c r="AU173" i="13"/>
  <c r="AU174" i="13"/>
  <c r="AU175" i="13"/>
  <c r="AU176" i="13"/>
  <c r="AU177" i="13"/>
  <c r="AU178" i="13"/>
  <c r="AU179" i="13"/>
  <c r="AU180" i="13"/>
  <c r="AU181" i="13"/>
  <c r="AU182" i="13"/>
  <c r="AU183" i="13"/>
  <c r="AU184" i="13"/>
  <c r="AU185" i="13"/>
  <c r="AU186" i="13"/>
  <c r="AU187" i="13"/>
  <c r="AU188" i="13"/>
  <c r="AU189" i="13"/>
  <c r="AU190" i="13"/>
  <c r="AU191" i="13"/>
  <c r="AU192" i="13"/>
  <c r="AU193" i="13"/>
  <c r="AU194" i="13"/>
  <c r="AU195" i="13"/>
  <c r="AU196" i="13"/>
  <c r="AU197" i="13"/>
  <c r="AU198" i="13"/>
  <c r="AU199" i="13"/>
  <c r="AU200" i="13"/>
  <c r="AU201" i="13"/>
  <c r="AU202" i="13"/>
  <c r="AU203" i="13"/>
  <c r="AU204" i="13"/>
  <c r="AU205" i="13"/>
  <c r="AU206" i="13"/>
  <c r="AU207" i="13"/>
  <c r="AU208" i="13"/>
  <c r="AU209" i="13"/>
  <c r="AU210" i="13"/>
  <c r="AU211" i="13"/>
  <c r="AU212" i="13"/>
  <c r="AU213" i="13"/>
  <c r="AU214" i="13"/>
  <c r="AU215" i="13"/>
  <c r="AU216" i="13"/>
  <c r="AU217" i="13"/>
  <c r="AU218" i="13"/>
  <c r="AU219" i="13"/>
  <c r="AU220" i="13"/>
  <c r="AU221" i="13"/>
  <c r="AU222" i="13"/>
  <c r="AU223" i="13"/>
  <c r="AU224" i="13"/>
  <c r="AU225" i="13"/>
  <c r="AU226" i="13"/>
  <c r="AU227" i="13"/>
  <c r="AU228" i="13"/>
  <c r="AU229" i="13"/>
  <c r="AU230" i="13"/>
  <c r="AU231" i="13"/>
  <c r="AU232" i="13"/>
  <c r="AU233" i="13"/>
  <c r="AU234" i="13"/>
  <c r="AU235" i="13"/>
  <c r="AU236" i="13"/>
  <c r="AU237" i="13"/>
  <c r="AU238" i="13"/>
  <c r="AU239" i="13"/>
  <c r="AU240" i="13"/>
  <c r="AU241" i="13"/>
  <c r="AU242" i="13"/>
  <c r="AU243" i="13"/>
  <c r="AU244" i="13"/>
  <c r="AU245" i="13"/>
  <c r="AU246" i="13"/>
  <c r="AU247" i="13"/>
  <c r="AU248" i="13"/>
  <c r="AU249" i="13"/>
  <c r="AU250" i="13"/>
  <c r="AU251" i="13"/>
  <c r="AU252" i="13"/>
  <c r="AU253" i="13"/>
  <c r="AU254" i="13"/>
  <c r="AU255" i="13"/>
  <c r="AU256" i="13"/>
  <c r="AU257" i="13"/>
  <c r="AU258" i="13"/>
  <c r="AU259" i="13"/>
  <c r="AU260" i="13"/>
  <c r="AU261" i="13"/>
  <c r="AU262" i="13"/>
  <c r="AU263" i="13"/>
  <c r="AU264" i="13"/>
  <c r="AU265" i="13"/>
  <c r="AU266" i="13"/>
  <c r="AU267" i="13"/>
  <c r="AU268" i="13"/>
  <c r="AU269" i="13"/>
  <c r="AU270" i="13"/>
  <c r="AU271" i="13"/>
  <c r="AY271" i="13" s="1"/>
  <c r="AU272" i="13"/>
  <c r="AU273" i="13"/>
  <c r="AU274" i="13"/>
  <c r="AU275" i="13"/>
  <c r="AU276" i="13"/>
  <c r="AU277" i="13"/>
  <c r="AU278" i="13"/>
  <c r="AU279" i="13"/>
  <c r="AU280" i="13"/>
  <c r="AU281" i="13"/>
  <c r="AU282" i="13"/>
  <c r="AU283" i="13"/>
  <c r="AY283" i="13" s="1"/>
  <c r="AU284" i="13"/>
  <c r="AU285" i="13"/>
  <c r="AU286" i="13"/>
  <c r="AU287" i="13"/>
  <c r="AU288" i="13"/>
  <c r="AU289" i="13"/>
  <c r="AU290" i="13"/>
  <c r="AU291" i="13"/>
  <c r="AU292" i="13"/>
  <c r="AU293" i="13"/>
  <c r="AU294" i="13"/>
  <c r="AU295" i="13"/>
  <c r="AU296" i="13"/>
  <c r="AU297" i="13"/>
  <c r="AU298" i="13"/>
  <c r="AU299" i="13"/>
  <c r="AU300" i="13"/>
  <c r="AU301" i="13"/>
  <c r="AU302" i="13"/>
  <c r="AU303" i="13"/>
  <c r="AU304" i="13"/>
  <c r="AU305" i="13"/>
  <c r="AU306" i="13"/>
  <c r="AU307" i="13"/>
  <c r="AU308" i="13"/>
  <c r="AU309" i="13"/>
  <c r="AU310" i="13"/>
  <c r="AU311" i="13"/>
  <c r="AU312" i="13"/>
  <c r="AU313" i="13"/>
  <c r="AU314" i="13"/>
  <c r="AU315" i="13"/>
  <c r="AU316" i="13"/>
  <c r="AU317" i="13"/>
  <c r="AU318" i="13"/>
  <c r="AU319" i="13"/>
  <c r="AU320" i="13"/>
  <c r="AU321" i="13"/>
  <c r="AU322" i="13"/>
  <c r="AU323" i="13"/>
  <c r="AU324" i="13"/>
  <c r="AU325" i="13"/>
  <c r="AU326" i="13"/>
  <c r="AU327" i="13"/>
  <c r="AU328" i="13"/>
  <c r="AU329" i="13"/>
  <c r="AU330" i="13"/>
  <c r="AU331" i="13"/>
  <c r="AY331" i="13" s="1"/>
  <c r="AU332" i="13"/>
  <c r="AU333" i="13"/>
  <c r="AU334" i="13"/>
  <c r="AU335" i="13"/>
  <c r="AU336" i="13"/>
  <c r="AU337" i="13"/>
  <c r="AU338" i="13"/>
  <c r="AU339" i="13"/>
  <c r="AU340" i="13"/>
  <c r="AU341" i="13"/>
  <c r="AU342" i="13"/>
  <c r="AU343" i="13"/>
  <c r="AY343" i="13" s="1"/>
  <c r="AU344" i="13"/>
  <c r="AU345" i="13"/>
  <c r="AU346" i="13"/>
  <c r="AU347" i="13"/>
  <c r="AU348" i="13"/>
  <c r="AU349" i="13"/>
  <c r="AU350" i="13"/>
  <c r="AU351" i="13"/>
  <c r="AU352" i="13"/>
  <c r="AU353" i="13"/>
  <c r="AU354" i="13"/>
  <c r="AU355" i="13"/>
  <c r="AY355" i="13" s="1"/>
  <c r="AU356" i="13"/>
  <c r="AU357" i="13"/>
  <c r="AU358" i="13"/>
  <c r="AU359" i="13"/>
  <c r="AU360" i="13"/>
  <c r="AU361" i="13"/>
  <c r="AU362" i="13"/>
  <c r="AU363" i="13"/>
  <c r="AU364" i="13"/>
  <c r="AU365" i="13"/>
  <c r="AU366" i="13"/>
  <c r="AU367" i="13"/>
  <c r="AY367" i="13" s="1"/>
  <c r="AU368" i="13"/>
  <c r="AU369" i="13"/>
  <c r="AU370" i="13"/>
  <c r="AU371" i="13"/>
  <c r="AU372" i="13"/>
  <c r="AU373" i="13"/>
  <c r="AU374" i="13"/>
  <c r="AU375" i="13"/>
  <c r="AU376" i="13"/>
  <c r="AU377" i="13"/>
  <c r="AU378" i="13"/>
  <c r="AU379" i="13"/>
  <c r="AU380" i="13"/>
  <c r="AU381" i="13"/>
  <c r="AU382" i="13"/>
  <c r="AU383" i="13"/>
  <c r="AU384" i="13"/>
  <c r="AU385" i="13"/>
  <c r="AU386" i="13"/>
  <c r="AU387" i="13"/>
  <c r="AU388" i="13"/>
  <c r="AU389" i="13"/>
  <c r="AU390" i="13"/>
  <c r="AU391" i="13"/>
  <c r="AY391" i="13" s="1"/>
  <c r="AU392" i="13"/>
  <c r="AU393" i="13"/>
  <c r="AY393" i="13" s="1"/>
  <c r="AU394" i="13"/>
  <c r="AU395" i="13"/>
  <c r="AU396" i="13"/>
  <c r="AU397" i="13"/>
  <c r="AU398" i="13"/>
  <c r="AU399" i="13"/>
  <c r="AU400" i="13"/>
  <c r="AU401" i="13"/>
  <c r="AU402" i="13"/>
  <c r="AU403" i="13"/>
  <c r="AY403" i="13" s="1"/>
  <c r="AU404" i="13"/>
  <c r="AU405" i="13"/>
  <c r="AY405" i="13" s="1"/>
  <c r="AU406" i="13"/>
  <c r="AU407" i="13"/>
  <c r="AU408" i="13"/>
  <c r="AU409" i="13"/>
  <c r="AU410" i="13"/>
  <c r="AU411" i="13"/>
  <c r="AU412" i="13"/>
  <c r="AU413" i="13"/>
  <c r="AU414" i="13"/>
  <c r="AU415" i="13"/>
  <c r="AY415" i="13" s="1"/>
  <c r="AU416" i="13"/>
  <c r="AU417" i="13"/>
  <c r="AY417" i="13" s="1"/>
  <c r="AU418" i="13"/>
  <c r="AU419" i="13"/>
  <c r="AU420" i="13"/>
  <c r="AU421" i="13"/>
  <c r="AU422" i="13"/>
  <c r="AU423" i="13"/>
  <c r="AU424" i="13"/>
  <c r="AU425" i="13"/>
  <c r="AU426" i="13"/>
  <c r="AU427" i="13"/>
  <c r="AY427" i="13" s="1"/>
  <c r="AU428" i="13"/>
  <c r="AU429" i="13"/>
  <c r="AY429" i="13" s="1"/>
  <c r="AU430" i="13"/>
  <c r="AU431" i="13"/>
  <c r="AU432" i="13"/>
  <c r="AU433" i="13"/>
  <c r="AU434" i="13"/>
  <c r="AU435" i="13"/>
  <c r="AU436" i="13"/>
  <c r="AU437" i="13"/>
  <c r="AU438" i="13"/>
  <c r="AU439" i="13"/>
  <c r="AY439" i="13" s="1"/>
  <c r="AU440" i="13"/>
  <c r="AU441" i="13"/>
  <c r="AY441" i="13" s="1"/>
  <c r="AU442" i="13"/>
  <c r="AU443" i="13"/>
  <c r="AU444" i="13"/>
  <c r="AU445" i="13"/>
  <c r="AU446" i="13"/>
  <c r="AU447" i="13"/>
  <c r="AU448" i="13"/>
  <c r="AY448" i="13" s="1"/>
  <c r="AU449" i="13"/>
  <c r="AY449" i="13" s="1"/>
  <c r="AU450" i="13"/>
  <c r="AU451" i="13"/>
  <c r="AY451" i="13" s="1"/>
  <c r="AU452" i="13"/>
  <c r="AU453" i="13"/>
  <c r="AY453" i="13" s="1"/>
  <c r="AU454" i="13"/>
  <c r="AU455" i="13"/>
  <c r="AU456" i="13"/>
  <c r="AY456" i="13" s="1"/>
  <c r="AU457" i="13"/>
  <c r="AU458" i="13"/>
  <c r="AY458" i="13" s="1"/>
  <c r="AU459" i="13"/>
  <c r="AU460" i="13"/>
  <c r="AY460" i="13" s="1"/>
  <c r="AU461" i="13"/>
  <c r="AY461" i="13" s="1"/>
  <c r="AU462" i="13"/>
  <c r="AU463" i="13"/>
  <c r="AY463" i="13" s="1"/>
  <c r="AU464" i="13"/>
  <c r="AU465" i="13"/>
  <c r="AY465" i="13" s="1"/>
  <c r="AU466" i="13"/>
  <c r="AU467" i="13"/>
  <c r="AU468" i="13"/>
  <c r="AY468" i="13" s="1"/>
  <c r="AU469" i="13"/>
  <c r="AU470" i="13"/>
  <c r="AY470" i="13" s="1"/>
  <c r="AU471" i="13"/>
  <c r="AU472" i="13"/>
  <c r="AY472" i="13" s="1"/>
  <c r="AU473" i="13"/>
  <c r="AY473" i="13" s="1"/>
  <c r="AU474" i="13"/>
  <c r="AU475" i="13"/>
  <c r="AY475" i="13" s="1"/>
  <c r="AU476" i="13"/>
  <c r="AU477" i="13"/>
  <c r="AY477" i="13" s="1"/>
  <c r="AU478" i="13"/>
  <c r="AU479" i="13"/>
  <c r="AU480" i="13"/>
  <c r="AY480" i="13" s="1"/>
  <c r="AU481" i="13"/>
  <c r="AU482" i="13"/>
  <c r="AY482" i="13" s="1"/>
  <c r="AU483" i="13"/>
  <c r="AU484" i="13"/>
  <c r="AY484" i="13" s="1"/>
  <c r="AU485" i="13"/>
  <c r="AY485" i="13" s="1"/>
  <c r="AU486" i="13"/>
  <c r="AU487" i="13"/>
  <c r="AY487" i="13" s="1"/>
  <c r="AU488" i="13"/>
  <c r="AU489" i="13"/>
  <c r="AY489" i="13" s="1"/>
  <c r="AU490" i="13"/>
  <c r="AU491" i="13"/>
  <c r="AU492" i="13"/>
  <c r="AY492" i="13" s="1"/>
  <c r="AU493" i="13"/>
  <c r="AU494" i="13"/>
  <c r="AY494" i="13" s="1"/>
  <c r="AU495" i="13"/>
  <c r="AU496" i="13"/>
  <c r="AY496" i="13" s="1"/>
  <c r="AU497" i="13"/>
  <c r="AY497" i="13" s="1"/>
  <c r="AU498" i="13"/>
  <c r="AU499" i="13"/>
  <c r="AY499" i="13" s="1"/>
  <c r="AU500" i="13"/>
  <c r="AU501" i="13"/>
  <c r="AY501" i="13" s="1"/>
  <c r="AU502" i="13"/>
  <c r="AU503" i="13"/>
  <c r="AU504" i="13"/>
  <c r="AY504" i="13" s="1"/>
  <c r="AU505" i="13"/>
  <c r="AU506" i="13"/>
  <c r="AY506" i="13" s="1"/>
  <c r="AU507" i="13"/>
  <c r="AU508" i="13"/>
  <c r="AY508" i="13" s="1"/>
  <c r="AU509" i="13"/>
  <c r="AY509" i="13" s="1"/>
  <c r="AU510" i="13"/>
  <c r="AU511" i="13"/>
  <c r="AY511" i="13" s="1"/>
  <c r="AU512" i="13"/>
  <c r="AU513" i="13"/>
  <c r="AY513" i="13" s="1"/>
  <c r="AU514" i="13"/>
  <c r="AU515" i="13"/>
  <c r="AU516" i="13"/>
  <c r="AY516" i="13" s="1"/>
  <c r="AU517" i="13"/>
  <c r="AU518" i="13"/>
  <c r="AY518" i="13" s="1"/>
  <c r="AU519" i="13"/>
  <c r="AU520" i="13"/>
  <c r="AY520" i="13" s="1"/>
  <c r="AU521" i="13"/>
  <c r="AY521" i="13" s="1"/>
  <c r="AU522" i="13"/>
  <c r="AU523" i="13"/>
  <c r="AY523" i="13" s="1"/>
  <c r="AU524" i="13"/>
  <c r="AU525" i="13"/>
  <c r="AY525" i="13" s="1"/>
  <c r="AU526" i="13"/>
  <c r="AU527" i="13"/>
  <c r="AU528" i="13"/>
  <c r="AY528" i="13" s="1"/>
  <c r="AU529" i="13"/>
  <c r="AU530" i="13"/>
  <c r="AY530" i="13" s="1"/>
  <c r="AU531" i="13"/>
  <c r="AU532" i="13"/>
  <c r="AY532" i="13" s="1"/>
  <c r="AU533" i="13"/>
  <c r="AY533" i="13" s="1"/>
  <c r="AU534" i="13"/>
  <c r="AU535" i="13"/>
  <c r="AY535" i="13" s="1"/>
  <c r="AU536" i="13"/>
  <c r="AU537" i="13"/>
  <c r="AY537" i="13" s="1"/>
  <c r="AU538" i="13"/>
  <c r="AU539" i="13"/>
  <c r="AU540" i="13"/>
  <c r="AY540" i="13" s="1"/>
  <c r="AU541" i="13"/>
  <c r="AU542" i="13"/>
  <c r="AY542" i="13" s="1"/>
  <c r="AU543" i="13"/>
  <c r="AU544" i="13"/>
  <c r="AY544" i="13" s="1"/>
  <c r="AU545" i="13"/>
  <c r="AY545" i="13" s="1"/>
  <c r="AU546" i="13"/>
  <c r="AU547" i="13"/>
  <c r="AY547" i="13" s="1"/>
  <c r="AU548" i="13"/>
  <c r="AU549" i="13"/>
  <c r="AY549" i="13" s="1"/>
  <c r="AU550" i="13"/>
  <c r="AU551" i="13"/>
  <c r="AU552" i="13"/>
  <c r="AY552" i="13" s="1"/>
  <c r="AU553" i="13"/>
  <c r="AU554" i="13"/>
  <c r="AY554" i="13" s="1"/>
  <c r="AU555" i="13"/>
  <c r="AU556" i="13"/>
  <c r="AY556" i="13" s="1"/>
  <c r="AU557" i="13"/>
  <c r="AY557" i="13" s="1"/>
  <c r="AT12" i="13"/>
  <c r="F15" i="15" s="1"/>
  <c r="AT13" i="13"/>
  <c r="F16" i="15" s="1"/>
  <c r="AT14" i="13"/>
  <c r="F17" i="15" s="1"/>
  <c r="AT15" i="13"/>
  <c r="F18" i="15" s="1"/>
  <c r="AT16" i="13"/>
  <c r="F19" i="15" s="1"/>
  <c r="AT17" i="13"/>
  <c r="F20" i="15" s="1"/>
  <c r="AT18" i="13"/>
  <c r="F21" i="15" s="1"/>
  <c r="AT19" i="13"/>
  <c r="F22" i="15" s="1"/>
  <c r="AT20" i="13"/>
  <c r="F23" i="15" s="1"/>
  <c r="AT21" i="13"/>
  <c r="F24" i="15" s="1"/>
  <c r="AT22" i="13"/>
  <c r="F25" i="15" s="1"/>
  <c r="AT23" i="13"/>
  <c r="F26" i="15" s="1"/>
  <c r="AT24" i="13"/>
  <c r="F27" i="15" s="1"/>
  <c r="AT25" i="13"/>
  <c r="F28" i="15" s="1"/>
  <c r="AT26" i="13"/>
  <c r="F29" i="15" s="1"/>
  <c r="AT27" i="13"/>
  <c r="F30" i="15" s="1"/>
  <c r="AT28" i="13"/>
  <c r="F31" i="15" s="1"/>
  <c r="AT29" i="13"/>
  <c r="F32" i="15" s="1"/>
  <c r="AT30" i="13"/>
  <c r="F33" i="15" s="1"/>
  <c r="AT31" i="13"/>
  <c r="F34" i="15" s="1"/>
  <c r="AT32" i="13"/>
  <c r="F35" i="15" s="1"/>
  <c r="AT33" i="13"/>
  <c r="F36" i="15" s="1"/>
  <c r="AT34" i="13"/>
  <c r="F37" i="15" s="1"/>
  <c r="AT35" i="13"/>
  <c r="F38" i="15" s="1"/>
  <c r="AT36" i="13"/>
  <c r="F39" i="15" s="1"/>
  <c r="AT37" i="13"/>
  <c r="F40" i="15" s="1"/>
  <c r="AT38" i="13"/>
  <c r="F41" i="15" s="1"/>
  <c r="AT39" i="13"/>
  <c r="F42" i="15" s="1"/>
  <c r="AT40" i="13"/>
  <c r="F43" i="15" s="1"/>
  <c r="AT41" i="13"/>
  <c r="F44" i="15" s="1"/>
  <c r="AT42" i="13"/>
  <c r="F45" i="15" s="1"/>
  <c r="AT43" i="13"/>
  <c r="F46" i="15" s="1"/>
  <c r="AT44" i="13"/>
  <c r="F47" i="15" s="1"/>
  <c r="AT45" i="13"/>
  <c r="F48" i="15" s="1"/>
  <c r="AT46" i="13"/>
  <c r="F49" i="15" s="1"/>
  <c r="AT47" i="13"/>
  <c r="F50" i="15" s="1"/>
  <c r="AT48" i="13"/>
  <c r="F51" i="15" s="1"/>
  <c r="AT49" i="13"/>
  <c r="F52" i="15" s="1"/>
  <c r="AT50" i="13"/>
  <c r="F53" i="15" s="1"/>
  <c r="AT51" i="13"/>
  <c r="F54" i="15" s="1"/>
  <c r="AT52" i="13"/>
  <c r="F55" i="15" s="1"/>
  <c r="AT53" i="13"/>
  <c r="F56" i="15" s="1"/>
  <c r="AT54" i="13"/>
  <c r="F57" i="15" s="1"/>
  <c r="AT55" i="13"/>
  <c r="F58" i="15" s="1"/>
  <c r="AT56" i="13"/>
  <c r="F59" i="15" s="1"/>
  <c r="AT57" i="13"/>
  <c r="F60" i="15" s="1"/>
  <c r="AT58" i="13"/>
  <c r="F61" i="15" s="1"/>
  <c r="AT59" i="13"/>
  <c r="F62" i="15" s="1"/>
  <c r="AT60" i="13"/>
  <c r="F63" i="15" s="1"/>
  <c r="AT61" i="13"/>
  <c r="F64" i="15" s="1"/>
  <c r="AT62" i="13"/>
  <c r="F65" i="15" s="1"/>
  <c r="AT63" i="13"/>
  <c r="AT64" i="13"/>
  <c r="AT65" i="13"/>
  <c r="AT66" i="13"/>
  <c r="AT67" i="13"/>
  <c r="AT68" i="13"/>
  <c r="AT69" i="13"/>
  <c r="AT70" i="13"/>
  <c r="AT71" i="13"/>
  <c r="AT72" i="13"/>
  <c r="AT73" i="13"/>
  <c r="AT74" i="13"/>
  <c r="AT75" i="13"/>
  <c r="AT76" i="13"/>
  <c r="AT77" i="13"/>
  <c r="AT78" i="13"/>
  <c r="F81" i="15" s="1"/>
  <c r="AT79" i="13"/>
  <c r="F82" i="15" s="1"/>
  <c r="AT80" i="13"/>
  <c r="F83" i="15" s="1"/>
  <c r="AT81" i="13"/>
  <c r="F84" i="15" s="1"/>
  <c r="AT82" i="13"/>
  <c r="F85" i="15" s="1"/>
  <c r="AT83" i="13"/>
  <c r="F86" i="15" s="1"/>
  <c r="AT84" i="13"/>
  <c r="F87" i="15" s="1"/>
  <c r="AT85" i="13"/>
  <c r="F88" i="15" s="1"/>
  <c r="AT86" i="13"/>
  <c r="F89" i="15" s="1"/>
  <c r="AT87" i="13"/>
  <c r="F90" i="15" s="1"/>
  <c r="AT88" i="13"/>
  <c r="F91" i="15" s="1"/>
  <c r="AT89" i="13"/>
  <c r="F92" i="15" s="1"/>
  <c r="AT90" i="13"/>
  <c r="F93" i="15" s="1"/>
  <c r="AT91" i="13"/>
  <c r="F94" i="15" s="1"/>
  <c r="AT92" i="13"/>
  <c r="F95" i="15" s="1"/>
  <c r="AT93" i="13"/>
  <c r="F96" i="15" s="1"/>
  <c r="AT94" i="13"/>
  <c r="F97" i="15" s="1"/>
  <c r="AT95" i="13"/>
  <c r="F98" i="15" s="1"/>
  <c r="AT96" i="13"/>
  <c r="F99" i="15" s="1"/>
  <c r="AT97" i="13"/>
  <c r="F100" i="15" s="1"/>
  <c r="AT98" i="13"/>
  <c r="F101" i="15" s="1"/>
  <c r="AT99" i="13"/>
  <c r="F102" i="15" s="1"/>
  <c r="AT100" i="13"/>
  <c r="F103" i="15" s="1"/>
  <c r="AT101" i="13"/>
  <c r="F104" i="15" s="1"/>
  <c r="AT102" i="13"/>
  <c r="F105" i="15" s="1"/>
  <c r="AT103" i="13"/>
  <c r="F106" i="15" s="1"/>
  <c r="AT104" i="13"/>
  <c r="F107" i="15" s="1"/>
  <c r="AT105" i="13"/>
  <c r="F108" i="15" s="1"/>
  <c r="AT106" i="13"/>
  <c r="F109" i="15" s="1"/>
  <c r="AT107" i="13"/>
  <c r="F110" i="15" s="1"/>
  <c r="AT108" i="13"/>
  <c r="F111" i="15" s="1"/>
  <c r="AT109" i="13"/>
  <c r="F112" i="15" s="1"/>
  <c r="AT110" i="13"/>
  <c r="F113" i="15" s="1"/>
  <c r="AT111" i="13"/>
  <c r="F114" i="15" s="1"/>
  <c r="AT112" i="13"/>
  <c r="F115" i="15" s="1"/>
  <c r="AT113" i="13"/>
  <c r="F116" i="15" s="1"/>
  <c r="AT114" i="13"/>
  <c r="F117" i="15" s="1"/>
  <c r="AT115" i="13"/>
  <c r="F118" i="15" s="1"/>
  <c r="AT116" i="13"/>
  <c r="F119" i="15" s="1"/>
  <c r="AT117" i="13"/>
  <c r="F120" i="15" s="1"/>
  <c r="AT118" i="13"/>
  <c r="F121" i="15" s="1"/>
  <c r="AT119" i="13"/>
  <c r="F122" i="15" s="1"/>
  <c r="AT120" i="13"/>
  <c r="F123" i="15" s="1"/>
  <c r="AT121" i="13"/>
  <c r="F124" i="15" s="1"/>
  <c r="AT122" i="13"/>
  <c r="F125" i="15" s="1"/>
  <c r="AT123" i="13"/>
  <c r="F126" i="15" s="1"/>
  <c r="AT124" i="13"/>
  <c r="F127" i="15" s="1"/>
  <c r="AT125" i="13"/>
  <c r="F128" i="15" s="1"/>
  <c r="AT126" i="13"/>
  <c r="F129" i="15" s="1"/>
  <c r="AT127" i="13"/>
  <c r="F130" i="15" s="1"/>
  <c r="AT128" i="13"/>
  <c r="F131" i="15" s="1"/>
  <c r="AT129" i="13"/>
  <c r="F132" i="15" s="1"/>
  <c r="AT130" i="13"/>
  <c r="F133" i="15" s="1"/>
  <c r="AT131" i="13"/>
  <c r="F134" i="15" s="1"/>
  <c r="AT132" i="13"/>
  <c r="F135" i="15" s="1"/>
  <c r="AT133" i="13"/>
  <c r="F136" i="15" s="1"/>
  <c r="AT134" i="13"/>
  <c r="F137" i="15" s="1"/>
  <c r="AT135" i="13"/>
  <c r="F138" i="15" s="1"/>
  <c r="AT136" i="13"/>
  <c r="F139" i="15" s="1"/>
  <c r="AT137" i="13"/>
  <c r="F140" i="15" s="1"/>
  <c r="AT138" i="13"/>
  <c r="F141" i="15" s="1"/>
  <c r="AT139" i="13"/>
  <c r="F142" i="15" s="1"/>
  <c r="AT140" i="13"/>
  <c r="F143" i="15" s="1"/>
  <c r="AT141" i="13"/>
  <c r="F144" i="15" s="1"/>
  <c r="AT142" i="13"/>
  <c r="F145" i="15" s="1"/>
  <c r="AT143" i="13"/>
  <c r="F146" i="15" s="1"/>
  <c r="AT144" i="13"/>
  <c r="F147" i="15" s="1"/>
  <c r="AT145" i="13"/>
  <c r="F148" i="15" s="1"/>
  <c r="AT146" i="13"/>
  <c r="F149" i="15" s="1"/>
  <c r="AT147" i="13"/>
  <c r="F150" i="15" s="1"/>
  <c r="AT148" i="13"/>
  <c r="F151" i="15" s="1"/>
  <c r="AT149" i="13"/>
  <c r="F152" i="15" s="1"/>
  <c r="AT150" i="13"/>
  <c r="F153" i="15" s="1"/>
  <c r="AT151" i="13"/>
  <c r="F154" i="15" s="1"/>
  <c r="AT152" i="13"/>
  <c r="F155" i="15" s="1"/>
  <c r="AT153" i="13"/>
  <c r="F156" i="15" s="1"/>
  <c r="AT154" i="13"/>
  <c r="F157" i="15" s="1"/>
  <c r="AT155" i="13"/>
  <c r="F158" i="15" s="1"/>
  <c r="AT156" i="13"/>
  <c r="F159" i="15" s="1"/>
  <c r="AT157" i="13"/>
  <c r="F160" i="15" s="1"/>
  <c r="AT158" i="13"/>
  <c r="F161" i="15" s="1"/>
  <c r="AT159" i="13"/>
  <c r="F162" i="15" s="1"/>
  <c r="AT160" i="13"/>
  <c r="F163" i="15" s="1"/>
  <c r="AT161" i="13"/>
  <c r="F164" i="15" s="1"/>
  <c r="AT162" i="13"/>
  <c r="F165" i="15" s="1"/>
  <c r="AT163" i="13"/>
  <c r="F166" i="15" s="1"/>
  <c r="AT164" i="13"/>
  <c r="F167" i="15" s="1"/>
  <c r="AT165" i="13"/>
  <c r="F168" i="15" s="1"/>
  <c r="AT166" i="13"/>
  <c r="F169" i="15" s="1"/>
  <c r="AT167" i="13"/>
  <c r="F170" i="15" s="1"/>
  <c r="AT168" i="13"/>
  <c r="F171" i="15" s="1"/>
  <c r="AT169" i="13"/>
  <c r="F172" i="15" s="1"/>
  <c r="AT170" i="13"/>
  <c r="F173" i="15" s="1"/>
  <c r="AT171" i="13"/>
  <c r="F174" i="15" s="1"/>
  <c r="AT172" i="13"/>
  <c r="F175" i="15" s="1"/>
  <c r="AT173" i="13"/>
  <c r="F176" i="15" s="1"/>
  <c r="AT174" i="13"/>
  <c r="F177" i="15" s="1"/>
  <c r="AT175" i="13"/>
  <c r="F178" i="15" s="1"/>
  <c r="AT176" i="13"/>
  <c r="F179" i="15" s="1"/>
  <c r="AT177" i="13"/>
  <c r="F180" i="15" s="1"/>
  <c r="AT178" i="13"/>
  <c r="F181" i="15" s="1"/>
  <c r="AT179" i="13"/>
  <c r="F182" i="15" s="1"/>
  <c r="AT180" i="13"/>
  <c r="F183" i="15" s="1"/>
  <c r="AT181" i="13"/>
  <c r="F184" i="15" s="1"/>
  <c r="AT182" i="13"/>
  <c r="F185" i="15" s="1"/>
  <c r="AT183" i="13"/>
  <c r="F186" i="15" s="1"/>
  <c r="AT184" i="13"/>
  <c r="F187" i="15" s="1"/>
  <c r="AT185" i="13"/>
  <c r="F188" i="15" s="1"/>
  <c r="AT186" i="13"/>
  <c r="F189" i="15" s="1"/>
  <c r="AT187" i="13"/>
  <c r="F190" i="15" s="1"/>
  <c r="AT188" i="13"/>
  <c r="F191" i="15" s="1"/>
  <c r="AT189" i="13"/>
  <c r="F192" i="15" s="1"/>
  <c r="AT190" i="13"/>
  <c r="F193" i="15" s="1"/>
  <c r="AT191" i="13"/>
  <c r="F194" i="15" s="1"/>
  <c r="AT192" i="13"/>
  <c r="F195" i="15" s="1"/>
  <c r="AT193" i="13"/>
  <c r="F196" i="15" s="1"/>
  <c r="AT194" i="13"/>
  <c r="F197" i="15" s="1"/>
  <c r="AT195" i="13"/>
  <c r="F198" i="15" s="1"/>
  <c r="AT196" i="13"/>
  <c r="F199" i="15" s="1"/>
  <c r="AT197" i="13"/>
  <c r="F200" i="15" s="1"/>
  <c r="AT198" i="13"/>
  <c r="F201" i="15" s="1"/>
  <c r="AT199" i="13"/>
  <c r="F202" i="15" s="1"/>
  <c r="AT200" i="13"/>
  <c r="F203" i="15" s="1"/>
  <c r="AT201" i="13"/>
  <c r="F204" i="15" s="1"/>
  <c r="AT202" i="13"/>
  <c r="F205" i="15" s="1"/>
  <c r="AT203" i="13"/>
  <c r="F206" i="15" s="1"/>
  <c r="AT204" i="13"/>
  <c r="F207" i="15" s="1"/>
  <c r="AT205" i="13"/>
  <c r="F208" i="15" s="1"/>
  <c r="AT206" i="13"/>
  <c r="F209" i="15" s="1"/>
  <c r="AT207" i="13"/>
  <c r="F210" i="15" s="1"/>
  <c r="AT208" i="13"/>
  <c r="F211" i="15" s="1"/>
  <c r="AT209" i="13"/>
  <c r="F212" i="15" s="1"/>
  <c r="AT210" i="13"/>
  <c r="F213" i="15" s="1"/>
  <c r="AT211" i="13"/>
  <c r="F214" i="15" s="1"/>
  <c r="AT212" i="13"/>
  <c r="F215" i="15" s="1"/>
  <c r="AT213" i="13"/>
  <c r="F216" i="15" s="1"/>
  <c r="AT214" i="13"/>
  <c r="F217" i="15" s="1"/>
  <c r="AT215" i="13"/>
  <c r="F218" i="15" s="1"/>
  <c r="AT216" i="13"/>
  <c r="F219" i="15" s="1"/>
  <c r="AT217" i="13"/>
  <c r="F220" i="15" s="1"/>
  <c r="AT218" i="13"/>
  <c r="F221" i="15" s="1"/>
  <c r="AT219" i="13"/>
  <c r="F222" i="15" s="1"/>
  <c r="AT220" i="13"/>
  <c r="F223" i="15" s="1"/>
  <c r="AT221" i="13"/>
  <c r="F224" i="15" s="1"/>
  <c r="AT222" i="13"/>
  <c r="F225" i="15" s="1"/>
  <c r="AT223" i="13"/>
  <c r="F226" i="15" s="1"/>
  <c r="AT224" i="13"/>
  <c r="F227" i="15" s="1"/>
  <c r="AT225" i="13"/>
  <c r="F228" i="15" s="1"/>
  <c r="AT226" i="13"/>
  <c r="F229" i="15" s="1"/>
  <c r="AT227" i="13"/>
  <c r="F230" i="15" s="1"/>
  <c r="AT228" i="13"/>
  <c r="F231" i="15" s="1"/>
  <c r="AT229" i="13"/>
  <c r="F232" i="15" s="1"/>
  <c r="AT230" i="13"/>
  <c r="F233" i="15" s="1"/>
  <c r="AT231" i="13"/>
  <c r="F234" i="15" s="1"/>
  <c r="AT232" i="13"/>
  <c r="F235" i="15" s="1"/>
  <c r="AT233" i="13"/>
  <c r="F236" i="15" s="1"/>
  <c r="AT234" i="13"/>
  <c r="F237" i="15" s="1"/>
  <c r="AT235" i="13"/>
  <c r="F238" i="15" s="1"/>
  <c r="AT236" i="13"/>
  <c r="F239" i="15" s="1"/>
  <c r="AT237" i="13"/>
  <c r="F240" i="15" s="1"/>
  <c r="AT238" i="13"/>
  <c r="F241" i="15" s="1"/>
  <c r="AT239" i="13"/>
  <c r="F242" i="15" s="1"/>
  <c r="AT240" i="13"/>
  <c r="F243" i="15" s="1"/>
  <c r="AT241" i="13"/>
  <c r="F244" i="15" s="1"/>
  <c r="AT242" i="13"/>
  <c r="F245" i="15" s="1"/>
  <c r="AT243" i="13"/>
  <c r="F246" i="15" s="1"/>
  <c r="AT244" i="13"/>
  <c r="F247" i="15" s="1"/>
  <c r="AT245" i="13"/>
  <c r="F248" i="15" s="1"/>
  <c r="AT246" i="13"/>
  <c r="F249" i="15" s="1"/>
  <c r="AT247" i="13"/>
  <c r="F250" i="15" s="1"/>
  <c r="AT248" i="13"/>
  <c r="F251" i="15" s="1"/>
  <c r="AT249" i="13"/>
  <c r="F252" i="15" s="1"/>
  <c r="AT250" i="13"/>
  <c r="F253" i="15" s="1"/>
  <c r="AT251" i="13"/>
  <c r="F254" i="15" s="1"/>
  <c r="AT252" i="13"/>
  <c r="F255" i="15" s="1"/>
  <c r="AT253" i="13"/>
  <c r="F256" i="15" s="1"/>
  <c r="AT254" i="13"/>
  <c r="F257" i="15" s="1"/>
  <c r="AT255" i="13"/>
  <c r="F258" i="15" s="1"/>
  <c r="AT256" i="13"/>
  <c r="F259" i="15" s="1"/>
  <c r="AT257" i="13"/>
  <c r="F260" i="15" s="1"/>
  <c r="AT258" i="13"/>
  <c r="F261" i="15" s="1"/>
  <c r="AT259" i="13"/>
  <c r="F262" i="15" s="1"/>
  <c r="AT260" i="13"/>
  <c r="F263" i="15" s="1"/>
  <c r="AT261" i="13"/>
  <c r="F264" i="15" s="1"/>
  <c r="AT262" i="13"/>
  <c r="F265" i="15" s="1"/>
  <c r="AT263" i="13"/>
  <c r="F266" i="15" s="1"/>
  <c r="AT264" i="13"/>
  <c r="F267" i="15" s="1"/>
  <c r="AT265" i="13"/>
  <c r="F268" i="15" s="1"/>
  <c r="AT266" i="13"/>
  <c r="F269" i="15" s="1"/>
  <c r="AT267" i="13"/>
  <c r="F270" i="15" s="1"/>
  <c r="AT268" i="13"/>
  <c r="F271" i="15" s="1"/>
  <c r="AT269" i="13"/>
  <c r="F272" i="15" s="1"/>
  <c r="AT270" i="13"/>
  <c r="F273" i="15" s="1"/>
  <c r="AT271" i="13"/>
  <c r="F274" i="15" s="1"/>
  <c r="AT272" i="13"/>
  <c r="F275" i="15" s="1"/>
  <c r="AT273" i="13"/>
  <c r="F276" i="15" s="1"/>
  <c r="AT274" i="13"/>
  <c r="F277" i="15" s="1"/>
  <c r="AT275" i="13"/>
  <c r="F278" i="15" s="1"/>
  <c r="AT276" i="13"/>
  <c r="F279" i="15" s="1"/>
  <c r="AT277" i="13"/>
  <c r="F280" i="15" s="1"/>
  <c r="AT278" i="13"/>
  <c r="F281" i="15" s="1"/>
  <c r="AT279" i="13"/>
  <c r="F282" i="15" s="1"/>
  <c r="AT280" i="13"/>
  <c r="F283" i="15" s="1"/>
  <c r="AT281" i="13"/>
  <c r="F284" i="15" s="1"/>
  <c r="AT282" i="13"/>
  <c r="F285" i="15" s="1"/>
  <c r="AT283" i="13"/>
  <c r="F286" i="15" s="1"/>
  <c r="AT284" i="13"/>
  <c r="F287" i="15" s="1"/>
  <c r="AT285" i="13"/>
  <c r="F288" i="15" s="1"/>
  <c r="AT286" i="13"/>
  <c r="F289" i="15" s="1"/>
  <c r="AT287" i="13"/>
  <c r="F290" i="15" s="1"/>
  <c r="AT288" i="13"/>
  <c r="F291" i="15" s="1"/>
  <c r="AT289" i="13"/>
  <c r="F292" i="15" s="1"/>
  <c r="AT290" i="13"/>
  <c r="F293" i="15" s="1"/>
  <c r="AT291" i="13"/>
  <c r="F294" i="15" s="1"/>
  <c r="AT292" i="13"/>
  <c r="F295" i="15" s="1"/>
  <c r="AT293" i="13"/>
  <c r="F296" i="15" s="1"/>
  <c r="AT294" i="13"/>
  <c r="F297" i="15" s="1"/>
  <c r="AT295" i="13"/>
  <c r="F298" i="15" s="1"/>
  <c r="AT296" i="13"/>
  <c r="F299" i="15" s="1"/>
  <c r="AT297" i="13"/>
  <c r="F300" i="15" s="1"/>
  <c r="AT298" i="13"/>
  <c r="F301" i="15" s="1"/>
  <c r="AT299" i="13"/>
  <c r="F302" i="15" s="1"/>
  <c r="AT300" i="13"/>
  <c r="F303" i="15" s="1"/>
  <c r="AT301" i="13"/>
  <c r="F304" i="15" s="1"/>
  <c r="AT302" i="13"/>
  <c r="F305" i="15" s="1"/>
  <c r="AT303" i="13"/>
  <c r="F306" i="15" s="1"/>
  <c r="AT304" i="13"/>
  <c r="F307" i="15" s="1"/>
  <c r="AT305" i="13"/>
  <c r="F308" i="15" s="1"/>
  <c r="AT306" i="13"/>
  <c r="F309" i="15" s="1"/>
  <c r="AT307" i="13"/>
  <c r="F310" i="15" s="1"/>
  <c r="AT308" i="13"/>
  <c r="F311" i="15" s="1"/>
  <c r="AT309" i="13"/>
  <c r="F312" i="15" s="1"/>
  <c r="AT310" i="13"/>
  <c r="F313" i="15" s="1"/>
  <c r="AT311" i="13"/>
  <c r="F314" i="15" s="1"/>
  <c r="AT312" i="13"/>
  <c r="F315" i="15" s="1"/>
  <c r="AT313" i="13"/>
  <c r="F316" i="15" s="1"/>
  <c r="AT314" i="13"/>
  <c r="F317" i="15" s="1"/>
  <c r="AT315" i="13"/>
  <c r="F318" i="15" s="1"/>
  <c r="AT316" i="13"/>
  <c r="F319" i="15" s="1"/>
  <c r="AT317" i="13"/>
  <c r="F320" i="15" s="1"/>
  <c r="AT318" i="13"/>
  <c r="F321" i="15" s="1"/>
  <c r="AT319" i="13"/>
  <c r="F322" i="15" s="1"/>
  <c r="AT320" i="13"/>
  <c r="F323" i="15" s="1"/>
  <c r="AT321" i="13"/>
  <c r="F324" i="15" s="1"/>
  <c r="AT322" i="13"/>
  <c r="F325" i="15" s="1"/>
  <c r="AT323" i="13"/>
  <c r="F326" i="15" s="1"/>
  <c r="AT324" i="13"/>
  <c r="F327" i="15" s="1"/>
  <c r="AT325" i="13"/>
  <c r="F328" i="15" s="1"/>
  <c r="AT326" i="13"/>
  <c r="F329" i="15" s="1"/>
  <c r="AT327" i="13"/>
  <c r="F330" i="15" s="1"/>
  <c r="AT328" i="13"/>
  <c r="F331" i="15" s="1"/>
  <c r="AT329" i="13"/>
  <c r="F332" i="15" s="1"/>
  <c r="AT330" i="13"/>
  <c r="F333" i="15" s="1"/>
  <c r="AT331" i="13"/>
  <c r="F334" i="15" s="1"/>
  <c r="AT332" i="13"/>
  <c r="F335" i="15" s="1"/>
  <c r="AT333" i="13"/>
  <c r="F336" i="15" s="1"/>
  <c r="AT334" i="13"/>
  <c r="F337" i="15" s="1"/>
  <c r="AT335" i="13"/>
  <c r="F338" i="15" s="1"/>
  <c r="AT336" i="13"/>
  <c r="F339" i="15" s="1"/>
  <c r="AT337" i="13"/>
  <c r="F340" i="15" s="1"/>
  <c r="AT338" i="13"/>
  <c r="F341" i="15" s="1"/>
  <c r="AT339" i="13"/>
  <c r="F342" i="15" s="1"/>
  <c r="AT340" i="13"/>
  <c r="F343" i="15" s="1"/>
  <c r="AT341" i="13"/>
  <c r="F344" i="15" s="1"/>
  <c r="AT342" i="13"/>
  <c r="F345" i="15" s="1"/>
  <c r="AT343" i="13"/>
  <c r="F346" i="15" s="1"/>
  <c r="AT344" i="13"/>
  <c r="F347" i="15" s="1"/>
  <c r="AT345" i="13"/>
  <c r="F348" i="15" s="1"/>
  <c r="AT346" i="13"/>
  <c r="F349" i="15" s="1"/>
  <c r="AT347" i="13"/>
  <c r="F350" i="15" s="1"/>
  <c r="AT348" i="13"/>
  <c r="F351" i="15" s="1"/>
  <c r="AT349" i="13"/>
  <c r="F352" i="15" s="1"/>
  <c r="AT350" i="13"/>
  <c r="F353" i="15" s="1"/>
  <c r="AT351" i="13"/>
  <c r="F354" i="15" s="1"/>
  <c r="AT352" i="13"/>
  <c r="F355" i="15" s="1"/>
  <c r="AT353" i="13"/>
  <c r="F356" i="15" s="1"/>
  <c r="AT354" i="13"/>
  <c r="F357" i="15" s="1"/>
  <c r="AT355" i="13"/>
  <c r="F358" i="15" s="1"/>
  <c r="AT356" i="13"/>
  <c r="F359" i="15" s="1"/>
  <c r="AT357" i="13"/>
  <c r="F360" i="15" s="1"/>
  <c r="AT358" i="13"/>
  <c r="F361" i="15" s="1"/>
  <c r="AT359" i="13"/>
  <c r="F362" i="15" s="1"/>
  <c r="AT360" i="13"/>
  <c r="F363" i="15" s="1"/>
  <c r="AT361" i="13"/>
  <c r="F364" i="15" s="1"/>
  <c r="AT362" i="13"/>
  <c r="F365" i="15" s="1"/>
  <c r="AT363" i="13"/>
  <c r="F366" i="15" s="1"/>
  <c r="AT364" i="13"/>
  <c r="F367" i="15" s="1"/>
  <c r="AT365" i="13"/>
  <c r="F368" i="15" s="1"/>
  <c r="AT366" i="13"/>
  <c r="F369" i="15" s="1"/>
  <c r="AT367" i="13"/>
  <c r="F370" i="15" s="1"/>
  <c r="AT368" i="13"/>
  <c r="F371" i="15" s="1"/>
  <c r="AT369" i="13"/>
  <c r="F372" i="15" s="1"/>
  <c r="AT370" i="13"/>
  <c r="F373" i="15" s="1"/>
  <c r="AT371" i="13"/>
  <c r="F374" i="15" s="1"/>
  <c r="AT372" i="13"/>
  <c r="F375" i="15" s="1"/>
  <c r="AT373" i="13"/>
  <c r="F376" i="15" s="1"/>
  <c r="AT374" i="13"/>
  <c r="F377" i="15" s="1"/>
  <c r="AT375" i="13"/>
  <c r="F378" i="15" s="1"/>
  <c r="AT376" i="13"/>
  <c r="F379" i="15" s="1"/>
  <c r="AT377" i="13"/>
  <c r="F380" i="15" s="1"/>
  <c r="AT378" i="13"/>
  <c r="F381" i="15" s="1"/>
  <c r="AT379" i="13"/>
  <c r="F382" i="15" s="1"/>
  <c r="AT380" i="13"/>
  <c r="F383" i="15" s="1"/>
  <c r="AT381" i="13"/>
  <c r="F384" i="15" s="1"/>
  <c r="AT382" i="13"/>
  <c r="F385" i="15" s="1"/>
  <c r="AT383" i="13"/>
  <c r="F386" i="15" s="1"/>
  <c r="AT384" i="13"/>
  <c r="F387" i="15" s="1"/>
  <c r="AT385" i="13"/>
  <c r="F388" i="15" s="1"/>
  <c r="AT386" i="13"/>
  <c r="F389" i="15" s="1"/>
  <c r="AT387" i="13"/>
  <c r="F390" i="15" s="1"/>
  <c r="AT388" i="13"/>
  <c r="F391" i="15" s="1"/>
  <c r="AT389" i="13"/>
  <c r="F392" i="15" s="1"/>
  <c r="AT390" i="13"/>
  <c r="F393" i="15" s="1"/>
  <c r="AT391" i="13"/>
  <c r="F394" i="15" s="1"/>
  <c r="AT392" i="13"/>
  <c r="F395" i="15" s="1"/>
  <c r="AT393" i="13"/>
  <c r="F396" i="15" s="1"/>
  <c r="AT394" i="13"/>
  <c r="F397" i="15" s="1"/>
  <c r="AT395" i="13"/>
  <c r="F398" i="15" s="1"/>
  <c r="AT396" i="13"/>
  <c r="F399" i="15" s="1"/>
  <c r="AT397" i="13"/>
  <c r="F400" i="15" s="1"/>
  <c r="AT398" i="13"/>
  <c r="F401" i="15" s="1"/>
  <c r="AT399" i="13"/>
  <c r="F402" i="15" s="1"/>
  <c r="AT400" i="13"/>
  <c r="F403" i="15" s="1"/>
  <c r="AT401" i="13"/>
  <c r="F404" i="15" s="1"/>
  <c r="AT402" i="13"/>
  <c r="F405" i="15" s="1"/>
  <c r="AT403" i="13"/>
  <c r="F406" i="15" s="1"/>
  <c r="AT404" i="13"/>
  <c r="F407" i="15" s="1"/>
  <c r="AT405" i="13"/>
  <c r="F408" i="15" s="1"/>
  <c r="AT406" i="13"/>
  <c r="F409" i="15" s="1"/>
  <c r="AT407" i="13"/>
  <c r="F410" i="15" s="1"/>
  <c r="AT408" i="13"/>
  <c r="F411" i="15" s="1"/>
  <c r="AT409" i="13"/>
  <c r="F412" i="15" s="1"/>
  <c r="AT410" i="13"/>
  <c r="F413" i="15" s="1"/>
  <c r="AT411" i="13"/>
  <c r="F414" i="15" s="1"/>
  <c r="AT412" i="13"/>
  <c r="F415" i="15" s="1"/>
  <c r="AT413" i="13"/>
  <c r="F416" i="15" s="1"/>
  <c r="AT414" i="13"/>
  <c r="F417" i="15" s="1"/>
  <c r="AT415" i="13"/>
  <c r="F418" i="15" s="1"/>
  <c r="AT416" i="13"/>
  <c r="F419" i="15" s="1"/>
  <c r="AT417" i="13"/>
  <c r="F420" i="15" s="1"/>
  <c r="AT418" i="13"/>
  <c r="F421" i="15" s="1"/>
  <c r="AT419" i="13"/>
  <c r="F422" i="15" s="1"/>
  <c r="AT420" i="13"/>
  <c r="F423" i="15" s="1"/>
  <c r="AT421" i="13"/>
  <c r="F424" i="15" s="1"/>
  <c r="AT422" i="13"/>
  <c r="F425" i="15" s="1"/>
  <c r="AT423" i="13"/>
  <c r="F426" i="15" s="1"/>
  <c r="AT424" i="13"/>
  <c r="F427" i="15" s="1"/>
  <c r="AT425" i="13"/>
  <c r="F428" i="15" s="1"/>
  <c r="AT426" i="13"/>
  <c r="F429" i="15" s="1"/>
  <c r="AT427" i="13"/>
  <c r="F430" i="15" s="1"/>
  <c r="AT428" i="13"/>
  <c r="F431" i="15" s="1"/>
  <c r="AT429" i="13"/>
  <c r="F432" i="15" s="1"/>
  <c r="AT430" i="13"/>
  <c r="F433" i="15" s="1"/>
  <c r="AT431" i="13"/>
  <c r="F434" i="15" s="1"/>
  <c r="AT432" i="13"/>
  <c r="F435" i="15" s="1"/>
  <c r="AT433" i="13"/>
  <c r="F436" i="15" s="1"/>
  <c r="AT434" i="13"/>
  <c r="F437" i="15" s="1"/>
  <c r="AT435" i="13"/>
  <c r="F438" i="15" s="1"/>
  <c r="AT436" i="13"/>
  <c r="F439" i="15" s="1"/>
  <c r="AT437" i="13"/>
  <c r="F440" i="15" s="1"/>
  <c r="AT438" i="13"/>
  <c r="F441" i="15" s="1"/>
  <c r="AT439" i="13"/>
  <c r="F442" i="15" s="1"/>
  <c r="AT440" i="13"/>
  <c r="F443" i="15" s="1"/>
  <c r="AT441" i="13"/>
  <c r="F444" i="15" s="1"/>
  <c r="AT442" i="13"/>
  <c r="F445" i="15" s="1"/>
  <c r="AT443" i="13"/>
  <c r="F446" i="15" s="1"/>
  <c r="AT444" i="13"/>
  <c r="F447" i="15" s="1"/>
  <c r="AT445" i="13"/>
  <c r="F448" i="15" s="1"/>
  <c r="AT446" i="13"/>
  <c r="F449" i="15" s="1"/>
  <c r="AT447" i="13"/>
  <c r="F450" i="15" s="1"/>
  <c r="AT448" i="13"/>
  <c r="AT449" i="13"/>
  <c r="AT450" i="13"/>
  <c r="F453" i="15" s="1"/>
  <c r="AT451" i="13"/>
  <c r="F454" i="15" s="1"/>
  <c r="AT452" i="13"/>
  <c r="F455" i="15" s="1"/>
  <c r="AT453" i="13"/>
  <c r="F456" i="15" s="1"/>
  <c r="AT454" i="13"/>
  <c r="F457" i="15" s="1"/>
  <c r="AT455" i="13"/>
  <c r="F458" i="15" s="1"/>
  <c r="AT456" i="13"/>
  <c r="F459" i="15" s="1"/>
  <c r="AT457" i="13"/>
  <c r="F460" i="15" s="1"/>
  <c r="AT458" i="13"/>
  <c r="F461" i="15" s="1"/>
  <c r="AT459" i="13"/>
  <c r="F462" i="15" s="1"/>
  <c r="AT460" i="13"/>
  <c r="AT461" i="13"/>
  <c r="AT462" i="13"/>
  <c r="F465" i="15" s="1"/>
  <c r="AT463" i="13"/>
  <c r="F466" i="15" s="1"/>
  <c r="AT464" i="13"/>
  <c r="F467" i="15" s="1"/>
  <c r="AT465" i="13"/>
  <c r="F468" i="15" s="1"/>
  <c r="AT466" i="13"/>
  <c r="F469" i="15" s="1"/>
  <c r="AT467" i="13"/>
  <c r="F470" i="15" s="1"/>
  <c r="AT468" i="13"/>
  <c r="F471" i="15" s="1"/>
  <c r="AT469" i="13"/>
  <c r="F472" i="15" s="1"/>
  <c r="AT470" i="13"/>
  <c r="F473" i="15" s="1"/>
  <c r="AT471" i="13"/>
  <c r="F474" i="15" s="1"/>
  <c r="AT472" i="13"/>
  <c r="AT473" i="13"/>
  <c r="AT474" i="13"/>
  <c r="F477" i="15" s="1"/>
  <c r="AT475" i="13"/>
  <c r="F478" i="15" s="1"/>
  <c r="AT476" i="13"/>
  <c r="F479" i="15" s="1"/>
  <c r="AT477" i="13"/>
  <c r="F480" i="15" s="1"/>
  <c r="AT478" i="13"/>
  <c r="F481" i="15" s="1"/>
  <c r="AT479" i="13"/>
  <c r="F482" i="15" s="1"/>
  <c r="AT480" i="13"/>
  <c r="F483" i="15" s="1"/>
  <c r="AT481" i="13"/>
  <c r="F484" i="15" s="1"/>
  <c r="AT482" i="13"/>
  <c r="F485" i="15" s="1"/>
  <c r="AT483" i="13"/>
  <c r="F486" i="15" s="1"/>
  <c r="AT484" i="13"/>
  <c r="AT485" i="13"/>
  <c r="AT486" i="13"/>
  <c r="F489" i="15" s="1"/>
  <c r="AT487" i="13"/>
  <c r="F490" i="15" s="1"/>
  <c r="AT488" i="13"/>
  <c r="F491" i="15" s="1"/>
  <c r="AT489" i="13"/>
  <c r="F492" i="15" s="1"/>
  <c r="AT490" i="13"/>
  <c r="F493" i="15" s="1"/>
  <c r="AT491" i="13"/>
  <c r="F494" i="15" s="1"/>
  <c r="AT492" i="13"/>
  <c r="F495" i="15" s="1"/>
  <c r="AT493" i="13"/>
  <c r="F496" i="15" s="1"/>
  <c r="AT494" i="13"/>
  <c r="F497" i="15" s="1"/>
  <c r="AT495" i="13"/>
  <c r="F498" i="15" s="1"/>
  <c r="AT496" i="13"/>
  <c r="AT497" i="13"/>
  <c r="AT498" i="13"/>
  <c r="F501" i="15" s="1"/>
  <c r="AT499" i="13"/>
  <c r="F502" i="15" s="1"/>
  <c r="AT500" i="13"/>
  <c r="F503" i="15" s="1"/>
  <c r="AT501" i="13"/>
  <c r="F504" i="15" s="1"/>
  <c r="AT502" i="13"/>
  <c r="F505" i="15" s="1"/>
  <c r="AT503" i="13"/>
  <c r="F506" i="15" s="1"/>
  <c r="AT504" i="13"/>
  <c r="F507" i="15" s="1"/>
  <c r="AT505" i="13"/>
  <c r="F508" i="15" s="1"/>
  <c r="AT506" i="13"/>
  <c r="F509" i="15" s="1"/>
  <c r="AT507" i="13"/>
  <c r="F510" i="15" s="1"/>
  <c r="AT508" i="13"/>
  <c r="AT509" i="13"/>
  <c r="AT510" i="13"/>
  <c r="F513" i="15" s="1"/>
  <c r="AT511" i="13"/>
  <c r="F514" i="15" s="1"/>
  <c r="AT512" i="13"/>
  <c r="F515" i="15" s="1"/>
  <c r="AT513" i="13"/>
  <c r="F516" i="15" s="1"/>
  <c r="AT514" i="13"/>
  <c r="F517" i="15" s="1"/>
  <c r="AT515" i="13"/>
  <c r="F518" i="15" s="1"/>
  <c r="AT516" i="13"/>
  <c r="F519" i="15" s="1"/>
  <c r="AT517" i="13"/>
  <c r="F520" i="15" s="1"/>
  <c r="AT518" i="13"/>
  <c r="F521" i="15" s="1"/>
  <c r="AT519" i="13"/>
  <c r="F522" i="15" s="1"/>
  <c r="AT520" i="13"/>
  <c r="AT521" i="13"/>
  <c r="AT522" i="13"/>
  <c r="F525" i="15" s="1"/>
  <c r="AT523" i="13"/>
  <c r="F526" i="15" s="1"/>
  <c r="AT524" i="13"/>
  <c r="F527" i="15" s="1"/>
  <c r="AT525" i="13"/>
  <c r="F528" i="15" s="1"/>
  <c r="AT526" i="13"/>
  <c r="F529" i="15" s="1"/>
  <c r="AT527" i="13"/>
  <c r="F530" i="15" s="1"/>
  <c r="AT528" i="13"/>
  <c r="F531" i="15" s="1"/>
  <c r="AT529" i="13"/>
  <c r="F532" i="15" s="1"/>
  <c r="AT530" i="13"/>
  <c r="F533" i="15" s="1"/>
  <c r="AT531" i="13"/>
  <c r="F534" i="15" s="1"/>
  <c r="AT532" i="13"/>
  <c r="AT533" i="13"/>
  <c r="AT534" i="13"/>
  <c r="F537" i="15" s="1"/>
  <c r="AT535" i="13"/>
  <c r="F538" i="15" s="1"/>
  <c r="AT536" i="13"/>
  <c r="F539" i="15" s="1"/>
  <c r="AT537" i="13"/>
  <c r="F540" i="15" s="1"/>
  <c r="AT538" i="13"/>
  <c r="F541" i="15" s="1"/>
  <c r="AT539" i="13"/>
  <c r="F542" i="15" s="1"/>
  <c r="AT540" i="13"/>
  <c r="F543" i="15" s="1"/>
  <c r="AT541" i="13"/>
  <c r="F544" i="15" s="1"/>
  <c r="AT542" i="13"/>
  <c r="F545" i="15" s="1"/>
  <c r="AT543" i="13"/>
  <c r="F546" i="15" s="1"/>
  <c r="AT544" i="13"/>
  <c r="AT545" i="13"/>
  <c r="AT546" i="13"/>
  <c r="F549" i="15" s="1"/>
  <c r="AT547" i="13"/>
  <c r="F550" i="15" s="1"/>
  <c r="AT548" i="13"/>
  <c r="F551" i="15" s="1"/>
  <c r="AT549" i="13"/>
  <c r="F552" i="15" s="1"/>
  <c r="AT550" i="13"/>
  <c r="F553" i="15" s="1"/>
  <c r="AT551" i="13"/>
  <c r="F554" i="15" s="1"/>
  <c r="AT552" i="13"/>
  <c r="F555" i="15" s="1"/>
  <c r="AT553" i="13"/>
  <c r="F556" i="15" s="1"/>
  <c r="AT554" i="13"/>
  <c r="AT555" i="13"/>
  <c r="AT556" i="13"/>
  <c r="AT557" i="13"/>
  <c r="O557" i="13"/>
  <c r="O534" i="13"/>
  <c r="O535" i="13"/>
  <c r="O536" i="13"/>
  <c r="O537" i="13"/>
  <c r="O538" i="13"/>
  <c r="O539" i="13"/>
  <c r="O540" i="13"/>
  <c r="O541" i="13"/>
  <c r="O542" i="13"/>
  <c r="O543" i="13"/>
  <c r="O544" i="13"/>
  <c r="O545" i="13"/>
  <c r="O546" i="13"/>
  <c r="O547" i="13"/>
  <c r="O548" i="13"/>
  <c r="O549" i="13"/>
  <c r="O550" i="13"/>
  <c r="O551" i="13"/>
  <c r="O552" i="13"/>
  <c r="O553" i="13"/>
  <c r="O554" i="13"/>
  <c r="T554" i="13" s="1"/>
  <c r="O555" i="13"/>
  <c r="O556" i="13"/>
  <c r="O532" i="13"/>
  <c r="O533" i="13"/>
  <c r="AO556" i="13"/>
  <c r="AO557" i="13"/>
  <c r="AS149" i="13"/>
  <c r="AS150" i="13"/>
  <c r="AS151" i="13"/>
  <c r="AS152" i="13"/>
  <c r="AS153" i="13"/>
  <c r="AS154" i="13"/>
  <c r="AS155" i="13"/>
  <c r="AS156" i="13"/>
  <c r="AS157" i="13"/>
  <c r="AS158" i="13"/>
  <c r="AS159" i="13"/>
  <c r="AS160" i="13"/>
  <c r="AS161" i="13"/>
  <c r="AS162" i="13"/>
  <c r="AS163" i="13"/>
  <c r="AS164" i="13"/>
  <c r="AS165" i="13"/>
  <c r="AS166" i="13"/>
  <c r="AS167" i="13"/>
  <c r="AS168" i="13"/>
  <c r="AS169" i="13"/>
  <c r="AS170" i="13"/>
  <c r="AS171" i="13"/>
  <c r="AS172" i="13"/>
  <c r="AS173" i="13"/>
  <c r="AS174" i="13"/>
  <c r="AS175" i="13"/>
  <c r="AS176" i="13"/>
  <c r="AS177" i="13"/>
  <c r="AS178" i="13"/>
  <c r="AS179" i="13"/>
  <c r="AS180" i="13"/>
  <c r="AS181" i="13"/>
  <c r="AS182" i="13"/>
  <c r="AS183" i="13"/>
  <c r="AS184" i="13"/>
  <c r="AS185" i="13"/>
  <c r="AS186" i="13"/>
  <c r="AS187" i="13"/>
  <c r="AS188" i="13"/>
  <c r="AS189" i="13"/>
  <c r="AS190" i="13"/>
  <c r="AS191" i="13"/>
  <c r="AS192" i="13"/>
  <c r="AS193" i="13"/>
  <c r="AS194" i="13"/>
  <c r="AS195" i="13"/>
  <c r="AS196" i="13"/>
  <c r="AS197" i="13"/>
  <c r="AS198" i="13"/>
  <c r="AS199" i="13"/>
  <c r="AS200" i="13"/>
  <c r="AS201" i="13"/>
  <c r="AS202" i="13"/>
  <c r="AS203" i="13"/>
  <c r="AS204" i="13"/>
  <c r="AS205" i="13"/>
  <c r="AS206" i="13"/>
  <c r="AS207" i="13"/>
  <c r="AS208" i="13"/>
  <c r="AS209" i="13"/>
  <c r="AS210" i="13"/>
  <c r="AS211" i="13"/>
  <c r="AS212" i="13"/>
  <c r="AS213" i="13"/>
  <c r="AS214" i="13"/>
  <c r="AS215" i="13"/>
  <c r="AS216" i="13"/>
  <c r="AS217" i="13"/>
  <c r="AS218" i="13"/>
  <c r="AS219" i="13"/>
  <c r="AS220" i="13"/>
  <c r="AS221" i="13"/>
  <c r="AS222" i="13"/>
  <c r="AS223" i="13"/>
  <c r="AS224" i="13"/>
  <c r="AS225" i="13"/>
  <c r="AS226" i="13"/>
  <c r="AS227" i="13"/>
  <c r="AS228" i="13"/>
  <c r="AS229" i="13"/>
  <c r="AS230" i="13"/>
  <c r="AS231" i="13"/>
  <c r="AS232" i="13"/>
  <c r="AS233" i="13"/>
  <c r="AS234" i="13"/>
  <c r="AS235" i="13"/>
  <c r="AS236" i="13"/>
  <c r="AS237" i="13"/>
  <c r="AS238" i="13"/>
  <c r="AS239" i="13"/>
  <c r="AS240" i="13"/>
  <c r="AS241" i="13"/>
  <c r="AS242" i="13"/>
  <c r="AS243" i="13"/>
  <c r="AS244" i="13"/>
  <c r="AS245" i="13"/>
  <c r="AS246" i="13"/>
  <c r="AS247" i="13"/>
  <c r="AS248" i="13"/>
  <c r="AS249" i="13"/>
  <c r="AS250" i="13"/>
  <c r="AS251" i="13"/>
  <c r="AS252" i="13"/>
  <c r="AS253" i="13"/>
  <c r="AS254" i="13"/>
  <c r="AS255" i="13"/>
  <c r="AS256" i="13"/>
  <c r="AS257" i="13"/>
  <c r="AS258" i="13"/>
  <c r="AS259" i="13"/>
  <c r="AS260" i="13"/>
  <c r="AS261" i="13"/>
  <c r="AS262" i="13"/>
  <c r="AS263" i="13"/>
  <c r="AS264" i="13"/>
  <c r="AS265" i="13"/>
  <c r="AS266" i="13"/>
  <c r="AS267" i="13"/>
  <c r="AS268" i="13"/>
  <c r="AS269" i="13"/>
  <c r="AS270" i="13"/>
  <c r="AS271" i="13"/>
  <c r="AS272" i="13"/>
  <c r="AS273" i="13"/>
  <c r="AS274" i="13"/>
  <c r="AS275" i="13"/>
  <c r="AS276" i="13"/>
  <c r="AS277" i="13"/>
  <c r="AS278" i="13"/>
  <c r="AS279" i="13"/>
  <c r="AS280" i="13"/>
  <c r="AS281" i="13"/>
  <c r="AS282" i="13"/>
  <c r="AS283" i="13"/>
  <c r="AS284" i="13"/>
  <c r="AS285" i="13"/>
  <c r="AS286" i="13"/>
  <c r="AS287" i="13"/>
  <c r="AS288" i="13"/>
  <c r="AS289" i="13"/>
  <c r="AS290" i="13"/>
  <c r="AS291" i="13"/>
  <c r="AS292" i="13"/>
  <c r="AS293" i="13"/>
  <c r="AS294" i="13"/>
  <c r="AS295" i="13"/>
  <c r="AS296" i="13"/>
  <c r="AS297" i="13"/>
  <c r="AS298" i="13"/>
  <c r="AS299" i="13"/>
  <c r="AS300" i="13"/>
  <c r="AS301" i="13"/>
  <c r="AS302" i="13"/>
  <c r="AS303" i="13"/>
  <c r="AS304" i="13"/>
  <c r="AS305" i="13"/>
  <c r="AS306" i="13"/>
  <c r="AS307" i="13"/>
  <c r="AS308" i="13"/>
  <c r="AS309" i="13"/>
  <c r="AS310" i="13"/>
  <c r="AS311" i="13"/>
  <c r="AS312" i="13"/>
  <c r="AS313" i="13"/>
  <c r="AS314" i="13"/>
  <c r="AS315" i="13"/>
  <c r="AS316" i="13"/>
  <c r="AS317" i="13"/>
  <c r="AS318" i="13"/>
  <c r="AS319" i="13"/>
  <c r="AS320" i="13"/>
  <c r="AS321" i="13"/>
  <c r="AS322" i="13"/>
  <c r="AS323" i="13"/>
  <c r="AS324" i="13"/>
  <c r="AS325" i="13"/>
  <c r="AS326" i="13"/>
  <c r="AS327" i="13"/>
  <c r="AS328" i="13"/>
  <c r="AS329" i="13"/>
  <c r="AS330" i="13"/>
  <c r="AS331" i="13"/>
  <c r="AS332" i="13"/>
  <c r="AS333" i="13"/>
  <c r="AS334" i="13"/>
  <c r="AS335" i="13"/>
  <c r="AS336" i="13"/>
  <c r="AS337" i="13"/>
  <c r="AS338" i="13"/>
  <c r="AS339" i="13"/>
  <c r="AS340" i="13"/>
  <c r="AS341" i="13"/>
  <c r="AS342" i="13"/>
  <c r="AS343" i="13"/>
  <c r="AS344" i="13"/>
  <c r="AS345" i="13"/>
  <c r="AS346" i="13"/>
  <c r="AS347" i="13"/>
  <c r="AS348" i="13"/>
  <c r="AS349" i="13"/>
  <c r="AS350" i="13"/>
  <c r="AS351" i="13"/>
  <c r="AS352" i="13"/>
  <c r="AS353" i="13"/>
  <c r="AS354" i="13"/>
  <c r="AS355" i="13"/>
  <c r="AS356" i="13"/>
  <c r="AS357" i="13"/>
  <c r="AS358" i="13"/>
  <c r="AS359" i="13"/>
  <c r="AS360" i="13"/>
  <c r="AS361" i="13"/>
  <c r="AS362" i="13"/>
  <c r="AS363" i="13"/>
  <c r="AS364" i="13"/>
  <c r="AS365" i="13"/>
  <c r="AS366" i="13"/>
  <c r="AS367" i="13"/>
  <c r="AS368" i="13"/>
  <c r="AS369" i="13"/>
  <c r="AS370" i="13"/>
  <c r="AS371" i="13"/>
  <c r="AS372" i="13"/>
  <c r="AS373" i="13"/>
  <c r="AS374" i="13"/>
  <c r="AS375" i="13"/>
  <c r="AS376" i="13"/>
  <c r="AS377" i="13"/>
  <c r="AS378" i="13"/>
  <c r="AS379" i="13"/>
  <c r="AS380" i="13"/>
  <c r="AS381" i="13"/>
  <c r="AS382" i="13"/>
  <c r="AS383" i="13"/>
  <c r="AS384" i="13"/>
  <c r="AS385" i="13"/>
  <c r="AS386" i="13"/>
  <c r="AS387" i="13"/>
  <c r="AS388" i="13"/>
  <c r="AS389" i="13"/>
  <c r="AS390" i="13"/>
  <c r="AS391" i="13"/>
  <c r="AS392" i="13"/>
  <c r="AS393" i="13"/>
  <c r="AS394" i="13"/>
  <c r="AS395" i="13"/>
  <c r="AS396" i="13"/>
  <c r="AS397" i="13"/>
  <c r="AS398" i="13"/>
  <c r="AS399" i="13"/>
  <c r="AS400" i="13"/>
  <c r="AS401" i="13"/>
  <c r="AS402" i="13"/>
  <c r="AS403" i="13"/>
  <c r="AS404" i="13"/>
  <c r="AS405" i="13"/>
  <c r="AS406" i="13"/>
  <c r="AS407" i="13"/>
  <c r="AS408" i="13"/>
  <c r="AS409" i="13"/>
  <c r="AS410" i="13"/>
  <c r="AS411" i="13"/>
  <c r="AS412" i="13"/>
  <c r="AS413" i="13"/>
  <c r="AS414" i="13"/>
  <c r="AS415" i="13"/>
  <c r="AS416" i="13"/>
  <c r="AS417" i="13"/>
  <c r="AS418" i="13"/>
  <c r="AS419" i="13"/>
  <c r="AS420" i="13"/>
  <c r="AS421" i="13"/>
  <c r="AS422" i="13"/>
  <c r="AS423" i="13"/>
  <c r="AS424" i="13"/>
  <c r="AS425" i="13"/>
  <c r="AS426" i="13"/>
  <c r="AS427" i="13"/>
  <c r="AS428" i="13"/>
  <c r="AS429" i="13"/>
  <c r="AS430" i="13"/>
  <c r="AS431" i="13"/>
  <c r="AS432" i="13"/>
  <c r="AS433" i="13"/>
  <c r="AS434" i="13"/>
  <c r="AS435" i="13"/>
  <c r="AS436" i="13"/>
  <c r="AS437" i="13"/>
  <c r="AS438" i="13"/>
  <c r="AS439" i="13"/>
  <c r="AS440" i="13"/>
  <c r="AS441" i="13"/>
  <c r="AS442" i="13"/>
  <c r="AS443" i="13"/>
  <c r="AS444" i="13"/>
  <c r="AS445" i="13"/>
  <c r="AS446" i="13"/>
  <c r="AS447" i="13"/>
  <c r="AS448" i="13"/>
  <c r="AS449" i="13"/>
  <c r="AS450" i="13"/>
  <c r="AS451" i="13"/>
  <c r="AS452" i="13"/>
  <c r="AS453" i="13"/>
  <c r="AS454" i="13"/>
  <c r="AS455" i="13"/>
  <c r="AS456" i="13"/>
  <c r="AS457" i="13"/>
  <c r="AS458" i="13"/>
  <c r="AS459" i="13"/>
  <c r="AS460" i="13"/>
  <c r="AS461" i="13"/>
  <c r="AS462" i="13"/>
  <c r="AS463" i="13"/>
  <c r="AS464" i="13"/>
  <c r="AS465" i="13"/>
  <c r="AS466" i="13"/>
  <c r="AS467" i="13"/>
  <c r="AS468" i="13"/>
  <c r="AS469" i="13"/>
  <c r="AS470" i="13"/>
  <c r="AS471" i="13"/>
  <c r="AS472" i="13"/>
  <c r="AS473" i="13"/>
  <c r="AS474" i="13"/>
  <c r="AS475" i="13"/>
  <c r="AS476" i="13"/>
  <c r="AS477" i="13"/>
  <c r="AS478" i="13"/>
  <c r="AS479" i="13"/>
  <c r="AS480" i="13"/>
  <c r="AS481" i="13"/>
  <c r="AS482" i="13"/>
  <c r="AS483" i="13"/>
  <c r="AS484" i="13"/>
  <c r="AS485" i="13"/>
  <c r="AS486" i="13"/>
  <c r="AS487" i="13"/>
  <c r="AS488" i="13"/>
  <c r="AS489" i="13"/>
  <c r="AS490" i="13"/>
  <c r="AS491" i="13"/>
  <c r="AS492" i="13"/>
  <c r="AS493" i="13"/>
  <c r="AS494" i="13"/>
  <c r="AS495" i="13"/>
  <c r="AS496" i="13"/>
  <c r="AS497" i="13"/>
  <c r="AS498" i="13"/>
  <c r="AS499" i="13"/>
  <c r="AS500" i="13"/>
  <c r="AS501" i="13"/>
  <c r="AS502" i="13"/>
  <c r="AS503" i="13"/>
  <c r="AS504" i="13"/>
  <c r="AS505" i="13"/>
  <c r="AS506" i="13"/>
  <c r="AS507" i="13"/>
  <c r="AS508" i="13"/>
  <c r="AS509" i="13"/>
  <c r="AS510" i="13"/>
  <c r="AS511" i="13"/>
  <c r="AS512" i="13"/>
  <c r="AS513" i="13"/>
  <c r="AS514" i="13"/>
  <c r="AS515" i="13"/>
  <c r="AS516" i="13"/>
  <c r="AS517" i="13"/>
  <c r="AS518" i="13"/>
  <c r="AS519" i="13"/>
  <c r="AS520" i="13"/>
  <c r="AS521" i="13"/>
  <c r="AS522" i="13"/>
  <c r="AS523" i="13"/>
  <c r="AS524" i="13"/>
  <c r="AS525" i="13"/>
  <c r="AS526" i="13"/>
  <c r="AS527" i="13"/>
  <c r="AS528" i="13"/>
  <c r="AS529" i="13"/>
  <c r="AS530" i="13"/>
  <c r="AS531" i="13"/>
  <c r="AS532" i="13"/>
  <c r="AS533" i="13"/>
  <c r="AS534" i="13"/>
  <c r="AS535" i="13"/>
  <c r="AS536" i="13"/>
  <c r="AS537" i="13"/>
  <c r="AS538" i="13"/>
  <c r="AS539" i="13"/>
  <c r="AS540" i="13"/>
  <c r="AS541" i="13"/>
  <c r="AS542" i="13"/>
  <c r="AS543" i="13"/>
  <c r="AS544" i="13"/>
  <c r="AS545" i="13"/>
  <c r="AS546" i="13"/>
  <c r="AS547" i="13"/>
  <c r="AS548" i="13"/>
  <c r="AS549" i="13"/>
  <c r="AS550" i="13"/>
  <c r="AS551" i="13"/>
  <c r="AS552" i="13"/>
  <c r="AS553" i="13"/>
  <c r="AS554" i="13"/>
  <c r="AS555" i="13"/>
  <c r="AS556" i="13"/>
  <c r="AS557" i="13"/>
  <c r="CU11" i="13"/>
  <c r="CU12" i="13"/>
  <c r="CU13" i="13"/>
  <c r="CU14" i="13"/>
  <c r="CU15" i="13"/>
  <c r="CU16" i="13"/>
  <c r="CU17" i="13"/>
  <c r="CU18" i="13"/>
  <c r="CU19" i="13"/>
  <c r="CU20" i="13"/>
  <c r="CU21" i="13"/>
  <c r="CU22" i="13"/>
  <c r="CU23" i="13"/>
  <c r="CU24" i="13"/>
  <c r="CU25" i="13"/>
  <c r="CU26" i="13"/>
  <c r="CU27" i="13"/>
  <c r="CU28" i="13"/>
  <c r="CU29" i="13"/>
  <c r="CU30" i="13"/>
  <c r="CU31" i="13"/>
  <c r="CU32" i="13"/>
  <c r="CU33" i="13"/>
  <c r="CU34" i="13"/>
  <c r="CU35" i="13"/>
  <c r="CU36" i="13"/>
  <c r="CU37" i="13"/>
  <c r="CU38" i="13"/>
  <c r="CU39" i="13"/>
  <c r="CU40" i="13"/>
  <c r="CU41" i="13"/>
  <c r="CU42" i="13"/>
  <c r="DD51" i="13"/>
  <c r="DD52" i="13"/>
  <c r="DD53" i="13"/>
  <c r="DD54" i="13"/>
  <c r="DD55" i="13"/>
  <c r="DD56" i="13"/>
  <c r="DD57" i="13"/>
  <c r="DD58" i="13"/>
  <c r="DD59" i="13"/>
  <c r="DD60" i="13"/>
  <c r="DD61" i="13"/>
  <c r="DD62" i="13"/>
  <c r="DD63" i="13"/>
  <c r="DD64" i="13"/>
  <c r="DD65" i="13"/>
  <c r="DD66" i="13"/>
  <c r="DD67" i="13"/>
  <c r="DD68" i="13"/>
  <c r="DD69" i="13"/>
  <c r="DD70" i="13"/>
  <c r="DD71" i="13"/>
  <c r="DD72" i="13"/>
  <c r="DD73" i="13"/>
  <c r="DD74" i="13"/>
  <c r="DD75" i="13"/>
  <c r="DD76" i="13"/>
  <c r="DD77" i="13"/>
  <c r="DD78" i="13"/>
  <c r="DD79" i="13"/>
  <c r="DD80" i="13"/>
  <c r="DD81" i="13"/>
  <c r="DD82" i="13"/>
  <c r="DD83" i="13"/>
  <c r="DD84" i="13"/>
  <c r="DD85" i="13"/>
  <c r="DD86" i="13"/>
  <c r="DD87" i="13"/>
  <c r="DD88" i="13"/>
  <c r="DD89" i="13"/>
  <c r="DD90" i="13"/>
  <c r="DD91" i="13"/>
  <c r="DD92" i="13"/>
  <c r="DD93" i="13"/>
  <c r="DD94" i="13"/>
  <c r="DD95" i="13"/>
  <c r="DD96" i="13"/>
  <c r="DD97" i="13"/>
  <c r="DD98" i="13"/>
  <c r="DD99" i="13"/>
  <c r="DD100" i="13"/>
  <c r="DD101" i="13"/>
  <c r="DD102" i="13"/>
  <c r="DD103" i="13"/>
  <c r="DD104" i="13"/>
  <c r="DD105" i="13"/>
  <c r="DD106" i="13"/>
  <c r="DD107" i="13"/>
  <c r="DD108" i="13"/>
  <c r="DD109" i="13"/>
  <c r="DD110" i="13"/>
  <c r="DD111" i="13"/>
  <c r="DD112" i="13"/>
  <c r="DD113" i="13"/>
  <c r="DD114" i="13"/>
  <c r="DD115" i="13"/>
  <c r="DD116" i="13"/>
  <c r="DD117" i="13"/>
  <c r="DD118" i="13"/>
  <c r="DD119" i="13"/>
  <c r="DD120" i="13"/>
  <c r="DD121" i="13"/>
  <c r="DD122" i="13"/>
  <c r="DD123" i="13"/>
  <c r="DD124" i="13"/>
  <c r="DD125" i="13"/>
  <c r="DD126" i="13"/>
  <c r="DD127" i="13"/>
  <c r="DD128" i="13"/>
  <c r="DD129" i="13"/>
  <c r="DD130" i="13"/>
  <c r="DD131" i="13"/>
  <c r="DD132" i="13"/>
  <c r="DD133" i="13"/>
  <c r="DD134" i="13"/>
  <c r="DD135" i="13"/>
  <c r="DD136" i="13"/>
  <c r="DD137" i="13"/>
  <c r="DD138" i="13"/>
  <c r="DD139" i="13"/>
  <c r="DD140" i="13"/>
  <c r="DD141" i="13"/>
  <c r="DD142" i="13"/>
  <c r="DD143" i="13"/>
  <c r="DD144" i="13"/>
  <c r="DD145" i="13"/>
  <c r="DD146" i="13"/>
  <c r="DD147" i="13"/>
  <c r="DD148" i="13"/>
  <c r="DD149" i="13"/>
  <c r="DD150" i="13"/>
  <c r="DD151" i="13"/>
  <c r="DD152" i="13"/>
  <c r="DD153" i="13"/>
  <c r="DD154" i="13"/>
  <c r="DD155" i="13"/>
  <c r="DD156" i="13"/>
  <c r="DD157" i="13"/>
  <c r="DD158" i="13"/>
  <c r="DD159" i="13"/>
  <c r="DD160" i="13"/>
  <c r="DD161" i="13"/>
  <c r="DD162" i="13"/>
  <c r="DD163" i="13"/>
  <c r="DD164" i="13"/>
  <c r="DD165" i="13"/>
  <c r="DD166" i="13"/>
  <c r="DD167" i="13"/>
  <c r="DD168" i="13"/>
  <c r="DD169" i="13"/>
  <c r="DD170" i="13"/>
  <c r="DD171" i="13"/>
  <c r="DD172" i="13"/>
  <c r="DD173" i="13"/>
  <c r="DD174" i="13"/>
  <c r="DD175" i="13"/>
  <c r="DD176" i="13"/>
  <c r="DD177" i="13"/>
  <c r="DD178" i="13"/>
  <c r="DD179" i="13"/>
  <c r="DD180" i="13"/>
  <c r="DD181" i="13"/>
  <c r="DD182" i="13"/>
  <c r="DD183" i="13"/>
  <c r="DD184" i="13"/>
  <c r="DD185" i="13"/>
  <c r="DD186" i="13"/>
  <c r="DD187" i="13"/>
  <c r="DD188" i="13"/>
  <c r="DD189" i="13"/>
  <c r="DD190" i="13"/>
  <c r="DD191" i="13"/>
  <c r="DD192" i="13"/>
  <c r="DD193" i="13"/>
  <c r="DD194" i="13"/>
  <c r="DD195" i="13"/>
  <c r="DD196" i="13"/>
  <c r="DD197" i="13"/>
  <c r="DD198" i="13"/>
  <c r="DD199" i="13"/>
  <c r="DD200" i="13"/>
  <c r="DD201" i="13"/>
  <c r="DD202" i="13"/>
  <c r="DD203" i="13"/>
  <c r="DD204" i="13"/>
  <c r="DD205" i="13"/>
  <c r="DD206" i="13"/>
  <c r="DD207" i="13"/>
  <c r="DD208" i="13"/>
  <c r="DD209" i="13"/>
  <c r="DD210" i="13"/>
  <c r="DD211" i="13"/>
  <c r="DD212" i="13"/>
  <c r="DD213" i="13"/>
  <c r="DD214" i="13"/>
  <c r="DD215" i="13"/>
  <c r="DD216" i="13"/>
  <c r="DD217" i="13"/>
  <c r="DD218" i="13"/>
  <c r="DD219" i="13"/>
  <c r="DD220" i="13"/>
  <c r="DD221" i="13"/>
  <c r="DD222" i="13"/>
  <c r="DD223" i="13"/>
  <c r="DD224" i="13"/>
  <c r="DD225" i="13"/>
  <c r="DD226" i="13"/>
  <c r="DD227" i="13"/>
  <c r="DD228" i="13"/>
  <c r="DD229" i="13"/>
  <c r="DD230" i="13"/>
  <c r="DD231" i="13"/>
  <c r="DD232" i="13"/>
  <c r="DD233" i="13"/>
  <c r="DD234" i="13"/>
  <c r="DD235" i="13"/>
  <c r="DD236" i="13"/>
  <c r="DD237" i="13"/>
  <c r="DD238" i="13"/>
  <c r="DD239" i="13"/>
  <c r="DD240" i="13"/>
  <c r="DD241" i="13"/>
  <c r="DD242" i="13"/>
  <c r="DD243" i="13"/>
  <c r="DD244" i="13"/>
  <c r="DD245" i="13"/>
  <c r="DD246" i="13"/>
  <c r="DD247" i="13"/>
  <c r="DD248" i="13"/>
  <c r="DD249" i="13"/>
  <c r="DD250" i="13"/>
  <c r="DD251" i="13"/>
  <c r="DD252" i="13"/>
  <c r="DD253" i="13"/>
  <c r="DD254" i="13"/>
  <c r="DD255" i="13"/>
  <c r="DD256" i="13"/>
  <c r="DD257" i="13"/>
  <c r="DD258" i="13"/>
  <c r="DD259" i="13"/>
  <c r="DD260" i="13"/>
  <c r="DD261" i="13"/>
  <c r="DD262" i="13"/>
  <c r="DD263" i="13"/>
  <c r="DD264" i="13"/>
  <c r="DD265" i="13"/>
  <c r="DD266" i="13"/>
  <c r="DD267" i="13"/>
  <c r="DD268" i="13"/>
  <c r="DD269" i="13"/>
  <c r="DD270" i="13"/>
  <c r="DD271" i="13"/>
  <c r="DD272" i="13"/>
  <c r="DD273" i="13"/>
  <c r="DD274" i="13"/>
  <c r="DD275" i="13"/>
  <c r="DD276" i="13"/>
  <c r="DD277" i="13"/>
  <c r="DD278" i="13"/>
  <c r="DD279" i="13"/>
  <c r="DD280" i="13"/>
  <c r="DD281" i="13"/>
  <c r="DD282" i="13"/>
  <c r="DD283" i="13"/>
  <c r="DD284" i="13"/>
  <c r="DD285" i="13"/>
  <c r="DD286" i="13"/>
  <c r="DD287" i="13"/>
  <c r="DD288" i="13"/>
  <c r="DD289" i="13"/>
  <c r="DD290" i="13"/>
  <c r="DD291" i="13"/>
  <c r="DD292" i="13"/>
  <c r="DD293" i="13"/>
  <c r="DD294" i="13"/>
  <c r="DD295" i="13"/>
  <c r="DD296" i="13"/>
  <c r="DD297" i="13"/>
  <c r="DD298" i="13"/>
  <c r="DD299" i="13"/>
  <c r="DD300" i="13"/>
  <c r="DD301" i="13"/>
  <c r="DD302" i="13"/>
  <c r="DD303" i="13"/>
  <c r="DD304" i="13"/>
  <c r="DD305" i="13"/>
  <c r="DD306" i="13"/>
  <c r="DD307" i="13"/>
  <c r="DD308" i="13"/>
  <c r="DD309" i="13"/>
  <c r="DD310" i="13"/>
  <c r="DD311" i="13"/>
  <c r="DD312" i="13"/>
  <c r="DD313" i="13"/>
  <c r="DD314" i="13"/>
  <c r="DD315" i="13"/>
  <c r="DD316" i="13"/>
  <c r="DD317" i="13"/>
  <c r="DD318" i="13"/>
  <c r="DD319" i="13"/>
  <c r="DD320" i="13"/>
  <c r="DD321" i="13"/>
  <c r="DD322" i="13"/>
  <c r="DD323" i="13"/>
  <c r="DD324" i="13"/>
  <c r="DD325" i="13"/>
  <c r="DD326" i="13"/>
  <c r="DD327" i="13"/>
  <c r="DD328" i="13"/>
  <c r="DD329" i="13"/>
  <c r="DD330" i="13"/>
  <c r="DD331" i="13"/>
  <c r="DD332" i="13"/>
  <c r="DD333" i="13"/>
  <c r="DD334" i="13"/>
  <c r="DD335" i="13"/>
  <c r="DD336" i="13"/>
  <c r="DD337" i="13"/>
  <c r="DD338" i="13"/>
  <c r="DD339" i="13"/>
  <c r="DD340" i="13"/>
  <c r="DD341" i="13"/>
  <c r="DD342" i="13"/>
  <c r="DD343" i="13"/>
  <c r="DD344" i="13"/>
  <c r="DD345" i="13"/>
  <c r="DD346" i="13"/>
  <c r="DD347" i="13"/>
  <c r="DD348" i="13"/>
  <c r="DD349" i="13"/>
  <c r="DD350" i="13"/>
  <c r="DD351" i="13"/>
  <c r="DD352" i="13"/>
  <c r="DD353" i="13"/>
  <c r="DD354" i="13"/>
  <c r="DD355" i="13"/>
  <c r="DD356" i="13"/>
  <c r="DD357" i="13"/>
  <c r="DD358" i="13"/>
  <c r="DD359" i="13"/>
  <c r="DD360" i="13"/>
  <c r="DD361" i="13"/>
  <c r="DD362" i="13"/>
  <c r="DD363" i="13"/>
  <c r="DD364" i="13"/>
  <c r="DD365" i="13"/>
  <c r="DD366" i="13"/>
  <c r="DD367" i="13"/>
  <c r="DD368" i="13"/>
  <c r="DD369" i="13"/>
  <c r="DD370" i="13"/>
  <c r="DD371" i="13"/>
  <c r="DD372" i="13"/>
  <c r="DD373" i="13"/>
  <c r="DD374" i="13"/>
  <c r="DD375" i="13"/>
  <c r="DD376" i="13"/>
  <c r="DD377" i="13"/>
  <c r="DD378" i="13"/>
  <c r="DD379" i="13"/>
  <c r="DD380" i="13"/>
  <c r="DD381" i="13"/>
  <c r="DD382" i="13"/>
  <c r="DD383" i="13"/>
  <c r="DD384" i="13"/>
  <c r="DD385" i="13"/>
  <c r="DD386" i="13"/>
  <c r="DD387" i="13"/>
  <c r="DD388" i="13"/>
  <c r="DD389" i="13"/>
  <c r="DD390" i="13"/>
  <c r="DD391" i="13"/>
  <c r="DD392" i="13"/>
  <c r="DD393" i="13"/>
  <c r="DD394" i="13"/>
  <c r="DD395" i="13"/>
  <c r="DD396" i="13"/>
  <c r="DD397" i="13"/>
  <c r="DD398" i="13"/>
  <c r="DD399" i="13"/>
  <c r="DD400" i="13"/>
  <c r="DD401" i="13"/>
  <c r="DD402" i="13"/>
  <c r="DD403" i="13"/>
  <c r="DD404" i="13"/>
  <c r="DD405" i="13"/>
  <c r="DD406" i="13"/>
  <c r="DD407" i="13"/>
  <c r="DD408" i="13"/>
  <c r="DD409" i="13"/>
  <c r="DD410" i="13"/>
  <c r="DD411" i="13"/>
  <c r="DD412" i="13"/>
  <c r="DD413" i="13"/>
  <c r="DD414" i="13"/>
  <c r="DD415" i="13"/>
  <c r="DD416" i="13"/>
  <c r="DD417" i="13"/>
  <c r="DD418" i="13"/>
  <c r="DD419" i="13"/>
  <c r="DD420" i="13"/>
  <c r="DD421" i="13"/>
  <c r="DD422" i="13"/>
  <c r="DD423" i="13"/>
  <c r="DD424" i="13"/>
  <c r="DD425" i="13"/>
  <c r="DD426" i="13"/>
  <c r="DD427" i="13"/>
  <c r="DD428" i="13"/>
  <c r="DD429" i="13"/>
  <c r="DD430" i="13"/>
  <c r="DD431" i="13"/>
  <c r="DD432" i="13"/>
  <c r="DD433" i="13"/>
  <c r="DD434" i="13"/>
  <c r="DD435" i="13"/>
  <c r="DD436" i="13"/>
  <c r="DD437" i="13"/>
  <c r="DD438" i="13"/>
  <c r="DD439" i="13"/>
  <c r="DD440" i="13"/>
  <c r="DD441" i="13"/>
  <c r="DD442" i="13"/>
  <c r="DD443" i="13"/>
  <c r="DD444" i="13"/>
  <c r="DD445" i="13"/>
  <c r="DD446" i="13"/>
  <c r="DD447" i="13"/>
  <c r="DD448" i="13"/>
  <c r="DD449" i="13"/>
  <c r="DD450" i="13"/>
  <c r="DD451" i="13"/>
  <c r="DD452" i="13"/>
  <c r="DD453" i="13"/>
  <c r="DD454" i="13"/>
  <c r="DD455" i="13"/>
  <c r="DD456" i="13"/>
  <c r="DD457" i="13"/>
  <c r="DD458" i="13"/>
  <c r="DD459" i="13"/>
  <c r="DD460" i="13"/>
  <c r="DD461" i="13"/>
  <c r="DD462" i="13"/>
  <c r="DD463" i="13"/>
  <c r="DD464" i="13"/>
  <c r="DD465" i="13"/>
  <c r="DD466" i="13"/>
  <c r="DD467" i="13"/>
  <c r="DD468" i="13"/>
  <c r="DD469" i="13"/>
  <c r="DD470" i="13"/>
  <c r="DD471" i="13"/>
  <c r="DD472" i="13"/>
  <c r="DD473" i="13"/>
  <c r="DD474" i="13"/>
  <c r="DD475" i="13"/>
  <c r="DD476" i="13"/>
  <c r="DD477" i="13"/>
  <c r="DD478" i="13"/>
  <c r="DD479" i="13"/>
  <c r="DD480" i="13"/>
  <c r="DD481" i="13"/>
  <c r="DD482" i="13"/>
  <c r="DD483" i="13"/>
  <c r="DD484" i="13"/>
  <c r="DD485" i="13"/>
  <c r="DD486" i="13"/>
  <c r="DD487" i="13"/>
  <c r="DD488" i="13"/>
  <c r="DD489" i="13"/>
  <c r="DD490" i="13"/>
  <c r="DD491" i="13"/>
  <c r="DD492" i="13"/>
  <c r="DD493" i="13"/>
  <c r="DD494" i="13"/>
  <c r="DD495" i="13"/>
  <c r="DD496" i="13"/>
  <c r="DD497" i="13"/>
  <c r="DD498" i="13"/>
  <c r="DD499" i="13"/>
  <c r="DD500" i="13"/>
  <c r="DD501" i="13"/>
  <c r="DD502" i="13"/>
  <c r="DD503" i="13"/>
  <c r="DD504" i="13"/>
  <c r="DD505" i="13"/>
  <c r="DD506" i="13"/>
  <c r="DD507" i="13"/>
  <c r="DD508" i="13"/>
  <c r="DD509" i="13"/>
  <c r="DD510" i="13"/>
  <c r="DD511" i="13"/>
  <c r="DD512" i="13"/>
  <c r="DD513" i="13"/>
  <c r="DD514" i="13"/>
  <c r="DD515" i="13"/>
  <c r="DD516" i="13"/>
  <c r="DD517" i="13"/>
  <c r="DD518" i="13"/>
  <c r="DD519" i="13"/>
  <c r="DD520" i="13"/>
  <c r="DD521" i="13"/>
  <c r="DD522" i="13"/>
  <c r="DD523" i="13"/>
  <c r="DD524" i="13"/>
  <c r="DD525" i="13"/>
  <c r="DD526" i="13"/>
  <c r="DD527" i="13"/>
  <c r="DD528" i="13"/>
  <c r="DD529" i="13"/>
  <c r="DD530" i="13"/>
  <c r="DD531" i="13"/>
  <c r="DD532" i="13"/>
  <c r="DD533" i="13"/>
  <c r="DD534" i="13"/>
  <c r="DD535" i="13"/>
  <c r="DD536" i="13"/>
  <c r="DD537" i="13"/>
  <c r="DD538" i="13"/>
  <c r="DD539" i="13"/>
  <c r="DD540" i="13"/>
  <c r="DD541" i="13"/>
  <c r="DD542" i="13"/>
  <c r="DD543" i="13"/>
  <c r="DD544" i="13"/>
  <c r="DD545" i="13"/>
  <c r="DD546" i="13"/>
  <c r="DD547" i="13"/>
  <c r="DD548" i="13"/>
  <c r="DD549" i="13"/>
  <c r="DD550" i="13"/>
  <c r="DD551" i="13"/>
  <c r="DD552" i="13"/>
  <c r="DD553" i="13"/>
  <c r="DD554" i="13"/>
  <c r="DD555" i="13"/>
  <c r="DD556" i="13"/>
  <c r="DD557" i="13"/>
  <c r="DA51" i="13"/>
  <c r="DA52" i="13"/>
  <c r="DA53" i="13"/>
  <c r="DA54" i="13"/>
  <c r="DA55" i="13"/>
  <c r="DA56" i="13"/>
  <c r="DA57" i="13"/>
  <c r="DA58" i="13"/>
  <c r="DA59" i="13"/>
  <c r="DA60" i="13"/>
  <c r="DA61" i="13"/>
  <c r="DA62" i="13"/>
  <c r="DA63" i="13"/>
  <c r="DA64" i="13"/>
  <c r="DA65" i="13"/>
  <c r="DA66" i="13"/>
  <c r="DA67" i="13"/>
  <c r="DA68" i="13"/>
  <c r="DA69" i="13"/>
  <c r="DA70" i="13"/>
  <c r="DA71" i="13"/>
  <c r="DA72" i="13"/>
  <c r="DA73" i="13"/>
  <c r="DA74" i="13"/>
  <c r="DA75" i="13"/>
  <c r="DA76" i="13"/>
  <c r="DA77" i="13"/>
  <c r="DA78" i="13"/>
  <c r="DA79" i="13"/>
  <c r="DA80" i="13"/>
  <c r="DA81" i="13"/>
  <c r="DA82" i="13"/>
  <c r="DA83" i="13"/>
  <c r="DA84" i="13"/>
  <c r="DA85" i="13"/>
  <c r="DA86" i="13"/>
  <c r="DA87" i="13"/>
  <c r="DA88" i="13"/>
  <c r="DA89" i="13"/>
  <c r="DA90" i="13"/>
  <c r="DA91" i="13"/>
  <c r="DA92" i="13"/>
  <c r="DA93" i="13"/>
  <c r="DA94" i="13"/>
  <c r="DA95" i="13"/>
  <c r="DA96" i="13"/>
  <c r="DA97" i="13"/>
  <c r="DA98" i="13"/>
  <c r="DA99" i="13"/>
  <c r="DA100" i="13"/>
  <c r="DA101" i="13"/>
  <c r="DA102" i="13"/>
  <c r="DA103" i="13"/>
  <c r="DA104" i="13"/>
  <c r="DA105" i="13"/>
  <c r="DA106" i="13"/>
  <c r="DA107" i="13"/>
  <c r="DA108" i="13"/>
  <c r="DA109" i="13"/>
  <c r="DA110" i="13"/>
  <c r="DA111" i="13"/>
  <c r="DA112" i="13"/>
  <c r="DA113" i="13"/>
  <c r="DA114" i="13"/>
  <c r="DA115" i="13"/>
  <c r="DA116" i="13"/>
  <c r="DA117" i="13"/>
  <c r="DA118" i="13"/>
  <c r="DA119" i="13"/>
  <c r="DA120" i="13"/>
  <c r="DA121" i="13"/>
  <c r="DA122" i="13"/>
  <c r="DA123" i="13"/>
  <c r="DA124" i="13"/>
  <c r="DA125" i="13"/>
  <c r="DA126" i="13"/>
  <c r="DA127" i="13"/>
  <c r="DA128" i="13"/>
  <c r="DA129" i="13"/>
  <c r="DA130" i="13"/>
  <c r="DA131" i="13"/>
  <c r="DA132" i="13"/>
  <c r="DA133" i="13"/>
  <c r="DA134" i="13"/>
  <c r="DA135" i="13"/>
  <c r="DA136" i="13"/>
  <c r="DA137" i="13"/>
  <c r="DA138" i="13"/>
  <c r="DA139" i="13"/>
  <c r="DA140" i="13"/>
  <c r="DA141" i="13"/>
  <c r="DA142" i="13"/>
  <c r="DA143" i="13"/>
  <c r="DA144" i="13"/>
  <c r="DA145" i="13"/>
  <c r="DA146" i="13"/>
  <c r="DA147" i="13"/>
  <c r="DA148" i="13"/>
  <c r="DA149" i="13"/>
  <c r="DA150" i="13"/>
  <c r="DA151" i="13"/>
  <c r="DA152" i="13"/>
  <c r="DA153" i="13"/>
  <c r="DA154" i="13"/>
  <c r="DA155" i="13"/>
  <c r="DA156" i="13"/>
  <c r="DA157" i="13"/>
  <c r="DA158" i="13"/>
  <c r="DA159" i="13"/>
  <c r="DA160" i="13"/>
  <c r="DA161" i="13"/>
  <c r="DA162" i="13"/>
  <c r="DA163" i="13"/>
  <c r="DA164" i="13"/>
  <c r="DA165" i="13"/>
  <c r="DA166" i="13"/>
  <c r="DA167" i="13"/>
  <c r="DA168" i="13"/>
  <c r="DA169" i="13"/>
  <c r="DA170" i="13"/>
  <c r="DA171" i="13"/>
  <c r="DA172" i="13"/>
  <c r="DA173" i="13"/>
  <c r="DA174" i="13"/>
  <c r="DA175" i="13"/>
  <c r="DA176" i="13"/>
  <c r="DA177" i="13"/>
  <c r="DA178" i="13"/>
  <c r="DA179" i="13"/>
  <c r="DA180" i="13"/>
  <c r="DA181" i="13"/>
  <c r="DA182" i="13"/>
  <c r="DA183" i="13"/>
  <c r="DA184" i="13"/>
  <c r="DA185" i="13"/>
  <c r="DA186" i="13"/>
  <c r="DA187" i="13"/>
  <c r="DA188" i="13"/>
  <c r="DA189" i="13"/>
  <c r="DA190" i="13"/>
  <c r="DA191" i="13"/>
  <c r="DA192" i="13"/>
  <c r="DA193" i="13"/>
  <c r="DA194" i="13"/>
  <c r="DA195" i="13"/>
  <c r="DA196" i="13"/>
  <c r="DA197" i="13"/>
  <c r="DA198" i="13"/>
  <c r="DA199" i="13"/>
  <c r="DA200" i="13"/>
  <c r="DA201" i="13"/>
  <c r="DA202" i="13"/>
  <c r="DA203" i="13"/>
  <c r="DA204" i="13"/>
  <c r="DA205" i="13"/>
  <c r="DA206" i="13"/>
  <c r="DA207" i="13"/>
  <c r="DA208" i="13"/>
  <c r="DA209" i="13"/>
  <c r="DA210" i="13"/>
  <c r="DA211" i="13"/>
  <c r="DA212" i="13"/>
  <c r="DA213" i="13"/>
  <c r="DA214" i="13"/>
  <c r="DA215" i="13"/>
  <c r="DA216" i="13"/>
  <c r="DA217" i="13"/>
  <c r="DA218" i="13"/>
  <c r="DA219" i="13"/>
  <c r="DA220" i="13"/>
  <c r="DA221" i="13"/>
  <c r="DA222" i="13"/>
  <c r="DA223" i="13"/>
  <c r="DA224" i="13"/>
  <c r="DA225" i="13"/>
  <c r="DA226" i="13"/>
  <c r="DA227" i="13"/>
  <c r="DA228" i="13"/>
  <c r="DA229" i="13"/>
  <c r="DA230" i="13"/>
  <c r="DA231" i="13"/>
  <c r="DA232" i="13"/>
  <c r="DA233" i="13"/>
  <c r="DA234" i="13"/>
  <c r="DA235" i="13"/>
  <c r="DA236" i="13"/>
  <c r="DA237" i="13"/>
  <c r="DA238" i="13"/>
  <c r="DA239" i="13"/>
  <c r="DA240" i="13"/>
  <c r="DA241" i="13"/>
  <c r="DA242" i="13"/>
  <c r="DA243" i="13"/>
  <c r="DA244" i="13"/>
  <c r="DA245" i="13"/>
  <c r="DA246" i="13"/>
  <c r="DA247" i="13"/>
  <c r="DA248" i="13"/>
  <c r="DA249" i="13"/>
  <c r="DA250" i="13"/>
  <c r="DA251" i="13"/>
  <c r="DA252" i="13"/>
  <c r="DA253" i="13"/>
  <c r="DA254" i="13"/>
  <c r="DA255" i="13"/>
  <c r="DA256" i="13"/>
  <c r="DA257" i="13"/>
  <c r="DA258" i="13"/>
  <c r="DA259" i="13"/>
  <c r="DA260" i="13"/>
  <c r="DA261" i="13"/>
  <c r="DA262" i="13"/>
  <c r="DA263" i="13"/>
  <c r="DA264" i="13"/>
  <c r="DA265" i="13"/>
  <c r="DA266" i="13"/>
  <c r="DA267" i="13"/>
  <c r="DA268" i="13"/>
  <c r="DA269" i="13"/>
  <c r="DA270" i="13"/>
  <c r="DA271" i="13"/>
  <c r="DA272" i="13"/>
  <c r="DA273" i="13"/>
  <c r="DA274" i="13"/>
  <c r="DA275" i="13"/>
  <c r="DA276" i="13"/>
  <c r="DA277" i="13"/>
  <c r="DA278" i="13"/>
  <c r="DA279" i="13"/>
  <c r="DA280" i="13"/>
  <c r="DA281" i="13"/>
  <c r="DA282" i="13"/>
  <c r="DA283" i="13"/>
  <c r="DA284" i="13"/>
  <c r="DA285" i="13"/>
  <c r="DA286" i="13"/>
  <c r="DA287" i="13"/>
  <c r="DA288" i="13"/>
  <c r="DA289" i="13"/>
  <c r="DA290" i="13"/>
  <c r="DA291" i="13"/>
  <c r="DA292" i="13"/>
  <c r="DA293" i="13"/>
  <c r="DA294" i="13"/>
  <c r="DA295" i="13"/>
  <c r="DA296" i="13"/>
  <c r="DA297" i="13"/>
  <c r="DA298" i="13"/>
  <c r="DA299" i="13"/>
  <c r="DA300" i="13"/>
  <c r="DA301" i="13"/>
  <c r="DA302" i="13"/>
  <c r="DA303" i="13"/>
  <c r="DA304" i="13"/>
  <c r="DA305" i="13"/>
  <c r="DA306" i="13"/>
  <c r="DA307" i="13"/>
  <c r="DA308" i="13"/>
  <c r="DA309" i="13"/>
  <c r="DA310" i="13"/>
  <c r="DA311" i="13"/>
  <c r="DA312" i="13"/>
  <c r="DA313" i="13"/>
  <c r="DA314" i="13"/>
  <c r="DA315" i="13"/>
  <c r="DA316" i="13"/>
  <c r="DA317" i="13"/>
  <c r="DA318" i="13"/>
  <c r="DA319" i="13"/>
  <c r="DA320" i="13"/>
  <c r="DA321" i="13"/>
  <c r="DA322" i="13"/>
  <c r="DA323" i="13"/>
  <c r="DA324" i="13"/>
  <c r="DA325" i="13"/>
  <c r="DA326" i="13"/>
  <c r="DA327" i="13"/>
  <c r="DA328" i="13"/>
  <c r="DA329" i="13"/>
  <c r="DA330" i="13"/>
  <c r="DA331" i="13"/>
  <c r="DA332" i="13"/>
  <c r="DA333" i="13"/>
  <c r="DA334" i="13"/>
  <c r="DA335" i="13"/>
  <c r="DA336" i="13"/>
  <c r="DA337" i="13"/>
  <c r="DA338" i="13"/>
  <c r="DA339" i="13"/>
  <c r="DA340" i="13"/>
  <c r="DA341" i="13"/>
  <c r="DA342" i="13"/>
  <c r="DA343" i="13"/>
  <c r="DA344" i="13"/>
  <c r="DA345" i="13"/>
  <c r="DA346" i="13"/>
  <c r="DA347" i="13"/>
  <c r="DA348" i="13"/>
  <c r="DA349" i="13"/>
  <c r="DA350" i="13"/>
  <c r="DA351" i="13"/>
  <c r="DA352" i="13"/>
  <c r="DA353" i="13"/>
  <c r="DA354" i="13"/>
  <c r="DA355" i="13"/>
  <c r="DA356" i="13"/>
  <c r="DA357" i="13"/>
  <c r="DA358" i="13"/>
  <c r="DA359" i="13"/>
  <c r="DA360" i="13"/>
  <c r="DA361" i="13"/>
  <c r="DA362" i="13"/>
  <c r="DA363" i="13"/>
  <c r="DA364" i="13"/>
  <c r="DA365" i="13"/>
  <c r="DA366" i="13"/>
  <c r="DA367" i="13"/>
  <c r="DA368" i="13"/>
  <c r="DA369" i="13"/>
  <c r="DA370" i="13"/>
  <c r="DA371" i="13"/>
  <c r="DA372" i="13"/>
  <c r="DA373" i="13"/>
  <c r="DA374" i="13"/>
  <c r="DA375" i="13"/>
  <c r="DA376" i="13"/>
  <c r="DA377" i="13"/>
  <c r="DA378" i="13"/>
  <c r="DA379" i="13"/>
  <c r="DA380" i="13"/>
  <c r="DA381" i="13"/>
  <c r="DA382" i="13"/>
  <c r="DA383" i="13"/>
  <c r="DA384" i="13"/>
  <c r="DA385" i="13"/>
  <c r="DA386" i="13"/>
  <c r="DA387" i="13"/>
  <c r="DA388" i="13"/>
  <c r="DA389" i="13"/>
  <c r="DA390" i="13"/>
  <c r="DA391" i="13"/>
  <c r="DA392" i="13"/>
  <c r="DA393" i="13"/>
  <c r="DA394" i="13"/>
  <c r="DA395" i="13"/>
  <c r="DA396" i="13"/>
  <c r="DA397" i="13"/>
  <c r="DA398" i="13"/>
  <c r="DA399" i="13"/>
  <c r="DA400" i="13"/>
  <c r="DA401" i="13"/>
  <c r="DA402" i="13"/>
  <c r="DA403" i="13"/>
  <c r="DA404" i="13"/>
  <c r="DA405" i="13"/>
  <c r="DA406" i="13"/>
  <c r="DA407" i="13"/>
  <c r="DA408" i="13"/>
  <c r="DA409" i="13"/>
  <c r="DA410" i="13"/>
  <c r="DA411" i="13"/>
  <c r="DA412" i="13"/>
  <c r="DA413" i="13"/>
  <c r="DA414" i="13"/>
  <c r="DA415" i="13"/>
  <c r="DA416" i="13"/>
  <c r="DA417" i="13"/>
  <c r="DA418" i="13"/>
  <c r="DA419" i="13"/>
  <c r="DA420" i="13"/>
  <c r="DA421" i="13"/>
  <c r="DA422" i="13"/>
  <c r="DA423" i="13"/>
  <c r="DA424" i="13"/>
  <c r="DA425" i="13"/>
  <c r="DA426" i="13"/>
  <c r="DA427" i="13"/>
  <c r="DA428" i="13"/>
  <c r="DA429" i="13"/>
  <c r="DA430" i="13"/>
  <c r="DA431" i="13"/>
  <c r="DA432" i="13"/>
  <c r="DA433" i="13"/>
  <c r="DA434" i="13"/>
  <c r="DA435" i="13"/>
  <c r="DA436" i="13"/>
  <c r="DA437" i="13"/>
  <c r="DA438" i="13"/>
  <c r="DA439" i="13"/>
  <c r="DA440" i="13"/>
  <c r="DA441" i="13"/>
  <c r="DA442" i="13"/>
  <c r="DA443" i="13"/>
  <c r="DA444" i="13"/>
  <c r="DA445" i="13"/>
  <c r="DA446" i="13"/>
  <c r="DA447" i="13"/>
  <c r="DA448" i="13"/>
  <c r="DA449" i="13"/>
  <c r="DA450" i="13"/>
  <c r="DA451" i="13"/>
  <c r="DA452" i="13"/>
  <c r="DA453" i="13"/>
  <c r="DA454" i="13"/>
  <c r="DA455" i="13"/>
  <c r="DA456" i="13"/>
  <c r="DA457" i="13"/>
  <c r="DA458" i="13"/>
  <c r="DA459" i="13"/>
  <c r="DA460" i="13"/>
  <c r="DA461" i="13"/>
  <c r="DA462" i="13"/>
  <c r="DA463" i="13"/>
  <c r="DA464" i="13"/>
  <c r="DA465" i="13"/>
  <c r="DA466" i="13"/>
  <c r="DA467" i="13"/>
  <c r="DA468" i="13"/>
  <c r="DA469" i="13"/>
  <c r="DA470" i="13"/>
  <c r="DA471" i="13"/>
  <c r="DA472" i="13"/>
  <c r="DA473" i="13"/>
  <c r="DA474" i="13"/>
  <c r="DA475" i="13"/>
  <c r="DA476" i="13"/>
  <c r="DA477" i="13"/>
  <c r="DA478" i="13"/>
  <c r="DA479" i="13"/>
  <c r="DA480" i="13"/>
  <c r="DA481" i="13"/>
  <c r="DA482" i="13"/>
  <c r="DA483" i="13"/>
  <c r="DA484" i="13"/>
  <c r="DA485" i="13"/>
  <c r="DA486" i="13"/>
  <c r="DA487" i="13"/>
  <c r="DA488" i="13"/>
  <c r="DA489" i="13"/>
  <c r="DA490" i="13"/>
  <c r="DA491" i="13"/>
  <c r="DA492" i="13"/>
  <c r="DA493" i="13"/>
  <c r="DA494" i="13"/>
  <c r="DA495" i="13"/>
  <c r="DA496" i="13"/>
  <c r="DA497" i="13"/>
  <c r="DA498" i="13"/>
  <c r="DA499" i="13"/>
  <c r="DA500" i="13"/>
  <c r="DA501" i="13"/>
  <c r="DA502" i="13"/>
  <c r="DA503" i="13"/>
  <c r="DA504" i="13"/>
  <c r="DA505" i="13"/>
  <c r="DA506" i="13"/>
  <c r="DA507" i="13"/>
  <c r="DA508" i="13"/>
  <c r="DA509" i="13"/>
  <c r="DA510" i="13"/>
  <c r="DA511" i="13"/>
  <c r="DA512" i="13"/>
  <c r="DA513" i="13"/>
  <c r="DA514" i="13"/>
  <c r="DA515" i="13"/>
  <c r="DA516" i="13"/>
  <c r="DA517" i="13"/>
  <c r="DA518" i="13"/>
  <c r="DA519" i="13"/>
  <c r="DA520" i="13"/>
  <c r="DA521" i="13"/>
  <c r="DA522" i="13"/>
  <c r="DA523" i="13"/>
  <c r="DA524" i="13"/>
  <c r="DA525" i="13"/>
  <c r="DA526" i="13"/>
  <c r="DA527" i="13"/>
  <c r="DA528" i="13"/>
  <c r="DA529" i="13"/>
  <c r="DA530" i="13"/>
  <c r="DA531" i="13"/>
  <c r="DA532" i="13"/>
  <c r="DA533" i="13"/>
  <c r="DA534" i="13"/>
  <c r="DA535" i="13"/>
  <c r="DA536" i="13"/>
  <c r="DA537" i="13"/>
  <c r="DA538" i="13"/>
  <c r="DA539" i="13"/>
  <c r="DA540" i="13"/>
  <c r="DA541" i="13"/>
  <c r="DA542" i="13"/>
  <c r="DA543" i="13"/>
  <c r="DA544" i="13"/>
  <c r="DA545" i="13"/>
  <c r="DA546" i="13"/>
  <c r="DA547" i="13"/>
  <c r="DA548" i="13"/>
  <c r="DA549" i="13"/>
  <c r="DA550" i="13"/>
  <c r="DA551" i="13"/>
  <c r="DA552" i="13"/>
  <c r="DA553" i="13"/>
  <c r="DA554" i="13"/>
  <c r="DA555" i="13"/>
  <c r="DA556" i="13"/>
  <c r="DA557" i="13"/>
  <c r="CX51" i="13"/>
  <c r="CX52" i="13"/>
  <c r="CX53" i="13"/>
  <c r="CX54" i="13"/>
  <c r="CX55" i="13"/>
  <c r="CX56" i="13"/>
  <c r="CX57" i="13"/>
  <c r="CX58" i="13"/>
  <c r="CX59" i="13"/>
  <c r="CX60" i="13"/>
  <c r="CX61" i="13"/>
  <c r="CX62" i="13"/>
  <c r="CX63" i="13"/>
  <c r="CX64" i="13"/>
  <c r="CX65" i="13"/>
  <c r="CX66" i="13"/>
  <c r="CX67" i="13"/>
  <c r="CX68" i="13"/>
  <c r="CX69" i="13"/>
  <c r="CX70" i="13"/>
  <c r="CX71" i="13"/>
  <c r="CX72" i="13"/>
  <c r="CX73" i="13"/>
  <c r="CX74" i="13"/>
  <c r="CX75" i="13"/>
  <c r="CX76" i="13"/>
  <c r="CX77" i="13"/>
  <c r="CX78" i="13"/>
  <c r="CX79" i="13"/>
  <c r="CX80" i="13"/>
  <c r="CX81" i="13"/>
  <c r="CX82" i="13"/>
  <c r="CX83" i="13"/>
  <c r="CX84" i="13"/>
  <c r="CX85" i="13"/>
  <c r="CX86" i="13"/>
  <c r="CX87" i="13"/>
  <c r="CX88" i="13"/>
  <c r="CX89" i="13"/>
  <c r="CX90" i="13"/>
  <c r="CX91" i="13"/>
  <c r="CX92" i="13"/>
  <c r="CX93" i="13"/>
  <c r="CX94" i="13"/>
  <c r="CX95" i="13"/>
  <c r="CX96" i="13"/>
  <c r="CX97" i="13"/>
  <c r="CX98" i="13"/>
  <c r="CX99" i="13"/>
  <c r="CX100" i="13"/>
  <c r="CX101" i="13"/>
  <c r="CX102" i="13"/>
  <c r="CX103" i="13"/>
  <c r="CX104" i="13"/>
  <c r="CX105" i="13"/>
  <c r="CX106" i="13"/>
  <c r="CX107" i="13"/>
  <c r="CX108" i="13"/>
  <c r="CX109" i="13"/>
  <c r="CX110" i="13"/>
  <c r="CX111" i="13"/>
  <c r="CX112" i="13"/>
  <c r="CX113" i="13"/>
  <c r="CX114" i="13"/>
  <c r="CX115" i="13"/>
  <c r="CX116" i="13"/>
  <c r="CX117" i="13"/>
  <c r="CX118" i="13"/>
  <c r="CX119" i="13"/>
  <c r="CX120" i="13"/>
  <c r="CX121" i="13"/>
  <c r="CX122" i="13"/>
  <c r="CX123" i="13"/>
  <c r="CX124" i="13"/>
  <c r="CX125" i="13"/>
  <c r="CX126" i="13"/>
  <c r="CX127" i="13"/>
  <c r="CX128" i="13"/>
  <c r="CX129" i="13"/>
  <c r="CX130" i="13"/>
  <c r="CX131" i="13"/>
  <c r="CX132" i="13"/>
  <c r="CX133" i="13"/>
  <c r="CX134" i="13"/>
  <c r="CX135" i="13"/>
  <c r="CX136" i="13"/>
  <c r="CX137" i="13"/>
  <c r="CX138" i="13"/>
  <c r="CX139" i="13"/>
  <c r="CX140" i="13"/>
  <c r="CX141" i="13"/>
  <c r="CX142" i="13"/>
  <c r="CX143" i="13"/>
  <c r="CX144" i="13"/>
  <c r="CX145" i="13"/>
  <c r="CX146" i="13"/>
  <c r="CX147" i="13"/>
  <c r="CX148" i="13"/>
  <c r="CX149" i="13"/>
  <c r="CX150" i="13"/>
  <c r="CX151" i="13"/>
  <c r="CX152" i="13"/>
  <c r="CX153" i="13"/>
  <c r="CX154" i="13"/>
  <c r="CX155" i="13"/>
  <c r="CX156" i="13"/>
  <c r="CX157" i="13"/>
  <c r="CX158" i="13"/>
  <c r="CX159" i="13"/>
  <c r="CX160" i="13"/>
  <c r="CX161" i="13"/>
  <c r="CX162" i="13"/>
  <c r="CX163" i="13"/>
  <c r="CX164" i="13"/>
  <c r="CX165" i="13"/>
  <c r="CX166" i="13"/>
  <c r="CX167" i="13"/>
  <c r="CX168" i="13"/>
  <c r="CX169" i="13"/>
  <c r="CX170" i="13"/>
  <c r="CX171" i="13"/>
  <c r="CX172" i="13"/>
  <c r="CX173" i="13"/>
  <c r="CX174" i="13"/>
  <c r="CX175" i="13"/>
  <c r="CX176" i="13"/>
  <c r="CX177" i="13"/>
  <c r="CX178" i="13"/>
  <c r="CX179" i="13"/>
  <c r="CX180" i="13"/>
  <c r="CX181" i="13"/>
  <c r="CX182" i="13"/>
  <c r="CX183" i="13"/>
  <c r="CX184" i="13"/>
  <c r="CX185" i="13"/>
  <c r="CX186" i="13"/>
  <c r="CX187" i="13"/>
  <c r="CX188" i="13"/>
  <c r="CX189" i="13"/>
  <c r="CX190" i="13"/>
  <c r="CX191" i="13"/>
  <c r="CX192" i="13"/>
  <c r="CX193" i="13"/>
  <c r="CX194" i="13"/>
  <c r="CX195" i="13"/>
  <c r="CX196" i="13"/>
  <c r="CX197" i="13"/>
  <c r="CX198" i="13"/>
  <c r="CX199" i="13"/>
  <c r="CX200" i="13"/>
  <c r="CX201" i="13"/>
  <c r="CX202" i="13"/>
  <c r="CX203" i="13"/>
  <c r="CX204" i="13"/>
  <c r="CX205" i="13"/>
  <c r="CX206" i="13"/>
  <c r="CX207" i="13"/>
  <c r="CX208" i="13"/>
  <c r="CX209" i="13"/>
  <c r="CX210" i="13"/>
  <c r="CX211" i="13"/>
  <c r="CX212" i="13"/>
  <c r="CX213" i="13"/>
  <c r="CX214" i="13"/>
  <c r="CX215" i="13"/>
  <c r="CX216" i="13"/>
  <c r="CX217" i="13"/>
  <c r="CX218" i="13"/>
  <c r="CX219" i="13"/>
  <c r="CX220" i="13"/>
  <c r="CX221" i="13"/>
  <c r="CX222" i="13"/>
  <c r="CX223" i="13"/>
  <c r="CX224" i="13"/>
  <c r="CX225" i="13"/>
  <c r="CX226" i="13"/>
  <c r="CX227" i="13"/>
  <c r="CX228" i="13"/>
  <c r="CX229" i="13"/>
  <c r="CX230" i="13"/>
  <c r="CX231" i="13"/>
  <c r="CX232" i="13"/>
  <c r="CX233" i="13"/>
  <c r="CX234" i="13"/>
  <c r="CX235" i="13"/>
  <c r="CX236" i="13"/>
  <c r="CX237" i="13"/>
  <c r="CX238" i="13"/>
  <c r="CX239" i="13"/>
  <c r="CX240" i="13"/>
  <c r="CX241" i="13"/>
  <c r="CX242" i="13"/>
  <c r="CX243" i="13"/>
  <c r="CX244" i="13"/>
  <c r="CX245" i="13"/>
  <c r="CX246" i="13"/>
  <c r="CX247" i="13"/>
  <c r="CX248" i="13"/>
  <c r="CX249" i="13"/>
  <c r="CX250" i="13"/>
  <c r="CX251" i="13"/>
  <c r="CX252" i="13"/>
  <c r="CX253" i="13"/>
  <c r="CX254" i="13"/>
  <c r="CX255" i="13"/>
  <c r="CX256" i="13"/>
  <c r="CX257" i="13"/>
  <c r="CX258" i="13"/>
  <c r="CX259" i="13"/>
  <c r="CX260" i="13"/>
  <c r="CX261" i="13"/>
  <c r="CX262" i="13"/>
  <c r="CX263" i="13"/>
  <c r="CX264" i="13"/>
  <c r="CX265" i="13"/>
  <c r="CX266" i="13"/>
  <c r="CX267" i="13"/>
  <c r="CX268" i="13"/>
  <c r="CX269" i="13"/>
  <c r="CX270" i="13"/>
  <c r="CX271" i="13"/>
  <c r="CX272" i="13"/>
  <c r="CX273" i="13"/>
  <c r="CX274" i="13"/>
  <c r="CX275" i="13"/>
  <c r="CX276" i="13"/>
  <c r="CX277" i="13"/>
  <c r="CX278" i="13"/>
  <c r="CX279" i="13"/>
  <c r="CX280" i="13"/>
  <c r="CX281" i="13"/>
  <c r="CX282" i="13"/>
  <c r="CX283" i="13"/>
  <c r="CX284" i="13"/>
  <c r="CX285" i="13"/>
  <c r="CX286" i="13"/>
  <c r="CX287" i="13"/>
  <c r="CX288" i="13"/>
  <c r="CX289" i="13"/>
  <c r="CX290" i="13"/>
  <c r="CX291" i="13"/>
  <c r="CX292" i="13"/>
  <c r="CX293" i="13"/>
  <c r="CX294" i="13"/>
  <c r="CX295" i="13"/>
  <c r="CX296" i="13"/>
  <c r="CX297" i="13"/>
  <c r="CX298" i="13"/>
  <c r="CX299" i="13"/>
  <c r="CX300" i="13"/>
  <c r="CX301" i="13"/>
  <c r="CX302" i="13"/>
  <c r="CX303" i="13"/>
  <c r="CX304" i="13"/>
  <c r="CX305" i="13"/>
  <c r="CX306" i="13"/>
  <c r="CX307" i="13"/>
  <c r="CX308" i="13"/>
  <c r="CX309" i="13"/>
  <c r="CX310" i="13"/>
  <c r="CX311" i="13"/>
  <c r="CX312" i="13"/>
  <c r="CX313" i="13"/>
  <c r="CX314" i="13"/>
  <c r="CX315" i="13"/>
  <c r="CX316" i="13"/>
  <c r="CX317" i="13"/>
  <c r="CX318" i="13"/>
  <c r="CX319" i="13"/>
  <c r="CX320" i="13"/>
  <c r="CX321" i="13"/>
  <c r="CX322" i="13"/>
  <c r="CX323" i="13"/>
  <c r="CX324" i="13"/>
  <c r="CX325" i="13"/>
  <c r="CX326" i="13"/>
  <c r="CX327" i="13"/>
  <c r="CX328" i="13"/>
  <c r="CX329" i="13"/>
  <c r="CX330" i="13"/>
  <c r="CX331" i="13"/>
  <c r="CX332" i="13"/>
  <c r="CX333" i="13"/>
  <c r="CX334" i="13"/>
  <c r="CX335" i="13"/>
  <c r="CX336" i="13"/>
  <c r="CX337" i="13"/>
  <c r="CX338" i="13"/>
  <c r="CX339" i="13"/>
  <c r="CX340" i="13"/>
  <c r="CX341" i="13"/>
  <c r="CX342" i="13"/>
  <c r="CX343" i="13"/>
  <c r="CX344" i="13"/>
  <c r="CX345" i="13"/>
  <c r="CX346" i="13"/>
  <c r="CX347" i="13"/>
  <c r="CX348" i="13"/>
  <c r="CX349" i="13"/>
  <c r="CX350" i="13"/>
  <c r="CX351" i="13"/>
  <c r="CX352" i="13"/>
  <c r="CX353" i="13"/>
  <c r="CX354" i="13"/>
  <c r="CX355" i="13"/>
  <c r="CX356" i="13"/>
  <c r="CX357" i="13"/>
  <c r="CX358" i="13"/>
  <c r="CX359" i="13"/>
  <c r="CX360" i="13"/>
  <c r="CX361" i="13"/>
  <c r="CX362" i="13"/>
  <c r="CX363" i="13"/>
  <c r="CX364" i="13"/>
  <c r="CX365" i="13"/>
  <c r="CX366" i="13"/>
  <c r="CX367" i="13"/>
  <c r="CX368" i="13"/>
  <c r="CX369" i="13"/>
  <c r="CX370" i="13"/>
  <c r="CX371" i="13"/>
  <c r="CX372" i="13"/>
  <c r="CX373" i="13"/>
  <c r="CX374" i="13"/>
  <c r="CX375" i="13"/>
  <c r="CX376" i="13"/>
  <c r="CX377" i="13"/>
  <c r="CX378" i="13"/>
  <c r="CX379" i="13"/>
  <c r="CX380" i="13"/>
  <c r="CX381" i="13"/>
  <c r="CX382" i="13"/>
  <c r="CX383" i="13"/>
  <c r="CX384" i="13"/>
  <c r="CX385" i="13"/>
  <c r="CX386" i="13"/>
  <c r="CX387" i="13"/>
  <c r="CX388" i="13"/>
  <c r="CX389" i="13"/>
  <c r="CX390" i="13"/>
  <c r="CX391" i="13"/>
  <c r="CX392" i="13"/>
  <c r="CX393" i="13"/>
  <c r="CX394" i="13"/>
  <c r="CX395" i="13"/>
  <c r="CX396" i="13"/>
  <c r="CX397" i="13"/>
  <c r="CX398" i="13"/>
  <c r="CX399" i="13"/>
  <c r="CX400" i="13"/>
  <c r="CX401" i="13"/>
  <c r="CX402" i="13"/>
  <c r="CX403" i="13"/>
  <c r="CX404" i="13"/>
  <c r="CX405" i="13"/>
  <c r="CX406" i="13"/>
  <c r="CX407" i="13"/>
  <c r="CX408" i="13"/>
  <c r="CX409" i="13"/>
  <c r="CX410" i="13"/>
  <c r="CX411" i="13"/>
  <c r="CX412" i="13"/>
  <c r="CX413" i="13"/>
  <c r="CX414" i="13"/>
  <c r="CX415" i="13"/>
  <c r="CX416" i="13"/>
  <c r="CX417" i="13"/>
  <c r="CX418" i="13"/>
  <c r="CX419" i="13"/>
  <c r="CX420" i="13"/>
  <c r="CX421" i="13"/>
  <c r="CX422" i="13"/>
  <c r="CX423" i="13"/>
  <c r="CX424" i="13"/>
  <c r="CX425" i="13"/>
  <c r="CX426" i="13"/>
  <c r="CX427" i="13"/>
  <c r="CX428" i="13"/>
  <c r="CX429" i="13"/>
  <c r="CX430" i="13"/>
  <c r="CX431" i="13"/>
  <c r="CX432" i="13"/>
  <c r="CX433" i="13"/>
  <c r="CX434" i="13"/>
  <c r="CX435" i="13"/>
  <c r="CX436" i="13"/>
  <c r="CX437" i="13"/>
  <c r="CX438" i="13"/>
  <c r="CX439" i="13"/>
  <c r="CX440" i="13"/>
  <c r="CX441" i="13"/>
  <c r="CX442" i="13"/>
  <c r="CX443" i="13"/>
  <c r="CX444" i="13"/>
  <c r="CX445" i="13"/>
  <c r="CX446" i="13"/>
  <c r="CX447" i="13"/>
  <c r="CX448" i="13"/>
  <c r="CX449" i="13"/>
  <c r="CX450" i="13"/>
  <c r="CX451" i="13"/>
  <c r="CX452" i="13"/>
  <c r="CX453" i="13"/>
  <c r="CX454" i="13"/>
  <c r="CX455" i="13"/>
  <c r="CX456" i="13"/>
  <c r="CX457" i="13"/>
  <c r="CX458" i="13"/>
  <c r="CX459" i="13"/>
  <c r="CX460" i="13"/>
  <c r="CX461" i="13"/>
  <c r="CX462" i="13"/>
  <c r="CX463" i="13"/>
  <c r="CX464" i="13"/>
  <c r="CX465" i="13"/>
  <c r="CX466" i="13"/>
  <c r="CX467" i="13"/>
  <c r="CX468" i="13"/>
  <c r="CX469" i="13"/>
  <c r="CX470" i="13"/>
  <c r="CX471" i="13"/>
  <c r="CX472" i="13"/>
  <c r="CX473" i="13"/>
  <c r="CX474" i="13"/>
  <c r="CX475" i="13"/>
  <c r="CX476" i="13"/>
  <c r="CX477" i="13"/>
  <c r="CX478" i="13"/>
  <c r="CX479" i="13"/>
  <c r="CX480" i="13"/>
  <c r="CX481" i="13"/>
  <c r="CX482" i="13"/>
  <c r="CX483" i="13"/>
  <c r="CX484" i="13"/>
  <c r="CX485" i="13"/>
  <c r="CX486" i="13"/>
  <c r="CX487" i="13"/>
  <c r="CX488" i="13"/>
  <c r="CX489" i="13"/>
  <c r="CX490" i="13"/>
  <c r="CX491" i="13"/>
  <c r="CX492" i="13"/>
  <c r="CX493" i="13"/>
  <c r="CX494" i="13"/>
  <c r="CX495" i="13"/>
  <c r="CX496" i="13"/>
  <c r="CX497" i="13"/>
  <c r="CX498" i="13"/>
  <c r="CX499" i="13"/>
  <c r="CX500" i="13"/>
  <c r="CX501" i="13"/>
  <c r="CX502" i="13"/>
  <c r="CX503" i="13"/>
  <c r="CX504" i="13"/>
  <c r="CX505" i="13"/>
  <c r="CX506" i="13"/>
  <c r="CX507" i="13"/>
  <c r="CX508" i="13"/>
  <c r="CX509" i="13"/>
  <c r="CX510" i="13"/>
  <c r="CX511" i="13"/>
  <c r="CX512" i="13"/>
  <c r="CX513" i="13"/>
  <c r="CX514" i="13"/>
  <c r="CX515" i="13"/>
  <c r="CX516" i="13"/>
  <c r="CX517" i="13"/>
  <c r="CX518" i="13"/>
  <c r="CX519" i="13"/>
  <c r="CX520" i="13"/>
  <c r="CX521" i="13"/>
  <c r="CX522" i="13"/>
  <c r="CX523" i="13"/>
  <c r="CX524" i="13"/>
  <c r="CX525" i="13"/>
  <c r="CX526" i="13"/>
  <c r="CX527" i="13"/>
  <c r="CX528" i="13"/>
  <c r="CX529" i="13"/>
  <c r="CX530" i="13"/>
  <c r="CX531" i="13"/>
  <c r="CX532" i="13"/>
  <c r="CX533" i="13"/>
  <c r="CX534" i="13"/>
  <c r="CX535" i="13"/>
  <c r="CX536" i="13"/>
  <c r="CX537" i="13"/>
  <c r="CX538" i="13"/>
  <c r="CX539" i="13"/>
  <c r="CX540" i="13"/>
  <c r="CX541" i="13"/>
  <c r="CX542" i="13"/>
  <c r="CX543" i="13"/>
  <c r="CX544" i="13"/>
  <c r="CX545" i="13"/>
  <c r="CX546" i="13"/>
  <c r="CX547" i="13"/>
  <c r="CX548" i="13"/>
  <c r="CX549" i="13"/>
  <c r="CX550" i="13"/>
  <c r="CX551" i="13"/>
  <c r="CX552" i="13"/>
  <c r="CX553" i="13"/>
  <c r="CX554" i="13"/>
  <c r="CX555" i="13"/>
  <c r="CX556" i="13"/>
  <c r="CX557" i="13"/>
  <c r="CU51" i="13"/>
  <c r="CU52" i="13"/>
  <c r="CU53" i="13"/>
  <c r="CU54" i="13"/>
  <c r="CU55" i="13"/>
  <c r="CU56" i="13"/>
  <c r="CU57" i="13"/>
  <c r="CU58" i="13"/>
  <c r="CU59" i="13"/>
  <c r="CU60" i="13"/>
  <c r="CU61" i="13"/>
  <c r="CU62" i="13"/>
  <c r="CU63" i="13"/>
  <c r="CU64" i="13"/>
  <c r="CU65" i="13"/>
  <c r="CU66" i="13"/>
  <c r="CU67" i="13"/>
  <c r="CU68" i="13"/>
  <c r="CU69" i="13"/>
  <c r="CU70" i="13"/>
  <c r="CU71" i="13"/>
  <c r="CU72" i="13"/>
  <c r="CU73" i="13"/>
  <c r="CU74" i="13"/>
  <c r="CU75" i="13"/>
  <c r="CU76" i="13"/>
  <c r="CU77" i="13"/>
  <c r="CU78" i="13"/>
  <c r="CU79" i="13"/>
  <c r="CU80" i="13"/>
  <c r="CU81" i="13"/>
  <c r="CU82" i="13"/>
  <c r="CU83" i="13"/>
  <c r="CU84" i="13"/>
  <c r="CU85" i="13"/>
  <c r="CU86" i="13"/>
  <c r="CU87" i="13"/>
  <c r="CU88" i="13"/>
  <c r="CU89" i="13"/>
  <c r="CU90" i="13"/>
  <c r="CU91" i="13"/>
  <c r="CU92" i="13"/>
  <c r="CU93" i="13"/>
  <c r="CU94" i="13"/>
  <c r="CU95" i="13"/>
  <c r="CU96" i="13"/>
  <c r="CU97" i="13"/>
  <c r="CU98" i="13"/>
  <c r="CU99" i="13"/>
  <c r="CU100" i="13"/>
  <c r="CU101" i="13"/>
  <c r="CU102" i="13"/>
  <c r="CU103" i="13"/>
  <c r="CU104" i="13"/>
  <c r="CU105" i="13"/>
  <c r="CU106" i="13"/>
  <c r="CU107" i="13"/>
  <c r="CU108" i="13"/>
  <c r="CU109" i="13"/>
  <c r="CU110" i="13"/>
  <c r="CU111" i="13"/>
  <c r="CU112" i="13"/>
  <c r="CU113" i="13"/>
  <c r="CU114" i="13"/>
  <c r="CU115" i="13"/>
  <c r="CU116" i="13"/>
  <c r="CU117" i="13"/>
  <c r="CU118" i="13"/>
  <c r="CU119" i="13"/>
  <c r="CU120" i="13"/>
  <c r="CU121" i="13"/>
  <c r="CU122" i="13"/>
  <c r="CU123" i="13"/>
  <c r="CU124" i="13"/>
  <c r="CU125" i="13"/>
  <c r="CU126" i="13"/>
  <c r="CU127" i="13"/>
  <c r="CU128" i="13"/>
  <c r="CU129" i="13"/>
  <c r="CU130" i="13"/>
  <c r="CU131" i="13"/>
  <c r="CU132" i="13"/>
  <c r="CU133" i="13"/>
  <c r="CU134" i="13"/>
  <c r="CU135" i="13"/>
  <c r="CU136" i="13"/>
  <c r="CU137" i="13"/>
  <c r="CU138" i="13"/>
  <c r="CU139" i="13"/>
  <c r="CU140" i="13"/>
  <c r="CU141" i="13"/>
  <c r="CU142" i="13"/>
  <c r="CU143" i="13"/>
  <c r="CU144" i="13"/>
  <c r="CU145" i="13"/>
  <c r="CU146" i="13"/>
  <c r="CU147" i="13"/>
  <c r="CU148" i="13"/>
  <c r="CU149" i="13"/>
  <c r="CU150" i="13"/>
  <c r="CU151" i="13"/>
  <c r="CU152" i="13"/>
  <c r="CU153" i="13"/>
  <c r="CU154" i="13"/>
  <c r="CU155" i="13"/>
  <c r="CU156" i="13"/>
  <c r="CU157" i="13"/>
  <c r="CU158" i="13"/>
  <c r="CU159" i="13"/>
  <c r="CU160" i="13"/>
  <c r="CU161" i="13"/>
  <c r="CU162" i="13"/>
  <c r="CU163" i="13"/>
  <c r="CU164" i="13"/>
  <c r="CU165" i="13"/>
  <c r="CU166" i="13"/>
  <c r="CU167" i="13"/>
  <c r="CU168" i="13"/>
  <c r="CU169" i="13"/>
  <c r="CU170" i="13"/>
  <c r="CU171" i="13"/>
  <c r="CU172" i="13"/>
  <c r="CU173" i="13"/>
  <c r="CU174" i="13"/>
  <c r="CU175" i="13"/>
  <c r="CU176" i="13"/>
  <c r="CU177" i="13"/>
  <c r="CU178" i="13"/>
  <c r="CU179" i="13"/>
  <c r="CU180" i="13"/>
  <c r="CU181" i="13"/>
  <c r="CU182" i="13"/>
  <c r="CU183" i="13"/>
  <c r="CU184" i="13"/>
  <c r="CU185" i="13"/>
  <c r="CU186" i="13"/>
  <c r="CU187" i="13"/>
  <c r="CU188" i="13"/>
  <c r="CU189" i="13"/>
  <c r="CU190" i="13"/>
  <c r="CU191" i="13"/>
  <c r="CU192" i="13"/>
  <c r="CU193" i="13"/>
  <c r="CU194" i="13"/>
  <c r="CU195" i="13"/>
  <c r="CU196" i="13"/>
  <c r="CU197" i="13"/>
  <c r="CU198" i="13"/>
  <c r="CU199" i="13"/>
  <c r="CU200" i="13"/>
  <c r="CU201" i="13"/>
  <c r="CU202" i="13"/>
  <c r="CU203" i="13"/>
  <c r="CU204" i="13"/>
  <c r="CU205" i="13"/>
  <c r="CU206" i="13"/>
  <c r="CU207" i="13"/>
  <c r="CU208" i="13"/>
  <c r="CU209" i="13"/>
  <c r="CU210" i="13"/>
  <c r="CU211" i="13"/>
  <c r="CU212" i="13"/>
  <c r="CU213" i="13"/>
  <c r="CU214" i="13"/>
  <c r="CU215" i="13"/>
  <c r="CU216" i="13"/>
  <c r="CU217" i="13"/>
  <c r="CU218" i="13"/>
  <c r="CU219" i="13"/>
  <c r="CU220" i="13"/>
  <c r="CU221" i="13"/>
  <c r="CU222" i="13"/>
  <c r="CU223" i="13"/>
  <c r="CU224" i="13"/>
  <c r="CU225" i="13"/>
  <c r="CU226" i="13"/>
  <c r="CU227" i="13"/>
  <c r="CU228" i="13"/>
  <c r="CU229" i="13"/>
  <c r="CU230" i="13"/>
  <c r="CU231" i="13"/>
  <c r="CU232" i="13"/>
  <c r="CU233" i="13"/>
  <c r="CU234" i="13"/>
  <c r="CU235" i="13"/>
  <c r="CU236" i="13"/>
  <c r="CU237" i="13"/>
  <c r="CU238" i="13"/>
  <c r="CU239" i="13"/>
  <c r="CU240" i="13"/>
  <c r="CU241" i="13"/>
  <c r="CU242" i="13"/>
  <c r="CU243" i="13"/>
  <c r="CU244" i="13"/>
  <c r="CU245" i="13"/>
  <c r="CU246" i="13"/>
  <c r="CU247" i="13"/>
  <c r="CU248" i="13"/>
  <c r="CU249" i="13"/>
  <c r="CU250" i="13"/>
  <c r="CU251" i="13"/>
  <c r="CU252" i="13"/>
  <c r="CU253" i="13"/>
  <c r="CU254" i="13"/>
  <c r="CU255" i="13"/>
  <c r="CU256" i="13"/>
  <c r="CU257" i="13"/>
  <c r="CU258" i="13"/>
  <c r="CU259" i="13"/>
  <c r="CU260" i="13"/>
  <c r="CU261" i="13"/>
  <c r="CU262" i="13"/>
  <c r="CU263" i="13"/>
  <c r="CU264" i="13"/>
  <c r="CU265" i="13"/>
  <c r="CU266" i="13"/>
  <c r="CU267" i="13"/>
  <c r="CU268" i="13"/>
  <c r="CU269" i="13"/>
  <c r="CU270" i="13"/>
  <c r="CU271" i="13"/>
  <c r="CU272" i="13"/>
  <c r="CU273" i="13"/>
  <c r="CU274" i="13"/>
  <c r="CU275" i="13"/>
  <c r="CU276" i="13"/>
  <c r="CU277" i="13"/>
  <c r="CU278" i="13"/>
  <c r="CU279" i="13"/>
  <c r="CU280" i="13"/>
  <c r="CU281" i="13"/>
  <c r="CU282" i="13"/>
  <c r="CU283" i="13"/>
  <c r="CU284" i="13"/>
  <c r="CU285" i="13"/>
  <c r="CU286" i="13"/>
  <c r="CU287" i="13"/>
  <c r="CU288" i="13"/>
  <c r="CU289" i="13"/>
  <c r="CU290" i="13"/>
  <c r="CU291" i="13"/>
  <c r="CU292" i="13"/>
  <c r="CU293" i="13"/>
  <c r="CU294" i="13"/>
  <c r="CU295" i="13"/>
  <c r="CU296" i="13"/>
  <c r="CU297" i="13"/>
  <c r="CU298" i="13"/>
  <c r="CU299" i="13"/>
  <c r="CU300" i="13"/>
  <c r="CU301" i="13"/>
  <c r="CU302" i="13"/>
  <c r="CU303" i="13"/>
  <c r="CU304" i="13"/>
  <c r="CU305" i="13"/>
  <c r="CU306" i="13"/>
  <c r="CU307" i="13"/>
  <c r="CU308" i="13"/>
  <c r="CU309" i="13"/>
  <c r="CU310" i="13"/>
  <c r="CU311" i="13"/>
  <c r="CU312" i="13"/>
  <c r="CU313" i="13"/>
  <c r="CU314" i="13"/>
  <c r="CU315" i="13"/>
  <c r="CU316" i="13"/>
  <c r="CU317" i="13"/>
  <c r="CU318" i="13"/>
  <c r="CU319" i="13"/>
  <c r="CU320" i="13"/>
  <c r="CU321" i="13"/>
  <c r="CU322" i="13"/>
  <c r="CU323" i="13"/>
  <c r="CU324" i="13"/>
  <c r="CU325" i="13"/>
  <c r="CU326" i="13"/>
  <c r="CU327" i="13"/>
  <c r="CU328" i="13"/>
  <c r="CU329" i="13"/>
  <c r="CU330" i="13"/>
  <c r="CU331" i="13"/>
  <c r="CU332" i="13"/>
  <c r="CU333" i="13"/>
  <c r="CU334" i="13"/>
  <c r="CU335" i="13"/>
  <c r="CU336" i="13"/>
  <c r="CU337" i="13"/>
  <c r="CU338" i="13"/>
  <c r="CU339" i="13"/>
  <c r="CU340" i="13"/>
  <c r="CU341" i="13"/>
  <c r="CU342" i="13"/>
  <c r="CU343" i="13"/>
  <c r="CU344" i="13"/>
  <c r="CU345" i="13"/>
  <c r="CU346" i="13"/>
  <c r="CU347" i="13"/>
  <c r="CU348" i="13"/>
  <c r="CU349" i="13"/>
  <c r="CU350" i="13"/>
  <c r="CU351" i="13"/>
  <c r="CU352" i="13"/>
  <c r="CU353" i="13"/>
  <c r="CU354" i="13"/>
  <c r="CU355" i="13"/>
  <c r="CU356" i="13"/>
  <c r="CU357" i="13"/>
  <c r="CU358" i="13"/>
  <c r="CU359" i="13"/>
  <c r="CU360" i="13"/>
  <c r="CU361" i="13"/>
  <c r="CU362" i="13"/>
  <c r="CU363" i="13"/>
  <c r="CU364" i="13"/>
  <c r="CU365" i="13"/>
  <c r="CU366" i="13"/>
  <c r="CU367" i="13"/>
  <c r="CU368" i="13"/>
  <c r="CU369" i="13"/>
  <c r="CU370" i="13"/>
  <c r="CU371" i="13"/>
  <c r="CU372" i="13"/>
  <c r="CU373" i="13"/>
  <c r="CU374" i="13"/>
  <c r="CU375" i="13"/>
  <c r="CU376" i="13"/>
  <c r="CU377" i="13"/>
  <c r="CU378" i="13"/>
  <c r="CU379" i="13"/>
  <c r="CU380" i="13"/>
  <c r="CU381" i="13"/>
  <c r="CU382" i="13"/>
  <c r="CU383" i="13"/>
  <c r="CU384" i="13"/>
  <c r="CU385" i="13"/>
  <c r="CU386" i="13"/>
  <c r="CU387" i="13"/>
  <c r="CU388" i="13"/>
  <c r="CU389" i="13"/>
  <c r="CU390" i="13"/>
  <c r="CU391" i="13"/>
  <c r="CU392" i="13"/>
  <c r="CU393" i="13"/>
  <c r="CU394" i="13"/>
  <c r="CU395" i="13"/>
  <c r="CU396" i="13"/>
  <c r="CU397" i="13"/>
  <c r="CU398" i="13"/>
  <c r="CU399" i="13"/>
  <c r="CU400" i="13"/>
  <c r="CU401" i="13"/>
  <c r="CU402" i="13"/>
  <c r="CU403" i="13"/>
  <c r="CU404" i="13"/>
  <c r="CU405" i="13"/>
  <c r="CU406" i="13"/>
  <c r="CU407" i="13"/>
  <c r="CU408" i="13"/>
  <c r="CU409" i="13"/>
  <c r="CU410" i="13"/>
  <c r="CU411" i="13"/>
  <c r="CU412" i="13"/>
  <c r="CU413" i="13"/>
  <c r="CU414" i="13"/>
  <c r="CU415" i="13"/>
  <c r="CU416" i="13"/>
  <c r="CU417" i="13"/>
  <c r="CU418" i="13"/>
  <c r="CU419" i="13"/>
  <c r="CU420" i="13"/>
  <c r="CU421" i="13"/>
  <c r="CU422" i="13"/>
  <c r="CU423" i="13"/>
  <c r="CU424" i="13"/>
  <c r="CU425" i="13"/>
  <c r="CU426" i="13"/>
  <c r="CU427" i="13"/>
  <c r="CU428" i="13"/>
  <c r="CU429" i="13"/>
  <c r="CU430" i="13"/>
  <c r="CU431" i="13"/>
  <c r="CU432" i="13"/>
  <c r="CU433" i="13"/>
  <c r="CU434" i="13"/>
  <c r="CU435" i="13"/>
  <c r="CU436" i="13"/>
  <c r="CU437" i="13"/>
  <c r="CU438" i="13"/>
  <c r="CU439" i="13"/>
  <c r="CU440" i="13"/>
  <c r="CU441" i="13"/>
  <c r="CU442" i="13"/>
  <c r="CU443" i="13"/>
  <c r="CU444" i="13"/>
  <c r="CU445" i="13"/>
  <c r="CU446" i="13"/>
  <c r="CU447" i="13"/>
  <c r="CU448" i="13"/>
  <c r="CU449" i="13"/>
  <c r="CU450" i="13"/>
  <c r="CU451" i="13"/>
  <c r="CU452" i="13"/>
  <c r="CU453" i="13"/>
  <c r="CU454" i="13"/>
  <c r="CU455" i="13"/>
  <c r="CU456" i="13"/>
  <c r="CU457" i="13"/>
  <c r="CU458" i="13"/>
  <c r="CU459" i="13"/>
  <c r="CU460" i="13"/>
  <c r="CU461" i="13"/>
  <c r="CU462" i="13"/>
  <c r="CU463" i="13"/>
  <c r="CU464" i="13"/>
  <c r="CU465" i="13"/>
  <c r="CU466" i="13"/>
  <c r="CU467" i="13"/>
  <c r="CU468" i="13"/>
  <c r="CU469" i="13"/>
  <c r="CU470" i="13"/>
  <c r="CU471" i="13"/>
  <c r="CU472" i="13"/>
  <c r="CU473" i="13"/>
  <c r="CU474" i="13"/>
  <c r="CU475" i="13"/>
  <c r="CU476" i="13"/>
  <c r="CU477" i="13"/>
  <c r="CU478" i="13"/>
  <c r="CU479" i="13"/>
  <c r="CU480" i="13"/>
  <c r="CU481" i="13"/>
  <c r="CU482" i="13"/>
  <c r="CU483" i="13"/>
  <c r="CU484" i="13"/>
  <c r="CU485" i="13"/>
  <c r="CU486" i="13"/>
  <c r="CU487" i="13"/>
  <c r="CU488" i="13"/>
  <c r="CU489" i="13"/>
  <c r="CU490" i="13"/>
  <c r="CU491" i="13"/>
  <c r="CU492" i="13"/>
  <c r="CU493" i="13"/>
  <c r="CU494" i="13"/>
  <c r="CU495" i="13"/>
  <c r="CU496" i="13"/>
  <c r="CU497" i="13"/>
  <c r="CU498" i="13"/>
  <c r="CU499" i="13"/>
  <c r="CU500" i="13"/>
  <c r="CU501" i="13"/>
  <c r="CU502" i="13"/>
  <c r="CU503" i="13"/>
  <c r="CU504" i="13"/>
  <c r="CU505" i="13"/>
  <c r="CU506" i="13"/>
  <c r="CU507" i="13"/>
  <c r="CU508" i="13"/>
  <c r="CU509" i="13"/>
  <c r="CU510" i="13"/>
  <c r="CU511" i="13"/>
  <c r="CU512" i="13"/>
  <c r="CU513" i="13"/>
  <c r="CU514" i="13"/>
  <c r="CU515" i="13"/>
  <c r="CU516" i="13"/>
  <c r="CU517" i="13"/>
  <c r="CU518" i="13"/>
  <c r="CU519" i="13"/>
  <c r="CU520" i="13"/>
  <c r="CU521" i="13"/>
  <c r="CU522" i="13"/>
  <c r="CU523" i="13"/>
  <c r="CU524" i="13"/>
  <c r="CU525" i="13"/>
  <c r="CU526" i="13"/>
  <c r="CU527" i="13"/>
  <c r="CU528" i="13"/>
  <c r="CU529" i="13"/>
  <c r="CU530" i="13"/>
  <c r="CU531" i="13"/>
  <c r="CU532" i="13"/>
  <c r="CU533" i="13"/>
  <c r="CU534" i="13"/>
  <c r="CU535" i="13"/>
  <c r="CU536" i="13"/>
  <c r="CU537" i="13"/>
  <c r="CU538" i="13"/>
  <c r="CU539" i="13"/>
  <c r="CU540" i="13"/>
  <c r="CU541" i="13"/>
  <c r="CU542" i="13"/>
  <c r="CU543" i="13"/>
  <c r="CU544" i="13"/>
  <c r="CU545" i="13"/>
  <c r="CU546" i="13"/>
  <c r="CU547" i="13"/>
  <c r="CU548" i="13"/>
  <c r="CU549" i="13"/>
  <c r="CU550" i="13"/>
  <c r="CU551" i="13"/>
  <c r="CU552" i="13"/>
  <c r="CU553" i="13"/>
  <c r="CU554" i="13"/>
  <c r="CU555" i="13"/>
  <c r="CU556" i="13"/>
  <c r="CU557" i="13"/>
  <c r="CP51" i="13"/>
  <c r="CP52" i="13"/>
  <c r="CP53" i="13"/>
  <c r="CP54" i="13"/>
  <c r="CP55" i="13"/>
  <c r="CP56" i="13"/>
  <c r="CP57" i="13"/>
  <c r="CP58" i="13"/>
  <c r="CP59" i="13"/>
  <c r="CP60" i="13"/>
  <c r="CP61" i="13"/>
  <c r="CP62" i="13"/>
  <c r="CP63" i="13"/>
  <c r="CP64" i="13"/>
  <c r="CP65" i="13"/>
  <c r="CP66" i="13"/>
  <c r="CP67" i="13"/>
  <c r="CP68" i="13"/>
  <c r="CP69" i="13"/>
  <c r="CP70" i="13"/>
  <c r="CP71" i="13"/>
  <c r="CP72" i="13"/>
  <c r="CP73" i="13"/>
  <c r="CP74" i="13"/>
  <c r="CP75" i="13"/>
  <c r="CP76" i="13"/>
  <c r="CP77" i="13"/>
  <c r="CP78" i="13"/>
  <c r="CP79" i="13"/>
  <c r="CP80" i="13"/>
  <c r="CP81" i="13"/>
  <c r="CP82" i="13"/>
  <c r="CP83" i="13"/>
  <c r="CP84" i="13"/>
  <c r="CP85" i="13"/>
  <c r="CP86" i="13"/>
  <c r="CP87" i="13"/>
  <c r="CP88" i="13"/>
  <c r="CP89" i="13"/>
  <c r="CP90" i="13"/>
  <c r="CP91" i="13"/>
  <c r="CP92" i="13"/>
  <c r="CP93" i="13"/>
  <c r="CP94" i="13"/>
  <c r="CP95" i="13"/>
  <c r="CP96" i="13"/>
  <c r="CP97" i="13"/>
  <c r="CP98" i="13"/>
  <c r="CP99" i="13"/>
  <c r="CP100" i="13"/>
  <c r="CP101" i="13"/>
  <c r="CP102" i="13"/>
  <c r="CP103" i="13"/>
  <c r="CP104" i="13"/>
  <c r="CP105" i="13"/>
  <c r="CP106" i="13"/>
  <c r="CP107" i="13"/>
  <c r="CP108" i="13"/>
  <c r="CP109" i="13"/>
  <c r="CP110" i="13"/>
  <c r="CP111" i="13"/>
  <c r="CP112" i="13"/>
  <c r="CP113" i="13"/>
  <c r="CP114" i="13"/>
  <c r="CP115" i="13"/>
  <c r="CP116" i="13"/>
  <c r="CP117" i="13"/>
  <c r="CP118" i="13"/>
  <c r="CP119" i="13"/>
  <c r="CP120" i="13"/>
  <c r="CP121" i="13"/>
  <c r="CP122" i="13"/>
  <c r="CP123" i="13"/>
  <c r="CP124" i="13"/>
  <c r="CP125" i="13"/>
  <c r="CP126" i="13"/>
  <c r="CP127" i="13"/>
  <c r="CP128" i="13"/>
  <c r="CP129" i="13"/>
  <c r="CP130" i="13"/>
  <c r="CP131" i="13"/>
  <c r="CP132" i="13"/>
  <c r="CP133" i="13"/>
  <c r="CP134" i="13"/>
  <c r="CP135" i="13"/>
  <c r="CP136" i="13"/>
  <c r="CP137" i="13"/>
  <c r="CP138" i="13"/>
  <c r="CP139" i="13"/>
  <c r="CP140" i="13"/>
  <c r="CP141" i="13"/>
  <c r="CP142" i="13"/>
  <c r="CP143" i="13"/>
  <c r="CP144" i="13"/>
  <c r="CP145" i="13"/>
  <c r="CP146" i="13"/>
  <c r="CP147" i="13"/>
  <c r="CP148" i="13"/>
  <c r="CP149" i="13"/>
  <c r="CP150" i="13"/>
  <c r="CP151" i="13"/>
  <c r="CP152" i="13"/>
  <c r="CP153" i="13"/>
  <c r="CP154" i="13"/>
  <c r="CP155" i="13"/>
  <c r="CP156" i="13"/>
  <c r="CP157" i="13"/>
  <c r="CP158" i="13"/>
  <c r="CP159" i="13"/>
  <c r="CP160" i="13"/>
  <c r="CP161" i="13"/>
  <c r="CP162" i="13"/>
  <c r="CP163" i="13"/>
  <c r="CP164" i="13"/>
  <c r="CP165" i="13"/>
  <c r="CP166" i="13"/>
  <c r="CP167" i="13"/>
  <c r="CP168" i="13"/>
  <c r="CP169" i="13"/>
  <c r="CP170" i="13"/>
  <c r="CP171" i="13"/>
  <c r="CP172" i="13"/>
  <c r="CP173" i="13"/>
  <c r="CP174" i="13"/>
  <c r="CP175" i="13"/>
  <c r="CP176" i="13"/>
  <c r="CP177" i="13"/>
  <c r="CP178" i="13"/>
  <c r="CP179" i="13"/>
  <c r="CP180" i="13"/>
  <c r="CP181" i="13"/>
  <c r="CP182" i="13"/>
  <c r="CP183" i="13"/>
  <c r="CP184" i="13"/>
  <c r="CP185" i="13"/>
  <c r="CP186" i="13"/>
  <c r="CP187" i="13"/>
  <c r="CP188" i="13"/>
  <c r="CP189" i="13"/>
  <c r="CP190" i="13"/>
  <c r="CP191" i="13"/>
  <c r="CP192" i="13"/>
  <c r="CP193" i="13"/>
  <c r="CP194" i="13"/>
  <c r="CP195" i="13"/>
  <c r="CP196" i="13"/>
  <c r="CP197" i="13"/>
  <c r="CP198" i="13"/>
  <c r="CP199" i="13"/>
  <c r="CP200" i="13"/>
  <c r="CP201" i="13"/>
  <c r="CP202" i="13"/>
  <c r="CP203" i="13"/>
  <c r="CP204" i="13"/>
  <c r="CP205" i="13"/>
  <c r="CP206" i="13"/>
  <c r="CP207" i="13"/>
  <c r="CP208" i="13"/>
  <c r="CP209" i="13"/>
  <c r="CP210" i="13"/>
  <c r="CP211" i="13"/>
  <c r="CP212" i="13"/>
  <c r="CP213" i="13"/>
  <c r="CP214" i="13"/>
  <c r="CP215" i="13"/>
  <c r="CP216" i="13"/>
  <c r="CP217" i="13"/>
  <c r="CP218" i="13"/>
  <c r="CP219" i="13"/>
  <c r="CP220" i="13"/>
  <c r="CP221" i="13"/>
  <c r="CP222" i="13"/>
  <c r="CP223" i="13"/>
  <c r="CP224" i="13"/>
  <c r="CP225" i="13"/>
  <c r="CP226" i="13"/>
  <c r="CP227" i="13"/>
  <c r="CP228" i="13"/>
  <c r="CP229" i="13"/>
  <c r="CP230" i="13"/>
  <c r="CP231" i="13"/>
  <c r="CP232" i="13"/>
  <c r="CP233" i="13"/>
  <c r="CP234" i="13"/>
  <c r="CP235" i="13"/>
  <c r="CP236" i="13"/>
  <c r="CP237" i="13"/>
  <c r="CP238" i="13"/>
  <c r="CP239" i="13"/>
  <c r="CP240" i="13"/>
  <c r="CP241" i="13"/>
  <c r="CP242" i="13"/>
  <c r="CP243" i="13"/>
  <c r="CP244" i="13"/>
  <c r="CP245" i="13"/>
  <c r="CP246" i="13"/>
  <c r="CP247" i="13"/>
  <c r="CP248" i="13"/>
  <c r="CP249" i="13"/>
  <c r="CP250" i="13"/>
  <c r="CP251" i="13"/>
  <c r="CP252" i="13"/>
  <c r="CP253" i="13"/>
  <c r="CP254" i="13"/>
  <c r="CP255" i="13"/>
  <c r="CP256" i="13"/>
  <c r="CP257" i="13"/>
  <c r="CP258" i="13"/>
  <c r="CP259" i="13"/>
  <c r="CP260" i="13"/>
  <c r="CP261" i="13"/>
  <c r="CP262" i="13"/>
  <c r="CP263" i="13"/>
  <c r="CP264" i="13"/>
  <c r="CP265" i="13"/>
  <c r="CP266" i="13"/>
  <c r="CP267" i="13"/>
  <c r="CP268" i="13"/>
  <c r="CP269" i="13"/>
  <c r="CP270" i="13"/>
  <c r="CP271" i="13"/>
  <c r="CP272" i="13"/>
  <c r="CP273" i="13"/>
  <c r="CP274" i="13"/>
  <c r="CP275" i="13"/>
  <c r="CP276" i="13"/>
  <c r="CP277" i="13"/>
  <c r="CP278" i="13"/>
  <c r="CP279" i="13"/>
  <c r="CP280" i="13"/>
  <c r="CP281" i="13"/>
  <c r="CP282" i="13"/>
  <c r="CP283" i="13"/>
  <c r="CP284" i="13"/>
  <c r="CP285" i="13"/>
  <c r="CP286" i="13"/>
  <c r="CP287" i="13"/>
  <c r="CP288" i="13"/>
  <c r="CP289" i="13"/>
  <c r="CP290" i="13"/>
  <c r="CP291" i="13"/>
  <c r="CP292" i="13"/>
  <c r="CP293" i="13"/>
  <c r="CP294" i="13"/>
  <c r="CP295" i="13"/>
  <c r="CP296" i="13"/>
  <c r="CP297" i="13"/>
  <c r="CP298" i="13"/>
  <c r="CP299" i="13"/>
  <c r="CP300" i="13"/>
  <c r="CP301" i="13"/>
  <c r="CP302" i="13"/>
  <c r="CP303" i="13"/>
  <c r="CP304" i="13"/>
  <c r="CP305" i="13"/>
  <c r="CP306" i="13"/>
  <c r="CP307" i="13"/>
  <c r="CP308" i="13"/>
  <c r="CP309" i="13"/>
  <c r="CP310" i="13"/>
  <c r="CP311" i="13"/>
  <c r="CP312" i="13"/>
  <c r="CP313" i="13"/>
  <c r="CP314" i="13"/>
  <c r="CP315" i="13"/>
  <c r="CP316" i="13"/>
  <c r="CP317" i="13"/>
  <c r="CP318" i="13"/>
  <c r="CP319" i="13"/>
  <c r="CP320" i="13"/>
  <c r="CP321" i="13"/>
  <c r="CP322" i="13"/>
  <c r="CP323" i="13"/>
  <c r="CP324" i="13"/>
  <c r="CP325" i="13"/>
  <c r="CP326" i="13"/>
  <c r="CP327" i="13"/>
  <c r="CP328" i="13"/>
  <c r="CP329" i="13"/>
  <c r="CP330" i="13"/>
  <c r="CP331" i="13"/>
  <c r="CP332" i="13"/>
  <c r="CP333" i="13"/>
  <c r="CP334" i="13"/>
  <c r="CP335" i="13"/>
  <c r="CP336" i="13"/>
  <c r="CP337" i="13"/>
  <c r="CP338" i="13"/>
  <c r="CP339" i="13"/>
  <c r="CP340" i="13"/>
  <c r="CP341" i="13"/>
  <c r="CP342" i="13"/>
  <c r="CP343" i="13"/>
  <c r="CP344" i="13"/>
  <c r="CP345" i="13"/>
  <c r="CP346" i="13"/>
  <c r="CP347" i="13"/>
  <c r="CP348" i="13"/>
  <c r="CP349" i="13"/>
  <c r="CP350" i="13"/>
  <c r="CP351" i="13"/>
  <c r="CP352" i="13"/>
  <c r="CP353" i="13"/>
  <c r="CP354" i="13"/>
  <c r="CP355" i="13"/>
  <c r="CP356" i="13"/>
  <c r="CP357" i="13"/>
  <c r="CP358" i="13"/>
  <c r="CP359" i="13"/>
  <c r="CP360" i="13"/>
  <c r="CP361" i="13"/>
  <c r="CP362" i="13"/>
  <c r="CP363" i="13"/>
  <c r="CP364" i="13"/>
  <c r="CP365" i="13"/>
  <c r="CP366" i="13"/>
  <c r="CP367" i="13"/>
  <c r="CP368" i="13"/>
  <c r="CP369" i="13"/>
  <c r="CP370" i="13"/>
  <c r="CP371" i="13"/>
  <c r="CP372" i="13"/>
  <c r="CP373" i="13"/>
  <c r="CP374" i="13"/>
  <c r="CP375" i="13"/>
  <c r="CP376" i="13"/>
  <c r="CP377" i="13"/>
  <c r="CP378" i="13"/>
  <c r="CP379" i="13"/>
  <c r="CP380" i="13"/>
  <c r="CP381" i="13"/>
  <c r="CP382" i="13"/>
  <c r="CP383" i="13"/>
  <c r="CP384" i="13"/>
  <c r="CP385" i="13"/>
  <c r="CP386" i="13"/>
  <c r="CP387" i="13"/>
  <c r="CP388" i="13"/>
  <c r="CP389" i="13"/>
  <c r="CP390" i="13"/>
  <c r="CP391" i="13"/>
  <c r="CP392" i="13"/>
  <c r="CP393" i="13"/>
  <c r="CP394" i="13"/>
  <c r="CP395" i="13"/>
  <c r="CP396" i="13"/>
  <c r="CP397" i="13"/>
  <c r="CP398" i="13"/>
  <c r="CP399" i="13"/>
  <c r="CP400" i="13"/>
  <c r="CP401" i="13"/>
  <c r="CP402" i="13"/>
  <c r="CP403" i="13"/>
  <c r="CP404" i="13"/>
  <c r="CP405" i="13"/>
  <c r="CP406" i="13"/>
  <c r="CP407" i="13"/>
  <c r="CP408" i="13"/>
  <c r="CP409" i="13"/>
  <c r="CP410" i="13"/>
  <c r="CP411" i="13"/>
  <c r="CP412" i="13"/>
  <c r="CP413" i="13"/>
  <c r="CP414" i="13"/>
  <c r="CP415" i="13"/>
  <c r="CP416" i="13"/>
  <c r="CP417" i="13"/>
  <c r="CP418" i="13"/>
  <c r="CP419" i="13"/>
  <c r="CP420" i="13"/>
  <c r="CP421" i="13"/>
  <c r="CP422" i="13"/>
  <c r="CP423" i="13"/>
  <c r="CP424" i="13"/>
  <c r="CP425" i="13"/>
  <c r="CP426" i="13"/>
  <c r="CP427" i="13"/>
  <c r="CP428" i="13"/>
  <c r="CP429" i="13"/>
  <c r="CP430" i="13"/>
  <c r="CP431" i="13"/>
  <c r="CP432" i="13"/>
  <c r="CP433" i="13"/>
  <c r="CP434" i="13"/>
  <c r="CP435" i="13"/>
  <c r="CP436" i="13"/>
  <c r="CP437" i="13"/>
  <c r="CP438" i="13"/>
  <c r="CP439" i="13"/>
  <c r="CP440" i="13"/>
  <c r="CP441" i="13"/>
  <c r="CP442" i="13"/>
  <c r="CP443" i="13"/>
  <c r="CP444" i="13"/>
  <c r="CP445" i="13"/>
  <c r="CP446" i="13"/>
  <c r="CP447" i="13"/>
  <c r="CP448" i="13"/>
  <c r="CP449" i="13"/>
  <c r="CP450" i="13"/>
  <c r="CP451" i="13"/>
  <c r="CP452" i="13"/>
  <c r="CP453" i="13"/>
  <c r="CP454" i="13"/>
  <c r="CP455" i="13"/>
  <c r="CP456" i="13"/>
  <c r="CP457" i="13"/>
  <c r="CP458" i="13"/>
  <c r="CP459" i="13"/>
  <c r="CP460" i="13"/>
  <c r="CP461" i="13"/>
  <c r="CP462" i="13"/>
  <c r="CP463" i="13"/>
  <c r="CP464" i="13"/>
  <c r="CP465" i="13"/>
  <c r="CP466" i="13"/>
  <c r="CP467" i="13"/>
  <c r="CP468" i="13"/>
  <c r="CP469" i="13"/>
  <c r="CP470" i="13"/>
  <c r="CP471" i="13"/>
  <c r="CP472" i="13"/>
  <c r="CP473" i="13"/>
  <c r="CP474" i="13"/>
  <c r="CP475" i="13"/>
  <c r="CP476" i="13"/>
  <c r="CP477" i="13"/>
  <c r="CP478" i="13"/>
  <c r="CP479" i="13"/>
  <c r="CP480" i="13"/>
  <c r="CP481" i="13"/>
  <c r="CP482" i="13"/>
  <c r="CP483" i="13"/>
  <c r="CP484" i="13"/>
  <c r="CP485" i="13"/>
  <c r="CP486" i="13"/>
  <c r="CP487" i="13"/>
  <c r="CP488" i="13"/>
  <c r="CP489" i="13"/>
  <c r="CP490" i="13"/>
  <c r="CP491" i="13"/>
  <c r="CP492" i="13"/>
  <c r="CP493" i="13"/>
  <c r="CP494" i="13"/>
  <c r="CP495" i="13"/>
  <c r="CP496" i="13"/>
  <c r="CP497" i="13"/>
  <c r="CP498" i="13"/>
  <c r="CP499" i="13"/>
  <c r="CP500" i="13"/>
  <c r="CP501" i="13"/>
  <c r="CP502" i="13"/>
  <c r="CP503" i="13"/>
  <c r="CP504" i="13"/>
  <c r="CP505" i="13"/>
  <c r="CP506" i="13"/>
  <c r="CP507" i="13"/>
  <c r="CP508" i="13"/>
  <c r="CP509" i="13"/>
  <c r="CP510" i="13"/>
  <c r="CP511" i="13"/>
  <c r="CP512" i="13"/>
  <c r="CP513" i="13"/>
  <c r="CP514" i="13"/>
  <c r="CP515" i="13"/>
  <c r="CP516" i="13"/>
  <c r="CP517" i="13"/>
  <c r="CP518" i="13"/>
  <c r="CP519" i="13"/>
  <c r="CP520" i="13"/>
  <c r="CP521" i="13"/>
  <c r="CP522" i="13"/>
  <c r="CP523" i="13"/>
  <c r="CP524" i="13"/>
  <c r="CP525" i="13"/>
  <c r="CP526" i="13"/>
  <c r="CP527" i="13"/>
  <c r="CP528" i="13"/>
  <c r="CP529" i="13"/>
  <c r="CP530" i="13"/>
  <c r="CP531" i="13"/>
  <c r="CP532" i="13"/>
  <c r="CP533" i="13"/>
  <c r="CP534" i="13"/>
  <c r="CP535" i="13"/>
  <c r="CP536" i="13"/>
  <c r="CP537" i="13"/>
  <c r="CP538" i="13"/>
  <c r="CP539" i="13"/>
  <c r="CP540" i="13"/>
  <c r="CP541" i="13"/>
  <c r="CP542" i="13"/>
  <c r="CP543" i="13"/>
  <c r="CP544" i="13"/>
  <c r="CP545" i="13"/>
  <c r="CP546" i="13"/>
  <c r="CP547" i="13"/>
  <c r="CP548" i="13"/>
  <c r="CP549" i="13"/>
  <c r="CP550" i="13"/>
  <c r="CP551" i="13"/>
  <c r="CP552" i="13"/>
  <c r="CP553" i="13"/>
  <c r="CP554" i="13"/>
  <c r="CP555" i="13"/>
  <c r="CP556" i="13"/>
  <c r="CP557" i="13"/>
  <c r="CO51" i="13"/>
  <c r="CO52" i="13"/>
  <c r="CO53" i="13"/>
  <c r="CO54" i="13"/>
  <c r="CO55" i="13"/>
  <c r="CO56" i="13"/>
  <c r="CO57" i="13"/>
  <c r="CO58" i="13"/>
  <c r="CO59" i="13"/>
  <c r="CO60" i="13"/>
  <c r="CO61" i="13"/>
  <c r="CO62" i="13"/>
  <c r="CO63" i="13"/>
  <c r="CO64" i="13"/>
  <c r="CO65" i="13"/>
  <c r="CO66" i="13"/>
  <c r="CO67" i="13"/>
  <c r="CO68" i="13"/>
  <c r="CO69" i="13"/>
  <c r="CO70" i="13"/>
  <c r="CO71" i="13"/>
  <c r="CO72" i="13"/>
  <c r="CO73" i="13"/>
  <c r="CO74" i="13"/>
  <c r="CO75" i="13"/>
  <c r="CO76" i="13"/>
  <c r="CO77" i="13"/>
  <c r="CO78" i="13"/>
  <c r="CO79" i="13"/>
  <c r="CO80" i="13"/>
  <c r="CO81" i="13"/>
  <c r="CO82" i="13"/>
  <c r="CO83" i="13"/>
  <c r="CO84" i="13"/>
  <c r="CO85" i="13"/>
  <c r="CO86" i="13"/>
  <c r="CO87" i="13"/>
  <c r="CO88" i="13"/>
  <c r="CO89" i="13"/>
  <c r="CO90" i="13"/>
  <c r="CO91" i="13"/>
  <c r="CO92" i="13"/>
  <c r="CO93" i="13"/>
  <c r="CO94" i="13"/>
  <c r="CO95" i="13"/>
  <c r="CO96" i="13"/>
  <c r="CO97" i="13"/>
  <c r="CO98" i="13"/>
  <c r="CO99" i="13"/>
  <c r="CO100" i="13"/>
  <c r="CO101" i="13"/>
  <c r="CO102" i="13"/>
  <c r="CO103" i="13"/>
  <c r="CO104" i="13"/>
  <c r="CO105" i="13"/>
  <c r="CO106" i="13"/>
  <c r="CO107" i="13"/>
  <c r="CO108" i="13"/>
  <c r="CO109" i="13"/>
  <c r="CO110" i="13"/>
  <c r="CO111" i="13"/>
  <c r="CO112" i="13"/>
  <c r="CO113" i="13"/>
  <c r="CO114" i="13"/>
  <c r="CO115" i="13"/>
  <c r="CO116" i="13"/>
  <c r="CO117" i="13"/>
  <c r="CO118" i="13"/>
  <c r="CO119" i="13"/>
  <c r="CO120" i="13"/>
  <c r="CO121" i="13"/>
  <c r="CO122" i="13"/>
  <c r="CO123" i="13"/>
  <c r="CO124" i="13"/>
  <c r="CO125" i="13"/>
  <c r="CO126" i="13"/>
  <c r="CO127" i="13"/>
  <c r="CO128" i="13"/>
  <c r="CO129" i="13"/>
  <c r="CO130" i="13"/>
  <c r="CO131" i="13"/>
  <c r="CO132" i="13"/>
  <c r="CO133" i="13"/>
  <c r="CO134" i="13"/>
  <c r="CO135" i="13"/>
  <c r="CO136" i="13"/>
  <c r="CO137" i="13"/>
  <c r="CO138" i="13"/>
  <c r="CO139" i="13"/>
  <c r="CO140" i="13"/>
  <c r="CO141" i="13"/>
  <c r="CO142" i="13"/>
  <c r="CO143" i="13"/>
  <c r="CO144" i="13"/>
  <c r="CO145" i="13"/>
  <c r="CO146" i="13"/>
  <c r="CO147" i="13"/>
  <c r="CO148" i="13"/>
  <c r="CO149" i="13"/>
  <c r="CO150" i="13"/>
  <c r="CO151" i="13"/>
  <c r="CO152" i="13"/>
  <c r="CO153" i="13"/>
  <c r="CO154" i="13"/>
  <c r="CO155" i="13"/>
  <c r="CO156" i="13"/>
  <c r="CO157" i="13"/>
  <c r="CO158" i="13"/>
  <c r="CO159" i="13"/>
  <c r="CO160" i="13"/>
  <c r="CO161" i="13"/>
  <c r="CO162" i="13"/>
  <c r="CO163" i="13"/>
  <c r="CO164" i="13"/>
  <c r="CO165" i="13"/>
  <c r="CO166" i="13"/>
  <c r="CO167" i="13"/>
  <c r="CO168" i="13"/>
  <c r="CO169" i="13"/>
  <c r="CO170" i="13"/>
  <c r="CO171" i="13"/>
  <c r="CO172" i="13"/>
  <c r="CO173" i="13"/>
  <c r="CO174" i="13"/>
  <c r="CO175" i="13"/>
  <c r="CO176" i="13"/>
  <c r="CO177" i="13"/>
  <c r="CO178" i="13"/>
  <c r="CO179" i="13"/>
  <c r="CO180" i="13"/>
  <c r="CO181" i="13"/>
  <c r="CO182" i="13"/>
  <c r="CO183" i="13"/>
  <c r="CO184" i="13"/>
  <c r="CO185" i="13"/>
  <c r="CO186" i="13"/>
  <c r="CO187" i="13"/>
  <c r="CO188" i="13"/>
  <c r="CO189" i="13"/>
  <c r="CO190" i="13"/>
  <c r="CO191" i="13"/>
  <c r="CO192" i="13"/>
  <c r="CO193" i="13"/>
  <c r="CO194" i="13"/>
  <c r="CO195" i="13"/>
  <c r="CO196" i="13"/>
  <c r="CO197" i="13"/>
  <c r="CO198" i="13"/>
  <c r="CO199" i="13"/>
  <c r="CO200" i="13"/>
  <c r="CO201" i="13"/>
  <c r="CO202" i="13"/>
  <c r="CO203" i="13"/>
  <c r="CO204" i="13"/>
  <c r="CO205" i="13"/>
  <c r="CO206" i="13"/>
  <c r="CO207" i="13"/>
  <c r="CO208" i="13"/>
  <c r="CO209" i="13"/>
  <c r="CO210" i="13"/>
  <c r="CO211" i="13"/>
  <c r="CO212" i="13"/>
  <c r="CO213" i="13"/>
  <c r="CO214" i="13"/>
  <c r="CO215" i="13"/>
  <c r="CO216" i="13"/>
  <c r="CO217" i="13"/>
  <c r="CO218" i="13"/>
  <c r="CO219" i="13"/>
  <c r="CO220" i="13"/>
  <c r="CO221" i="13"/>
  <c r="CO222" i="13"/>
  <c r="CO223" i="13"/>
  <c r="CO224" i="13"/>
  <c r="CO225" i="13"/>
  <c r="CO226" i="13"/>
  <c r="CO227" i="13"/>
  <c r="CO228" i="13"/>
  <c r="CO229" i="13"/>
  <c r="CO230" i="13"/>
  <c r="CO231" i="13"/>
  <c r="CO232" i="13"/>
  <c r="CO233" i="13"/>
  <c r="CO234" i="13"/>
  <c r="CO235" i="13"/>
  <c r="CO236" i="13"/>
  <c r="CO237" i="13"/>
  <c r="CO238" i="13"/>
  <c r="CO239" i="13"/>
  <c r="CO240" i="13"/>
  <c r="CO241" i="13"/>
  <c r="CO242" i="13"/>
  <c r="CO243" i="13"/>
  <c r="CO244" i="13"/>
  <c r="CO245" i="13"/>
  <c r="CO246" i="13"/>
  <c r="CO247" i="13"/>
  <c r="CO248" i="13"/>
  <c r="CO249" i="13"/>
  <c r="CO250" i="13"/>
  <c r="CO251" i="13"/>
  <c r="CO252" i="13"/>
  <c r="CO253" i="13"/>
  <c r="CO254" i="13"/>
  <c r="CO255" i="13"/>
  <c r="CO256" i="13"/>
  <c r="CO257" i="13"/>
  <c r="CO258" i="13"/>
  <c r="CO259" i="13"/>
  <c r="CO260" i="13"/>
  <c r="CO261" i="13"/>
  <c r="CO262" i="13"/>
  <c r="CO263" i="13"/>
  <c r="CO264" i="13"/>
  <c r="CO265" i="13"/>
  <c r="CO266" i="13"/>
  <c r="CO267" i="13"/>
  <c r="CO268" i="13"/>
  <c r="CO269" i="13"/>
  <c r="CO270" i="13"/>
  <c r="CO271" i="13"/>
  <c r="CO272" i="13"/>
  <c r="CO273" i="13"/>
  <c r="CO274" i="13"/>
  <c r="CO275" i="13"/>
  <c r="CO276" i="13"/>
  <c r="CO277" i="13"/>
  <c r="CO278" i="13"/>
  <c r="CO279" i="13"/>
  <c r="CO280" i="13"/>
  <c r="CO281" i="13"/>
  <c r="CO282" i="13"/>
  <c r="CO283" i="13"/>
  <c r="CO284" i="13"/>
  <c r="CO285" i="13"/>
  <c r="CO286" i="13"/>
  <c r="CO287" i="13"/>
  <c r="CO288" i="13"/>
  <c r="CO289" i="13"/>
  <c r="CO290" i="13"/>
  <c r="CO291" i="13"/>
  <c r="CO292" i="13"/>
  <c r="CO293" i="13"/>
  <c r="CO294" i="13"/>
  <c r="CO295" i="13"/>
  <c r="CO296" i="13"/>
  <c r="CO297" i="13"/>
  <c r="CO298" i="13"/>
  <c r="CO299" i="13"/>
  <c r="CO300" i="13"/>
  <c r="CO301" i="13"/>
  <c r="CO302" i="13"/>
  <c r="CO303" i="13"/>
  <c r="CO304" i="13"/>
  <c r="CO305" i="13"/>
  <c r="CO306" i="13"/>
  <c r="CO307" i="13"/>
  <c r="CO308" i="13"/>
  <c r="CO309" i="13"/>
  <c r="CO310" i="13"/>
  <c r="CO311" i="13"/>
  <c r="CO312" i="13"/>
  <c r="CO313" i="13"/>
  <c r="CO314" i="13"/>
  <c r="CO315" i="13"/>
  <c r="CO316" i="13"/>
  <c r="CO317" i="13"/>
  <c r="CO318" i="13"/>
  <c r="CO319" i="13"/>
  <c r="CO320" i="13"/>
  <c r="CO321" i="13"/>
  <c r="CO322" i="13"/>
  <c r="CO323" i="13"/>
  <c r="CO324" i="13"/>
  <c r="CO325" i="13"/>
  <c r="CO326" i="13"/>
  <c r="CO327" i="13"/>
  <c r="CO328" i="13"/>
  <c r="CO329" i="13"/>
  <c r="CO330" i="13"/>
  <c r="CO331" i="13"/>
  <c r="CO332" i="13"/>
  <c r="CO333" i="13"/>
  <c r="CO334" i="13"/>
  <c r="CO335" i="13"/>
  <c r="CO336" i="13"/>
  <c r="CO337" i="13"/>
  <c r="CO338" i="13"/>
  <c r="CO339" i="13"/>
  <c r="CO340" i="13"/>
  <c r="CO341" i="13"/>
  <c r="CO342" i="13"/>
  <c r="CO343" i="13"/>
  <c r="CO344" i="13"/>
  <c r="CO345" i="13"/>
  <c r="CO346" i="13"/>
  <c r="CO347" i="13"/>
  <c r="CO348" i="13"/>
  <c r="CO349" i="13"/>
  <c r="CO350" i="13"/>
  <c r="CO351" i="13"/>
  <c r="CO352" i="13"/>
  <c r="CO353" i="13"/>
  <c r="CO354" i="13"/>
  <c r="CO355" i="13"/>
  <c r="CO356" i="13"/>
  <c r="CO357" i="13"/>
  <c r="CO358" i="13"/>
  <c r="CO359" i="13"/>
  <c r="CO360" i="13"/>
  <c r="CO361" i="13"/>
  <c r="CO362" i="13"/>
  <c r="CO363" i="13"/>
  <c r="CO364" i="13"/>
  <c r="CO365" i="13"/>
  <c r="CO366" i="13"/>
  <c r="CO367" i="13"/>
  <c r="CO368" i="13"/>
  <c r="CO369" i="13"/>
  <c r="CO370" i="13"/>
  <c r="CO371" i="13"/>
  <c r="CO372" i="13"/>
  <c r="CO373" i="13"/>
  <c r="CO374" i="13"/>
  <c r="CO375" i="13"/>
  <c r="CO376" i="13"/>
  <c r="CO377" i="13"/>
  <c r="CO378" i="13"/>
  <c r="CO379" i="13"/>
  <c r="CO380" i="13"/>
  <c r="CO381" i="13"/>
  <c r="CO382" i="13"/>
  <c r="CO383" i="13"/>
  <c r="CO384" i="13"/>
  <c r="CO385" i="13"/>
  <c r="CO386" i="13"/>
  <c r="CO387" i="13"/>
  <c r="CO388" i="13"/>
  <c r="CO389" i="13"/>
  <c r="CO390" i="13"/>
  <c r="CO391" i="13"/>
  <c r="CO392" i="13"/>
  <c r="CO393" i="13"/>
  <c r="CO394" i="13"/>
  <c r="CO395" i="13"/>
  <c r="CO396" i="13"/>
  <c r="CO397" i="13"/>
  <c r="CO398" i="13"/>
  <c r="CO399" i="13"/>
  <c r="CO400" i="13"/>
  <c r="CO401" i="13"/>
  <c r="CO402" i="13"/>
  <c r="CO403" i="13"/>
  <c r="CO404" i="13"/>
  <c r="CO405" i="13"/>
  <c r="CO406" i="13"/>
  <c r="CO407" i="13"/>
  <c r="CO408" i="13"/>
  <c r="CO409" i="13"/>
  <c r="CO410" i="13"/>
  <c r="CO411" i="13"/>
  <c r="CO412" i="13"/>
  <c r="CO413" i="13"/>
  <c r="CO414" i="13"/>
  <c r="CO415" i="13"/>
  <c r="CO416" i="13"/>
  <c r="CO417" i="13"/>
  <c r="CO418" i="13"/>
  <c r="CO419" i="13"/>
  <c r="CO420" i="13"/>
  <c r="CO421" i="13"/>
  <c r="CO422" i="13"/>
  <c r="CO423" i="13"/>
  <c r="CO424" i="13"/>
  <c r="CO425" i="13"/>
  <c r="CO426" i="13"/>
  <c r="CO427" i="13"/>
  <c r="CO428" i="13"/>
  <c r="CO429" i="13"/>
  <c r="CO430" i="13"/>
  <c r="CO431" i="13"/>
  <c r="CO432" i="13"/>
  <c r="CO433" i="13"/>
  <c r="CO434" i="13"/>
  <c r="CO435" i="13"/>
  <c r="CO436" i="13"/>
  <c r="CO437" i="13"/>
  <c r="CO438" i="13"/>
  <c r="CO439" i="13"/>
  <c r="CO440" i="13"/>
  <c r="CO441" i="13"/>
  <c r="CO442" i="13"/>
  <c r="CO443" i="13"/>
  <c r="CO444" i="13"/>
  <c r="CO445" i="13"/>
  <c r="CO446" i="13"/>
  <c r="CO447" i="13"/>
  <c r="CO448" i="13"/>
  <c r="CO449" i="13"/>
  <c r="CO450" i="13"/>
  <c r="CO451" i="13"/>
  <c r="CO452" i="13"/>
  <c r="CO453" i="13"/>
  <c r="CO454" i="13"/>
  <c r="CO455" i="13"/>
  <c r="CO456" i="13"/>
  <c r="CO457" i="13"/>
  <c r="CO458" i="13"/>
  <c r="CO459" i="13"/>
  <c r="CO460" i="13"/>
  <c r="CO461" i="13"/>
  <c r="CO462" i="13"/>
  <c r="CO463" i="13"/>
  <c r="CO464" i="13"/>
  <c r="CO465" i="13"/>
  <c r="CO466" i="13"/>
  <c r="CO467" i="13"/>
  <c r="CO468" i="13"/>
  <c r="CO469" i="13"/>
  <c r="CO470" i="13"/>
  <c r="CO471" i="13"/>
  <c r="CO472" i="13"/>
  <c r="CO473" i="13"/>
  <c r="CO474" i="13"/>
  <c r="CO475" i="13"/>
  <c r="CO476" i="13"/>
  <c r="CO477" i="13"/>
  <c r="CO478" i="13"/>
  <c r="CO479" i="13"/>
  <c r="CO480" i="13"/>
  <c r="CO481" i="13"/>
  <c r="CO482" i="13"/>
  <c r="CO483" i="13"/>
  <c r="CO484" i="13"/>
  <c r="CO485" i="13"/>
  <c r="CO486" i="13"/>
  <c r="CO487" i="13"/>
  <c r="CO488" i="13"/>
  <c r="CO489" i="13"/>
  <c r="CO490" i="13"/>
  <c r="CO491" i="13"/>
  <c r="CO492" i="13"/>
  <c r="CO493" i="13"/>
  <c r="CO494" i="13"/>
  <c r="CO495" i="13"/>
  <c r="CO496" i="13"/>
  <c r="CO497" i="13"/>
  <c r="CO498" i="13"/>
  <c r="CO499" i="13"/>
  <c r="CO500" i="13"/>
  <c r="CO501" i="13"/>
  <c r="CO502" i="13"/>
  <c r="CO503" i="13"/>
  <c r="CO504" i="13"/>
  <c r="CO505" i="13"/>
  <c r="CO506" i="13"/>
  <c r="CO507" i="13"/>
  <c r="CO508" i="13"/>
  <c r="CO509" i="13"/>
  <c r="CO510" i="13"/>
  <c r="CO511" i="13"/>
  <c r="CO512" i="13"/>
  <c r="CO513" i="13"/>
  <c r="CO514" i="13"/>
  <c r="CO515" i="13"/>
  <c r="CO516" i="13"/>
  <c r="CO517" i="13"/>
  <c r="CO518" i="13"/>
  <c r="CO519" i="13"/>
  <c r="CO520" i="13"/>
  <c r="CO521" i="13"/>
  <c r="CO522" i="13"/>
  <c r="CO523" i="13"/>
  <c r="CO524" i="13"/>
  <c r="CO525" i="13"/>
  <c r="CO526" i="13"/>
  <c r="CO527" i="13"/>
  <c r="CO528" i="13"/>
  <c r="CO529" i="13"/>
  <c r="CO530" i="13"/>
  <c r="CO531" i="13"/>
  <c r="CO532" i="13"/>
  <c r="CO533" i="13"/>
  <c r="CO534" i="13"/>
  <c r="CO535" i="13"/>
  <c r="CO536" i="13"/>
  <c r="CO537" i="13"/>
  <c r="CO538" i="13"/>
  <c r="CO539" i="13"/>
  <c r="CO540" i="13"/>
  <c r="CO541" i="13"/>
  <c r="CO542" i="13"/>
  <c r="CO543" i="13"/>
  <c r="CO544" i="13"/>
  <c r="CO545" i="13"/>
  <c r="CO546" i="13"/>
  <c r="CO547" i="13"/>
  <c r="CO548" i="13"/>
  <c r="CO549" i="13"/>
  <c r="CO550" i="13"/>
  <c r="CO551" i="13"/>
  <c r="CO552" i="13"/>
  <c r="CO553" i="13"/>
  <c r="CO554" i="13"/>
  <c r="CO555" i="13"/>
  <c r="CO556" i="13"/>
  <c r="CO557" i="13"/>
  <c r="CI51" i="13"/>
  <c r="CI52" i="13"/>
  <c r="CI53" i="13"/>
  <c r="CI54" i="13"/>
  <c r="CI55" i="13"/>
  <c r="CI56" i="13"/>
  <c r="CI57" i="13"/>
  <c r="CI58" i="13"/>
  <c r="CI59" i="13"/>
  <c r="CI60" i="13"/>
  <c r="CI61" i="13"/>
  <c r="CI62" i="13"/>
  <c r="CI63" i="13"/>
  <c r="CI64" i="13"/>
  <c r="CI65" i="13"/>
  <c r="CI66" i="13"/>
  <c r="CI67" i="13"/>
  <c r="CI68" i="13"/>
  <c r="CI69" i="13"/>
  <c r="CI70" i="13"/>
  <c r="CI71" i="13"/>
  <c r="CI72" i="13"/>
  <c r="CI73" i="13"/>
  <c r="CI74" i="13"/>
  <c r="CI75" i="13"/>
  <c r="CI76" i="13"/>
  <c r="CI77" i="13"/>
  <c r="CI78" i="13"/>
  <c r="CI79" i="13"/>
  <c r="CI80" i="13"/>
  <c r="CI81" i="13"/>
  <c r="CI82" i="13"/>
  <c r="CI83" i="13"/>
  <c r="CI84" i="13"/>
  <c r="CI85" i="13"/>
  <c r="CI86" i="13"/>
  <c r="CI87" i="13"/>
  <c r="CI88" i="13"/>
  <c r="CI89" i="13"/>
  <c r="CI90" i="13"/>
  <c r="CI91" i="13"/>
  <c r="CI92" i="13"/>
  <c r="CI93" i="13"/>
  <c r="CI94" i="13"/>
  <c r="CI95" i="13"/>
  <c r="CI96" i="13"/>
  <c r="CI97" i="13"/>
  <c r="CI98" i="13"/>
  <c r="CI99" i="13"/>
  <c r="CI100" i="13"/>
  <c r="CI101" i="13"/>
  <c r="CI102" i="13"/>
  <c r="CI103" i="13"/>
  <c r="CI104" i="13"/>
  <c r="CI105" i="13"/>
  <c r="CI106" i="13"/>
  <c r="CI107" i="13"/>
  <c r="CI108" i="13"/>
  <c r="CI109" i="13"/>
  <c r="CI110" i="13"/>
  <c r="CI111" i="13"/>
  <c r="CI112" i="13"/>
  <c r="CI113" i="13"/>
  <c r="CI114" i="13"/>
  <c r="CI115" i="13"/>
  <c r="CI116" i="13"/>
  <c r="CI117" i="13"/>
  <c r="CI118" i="13"/>
  <c r="CI119" i="13"/>
  <c r="CI120" i="13"/>
  <c r="CI121" i="13"/>
  <c r="CI122" i="13"/>
  <c r="CI123" i="13"/>
  <c r="CI124" i="13"/>
  <c r="CI125" i="13"/>
  <c r="CI126" i="13"/>
  <c r="CI127" i="13"/>
  <c r="CI128" i="13"/>
  <c r="CI129" i="13"/>
  <c r="CI130" i="13"/>
  <c r="CI131" i="13"/>
  <c r="CI132" i="13"/>
  <c r="CI133" i="13"/>
  <c r="CI134" i="13"/>
  <c r="CI135" i="13"/>
  <c r="CI136" i="13"/>
  <c r="CI137" i="13"/>
  <c r="CI138" i="13"/>
  <c r="CI139" i="13"/>
  <c r="CI140" i="13"/>
  <c r="CI141" i="13"/>
  <c r="CI142" i="13"/>
  <c r="CI143" i="13"/>
  <c r="CI144" i="13"/>
  <c r="CI145" i="13"/>
  <c r="CI146" i="13"/>
  <c r="CI147" i="13"/>
  <c r="CI148" i="13"/>
  <c r="CI149" i="13"/>
  <c r="CI150" i="13"/>
  <c r="CI151" i="13"/>
  <c r="CI152" i="13"/>
  <c r="CI153" i="13"/>
  <c r="CI154" i="13"/>
  <c r="CI155" i="13"/>
  <c r="CI156" i="13"/>
  <c r="CI157" i="13"/>
  <c r="CI158" i="13"/>
  <c r="CI159" i="13"/>
  <c r="CI160" i="13"/>
  <c r="CI161" i="13"/>
  <c r="CI162" i="13"/>
  <c r="CI163" i="13"/>
  <c r="CI164" i="13"/>
  <c r="CI165" i="13"/>
  <c r="CI166" i="13"/>
  <c r="CI167" i="13"/>
  <c r="CI168" i="13"/>
  <c r="CI169" i="13"/>
  <c r="CI170" i="13"/>
  <c r="CI171" i="13"/>
  <c r="CI172" i="13"/>
  <c r="CI173" i="13"/>
  <c r="CI174" i="13"/>
  <c r="CI175" i="13"/>
  <c r="CI176" i="13"/>
  <c r="CI177" i="13"/>
  <c r="CI178" i="13"/>
  <c r="CI179" i="13"/>
  <c r="CI180" i="13"/>
  <c r="CI181" i="13"/>
  <c r="CI182" i="13"/>
  <c r="CI183" i="13"/>
  <c r="CI184" i="13"/>
  <c r="CI185" i="13"/>
  <c r="CI186" i="13"/>
  <c r="CI187" i="13"/>
  <c r="CI188" i="13"/>
  <c r="CI189" i="13"/>
  <c r="CI190" i="13"/>
  <c r="CI191" i="13"/>
  <c r="CI192" i="13"/>
  <c r="CI193" i="13"/>
  <c r="CI194" i="13"/>
  <c r="CI195" i="13"/>
  <c r="CI196" i="13"/>
  <c r="CI197" i="13"/>
  <c r="CI198" i="13"/>
  <c r="CI199" i="13"/>
  <c r="CI200" i="13"/>
  <c r="CI201" i="13"/>
  <c r="CI202" i="13"/>
  <c r="CI203" i="13"/>
  <c r="CI204" i="13"/>
  <c r="CI205" i="13"/>
  <c r="CI206" i="13"/>
  <c r="CI207" i="13"/>
  <c r="CI208" i="13"/>
  <c r="CI209" i="13"/>
  <c r="CI210" i="13"/>
  <c r="CI211" i="13"/>
  <c r="CI212" i="13"/>
  <c r="CI213" i="13"/>
  <c r="CI214" i="13"/>
  <c r="CI215" i="13"/>
  <c r="CI216" i="13"/>
  <c r="CI217" i="13"/>
  <c r="CI218" i="13"/>
  <c r="CI219" i="13"/>
  <c r="CI220" i="13"/>
  <c r="CI221" i="13"/>
  <c r="CI222" i="13"/>
  <c r="CI223" i="13"/>
  <c r="CI224" i="13"/>
  <c r="CI225" i="13"/>
  <c r="CI226" i="13"/>
  <c r="CI227" i="13"/>
  <c r="CI228" i="13"/>
  <c r="CI229" i="13"/>
  <c r="CI230" i="13"/>
  <c r="CI231" i="13"/>
  <c r="CI232" i="13"/>
  <c r="CI233" i="13"/>
  <c r="CI234" i="13"/>
  <c r="CI235" i="13"/>
  <c r="CI236" i="13"/>
  <c r="CI237" i="13"/>
  <c r="CI238" i="13"/>
  <c r="CI239" i="13"/>
  <c r="CI240" i="13"/>
  <c r="CI241" i="13"/>
  <c r="CI242" i="13"/>
  <c r="CI243" i="13"/>
  <c r="CI244" i="13"/>
  <c r="CI245" i="13"/>
  <c r="CI246" i="13"/>
  <c r="CI247" i="13"/>
  <c r="CI248" i="13"/>
  <c r="CI249" i="13"/>
  <c r="CI250" i="13"/>
  <c r="CI251" i="13"/>
  <c r="CI252" i="13"/>
  <c r="CI253" i="13"/>
  <c r="CI254" i="13"/>
  <c r="CI255" i="13"/>
  <c r="CI256" i="13"/>
  <c r="CI257" i="13"/>
  <c r="CI258" i="13"/>
  <c r="CI259" i="13"/>
  <c r="CI260" i="13"/>
  <c r="CI261" i="13"/>
  <c r="CI262" i="13"/>
  <c r="CI263" i="13"/>
  <c r="CI264" i="13"/>
  <c r="CI265" i="13"/>
  <c r="CI266" i="13"/>
  <c r="CI267" i="13"/>
  <c r="CI268" i="13"/>
  <c r="CI269" i="13"/>
  <c r="CI270" i="13"/>
  <c r="CI271" i="13"/>
  <c r="CI272" i="13"/>
  <c r="CI273" i="13"/>
  <c r="CI274" i="13"/>
  <c r="CI275" i="13"/>
  <c r="CI276" i="13"/>
  <c r="CI277" i="13"/>
  <c r="CI278" i="13"/>
  <c r="CI279" i="13"/>
  <c r="CI280" i="13"/>
  <c r="CI281" i="13"/>
  <c r="CI282" i="13"/>
  <c r="CI283" i="13"/>
  <c r="CI284" i="13"/>
  <c r="CI285" i="13"/>
  <c r="CI286" i="13"/>
  <c r="CI287" i="13"/>
  <c r="CI288" i="13"/>
  <c r="CI289" i="13"/>
  <c r="CI290" i="13"/>
  <c r="CI291" i="13"/>
  <c r="CI292" i="13"/>
  <c r="CI293" i="13"/>
  <c r="CI294" i="13"/>
  <c r="CI295" i="13"/>
  <c r="CI296" i="13"/>
  <c r="CI297" i="13"/>
  <c r="CI298" i="13"/>
  <c r="CI299" i="13"/>
  <c r="CI300" i="13"/>
  <c r="CI301" i="13"/>
  <c r="CI302" i="13"/>
  <c r="CI303" i="13"/>
  <c r="CI304" i="13"/>
  <c r="CI305" i="13"/>
  <c r="CI306" i="13"/>
  <c r="CI307" i="13"/>
  <c r="CI308" i="13"/>
  <c r="CI309" i="13"/>
  <c r="CI310" i="13"/>
  <c r="CI311" i="13"/>
  <c r="CI312" i="13"/>
  <c r="CI313" i="13"/>
  <c r="CI314" i="13"/>
  <c r="CI315" i="13"/>
  <c r="CI316" i="13"/>
  <c r="CI317" i="13"/>
  <c r="CI318" i="13"/>
  <c r="CI319" i="13"/>
  <c r="CI320" i="13"/>
  <c r="CI321" i="13"/>
  <c r="CI322" i="13"/>
  <c r="CI323" i="13"/>
  <c r="CI324" i="13"/>
  <c r="CI325" i="13"/>
  <c r="CI326" i="13"/>
  <c r="CI327" i="13"/>
  <c r="CI328" i="13"/>
  <c r="CI329" i="13"/>
  <c r="CI330" i="13"/>
  <c r="CI331" i="13"/>
  <c r="CI332" i="13"/>
  <c r="CI333" i="13"/>
  <c r="CI334" i="13"/>
  <c r="CI335" i="13"/>
  <c r="CI336" i="13"/>
  <c r="CI337" i="13"/>
  <c r="CI338" i="13"/>
  <c r="CI339" i="13"/>
  <c r="CI340" i="13"/>
  <c r="CI341" i="13"/>
  <c r="CI342" i="13"/>
  <c r="CI343" i="13"/>
  <c r="CI344" i="13"/>
  <c r="CI345" i="13"/>
  <c r="CI346" i="13"/>
  <c r="CI347" i="13"/>
  <c r="CI348" i="13"/>
  <c r="CI349" i="13"/>
  <c r="CI350" i="13"/>
  <c r="CI351" i="13"/>
  <c r="CI352" i="13"/>
  <c r="CI353" i="13"/>
  <c r="CI354" i="13"/>
  <c r="CI355" i="13"/>
  <c r="CI356" i="13"/>
  <c r="CI357" i="13"/>
  <c r="CI358" i="13"/>
  <c r="CI359" i="13"/>
  <c r="CI360" i="13"/>
  <c r="CI361" i="13"/>
  <c r="CI362" i="13"/>
  <c r="CI363" i="13"/>
  <c r="CI364" i="13"/>
  <c r="CI365" i="13"/>
  <c r="CI366" i="13"/>
  <c r="CI367" i="13"/>
  <c r="CI368" i="13"/>
  <c r="CI369" i="13"/>
  <c r="CI370" i="13"/>
  <c r="CI371" i="13"/>
  <c r="CI372" i="13"/>
  <c r="CI373" i="13"/>
  <c r="CI374" i="13"/>
  <c r="CI375" i="13"/>
  <c r="CI376" i="13"/>
  <c r="CI377" i="13"/>
  <c r="CI378" i="13"/>
  <c r="CI379" i="13"/>
  <c r="CI380" i="13"/>
  <c r="CI381" i="13"/>
  <c r="CI382" i="13"/>
  <c r="CI383" i="13"/>
  <c r="CI384" i="13"/>
  <c r="CI385" i="13"/>
  <c r="CI386" i="13"/>
  <c r="CI387" i="13"/>
  <c r="CI388" i="13"/>
  <c r="CI389" i="13"/>
  <c r="CI390" i="13"/>
  <c r="CI391" i="13"/>
  <c r="CI392" i="13"/>
  <c r="CI393" i="13"/>
  <c r="CI394" i="13"/>
  <c r="CI395" i="13"/>
  <c r="CI396" i="13"/>
  <c r="CI397" i="13"/>
  <c r="CI398" i="13"/>
  <c r="CI399" i="13"/>
  <c r="CI400" i="13"/>
  <c r="CI401" i="13"/>
  <c r="CI402" i="13"/>
  <c r="CI403" i="13"/>
  <c r="CI404" i="13"/>
  <c r="CI405" i="13"/>
  <c r="CI406" i="13"/>
  <c r="CI407" i="13"/>
  <c r="CI408" i="13"/>
  <c r="CI409" i="13"/>
  <c r="CI410" i="13"/>
  <c r="CI411" i="13"/>
  <c r="CI412" i="13"/>
  <c r="CI413" i="13"/>
  <c r="CI414" i="13"/>
  <c r="CI415" i="13"/>
  <c r="CI416" i="13"/>
  <c r="CI417" i="13"/>
  <c r="CI418" i="13"/>
  <c r="CI419" i="13"/>
  <c r="CI420" i="13"/>
  <c r="CI421" i="13"/>
  <c r="CI422" i="13"/>
  <c r="CI423" i="13"/>
  <c r="CI424" i="13"/>
  <c r="CI425" i="13"/>
  <c r="CI426" i="13"/>
  <c r="CI427" i="13"/>
  <c r="CI428" i="13"/>
  <c r="CI429" i="13"/>
  <c r="CI430" i="13"/>
  <c r="CI431" i="13"/>
  <c r="CI432" i="13"/>
  <c r="CI433" i="13"/>
  <c r="CI434" i="13"/>
  <c r="CI435" i="13"/>
  <c r="CI436" i="13"/>
  <c r="CI437" i="13"/>
  <c r="CI438" i="13"/>
  <c r="CI439" i="13"/>
  <c r="CI440" i="13"/>
  <c r="CI441" i="13"/>
  <c r="CI442" i="13"/>
  <c r="CI443" i="13"/>
  <c r="CI444" i="13"/>
  <c r="CI445" i="13"/>
  <c r="CI446" i="13"/>
  <c r="CI447" i="13"/>
  <c r="CI448" i="13"/>
  <c r="CI449" i="13"/>
  <c r="CI450" i="13"/>
  <c r="CI451" i="13"/>
  <c r="CI452" i="13"/>
  <c r="CI453" i="13"/>
  <c r="CI454" i="13"/>
  <c r="CI455" i="13"/>
  <c r="CI456" i="13"/>
  <c r="CI457" i="13"/>
  <c r="CI458" i="13"/>
  <c r="CI459" i="13"/>
  <c r="CI460" i="13"/>
  <c r="CI461" i="13"/>
  <c r="CI462" i="13"/>
  <c r="CI463" i="13"/>
  <c r="CI464" i="13"/>
  <c r="CI465" i="13"/>
  <c r="CI466" i="13"/>
  <c r="CI467" i="13"/>
  <c r="CI468" i="13"/>
  <c r="CI469" i="13"/>
  <c r="CI470" i="13"/>
  <c r="CI471" i="13"/>
  <c r="CI472" i="13"/>
  <c r="CI473" i="13"/>
  <c r="CI474" i="13"/>
  <c r="CI475" i="13"/>
  <c r="CI476" i="13"/>
  <c r="CI477" i="13"/>
  <c r="CI478" i="13"/>
  <c r="CI479" i="13"/>
  <c r="CI480" i="13"/>
  <c r="CI481" i="13"/>
  <c r="CI482" i="13"/>
  <c r="CI483" i="13"/>
  <c r="CI484" i="13"/>
  <c r="CI485" i="13"/>
  <c r="CI486" i="13"/>
  <c r="CI487" i="13"/>
  <c r="CI488" i="13"/>
  <c r="CI489" i="13"/>
  <c r="CI490" i="13"/>
  <c r="CI491" i="13"/>
  <c r="CI492" i="13"/>
  <c r="CI493" i="13"/>
  <c r="CI494" i="13"/>
  <c r="CI495" i="13"/>
  <c r="CI496" i="13"/>
  <c r="CI497" i="13"/>
  <c r="CI498" i="13"/>
  <c r="CI499" i="13"/>
  <c r="CI500" i="13"/>
  <c r="CI501" i="13"/>
  <c r="CI502" i="13"/>
  <c r="CI503" i="13"/>
  <c r="CI504" i="13"/>
  <c r="CI505" i="13"/>
  <c r="CI506" i="13"/>
  <c r="CI507" i="13"/>
  <c r="CI508" i="13"/>
  <c r="CI509" i="13"/>
  <c r="CI510" i="13"/>
  <c r="CI511" i="13"/>
  <c r="CI512" i="13"/>
  <c r="CI513" i="13"/>
  <c r="CI514" i="13"/>
  <c r="CI515" i="13"/>
  <c r="CI516" i="13"/>
  <c r="CI517" i="13"/>
  <c r="CI518" i="13"/>
  <c r="CI519" i="13"/>
  <c r="CI520" i="13"/>
  <c r="CI521" i="13"/>
  <c r="CI522" i="13"/>
  <c r="CI523" i="13"/>
  <c r="CI524" i="13"/>
  <c r="CI525" i="13"/>
  <c r="CI526" i="13"/>
  <c r="CI527" i="13"/>
  <c r="CI528" i="13"/>
  <c r="CI529" i="13"/>
  <c r="CI530" i="13"/>
  <c r="CI531" i="13"/>
  <c r="CI532" i="13"/>
  <c r="CI533" i="13"/>
  <c r="CI534" i="13"/>
  <c r="CI535" i="13"/>
  <c r="CI536" i="13"/>
  <c r="CI537" i="13"/>
  <c r="CI538" i="13"/>
  <c r="CI539" i="13"/>
  <c r="CI540" i="13"/>
  <c r="CI541" i="13"/>
  <c r="CI542" i="13"/>
  <c r="CI543" i="13"/>
  <c r="CI544" i="13"/>
  <c r="CI545" i="13"/>
  <c r="CI546" i="13"/>
  <c r="CI547" i="13"/>
  <c r="CI548" i="13"/>
  <c r="CI549" i="13"/>
  <c r="CI550" i="13"/>
  <c r="CI551" i="13"/>
  <c r="CI552" i="13"/>
  <c r="CI553" i="13"/>
  <c r="CI554" i="13"/>
  <c r="CI555" i="13"/>
  <c r="CI556" i="13"/>
  <c r="CI557" i="13"/>
  <c r="BZ51" i="13"/>
  <c r="BZ52" i="13"/>
  <c r="BZ53" i="13"/>
  <c r="BZ54" i="13"/>
  <c r="BZ55" i="13"/>
  <c r="BZ56" i="13"/>
  <c r="BZ57" i="13"/>
  <c r="BZ58" i="13"/>
  <c r="BZ59" i="13"/>
  <c r="BZ60" i="13"/>
  <c r="BZ61" i="13"/>
  <c r="BZ62" i="13"/>
  <c r="BZ63" i="13"/>
  <c r="BZ64" i="13"/>
  <c r="BZ65" i="13"/>
  <c r="BZ66" i="13"/>
  <c r="BZ67" i="13"/>
  <c r="BZ68" i="13"/>
  <c r="BZ69" i="13"/>
  <c r="BZ70" i="13"/>
  <c r="BZ71" i="13"/>
  <c r="BZ72" i="13"/>
  <c r="BZ73" i="13"/>
  <c r="BZ74" i="13"/>
  <c r="BZ75" i="13"/>
  <c r="BZ76" i="13"/>
  <c r="BZ77" i="13"/>
  <c r="BZ78" i="13"/>
  <c r="BZ79" i="13"/>
  <c r="BZ80" i="13"/>
  <c r="BZ81" i="13"/>
  <c r="BZ82" i="13"/>
  <c r="BZ83" i="13"/>
  <c r="BZ84" i="13"/>
  <c r="BZ85" i="13"/>
  <c r="BZ86" i="13"/>
  <c r="BZ87" i="13"/>
  <c r="BZ88" i="13"/>
  <c r="BZ89" i="13"/>
  <c r="BZ90" i="13"/>
  <c r="BZ91" i="13"/>
  <c r="BZ92" i="13"/>
  <c r="BZ93" i="13"/>
  <c r="BZ94" i="13"/>
  <c r="BZ95" i="13"/>
  <c r="BZ96" i="13"/>
  <c r="BZ97" i="13"/>
  <c r="BZ98" i="13"/>
  <c r="BZ99" i="13"/>
  <c r="BZ100" i="13"/>
  <c r="BZ101" i="13"/>
  <c r="BZ102" i="13"/>
  <c r="BZ103" i="13"/>
  <c r="BZ104" i="13"/>
  <c r="BZ105" i="13"/>
  <c r="BZ106" i="13"/>
  <c r="BZ107" i="13"/>
  <c r="BZ108" i="13"/>
  <c r="BZ109" i="13"/>
  <c r="BZ110" i="13"/>
  <c r="BZ111" i="13"/>
  <c r="BZ112" i="13"/>
  <c r="BZ113" i="13"/>
  <c r="BZ114" i="13"/>
  <c r="BZ115" i="13"/>
  <c r="BZ116" i="13"/>
  <c r="BZ117" i="13"/>
  <c r="BZ118" i="13"/>
  <c r="BZ119" i="13"/>
  <c r="BZ120" i="13"/>
  <c r="BZ121" i="13"/>
  <c r="BZ122" i="13"/>
  <c r="BZ123" i="13"/>
  <c r="BZ124" i="13"/>
  <c r="BZ125" i="13"/>
  <c r="BZ126" i="13"/>
  <c r="BZ127" i="13"/>
  <c r="BZ128" i="13"/>
  <c r="BZ129" i="13"/>
  <c r="BZ130" i="13"/>
  <c r="BZ131" i="13"/>
  <c r="BZ132" i="13"/>
  <c r="BZ133" i="13"/>
  <c r="BZ134" i="13"/>
  <c r="BZ135" i="13"/>
  <c r="BZ136" i="13"/>
  <c r="BZ137" i="13"/>
  <c r="BZ138" i="13"/>
  <c r="BZ139" i="13"/>
  <c r="BZ140" i="13"/>
  <c r="BZ141" i="13"/>
  <c r="BZ142" i="13"/>
  <c r="BZ143" i="13"/>
  <c r="BZ144" i="13"/>
  <c r="BZ145" i="13"/>
  <c r="BZ146" i="13"/>
  <c r="BZ147" i="13"/>
  <c r="BZ148" i="13"/>
  <c r="BZ149" i="13"/>
  <c r="BZ150" i="13"/>
  <c r="BZ151" i="13"/>
  <c r="BZ152" i="13"/>
  <c r="BZ153" i="13"/>
  <c r="BZ154" i="13"/>
  <c r="BZ155" i="13"/>
  <c r="BZ156" i="13"/>
  <c r="BZ157" i="13"/>
  <c r="BZ158" i="13"/>
  <c r="BZ159" i="13"/>
  <c r="BZ160" i="13"/>
  <c r="BZ161" i="13"/>
  <c r="BZ162" i="13"/>
  <c r="BZ163" i="13"/>
  <c r="BZ164" i="13"/>
  <c r="BZ165" i="13"/>
  <c r="BZ166" i="13"/>
  <c r="BZ167" i="13"/>
  <c r="BZ168" i="13"/>
  <c r="BZ169" i="13"/>
  <c r="BZ170" i="13"/>
  <c r="BZ171" i="13"/>
  <c r="BZ172" i="13"/>
  <c r="BZ173" i="13"/>
  <c r="BZ174" i="13"/>
  <c r="BZ175" i="13"/>
  <c r="BZ176" i="13"/>
  <c r="BZ177" i="13"/>
  <c r="BZ178" i="13"/>
  <c r="BZ179" i="13"/>
  <c r="BZ180" i="13"/>
  <c r="BZ181" i="13"/>
  <c r="BZ182" i="13"/>
  <c r="BZ183" i="13"/>
  <c r="BZ184" i="13"/>
  <c r="BZ185" i="13"/>
  <c r="BZ186" i="13"/>
  <c r="BZ187" i="13"/>
  <c r="BZ188" i="13"/>
  <c r="BZ189" i="13"/>
  <c r="BZ190" i="13"/>
  <c r="BZ191" i="13"/>
  <c r="BZ192" i="13"/>
  <c r="BZ193" i="13"/>
  <c r="BZ194" i="13"/>
  <c r="BZ195" i="13"/>
  <c r="BZ196" i="13"/>
  <c r="BZ197" i="13"/>
  <c r="BZ198" i="13"/>
  <c r="BZ199" i="13"/>
  <c r="BZ200" i="13"/>
  <c r="BZ201" i="13"/>
  <c r="BZ202" i="13"/>
  <c r="BZ203" i="13"/>
  <c r="BZ204" i="13"/>
  <c r="BZ205" i="13"/>
  <c r="BZ206" i="13"/>
  <c r="BZ207" i="13"/>
  <c r="BZ208" i="13"/>
  <c r="BZ209" i="13"/>
  <c r="BZ210" i="13"/>
  <c r="BZ211" i="13"/>
  <c r="BZ212" i="13"/>
  <c r="BZ213" i="13"/>
  <c r="BZ214" i="13"/>
  <c r="BZ215" i="13"/>
  <c r="BZ216" i="13"/>
  <c r="BZ217" i="13"/>
  <c r="BZ218" i="13"/>
  <c r="BZ219" i="13"/>
  <c r="BZ220" i="13"/>
  <c r="BZ221" i="13"/>
  <c r="BZ222" i="13"/>
  <c r="BZ223" i="13"/>
  <c r="BZ224" i="13"/>
  <c r="BZ225" i="13"/>
  <c r="BZ226" i="13"/>
  <c r="BZ227" i="13"/>
  <c r="BZ228" i="13"/>
  <c r="BZ229" i="13"/>
  <c r="BZ230" i="13"/>
  <c r="BZ231" i="13"/>
  <c r="BZ232" i="13"/>
  <c r="BZ233" i="13"/>
  <c r="BZ234" i="13"/>
  <c r="BZ235" i="13"/>
  <c r="BZ236" i="13"/>
  <c r="BZ237" i="13"/>
  <c r="BZ238" i="13"/>
  <c r="BZ239" i="13"/>
  <c r="BZ240" i="13"/>
  <c r="BZ241" i="13"/>
  <c r="BZ242" i="13"/>
  <c r="BZ243" i="13"/>
  <c r="BZ244" i="13"/>
  <c r="BZ245" i="13"/>
  <c r="BZ246" i="13"/>
  <c r="BZ247" i="13"/>
  <c r="BZ248" i="13"/>
  <c r="BZ249" i="13"/>
  <c r="BZ250" i="13"/>
  <c r="BZ251" i="13"/>
  <c r="BZ252" i="13"/>
  <c r="BZ253" i="13"/>
  <c r="BZ254" i="13"/>
  <c r="BZ255" i="13"/>
  <c r="BZ256" i="13"/>
  <c r="BZ257" i="13"/>
  <c r="BZ258" i="13"/>
  <c r="BZ259" i="13"/>
  <c r="BZ260" i="13"/>
  <c r="BZ261" i="13"/>
  <c r="BZ262" i="13"/>
  <c r="BZ263" i="13"/>
  <c r="BZ264" i="13"/>
  <c r="BZ265" i="13"/>
  <c r="BZ266" i="13"/>
  <c r="BZ267" i="13"/>
  <c r="BZ268" i="13"/>
  <c r="BZ269" i="13"/>
  <c r="BZ270" i="13"/>
  <c r="BZ271" i="13"/>
  <c r="BZ272" i="13"/>
  <c r="BZ273" i="13"/>
  <c r="BZ274" i="13"/>
  <c r="BZ275" i="13"/>
  <c r="BZ276" i="13"/>
  <c r="BZ277" i="13"/>
  <c r="BZ278" i="13"/>
  <c r="BZ279" i="13"/>
  <c r="BZ280" i="13"/>
  <c r="BZ281" i="13"/>
  <c r="BZ282" i="13"/>
  <c r="BZ283" i="13"/>
  <c r="BZ284" i="13"/>
  <c r="BZ285" i="13"/>
  <c r="BZ286" i="13"/>
  <c r="BZ287" i="13"/>
  <c r="BZ288" i="13"/>
  <c r="BZ289" i="13"/>
  <c r="BZ290" i="13"/>
  <c r="BZ291" i="13"/>
  <c r="BZ292" i="13"/>
  <c r="BZ293" i="13"/>
  <c r="BZ294" i="13"/>
  <c r="BZ295" i="13"/>
  <c r="BZ296" i="13"/>
  <c r="BZ297" i="13"/>
  <c r="BZ298" i="13"/>
  <c r="BZ299" i="13"/>
  <c r="BZ300" i="13"/>
  <c r="BZ301" i="13"/>
  <c r="BZ302" i="13"/>
  <c r="BZ303" i="13"/>
  <c r="BZ304" i="13"/>
  <c r="BZ305" i="13"/>
  <c r="BZ306" i="13"/>
  <c r="BZ307" i="13"/>
  <c r="BZ308" i="13"/>
  <c r="BZ309" i="13"/>
  <c r="BZ310" i="13"/>
  <c r="BZ311" i="13"/>
  <c r="BZ312" i="13"/>
  <c r="BZ313" i="13"/>
  <c r="BZ314" i="13"/>
  <c r="BZ315" i="13"/>
  <c r="BZ316" i="13"/>
  <c r="BZ317" i="13"/>
  <c r="BZ318" i="13"/>
  <c r="BZ319" i="13"/>
  <c r="BZ320" i="13"/>
  <c r="BZ321" i="13"/>
  <c r="BZ322" i="13"/>
  <c r="BZ323" i="13"/>
  <c r="BZ324" i="13"/>
  <c r="BZ325" i="13"/>
  <c r="BZ326" i="13"/>
  <c r="BZ327" i="13"/>
  <c r="BZ328" i="13"/>
  <c r="BZ329" i="13"/>
  <c r="BZ330" i="13"/>
  <c r="BZ331" i="13"/>
  <c r="BZ332" i="13"/>
  <c r="BZ333" i="13"/>
  <c r="BZ334" i="13"/>
  <c r="BZ335" i="13"/>
  <c r="BZ336" i="13"/>
  <c r="BZ337" i="13"/>
  <c r="BZ338" i="13"/>
  <c r="BZ339" i="13"/>
  <c r="BZ340" i="13"/>
  <c r="BZ341" i="13"/>
  <c r="BZ342" i="13"/>
  <c r="BZ343" i="13"/>
  <c r="BZ344" i="13"/>
  <c r="BZ345" i="13"/>
  <c r="BZ346" i="13"/>
  <c r="BZ347" i="13"/>
  <c r="BZ348" i="13"/>
  <c r="BZ349" i="13"/>
  <c r="BZ350" i="13"/>
  <c r="BZ351" i="13"/>
  <c r="BZ352" i="13"/>
  <c r="BZ353" i="13"/>
  <c r="BZ354" i="13"/>
  <c r="BZ355" i="13"/>
  <c r="BZ356" i="13"/>
  <c r="BZ357" i="13"/>
  <c r="BZ358" i="13"/>
  <c r="BZ359" i="13"/>
  <c r="BZ360" i="13"/>
  <c r="BZ361" i="13"/>
  <c r="BZ362" i="13"/>
  <c r="BZ363" i="13"/>
  <c r="BZ364" i="13"/>
  <c r="BZ365" i="13"/>
  <c r="BZ366" i="13"/>
  <c r="BZ367" i="13"/>
  <c r="BZ368" i="13"/>
  <c r="BZ369" i="13"/>
  <c r="BZ370" i="13"/>
  <c r="BZ371" i="13"/>
  <c r="BZ372" i="13"/>
  <c r="BZ373" i="13"/>
  <c r="BZ374" i="13"/>
  <c r="BZ375" i="13"/>
  <c r="BZ376" i="13"/>
  <c r="BZ377" i="13"/>
  <c r="BZ378" i="13"/>
  <c r="BZ379" i="13"/>
  <c r="BZ380" i="13"/>
  <c r="BZ381" i="13"/>
  <c r="BZ382" i="13"/>
  <c r="BZ383" i="13"/>
  <c r="BZ384" i="13"/>
  <c r="BZ385" i="13"/>
  <c r="BZ386" i="13"/>
  <c r="BZ387" i="13"/>
  <c r="BZ388" i="13"/>
  <c r="BZ389" i="13"/>
  <c r="BZ390" i="13"/>
  <c r="BZ391" i="13"/>
  <c r="BZ392" i="13"/>
  <c r="BZ393" i="13"/>
  <c r="BZ394" i="13"/>
  <c r="BZ395" i="13"/>
  <c r="BZ396" i="13"/>
  <c r="BZ397" i="13"/>
  <c r="BZ398" i="13"/>
  <c r="BZ399" i="13"/>
  <c r="BZ400" i="13"/>
  <c r="BZ401" i="13"/>
  <c r="BZ402" i="13"/>
  <c r="BZ403" i="13"/>
  <c r="BZ404" i="13"/>
  <c r="BZ405" i="13"/>
  <c r="BZ406" i="13"/>
  <c r="BZ407" i="13"/>
  <c r="BZ408" i="13"/>
  <c r="BZ409" i="13"/>
  <c r="BZ410" i="13"/>
  <c r="BZ411" i="13"/>
  <c r="BZ412" i="13"/>
  <c r="BZ413" i="13"/>
  <c r="BZ414" i="13"/>
  <c r="BZ415" i="13"/>
  <c r="BZ416" i="13"/>
  <c r="BZ417" i="13"/>
  <c r="BZ418" i="13"/>
  <c r="BZ419" i="13"/>
  <c r="BZ420" i="13"/>
  <c r="BZ421" i="13"/>
  <c r="BZ422" i="13"/>
  <c r="BZ423" i="13"/>
  <c r="BZ424" i="13"/>
  <c r="BZ425" i="13"/>
  <c r="BZ426" i="13"/>
  <c r="BZ427" i="13"/>
  <c r="BZ428" i="13"/>
  <c r="BZ429" i="13"/>
  <c r="BZ430" i="13"/>
  <c r="BZ431" i="13"/>
  <c r="BZ432" i="13"/>
  <c r="BZ433" i="13"/>
  <c r="BZ434" i="13"/>
  <c r="BZ435" i="13"/>
  <c r="BZ436" i="13"/>
  <c r="BZ437" i="13"/>
  <c r="BZ438" i="13"/>
  <c r="BZ439" i="13"/>
  <c r="BZ440" i="13"/>
  <c r="BZ441" i="13"/>
  <c r="BZ442" i="13"/>
  <c r="BZ443" i="13"/>
  <c r="BZ444" i="13"/>
  <c r="BZ445" i="13"/>
  <c r="BZ446" i="13"/>
  <c r="BZ447" i="13"/>
  <c r="BZ448" i="13"/>
  <c r="BZ449" i="13"/>
  <c r="BZ450" i="13"/>
  <c r="BZ451" i="13"/>
  <c r="BZ452" i="13"/>
  <c r="BZ453" i="13"/>
  <c r="BZ454" i="13"/>
  <c r="BZ455" i="13"/>
  <c r="BZ456" i="13"/>
  <c r="BZ457" i="13"/>
  <c r="BZ458" i="13"/>
  <c r="BZ459" i="13"/>
  <c r="BZ460" i="13"/>
  <c r="BZ461" i="13"/>
  <c r="BZ462" i="13"/>
  <c r="BZ463" i="13"/>
  <c r="BZ464" i="13"/>
  <c r="BZ465" i="13"/>
  <c r="BZ466" i="13"/>
  <c r="BZ467" i="13"/>
  <c r="BZ468" i="13"/>
  <c r="BZ469" i="13"/>
  <c r="BZ470" i="13"/>
  <c r="BZ471" i="13"/>
  <c r="BZ472" i="13"/>
  <c r="BZ473" i="13"/>
  <c r="BZ474" i="13"/>
  <c r="BZ475" i="13"/>
  <c r="BZ476" i="13"/>
  <c r="BZ477" i="13"/>
  <c r="BZ478" i="13"/>
  <c r="BZ479" i="13"/>
  <c r="BZ480" i="13"/>
  <c r="BZ481" i="13"/>
  <c r="BZ482" i="13"/>
  <c r="BZ483" i="13"/>
  <c r="BZ484" i="13"/>
  <c r="BZ485" i="13"/>
  <c r="BZ486" i="13"/>
  <c r="BZ487" i="13"/>
  <c r="BZ488" i="13"/>
  <c r="BZ489" i="13"/>
  <c r="BZ490" i="13"/>
  <c r="BZ491" i="13"/>
  <c r="BZ492" i="13"/>
  <c r="BZ493" i="13"/>
  <c r="BZ494" i="13"/>
  <c r="BZ495" i="13"/>
  <c r="BZ496" i="13"/>
  <c r="BZ497" i="13"/>
  <c r="BZ498" i="13"/>
  <c r="BZ499" i="13"/>
  <c r="BZ500" i="13"/>
  <c r="BZ501" i="13"/>
  <c r="BZ502" i="13"/>
  <c r="BZ503" i="13"/>
  <c r="BZ504" i="13"/>
  <c r="BZ505" i="13"/>
  <c r="BZ506" i="13"/>
  <c r="BZ507" i="13"/>
  <c r="BZ508" i="13"/>
  <c r="BZ509" i="13"/>
  <c r="BZ510" i="13"/>
  <c r="BZ511" i="13"/>
  <c r="BZ512" i="13"/>
  <c r="BZ513" i="13"/>
  <c r="BZ514" i="13"/>
  <c r="BZ515" i="13"/>
  <c r="BZ516" i="13"/>
  <c r="BZ517" i="13"/>
  <c r="BZ518" i="13"/>
  <c r="BZ519" i="13"/>
  <c r="BZ520" i="13"/>
  <c r="BZ521" i="13"/>
  <c r="BZ522" i="13"/>
  <c r="BZ523" i="13"/>
  <c r="BZ524" i="13"/>
  <c r="BZ525" i="13"/>
  <c r="BZ526" i="13"/>
  <c r="BZ527" i="13"/>
  <c r="BZ528" i="13"/>
  <c r="BZ529" i="13"/>
  <c r="BZ530" i="13"/>
  <c r="BZ531" i="13"/>
  <c r="BZ532" i="13"/>
  <c r="BZ533" i="13"/>
  <c r="BZ534" i="13"/>
  <c r="BZ535" i="13"/>
  <c r="BZ536" i="13"/>
  <c r="BZ537" i="13"/>
  <c r="BZ538" i="13"/>
  <c r="BZ539" i="13"/>
  <c r="BZ540" i="13"/>
  <c r="BZ541" i="13"/>
  <c r="BZ542" i="13"/>
  <c r="BZ543" i="13"/>
  <c r="BZ544" i="13"/>
  <c r="BZ545" i="13"/>
  <c r="BZ546" i="13"/>
  <c r="BZ547" i="13"/>
  <c r="BZ548" i="13"/>
  <c r="BZ549" i="13"/>
  <c r="BZ550" i="13"/>
  <c r="BZ551" i="13"/>
  <c r="BZ552" i="13"/>
  <c r="BZ553" i="13"/>
  <c r="BZ554" i="13"/>
  <c r="BZ555" i="13"/>
  <c r="BZ556" i="13"/>
  <c r="BZ557" i="13"/>
  <c r="BY51" i="13"/>
  <c r="BY52" i="13"/>
  <c r="BY53" i="13"/>
  <c r="BY54" i="13"/>
  <c r="BY55" i="13"/>
  <c r="BY56" i="13"/>
  <c r="BY57" i="13"/>
  <c r="BY58" i="13"/>
  <c r="BY59" i="13"/>
  <c r="BY60" i="13"/>
  <c r="BY61" i="13"/>
  <c r="BY62" i="13"/>
  <c r="BY63" i="13"/>
  <c r="BY64" i="13"/>
  <c r="BY65" i="13"/>
  <c r="BY66" i="13"/>
  <c r="BY67" i="13"/>
  <c r="BY68" i="13"/>
  <c r="BY69" i="13"/>
  <c r="BY70" i="13"/>
  <c r="BY71" i="13"/>
  <c r="BY72" i="13"/>
  <c r="BY73" i="13"/>
  <c r="BY74" i="13"/>
  <c r="BY75" i="13"/>
  <c r="BY76" i="13"/>
  <c r="BY77" i="13"/>
  <c r="BY78" i="13"/>
  <c r="BY79" i="13"/>
  <c r="BY80" i="13"/>
  <c r="BY81" i="13"/>
  <c r="BY82" i="13"/>
  <c r="BY83" i="13"/>
  <c r="BY84" i="13"/>
  <c r="BY85" i="13"/>
  <c r="BY86" i="13"/>
  <c r="BY87" i="13"/>
  <c r="BY88" i="13"/>
  <c r="BY89" i="13"/>
  <c r="BY90" i="13"/>
  <c r="BY91" i="13"/>
  <c r="BY92" i="13"/>
  <c r="BY93" i="13"/>
  <c r="BY94" i="13"/>
  <c r="BY95" i="13"/>
  <c r="BY96" i="13"/>
  <c r="BY97" i="13"/>
  <c r="BY98" i="13"/>
  <c r="BY99" i="13"/>
  <c r="BY100" i="13"/>
  <c r="BY101" i="13"/>
  <c r="BY102" i="13"/>
  <c r="BY103" i="13"/>
  <c r="BY104" i="13"/>
  <c r="BY105" i="13"/>
  <c r="BY106" i="13"/>
  <c r="BY107" i="13"/>
  <c r="BY108" i="13"/>
  <c r="BY109" i="13"/>
  <c r="BY110" i="13"/>
  <c r="BY111" i="13"/>
  <c r="BY112" i="13"/>
  <c r="BY113" i="13"/>
  <c r="BY114" i="13"/>
  <c r="BY115" i="13"/>
  <c r="BY116" i="13"/>
  <c r="BY117" i="13"/>
  <c r="BY118" i="13"/>
  <c r="BY119" i="13"/>
  <c r="BY120" i="13"/>
  <c r="BY121" i="13"/>
  <c r="BY122" i="13"/>
  <c r="BY123" i="13"/>
  <c r="BY124" i="13"/>
  <c r="BY125" i="13"/>
  <c r="BY126" i="13"/>
  <c r="BY127" i="13"/>
  <c r="BY128" i="13"/>
  <c r="BY129" i="13"/>
  <c r="BY130" i="13"/>
  <c r="BY131" i="13"/>
  <c r="BY132" i="13"/>
  <c r="BY133" i="13"/>
  <c r="BY134" i="13"/>
  <c r="BY135" i="13"/>
  <c r="BY136" i="13"/>
  <c r="BY137" i="13"/>
  <c r="BY138" i="13"/>
  <c r="BY139" i="13"/>
  <c r="BY140" i="13"/>
  <c r="BY141" i="13"/>
  <c r="BY142" i="13"/>
  <c r="BY143" i="13"/>
  <c r="BY144" i="13"/>
  <c r="BY145" i="13"/>
  <c r="BY146" i="13"/>
  <c r="BY147" i="13"/>
  <c r="BY148" i="13"/>
  <c r="BY149" i="13"/>
  <c r="BY150" i="13"/>
  <c r="BY151" i="13"/>
  <c r="BY152" i="13"/>
  <c r="BY153" i="13"/>
  <c r="BY154" i="13"/>
  <c r="BY155" i="13"/>
  <c r="BY156" i="13"/>
  <c r="BY157" i="13"/>
  <c r="BY158" i="13"/>
  <c r="BY159" i="13"/>
  <c r="BY160" i="13"/>
  <c r="BY161" i="13"/>
  <c r="BY162" i="13"/>
  <c r="BY163" i="13"/>
  <c r="BY164" i="13"/>
  <c r="BY165" i="13"/>
  <c r="BY166" i="13"/>
  <c r="BY167" i="13"/>
  <c r="BY168" i="13"/>
  <c r="BY169" i="13"/>
  <c r="BY170" i="13"/>
  <c r="BY171" i="13"/>
  <c r="BY172" i="13"/>
  <c r="BY173" i="13"/>
  <c r="BY174" i="13"/>
  <c r="BY175" i="13"/>
  <c r="BY176" i="13"/>
  <c r="BY177" i="13"/>
  <c r="BY178" i="13"/>
  <c r="BY179" i="13"/>
  <c r="BY180" i="13"/>
  <c r="BY181" i="13"/>
  <c r="BY182" i="13"/>
  <c r="BY183" i="13"/>
  <c r="BY184" i="13"/>
  <c r="BY185" i="13"/>
  <c r="BY186" i="13"/>
  <c r="BY187" i="13"/>
  <c r="BY188" i="13"/>
  <c r="BY189" i="13"/>
  <c r="BY190" i="13"/>
  <c r="BY191" i="13"/>
  <c r="BY192" i="13"/>
  <c r="BY193" i="13"/>
  <c r="BY194" i="13"/>
  <c r="BY195" i="13"/>
  <c r="BY196" i="13"/>
  <c r="BY197" i="13"/>
  <c r="BY198" i="13"/>
  <c r="BY199" i="13"/>
  <c r="BY200" i="13"/>
  <c r="BY201" i="13"/>
  <c r="BY202" i="13"/>
  <c r="BY203" i="13"/>
  <c r="BY204" i="13"/>
  <c r="BY205" i="13"/>
  <c r="BY206" i="13"/>
  <c r="BY207" i="13"/>
  <c r="BY208" i="13"/>
  <c r="BY209" i="13"/>
  <c r="BY210" i="13"/>
  <c r="BY211" i="13"/>
  <c r="BY212" i="13"/>
  <c r="BY213" i="13"/>
  <c r="BY214" i="13"/>
  <c r="BY215" i="13"/>
  <c r="BY216" i="13"/>
  <c r="BY217" i="13"/>
  <c r="BY218" i="13"/>
  <c r="BY219" i="13"/>
  <c r="BY220" i="13"/>
  <c r="BY221" i="13"/>
  <c r="BY222" i="13"/>
  <c r="BY223" i="13"/>
  <c r="BY224" i="13"/>
  <c r="BY225" i="13"/>
  <c r="BY226" i="13"/>
  <c r="BY227" i="13"/>
  <c r="BY228" i="13"/>
  <c r="BY229" i="13"/>
  <c r="BY230" i="13"/>
  <c r="BY231" i="13"/>
  <c r="BY232" i="13"/>
  <c r="BY233" i="13"/>
  <c r="BY234" i="13"/>
  <c r="BY235" i="13"/>
  <c r="BY236" i="13"/>
  <c r="BY237" i="13"/>
  <c r="BY238" i="13"/>
  <c r="BY239" i="13"/>
  <c r="BY240" i="13"/>
  <c r="BY241" i="13"/>
  <c r="BY242" i="13"/>
  <c r="BY243" i="13"/>
  <c r="BY244" i="13"/>
  <c r="BY245" i="13"/>
  <c r="BY246" i="13"/>
  <c r="BY247" i="13"/>
  <c r="BY248" i="13"/>
  <c r="BY249" i="13"/>
  <c r="BY250" i="13"/>
  <c r="BY251" i="13"/>
  <c r="BY252" i="13"/>
  <c r="BY253" i="13"/>
  <c r="BY254" i="13"/>
  <c r="BY255" i="13"/>
  <c r="BY256" i="13"/>
  <c r="BY257" i="13"/>
  <c r="BY258" i="13"/>
  <c r="BY259" i="13"/>
  <c r="BY260" i="13"/>
  <c r="BY261" i="13"/>
  <c r="BY262" i="13"/>
  <c r="BY263" i="13"/>
  <c r="BY264" i="13"/>
  <c r="BY265" i="13"/>
  <c r="BY266" i="13"/>
  <c r="BY267" i="13"/>
  <c r="BY268" i="13"/>
  <c r="BY269" i="13"/>
  <c r="BY270" i="13"/>
  <c r="BY271" i="13"/>
  <c r="BY272" i="13"/>
  <c r="BY273" i="13"/>
  <c r="BY274" i="13"/>
  <c r="BY275" i="13"/>
  <c r="BY276" i="13"/>
  <c r="BY277" i="13"/>
  <c r="BY278" i="13"/>
  <c r="BY279" i="13"/>
  <c r="BY280" i="13"/>
  <c r="BY281" i="13"/>
  <c r="BY282" i="13"/>
  <c r="BY283" i="13"/>
  <c r="BY284" i="13"/>
  <c r="BY285" i="13"/>
  <c r="BY286" i="13"/>
  <c r="BY287" i="13"/>
  <c r="BY288" i="13"/>
  <c r="BY289" i="13"/>
  <c r="BY290" i="13"/>
  <c r="BY291" i="13"/>
  <c r="BY292" i="13"/>
  <c r="BY293" i="13"/>
  <c r="BY294" i="13"/>
  <c r="BY295" i="13"/>
  <c r="BY296" i="13"/>
  <c r="BY297" i="13"/>
  <c r="BY298" i="13"/>
  <c r="BY299" i="13"/>
  <c r="BY300" i="13"/>
  <c r="BY301" i="13"/>
  <c r="BY302" i="13"/>
  <c r="BY303" i="13"/>
  <c r="BY304" i="13"/>
  <c r="BY305" i="13"/>
  <c r="BY306" i="13"/>
  <c r="BY307" i="13"/>
  <c r="BY308" i="13"/>
  <c r="BY309" i="13"/>
  <c r="BY310" i="13"/>
  <c r="BY311" i="13"/>
  <c r="BY312" i="13"/>
  <c r="BY313" i="13"/>
  <c r="BY314" i="13"/>
  <c r="BY315" i="13"/>
  <c r="BY316" i="13"/>
  <c r="BY317" i="13"/>
  <c r="BY318" i="13"/>
  <c r="BY319" i="13"/>
  <c r="BY320" i="13"/>
  <c r="BY321" i="13"/>
  <c r="BY322" i="13"/>
  <c r="BY323" i="13"/>
  <c r="BY324" i="13"/>
  <c r="BY325" i="13"/>
  <c r="BY326" i="13"/>
  <c r="BY327" i="13"/>
  <c r="BY328" i="13"/>
  <c r="BY329" i="13"/>
  <c r="BY330" i="13"/>
  <c r="BY331" i="13"/>
  <c r="BY332" i="13"/>
  <c r="BY333" i="13"/>
  <c r="BY334" i="13"/>
  <c r="BY335" i="13"/>
  <c r="BY336" i="13"/>
  <c r="BY337" i="13"/>
  <c r="BY338" i="13"/>
  <c r="BY339" i="13"/>
  <c r="BY340" i="13"/>
  <c r="BY341" i="13"/>
  <c r="BY342" i="13"/>
  <c r="BY343" i="13"/>
  <c r="BY344" i="13"/>
  <c r="BY345" i="13"/>
  <c r="BY346" i="13"/>
  <c r="BY347" i="13"/>
  <c r="BY348" i="13"/>
  <c r="BY349" i="13"/>
  <c r="BY350" i="13"/>
  <c r="BY351" i="13"/>
  <c r="BY352" i="13"/>
  <c r="BY353" i="13"/>
  <c r="BY354" i="13"/>
  <c r="BY355" i="13"/>
  <c r="BY356" i="13"/>
  <c r="BY357" i="13"/>
  <c r="BY358" i="13"/>
  <c r="BY359" i="13"/>
  <c r="BY360" i="13"/>
  <c r="BY361" i="13"/>
  <c r="BY362" i="13"/>
  <c r="BY363" i="13"/>
  <c r="BY364" i="13"/>
  <c r="BY365" i="13"/>
  <c r="BY366" i="13"/>
  <c r="BY367" i="13"/>
  <c r="BY368" i="13"/>
  <c r="BY369" i="13"/>
  <c r="BY370" i="13"/>
  <c r="BY371" i="13"/>
  <c r="BY372" i="13"/>
  <c r="BY373" i="13"/>
  <c r="BY374" i="13"/>
  <c r="BY375" i="13"/>
  <c r="BY376" i="13"/>
  <c r="BY377" i="13"/>
  <c r="BY378" i="13"/>
  <c r="BY379" i="13"/>
  <c r="BY380" i="13"/>
  <c r="BY381" i="13"/>
  <c r="BY382" i="13"/>
  <c r="BY383" i="13"/>
  <c r="BY384" i="13"/>
  <c r="BY385" i="13"/>
  <c r="BY386" i="13"/>
  <c r="BY387" i="13"/>
  <c r="BY388" i="13"/>
  <c r="BY389" i="13"/>
  <c r="BY390" i="13"/>
  <c r="BY391" i="13"/>
  <c r="BY392" i="13"/>
  <c r="BY393" i="13"/>
  <c r="BY394" i="13"/>
  <c r="BY395" i="13"/>
  <c r="BY396" i="13"/>
  <c r="BY397" i="13"/>
  <c r="BY398" i="13"/>
  <c r="BY399" i="13"/>
  <c r="BY400" i="13"/>
  <c r="BY401" i="13"/>
  <c r="BY402" i="13"/>
  <c r="BY403" i="13"/>
  <c r="BY404" i="13"/>
  <c r="BY405" i="13"/>
  <c r="BY406" i="13"/>
  <c r="BY407" i="13"/>
  <c r="BY408" i="13"/>
  <c r="BY409" i="13"/>
  <c r="BY410" i="13"/>
  <c r="BY411" i="13"/>
  <c r="BY412" i="13"/>
  <c r="BY413" i="13"/>
  <c r="BY414" i="13"/>
  <c r="BY415" i="13"/>
  <c r="BY416" i="13"/>
  <c r="BY417" i="13"/>
  <c r="BY418" i="13"/>
  <c r="BY419" i="13"/>
  <c r="BY420" i="13"/>
  <c r="BY421" i="13"/>
  <c r="BY422" i="13"/>
  <c r="BY423" i="13"/>
  <c r="BY424" i="13"/>
  <c r="BY425" i="13"/>
  <c r="BY426" i="13"/>
  <c r="BY427" i="13"/>
  <c r="BY428" i="13"/>
  <c r="BY429" i="13"/>
  <c r="BY430" i="13"/>
  <c r="BY431" i="13"/>
  <c r="BY432" i="13"/>
  <c r="BY433" i="13"/>
  <c r="BY434" i="13"/>
  <c r="BY435" i="13"/>
  <c r="BY436" i="13"/>
  <c r="BY437" i="13"/>
  <c r="BY438" i="13"/>
  <c r="BY439" i="13"/>
  <c r="BY440" i="13"/>
  <c r="BY441" i="13"/>
  <c r="BY442" i="13"/>
  <c r="BY443" i="13"/>
  <c r="BY444" i="13"/>
  <c r="BY445" i="13"/>
  <c r="BY446" i="13"/>
  <c r="BY447" i="13"/>
  <c r="BY448" i="13"/>
  <c r="BY449" i="13"/>
  <c r="BY450" i="13"/>
  <c r="BY451" i="13"/>
  <c r="BY452" i="13"/>
  <c r="BY453" i="13"/>
  <c r="BY454" i="13"/>
  <c r="BY455" i="13"/>
  <c r="BY456" i="13"/>
  <c r="BY457" i="13"/>
  <c r="BY458" i="13"/>
  <c r="BY459" i="13"/>
  <c r="BY460" i="13"/>
  <c r="BY461" i="13"/>
  <c r="BY462" i="13"/>
  <c r="BY463" i="13"/>
  <c r="BY464" i="13"/>
  <c r="BY465" i="13"/>
  <c r="BY466" i="13"/>
  <c r="BY467" i="13"/>
  <c r="BY468" i="13"/>
  <c r="BY469" i="13"/>
  <c r="BY470" i="13"/>
  <c r="BY471" i="13"/>
  <c r="BY472" i="13"/>
  <c r="BY473" i="13"/>
  <c r="BY474" i="13"/>
  <c r="BY475" i="13"/>
  <c r="BY476" i="13"/>
  <c r="BY477" i="13"/>
  <c r="BY478" i="13"/>
  <c r="BY479" i="13"/>
  <c r="BY480" i="13"/>
  <c r="BY481" i="13"/>
  <c r="BY482" i="13"/>
  <c r="BY483" i="13"/>
  <c r="BY484" i="13"/>
  <c r="BY485" i="13"/>
  <c r="BY486" i="13"/>
  <c r="BY487" i="13"/>
  <c r="BY488" i="13"/>
  <c r="BY489" i="13"/>
  <c r="BY490" i="13"/>
  <c r="BY491" i="13"/>
  <c r="BY492" i="13"/>
  <c r="BY493" i="13"/>
  <c r="BY494" i="13"/>
  <c r="BY495" i="13"/>
  <c r="BY496" i="13"/>
  <c r="BY497" i="13"/>
  <c r="BY498" i="13"/>
  <c r="BY499" i="13"/>
  <c r="BY500" i="13"/>
  <c r="BY501" i="13"/>
  <c r="BY502" i="13"/>
  <c r="BY503" i="13"/>
  <c r="BY504" i="13"/>
  <c r="BY505" i="13"/>
  <c r="BY506" i="13"/>
  <c r="BY507" i="13"/>
  <c r="BY508" i="13"/>
  <c r="BY509" i="13"/>
  <c r="BY510" i="13"/>
  <c r="BY511" i="13"/>
  <c r="BY512" i="13"/>
  <c r="BY513" i="13"/>
  <c r="BY514" i="13"/>
  <c r="BY515" i="13"/>
  <c r="BY516" i="13"/>
  <c r="BY517" i="13"/>
  <c r="BY518" i="13"/>
  <c r="BY519" i="13"/>
  <c r="BY520" i="13"/>
  <c r="BY521" i="13"/>
  <c r="BY522" i="13"/>
  <c r="BY523" i="13"/>
  <c r="BY524" i="13"/>
  <c r="BY525" i="13"/>
  <c r="BY526" i="13"/>
  <c r="BY527" i="13"/>
  <c r="BY528" i="13"/>
  <c r="BY529" i="13"/>
  <c r="BY530" i="13"/>
  <c r="BY531" i="13"/>
  <c r="BY532" i="13"/>
  <c r="BY533" i="13"/>
  <c r="BY534" i="13"/>
  <c r="BY535" i="13"/>
  <c r="BY536" i="13"/>
  <c r="BY537" i="13"/>
  <c r="BY538" i="13"/>
  <c r="BY539" i="13"/>
  <c r="BY540" i="13"/>
  <c r="BY541" i="13"/>
  <c r="BY542" i="13"/>
  <c r="BY543" i="13"/>
  <c r="BY544" i="13"/>
  <c r="BY545" i="13"/>
  <c r="BY546" i="13"/>
  <c r="BY547" i="13"/>
  <c r="BY548" i="13"/>
  <c r="BY549" i="13"/>
  <c r="BY550" i="13"/>
  <c r="BY551" i="13"/>
  <c r="BY552" i="13"/>
  <c r="BY553" i="13"/>
  <c r="BY554" i="13"/>
  <c r="BY555" i="13"/>
  <c r="BY556" i="13"/>
  <c r="BW51" i="13"/>
  <c r="BW52" i="13"/>
  <c r="BW53" i="13"/>
  <c r="BW54" i="13"/>
  <c r="BW55" i="13"/>
  <c r="BW56" i="13"/>
  <c r="BW57" i="13"/>
  <c r="BW58" i="13"/>
  <c r="BW59" i="13"/>
  <c r="BW60" i="13"/>
  <c r="BW61" i="13"/>
  <c r="BW62" i="13"/>
  <c r="BW63" i="13"/>
  <c r="BW64" i="13"/>
  <c r="BW65" i="13"/>
  <c r="BW66" i="13"/>
  <c r="BW67" i="13"/>
  <c r="BW68" i="13"/>
  <c r="BW69" i="13"/>
  <c r="BW70" i="13"/>
  <c r="BW71" i="13"/>
  <c r="BW72" i="13"/>
  <c r="BW73" i="13"/>
  <c r="BW74" i="13"/>
  <c r="BW75" i="13"/>
  <c r="BW76" i="13"/>
  <c r="BW77" i="13"/>
  <c r="BW78" i="13"/>
  <c r="BW79" i="13"/>
  <c r="BW80" i="13"/>
  <c r="BW81" i="13"/>
  <c r="BW82" i="13"/>
  <c r="BW83" i="13"/>
  <c r="BW84" i="13"/>
  <c r="BW85" i="13"/>
  <c r="BW86" i="13"/>
  <c r="BW87" i="13"/>
  <c r="BW88" i="13"/>
  <c r="BW89" i="13"/>
  <c r="BW90" i="13"/>
  <c r="BW91" i="13"/>
  <c r="BW92" i="13"/>
  <c r="BW93" i="13"/>
  <c r="BW94" i="13"/>
  <c r="BW95" i="13"/>
  <c r="BW96" i="13"/>
  <c r="BW97" i="13"/>
  <c r="BW98" i="13"/>
  <c r="BW99" i="13"/>
  <c r="BW100" i="13"/>
  <c r="BW101" i="13"/>
  <c r="BW102" i="13"/>
  <c r="BW103" i="13"/>
  <c r="BW104" i="13"/>
  <c r="BW105" i="13"/>
  <c r="BW106" i="13"/>
  <c r="BW107" i="13"/>
  <c r="BW108" i="13"/>
  <c r="BW109" i="13"/>
  <c r="BW110" i="13"/>
  <c r="BW111" i="13"/>
  <c r="BW112" i="13"/>
  <c r="BW113" i="13"/>
  <c r="BW114" i="13"/>
  <c r="BW115" i="13"/>
  <c r="BW116" i="13"/>
  <c r="BW117" i="13"/>
  <c r="BW118" i="13"/>
  <c r="BW119" i="13"/>
  <c r="BW120" i="13"/>
  <c r="BW121" i="13"/>
  <c r="BW122" i="13"/>
  <c r="BW123" i="13"/>
  <c r="BW124" i="13"/>
  <c r="BW125" i="13"/>
  <c r="BW126" i="13"/>
  <c r="BW127" i="13"/>
  <c r="BW128" i="13"/>
  <c r="BW129" i="13"/>
  <c r="BW130" i="13"/>
  <c r="BW131" i="13"/>
  <c r="BW132" i="13"/>
  <c r="BW133" i="13"/>
  <c r="BW134" i="13"/>
  <c r="BW135" i="13"/>
  <c r="BW136" i="13"/>
  <c r="BW137" i="13"/>
  <c r="BW138" i="13"/>
  <c r="BW139" i="13"/>
  <c r="BW140" i="13"/>
  <c r="BW141" i="13"/>
  <c r="BW142" i="13"/>
  <c r="BW143" i="13"/>
  <c r="BW144" i="13"/>
  <c r="BW145" i="13"/>
  <c r="BW146" i="13"/>
  <c r="BW147" i="13"/>
  <c r="BW148" i="13"/>
  <c r="BW149" i="13"/>
  <c r="BW150" i="13"/>
  <c r="BW151" i="13"/>
  <c r="BW152" i="13"/>
  <c r="BW153" i="13"/>
  <c r="BW154" i="13"/>
  <c r="BW155" i="13"/>
  <c r="BW156" i="13"/>
  <c r="BW157" i="13"/>
  <c r="BW158" i="13"/>
  <c r="BW159" i="13"/>
  <c r="BW160" i="13"/>
  <c r="BW161" i="13"/>
  <c r="BW162" i="13"/>
  <c r="BW163" i="13"/>
  <c r="BW164" i="13"/>
  <c r="BW165" i="13"/>
  <c r="BW166" i="13"/>
  <c r="BW167" i="13"/>
  <c r="BW168" i="13"/>
  <c r="BW169" i="13"/>
  <c r="BW170" i="13"/>
  <c r="BW171" i="13"/>
  <c r="BW172" i="13"/>
  <c r="BW173" i="13"/>
  <c r="BW174" i="13"/>
  <c r="BW175" i="13"/>
  <c r="BW176" i="13"/>
  <c r="BW177" i="13"/>
  <c r="BW178" i="13"/>
  <c r="BW179" i="13"/>
  <c r="BW180" i="13"/>
  <c r="BW181" i="13"/>
  <c r="BW182" i="13"/>
  <c r="BW183" i="13"/>
  <c r="BW184" i="13"/>
  <c r="BW185" i="13"/>
  <c r="BW186" i="13"/>
  <c r="BW187" i="13"/>
  <c r="BW188" i="13"/>
  <c r="BW189" i="13"/>
  <c r="BW190" i="13"/>
  <c r="BW191" i="13"/>
  <c r="BW192" i="13"/>
  <c r="BW193" i="13"/>
  <c r="BW194" i="13"/>
  <c r="BW195" i="13"/>
  <c r="BW196" i="13"/>
  <c r="BW197" i="13"/>
  <c r="BW198" i="13"/>
  <c r="BW199" i="13"/>
  <c r="BW200" i="13"/>
  <c r="BW201" i="13"/>
  <c r="BW202" i="13"/>
  <c r="BW203" i="13"/>
  <c r="BW204" i="13"/>
  <c r="BW205" i="13"/>
  <c r="BW206" i="13"/>
  <c r="BW207" i="13"/>
  <c r="BW208" i="13"/>
  <c r="BW209" i="13"/>
  <c r="BW210" i="13"/>
  <c r="BW211" i="13"/>
  <c r="BW212" i="13"/>
  <c r="BW213" i="13"/>
  <c r="BW214" i="13"/>
  <c r="BW215" i="13"/>
  <c r="BW216" i="13"/>
  <c r="BW217" i="13"/>
  <c r="BW218" i="13"/>
  <c r="BW219" i="13"/>
  <c r="BW220" i="13"/>
  <c r="BW221" i="13"/>
  <c r="BW222" i="13"/>
  <c r="BW223" i="13"/>
  <c r="BW224" i="13"/>
  <c r="BW225" i="13"/>
  <c r="BW226" i="13"/>
  <c r="BW227" i="13"/>
  <c r="BW228" i="13"/>
  <c r="BW229" i="13"/>
  <c r="BW230" i="13"/>
  <c r="BW231" i="13"/>
  <c r="BW232" i="13"/>
  <c r="BW233" i="13"/>
  <c r="BW234" i="13"/>
  <c r="BW235" i="13"/>
  <c r="BW236" i="13"/>
  <c r="BW237" i="13"/>
  <c r="BW238" i="13"/>
  <c r="BW239" i="13"/>
  <c r="BW240" i="13"/>
  <c r="BW241" i="13"/>
  <c r="BW242" i="13"/>
  <c r="BW243" i="13"/>
  <c r="BW244" i="13"/>
  <c r="BW245" i="13"/>
  <c r="BW246" i="13"/>
  <c r="BW247" i="13"/>
  <c r="BW248" i="13"/>
  <c r="BW249" i="13"/>
  <c r="BW250" i="13"/>
  <c r="BW251" i="13"/>
  <c r="BW252" i="13"/>
  <c r="BW253" i="13"/>
  <c r="BW254" i="13"/>
  <c r="BW255" i="13"/>
  <c r="BW256" i="13"/>
  <c r="BW257" i="13"/>
  <c r="BW258" i="13"/>
  <c r="BW259" i="13"/>
  <c r="BW260" i="13"/>
  <c r="BW261" i="13"/>
  <c r="BW262" i="13"/>
  <c r="BW263" i="13"/>
  <c r="BW264" i="13"/>
  <c r="BW265" i="13"/>
  <c r="BW266" i="13"/>
  <c r="BW267" i="13"/>
  <c r="BW268" i="13"/>
  <c r="BW269" i="13"/>
  <c r="BW270" i="13"/>
  <c r="BW271" i="13"/>
  <c r="BW272" i="13"/>
  <c r="BW273" i="13"/>
  <c r="BW274" i="13"/>
  <c r="BW275" i="13"/>
  <c r="BW276" i="13"/>
  <c r="BW277" i="13"/>
  <c r="BW278" i="13"/>
  <c r="BW279" i="13"/>
  <c r="BW280" i="13"/>
  <c r="BW281" i="13"/>
  <c r="BW282" i="13"/>
  <c r="BW283" i="13"/>
  <c r="BW284" i="13"/>
  <c r="BW285" i="13"/>
  <c r="BW286" i="13"/>
  <c r="BW287" i="13"/>
  <c r="BW288" i="13"/>
  <c r="BW289" i="13"/>
  <c r="BW290" i="13"/>
  <c r="BW291" i="13"/>
  <c r="BW292" i="13"/>
  <c r="BW293" i="13"/>
  <c r="BW294" i="13"/>
  <c r="BW295" i="13"/>
  <c r="BW296" i="13"/>
  <c r="BW297" i="13"/>
  <c r="BW298" i="13"/>
  <c r="BW299" i="13"/>
  <c r="BW300" i="13"/>
  <c r="BW301" i="13"/>
  <c r="BW302" i="13"/>
  <c r="BW303" i="13"/>
  <c r="BW304" i="13"/>
  <c r="BW305" i="13"/>
  <c r="BW306" i="13"/>
  <c r="BW307" i="13"/>
  <c r="BW308" i="13"/>
  <c r="BW309" i="13"/>
  <c r="BW310" i="13"/>
  <c r="BW311" i="13"/>
  <c r="BW312" i="13"/>
  <c r="BW313" i="13"/>
  <c r="BW314" i="13"/>
  <c r="BW315" i="13"/>
  <c r="BW316" i="13"/>
  <c r="BW317" i="13"/>
  <c r="BW318" i="13"/>
  <c r="BW319" i="13"/>
  <c r="BW320" i="13"/>
  <c r="BW321" i="13"/>
  <c r="BW322" i="13"/>
  <c r="BW323" i="13"/>
  <c r="BW324" i="13"/>
  <c r="BW325" i="13"/>
  <c r="BW326" i="13"/>
  <c r="BW327" i="13"/>
  <c r="BW328" i="13"/>
  <c r="BW329" i="13"/>
  <c r="BW330" i="13"/>
  <c r="BW331" i="13"/>
  <c r="BW332" i="13"/>
  <c r="BW333" i="13"/>
  <c r="BW334" i="13"/>
  <c r="BW335" i="13"/>
  <c r="BW336" i="13"/>
  <c r="BW337" i="13"/>
  <c r="BW338" i="13"/>
  <c r="BW339" i="13"/>
  <c r="BW340" i="13"/>
  <c r="BW341" i="13"/>
  <c r="BW342" i="13"/>
  <c r="BW343" i="13"/>
  <c r="BW344" i="13"/>
  <c r="BW345" i="13"/>
  <c r="BW346" i="13"/>
  <c r="BW347" i="13"/>
  <c r="BW348" i="13"/>
  <c r="BW349" i="13"/>
  <c r="BW350" i="13"/>
  <c r="BW351" i="13"/>
  <c r="BW352" i="13"/>
  <c r="BW353" i="13"/>
  <c r="BW354" i="13"/>
  <c r="BW355" i="13"/>
  <c r="BW356" i="13"/>
  <c r="BW357" i="13"/>
  <c r="BW358" i="13"/>
  <c r="BW359" i="13"/>
  <c r="BW360" i="13"/>
  <c r="BW361" i="13"/>
  <c r="BW362" i="13"/>
  <c r="BW363" i="13"/>
  <c r="BW364" i="13"/>
  <c r="BW365" i="13"/>
  <c r="BW366" i="13"/>
  <c r="BW367" i="13"/>
  <c r="BW368" i="13"/>
  <c r="BW369" i="13"/>
  <c r="BW370" i="13"/>
  <c r="BW371" i="13"/>
  <c r="BW372" i="13"/>
  <c r="BW373" i="13"/>
  <c r="BW374" i="13"/>
  <c r="BW375" i="13"/>
  <c r="BW376" i="13"/>
  <c r="BW377" i="13"/>
  <c r="BW378" i="13"/>
  <c r="BW379" i="13"/>
  <c r="BW380" i="13"/>
  <c r="BW381" i="13"/>
  <c r="BW382" i="13"/>
  <c r="BW383" i="13"/>
  <c r="BW384" i="13"/>
  <c r="BW385" i="13"/>
  <c r="BW386" i="13"/>
  <c r="BW387" i="13"/>
  <c r="BW388" i="13"/>
  <c r="BW389" i="13"/>
  <c r="BW390" i="13"/>
  <c r="BW391" i="13"/>
  <c r="BW392" i="13"/>
  <c r="BW393" i="13"/>
  <c r="BW394" i="13"/>
  <c r="BW395" i="13"/>
  <c r="BW396" i="13"/>
  <c r="BW397" i="13"/>
  <c r="BW398" i="13"/>
  <c r="BW399" i="13"/>
  <c r="BW400" i="13"/>
  <c r="BW401" i="13"/>
  <c r="BW402" i="13"/>
  <c r="BW403" i="13"/>
  <c r="BW404" i="13"/>
  <c r="BW405" i="13"/>
  <c r="BW406" i="13"/>
  <c r="BW407" i="13"/>
  <c r="BW408" i="13"/>
  <c r="BW409" i="13"/>
  <c r="BW410" i="13"/>
  <c r="BW411" i="13"/>
  <c r="BW412" i="13"/>
  <c r="BW413" i="13"/>
  <c r="BW414" i="13"/>
  <c r="BW415" i="13"/>
  <c r="BW416" i="13"/>
  <c r="BW417" i="13"/>
  <c r="BW418" i="13"/>
  <c r="BW419" i="13"/>
  <c r="BW420" i="13"/>
  <c r="BW421" i="13"/>
  <c r="BW422" i="13"/>
  <c r="BW423" i="13"/>
  <c r="BW424" i="13"/>
  <c r="BW425" i="13"/>
  <c r="BW426" i="13"/>
  <c r="BW427" i="13"/>
  <c r="BW428" i="13"/>
  <c r="BW429" i="13"/>
  <c r="BW430" i="13"/>
  <c r="BW431" i="13"/>
  <c r="BW432" i="13"/>
  <c r="BW433" i="13"/>
  <c r="BW434" i="13"/>
  <c r="BW435" i="13"/>
  <c r="BW436" i="13"/>
  <c r="BW437" i="13"/>
  <c r="BW438" i="13"/>
  <c r="BW439" i="13"/>
  <c r="BW440" i="13"/>
  <c r="BW441" i="13"/>
  <c r="BW442" i="13"/>
  <c r="BW443" i="13"/>
  <c r="BW444" i="13"/>
  <c r="BW445" i="13"/>
  <c r="BW446" i="13"/>
  <c r="BW447" i="13"/>
  <c r="BW448" i="13"/>
  <c r="BW449" i="13"/>
  <c r="BW450" i="13"/>
  <c r="BW451" i="13"/>
  <c r="BW452" i="13"/>
  <c r="BW453" i="13"/>
  <c r="BW454" i="13"/>
  <c r="BW455" i="13"/>
  <c r="BW456" i="13"/>
  <c r="BW457" i="13"/>
  <c r="BW458" i="13"/>
  <c r="BW459" i="13"/>
  <c r="BW460" i="13"/>
  <c r="BW461" i="13"/>
  <c r="BW462" i="13"/>
  <c r="BW463" i="13"/>
  <c r="BW464" i="13"/>
  <c r="BW465" i="13"/>
  <c r="BW466" i="13"/>
  <c r="BW467" i="13"/>
  <c r="BW468" i="13"/>
  <c r="BW469" i="13"/>
  <c r="BW470" i="13"/>
  <c r="BW471" i="13"/>
  <c r="BW472" i="13"/>
  <c r="BW473" i="13"/>
  <c r="BW474" i="13"/>
  <c r="BW475" i="13"/>
  <c r="BW476" i="13"/>
  <c r="BW477" i="13"/>
  <c r="BW478" i="13"/>
  <c r="BW479" i="13"/>
  <c r="BW480" i="13"/>
  <c r="BW481" i="13"/>
  <c r="BW482" i="13"/>
  <c r="BW483" i="13"/>
  <c r="BW484" i="13"/>
  <c r="BW485" i="13"/>
  <c r="BW486" i="13"/>
  <c r="BW487" i="13"/>
  <c r="BW488" i="13"/>
  <c r="BW489" i="13"/>
  <c r="BW490" i="13"/>
  <c r="BW491" i="13"/>
  <c r="BW492" i="13"/>
  <c r="BW493" i="13"/>
  <c r="BW494" i="13"/>
  <c r="BW495" i="13"/>
  <c r="BW496" i="13"/>
  <c r="BW497" i="13"/>
  <c r="BW498" i="13"/>
  <c r="BW499" i="13"/>
  <c r="BW500" i="13"/>
  <c r="BW501" i="13"/>
  <c r="BW502" i="13"/>
  <c r="BW503" i="13"/>
  <c r="BW504" i="13"/>
  <c r="BW505" i="13"/>
  <c r="BW506" i="13"/>
  <c r="BW507" i="13"/>
  <c r="BW508" i="13"/>
  <c r="BW509" i="13"/>
  <c r="BW510" i="13"/>
  <c r="BW511" i="13"/>
  <c r="BW512" i="13"/>
  <c r="BW513" i="13"/>
  <c r="BW514" i="13"/>
  <c r="BW515" i="13"/>
  <c r="BW516" i="13"/>
  <c r="BW517" i="13"/>
  <c r="BW518" i="13"/>
  <c r="BW519" i="13"/>
  <c r="BW520" i="13"/>
  <c r="BW521" i="13"/>
  <c r="BW522" i="13"/>
  <c r="BW523" i="13"/>
  <c r="BW524" i="13"/>
  <c r="BW525" i="13"/>
  <c r="BW526" i="13"/>
  <c r="BW527" i="13"/>
  <c r="BW528" i="13"/>
  <c r="BW529" i="13"/>
  <c r="BW530" i="13"/>
  <c r="BW531" i="13"/>
  <c r="BW532" i="13"/>
  <c r="BW533" i="13"/>
  <c r="BW534" i="13"/>
  <c r="BW535" i="13"/>
  <c r="BW536" i="13"/>
  <c r="BW537" i="13"/>
  <c r="BW538" i="13"/>
  <c r="BW539" i="13"/>
  <c r="BW540" i="13"/>
  <c r="BW541" i="13"/>
  <c r="BW542" i="13"/>
  <c r="BW543" i="13"/>
  <c r="BW544" i="13"/>
  <c r="BW545" i="13"/>
  <c r="BW546" i="13"/>
  <c r="BW547" i="13"/>
  <c r="BW548" i="13"/>
  <c r="BW549" i="13"/>
  <c r="BW550" i="13"/>
  <c r="BW551" i="13"/>
  <c r="BW552" i="13"/>
  <c r="BW553" i="13"/>
  <c r="BW554" i="13"/>
  <c r="BW555" i="13"/>
  <c r="BW556" i="13"/>
  <c r="BW557" i="13"/>
  <c r="BT51" i="13"/>
  <c r="BT52" i="13"/>
  <c r="BT53" i="13"/>
  <c r="BT54" i="13"/>
  <c r="BT55" i="13"/>
  <c r="BT56" i="13"/>
  <c r="BT57" i="13"/>
  <c r="BT58" i="13"/>
  <c r="BT59" i="13"/>
  <c r="BT60" i="13"/>
  <c r="BT61" i="13"/>
  <c r="BT62" i="13"/>
  <c r="BT63" i="13"/>
  <c r="BT64" i="13"/>
  <c r="BT65" i="13"/>
  <c r="BT66" i="13"/>
  <c r="BT67" i="13"/>
  <c r="BT68" i="13"/>
  <c r="BT69" i="13"/>
  <c r="BT70" i="13"/>
  <c r="BT71" i="13"/>
  <c r="BT72" i="13"/>
  <c r="BT73" i="13"/>
  <c r="BT74" i="13"/>
  <c r="BT75" i="13"/>
  <c r="BT76" i="13"/>
  <c r="BT77" i="13"/>
  <c r="BT78" i="13"/>
  <c r="BT79" i="13"/>
  <c r="BT80" i="13"/>
  <c r="BT81" i="13"/>
  <c r="BT82" i="13"/>
  <c r="BT83" i="13"/>
  <c r="BT84" i="13"/>
  <c r="BT85" i="13"/>
  <c r="BT86" i="13"/>
  <c r="BT87" i="13"/>
  <c r="BT88" i="13"/>
  <c r="BT89" i="13"/>
  <c r="BT90" i="13"/>
  <c r="BT91" i="13"/>
  <c r="BT92" i="13"/>
  <c r="BT93" i="13"/>
  <c r="BT94" i="13"/>
  <c r="BT95" i="13"/>
  <c r="BT96" i="13"/>
  <c r="BT97" i="13"/>
  <c r="BT98" i="13"/>
  <c r="BT99" i="13"/>
  <c r="BT100" i="13"/>
  <c r="BT101" i="13"/>
  <c r="BT102" i="13"/>
  <c r="BT103" i="13"/>
  <c r="BT104" i="13"/>
  <c r="BT105" i="13"/>
  <c r="BT106" i="13"/>
  <c r="BT107" i="13"/>
  <c r="BT108" i="13"/>
  <c r="BT109" i="13"/>
  <c r="BT110" i="13"/>
  <c r="BT111" i="13"/>
  <c r="BT112" i="13"/>
  <c r="BT113" i="13"/>
  <c r="BT114" i="13"/>
  <c r="BT115" i="13"/>
  <c r="BT116" i="13"/>
  <c r="BT117" i="13"/>
  <c r="BT118" i="13"/>
  <c r="BT119" i="13"/>
  <c r="BT120" i="13"/>
  <c r="BT121" i="13"/>
  <c r="BT122" i="13"/>
  <c r="BT123" i="13"/>
  <c r="BT124" i="13"/>
  <c r="BT125" i="13"/>
  <c r="BT126" i="13"/>
  <c r="BT127" i="13"/>
  <c r="BT128" i="13"/>
  <c r="BT129" i="13"/>
  <c r="BT130" i="13"/>
  <c r="BT131" i="13"/>
  <c r="BT132" i="13"/>
  <c r="BT133" i="13"/>
  <c r="BT134" i="13"/>
  <c r="BT135" i="13"/>
  <c r="BT136" i="13"/>
  <c r="BT137" i="13"/>
  <c r="BT138" i="13"/>
  <c r="BT139" i="13"/>
  <c r="BT140" i="13"/>
  <c r="BT141" i="13"/>
  <c r="BT142" i="13"/>
  <c r="BT143" i="13"/>
  <c r="BT144" i="13"/>
  <c r="BT145" i="13"/>
  <c r="BT146" i="13"/>
  <c r="BT147" i="13"/>
  <c r="BT148" i="13"/>
  <c r="BT149" i="13"/>
  <c r="BT150" i="13"/>
  <c r="BT151" i="13"/>
  <c r="BT152" i="13"/>
  <c r="BT153" i="13"/>
  <c r="BT154" i="13"/>
  <c r="BT155" i="13"/>
  <c r="BT156" i="13"/>
  <c r="BT157" i="13"/>
  <c r="BT158" i="13"/>
  <c r="BT159" i="13"/>
  <c r="BT160" i="13"/>
  <c r="BT161" i="13"/>
  <c r="BT162" i="13"/>
  <c r="BT163" i="13"/>
  <c r="BT164" i="13"/>
  <c r="BT165" i="13"/>
  <c r="BT166" i="13"/>
  <c r="BT167" i="13"/>
  <c r="BT168" i="13"/>
  <c r="BT169" i="13"/>
  <c r="BT170" i="13"/>
  <c r="BT171" i="13"/>
  <c r="BT172" i="13"/>
  <c r="BT173" i="13"/>
  <c r="BT174" i="13"/>
  <c r="BT175" i="13"/>
  <c r="BT176" i="13"/>
  <c r="BT177" i="13"/>
  <c r="BT178" i="13"/>
  <c r="BT179" i="13"/>
  <c r="BT180" i="13"/>
  <c r="BT181" i="13"/>
  <c r="BT182" i="13"/>
  <c r="BT183" i="13"/>
  <c r="BT184" i="13"/>
  <c r="BT185" i="13"/>
  <c r="BT186" i="13"/>
  <c r="BT187" i="13"/>
  <c r="BT188" i="13"/>
  <c r="BT189" i="13"/>
  <c r="BT190" i="13"/>
  <c r="BT191" i="13"/>
  <c r="BT192" i="13"/>
  <c r="BT193" i="13"/>
  <c r="BT194" i="13"/>
  <c r="BT195" i="13"/>
  <c r="BT196" i="13"/>
  <c r="BT197" i="13"/>
  <c r="BT198" i="13"/>
  <c r="BT199" i="13"/>
  <c r="BT200" i="13"/>
  <c r="BT201" i="13"/>
  <c r="BT202" i="13"/>
  <c r="BT203" i="13"/>
  <c r="BT204" i="13"/>
  <c r="BT205" i="13"/>
  <c r="BT206" i="13"/>
  <c r="BT207" i="13"/>
  <c r="BT208" i="13"/>
  <c r="BT209" i="13"/>
  <c r="BT210" i="13"/>
  <c r="BT211" i="13"/>
  <c r="BT212" i="13"/>
  <c r="BT213" i="13"/>
  <c r="BT214" i="13"/>
  <c r="BT215" i="13"/>
  <c r="BT216" i="13"/>
  <c r="BT217" i="13"/>
  <c r="BT218" i="13"/>
  <c r="BT219" i="13"/>
  <c r="BT220" i="13"/>
  <c r="BT221" i="13"/>
  <c r="BT222" i="13"/>
  <c r="BT223" i="13"/>
  <c r="BT224" i="13"/>
  <c r="BT225" i="13"/>
  <c r="BT226" i="13"/>
  <c r="BT227" i="13"/>
  <c r="BT228" i="13"/>
  <c r="BT229" i="13"/>
  <c r="BT230" i="13"/>
  <c r="BT231" i="13"/>
  <c r="BT232" i="13"/>
  <c r="BT233" i="13"/>
  <c r="BT234" i="13"/>
  <c r="BT235" i="13"/>
  <c r="BT236" i="13"/>
  <c r="BT237" i="13"/>
  <c r="BT238" i="13"/>
  <c r="BT239" i="13"/>
  <c r="BT240" i="13"/>
  <c r="BT241" i="13"/>
  <c r="BT242" i="13"/>
  <c r="BT243" i="13"/>
  <c r="BT244" i="13"/>
  <c r="BT245" i="13"/>
  <c r="BT246" i="13"/>
  <c r="BT247" i="13"/>
  <c r="BT248" i="13"/>
  <c r="BT249" i="13"/>
  <c r="BT250" i="13"/>
  <c r="BT251" i="13"/>
  <c r="BT252" i="13"/>
  <c r="BT253" i="13"/>
  <c r="BT254" i="13"/>
  <c r="BT255" i="13"/>
  <c r="BT256" i="13"/>
  <c r="BT257" i="13"/>
  <c r="BT258" i="13"/>
  <c r="BT259" i="13"/>
  <c r="BT260" i="13"/>
  <c r="BT261" i="13"/>
  <c r="BT262" i="13"/>
  <c r="BT263" i="13"/>
  <c r="BT264" i="13"/>
  <c r="BT265" i="13"/>
  <c r="BT266" i="13"/>
  <c r="BT267" i="13"/>
  <c r="BT268" i="13"/>
  <c r="BT269" i="13"/>
  <c r="BT270" i="13"/>
  <c r="BT271" i="13"/>
  <c r="BT272" i="13"/>
  <c r="BT273" i="13"/>
  <c r="BT274" i="13"/>
  <c r="BT275" i="13"/>
  <c r="BT276" i="13"/>
  <c r="BT277" i="13"/>
  <c r="BT278" i="13"/>
  <c r="BT279" i="13"/>
  <c r="BT280" i="13"/>
  <c r="BT281" i="13"/>
  <c r="BT282" i="13"/>
  <c r="BT283" i="13"/>
  <c r="BT284" i="13"/>
  <c r="BT285" i="13"/>
  <c r="BT286" i="13"/>
  <c r="BT287" i="13"/>
  <c r="BT288" i="13"/>
  <c r="BT289" i="13"/>
  <c r="BT290" i="13"/>
  <c r="BT291" i="13"/>
  <c r="BT292" i="13"/>
  <c r="BT293" i="13"/>
  <c r="BT294" i="13"/>
  <c r="BT295" i="13"/>
  <c r="BT296" i="13"/>
  <c r="BT297" i="13"/>
  <c r="BT298" i="13"/>
  <c r="BT299" i="13"/>
  <c r="BT300" i="13"/>
  <c r="BT301" i="13"/>
  <c r="BT302" i="13"/>
  <c r="BT303" i="13"/>
  <c r="BT304" i="13"/>
  <c r="BT305" i="13"/>
  <c r="BT306" i="13"/>
  <c r="BT307" i="13"/>
  <c r="BT308" i="13"/>
  <c r="BT309" i="13"/>
  <c r="BT310" i="13"/>
  <c r="BT311" i="13"/>
  <c r="BT312" i="13"/>
  <c r="BT313" i="13"/>
  <c r="BT314" i="13"/>
  <c r="BT315" i="13"/>
  <c r="BT316" i="13"/>
  <c r="BT317" i="13"/>
  <c r="BT318" i="13"/>
  <c r="BT319" i="13"/>
  <c r="BT320" i="13"/>
  <c r="BT321" i="13"/>
  <c r="BT322" i="13"/>
  <c r="BT323" i="13"/>
  <c r="BT324" i="13"/>
  <c r="BT325" i="13"/>
  <c r="BT326" i="13"/>
  <c r="BT327" i="13"/>
  <c r="BT328" i="13"/>
  <c r="BT329" i="13"/>
  <c r="BT330" i="13"/>
  <c r="BT331" i="13"/>
  <c r="BT332" i="13"/>
  <c r="BT333" i="13"/>
  <c r="BT334" i="13"/>
  <c r="BT335" i="13"/>
  <c r="BT336" i="13"/>
  <c r="BT337" i="13"/>
  <c r="BT338" i="13"/>
  <c r="BT339" i="13"/>
  <c r="BT340" i="13"/>
  <c r="BT341" i="13"/>
  <c r="BT342" i="13"/>
  <c r="BT343" i="13"/>
  <c r="BT344" i="13"/>
  <c r="BT345" i="13"/>
  <c r="BT346" i="13"/>
  <c r="BT347" i="13"/>
  <c r="BT348" i="13"/>
  <c r="BT349" i="13"/>
  <c r="BT350" i="13"/>
  <c r="BT351" i="13"/>
  <c r="BT352" i="13"/>
  <c r="BT353" i="13"/>
  <c r="BT354" i="13"/>
  <c r="BT355" i="13"/>
  <c r="BT356" i="13"/>
  <c r="BT357" i="13"/>
  <c r="BT358" i="13"/>
  <c r="BT359" i="13"/>
  <c r="BT360" i="13"/>
  <c r="BT361" i="13"/>
  <c r="BT362" i="13"/>
  <c r="BT363" i="13"/>
  <c r="BT364" i="13"/>
  <c r="BT365" i="13"/>
  <c r="BT366" i="13"/>
  <c r="BT367" i="13"/>
  <c r="BT368" i="13"/>
  <c r="BT369" i="13"/>
  <c r="BT370" i="13"/>
  <c r="BT371" i="13"/>
  <c r="BT372" i="13"/>
  <c r="BT373" i="13"/>
  <c r="BT374" i="13"/>
  <c r="BT375" i="13"/>
  <c r="BT376" i="13"/>
  <c r="BT377" i="13"/>
  <c r="BT378" i="13"/>
  <c r="BT379" i="13"/>
  <c r="BT380" i="13"/>
  <c r="BT381" i="13"/>
  <c r="BT382" i="13"/>
  <c r="BT383" i="13"/>
  <c r="BT384" i="13"/>
  <c r="BT385" i="13"/>
  <c r="BT386" i="13"/>
  <c r="BT387" i="13"/>
  <c r="BT388" i="13"/>
  <c r="BT389" i="13"/>
  <c r="BT390" i="13"/>
  <c r="BT391" i="13"/>
  <c r="BT392" i="13"/>
  <c r="BT393" i="13"/>
  <c r="BT394" i="13"/>
  <c r="BT395" i="13"/>
  <c r="BT396" i="13"/>
  <c r="BT397" i="13"/>
  <c r="BT398" i="13"/>
  <c r="BT399" i="13"/>
  <c r="BT400" i="13"/>
  <c r="BT401" i="13"/>
  <c r="BT402" i="13"/>
  <c r="BT403" i="13"/>
  <c r="BT404" i="13"/>
  <c r="BT405" i="13"/>
  <c r="BT406" i="13"/>
  <c r="BT407" i="13"/>
  <c r="BT408" i="13"/>
  <c r="BT409" i="13"/>
  <c r="BT410" i="13"/>
  <c r="BT411" i="13"/>
  <c r="BT412" i="13"/>
  <c r="BT413" i="13"/>
  <c r="BT414" i="13"/>
  <c r="BT415" i="13"/>
  <c r="BT416" i="13"/>
  <c r="BT417" i="13"/>
  <c r="BT418" i="13"/>
  <c r="BT419" i="13"/>
  <c r="BT420" i="13"/>
  <c r="BT421" i="13"/>
  <c r="BT422" i="13"/>
  <c r="BT423" i="13"/>
  <c r="BT424" i="13"/>
  <c r="BT425" i="13"/>
  <c r="BT426" i="13"/>
  <c r="BT427" i="13"/>
  <c r="BT428" i="13"/>
  <c r="BT429" i="13"/>
  <c r="BT430" i="13"/>
  <c r="BT431" i="13"/>
  <c r="BT432" i="13"/>
  <c r="BT433" i="13"/>
  <c r="BT434" i="13"/>
  <c r="BT435" i="13"/>
  <c r="BT436" i="13"/>
  <c r="BT437" i="13"/>
  <c r="BT438" i="13"/>
  <c r="BT439" i="13"/>
  <c r="BT440" i="13"/>
  <c r="BT441" i="13"/>
  <c r="BT442" i="13"/>
  <c r="BT443" i="13"/>
  <c r="BT444" i="13"/>
  <c r="BT445" i="13"/>
  <c r="BT446" i="13"/>
  <c r="BT447" i="13"/>
  <c r="BT448" i="13"/>
  <c r="BT449" i="13"/>
  <c r="BT450" i="13"/>
  <c r="BT451" i="13"/>
  <c r="BT452" i="13"/>
  <c r="BT453" i="13"/>
  <c r="BT454" i="13"/>
  <c r="BT455" i="13"/>
  <c r="BT456" i="13"/>
  <c r="BT457" i="13"/>
  <c r="BT458" i="13"/>
  <c r="BT459" i="13"/>
  <c r="BT460" i="13"/>
  <c r="BT461" i="13"/>
  <c r="BT462" i="13"/>
  <c r="BT463" i="13"/>
  <c r="BT464" i="13"/>
  <c r="BT465" i="13"/>
  <c r="BT466" i="13"/>
  <c r="BT467" i="13"/>
  <c r="BT468" i="13"/>
  <c r="BT469" i="13"/>
  <c r="BT470" i="13"/>
  <c r="BT471" i="13"/>
  <c r="BT472" i="13"/>
  <c r="BT473" i="13"/>
  <c r="BT474" i="13"/>
  <c r="BT475" i="13"/>
  <c r="BT476" i="13"/>
  <c r="BT477" i="13"/>
  <c r="BT478" i="13"/>
  <c r="BT479" i="13"/>
  <c r="BT480" i="13"/>
  <c r="BT481" i="13"/>
  <c r="BT482" i="13"/>
  <c r="BT483" i="13"/>
  <c r="BT484" i="13"/>
  <c r="BT485" i="13"/>
  <c r="BT486" i="13"/>
  <c r="BT487" i="13"/>
  <c r="BT488" i="13"/>
  <c r="BT489" i="13"/>
  <c r="BT490" i="13"/>
  <c r="BT491" i="13"/>
  <c r="BT492" i="13"/>
  <c r="BT493" i="13"/>
  <c r="BT494" i="13"/>
  <c r="BT495" i="13"/>
  <c r="BT496" i="13"/>
  <c r="BT497" i="13"/>
  <c r="BT498" i="13"/>
  <c r="BT499" i="13"/>
  <c r="BT500" i="13"/>
  <c r="BT501" i="13"/>
  <c r="BT502" i="13"/>
  <c r="BT503" i="13"/>
  <c r="BT504" i="13"/>
  <c r="BT505" i="13"/>
  <c r="BT506" i="13"/>
  <c r="BT507" i="13"/>
  <c r="BT508" i="13"/>
  <c r="BT509" i="13"/>
  <c r="BT510" i="13"/>
  <c r="BT511" i="13"/>
  <c r="BT512" i="13"/>
  <c r="BT513" i="13"/>
  <c r="BT514" i="13"/>
  <c r="BT515" i="13"/>
  <c r="BT516" i="13"/>
  <c r="BT517" i="13"/>
  <c r="BT518" i="13"/>
  <c r="BT519" i="13"/>
  <c r="BT520" i="13"/>
  <c r="BT521" i="13"/>
  <c r="BT522" i="13"/>
  <c r="BT523" i="13"/>
  <c r="BT524" i="13"/>
  <c r="BT525" i="13"/>
  <c r="BT526" i="13"/>
  <c r="BT527" i="13"/>
  <c r="BT528" i="13"/>
  <c r="BT529" i="13"/>
  <c r="BT530" i="13"/>
  <c r="BT531" i="13"/>
  <c r="BT532" i="13"/>
  <c r="BT533" i="13"/>
  <c r="BT534" i="13"/>
  <c r="BT535" i="13"/>
  <c r="BT536" i="13"/>
  <c r="BT537" i="13"/>
  <c r="BT538" i="13"/>
  <c r="BT539" i="13"/>
  <c r="BT540" i="13"/>
  <c r="BT541" i="13"/>
  <c r="BT542" i="13"/>
  <c r="BT543" i="13"/>
  <c r="BT544" i="13"/>
  <c r="BT545" i="13"/>
  <c r="BT546" i="13"/>
  <c r="BT547" i="13"/>
  <c r="BT548" i="13"/>
  <c r="BT549" i="13"/>
  <c r="BT550" i="13"/>
  <c r="BT551" i="13"/>
  <c r="BT552" i="13"/>
  <c r="BT553" i="13"/>
  <c r="BT554" i="13"/>
  <c r="BT555" i="13"/>
  <c r="BT556" i="13"/>
  <c r="BT557" i="13"/>
  <c r="BS51" i="13"/>
  <c r="BS52" i="13"/>
  <c r="BS53" i="13"/>
  <c r="BS54" i="13"/>
  <c r="BS55" i="13"/>
  <c r="BS56" i="13"/>
  <c r="BS57" i="13"/>
  <c r="BS58" i="13"/>
  <c r="BS59" i="13"/>
  <c r="BS60" i="13"/>
  <c r="BS61" i="13"/>
  <c r="BS62" i="13"/>
  <c r="BS63" i="13"/>
  <c r="BS64" i="13"/>
  <c r="BS65" i="13"/>
  <c r="BS66" i="13"/>
  <c r="BS67" i="13"/>
  <c r="BS68" i="13"/>
  <c r="BS69" i="13"/>
  <c r="BS70" i="13"/>
  <c r="BS71" i="13"/>
  <c r="BS72" i="13"/>
  <c r="BS73" i="13"/>
  <c r="BS74" i="13"/>
  <c r="BS75" i="13"/>
  <c r="BS76" i="13"/>
  <c r="BS77" i="13"/>
  <c r="BS78" i="13"/>
  <c r="BS79" i="13"/>
  <c r="BS80" i="13"/>
  <c r="BS81" i="13"/>
  <c r="BS82" i="13"/>
  <c r="BS83" i="13"/>
  <c r="BS84" i="13"/>
  <c r="BS85" i="13"/>
  <c r="BS86" i="13"/>
  <c r="BS87" i="13"/>
  <c r="BS88" i="13"/>
  <c r="BS89" i="13"/>
  <c r="BS90" i="13"/>
  <c r="BS91" i="13"/>
  <c r="BS92" i="13"/>
  <c r="BS93" i="13"/>
  <c r="BS94" i="13"/>
  <c r="BS95" i="13"/>
  <c r="BS96" i="13"/>
  <c r="BS97" i="13"/>
  <c r="BS98" i="13"/>
  <c r="BS99" i="13"/>
  <c r="BS100" i="13"/>
  <c r="BS101" i="13"/>
  <c r="BS102" i="13"/>
  <c r="BS103" i="13"/>
  <c r="BS104" i="13"/>
  <c r="BS105" i="13"/>
  <c r="BS106" i="13"/>
  <c r="BS107" i="13"/>
  <c r="BS108" i="13"/>
  <c r="BS109" i="13"/>
  <c r="BS110" i="13"/>
  <c r="BS111" i="13"/>
  <c r="BS112" i="13"/>
  <c r="BS113" i="13"/>
  <c r="BS114" i="13"/>
  <c r="BS115" i="13"/>
  <c r="BS116" i="13"/>
  <c r="BS117" i="13"/>
  <c r="BS118" i="13"/>
  <c r="BS119" i="13"/>
  <c r="BS120" i="13"/>
  <c r="BS121" i="13"/>
  <c r="BS122" i="13"/>
  <c r="BS123" i="13"/>
  <c r="BS124" i="13"/>
  <c r="BS125" i="13"/>
  <c r="BS126" i="13"/>
  <c r="BS127" i="13"/>
  <c r="BS128" i="13"/>
  <c r="BS129" i="13"/>
  <c r="BS130" i="13"/>
  <c r="BS131" i="13"/>
  <c r="BS132" i="13"/>
  <c r="BS133" i="13"/>
  <c r="BS134" i="13"/>
  <c r="BS135" i="13"/>
  <c r="BS136" i="13"/>
  <c r="BS137" i="13"/>
  <c r="BS138" i="13"/>
  <c r="BS139" i="13"/>
  <c r="BS140" i="13"/>
  <c r="BS141" i="13"/>
  <c r="BS142" i="13"/>
  <c r="BS143" i="13"/>
  <c r="BS144" i="13"/>
  <c r="BS145" i="13"/>
  <c r="BS146" i="13"/>
  <c r="BS147" i="13"/>
  <c r="BS148" i="13"/>
  <c r="BS149" i="13"/>
  <c r="BS150" i="13"/>
  <c r="BS151" i="13"/>
  <c r="BS152" i="13"/>
  <c r="BS153" i="13"/>
  <c r="BS154" i="13"/>
  <c r="BS155" i="13"/>
  <c r="BS156" i="13"/>
  <c r="BS157" i="13"/>
  <c r="BS158" i="13"/>
  <c r="BS159" i="13"/>
  <c r="BS160" i="13"/>
  <c r="BS161" i="13"/>
  <c r="BS162" i="13"/>
  <c r="BS163" i="13"/>
  <c r="BS164" i="13"/>
  <c r="BS165" i="13"/>
  <c r="BS166" i="13"/>
  <c r="BS167" i="13"/>
  <c r="BS168" i="13"/>
  <c r="BS169" i="13"/>
  <c r="BS170" i="13"/>
  <c r="BS171" i="13"/>
  <c r="BS172" i="13"/>
  <c r="BS173" i="13"/>
  <c r="BS174" i="13"/>
  <c r="BS175" i="13"/>
  <c r="BS176" i="13"/>
  <c r="BS177" i="13"/>
  <c r="BS178" i="13"/>
  <c r="BS179" i="13"/>
  <c r="BS180" i="13"/>
  <c r="BS181" i="13"/>
  <c r="BS182" i="13"/>
  <c r="BS183" i="13"/>
  <c r="BS184" i="13"/>
  <c r="BS185" i="13"/>
  <c r="BS186" i="13"/>
  <c r="BS187" i="13"/>
  <c r="BS188" i="13"/>
  <c r="BS189" i="13"/>
  <c r="BS190" i="13"/>
  <c r="BS191" i="13"/>
  <c r="BS192" i="13"/>
  <c r="BS193" i="13"/>
  <c r="BS194" i="13"/>
  <c r="BS195" i="13"/>
  <c r="BS196" i="13"/>
  <c r="BS197" i="13"/>
  <c r="BS198" i="13"/>
  <c r="BS199" i="13"/>
  <c r="BS200" i="13"/>
  <c r="BS201" i="13"/>
  <c r="BS202" i="13"/>
  <c r="BS203" i="13"/>
  <c r="BS204" i="13"/>
  <c r="BS205" i="13"/>
  <c r="BS206" i="13"/>
  <c r="BS207" i="13"/>
  <c r="BS208" i="13"/>
  <c r="BS209" i="13"/>
  <c r="BS210" i="13"/>
  <c r="BS211" i="13"/>
  <c r="BS212" i="13"/>
  <c r="BS213" i="13"/>
  <c r="BS214" i="13"/>
  <c r="BS215" i="13"/>
  <c r="BS216" i="13"/>
  <c r="BS217" i="13"/>
  <c r="BS218" i="13"/>
  <c r="BS219" i="13"/>
  <c r="BS220" i="13"/>
  <c r="BS221" i="13"/>
  <c r="BS222" i="13"/>
  <c r="BS223" i="13"/>
  <c r="BS224" i="13"/>
  <c r="BS225" i="13"/>
  <c r="BS226" i="13"/>
  <c r="BS227" i="13"/>
  <c r="BS228" i="13"/>
  <c r="BS229" i="13"/>
  <c r="BS230" i="13"/>
  <c r="BS231" i="13"/>
  <c r="BS232" i="13"/>
  <c r="BS233" i="13"/>
  <c r="BS234" i="13"/>
  <c r="BS235" i="13"/>
  <c r="BS236" i="13"/>
  <c r="BS237" i="13"/>
  <c r="BS238" i="13"/>
  <c r="BS239" i="13"/>
  <c r="BS240" i="13"/>
  <c r="BS241" i="13"/>
  <c r="BS242" i="13"/>
  <c r="BS243" i="13"/>
  <c r="BS244" i="13"/>
  <c r="BS245" i="13"/>
  <c r="BS246" i="13"/>
  <c r="BS247" i="13"/>
  <c r="BS248" i="13"/>
  <c r="BS249" i="13"/>
  <c r="BS250" i="13"/>
  <c r="BS251" i="13"/>
  <c r="BS252" i="13"/>
  <c r="BS253" i="13"/>
  <c r="BS254" i="13"/>
  <c r="BS255" i="13"/>
  <c r="BS256" i="13"/>
  <c r="BS257" i="13"/>
  <c r="BS258" i="13"/>
  <c r="BS259" i="13"/>
  <c r="BS260" i="13"/>
  <c r="BS261" i="13"/>
  <c r="BS262" i="13"/>
  <c r="BS263" i="13"/>
  <c r="BS264" i="13"/>
  <c r="BS265" i="13"/>
  <c r="BS266" i="13"/>
  <c r="BS267" i="13"/>
  <c r="BS268" i="13"/>
  <c r="BS269" i="13"/>
  <c r="BS270" i="13"/>
  <c r="BS271" i="13"/>
  <c r="BS272" i="13"/>
  <c r="BS273" i="13"/>
  <c r="BS274" i="13"/>
  <c r="BS275" i="13"/>
  <c r="BS276" i="13"/>
  <c r="BS277" i="13"/>
  <c r="BS278" i="13"/>
  <c r="BS279" i="13"/>
  <c r="BS280" i="13"/>
  <c r="BS281" i="13"/>
  <c r="BS282" i="13"/>
  <c r="BS283" i="13"/>
  <c r="BS284" i="13"/>
  <c r="BS285" i="13"/>
  <c r="BS286" i="13"/>
  <c r="BS287" i="13"/>
  <c r="BS288" i="13"/>
  <c r="BS289" i="13"/>
  <c r="BS290" i="13"/>
  <c r="BS291" i="13"/>
  <c r="BS292" i="13"/>
  <c r="BS293" i="13"/>
  <c r="BS294" i="13"/>
  <c r="BS295" i="13"/>
  <c r="BS296" i="13"/>
  <c r="BS297" i="13"/>
  <c r="BS298" i="13"/>
  <c r="BS299" i="13"/>
  <c r="BS300" i="13"/>
  <c r="BS301" i="13"/>
  <c r="BS302" i="13"/>
  <c r="BS303" i="13"/>
  <c r="BS304" i="13"/>
  <c r="BS305" i="13"/>
  <c r="BS306" i="13"/>
  <c r="BS307" i="13"/>
  <c r="BS308" i="13"/>
  <c r="BS309" i="13"/>
  <c r="BS310" i="13"/>
  <c r="BS311" i="13"/>
  <c r="BS312" i="13"/>
  <c r="BS313" i="13"/>
  <c r="BS314" i="13"/>
  <c r="BS315" i="13"/>
  <c r="BS316" i="13"/>
  <c r="BS317" i="13"/>
  <c r="BS318" i="13"/>
  <c r="BS319" i="13"/>
  <c r="BS320" i="13"/>
  <c r="BS321" i="13"/>
  <c r="BS322" i="13"/>
  <c r="BS323" i="13"/>
  <c r="BS324" i="13"/>
  <c r="BS325" i="13"/>
  <c r="BS326" i="13"/>
  <c r="BS327" i="13"/>
  <c r="BS328" i="13"/>
  <c r="BS329" i="13"/>
  <c r="BS330" i="13"/>
  <c r="BS331" i="13"/>
  <c r="BS332" i="13"/>
  <c r="BS333" i="13"/>
  <c r="BS334" i="13"/>
  <c r="BS335" i="13"/>
  <c r="BS336" i="13"/>
  <c r="BS337" i="13"/>
  <c r="BS338" i="13"/>
  <c r="BS339" i="13"/>
  <c r="BS340" i="13"/>
  <c r="BS341" i="13"/>
  <c r="BS342" i="13"/>
  <c r="BS343" i="13"/>
  <c r="BS344" i="13"/>
  <c r="BS345" i="13"/>
  <c r="BS346" i="13"/>
  <c r="BS347" i="13"/>
  <c r="BS348" i="13"/>
  <c r="BS349" i="13"/>
  <c r="BS350" i="13"/>
  <c r="BS351" i="13"/>
  <c r="BS352" i="13"/>
  <c r="BS353" i="13"/>
  <c r="BS354" i="13"/>
  <c r="BS355" i="13"/>
  <c r="BS356" i="13"/>
  <c r="BS357" i="13"/>
  <c r="BS358" i="13"/>
  <c r="BS359" i="13"/>
  <c r="BS360" i="13"/>
  <c r="BS361" i="13"/>
  <c r="BS362" i="13"/>
  <c r="BS363" i="13"/>
  <c r="BS364" i="13"/>
  <c r="BS365" i="13"/>
  <c r="BS366" i="13"/>
  <c r="BS367" i="13"/>
  <c r="BS368" i="13"/>
  <c r="BS369" i="13"/>
  <c r="BS370" i="13"/>
  <c r="BS371" i="13"/>
  <c r="BS372" i="13"/>
  <c r="BS373" i="13"/>
  <c r="BS374" i="13"/>
  <c r="BS375" i="13"/>
  <c r="BS376" i="13"/>
  <c r="BS377" i="13"/>
  <c r="BS378" i="13"/>
  <c r="BS379" i="13"/>
  <c r="BS380" i="13"/>
  <c r="BS381" i="13"/>
  <c r="BS382" i="13"/>
  <c r="BS383" i="13"/>
  <c r="BS384" i="13"/>
  <c r="BS385" i="13"/>
  <c r="BS386" i="13"/>
  <c r="BS387" i="13"/>
  <c r="BS388" i="13"/>
  <c r="BS389" i="13"/>
  <c r="BS390" i="13"/>
  <c r="BS391" i="13"/>
  <c r="BS392" i="13"/>
  <c r="BS393" i="13"/>
  <c r="BS394" i="13"/>
  <c r="BS395" i="13"/>
  <c r="BS396" i="13"/>
  <c r="BS397" i="13"/>
  <c r="BS398" i="13"/>
  <c r="BS399" i="13"/>
  <c r="BS400" i="13"/>
  <c r="BS401" i="13"/>
  <c r="BS402" i="13"/>
  <c r="BS403" i="13"/>
  <c r="BS404" i="13"/>
  <c r="BS405" i="13"/>
  <c r="BS406" i="13"/>
  <c r="BS407" i="13"/>
  <c r="BS408" i="13"/>
  <c r="BS409" i="13"/>
  <c r="BS410" i="13"/>
  <c r="BS411" i="13"/>
  <c r="BS412" i="13"/>
  <c r="BS413" i="13"/>
  <c r="BS414" i="13"/>
  <c r="BS415" i="13"/>
  <c r="BS416" i="13"/>
  <c r="BS417" i="13"/>
  <c r="BS418" i="13"/>
  <c r="BS419" i="13"/>
  <c r="BS420" i="13"/>
  <c r="BS421" i="13"/>
  <c r="BS422" i="13"/>
  <c r="BS423" i="13"/>
  <c r="BS424" i="13"/>
  <c r="BS425" i="13"/>
  <c r="BS426" i="13"/>
  <c r="BS427" i="13"/>
  <c r="BS428" i="13"/>
  <c r="BS429" i="13"/>
  <c r="BS430" i="13"/>
  <c r="BS431" i="13"/>
  <c r="BS432" i="13"/>
  <c r="BS433" i="13"/>
  <c r="BS434" i="13"/>
  <c r="BS435" i="13"/>
  <c r="BS436" i="13"/>
  <c r="BS437" i="13"/>
  <c r="BS438" i="13"/>
  <c r="BS439" i="13"/>
  <c r="BS440" i="13"/>
  <c r="BS441" i="13"/>
  <c r="BS442" i="13"/>
  <c r="BS443" i="13"/>
  <c r="BS444" i="13"/>
  <c r="BS445" i="13"/>
  <c r="BS446" i="13"/>
  <c r="BS447" i="13"/>
  <c r="BS448" i="13"/>
  <c r="BS449" i="13"/>
  <c r="BS450" i="13"/>
  <c r="BS451" i="13"/>
  <c r="BS452" i="13"/>
  <c r="BS453" i="13"/>
  <c r="BS454" i="13"/>
  <c r="BS455" i="13"/>
  <c r="BS456" i="13"/>
  <c r="BS457" i="13"/>
  <c r="BS458" i="13"/>
  <c r="BS459" i="13"/>
  <c r="BS460" i="13"/>
  <c r="BS461" i="13"/>
  <c r="BS462" i="13"/>
  <c r="BS463" i="13"/>
  <c r="BS464" i="13"/>
  <c r="BS465" i="13"/>
  <c r="BS466" i="13"/>
  <c r="BS467" i="13"/>
  <c r="BS468" i="13"/>
  <c r="BS469" i="13"/>
  <c r="BS470" i="13"/>
  <c r="BS471" i="13"/>
  <c r="BS472" i="13"/>
  <c r="BS473" i="13"/>
  <c r="BS474" i="13"/>
  <c r="BS475" i="13"/>
  <c r="BS476" i="13"/>
  <c r="BS477" i="13"/>
  <c r="BS478" i="13"/>
  <c r="BS479" i="13"/>
  <c r="BS480" i="13"/>
  <c r="BS481" i="13"/>
  <c r="BS482" i="13"/>
  <c r="BS483" i="13"/>
  <c r="BS484" i="13"/>
  <c r="BS485" i="13"/>
  <c r="BS486" i="13"/>
  <c r="BS487" i="13"/>
  <c r="BS488" i="13"/>
  <c r="BS489" i="13"/>
  <c r="BS490" i="13"/>
  <c r="BS491" i="13"/>
  <c r="BS492" i="13"/>
  <c r="BS493" i="13"/>
  <c r="BS494" i="13"/>
  <c r="BS495" i="13"/>
  <c r="BS496" i="13"/>
  <c r="BS497" i="13"/>
  <c r="BS498" i="13"/>
  <c r="BS499" i="13"/>
  <c r="BS500" i="13"/>
  <c r="BS501" i="13"/>
  <c r="BS502" i="13"/>
  <c r="BS503" i="13"/>
  <c r="BS504" i="13"/>
  <c r="BS505" i="13"/>
  <c r="BS506" i="13"/>
  <c r="BS507" i="13"/>
  <c r="BS508" i="13"/>
  <c r="BS509" i="13"/>
  <c r="BS510" i="13"/>
  <c r="BS511" i="13"/>
  <c r="BS512" i="13"/>
  <c r="BS513" i="13"/>
  <c r="BS514" i="13"/>
  <c r="BS515" i="13"/>
  <c r="BS516" i="13"/>
  <c r="BS517" i="13"/>
  <c r="BS518" i="13"/>
  <c r="BS519" i="13"/>
  <c r="BS520" i="13"/>
  <c r="BS521" i="13"/>
  <c r="BS522" i="13"/>
  <c r="BS523" i="13"/>
  <c r="BS524" i="13"/>
  <c r="BS525" i="13"/>
  <c r="BS526" i="13"/>
  <c r="BS527" i="13"/>
  <c r="BS528" i="13"/>
  <c r="BS529" i="13"/>
  <c r="BS530" i="13"/>
  <c r="BS531" i="13"/>
  <c r="BS532" i="13"/>
  <c r="BS533" i="13"/>
  <c r="BS534" i="13"/>
  <c r="BS535" i="13"/>
  <c r="BS536" i="13"/>
  <c r="BS537" i="13"/>
  <c r="BS538" i="13"/>
  <c r="BS539" i="13"/>
  <c r="BS540" i="13"/>
  <c r="BS541" i="13"/>
  <c r="BS542" i="13"/>
  <c r="BS543" i="13"/>
  <c r="BS544" i="13"/>
  <c r="BS545" i="13"/>
  <c r="BS546" i="13"/>
  <c r="BS547" i="13"/>
  <c r="BS548" i="13"/>
  <c r="BS549" i="13"/>
  <c r="BS550" i="13"/>
  <c r="BS551" i="13"/>
  <c r="BS552" i="13"/>
  <c r="BS553" i="13"/>
  <c r="BS554" i="13"/>
  <c r="BS555" i="13"/>
  <c r="BS556" i="13"/>
  <c r="BQ51" i="13"/>
  <c r="BQ52" i="13"/>
  <c r="BQ53" i="13"/>
  <c r="BQ54" i="13"/>
  <c r="BQ55" i="13"/>
  <c r="BQ56" i="13"/>
  <c r="BQ57" i="13"/>
  <c r="BQ58" i="13"/>
  <c r="BQ59" i="13"/>
  <c r="BQ60" i="13"/>
  <c r="BQ61" i="13"/>
  <c r="BQ62" i="13"/>
  <c r="BQ63" i="13"/>
  <c r="BQ64" i="13"/>
  <c r="BQ65" i="13"/>
  <c r="BQ66" i="13"/>
  <c r="BQ67" i="13"/>
  <c r="BQ68" i="13"/>
  <c r="BQ69" i="13"/>
  <c r="BQ70" i="13"/>
  <c r="BQ71" i="13"/>
  <c r="BQ72" i="13"/>
  <c r="BQ73" i="13"/>
  <c r="BQ74" i="13"/>
  <c r="BQ75" i="13"/>
  <c r="BQ76" i="13"/>
  <c r="BQ77" i="13"/>
  <c r="BQ78" i="13"/>
  <c r="BQ79" i="13"/>
  <c r="BQ80" i="13"/>
  <c r="BQ81" i="13"/>
  <c r="BQ82" i="13"/>
  <c r="BQ83" i="13"/>
  <c r="BQ84" i="13"/>
  <c r="BQ85" i="13"/>
  <c r="BQ86" i="13"/>
  <c r="BQ87" i="13"/>
  <c r="BQ88" i="13"/>
  <c r="BQ89" i="13"/>
  <c r="BQ90" i="13"/>
  <c r="BQ91" i="13"/>
  <c r="BQ92" i="13"/>
  <c r="BQ93" i="13"/>
  <c r="BQ94" i="13"/>
  <c r="BQ95" i="13"/>
  <c r="BQ96" i="13"/>
  <c r="BQ97" i="13"/>
  <c r="BQ98" i="13"/>
  <c r="BQ99" i="13"/>
  <c r="BQ100" i="13"/>
  <c r="BQ101" i="13"/>
  <c r="BQ102" i="13"/>
  <c r="BQ103" i="13"/>
  <c r="BQ104" i="13"/>
  <c r="BQ105" i="13"/>
  <c r="BQ106" i="13"/>
  <c r="BQ107" i="13"/>
  <c r="BQ108" i="13"/>
  <c r="BQ109" i="13"/>
  <c r="BQ110" i="13"/>
  <c r="BQ111" i="13"/>
  <c r="BQ112" i="13"/>
  <c r="BQ113" i="13"/>
  <c r="BQ114" i="13"/>
  <c r="BQ115" i="13"/>
  <c r="BQ116" i="13"/>
  <c r="BQ117" i="13"/>
  <c r="BQ118" i="13"/>
  <c r="BQ119" i="13"/>
  <c r="BQ120" i="13"/>
  <c r="BQ121" i="13"/>
  <c r="BQ122" i="13"/>
  <c r="BQ123" i="13"/>
  <c r="BQ124" i="13"/>
  <c r="BQ125" i="13"/>
  <c r="BQ126" i="13"/>
  <c r="BQ127" i="13"/>
  <c r="BQ128" i="13"/>
  <c r="BQ129" i="13"/>
  <c r="BQ130" i="13"/>
  <c r="BQ131" i="13"/>
  <c r="BQ132" i="13"/>
  <c r="BQ133" i="13"/>
  <c r="BQ134" i="13"/>
  <c r="BQ135" i="13"/>
  <c r="BQ136" i="13"/>
  <c r="BQ137" i="13"/>
  <c r="BQ138" i="13"/>
  <c r="BQ139" i="13"/>
  <c r="BQ140" i="13"/>
  <c r="BQ141" i="13"/>
  <c r="BQ142" i="13"/>
  <c r="BQ143" i="13"/>
  <c r="BQ144" i="13"/>
  <c r="BQ145" i="13"/>
  <c r="BQ146" i="13"/>
  <c r="BQ147" i="13"/>
  <c r="BQ148" i="13"/>
  <c r="BQ149" i="13"/>
  <c r="BQ150" i="13"/>
  <c r="BQ151" i="13"/>
  <c r="BQ152" i="13"/>
  <c r="BQ153" i="13"/>
  <c r="BQ154" i="13"/>
  <c r="BQ155" i="13"/>
  <c r="BQ156" i="13"/>
  <c r="BQ157" i="13"/>
  <c r="BQ158" i="13"/>
  <c r="BQ159" i="13"/>
  <c r="BQ160" i="13"/>
  <c r="BQ161" i="13"/>
  <c r="BQ162" i="13"/>
  <c r="BQ163" i="13"/>
  <c r="BQ164" i="13"/>
  <c r="BQ165" i="13"/>
  <c r="BQ166" i="13"/>
  <c r="BQ167" i="13"/>
  <c r="BQ168" i="13"/>
  <c r="BQ169" i="13"/>
  <c r="BQ170" i="13"/>
  <c r="BQ171" i="13"/>
  <c r="BQ172" i="13"/>
  <c r="BQ173" i="13"/>
  <c r="BQ174" i="13"/>
  <c r="BQ175" i="13"/>
  <c r="BQ176" i="13"/>
  <c r="BQ177" i="13"/>
  <c r="BQ178" i="13"/>
  <c r="BQ179" i="13"/>
  <c r="BQ180" i="13"/>
  <c r="BQ181" i="13"/>
  <c r="BQ182" i="13"/>
  <c r="BQ183" i="13"/>
  <c r="BQ184" i="13"/>
  <c r="BQ185" i="13"/>
  <c r="BQ186" i="13"/>
  <c r="BQ187" i="13"/>
  <c r="BQ188" i="13"/>
  <c r="BQ189" i="13"/>
  <c r="BQ190" i="13"/>
  <c r="BQ191" i="13"/>
  <c r="BQ192" i="13"/>
  <c r="BQ193" i="13"/>
  <c r="BQ194" i="13"/>
  <c r="BQ195" i="13"/>
  <c r="BQ196" i="13"/>
  <c r="BQ197" i="13"/>
  <c r="BQ198" i="13"/>
  <c r="BQ199" i="13"/>
  <c r="BQ200" i="13"/>
  <c r="BQ201" i="13"/>
  <c r="BQ202" i="13"/>
  <c r="BQ203" i="13"/>
  <c r="BQ204" i="13"/>
  <c r="BQ205" i="13"/>
  <c r="BQ206" i="13"/>
  <c r="BQ207" i="13"/>
  <c r="BQ208" i="13"/>
  <c r="BQ209" i="13"/>
  <c r="BQ210" i="13"/>
  <c r="BQ211" i="13"/>
  <c r="BQ212" i="13"/>
  <c r="BQ213" i="13"/>
  <c r="BQ214" i="13"/>
  <c r="BQ215" i="13"/>
  <c r="BQ216" i="13"/>
  <c r="BQ217" i="13"/>
  <c r="BQ218" i="13"/>
  <c r="BQ219" i="13"/>
  <c r="BQ220" i="13"/>
  <c r="BQ221" i="13"/>
  <c r="BQ222" i="13"/>
  <c r="BQ223" i="13"/>
  <c r="BQ224" i="13"/>
  <c r="BQ225" i="13"/>
  <c r="BQ226" i="13"/>
  <c r="BQ227" i="13"/>
  <c r="BQ228" i="13"/>
  <c r="BQ229" i="13"/>
  <c r="BQ230" i="13"/>
  <c r="BQ231" i="13"/>
  <c r="BQ232" i="13"/>
  <c r="BQ233" i="13"/>
  <c r="BQ234" i="13"/>
  <c r="BQ235" i="13"/>
  <c r="BQ236" i="13"/>
  <c r="BQ237" i="13"/>
  <c r="BQ238" i="13"/>
  <c r="BQ239" i="13"/>
  <c r="BQ240" i="13"/>
  <c r="BQ241" i="13"/>
  <c r="BQ242" i="13"/>
  <c r="BQ243" i="13"/>
  <c r="BQ244" i="13"/>
  <c r="BQ245" i="13"/>
  <c r="BQ246" i="13"/>
  <c r="BQ247" i="13"/>
  <c r="BQ248" i="13"/>
  <c r="BQ249" i="13"/>
  <c r="BQ250" i="13"/>
  <c r="BQ251" i="13"/>
  <c r="BQ252" i="13"/>
  <c r="BQ253" i="13"/>
  <c r="BQ254" i="13"/>
  <c r="BQ255" i="13"/>
  <c r="BQ256" i="13"/>
  <c r="BQ257" i="13"/>
  <c r="BQ258" i="13"/>
  <c r="BQ259" i="13"/>
  <c r="BQ260" i="13"/>
  <c r="BQ261" i="13"/>
  <c r="BQ262" i="13"/>
  <c r="BQ263" i="13"/>
  <c r="BQ264" i="13"/>
  <c r="BQ265" i="13"/>
  <c r="BQ266" i="13"/>
  <c r="BQ267" i="13"/>
  <c r="BQ268" i="13"/>
  <c r="BQ269" i="13"/>
  <c r="BQ270" i="13"/>
  <c r="BQ271" i="13"/>
  <c r="BQ272" i="13"/>
  <c r="BQ273" i="13"/>
  <c r="BQ274" i="13"/>
  <c r="BQ275" i="13"/>
  <c r="BQ276" i="13"/>
  <c r="BQ277" i="13"/>
  <c r="BQ278" i="13"/>
  <c r="BQ279" i="13"/>
  <c r="BQ280" i="13"/>
  <c r="BQ281" i="13"/>
  <c r="BQ282" i="13"/>
  <c r="BQ283" i="13"/>
  <c r="BQ284" i="13"/>
  <c r="BQ285" i="13"/>
  <c r="BQ286" i="13"/>
  <c r="BQ287" i="13"/>
  <c r="BQ288" i="13"/>
  <c r="BQ289" i="13"/>
  <c r="BQ290" i="13"/>
  <c r="BQ291" i="13"/>
  <c r="BQ292" i="13"/>
  <c r="BQ293" i="13"/>
  <c r="BQ294" i="13"/>
  <c r="BQ295" i="13"/>
  <c r="BQ296" i="13"/>
  <c r="BQ297" i="13"/>
  <c r="BQ298" i="13"/>
  <c r="BQ299" i="13"/>
  <c r="BQ300" i="13"/>
  <c r="BQ301" i="13"/>
  <c r="BQ302" i="13"/>
  <c r="BQ303" i="13"/>
  <c r="BQ304" i="13"/>
  <c r="BQ305" i="13"/>
  <c r="BQ306" i="13"/>
  <c r="BQ307" i="13"/>
  <c r="BQ308" i="13"/>
  <c r="BQ309" i="13"/>
  <c r="BQ310" i="13"/>
  <c r="BQ311" i="13"/>
  <c r="BQ312" i="13"/>
  <c r="BQ313" i="13"/>
  <c r="BQ314" i="13"/>
  <c r="BQ315" i="13"/>
  <c r="BQ316" i="13"/>
  <c r="BQ317" i="13"/>
  <c r="BQ318" i="13"/>
  <c r="BQ319" i="13"/>
  <c r="BQ320" i="13"/>
  <c r="BQ321" i="13"/>
  <c r="BQ322" i="13"/>
  <c r="BQ323" i="13"/>
  <c r="BQ324" i="13"/>
  <c r="BQ325" i="13"/>
  <c r="BQ326" i="13"/>
  <c r="BQ327" i="13"/>
  <c r="BQ328" i="13"/>
  <c r="BQ329" i="13"/>
  <c r="BQ330" i="13"/>
  <c r="BQ331" i="13"/>
  <c r="BQ332" i="13"/>
  <c r="BQ333" i="13"/>
  <c r="BQ334" i="13"/>
  <c r="BQ335" i="13"/>
  <c r="BQ336" i="13"/>
  <c r="BQ337" i="13"/>
  <c r="BQ338" i="13"/>
  <c r="BQ339" i="13"/>
  <c r="BQ340" i="13"/>
  <c r="BQ341" i="13"/>
  <c r="BQ342" i="13"/>
  <c r="BQ343" i="13"/>
  <c r="BQ344" i="13"/>
  <c r="BQ345" i="13"/>
  <c r="BQ346" i="13"/>
  <c r="BQ347" i="13"/>
  <c r="BQ348" i="13"/>
  <c r="BQ349" i="13"/>
  <c r="BQ350" i="13"/>
  <c r="BQ351" i="13"/>
  <c r="BQ352" i="13"/>
  <c r="BQ353" i="13"/>
  <c r="BQ354" i="13"/>
  <c r="BQ355" i="13"/>
  <c r="BQ356" i="13"/>
  <c r="BQ357" i="13"/>
  <c r="BQ358" i="13"/>
  <c r="BQ359" i="13"/>
  <c r="BQ360" i="13"/>
  <c r="BQ361" i="13"/>
  <c r="BQ362" i="13"/>
  <c r="BQ363" i="13"/>
  <c r="BQ364" i="13"/>
  <c r="BQ365" i="13"/>
  <c r="BQ366" i="13"/>
  <c r="BQ367" i="13"/>
  <c r="BQ368" i="13"/>
  <c r="BQ369" i="13"/>
  <c r="BQ370" i="13"/>
  <c r="BQ371" i="13"/>
  <c r="BQ372" i="13"/>
  <c r="BQ373" i="13"/>
  <c r="BQ374" i="13"/>
  <c r="BQ375" i="13"/>
  <c r="BQ376" i="13"/>
  <c r="BQ377" i="13"/>
  <c r="BQ378" i="13"/>
  <c r="BQ379" i="13"/>
  <c r="BQ380" i="13"/>
  <c r="BQ381" i="13"/>
  <c r="BQ382" i="13"/>
  <c r="BQ383" i="13"/>
  <c r="BQ384" i="13"/>
  <c r="BQ385" i="13"/>
  <c r="BQ386" i="13"/>
  <c r="BQ387" i="13"/>
  <c r="BQ388" i="13"/>
  <c r="BQ389" i="13"/>
  <c r="BQ390" i="13"/>
  <c r="BQ391" i="13"/>
  <c r="BQ392" i="13"/>
  <c r="BQ393" i="13"/>
  <c r="BQ394" i="13"/>
  <c r="BQ395" i="13"/>
  <c r="BQ396" i="13"/>
  <c r="BQ397" i="13"/>
  <c r="BQ398" i="13"/>
  <c r="BQ399" i="13"/>
  <c r="BQ400" i="13"/>
  <c r="BQ401" i="13"/>
  <c r="BQ402" i="13"/>
  <c r="BQ403" i="13"/>
  <c r="BQ404" i="13"/>
  <c r="BQ405" i="13"/>
  <c r="BQ406" i="13"/>
  <c r="BQ407" i="13"/>
  <c r="BQ408" i="13"/>
  <c r="BQ409" i="13"/>
  <c r="BQ410" i="13"/>
  <c r="BQ411" i="13"/>
  <c r="BQ412" i="13"/>
  <c r="BQ413" i="13"/>
  <c r="BQ414" i="13"/>
  <c r="BQ415" i="13"/>
  <c r="BQ416" i="13"/>
  <c r="BQ417" i="13"/>
  <c r="BQ418" i="13"/>
  <c r="BQ419" i="13"/>
  <c r="BQ420" i="13"/>
  <c r="BQ421" i="13"/>
  <c r="BQ422" i="13"/>
  <c r="BQ423" i="13"/>
  <c r="BQ424" i="13"/>
  <c r="BQ425" i="13"/>
  <c r="BQ426" i="13"/>
  <c r="BQ427" i="13"/>
  <c r="BQ428" i="13"/>
  <c r="BQ429" i="13"/>
  <c r="BQ430" i="13"/>
  <c r="BQ431" i="13"/>
  <c r="BQ432" i="13"/>
  <c r="BQ433" i="13"/>
  <c r="BQ434" i="13"/>
  <c r="BQ435" i="13"/>
  <c r="BQ436" i="13"/>
  <c r="BQ437" i="13"/>
  <c r="BQ438" i="13"/>
  <c r="BQ439" i="13"/>
  <c r="BQ440" i="13"/>
  <c r="BQ441" i="13"/>
  <c r="BQ442" i="13"/>
  <c r="BQ443" i="13"/>
  <c r="BQ444" i="13"/>
  <c r="BQ445" i="13"/>
  <c r="BQ446" i="13"/>
  <c r="BQ447" i="13"/>
  <c r="BQ448" i="13"/>
  <c r="BQ449" i="13"/>
  <c r="BQ450" i="13"/>
  <c r="BQ451" i="13"/>
  <c r="BQ452" i="13"/>
  <c r="BQ453" i="13"/>
  <c r="BQ454" i="13"/>
  <c r="BQ455" i="13"/>
  <c r="BQ456" i="13"/>
  <c r="BQ457" i="13"/>
  <c r="BQ458" i="13"/>
  <c r="BQ459" i="13"/>
  <c r="BQ460" i="13"/>
  <c r="BQ461" i="13"/>
  <c r="BQ462" i="13"/>
  <c r="BQ463" i="13"/>
  <c r="BQ464" i="13"/>
  <c r="BQ465" i="13"/>
  <c r="BQ466" i="13"/>
  <c r="BQ467" i="13"/>
  <c r="BQ468" i="13"/>
  <c r="BQ469" i="13"/>
  <c r="BQ470" i="13"/>
  <c r="BQ471" i="13"/>
  <c r="BQ472" i="13"/>
  <c r="BQ473" i="13"/>
  <c r="BQ474" i="13"/>
  <c r="BQ475" i="13"/>
  <c r="BQ476" i="13"/>
  <c r="BQ477" i="13"/>
  <c r="BQ478" i="13"/>
  <c r="BQ479" i="13"/>
  <c r="BQ480" i="13"/>
  <c r="BQ481" i="13"/>
  <c r="BQ482" i="13"/>
  <c r="BQ483" i="13"/>
  <c r="BQ484" i="13"/>
  <c r="BQ485" i="13"/>
  <c r="BQ486" i="13"/>
  <c r="BQ487" i="13"/>
  <c r="BQ488" i="13"/>
  <c r="BQ489" i="13"/>
  <c r="BQ490" i="13"/>
  <c r="BQ491" i="13"/>
  <c r="BQ492" i="13"/>
  <c r="BQ493" i="13"/>
  <c r="BQ494" i="13"/>
  <c r="BQ495" i="13"/>
  <c r="BQ496" i="13"/>
  <c r="BQ497" i="13"/>
  <c r="BQ498" i="13"/>
  <c r="BQ499" i="13"/>
  <c r="BQ500" i="13"/>
  <c r="BQ501" i="13"/>
  <c r="BQ502" i="13"/>
  <c r="BQ503" i="13"/>
  <c r="BQ504" i="13"/>
  <c r="BQ505" i="13"/>
  <c r="BQ506" i="13"/>
  <c r="BQ507" i="13"/>
  <c r="BQ508" i="13"/>
  <c r="BQ509" i="13"/>
  <c r="BQ510" i="13"/>
  <c r="BQ511" i="13"/>
  <c r="BQ512" i="13"/>
  <c r="BQ513" i="13"/>
  <c r="BQ514" i="13"/>
  <c r="BQ515" i="13"/>
  <c r="BQ516" i="13"/>
  <c r="BQ517" i="13"/>
  <c r="BQ518" i="13"/>
  <c r="BQ519" i="13"/>
  <c r="BQ520" i="13"/>
  <c r="BQ521" i="13"/>
  <c r="BQ522" i="13"/>
  <c r="BQ523" i="13"/>
  <c r="BQ524" i="13"/>
  <c r="BQ525" i="13"/>
  <c r="BQ526" i="13"/>
  <c r="BQ527" i="13"/>
  <c r="BQ528" i="13"/>
  <c r="BQ529" i="13"/>
  <c r="BQ530" i="13"/>
  <c r="BQ531" i="13"/>
  <c r="BQ532" i="13"/>
  <c r="BQ533" i="13"/>
  <c r="BQ534" i="13"/>
  <c r="BQ535" i="13"/>
  <c r="BQ536" i="13"/>
  <c r="BQ537" i="13"/>
  <c r="BQ538" i="13"/>
  <c r="BQ539" i="13"/>
  <c r="BQ540" i="13"/>
  <c r="BQ541" i="13"/>
  <c r="BQ542" i="13"/>
  <c r="BQ543" i="13"/>
  <c r="BQ544" i="13"/>
  <c r="BQ545" i="13"/>
  <c r="BQ546" i="13"/>
  <c r="BQ547" i="13"/>
  <c r="BQ548" i="13"/>
  <c r="BQ549" i="13"/>
  <c r="BQ550" i="13"/>
  <c r="BQ551" i="13"/>
  <c r="BQ552" i="13"/>
  <c r="BQ553" i="13"/>
  <c r="BQ554" i="13"/>
  <c r="BQ555" i="13"/>
  <c r="BQ556" i="13"/>
  <c r="BQ557" i="13"/>
  <c r="BN51" i="13"/>
  <c r="BN52" i="13"/>
  <c r="BN53" i="13"/>
  <c r="BN54" i="13"/>
  <c r="BN55" i="13"/>
  <c r="BN56" i="13"/>
  <c r="BN57" i="13"/>
  <c r="BN58" i="13"/>
  <c r="BN59" i="13"/>
  <c r="BN60" i="13"/>
  <c r="BN61" i="13"/>
  <c r="BN62" i="13"/>
  <c r="BN63" i="13"/>
  <c r="BN64" i="13"/>
  <c r="BN65" i="13"/>
  <c r="BN66" i="13"/>
  <c r="BN67" i="13"/>
  <c r="BN68" i="13"/>
  <c r="BN69" i="13"/>
  <c r="BN70" i="13"/>
  <c r="BN71" i="13"/>
  <c r="BN72" i="13"/>
  <c r="BN73" i="13"/>
  <c r="BN74" i="13"/>
  <c r="BN75" i="13"/>
  <c r="BN76" i="13"/>
  <c r="BN77" i="13"/>
  <c r="BN78" i="13"/>
  <c r="BN79" i="13"/>
  <c r="BN80" i="13"/>
  <c r="BN81" i="13"/>
  <c r="BN82" i="13"/>
  <c r="BN83" i="13"/>
  <c r="BN84" i="13"/>
  <c r="BN85" i="13"/>
  <c r="BN86" i="13"/>
  <c r="BN87" i="13"/>
  <c r="BN88" i="13"/>
  <c r="BN89" i="13"/>
  <c r="BN90" i="13"/>
  <c r="BN91" i="13"/>
  <c r="BN92" i="13"/>
  <c r="BN93" i="13"/>
  <c r="BN94" i="13"/>
  <c r="BN95" i="13"/>
  <c r="BN96" i="13"/>
  <c r="BN97" i="13"/>
  <c r="BN98" i="13"/>
  <c r="BN99" i="13"/>
  <c r="BN100" i="13"/>
  <c r="BN101" i="13"/>
  <c r="BN102" i="13"/>
  <c r="BN103" i="13"/>
  <c r="BN104" i="13"/>
  <c r="BN105" i="13"/>
  <c r="BN106" i="13"/>
  <c r="BN107" i="13"/>
  <c r="BN108" i="13"/>
  <c r="BN109" i="13"/>
  <c r="BN110" i="13"/>
  <c r="BN111" i="13"/>
  <c r="BN112" i="13"/>
  <c r="BN113" i="13"/>
  <c r="BN114" i="13"/>
  <c r="BN115" i="13"/>
  <c r="BN116" i="13"/>
  <c r="BN117" i="13"/>
  <c r="BN118" i="13"/>
  <c r="BN119" i="13"/>
  <c r="BN120" i="13"/>
  <c r="BN121" i="13"/>
  <c r="BN122" i="13"/>
  <c r="BN123" i="13"/>
  <c r="BN124" i="13"/>
  <c r="BN125" i="13"/>
  <c r="BN126" i="13"/>
  <c r="BN127" i="13"/>
  <c r="BN128" i="13"/>
  <c r="BN129" i="13"/>
  <c r="BN130" i="13"/>
  <c r="BN131" i="13"/>
  <c r="BN132" i="13"/>
  <c r="BN133" i="13"/>
  <c r="BN134" i="13"/>
  <c r="BN135" i="13"/>
  <c r="BN136" i="13"/>
  <c r="BN137" i="13"/>
  <c r="BN138" i="13"/>
  <c r="BN139" i="13"/>
  <c r="BN140" i="13"/>
  <c r="BN141" i="13"/>
  <c r="BN142" i="13"/>
  <c r="BN143" i="13"/>
  <c r="BN144" i="13"/>
  <c r="BN145" i="13"/>
  <c r="BN146" i="13"/>
  <c r="BN147" i="13"/>
  <c r="BN148" i="13"/>
  <c r="BN149" i="13"/>
  <c r="BN150" i="13"/>
  <c r="BN151" i="13"/>
  <c r="BN152" i="13"/>
  <c r="BN153" i="13"/>
  <c r="BN154" i="13"/>
  <c r="BN155" i="13"/>
  <c r="BN156" i="13"/>
  <c r="BN157" i="13"/>
  <c r="BN158" i="13"/>
  <c r="BN159" i="13"/>
  <c r="BN160" i="13"/>
  <c r="BN161" i="13"/>
  <c r="BN162" i="13"/>
  <c r="BN163" i="13"/>
  <c r="BN164" i="13"/>
  <c r="BN165" i="13"/>
  <c r="BN166" i="13"/>
  <c r="BN167" i="13"/>
  <c r="BN168" i="13"/>
  <c r="BN169" i="13"/>
  <c r="BN170" i="13"/>
  <c r="BN171" i="13"/>
  <c r="BN172" i="13"/>
  <c r="BN173" i="13"/>
  <c r="BN174" i="13"/>
  <c r="BN175" i="13"/>
  <c r="BN176" i="13"/>
  <c r="BN177" i="13"/>
  <c r="BN178" i="13"/>
  <c r="BN179" i="13"/>
  <c r="BN180" i="13"/>
  <c r="BN181" i="13"/>
  <c r="BN182" i="13"/>
  <c r="BN183" i="13"/>
  <c r="BN184" i="13"/>
  <c r="BN185" i="13"/>
  <c r="BN186" i="13"/>
  <c r="BN187" i="13"/>
  <c r="BN188" i="13"/>
  <c r="BN189" i="13"/>
  <c r="BN190" i="13"/>
  <c r="BN191" i="13"/>
  <c r="BN192" i="13"/>
  <c r="BN193" i="13"/>
  <c r="BN194" i="13"/>
  <c r="BN195" i="13"/>
  <c r="BN196" i="13"/>
  <c r="BN197" i="13"/>
  <c r="BN198" i="13"/>
  <c r="BN199" i="13"/>
  <c r="BN200" i="13"/>
  <c r="BN201" i="13"/>
  <c r="BN202" i="13"/>
  <c r="BN203" i="13"/>
  <c r="BN204" i="13"/>
  <c r="BN205" i="13"/>
  <c r="BN206" i="13"/>
  <c r="BN207" i="13"/>
  <c r="BN208" i="13"/>
  <c r="BN209" i="13"/>
  <c r="BN210" i="13"/>
  <c r="BN211" i="13"/>
  <c r="BN212" i="13"/>
  <c r="BN213" i="13"/>
  <c r="BN214" i="13"/>
  <c r="BN215" i="13"/>
  <c r="BN216" i="13"/>
  <c r="BN217" i="13"/>
  <c r="BN218" i="13"/>
  <c r="BN219" i="13"/>
  <c r="BN220" i="13"/>
  <c r="BN221" i="13"/>
  <c r="BN222" i="13"/>
  <c r="BN223" i="13"/>
  <c r="BN224" i="13"/>
  <c r="BN225" i="13"/>
  <c r="BN226" i="13"/>
  <c r="BN227" i="13"/>
  <c r="BN228" i="13"/>
  <c r="BN229" i="13"/>
  <c r="BN230" i="13"/>
  <c r="BN231" i="13"/>
  <c r="BN232" i="13"/>
  <c r="BN233" i="13"/>
  <c r="BN234" i="13"/>
  <c r="BN235" i="13"/>
  <c r="BN236" i="13"/>
  <c r="BN237" i="13"/>
  <c r="BN238" i="13"/>
  <c r="BN239" i="13"/>
  <c r="BN240" i="13"/>
  <c r="BN241" i="13"/>
  <c r="BN242" i="13"/>
  <c r="BN243" i="13"/>
  <c r="BN244" i="13"/>
  <c r="BN245" i="13"/>
  <c r="BN246" i="13"/>
  <c r="BN247" i="13"/>
  <c r="BN248" i="13"/>
  <c r="BN249" i="13"/>
  <c r="BN250" i="13"/>
  <c r="BN251" i="13"/>
  <c r="BN252" i="13"/>
  <c r="BN253" i="13"/>
  <c r="BN254" i="13"/>
  <c r="BN255" i="13"/>
  <c r="BN256" i="13"/>
  <c r="BN257" i="13"/>
  <c r="BN258" i="13"/>
  <c r="BN259" i="13"/>
  <c r="BN260" i="13"/>
  <c r="BN261" i="13"/>
  <c r="BN262" i="13"/>
  <c r="BN263" i="13"/>
  <c r="BN264" i="13"/>
  <c r="BN265" i="13"/>
  <c r="BN266" i="13"/>
  <c r="BN267" i="13"/>
  <c r="BN268" i="13"/>
  <c r="BN269" i="13"/>
  <c r="BN270" i="13"/>
  <c r="BN271" i="13"/>
  <c r="BN272" i="13"/>
  <c r="BN273" i="13"/>
  <c r="BN274" i="13"/>
  <c r="BN275" i="13"/>
  <c r="BN276" i="13"/>
  <c r="BN277" i="13"/>
  <c r="BN278" i="13"/>
  <c r="BN279" i="13"/>
  <c r="BN280" i="13"/>
  <c r="BN281" i="13"/>
  <c r="BN282" i="13"/>
  <c r="BN283" i="13"/>
  <c r="BN284" i="13"/>
  <c r="BN285" i="13"/>
  <c r="BN286" i="13"/>
  <c r="BN287" i="13"/>
  <c r="BN288" i="13"/>
  <c r="BN289" i="13"/>
  <c r="BN290" i="13"/>
  <c r="BN291" i="13"/>
  <c r="BN292" i="13"/>
  <c r="BN293" i="13"/>
  <c r="BN294" i="13"/>
  <c r="BN295" i="13"/>
  <c r="BN296" i="13"/>
  <c r="BN297" i="13"/>
  <c r="BN298" i="13"/>
  <c r="BN299" i="13"/>
  <c r="BN300" i="13"/>
  <c r="BN301" i="13"/>
  <c r="BN302" i="13"/>
  <c r="BN303" i="13"/>
  <c r="BN304" i="13"/>
  <c r="BN305" i="13"/>
  <c r="BN306" i="13"/>
  <c r="BN307" i="13"/>
  <c r="BN308" i="13"/>
  <c r="BN309" i="13"/>
  <c r="BN310" i="13"/>
  <c r="BN311" i="13"/>
  <c r="BN312" i="13"/>
  <c r="BN313" i="13"/>
  <c r="BN314" i="13"/>
  <c r="BN315" i="13"/>
  <c r="BN316" i="13"/>
  <c r="BN317" i="13"/>
  <c r="BN318" i="13"/>
  <c r="BN319" i="13"/>
  <c r="BN320" i="13"/>
  <c r="BN321" i="13"/>
  <c r="BN322" i="13"/>
  <c r="BN323" i="13"/>
  <c r="BN324" i="13"/>
  <c r="BN325" i="13"/>
  <c r="BN326" i="13"/>
  <c r="BN327" i="13"/>
  <c r="BN328" i="13"/>
  <c r="BN329" i="13"/>
  <c r="BN330" i="13"/>
  <c r="BN331" i="13"/>
  <c r="BN332" i="13"/>
  <c r="BN333" i="13"/>
  <c r="BN334" i="13"/>
  <c r="BN335" i="13"/>
  <c r="BN336" i="13"/>
  <c r="BN337" i="13"/>
  <c r="BN338" i="13"/>
  <c r="BN339" i="13"/>
  <c r="BN340" i="13"/>
  <c r="BN341" i="13"/>
  <c r="BN342" i="13"/>
  <c r="BN343" i="13"/>
  <c r="BN344" i="13"/>
  <c r="BN345" i="13"/>
  <c r="BN346" i="13"/>
  <c r="BN347" i="13"/>
  <c r="BN348" i="13"/>
  <c r="BN349" i="13"/>
  <c r="BN350" i="13"/>
  <c r="BN351" i="13"/>
  <c r="BN352" i="13"/>
  <c r="BN353" i="13"/>
  <c r="BN354" i="13"/>
  <c r="BN355" i="13"/>
  <c r="BN356" i="13"/>
  <c r="BN357" i="13"/>
  <c r="BN358" i="13"/>
  <c r="BN359" i="13"/>
  <c r="BN360" i="13"/>
  <c r="BN361" i="13"/>
  <c r="BN362" i="13"/>
  <c r="BN363" i="13"/>
  <c r="BN364" i="13"/>
  <c r="BN365" i="13"/>
  <c r="BN366" i="13"/>
  <c r="BN367" i="13"/>
  <c r="BN368" i="13"/>
  <c r="BN369" i="13"/>
  <c r="BN370" i="13"/>
  <c r="BN371" i="13"/>
  <c r="BN372" i="13"/>
  <c r="BN373" i="13"/>
  <c r="BN374" i="13"/>
  <c r="BN375" i="13"/>
  <c r="BN376" i="13"/>
  <c r="BN377" i="13"/>
  <c r="BN378" i="13"/>
  <c r="BN379" i="13"/>
  <c r="BN380" i="13"/>
  <c r="BN381" i="13"/>
  <c r="BN382" i="13"/>
  <c r="BN383" i="13"/>
  <c r="BN384" i="13"/>
  <c r="BN385" i="13"/>
  <c r="BN386" i="13"/>
  <c r="BN387" i="13"/>
  <c r="BN388" i="13"/>
  <c r="BN389" i="13"/>
  <c r="BN390" i="13"/>
  <c r="BN391" i="13"/>
  <c r="BN392" i="13"/>
  <c r="BN393" i="13"/>
  <c r="BN394" i="13"/>
  <c r="BN395" i="13"/>
  <c r="BN396" i="13"/>
  <c r="BN397" i="13"/>
  <c r="BN398" i="13"/>
  <c r="BN399" i="13"/>
  <c r="BN400" i="13"/>
  <c r="BN401" i="13"/>
  <c r="BN402" i="13"/>
  <c r="BN403" i="13"/>
  <c r="BN404" i="13"/>
  <c r="BN405" i="13"/>
  <c r="BN406" i="13"/>
  <c r="BN407" i="13"/>
  <c r="BN408" i="13"/>
  <c r="BN409" i="13"/>
  <c r="BN410" i="13"/>
  <c r="BN411" i="13"/>
  <c r="BN412" i="13"/>
  <c r="BN413" i="13"/>
  <c r="BN414" i="13"/>
  <c r="BN415" i="13"/>
  <c r="BN416" i="13"/>
  <c r="BN417" i="13"/>
  <c r="BN418" i="13"/>
  <c r="BN419" i="13"/>
  <c r="BN420" i="13"/>
  <c r="BN421" i="13"/>
  <c r="BN422" i="13"/>
  <c r="BN423" i="13"/>
  <c r="BN424" i="13"/>
  <c r="BN425" i="13"/>
  <c r="BN426" i="13"/>
  <c r="BN427" i="13"/>
  <c r="BN428" i="13"/>
  <c r="BN429" i="13"/>
  <c r="BN430" i="13"/>
  <c r="BN431" i="13"/>
  <c r="BN432" i="13"/>
  <c r="BN433" i="13"/>
  <c r="BN434" i="13"/>
  <c r="BN435" i="13"/>
  <c r="BN436" i="13"/>
  <c r="BN437" i="13"/>
  <c r="BN438" i="13"/>
  <c r="BN439" i="13"/>
  <c r="BN440" i="13"/>
  <c r="BN441" i="13"/>
  <c r="BN442" i="13"/>
  <c r="BN443" i="13"/>
  <c r="BN444" i="13"/>
  <c r="BN445" i="13"/>
  <c r="BN446" i="13"/>
  <c r="BN447" i="13"/>
  <c r="BN448" i="13"/>
  <c r="BN449" i="13"/>
  <c r="BN450" i="13"/>
  <c r="BN451" i="13"/>
  <c r="BN452" i="13"/>
  <c r="BN453" i="13"/>
  <c r="BN454" i="13"/>
  <c r="BN455" i="13"/>
  <c r="BN456" i="13"/>
  <c r="BN457" i="13"/>
  <c r="BN458" i="13"/>
  <c r="BN459" i="13"/>
  <c r="BN460" i="13"/>
  <c r="BN461" i="13"/>
  <c r="BN462" i="13"/>
  <c r="BN463" i="13"/>
  <c r="BN464" i="13"/>
  <c r="BN465" i="13"/>
  <c r="BN466" i="13"/>
  <c r="BN467" i="13"/>
  <c r="BN468" i="13"/>
  <c r="BN469" i="13"/>
  <c r="BN470" i="13"/>
  <c r="BN471" i="13"/>
  <c r="BN472" i="13"/>
  <c r="BN473" i="13"/>
  <c r="BN474" i="13"/>
  <c r="BN475" i="13"/>
  <c r="BN476" i="13"/>
  <c r="BN477" i="13"/>
  <c r="BN478" i="13"/>
  <c r="BN479" i="13"/>
  <c r="BN480" i="13"/>
  <c r="BN481" i="13"/>
  <c r="BN482" i="13"/>
  <c r="BN483" i="13"/>
  <c r="BN484" i="13"/>
  <c r="BN485" i="13"/>
  <c r="BN486" i="13"/>
  <c r="BN487" i="13"/>
  <c r="BN488" i="13"/>
  <c r="BN489" i="13"/>
  <c r="BN490" i="13"/>
  <c r="BN491" i="13"/>
  <c r="BN492" i="13"/>
  <c r="BN493" i="13"/>
  <c r="BN494" i="13"/>
  <c r="BN495" i="13"/>
  <c r="BN496" i="13"/>
  <c r="BN497" i="13"/>
  <c r="BN498" i="13"/>
  <c r="BN499" i="13"/>
  <c r="BN500" i="13"/>
  <c r="BN501" i="13"/>
  <c r="BN502" i="13"/>
  <c r="BN503" i="13"/>
  <c r="BN504" i="13"/>
  <c r="BN505" i="13"/>
  <c r="BN506" i="13"/>
  <c r="BN507" i="13"/>
  <c r="BN508" i="13"/>
  <c r="BN509" i="13"/>
  <c r="BN510" i="13"/>
  <c r="BN511" i="13"/>
  <c r="BN512" i="13"/>
  <c r="BN513" i="13"/>
  <c r="BN514" i="13"/>
  <c r="BN515" i="13"/>
  <c r="BN516" i="13"/>
  <c r="BN517" i="13"/>
  <c r="BN518" i="13"/>
  <c r="BN519" i="13"/>
  <c r="BN520" i="13"/>
  <c r="BN521" i="13"/>
  <c r="BN522" i="13"/>
  <c r="BN523" i="13"/>
  <c r="BN524" i="13"/>
  <c r="BN525" i="13"/>
  <c r="BN526" i="13"/>
  <c r="BN527" i="13"/>
  <c r="BN528" i="13"/>
  <c r="BN529" i="13"/>
  <c r="BN530" i="13"/>
  <c r="BN531" i="13"/>
  <c r="BN532" i="13"/>
  <c r="BN533" i="13"/>
  <c r="BN534" i="13"/>
  <c r="BN535" i="13"/>
  <c r="BN536" i="13"/>
  <c r="BN537" i="13"/>
  <c r="BN538" i="13"/>
  <c r="BN539" i="13"/>
  <c r="BN540" i="13"/>
  <c r="BN541" i="13"/>
  <c r="BN542" i="13"/>
  <c r="BN543" i="13"/>
  <c r="BN544" i="13"/>
  <c r="BN545" i="13"/>
  <c r="BN546" i="13"/>
  <c r="BN547" i="13"/>
  <c r="BN548" i="13"/>
  <c r="BN549" i="13"/>
  <c r="BN550" i="13"/>
  <c r="BN551" i="13"/>
  <c r="BN552" i="13"/>
  <c r="BN553" i="13"/>
  <c r="BN554" i="13"/>
  <c r="BN555" i="13"/>
  <c r="BN556" i="13"/>
  <c r="BN557" i="13"/>
  <c r="BH51" i="13"/>
  <c r="BH52" i="13"/>
  <c r="BH53" i="13"/>
  <c r="BH54" i="13"/>
  <c r="BH55" i="13"/>
  <c r="BH56" i="13"/>
  <c r="BH57" i="13"/>
  <c r="BH58" i="13"/>
  <c r="BH59" i="13"/>
  <c r="BH60" i="13"/>
  <c r="BH61" i="13"/>
  <c r="BH62" i="13"/>
  <c r="BH63" i="13"/>
  <c r="BH64" i="13"/>
  <c r="BH65" i="13"/>
  <c r="BH66" i="13"/>
  <c r="BH67" i="13"/>
  <c r="BH68" i="13"/>
  <c r="BH69" i="13"/>
  <c r="BH70" i="13"/>
  <c r="BH71" i="13"/>
  <c r="BH72" i="13"/>
  <c r="BH73" i="13"/>
  <c r="BH74" i="13"/>
  <c r="BH75" i="13"/>
  <c r="BH76" i="13"/>
  <c r="BH77" i="13"/>
  <c r="BH78" i="13"/>
  <c r="BH79" i="13"/>
  <c r="BH80" i="13"/>
  <c r="BH81" i="13"/>
  <c r="BH82" i="13"/>
  <c r="BH83" i="13"/>
  <c r="BH84" i="13"/>
  <c r="BH85" i="13"/>
  <c r="BH86" i="13"/>
  <c r="BH87" i="13"/>
  <c r="BH88" i="13"/>
  <c r="BH89" i="13"/>
  <c r="BH90" i="13"/>
  <c r="BH91" i="13"/>
  <c r="BH92" i="13"/>
  <c r="BH93" i="13"/>
  <c r="BH94" i="13"/>
  <c r="BH95" i="13"/>
  <c r="BH96" i="13"/>
  <c r="BH97" i="13"/>
  <c r="BH98" i="13"/>
  <c r="BH99" i="13"/>
  <c r="BH100" i="13"/>
  <c r="BH101" i="13"/>
  <c r="BH102" i="13"/>
  <c r="BH103" i="13"/>
  <c r="BH104" i="13"/>
  <c r="BH105" i="13"/>
  <c r="BH106" i="13"/>
  <c r="BH107" i="13"/>
  <c r="BH108" i="13"/>
  <c r="BH109" i="13"/>
  <c r="BH110" i="13"/>
  <c r="BH111" i="13"/>
  <c r="BH112" i="13"/>
  <c r="BH113" i="13"/>
  <c r="BH114" i="13"/>
  <c r="BH115" i="13"/>
  <c r="BH116" i="13"/>
  <c r="BH117" i="13"/>
  <c r="BH118" i="13"/>
  <c r="BH119" i="13"/>
  <c r="BH120" i="13"/>
  <c r="BH121" i="13"/>
  <c r="BH122" i="13"/>
  <c r="BH123" i="13"/>
  <c r="BH124" i="13"/>
  <c r="BH125" i="13"/>
  <c r="BH126" i="13"/>
  <c r="BH127" i="13"/>
  <c r="BH128" i="13"/>
  <c r="BH129" i="13"/>
  <c r="BH130" i="13"/>
  <c r="BH131" i="13"/>
  <c r="BH132" i="13"/>
  <c r="BH133" i="13"/>
  <c r="BH134" i="13"/>
  <c r="BH135" i="13"/>
  <c r="BH136" i="13"/>
  <c r="BH137" i="13"/>
  <c r="BH138" i="13"/>
  <c r="BH139" i="13"/>
  <c r="BH140" i="13"/>
  <c r="BH141" i="13"/>
  <c r="BH142" i="13"/>
  <c r="BH143" i="13"/>
  <c r="BH144" i="13"/>
  <c r="BH145" i="13"/>
  <c r="BH146" i="13"/>
  <c r="BH147" i="13"/>
  <c r="BH148" i="13"/>
  <c r="BH149" i="13"/>
  <c r="BH150" i="13"/>
  <c r="BH151" i="13"/>
  <c r="BH152" i="13"/>
  <c r="BH153" i="13"/>
  <c r="BH154" i="13"/>
  <c r="BH155" i="13"/>
  <c r="BH156" i="13"/>
  <c r="BH157" i="13"/>
  <c r="BH158" i="13"/>
  <c r="BH159" i="13"/>
  <c r="BH160" i="13"/>
  <c r="BH161" i="13"/>
  <c r="BH162" i="13"/>
  <c r="BH163" i="13"/>
  <c r="BH164" i="13"/>
  <c r="BH165" i="13"/>
  <c r="BH166" i="13"/>
  <c r="BH167" i="13"/>
  <c r="BH168" i="13"/>
  <c r="BH169" i="13"/>
  <c r="BH170" i="13"/>
  <c r="BH171" i="13"/>
  <c r="BH172" i="13"/>
  <c r="BH173" i="13"/>
  <c r="BH174" i="13"/>
  <c r="BH175" i="13"/>
  <c r="BH176" i="13"/>
  <c r="BH177" i="13"/>
  <c r="BH178" i="13"/>
  <c r="BH179" i="13"/>
  <c r="BH180" i="13"/>
  <c r="BH181" i="13"/>
  <c r="BH182" i="13"/>
  <c r="BH183" i="13"/>
  <c r="BH184" i="13"/>
  <c r="BH185" i="13"/>
  <c r="BH186" i="13"/>
  <c r="BH187" i="13"/>
  <c r="BH188" i="13"/>
  <c r="BH189" i="13"/>
  <c r="BH190" i="13"/>
  <c r="BH191" i="13"/>
  <c r="BH192" i="13"/>
  <c r="BH193" i="13"/>
  <c r="BH194" i="13"/>
  <c r="BH195" i="13"/>
  <c r="BH196" i="13"/>
  <c r="BH197" i="13"/>
  <c r="BH198" i="13"/>
  <c r="BH199" i="13"/>
  <c r="BH200" i="13"/>
  <c r="BH201" i="13"/>
  <c r="BH202" i="13"/>
  <c r="BH203" i="13"/>
  <c r="BH204" i="13"/>
  <c r="BH205" i="13"/>
  <c r="BH206" i="13"/>
  <c r="BH207" i="13"/>
  <c r="BH208" i="13"/>
  <c r="BH209" i="13"/>
  <c r="BH210" i="13"/>
  <c r="BH211" i="13"/>
  <c r="BH212" i="13"/>
  <c r="BH213" i="13"/>
  <c r="BH214" i="13"/>
  <c r="BH215" i="13"/>
  <c r="BH216" i="13"/>
  <c r="BH217" i="13"/>
  <c r="BH218" i="13"/>
  <c r="BH219" i="13"/>
  <c r="BH220" i="13"/>
  <c r="BH221" i="13"/>
  <c r="BH222" i="13"/>
  <c r="BH223" i="13"/>
  <c r="BH224" i="13"/>
  <c r="BH225" i="13"/>
  <c r="BH226" i="13"/>
  <c r="BH227" i="13"/>
  <c r="BH228" i="13"/>
  <c r="BH229" i="13"/>
  <c r="BH230" i="13"/>
  <c r="BH231" i="13"/>
  <c r="BH232" i="13"/>
  <c r="BH233" i="13"/>
  <c r="BH234" i="13"/>
  <c r="BH235" i="13"/>
  <c r="BH236" i="13"/>
  <c r="BH237" i="13"/>
  <c r="BH238" i="13"/>
  <c r="BH239" i="13"/>
  <c r="BH240" i="13"/>
  <c r="BH241" i="13"/>
  <c r="BH242" i="13"/>
  <c r="BH243" i="13"/>
  <c r="BH244" i="13"/>
  <c r="BH245" i="13"/>
  <c r="BH246" i="13"/>
  <c r="BH247" i="13"/>
  <c r="BH248" i="13"/>
  <c r="BH249" i="13"/>
  <c r="BH250" i="13"/>
  <c r="BH251" i="13"/>
  <c r="BH252" i="13"/>
  <c r="BH253" i="13"/>
  <c r="BH254" i="13"/>
  <c r="BH255" i="13"/>
  <c r="BH256" i="13"/>
  <c r="BH257" i="13"/>
  <c r="BH258" i="13"/>
  <c r="BH259" i="13"/>
  <c r="BH260" i="13"/>
  <c r="BH261" i="13"/>
  <c r="BH262" i="13"/>
  <c r="BH263" i="13"/>
  <c r="BH264" i="13"/>
  <c r="BH265" i="13"/>
  <c r="BH266" i="13"/>
  <c r="BH267" i="13"/>
  <c r="BH268" i="13"/>
  <c r="BH269" i="13"/>
  <c r="BH270" i="13"/>
  <c r="BH271" i="13"/>
  <c r="BH272" i="13"/>
  <c r="BH273" i="13"/>
  <c r="BH274" i="13"/>
  <c r="BH275" i="13"/>
  <c r="BH276" i="13"/>
  <c r="BH277" i="13"/>
  <c r="BH278" i="13"/>
  <c r="BH279" i="13"/>
  <c r="BH280" i="13"/>
  <c r="BH281" i="13"/>
  <c r="BH282" i="13"/>
  <c r="BH283" i="13"/>
  <c r="BH284" i="13"/>
  <c r="BH285" i="13"/>
  <c r="BH286" i="13"/>
  <c r="BH287" i="13"/>
  <c r="BH288" i="13"/>
  <c r="BH289" i="13"/>
  <c r="BH290" i="13"/>
  <c r="BH291" i="13"/>
  <c r="BH292" i="13"/>
  <c r="BH293" i="13"/>
  <c r="BH294" i="13"/>
  <c r="BH295" i="13"/>
  <c r="BH296" i="13"/>
  <c r="BH297" i="13"/>
  <c r="BH298" i="13"/>
  <c r="BH299" i="13"/>
  <c r="BH300" i="13"/>
  <c r="BH301" i="13"/>
  <c r="BH302" i="13"/>
  <c r="BH303" i="13"/>
  <c r="BH304" i="13"/>
  <c r="BH305" i="13"/>
  <c r="BH306" i="13"/>
  <c r="BH307" i="13"/>
  <c r="BH308" i="13"/>
  <c r="BH309" i="13"/>
  <c r="BH310" i="13"/>
  <c r="BH311" i="13"/>
  <c r="BH312" i="13"/>
  <c r="BH313" i="13"/>
  <c r="BH314" i="13"/>
  <c r="BH315" i="13"/>
  <c r="BH316" i="13"/>
  <c r="BH317" i="13"/>
  <c r="BH318" i="13"/>
  <c r="BH319" i="13"/>
  <c r="BH320" i="13"/>
  <c r="BH321" i="13"/>
  <c r="BH322" i="13"/>
  <c r="BH323" i="13"/>
  <c r="BH324" i="13"/>
  <c r="BH325" i="13"/>
  <c r="BH326" i="13"/>
  <c r="BH327" i="13"/>
  <c r="BH328" i="13"/>
  <c r="BH329" i="13"/>
  <c r="BH330" i="13"/>
  <c r="BH331" i="13"/>
  <c r="BH332" i="13"/>
  <c r="BH333" i="13"/>
  <c r="BH334" i="13"/>
  <c r="BH335" i="13"/>
  <c r="BH336" i="13"/>
  <c r="BH337" i="13"/>
  <c r="BH338" i="13"/>
  <c r="BH339" i="13"/>
  <c r="BH340" i="13"/>
  <c r="BH341" i="13"/>
  <c r="BH342" i="13"/>
  <c r="BH343" i="13"/>
  <c r="BH344" i="13"/>
  <c r="BH345" i="13"/>
  <c r="BH346" i="13"/>
  <c r="BH347" i="13"/>
  <c r="BH348" i="13"/>
  <c r="BH349" i="13"/>
  <c r="BH350" i="13"/>
  <c r="BH351" i="13"/>
  <c r="BH352" i="13"/>
  <c r="BH353" i="13"/>
  <c r="BH354" i="13"/>
  <c r="BH355" i="13"/>
  <c r="BH356" i="13"/>
  <c r="BH357" i="13"/>
  <c r="BH358" i="13"/>
  <c r="BH359" i="13"/>
  <c r="BH360" i="13"/>
  <c r="BH361" i="13"/>
  <c r="BH362" i="13"/>
  <c r="BH363" i="13"/>
  <c r="BH364" i="13"/>
  <c r="BH365" i="13"/>
  <c r="BH366" i="13"/>
  <c r="BH367" i="13"/>
  <c r="BH368" i="13"/>
  <c r="BH369" i="13"/>
  <c r="BH370" i="13"/>
  <c r="BH371" i="13"/>
  <c r="BH372" i="13"/>
  <c r="BH373" i="13"/>
  <c r="BH374" i="13"/>
  <c r="BH375" i="13"/>
  <c r="BH376" i="13"/>
  <c r="BH377" i="13"/>
  <c r="BH378" i="13"/>
  <c r="BH379" i="13"/>
  <c r="BH380" i="13"/>
  <c r="BH381" i="13"/>
  <c r="BH382" i="13"/>
  <c r="BH383" i="13"/>
  <c r="BH384" i="13"/>
  <c r="BH385" i="13"/>
  <c r="BH386" i="13"/>
  <c r="BH387" i="13"/>
  <c r="BH388" i="13"/>
  <c r="BH389" i="13"/>
  <c r="BH390" i="13"/>
  <c r="BH391" i="13"/>
  <c r="BH392" i="13"/>
  <c r="BH393" i="13"/>
  <c r="BH394" i="13"/>
  <c r="BH395" i="13"/>
  <c r="BH396" i="13"/>
  <c r="BH397" i="13"/>
  <c r="BH398" i="13"/>
  <c r="BH399" i="13"/>
  <c r="BH400" i="13"/>
  <c r="BH401" i="13"/>
  <c r="BH402" i="13"/>
  <c r="BH403" i="13"/>
  <c r="BH404" i="13"/>
  <c r="BH405" i="13"/>
  <c r="BH406" i="13"/>
  <c r="BH407" i="13"/>
  <c r="BH408" i="13"/>
  <c r="BH409" i="13"/>
  <c r="BH410" i="13"/>
  <c r="BH411" i="13"/>
  <c r="BH412" i="13"/>
  <c r="BH413" i="13"/>
  <c r="BH414" i="13"/>
  <c r="BH415" i="13"/>
  <c r="BH416" i="13"/>
  <c r="BH417" i="13"/>
  <c r="BH418" i="13"/>
  <c r="BH419" i="13"/>
  <c r="BH420" i="13"/>
  <c r="BH421" i="13"/>
  <c r="BH422" i="13"/>
  <c r="BH423" i="13"/>
  <c r="BH424" i="13"/>
  <c r="BH425" i="13"/>
  <c r="BH426" i="13"/>
  <c r="BH427" i="13"/>
  <c r="BH428" i="13"/>
  <c r="BH429" i="13"/>
  <c r="BH430" i="13"/>
  <c r="BH431" i="13"/>
  <c r="BH432" i="13"/>
  <c r="BH433" i="13"/>
  <c r="BH434" i="13"/>
  <c r="BH435" i="13"/>
  <c r="BH436" i="13"/>
  <c r="BH437" i="13"/>
  <c r="BH438" i="13"/>
  <c r="BH439" i="13"/>
  <c r="BH440" i="13"/>
  <c r="BH441" i="13"/>
  <c r="BH442" i="13"/>
  <c r="BH443" i="13"/>
  <c r="BH444" i="13"/>
  <c r="BH445" i="13"/>
  <c r="BH446" i="13"/>
  <c r="BH447" i="13"/>
  <c r="BH448" i="13"/>
  <c r="BH449" i="13"/>
  <c r="BH450" i="13"/>
  <c r="BH451" i="13"/>
  <c r="BH452" i="13"/>
  <c r="BH453" i="13"/>
  <c r="BH454" i="13"/>
  <c r="BH455" i="13"/>
  <c r="BH456" i="13"/>
  <c r="BH457" i="13"/>
  <c r="BH458" i="13"/>
  <c r="BH459" i="13"/>
  <c r="BH460" i="13"/>
  <c r="BH461" i="13"/>
  <c r="BH462" i="13"/>
  <c r="BH463" i="13"/>
  <c r="BH464" i="13"/>
  <c r="BH465" i="13"/>
  <c r="BH466" i="13"/>
  <c r="BH467" i="13"/>
  <c r="BH468" i="13"/>
  <c r="BH469" i="13"/>
  <c r="BH470" i="13"/>
  <c r="BH471" i="13"/>
  <c r="BH472" i="13"/>
  <c r="BH473" i="13"/>
  <c r="BH474" i="13"/>
  <c r="BH475" i="13"/>
  <c r="BH476" i="13"/>
  <c r="BH477" i="13"/>
  <c r="BH478" i="13"/>
  <c r="BH479" i="13"/>
  <c r="BH480" i="13"/>
  <c r="BH481" i="13"/>
  <c r="BH482" i="13"/>
  <c r="BH483" i="13"/>
  <c r="BH484" i="13"/>
  <c r="BH485" i="13"/>
  <c r="BH486" i="13"/>
  <c r="BH487" i="13"/>
  <c r="BH488" i="13"/>
  <c r="BH489" i="13"/>
  <c r="BH490" i="13"/>
  <c r="BH491" i="13"/>
  <c r="BH492" i="13"/>
  <c r="BH493" i="13"/>
  <c r="BH494" i="13"/>
  <c r="BH495" i="13"/>
  <c r="BH496" i="13"/>
  <c r="BH497" i="13"/>
  <c r="BH498" i="13"/>
  <c r="BH499" i="13"/>
  <c r="BH500" i="13"/>
  <c r="BH501" i="13"/>
  <c r="BH502" i="13"/>
  <c r="BH503" i="13"/>
  <c r="BH504" i="13"/>
  <c r="BH505" i="13"/>
  <c r="BH506" i="13"/>
  <c r="BH507" i="13"/>
  <c r="BH508" i="13"/>
  <c r="BH509" i="13"/>
  <c r="BH510" i="13"/>
  <c r="BH511" i="13"/>
  <c r="BH512" i="13"/>
  <c r="BH513" i="13"/>
  <c r="BH514" i="13"/>
  <c r="BH515" i="13"/>
  <c r="BH516" i="13"/>
  <c r="BH517" i="13"/>
  <c r="BH518" i="13"/>
  <c r="BH519" i="13"/>
  <c r="BH520" i="13"/>
  <c r="BH521" i="13"/>
  <c r="BH522" i="13"/>
  <c r="BH523" i="13"/>
  <c r="BH524" i="13"/>
  <c r="BH525" i="13"/>
  <c r="BH526" i="13"/>
  <c r="BH527" i="13"/>
  <c r="BH528" i="13"/>
  <c r="BH529" i="13"/>
  <c r="BH530" i="13"/>
  <c r="BH531" i="13"/>
  <c r="BH532" i="13"/>
  <c r="BH533" i="13"/>
  <c r="BH534" i="13"/>
  <c r="BH535" i="13"/>
  <c r="BH536" i="13"/>
  <c r="BH537" i="13"/>
  <c r="BH538" i="13"/>
  <c r="BH539" i="13"/>
  <c r="BH540" i="13"/>
  <c r="BH541" i="13"/>
  <c r="BH542" i="13"/>
  <c r="BH543" i="13"/>
  <c r="BH544" i="13"/>
  <c r="BH545" i="13"/>
  <c r="BH546" i="13"/>
  <c r="BH547" i="13"/>
  <c r="BH548" i="13"/>
  <c r="BH549" i="13"/>
  <c r="BH550" i="13"/>
  <c r="BH551" i="13"/>
  <c r="BH552" i="13"/>
  <c r="BH553" i="13"/>
  <c r="BH554" i="13"/>
  <c r="BH555" i="13"/>
  <c r="BH556" i="13"/>
  <c r="BH557" i="13"/>
  <c r="CF51" i="13"/>
  <c r="CF52" i="13"/>
  <c r="CF53" i="13"/>
  <c r="CF54" i="13"/>
  <c r="CF55" i="13"/>
  <c r="CF56" i="13"/>
  <c r="CF57" i="13"/>
  <c r="CF58" i="13"/>
  <c r="CF59" i="13"/>
  <c r="CF60" i="13"/>
  <c r="CF61" i="13"/>
  <c r="CF62" i="13"/>
  <c r="CF63" i="13"/>
  <c r="CF64" i="13"/>
  <c r="CF65" i="13"/>
  <c r="CF66" i="13"/>
  <c r="CF67" i="13"/>
  <c r="CF68" i="13"/>
  <c r="CF69" i="13"/>
  <c r="CF70" i="13"/>
  <c r="CF71" i="13"/>
  <c r="CF72" i="13"/>
  <c r="CF73" i="13"/>
  <c r="CF74" i="13"/>
  <c r="CF75" i="13"/>
  <c r="CF76" i="13"/>
  <c r="CF77" i="13"/>
  <c r="CF78" i="13"/>
  <c r="CF79" i="13"/>
  <c r="CF80" i="13"/>
  <c r="CF81" i="13"/>
  <c r="CF82" i="13"/>
  <c r="CF83" i="13"/>
  <c r="CF84" i="13"/>
  <c r="CF85" i="13"/>
  <c r="CF86" i="13"/>
  <c r="CF87" i="13"/>
  <c r="CF88" i="13"/>
  <c r="CF89" i="13"/>
  <c r="CF90" i="13"/>
  <c r="CF91" i="13"/>
  <c r="CF92" i="13"/>
  <c r="CF93" i="13"/>
  <c r="CF94" i="13"/>
  <c r="CF95" i="13"/>
  <c r="CF96" i="13"/>
  <c r="CF97" i="13"/>
  <c r="CF98" i="13"/>
  <c r="CF99" i="13"/>
  <c r="CF100" i="13"/>
  <c r="CF101" i="13"/>
  <c r="CF102" i="13"/>
  <c r="CF103" i="13"/>
  <c r="CF104" i="13"/>
  <c r="CF105" i="13"/>
  <c r="CF106" i="13"/>
  <c r="CF107" i="13"/>
  <c r="CF108" i="13"/>
  <c r="CF109" i="13"/>
  <c r="CF110" i="13"/>
  <c r="CF111" i="13"/>
  <c r="CF112" i="13"/>
  <c r="CF113" i="13"/>
  <c r="CF114" i="13"/>
  <c r="CF115" i="13"/>
  <c r="CF116" i="13"/>
  <c r="CF117" i="13"/>
  <c r="CF118" i="13"/>
  <c r="CF119" i="13"/>
  <c r="CF120" i="13"/>
  <c r="CF121" i="13"/>
  <c r="CF122" i="13"/>
  <c r="CF123" i="13"/>
  <c r="CF124" i="13"/>
  <c r="CF125" i="13"/>
  <c r="CF126" i="13"/>
  <c r="CF127" i="13"/>
  <c r="CF128" i="13"/>
  <c r="CF129" i="13"/>
  <c r="CF130" i="13"/>
  <c r="CF131" i="13"/>
  <c r="CF132" i="13"/>
  <c r="CF133" i="13"/>
  <c r="CF134" i="13"/>
  <c r="CF135" i="13"/>
  <c r="CF136" i="13"/>
  <c r="CF137" i="13"/>
  <c r="CF138" i="13"/>
  <c r="CF139" i="13"/>
  <c r="CF140" i="13"/>
  <c r="CF141" i="13"/>
  <c r="CF142" i="13"/>
  <c r="CF143" i="13"/>
  <c r="CF144" i="13"/>
  <c r="CF145" i="13"/>
  <c r="CF146" i="13"/>
  <c r="CF147" i="13"/>
  <c r="CF148" i="13"/>
  <c r="CF149" i="13"/>
  <c r="CF150" i="13"/>
  <c r="CF151" i="13"/>
  <c r="CF152" i="13"/>
  <c r="CF153" i="13"/>
  <c r="CF154" i="13"/>
  <c r="CF155" i="13"/>
  <c r="CF156" i="13"/>
  <c r="CF157" i="13"/>
  <c r="CF158" i="13"/>
  <c r="CF159" i="13"/>
  <c r="CF160" i="13"/>
  <c r="CF161" i="13"/>
  <c r="CF162" i="13"/>
  <c r="CF163" i="13"/>
  <c r="CF164" i="13"/>
  <c r="CF165" i="13"/>
  <c r="CF166" i="13"/>
  <c r="CF167" i="13"/>
  <c r="CF168" i="13"/>
  <c r="CF169" i="13"/>
  <c r="CF170" i="13"/>
  <c r="CF171" i="13"/>
  <c r="CF172" i="13"/>
  <c r="CF173" i="13"/>
  <c r="CF174" i="13"/>
  <c r="CF175" i="13"/>
  <c r="CF176" i="13"/>
  <c r="CF177" i="13"/>
  <c r="CF178" i="13"/>
  <c r="CF179" i="13"/>
  <c r="CF180" i="13"/>
  <c r="CF181" i="13"/>
  <c r="CF182" i="13"/>
  <c r="CF183" i="13"/>
  <c r="CF184" i="13"/>
  <c r="CF185" i="13"/>
  <c r="CF186" i="13"/>
  <c r="CF187" i="13"/>
  <c r="CF188" i="13"/>
  <c r="CF189" i="13"/>
  <c r="CF190" i="13"/>
  <c r="CF191" i="13"/>
  <c r="CF192" i="13"/>
  <c r="CF193" i="13"/>
  <c r="CF194" i="13"/>
  <c r="CF195" i="13"/>
  <c r="CF196" i="13"/>
  <c r="CF197" i="13"/>
  <c r="CF198" i="13"/>
  <c r="CF199" i="13"/>
  <c r="CF200" i="13"/>
  <c r="CF201" i="13"/>
  <c r="CF202" i="13"/>
  <c r="CF203" i="13"/>
  <c r="CF204" i="13"/>
  <c r="CF205" i="13"/>
  <c r="CF206" i="13"/>
  <c r="CF207" i="13"/>
  <c r="CF208" i="13"/>
  <c r="CF209" i="13"/>
  <c r="CF210" i="13"/>
  <c r="CF211" i="13"/>
  <c r="CF212" i="13"/>
  <c r="CF213" i="13"/>
  <c r="CF214" i="13"/>
  <c r="CF215" i="13"/>
  <c r="CF216" i="13"/>
  <c r="CF217" i="13"/>
  <c r="CF218" i="13"/>
  <c r="CF219" i="13"/>
  <c r="CF220" i="13"/>
  <c r="CF221" i="13"/>
  <c r="CF222" i="13"/>
  <c r="CF223" i="13"/>
  <c r="CF224" i="13"/>
  <c r="CF225" i="13"/>
  <c r="CF226" i="13"/>
  <c r="CF227" i="13"/>
  <c r="CF228" i="13"/>
  <c r="CF229" i="13"/>
  <c r="CF230" i="13"/>
  <c r="CF231" i="13"/>
  <c r="CF232" i="13"/>
  <c r="CF233" i="13"/>
  <c r="CF234" i="13"/>
  <c r="CF235" i="13"/>
  <c r="CF236" i="13"/>
  <c r="CF237" i="13"/>
  <c r="CF238" i="13"/>
  <c r="CF239" i="13"/>
  <c r="CF240" i="13"/>
  <c r="CF241" i="13"/>
  <c r="CF242" i="13"/>
  <c r="CF243" i="13"/>
  <c r="CF244" i="13"/>
  <c r="CF245" i="13"/>
  <c r="CF246" i="13"/>
  <c r="CF247" i="13"/>
  <c r="CF248" i="13"/>
  <c r="CF249" i="13"/>
  <c r="CF250" i="13"/>
  <c r="CF251" i="13"/>
  <c r="CF252" i="13"/>
  <c r="CF253" i="13"/>
  <c r="CF254" i="13"/>
  <c r="CF255" i="13"/>
  <c r="CF256" i="13"/>
  <c r="CF257" i="13"/>
  <c r="CF258" i="13"/>
  <c r="CF259" i="13"/>
  <c r="CF260" i="13"/>
  <c r="CF261" i="13"/>
  <c r="CF262" i="13"/>
  <c r="CF263" i="13"/>
  <c r="CF264" i="13"/>
  <c r="CF265" i="13"/>
  <c r="CF266" i="13"/>
  <c r="CF267" i="13"/>
  <c r="CF268" i="13"/>
  <c r="CF269" i="13"/>
  <c r="CF270" i="13"/>
  <c r="CF271" i="13"/>
  <c r="CF272" i="13"/>
  <c r="CF273" i="13"/>
  <c r="CF274" i="13"/>
  <c r="CF275" i="13"/>
  <c r="CF276" i="13"/>
  <c r="CF277" i="13"/>
  <c r="CF278" i="13"/>
  <c r="CF279" i="13"/>
  <c r="CF280" i="13"/>
  <c r="CF281" i="13"/>
  <c r="CF282" i="13"/>
  <c r="CF283" i="13"/>
  <c r="CF284" i="13"/>
  <c r="CF285" i="13"/>
  <c r="CF286" i="13"/>
  <c r="CF287" i="13"/>
  <c r="CF288" i="13"/>
  <c r="CF289" i="13"/>
  <c r="CF290" i="13"/>
  <c r="CF291" i="13"/>
  <c r="CF292" i="13"/>
  <c r="CF293" i="13"/>
  <c r="CF294" i="13"/>
  <c r="CF295" i="13"/>
  <c r="CF296" i="13"/>
  <c r="CF297" i="13"/>
  <c r="CF298" i="13"/>
  <c r="CF299" i="13"/>
  <c r="CF300" i="13"/>
  <c r="CF301" i="13"/>
  <c r="CF302" i="13"/>
  <c r="CF303" i="13"/>
  <c r="CF304" i="13"/>
  <c r="CF305" i="13"/>
  <c r="CF306" i="13"/>
  <c r="CF307" i="13"/>
  <c r="CF308" i="13"/>
  <c r="CF309" i="13"/>
  <c r="CF310" i="13"/>
  <c r="CF311" i="13"/>
  <c r="CF312" i="13"/>
  <c r="CF313" i="13"/>
  <c r="CF314" i="13"/>
  <c r="CF315" i="13"/>
  <c r="CF316" i="13"/>
  <c r="CF317" i="13"/>
  <c r="CF318" i="13"/>
  <c r="CF319" i="13"/>
  <c r="CF320" i="13"/>
  <c r="CF321" i="13"/>
  <c r="CF322" i="13"/>
  <c r="CF323" i="13"/>
  <c r="CF324" i="13"/>
  <c r="CF325" i="13"/>
  <c r="CF326" i="13"/>
  <c r="CF327" i="13"/>
  <c r="CF328" i="13"/>
  <c r="CF329" i="13"/>
  <c r="CF330" i="13"/>
  <c r="CF331" i="13"/>
  <c r="CF332" i="13"/>
  <c r="CF333" i="13"/>
  <c r="CF334" i="13"/>
  <c r="CF335" i="13"/>
  <c r="CF336" i="13"/>
  <c r="CF337" i="13"/>
  <c r="CF338" i="13"/>
  <c r="CF339" i="13"/>
  <c r="CF340" i="13"/>
  <c r="CF341" i="13"/>
  <c r="CF342" i="13"/>
  <c r="CF343" i="13"/>
  <c r="CF344" i="13"/>
  <c r="CF345" i="13"/>
  <c r="CF346" i="13"/>
  <c r="CF347" i="13"/>
  <c r="CF348" i="13"/>
  <c r="CF349" i="13"/>
  <c r="CF350" i="13"/>
  <c r="CF351" i="13"/>
  <c r="CF352" i="13"/>
  <c r="CF353" i="13"/>
  <c r="CF354" i="13"/>
  <c r="CF355" i="13"/>
  <c r="CF356" i="13"/>
  <c r="CF357" i="13"/>
  <c r="CF358" i="13"/>
  <c r="CF359" i="13"/>
  <c r="CF360" i="13"/>
  <c r="CF361" i="13"/>
  <c r="CF362" i="13"/>
  <c r="CF363" i="13"/>
  <c r="CF364" i="13"/>
  <c r="CF365" i="13"/>
  <c r="CF366" i="13"/>
  <c r="CF367" i="13"/>
  <c r="CF368" i="13"/>
  <c r="CF369" i="13"/>
  <c r="CF370" i="13"/>
  <c r="CF371" i="13"/>
  <c r="CF372" i="13"/>
  <c r="CF373" i="13"/>
  <c r="CF374" i="13"/>
  <c r="CF375" i="13"/>
  <c r="CF376" i="13"/>
  <c r="CF377" i="13"/>
  <c r="CF378" i="13"/>
  <c r="CF379" i="13"/>
  <c r="CF380" i="13"/>
  <c r="CF381" i="13"/>
  <c r="CF382" i="13"/>
  <c r="CF383" i="13"/>
  <c r="CF384" i="13"/>
  <c r="CF385" i="13"/>
  <c r="CF386" i="13"/>
  <c r="CF387" i="13"/>
  <c r="CF388" i="13"/>
  <c r="CF389" i="13"/>
  <c r="CF390" i="13"/>
  <c r="CF391" i="13"/>
  <c r="CF392" i="13"/>
  <c r="CF393" i="13"/>
  <c r="CF394" i="13"/>
  <c r="CF395" i="13"/>
  <c r="CF396" i="13"/>
  <c r="CF397" i="13"/>
  <c r="CF398" i="13"/>
  <c r="CF399" i="13"/>
  <c r="CF400" i="13"/>
  <c r="CF401" i="13"/>
  <c r="CF402" i="13"/>
  <c r="CF403" i="13"/>
  <c r="CF404" i="13"/>
  <c r="CF405" i="13"/>
  <c r="CF406" i="13"/>
  <c r="CF407" i="13"/>
  <c r="CF408" i="13"/>
  <c r="CF409" i="13"/>
  <c r="CF410" i="13"/>
  <c r="CF411" i="13"/>
  <c r="CF412" i="13"/>
  <c r="CF413" i="13"/>
  <c r="CF414" i="13"/>
  <c r="CF415" i="13"/>
  <c r="CF416" i="13"/>
  <c r="CF417" i="13"/>
  <c r="CF418" i="13"/>
  <c r="CF419" i="13"/>
  <c r="CF420" i="13"/>
  <c r="CF421" i="13"/>
  <c r="CF422" i="13"/>
  <c r="CF423" i="13"/>
  <c r="CF424" i="13"/>
  <c r="CF425" i="13"/>
  <c r="CF426" i="13"/>
  <c r="CF427" i="13"/>
  <c r="CF428" i="13"/>
  <c r="CF429" i="13"/>
  <c r="CF430" i="13"/>
  <c r="CF431" i="13"/>
  <c r="CF432" i="13"/>
  <c r="CF433" i="13"/>
  <c r="CF434" i="13"/>
  <c r="CF435" i="13"/>
  <c r="CF436" i="13"/>
  <c r="CF437" i="13"/>
  <c r="CF438" i="13"/>
  <c r="CF439" i="13"/>
  <c r="CF440" i="13"/>
  <c r="CF441" i="13"/>
  <c r="CF442" i="13"/>
  <c r="CF443" i="13"/>
  <c r="CF444" i="13"/>
  <c r="CF445" i="13"/>
  <c r="CF446" i="13"/>
  <c r="CF447" i="13"/>
  <c r="CF448" i="13"/>
  <c r="CF449" i="13"/>
  <c r="CF450" i="13"/>
  <c r="CF451" i="13"/>
  <c r="CF452" i="13"/>
  <c r="CF453" i="13"/>
  <c r="CF454" i="13"/>
  <c r="CF455" i="13"/>
  <c r="CF456" i="13"/>
  <c r="CF457" i="13"/>
  <c r="CF458" i="13"/>
  <c r="CF459" i="13"/>
  <c r="CF460" i="13"/>
  <c r="CF461" i="13"/>
  <c r="CF462" i="13"/>
  <c r="CF463" i="13"/>
  <c r="CF464" i="13"/>
  <c r="CF465" i="13"/>
  <c r="CF466" i="13"/>
  <c r="CF467" i="13"/>
  <c r="CF468" i="13"/>
  <c r="CF469" i="13"/>
  <c r="CF470" i="13"/>
  <c r="CF471" i="13"/>
  <c r="CF472" i="13"/>
  <c r="CF473" i="13"/>
  <c r="CF474" i="13"/>
  <c r="CF475" i="13"/>
  <c r="CF476" i="13"/>
  <c r="CF477" i="13"/>
  <c r="CF478" i="13"/>
  <c r="CF479" i="13"/>
  <c r="CF480" i="13"/>
  <c r="CF481" i="13"/>
  <c r="CF482" i="13"/>
  <c r="CF483" i="13"/>
  <c r="CF484" i="13"/>
  <c r="CF485" i="13"/>
  <c r="CF486" i="13"/>
  <c r="CF487" i="13"/>
  <c r="CF488" i="13"/>
  <c r="CF489" i="13"/>
  <c r="CF490" i="13"/>
  <c r="CF491" i="13"/>
  <c r="CF492" i="13"/>
  <c r="CF493" i="13"/>
  <c r="CF494" i="13"/>
  <c r="CF495" i="13"/>
  <c r="CF496" i="13"/>
  <c r="CF497" i="13"/>
  <c r="CF498" i="13"/>
  <c r="CF499" i="13"/>
  <c r="CF500" i="13"/>
  <c r="CF501" i="13"/>
  <c r="CF502" i="13"/>
  <c r="CF503" i="13"/>
  <c r="CF504" i="13"/>
  <c r="CF505" i="13"/>
  <c r="CF506" i="13"/>
  <c r="CF507" i="13"/>
  <c r="CF508" i="13"/>
  <c r="CF509" i="13"/>
  <c r="CF510" i="13"/>
  <c r="CF511" i="13"/>
  <c r="CF512" i="13"/>
  <c r="CF513" i="13"/>
  <c r="CF514" i="13"/>
  <c r="CF515" i="13"/>
  <c r="CF516" i="13"/>
  <c r="CF517" i="13"/>
  <c r="CF518" i="13"/>
  <c r="CF519" i="13"/>
  <c r="CF520" i="13"/>
  <c r="CF521" i="13"/>
  <c r="CF522" i="13"/>
  <c r="CF523" i="13"/>
  <c r="CF524" i="13"/>
  <c r="CF525" i="13"/>
  <c r="CF526" i="13"/>
  <c r="CF527" i="13"/>
  <c r="CF528" i="13"/>
  <c r="CF529" i="13"/>
  <c r="CF530" i="13"/>
  <c r="CF531" i="13"/>
  <c r="CF532" i="13"/>
  <c r="CF533" i="13"/>
  <c r="CF534" i="13"/>
  <c r="CF535" i="13"/>
  <c r="CF536" i="13"/>
  <c r="CF537" i="13"/>
  <c r="CF538" i="13"/>
  <c r="CF539" i="13"/>
  <c r="CF540" i="13"/>
  <c r="CF541" i="13"/>
  <c r="CF542" i="13"/>
  <c r="CF543" i="13"/>
  <c r="CF544" i="13"/>
  <c r="CF545" i="13"/>
  <c r="CF546" i="13"/>
  <c r="CF547" i="13"/>
  <c r="CF548" i="13"/>
  <c r="CF549" i="13"/>
  <c r="CF550" i="13"/>
  <c r="CF551" i="13"/>
  <c r="CF552" i="13"/>
  <c r="CF553" i="13"/>
  <c r="CF554" i="13"/>
  <c r="CF555" i="13"/>
  <c r="CF556" i="13"/>
  <c r="CF557" i="13"/>
  <c r="CC52" i="13"/>
  <c r="CC53" i="13"/>
  <c r="CC54" i="13"/>
  <c r="CC55" i="13"/>
  <c r="CC56" i="13"/>
  <c r="CC57" i="13"/>
  <c r="CC58" i="13"/>
  <c r="CC59" i="13"/>
  <c r="CC60" i="13"/>
  <c r="CC61" i="13"/>
  <c r="CC62" i="13"/>
  <c r="CC63" i="13"/>
  <c r="CC64" i="13"/>
  <c r="CC65" i="13"/>
  <c r="CC66" i="13"/>
  <c r="CC67" i="13"/>
  <c r="CC68" i="13"/>
  <c r="CC69" i="13"/>
  <c r="CC70" i="13"/>
  <c r="CC71" i="13"/>
  <c r="CC72" i="13"/>
  <c r="CC73" i="13"/>
  <c r="CC74" i="13"/>
  <c r="CC75" i="13"/>
  <c r="CC76" i="13"/>
  <c r="CC77" i="13"/>
  <c r="CC78" i="13"/>
  <c r="CC79" i="13"/>
  <c r="CC80" i="13"/>
  <c r="CC81" i="13"/>
  <c r="CC82" i="13"/>
  <c r="CC83" i="13"/>
  <c r="CC84" i="13"/>
  <c r="CC85" i="13"/>
  <c r="CC86" i="13"/>
  <c r="CC87" i="13"/>
  <c r="CC88" i="13"/>
  <c r="CC89" i="13"/>
  <c r="CC90" i="13"/>
  <c r="CC91" i="13"/>
  <c r="CC92" i="13"/>
  <c r="CC93" i="13"/>
  <c r="CC94" i="13"/>
  <c r="CC95" i="13"/>
  <c r="CC96" i="13"/>
  <c r="CC97" i="13"/>
  <c r="CC98" i="13"/>
  <c r="CC99" i="13"/>
  <c r="CC100" i="13"/>
  <c r="CC101" i="13"/>
  <c r="CC102" i="13"/>
  <c r="CC103" i="13"/>
  <c r="CC104" i="13"/>
  <c r="CC105" i="13"/>
  <c r="CC106" i="13"/>
  <c r="CC107" i="13"/>
  <c r="CC108" i="13"/>
  <c r="CC109" i="13"/>
  <c r="CC110" i="13"/>
  <c r="CC111" i="13"/>
  <c r="CC112" i="13"/>
  <c r="CC113" i="13"/>
  <c r="CC114" i="13"/>
  <c r="CC115" i="13"/>
  <c r="CC116" i="13"/>
  <c r="CC117" i="13"/>
  <c r="CC118" i="13"/>
  <c r="CC119" i="13"/>
  <c r="CC120" i="13"/>
  <c r="CC121" i="13"/>
  <c r="CC122" i="13"/>
  <c r="CC123" i="13"/>
  <c r="CC124" i="13"/>
  <c r="CC125" i="13"/>
  <c r="CC126" i="13"/>
  <c r="CC127" i="13"/>
  <c r="CC128" i="13"/>
  <c r="CC129" i="13"/>
  <c r="CC130" i="13"/>
  <c r="CC131" i="13"/>
  <c r="CC132" i="13"/>
  <c r="CC133" i="13"/>
  <c r="CC134" i="13"/>
  <c r="CC135" i="13"/>
  <c r="CC136" i="13"/>
  <c r="CC137" i="13"/>
  <c r="CC138" i="13"/>
  <c r="CC139" i="13"/>
  <c r="CC140" i="13"/>
  <c r="CC141" i="13"/>
  <c r="CC142" i="13"/>
  <c r="CC143" i="13"/>
  <c r="CC144" i="13"/>
  <c r="CC145" i="13"/>
  <c r="CC146" i="13"/>
  <c r="CC147" i="13"/>
  <c r="CC148" i="13"/>
  <c r="CC149" i="13"/>
  <c r="CC150" i="13"/>
  <c r="CC151" i="13"/>
  <c r="CC152" i="13"/>
  <c r="CC153" i="13"/>
  <c r="CC154" i="13"/>
  <c r="CC155" i="13"/>
  <c r="CC156" i="13"/>
  <c r="CC157" i="13"/>
  <c r="CC158" i="13"/>
  <c r="CC159" i="13"/>
  <c r="CC160" i="13"/>
  <c r="CC161" i="13"/>
  <c r="CC162" i="13"/>
  <c r="CC163" i="13"/>
  <c r="CC164" i="13"/>
  <c r="CC165" i="13"/>
  <c r="CC166" i="13"/>
  <c r="CC167" i="13"/>
  <c r="CC168" i="13"/>
  <c r="CC169" i="13"/>
  <c r="CC170" i="13"/>
  <c r="CC171" i="13"/>
  <c r="CC172" i="13"/>
  <c r="CC173" i="13"/>
  <c r="CC174" i="13"/>
  <c r="CC175" i="13"/>
  <c r="CC176" i="13"/>
  <c r="CC177" i="13"/>
  <c r="CC178" i="13"/>
  <c r="CC179" i="13"/>
  <c r="CC180" i="13"/>
  <c r="CC181" i="13"/>
  <c r="CC182" i="13"/>
  <c r="CC183" i="13"/>
  <c r="CC184" i="13"/>
  <c r="CC185" i="13"/>
  <c r="CC186" i="13"/>
  <c r="CC187" i="13"/>
  <c r="CC188" i="13"/>
  <c r="CC189" i="13"/>
  <c r="CC190" i="13"/>
  <c r="CC191" i="13"/>
  <c r="CC192" i="13"/>
  <c r="CC193" i="13"/>
  <c r="CC194" i="13"/>
  <c r="CC195" i="13"/>
  <c r="CC196" i="13"/>
  <c r="CC197" i="13"/>
  <c r="CC198" i="13"/>
  <c r="CC199" i="13"/>
  <c r="CC200" i="13"/>
  <c r="CC201" i="13"/>
  <c r="CC202" i="13"/>
  <c r="CC203" i="13"/>
  <c r="CC204" i="13"/>
  <c r="CC205" i="13"/>
  <c r="CC206" i="13"/>
  <c r="CC207" i="13"/>
  <c r="CC208" i="13"/>
  <c r="CC209" i="13"/>
  <c r="CC210" i="13"/>
  <c r="CC211" i="13"/>
  <c r="CC212" i="13"/>
  <c r="CC213" i="13"/>
  <c r="CC214" i="13"/>
  <c r="CC215" i="13"/>
  <c r="CC216" i="13"/>
  <c r="CC217" i="13"/>
  <c r="CC218" i="13"/>
  <c r="CC219" i="13"/>
  <c r="CC220" i="13"/>
  <c r="CC221" i="13"/>
  <c r="CC222" i="13"/>
  <c r="CC223" i="13"/>
  <c r="CC224" i="13"/>
  <c r="CC225" i="13"/>
  <c r="CC226" i="13"/>
  <c r="CC227" i="13"/>
  <c r="CC228" i="13"/>
  <c r="CC229" i="13"/>
  <c r="CC230" i="13"/>
  <c r="CC231" i="13"/>
  <c r="CC232" i="13"/>
  <c r="CC233" i="13"/>
  <c r="CC234" i="13"/>
  <c r="CC235" i="13"/>
  <c r="CC236" i="13"/>
  <c r="CC237" i="13"/>
  <c r="CC238" i="13"/>
  <c r="CC239" i="13"/>
  <c r="CC240" i="13"/>
  <c r="CC241" i="13"/>
  <c r="CC242" i="13"/>
  <c r="CC243" i="13"/>
  <c r="CC244" i="13"/>
  <c r="CC245" i="13"/>
  <c r="CC246" i="13"/>
  <c r="CC247" i="13"/>
  <c r="CC248" i="13"/>
  <c r="CC249" i="13"/>
  <c r="CC250" i="13"/>
  <c r="CC251" i="13"/>
  <c r="CC252" i="13"/>
  <c r="CC253" i="13"/>
  <c r="CC254" i="13"/>
  <c r="CC255" i="13"/>
  <c r="CC256" i="13"/>
  <c r="CC257" i="13"/>
  <c r="CC258" i="13"/>
  <c r="CC259" i="13"/>
  <c r="CC260" i="13"/>
  <c r="CC261" i="13"/>
  <c r="CC262" i="13"/>
  <c r="CC263" i="13"/>
  <c r="CC264" i="13"/>
  <c r="CC265" i="13"/>
  <c r="CC266" i="13"/>
  <c r="CC267" i="13"/>
  <c r="CC268" i="13"/>
  <c r="CC269" i="13"/>
  <c r="CC270" i="13"/>
  <c r="CC271" i="13"/>
  <c r="CC272" i="13"/>
  <c r="CC273" i="13"/>
  <c r="CC274" i="13"/>
  <c r="CC275" i="13"/>
  <c r="CC276" i="13"/>
  <c r="CC277" i="13"/>
  <c r="CC278" i="13"/>
  <c r="CC279" i="13"/>
  <c r="CC280" i="13"/>
  <c r="CC281" i="13"/>
  <c r="CC282" i="13"/>
  <c r="CC283" i="13"/>
  <c r="CC284" i="13"/>
  <c r="CC285" i="13"/>
  <c r="CC286" i="13"/>
  <c r="CC287" i="13"/>
  <c r="CC288" i="13"/>
  <c r="CC289" i="13"/>
  <c r="CC290" i="13"/>
  <c r="CC291" i="13"/>
  <c r="CC292" i="13"/>
  <c r="CC293" i="13"/>
  <c r="CC294" i="13"/>
  <c r="CC295" i="13"/>
  <c r="CC296" i="13"/>
  <c r="CC297" i="13"/>
  <c r="CC298" i="13"/>
  <c r="CC299" i="13"/>
  <c r="CC300" i="13"/>
  <c r="CC301" i="13"/>
  <c r="CC302" i="13"/>
  <c r="CC303" i="13"/>
  <c r="CC304" i="13"/>
  <c r="CC305" i="13"/>
  <c r="CC306" i="13"/>
  <c r="CC307" i="13"/>
  <c r="CC308" i="13"/>
  <c r="CC309" i="13"/>
  <c r="CC310" i="13"/>
  <c r="CC311" i="13"/>
  <c r="CC312" i="13"/>
  <c r="CC313" i="13"/>
  <c r="CC314" i="13"/>
  <c r="CC315" i="13"/>
  <c r="CC316" i="13"/>
  <c r="CC317" i="13"/>
  <c r="CC318" i="13"/>
  <c r="CC319" i="13"/>
  <c r="CC320" i="13"/>
  <c r="CC321" i="13"/>
  <c r="CC322" i="13"/>
  <c r="CC323" i="13"/>
  <c r="CC324" i="13"/>
  <c r="CC325" i="13"/>
  <c r="CC326" i="13"/>
  <c r="CC327" i="13"/>
  <c r="CC328" i="13"/>
  <c r="CC329" i="13"/>
  <c r="CC330" i="13"/>
  <c r="CC331" i="13"/>
  <c r="CC332" i="13"/>
  <c r="CC333" i="13"/>
  <c r="CC334" i="13"/>
  <c r="CC335" i="13"/>
  <c r="CC336" i="13"/>
  <c r="CC337" i="13"/>
  <c r="CC338" i="13"/>
  <c r="CC339" i="13"/>
  <c r="CC340" i="13"/>
  <c r="CC341" i="13"/>
  <c r="CC342" i="13"/>
  <c r="CC343" i="13"/>
  <c r="CC344" i="13"/>
  <c r="CC345" i="13"/>
  <c r="CC346" i="13"/>
  <c r="CC347" i="13"/>
  <c r="CC348" i="13"/>
  <c r="CC349" i="13"/>
  <c r="CC350" i="13"/>
  <c r="CC351" i="13"/>
  <c r="CC352" i="13"/>
  <c r="CC353" i="13"/>
  <c r="CC354" i="13"/>
  <c r="CC355" i="13"/>
  <c r="CC356" i="13"/>
  <c r="CC357" i="13"/>
  <c r="CC358" i="13"/>
  <c r="CC359" i="13"/>
  <c r="CC360" i="13"/>
  <c r="CC361" i="13"/>
  <c r="CC362" i="13"/>
  <c r="CC363" i="13"/>
  <c r="CC364" i="13"/>
  <c r="CC365" i="13"/>
  <c r="CC366" i="13"/>
  <c r="CC367" i="13"/>
  <c r="CC368" i="13"/>
  <c r="CC369" i="13"/>
  <c r="CC370" i="13"/>
  <c r="CC371" i="13"/>
  <c r="CC372" i="13"/>
  <c r="CC373" i="13"/>
  <c r="CC374" i="13"/>
  <c r="CC375" i="13"/>
  <c r="CC376" i="13"/>
  <c r="CC377" i="13"/>
  <c r="CC378" i="13"/>
  <c r="CC379" i="13"/>
  <c r="CC380" i="13"/>
  <c r="CC381" i="13"/>
  <c r="CC382" i="13"/>
  <c r="CC383" i="13"/>
  <c r="CC384" i="13"/>
  <c r="CC385" i="13"/>
  <c r="CC386" i="13"/>
  <c r="CC387" i="13"/>
  <c r="CC388" i="13"/>
  <c r="CC389" i="13"/>
  <c r="CC390" i="13"/>
  <c r="CC391" i="13"/>
  <c r="CC392" i="13"/>
  <c r="CC393" i="13"/>
  <c r="CC394" i="13"/>
  <c r="CC395" i="13"/>
  <c r="CC396" i="13"/>
  <c r="CC397" i="13"/>
  <c r="CC398" i="13"/>
  <c r="CC399" i="13"/>
  <c r="CC400" i="13"/>
  <c r="CC401" i="13"/>
  <c r="CC402" i="13"/>
  <c r="CC403" i="13"/>
  <c r="CC404" i="13"/>
  <c r="CC405" i="13"/>
  <c r="CC406" i="13"/>
  <c r="CC407" i="13"/>
  <c r="CC408" i="13"/>
  <c r="CC409" i="13"/>
  <c r="CC410" i="13"/>
  <c r="CC411" i="13"/>
  <c r="CC412" i="13"/>
  <c r="CC413" i="13"/>
  <c r="CC414" i="13"/>
  <c r="CC415" i="13"/>
  <c r="CC416" i="13"/>
  <c r="CC417" i="13"/>
  <c r="CC418" i="13"/>
  <c r="CC419" i="13"/>
  <c r="CC420" i="13"/>
  <c r="CC421" i="13"/>
  <c r="CC422" i="13"/>
  <c r="CC423" i="13"/>
  <c r="CC424" i="13"/>
  <c r="CC425" i="13"/>
  <c r="CC426" i="13"/>
  <c r="CC427" i="13"/>
  <c r="CC428" i="13"/>
  <c r="CC429" i="13"/>
  <c r="CC430" i="13"/>
  <c r="CC431" i="13"/>
  <c r="CC432" i="13"/>
  <c r="CC433" i="13"/>
  <c r="CC434" i="13"/>
  <c r="CC435" i="13"/>
  <c r="CC436" i="13"/>
  <c r="CC437" i="13"/>
  <c r="CC438" i="13"/>
  <c r="CC439" i="13"/>
  <c r="CC440" i="13"/>
  <c r="CC441" i="13"/>
  <c r="CC442" i="13"/>
  <c r="CC443" i="13"/>
  <c r="CC444" i="13"/>
  <c r="CC445" i="13"/>
  <c r="CC446" i="13"/>
  <c r="CC447" i="13"/>
  <c r="CC448" i="13"/>
  <c r="CC449" i="13"/>
  <c r="CC450" i="13"/>
  <c r="CC451" i="13"/>
  <c r="CC452" i="13"/>
  <c r="CC453" i="13"/>
  <c r="CC454" i="13"/>
  <c r="CC455" i="13"/>
  <c r="CC456" i="13"/>
  <c r="CC457" i="13"/>
  <c r="CC458" i="13"/>
  <c r="CC459" i="13"/>
  <c r="CC460" i="13"/>
  <c r="CC461" i="13"/>
  <c r="CC462" i="13"/>
  <c r="CC463" i="13"/>
  <c r="CC464" i="13"/>
  <c r="CC465" i="13"/>
  <c r="CC466" i="13"/>
  <c r="CC467" i="13"/>
  <c r="CC468" i="13"/>
  <c r="CC469" i="13"/>
  <c r="CC470" i="13"/>
  <c r="CC471" i="13"/>
  <c r="CC472" i="13"/>
  <c r="CC473" i="13"/>
  <c r="CC474" i="13"/>
  <c r="CC475" i="13"/>
  <c r="CC476" i="13"/>
  <c r="CC477" i="13"/>
  <c r="CC478" i="13"/>
  <c r="CC479" i="13"/>
  <c r="CC480" i="13"/>
  <c r="CC481" i="13"/>
  <c r="CC482" i="13"/>
  <c r="CC483" i="13"/>
  <c r="CC484" i="13"/>
  <c r="CC485" i="13"/>
  <c r="CC486" i="13"/>
  <c r="CC487" i="13"/>
  <c r="CC488" i="13"/>
  <c r="CC489" i="13"/>
  <c r="CC490" i="13"/>
  <c r="CC491" i="13"/>
  <c r="CC492" i="13"/>
  <c r="CC493" i="13"/>
  <c r="CC494" i="13"/>
  <c r="CC495" i="13"/>
  <c r="CC496" i="13"/>
  <c r="CC497" i="13"/>
  <c r="CC498" i="13"/>
  <c r="CC499" i="13"/>
  <c r="CC500" i="13"/>
  <c r="CC501" i="13"/>
  <c r="CC502" i="13"/>
  <c r="CC503" i="13"/>
  <c r="CC504" i="13"/>
  <c r="CC505" i="13"/>
  <c r="CC506" i="13"/>
  <c r="CC507" i="13"/>
  <c r="CC508" i="13"/>
  <c r="CC509" i="13"/>
  <c r="CC510" i="13"/>
  <c r="CC511" i="13"/>
  <c r="CC512" i="13"/>
  <c r="CC513" i="13"/>
  <c r="CC514" i="13"/>
  <c r="CC515" i="13"/>
  <c r="CC516" i="13"/>
  <c r="CC517" i="13"/>
  <c r="CC518" i="13"/>
  <c r="CC519" i="13"/>
  <c r="CC520" i="13"/>
  <c r="CC521" i="13"/>
  <c r="CC522" i="13"/>
  <c r="CC523" i="13"/>
  <c r="CC524" i="13"/>
  <c r="CC525" i="13"/>
  <c r="CC526" i="13"/>
  <c r="CC527" i="13"/>
  <c r="CC528" i="13"/>
  <c r="CC529" i="13"/>
  <c r="CC530" i="13"/>
  <c r="CC531" i="13"/>
  <c r="CC532" i="13"/>
  <c r="CC533" i="13"/>
  <c r="CC534" i="13"/>
  <c r="CC535" i="13"/>
  <c r="CC536" i="13"/>
  <c r="CC537" i="13"/>
  <c r="CC538" i="13"/>
  <c r="CC539" i="13"/>
  <c r="CC540" i="13"/>
  <c r="CC541" i="13"/>
  <c r="CC542" i="13"/>
  <c r="CC543" i="13"/>
  <c r="CC544" i="13"/>
  <c r="CC545" i="13"/>
  <c r="CC546" i="13"/>
  <c r="CC547" i="13"/>
  <c r="CC548" i="13"/>
  <c r="CC549" i="13"/>
  <c r="CC550" i="13"/>
  <c r="CC551" i="13"/>
  <c r="CC552" i="13"/>
  <c r="CC553" i="13"/>
  <c r="CC554" i="13"/>
  <c r="CC555" i="13"/>
  <c r="CC556" i="13"/>
  <c r="CC557" i="13"/>
  <c r="BK52" i="13"/>
  <c r="BK53" i="13"/>
  <c r="BK54" i="13"/>
  <c r="BK55" i="13"/>
  <c r="BK56" i="13"/>
  <c r="BK57" i="13"/>
  <c r="BK58" i="13"/>
  <c r="BK59" i="13"/>
  <c r="BK60" i="13"/>
  <c r="BK61" i="13"/>
  <c r="BK62" i="13"/>
  <c r="BK63" i="13"/>
  <c r="BK64" i="13"/>
  <c r="BK65" i="13"/>
  <c r="BK66" i="13"/>
  <c r="BK67" i="13"/>
  <c r="BK68" i="13"/>
  <c r="BK69" i="13"/>
  <c r="BK70" i="13"/>
  <c r="BK71" i="13"/>
  <c r="BK72" i="13"/>
  <c r="BK73" i="13"/>
  <c r="BK74" i="13"/>
  <c r="BK75" i="13"/>
  <c r="BK76" i="13"/>
  <c r="BK77" i="13"/>
  <c r="BK78" i="13"/>
  <c r="BK79" i="13"/>
  <c r="BK80" i="13"/>
  <c r="BK81" i="13"/>
  <c r="BK82" i="13"/>
  <c r="BK83" i="13"/>
  <c r="BK84" i="13"/>
  <c r="BK85" i="13"/>
  <c r="BK86" i="13"/>
  <c r="BK87" i="13"/>
  <c r="BK88" i="13"/>
  <c r="BK89" i="13"/>
  <c r="BK90" i="13"/>
  <c r="BK91" i="13"/>
  <c r="BK92" i="13"/>
  <c r="BK93" i="13"/>
  <c r="BK94" i="13"/>
  <c r="BK95" i="13"/>
  <c r="BK96" i="13"/>
  <c r="BK97" i="13"/>
  <c r="BK98" i="13"/>
  <c r="BK99" i="13"/>
  <c r="BK100" i="13"/>
  <c r="BK101" i="13"/>
  <c r="BK102" i="13"/>
  <c r="BK103" i="13"/>
  <c r="BK104" i="13"/>
  <c r="BK105" i="13"/>
  <c r="BK106" i="13"/>
  <c r="BK107" i="13"/>
  <c r="BK108" i="13"/>
  <c r="BK109" i="13"/>
  <c r="BK110" i="13"/>
  <c r="BK111" i="13"/>
  <c r="BK112" i="13"/>
  <c r="BK113" i="13"/>
  <c r="BK114" i="13"/>
  <c r="BK115" i="13"/>
  <c r="BK116" i="13"/>
  <c r="BK117" i="13"/>
  <c r="BK118" i="13"/>
  <c r="BK119" i="13"/>
  <c r="BK120" i="13"/>
  <c r="BK121" i="13"/>
  <c r="BK122" i="13"/>
  <c r="BK123" i="13"/>
  <c r="BK124" i="13"/>
  <c r="BK125" i="13"/>
  <c r="BK126" i="13"/>
  <c r="BK127" i="13"/>
  <c r="BK128" i="13"/>
  <c r="BK129" i="13"/>
  <c r="BK130" i="13"/>
  <c r="BK131" i="13"/>
  <c r="BK132" i="13"/>
  <c r="BK133" i="13"/>
  <c r="BK134" i="13"/>
  <c r="BK135" i="13"/>
  <c r="BK136" i="13"/>
  <c r="BK137" i="13"/>
  <c r="BK138" i="13"/>
  <c r="BK139" i="13"/>
  <c r="BK140" i="13"/>
  <c r="BK141" i="13"/>
  <c r="BK142" i="13"/>
  <c r="BK143" i="13"/>
  <c r="BK144" i="13"/>
  <c r="BK145" i="13"/>
  <c r="BK146" i="13"/>
  <c r="BK147" i="13"/>
  <c r="BK148" i="13"/>
  <c r="BK149" i="13"/>
  <c r="BK150" i="13"/>
  <c r="BK151" i="13"/>
  <c r="BK152" i="13"/>
  <c r="BK153" i="13"/>
  <c r="BK154" i="13"/>
  <c r="BK155" i="13"/>
  <c r="BK156" i="13"/>
  <c r="BK157" i="13"/>
  <c r="BK158" i="13"/>
  <c r="BK159" i="13"/>
  <c r="BK160" i="13"/>
  <c r="BK161" i="13"/>
  <c r="BK162" i="13"/>
  <c r="BK163" i="13"/>
  <c r="BK164" i="13"/>
  <c r="BK165" i="13"/>
  <c r="BK166" i="13"/>
  <c r="BK167" i="13"/>
  <c r="BK168" i="13"/>
  <c r="BK169" i="13"/>
  <c r="BK170" i="13"/>
  <c r="BK171" i="13"/>
  <c r="BK172" i="13"/>
  <c r="BK173" i="13"/>
  <c r="BK174" i="13"/>
  <c r="BK175" i="13"/>
  <c r="BK176" i="13"/>
  <c r="BK177" i="13"/>
  <c r="BK178" i="13"/>
  <c r="BK179" i="13"/>
  <c r="BK180" i="13"/>
  <c r="BK181" i="13"/>
  <c r="BK182" i="13"/>
  <c r="BK183" i="13"/>
  <c r="BK184" i="13"/>
  <c r="BK185" i="13"/>
  <c r="BK186" i="13"/>
  <c r="BK187" i="13"/>
  <c r="BK188" i="13"/>
  <c r="BK189" i="13"/>
  <c r="BK190" i="13"/>
  <c r="BK191" i="13"/>
  <c r="BK192" i="13"/>
  <c r="BK193" i="13"/>
  <c r="BK194" i="13"/>
  <c r="BK195" i="13"/>
  <c r="BK196" i="13"/>
  <c r="BK197" i="13"/>
  <c r="BK198" i="13"/>
  <c r="BK199" i="13"/>
  <c r="BK200" i="13"/>
  <c r="BK201" i="13"/>
  <c r="BK202" i="13"/>
  <c r="BK203" i="13"/>
  <c r="BK204" i="13"/>
  <c r="BK205" i="13"/>
  <c r="BK206" i="13"/>
  <c r="BK207" i="13"/>
  <c r="BK208" i="13"/>
  <c r="BK209" i="13"/>
  <c r="BK210" i="13"/>
  <c r="BK211" i="13"/>
  <c r="BK212" i="13"/>
  <c r="BK213" i="13"/>
  <c r="BK214" i="13"/>
  <c r="BK215" i="13"/>
  <c r="BK216" i="13"/>
  <c r="BK217" i="13"/>
  <c r="BK218" i="13"/>
  <c r="BK219" i="13"/>
  <c r="BK220" i="13"/>
  <c r="BK221" i="13"/>
  <c r="BK222" i="13"/>
  <c r="BK223" i="13"/>
  <c r="BK224" i="13"/>
  <c r="BK225" i="13"/>
  <c r="BK226" i="13"/>
  <c r="BK227" i="13"/>
  <c r="BK228" i="13"/>
  <c r="BK229" i="13"/>
  <c r="BK230" i="13"/>
  <c r="BK231" i="13"/>
  <c r="BK232" i="13"/>
  <c r="BK233" i="13"/>
  <c r="BK234" i="13"/>
  <c r="BK235" i="13"/>
  <c r="BK236" i="13"/>
  <c r="BK237" i="13"/>
  <c r="BK238" i="13"/>
  <c r="BK239" i="13"/>
  <c r="BK240" i="13"/>
  <c r="BK241" i="13"/>
  <c r="BK242" i="13"/>
  <c r="BK243" i="13"/>
  <c r="BK244" i="13"/>
  <c r="BK245" i="13"/>
  <c r="BK246" i="13"/>
  <c r="BK247" i="13"/>
  <c r="BK248" i="13"/>
  <c r="BK249" i="13"/>
  <c r="BK250" i="13"/>
  <c r="BK251" i="13"/>
  <c r="BK252" i="13"/>
  <c r="BK253" i="13"/>
  <c r="BK254" i="13"/>
  <c r="BK255" i="13"/>
  <c r="BK256" i="13"/>
  <c r="BK257" i="13"/>
  <c r="BK258" i="13"/>
  <c r="BK259" i="13"/>
  <c r="BK260" i="13"/>
  <c r="BK261" i="13"/>
  <c r="BK262" i="13"/>
  <c r="BK263" i="13"/>
  <c r="BK264" i="13"/>
  <c r="BK265" i="13"/>
  <c r="BK266" i="13"/>
  <c r="BK267" i="13"/>
  <c r="BK268" i="13"/>
  <c r="BK269" i="13"/>
  <c r="BK270" i="13"/>
  <c r="BK271" i="13"/>
  <c r="BK272" i="13"/>
  <c r="BK273" i="13"/>
  <c r="BK274" i="13"/>
  <c r="BK275" i="13"/>
  <c r="BK276" i="13"/>
  <c r="BK277" i="13"/>
  <c r="BK278" i="13"/>
  <c r="BK279" i="13"/>
  <c r="BK280" i="13"/>
  <c r="BK281" i="13"/>
  <c r="BK282" i="13"/>
  <c r="BK283" i="13"/>
  <c r="BK284" i="13"/>
  <c r="BK285" i="13"/>
  <c r="BK286" i="13"/>
  <c r="BK287" i="13"/>
  <c r="BK288" i="13"/>
  <c r="BK289" i="13"/>
  <c r="BK290" i="13"/>
  <c r="BK291" i="13"/>
  <c r="BK292" i="13"/>
  <c r="BK293" i="13"/>
  <c r="BK294" i="13"/>
  <c r="BK295" i="13"/>
  <c r="BK296" i="13"/>
  <c r="BK297" i="13"/>
  <c r="BK298" i="13"/>
  <c r="BK299" i="13"/>
  <c r="BK300" i="13"/>
  <c r="BK301" i="13"/>
  <c r="BK302" i="13"/>
  <c r="BK303" i="13"/>
  <c r="BK304" i="13"/>
  <c r="BK305" i="13"/>
  <c r="BK306" i="13"/>
  <c r="BK307" i="13"/>
  <c r="BK308" i="13"/>
  <c r="BK309" i="13"/>
  <c r="BK310" i="13"/>
  <c r="BK311" i="13"/>
  <c r="BK312" i="13"/>
  <c r="BK313" i="13"/>
  <c r="BK314" i="13"/>
  <c r="BK315" i="13"/>
  <c r="BK316" i="13"/>
  <c r="BK317" i="13"/>
  <c r="BK318" i="13"/>
  <c r="BK319" i="13"/>
  <c r="BK320" i="13"/>
  <c r="BK321" i="13"/>
  <c r="BK322" i="13"/>
  <c r="BK323" i="13"/>
  <c r="BK324" i="13"/>
  <c r="BK325" i="13"/>
  <c r="BK326" i="13"/>
  <c r="BK327" i="13"/>
  <c r="BK328" i="13"/>
  <c r="BK329" i="13"/>
  <c r="BK330" i="13"/>
  <c r="BK331" i="13"/>
  <c r="BK332" i="13"/>
  <c r="BK333" i="13"/>
  <c r="BK334" i="13"/>
  <c r="BK335" i="13"/>
  <c r="BK336" i="13"/>
  <c r="BK337" i="13"/>
  <c r="BK338" i="13"/>
  <c r="BK339" i="13"/>
  <c r="BK340" i="13"/>
  <c r="BK341" i="13"/>
  <c r="BK342" i="13"/>
  <c r="BK343" i="13"/>
  <c r="BK344" i="13"/>
  <c r="BK345" i="13"/>
  <c r="BK346" i="13"/>
  <c r="BK347" i="13"/>
  <c r="BK348" i="13"/>
  <c r="BK349" i="13"/>
  <c r="BK350" i="13"/>
  <c r="BK351" i="13"/>
  <c r="BK352" i="13"/>
  <c r="BK353" i="13"/>
  <c r="BK354" i="13"/>
  <c r="BK355" i="13"/>
  <c r="BK356" i="13"/>
  <c r="BK357" i="13"/>
  <c r="BK358" i="13"/>
  <c r="BK359" i="13"/>
  <c r="BK360" i="13"/>
  <c r="BK361" i="13"/>
  <c r="BK362" i="13"/>
  <c r="BK363" i="13"/>
  <c r="BK364" i="13"/>
  <c r="BK365" i="13"/>
  <c r="BK366" i="13"/>
  <c r="BK367" i="13"/>
  <c r="BK368" i="13"/>
  <c r="BK369" i="13"/>
  <c r="BK370" i="13"/>
  <c r="BK371" i="13"/>
  <c r="BK372" i="13"/>
  <c r="BK373" i="13"/>
  <c r="BK374" i="13"/>
  <c r="BK375" i="13"/>
  <c r="BK376" i="13"/>
  <c r="BK377" i="13"/>
  <c r="BK378" i="13"/>
  <c r="BK379" i="13"/>
  <c r="BK380" i="13"/>
  <c r="BK381" i="13"/>
  <c r="BK382" i="13"/>
  <c r="BK383" i="13"/>
  <c r="BK384" i="13"/>
  <c r="BK385" i="13"/>
  <c r="BK386" i="13"/>
  <c r="BK387" i="13"/>
  <c r="BK388" i="13"/>
  <c r="BK389" i="13"/>
  <c r="BK390" i="13"/>
  <c r="BK391" i="13"/>
  <c r="BK392" i="13"/>
  <c r="BK393" i="13"/>
  <c r="BK394" i="13"/>
  <c r="BK395" i="13"/>
  <c r="BK396" i="13"/>
  <c r="BK397" i="13"/>
  <c r="BK398" i="13"/>
  <c r="BK399" i="13"/>
  <c r="BK400" i="13"/>
  <c r="BK401" i="13"/>
  <c r="BK402" i="13"/>
  <c r="BK403" i="13"/>
  <c r="BK404" i="13"/>
  <c r="BK405" i="13"/>
  <c r="BK406" i="13"/>
  <c r="BK407" i="13"/>
  <c r="BK408" i="13"/>
  <c r="BK409" i="13"/>
  <c r="BK410" i="13"/>
  <c r="BK411" i="13"/>
  <c r="BK412" i="13"/>
  <c r="BK413" i="13"/>
  <c r="BK414" i="13"/>
  <c r="BK415" i="13"/>
  <c r="BK416" i="13"/>
  <c r="BK417" i="13"/>
  <c r="BK418" i="13"/>
  <c r="BK419" i="13"/>
  <c r="BK420" i="13"/>
  <c r="BK421" i="13"/>
  <c r="BK422" i="13"/>
  <c r="BK423" i="13"/>
  <c r="BK424" i="13"/>
  <c r="BK425" i="13"/>
  <c r="BK426" i="13"/>
  <c r="BK427" i="13"/>
  <c r="BK428" i="13"/>
  <c r="BK429" i="13"/>
  <c r="BK430" i="13"/>
  <c r="BK431" i="13"/>
  <c r="BK432" i="13"/>
  <c r="BK433" i="13"/>
  <c r="BK434" i="13"/>
  <c r="BK435" i="13"/>
  <c r="BK436" i="13"/>
  <c r="BK437" i="13"/>
  <c r="BK438" i="13"/>
  <c r="BK439" i="13"/>
  <c r="BK440" i="13"/>
  <c r="BK441" i="13"/>
  <c r="BK442" i="13"/>
  <c r="BK443" i="13"/>
  <c r="BK444" i="13"/>
  <c r="BK445" i="13"/>
  <c r="BK446" i="13"/>
  <c r="BK447" i="13"/>
  <c r="BK448" i="13"/>
  <c r="BK449" i="13"/>
  <c r="BK450" i="13"/>
  <c r="BK451" i="13"/>
  <c r="BK452" i="13"/>
  <c r="BK453" i="13"/>
  <c r="BK454" i="13"/>
  <c r="BK455" i="13"/>
  <c r="BK456" i="13"/>
  <c r="BK457" i="13"/>
  <c r="BK458" i="13"/>
  <c r="BK459" i="13"/>
  <c r="BK460" i="13"/>
  <c r="BK461" i="13"/>
  <c r="BK462" i="13"/>
  <c r="BK463" i="13"/>
  <c r="BK464" i="13"/>
  <c r="BK465" i="13"/>
  <c r="BK466" i="13"/>
  <c r="BK467" i="13"/>
  <c r="BK468" i="13"/>
  <c r="BK469" i="13"/>
  <c r="BK470" i="13"/>
  <c r="BK471" i="13"/>
  <c r="BK472" i="13"/>
  <c r="BK473" i="13"/>
  <c r="BK474" i="13"/>
  <c r="BK475" i="13"/>
  <c r="BK476" i="13"/>
  <c r="BK477" i="13"/>
  <c r="BK478" i="13"/>
  <c r="BK479" i="13"/>
  <c r="BK480" i="13"/>
  <c r="BK481" i="13"/>
  <c r="BK482" i="13"/>
  <c r="BK483" i="13"/>
  <c r="BK484" i="13"/>
  <c r="BK485" i="13"/>
  <c r="BK486" i="13"/>
  <c r="BK487" i="13"/>
  <c r="BK488" i="13"/>
  <c r="BK489" i="13"/>
  <c r="BK490" i="13"/>
  <c r="BK491" i="13"/>
  <c r="BK492" i="13"/>
  <c r="BK493" i="13"/>
  <c r="BK494" i="13"/>
  <c r="BK495" i="13"/>
  <c r="BK496" i="13"/>
  <c r="BK497" i="13"/>
  <c r="BK498" i="13"/>
  <c r="BK499" i="13"/>
  <c r="BK500" i="13"/>
  <c r="BK501" i="13"/>
  <c r="BK502" i="13"/>
  <c r="BK503" i="13"/>
  <c r="BK504" i="13"/>
  <c r="BK505" i="13"/>
  <c r="BK506" i="13"/>
  <c r="BK507" i="13"/>
  <c r="BK508" i="13"/>
  <c r="BK509" i="13"/>
  <c r="BK510" i="13"/>
  <c r="BK511" i="13"/>
  <c r="BK512" i="13"/>
  <c r="BK513" i="13"/>
  <c r="BK514" i="13"/>
  <c r="BK515" i="13"/>
  <c r="BK516" i="13"/>
  <c r="BK517" i="13"/>
  <c r="BK518" i="13"/>
  <c r="BK519" i="13"/>
  <c r="BK520" i="13"/>
  <c r="BK521" i="13"/>
  <c r="BK522" i="13"/>
  <c r="BK523" i="13"/>
  <c r="BK524" i="13"/>
  <c r="BK525" i="13"/>
  <c r="BK526" i="13"/>
  <c r="BK527" i="13"/>
  <c r="BK528" i="13"/>
  <c r="BK529" i="13"/>
  <c r="BK530" i="13"/>
  <c r="BK531" i="13"/>
  <c r="BK532" i="13"/>
  <c r="BK533" i="13"/>
  <c r="BK534" i="13"/>
  <c r="BK535" i="13"/>
  <c r="BK536" i="13"/>
  <c r="BK537" i="13"/>
  <c r="BK538" i="13"/>
  <c r="BK539" i="13"/>
  <c r="BK540" i="13"/>
  <c r="BK541" i="13"/>
  <c r="BK542" i="13"/>
  <c r="BK543" i="13"/>
  <c r="BK544" i="13"/>
  <c r="BK545" i="13"/>
  <c r="BK546" i="13"/>
  <c r="BK547" i="13"/>
  <c r="BK548" i="13"/>
  <c r="BK549" i="13"/>
  <c r="BK550" i="13"/>
  <c r="BK551" i="13"/>
  <c r="BK552" i="13"/>
  <c r="BK553" i="13"/>
  <c r="BK554" i="13"/>
  <c r="BK555" i="13"/>
  <c r="BK556" i="13"/>
  <c r="BK557" i="13"/>
  <c r="BE52" i="13"/>
  <c r="BE53" i="13"/>
  <c r="BE54" i="13"/>
  <c r="BE55" i="13"/>
  <c r="BE56" i="13"/>
  <c r="BE57" i="13"/>
  <c r="BE58" i="13"/>
  <c r="BE59" i="13"/>
  <c r="BE60" i="13"/>
  <c r="BE61" i="13"/>
  <c r="BE62" i="13"/>
  <c r="BE63" i="13"/>
  <c r="BE64" i="13"/>
  <c r="BE65" i="13"/>
  <c r="BE66" i="13"/>
  <c r="BE67" i="13"/>
  <c r="BE68" i="13"/>
  <c r="BE69" i="13"/>
  <c r="BE70" i="13"/>
  <c r="BE71" i="13"/>
  <c r="BE72" i="13"/>
  <c r="BE73" i="13"/>
  <c r="BE74" i="13"/>
  <c r="BE75" i="13"/>
  <c r="BE76" i="13"/>
  <c r="BE77" i="13"/>
  <c r="BE78" i="13"/>
  <c r="BE79" i="13"/>
  <c r="BE80" i="13"/>
  <c r="BE81" i="13"/>
  <c r="BE82" i="13"/>
  <c r="BE83" i="13"/>
  <c r="BE84" i="13"/>
  <c r="BE85" i="13"/>
  <c r="BE86" i="13"/>
  <c r="BE87" i="13"/>
  <c r="BE88" i="13"/>
  <c r="BE89" i="13"/>
  <c r="BE90" i="13"/>
  <c r="BE91" i="13"/>
  <c r="BE92" i="13"/>
  <c r="BE93" i="13"/>
  <c r="BE94" i="13"/>
  <c r="BE95" i="13"/>
  <c r="BE96" i="13"/>
  <c r="BE97" i="13"/>
  <c r="BE98" i="13"/>
  <c r="BE99" i="13"/>
  <c r="BE100" i="13"/>
  <c r="BE101" i="13"/>
  <c r="BE102" i="13"/>
  <c r="BE103" i="13"/>
  <c r="BE104" i="13"/>
  <c r="BE105" i="13"/>
  <c r="BE106" i="13"/>
  <c r="BE107" i="13"/>
  <c r="BE108" i="13"/>
  <c r="BE109" i="13"/>
  <c r="BE110" i="13"/>
  <c r="BE111" i="13"/>
  <c r="BE112" i="13"/>
  <c r="BE113" i="13"/>
  <c r="BE114" i="13"/>
  <c r="BE115" i="13"/>
  <c r="BE116" i="13"/>
  <c r="BE117" i="13"/>
  <c r="BE118" i="13"/>
  <c r="BE119" i="13"/>
  <c r="BE120" i="13"/>
  <c r="BE121" i="13"/>
  <c r="BE122" i="13"/>
  <c r="BE123" i="13"/>
  <c r="BE124" i="13"/>
  <c r="BE125" i="13"/>
  <c r="BE126" i="13"/>
  <c r="BE127" i="13"/>
  <c r="BE128" i="13"/>
  <c r="BE129" i="13"/>
  <c r="BE130" i="13"/>
  <c r="BE131" i="13"/>
  <c r="BE132" i="13"/>
  <c r="BE133" i="13"/>
  <c r="BE134" i="13"/>
  <c r="BE135" i="13"/>
  <c r="BE136" i="13"/>
  <c r="BE137" i="13"/>
  <c r="BE138" i="13"/>
  <c r="BE139" i="13"/>
  <c r="BE140" i="13"/>
  <c r="BE141" i="13"/>
  <c r="BE142" i="13"/>
  <c r="BE143" i="13"/>
  <c r="BE144" i="13"/>
  <c r="BE145" i="13"/>
  <c r="BE146" i="13"/>
  <c r="BE147" i="13"/>
  <c r="BE148" i="13"/>
  <c r="BE149" i="13"/>
  <c r="BE150" i="13"/>
  <c r="BE151" i="13"/>
  <c r="BE152" i="13"/>
  <c r="BE153" i="13"/>
  <c r="BE154" i="13"/>
  <c r="BE155" i="13"/>
  <c r="BE156" i="13"/>
  <c r="BE157" i="13"/>
  <c r="BE158" i="13"/>
  <c r="BE159" i="13"/>
  <c r="BE160" i="13"/>
  <c r="BE161" i="13"/>
  <c r="BE162" i="13"/>
  <c r="BE163" i="13"/>
  <c r="BE164" i="13"/>
  <c r="BE165" i="13"/>
  <c r="BE166" i="13"/>
  <c r="BE167" i="13"/>
  <c r="BE168" i="13"/>
  <c r="BE169" i="13"/>
  <c r="BE170" i="13"/>
  <c r="BE171" i="13"/>
  <c r="BE172" i="13"/>
  <c r="BE173" i="13"/>
  <c r="BE174" i="13"/>
  <c r="BE175" i="13"/>
  <c r="BE176" i="13"/>
  <c r="BE177" i="13"/>
  <c r="BE178" i="13"/>
  <c r="BE179" i="13"/>
  <c r="BE180" i="13"/>
  <c r="BE181" i="13"/>
  <c r="BE182" i="13"/>
  <c r="BE183" i="13"/>
  <c r="BE184" i="13"/>
  <c r="BE185" i="13"/>
  <c r="BE186" i="13"/>
  <c r="BE187" i="13"/>
  <c r="BE188" i="13"/>
  <c r="BE189" i="13"/>
  <c r="BE190" i="13"/>
  <c r="BE191" i="13"/>
  <c r="BE192" i="13"/>
  <c r="BE193" i="13"/>
  <c r="BE194" i="13"/>
  <c r="BE195" i="13"/>
  <c r="BE196" i="13"/>
  <c r="BE197" i="13"/>
  <c r="BE198" i="13"/>
  <c r="BE199" i="13"/>
  <c r="BE200" i="13"/>
  <c r="BE201" i="13"/>
  <c r="BE202" i="13"/>
  <c r="BE203" i="13"/>
  <c r="BE204" i="13"/>
  <c r="BE205" i="13"/>
  <c r="BE206" i="13"/>
  <c r="BE207" i="13"/>
  <c r="BE208" i="13"/>
  <c r="BE209" i="13"/>
  <c r="BE210" i="13"/>
  <c r="BE211" i="13"/>
  <c r="BE212" i="13"/>
  <c r="BE213" i="13"/>
  <c r="BE214" i="13"/>
  <c r="BE215" i="13"/>
  <c r="BE216" i="13"/>
  <c r="BE217" i="13"/>
  <c r="BE218" i="13"/>
  <c r="BE219" i="13"/>
  <c r="BE220" i="13"/>
  <c r="BE221" i="13"/>
  <c r="BE222" i="13"/>
  <c r="BE223" i="13"/>
  <c r="BE224" i="13"/>
  <c r="BE225" i="13"/>
  <c r="BE226" i="13"/>
  <c r="BE227" i="13"/>
  <c r="BE228" i="13"/>
  <c r="BE229" i="13"/>
  <c r="BE230" i="13"/>
  <c r="BE231" i="13"/>
  <c r="BE232" i="13"/>
  <c r="BE233" i="13"/>
  <c r="BE234" i="13"/>
  <c r="BE235" i="13"/>
  <c r="BE236" i="13"/>
  <c r="BE237" i="13"/>
  <c r="BE238" i="13"/>
  <c r="BE239" i="13"/>
  <c r="BE240" i="13"/>
  <c r="BE241" i="13"/>
  <c r="BE242" i="13"/>
  <c r="BE243" i="13"/>
  <c r="BE244" i="13"/>
  <c r="BE245" i="13"/>
  <c r="BE246" i="13"/>
  <c r="BE247" i="13"/>
  <c r="BE248" i="13"/>
  <c r="BE249" i="13"/>
  <c r="BE250" i="13"/>
  <c r="BE251" i="13"/>
  <c r="BE252" i="13"/>
  <c r="BE253" i="13"/>
  <c r="BE254" i="13"/>
  <c r="BE255" i="13"/>
  <c r="BE256" i="13"/>
  <c r="BE257" i="13"/>
  <c r="BE258" i="13"/>
  <c r="BE259" i="13"/>
  <c r="BE260" i="13"/>
  <c r="BE261" i="13"/>
  <c r="BE262" i="13"/>
  <c r="BE263" i="13"/>
  <c r="BE264" i="13"/>
  <c r="BE265" i="13"/>
  <c r="BE266" i="13"/>
  <c r="BE267" i="13"/>
  <c r="BE268" i="13"/>
  <c r="BE269" i="13"/>
  <c r="BE270" i="13"/>
  <c r="BE271" i="13"/>
  <c r="BE272" i="13"/>
  <c r="BE273" i="13"/>
  <c r="BE274" i="13"/>
  <c r="BE275" i="13"/>
  <c r="BE276" i="13"/>
  <c r="BE277" i="13"/>
  <c r="BE278" i="13"/>
  <c r="BE279" i="13"/>
  <c r="BE280" i="13"/>
  <c r="BE281" i="13"/>
  <c r="BE282" i="13"/>
  <c r="BE283" i="13"/>
  <c r="BE284" i="13"/>
  <c r="BE285" i="13"/>
  <c r="BE286" i="13"/>
  <c r="BE287" i="13"/>
  <c r="BE288" i="13"/>
  <c r="BE289" i="13"/>
  <c r="BE290" i="13"/>
  <c r="BE291" i="13"/>
  <c r="BE292" i="13"/>
  <c r="BE293" i="13"/>
  <c r="BE294" i="13"/>
  <c r="BE295" i="13"/>
  <c r="BE296" i="13"/>
  <c r="BE297" i="13"/>
  <c r="BE298" i="13"/>
  <c r="BE299" i="13"/>
  <c r="BE300" i="13"/>
  <c r="BE301" i="13"/>
  <c r="BE302" i="13"/>
  <c r="BE303" i="13"/>
  <c r="BE304" i="13"/>
  <c r="BE305" i="13"/>
  <c r="BE306" i="13"/>
  <c r="BE307" i="13"/>
  <c r="BE308" i="13"/>
  <c r="BE309" i="13"/>
  <c r="BE310" i="13"/>
  <c r="BE311" i="13"/>
  <c r="BE312" i="13"/>
  <c r="BE313" i="13"/>
  <c r="BE314" i="13"/>
  <c r="BE315" i="13"/>
  <c r="BE316" i="13"/>
  <c r="BE317" i="13"/>
  <c r="BE318" i="13"/>
  <c r="BE319" i="13"/>
  <c r="BE320" i="13"/>
  <c r="BE321" i="13"/>
  <c r="BE322" i="13"/>
  <c r="BE323" i="13"/>
  <c r="BE324" i="13"/>
  <c r="BE325" i="13"/>
  <c r="BE326" i="13"/>
  <c r="BE327" i="13"/>
  <c r="BE328" i="13"/>
  <c r="BE329" i="13"/>
  <c r="BE330" i="13"/>
  <c r="BE331" i="13"/>
  <c r="BE332" i="13"/>
  <c r="BE333" i="13"/>
  <c r="BE334" i="13"/>
  <c r="BE335" i="13"/>
  <c r="BE336" i="13"/>
  <c r="BE337" i="13"/>
  <c r="BE338" i="13"/>
  <c r="BE339" i="13"/>
  <c r="BE340" i="13"/>
  <c r="BE341" i="13"/>
  <c r="BE342" i="13"/>
  <c r="BE343" i="13"/>
  <c r="BE344" i="13"/>
  <c r="BE345" i="13"/>
  <c r="BE346" i="13"/>
  <c r="BE347" i="13"/>
  <c r="BE348" i="13"/>
  <c r="BE349" i="13"/>
  <c r="BE350" i="13"/>
  <c r="BE351" i="13"/>
  <c r="BE352" i="13"/>
  <c r="BE353" i="13"/>
  <c r="BE354" i="13"/>
  <c r="BE355" i="13"/>
  <c r="BE356" i="13"/>
  <c r="BE357" i="13"/>
  <c r="BE358" i="13"/>
  <c r="BE359" i="13"/>
  <c r="BE360" i="13"/>
  <c r="BE361" i="13"/>
  <c r="BE362" i="13"/>
  <c r="BE363" i="13"/>
  <c r="BE364" i="13"/>
  <c r="BE365" i="13"/>
  <c r="BE366" i="13"/>
  <c r="BE367" i="13"/>
  <c r="BE368" i="13"/>
  <c r="BE369" i="13"/>
  <c r="BE370" i="13"/>
  <c r="BE371" i="13"/>
  <c r="BE372" i="13"/>
  <c r="BE373" i="13"/>
  <c r="BE374" i="13"/>
  <c r="BE375" i="13"/>
  <c r="BE376" i="13"/>
  <c r="BE377" i="13"/>
  <c r="BE378" i="13"/>
  <c r="BE379" i="13"/>
  <c r="BE380" i="13"/>
  <c r="BE381" i="13"/>
  <c r="BE382" i="13"/>
  <c r="BE383" i="13"/>
  <c r="BE384" i="13"/>
  <c r="BE385" i="13"/>
  <c r="BE386" i="13"/>
  <c r="BE387" i="13"/>
  <c r="BE388" i="13"/>
  <c r="BE389" i="13"/>
  <c r="BE390" i="13"/>
  <c r="BE391" i="13"/>
  <c r="BE392" i="13"/>
  <c r="BE393" i="13"/>
  <c r="BE394" i="13"/>
  <c r="BE395" i="13"/>
  <c r="BE396" i="13"/>
  <c r="BE397" i="13"/>
  <c r="BE398" i="13"/>
  <c r="BE399" i="13"/>
  <c r="BE400" i="13"/>
  <c r="BE401" i="13"/>
  <c r="BE402" i="13"/>
  <c r="BE403" i="13"/>
  <c r="BE404" i="13"/>
  <c r="BE405" i="13"/>
  <c r="BE406" i="13"/>
  <c r="BE407" i="13"/>
  <c r="BE408" i="13"/>
  <c r="BE409" i="13"/>
  <c r="BE410" i="13"/>
  <c r="BE411" i="13"/>
  <c r="BE412" i="13"/>
  <c r="BE413" i="13"/>
  <c r="BE414" i="13"/>
  <c r="BE415" i="13"/>
  <c r="BE416" i="13"/>
  <c r="BE417" i="13"/>
  <c r="BE418" i="13"/>
  <c r="BE419" i="13"/>
  <c r="BE420" i="13"/>
  <c r="BE421" i="13"/>
  <c r="BE422" i="13"/>
  <c r="BE423" i="13"/>
  <c r="BE424" i="13"/>
  <c r="BE425" i="13"/>
  <c r="BE426" i="13"/>
  <c r="BE427" i="13"/>
  <c r="BE428" i="13"/>
  <c r="BE429" i="13"/>
  <c r="BE430" i="13"/>
  <c r="BE431" i="13"/>
  <c r="BE432" i="13"/>
  <c r="BE433" i="13"/>
  <c r="BE434" i="13"/>
  <c r="BE435" i="13"/>
  <c r="BE436" i="13"/>
  <c r="BE437" i="13"/>
  <c r="BE438" i="13"/>
  <c r="BE439" i="13"/>
  <c r="BE440" i="13"/>
  <c r="BE441" i="13"/>
  <c r="BE442" i="13"/>
  <c r="BE443" i="13"/>
  <c r="BE444" i="13"/>
  <c r="BE445" i="13"/>
  <c r="BE446" i="13"/>
  <c r="BE447" i="13"/>
  <c r="BE448" i="13"/>
  <c r="BE449" i="13"/>
  <c r="BE450" i="13"/>
  <c r="BE451" i="13"/>
  <c r="BE452" i="13"/>
  <c r="BE453" i="13"/>
  <c r="BE454" i="13"/>
  <c r="BE455" i="13"/>
  <c r="BE456" i="13"/>
  <c r="BE457" i="13"/>
  <c r="BE458" i="13"/>
  <c r="BE459" i="13"/>
  <c r="BE460" i="13"/>
  <c r="BE461" i="13"/>
  <c r="BE462" i="13"/>
  <c r="BE463" i="13"/>
  <c r="BE464" i="13"/>
  <c r="BE465" i="13"/>
  <c r="BE466" i="13"/>
  <c r="BE467" i="13"/>
  <c r="BE468" i="13"/>
  <c r="BE469" i="13"/>
  <c r="BE470" i="13"/>
  <c r="BE471" i="13"/>
  <c r="BE472" i="13"/>
  <c r="BE473" i="13"/>
  <c r="BE474" i="13"/>
  <c r="BE475" i="13"/>
  <c r="BE476" i="13"/>
  <c r="BE477" i="13"/>
  <c r="BE478" i="13"/>
  <c r="BE479" i="13"/>
  <c r="BE480" i="13"/>
  <c r="BE481" i="13"/>
  <c r="BE482" i="13"/>
  <c r="BE483" i="13"/>
  <c r="BE484" i="13"/>
  <c r="BE485" i="13"/>
  <c r="BE486" i="13"/>
  <c r="BE487" i="13"/>
  <c r="BE488" i="13"/>
  <c r="BE489" i="13"/>
  <c r="BE490" i="13"/>
  <c r="BE491" i="13"/>
  <c r="BE492" i="13"/>
  <c r="BE493" i="13"/>
  <c r="BE494" i="13"/>
  <c r="BE495" i="13"/>
  <c r="BE496" i="13"/>
  <c r="BE497" i="13"/>
  <c r="BE498" i="13"/>
  <c r="BE499" i="13"/>
  <c r="BE500" i="13"/>
  <c r="BE501" i="13"/>
  <c r="BE502" i="13"/>
  <c r="BE503" i="13"/>
  <c r="BE504" i="13"/>
  <c r="BE505" i="13"/>
  <c r="BE506" i="13"/>
  <c r="BE507" i="13"/>
  <c r="BE508" i="13"/>
  <c r="BE509" i="13"/>
  <c r="BE510" i="13"/>
  <c r="BE511" i="13"/>
  <c r="BE512" i="13"/>
  <c r="BE513" i="13"/>
  <c r="BE514" i="13"/>
  <c r="BE515" i="13"/>
  <c r="BE516" i="13"/>
  <c r="BE517" i="13"/>
  <c r="BE518" i="13"/>
  <c r="BE519" i="13"/>
  <c r="BE520" i="13"/>
  <c r="BE521" i="13"/>
  <c r="BE522" i="13"/>
  <c r="BE523" i="13"/>
  <c r="BE524" i="13"/>
  <c r="BE525" i="13"/>
  <c r="BE526" i="13"/>
  <c r="BE527" i="13"/>
  <c r="BE528" i="13"/>
  <c r="BE529" i="13"/>
  <c r="BE530" i="13"/>
  <c r="BE531" i="13"/>
  <c r="BE532" i="13"/>
  <c r="BE533" i="13"/>
  <c r="BE534" i="13"/>
  <c r="BE535" i="13"/>
  <c r="BE536" i="13"/>
  <c r="BE537" i="13"/>
  <c r="BE538" i="13"/>
  <c r="BE539" i="13"/>
  <c r="BE540" i="13"/>
  <c r="BE541" i="13"/>
  <c r="BE542" i="13"/>
  <c r="BE543" i="13"/>
  <c r="BE544" i="13"/>
  <c r="BE545" i="13"/>
  <c r="BE546" i="13"/>
  <c r="BE547" i="13"/>
  <c r="BE548" i="13"/>
  <c r="BE549" i="13"/>
  <c r="BE550" i="13"/>
  <c r="BE551" i="13"/>
  <c r="BE552" i="13"/>
  <c r="BE553" i="13"/>
  <c r="BE554" i="13"/>
  <c r="BE555" i="13"/>
  <c r="BE556" i="13"/>
  <c r="BE557" i="13"/>
  <c r="BB52" i="13"/>
  <c r="BB53" i="13"/>
  <c r="BB54" i="13"/>
  <c r="BB55" i="13"/>
  <c r="BB56" i="13"/>
  <c r="BB57" i="13"/>
  <c r="BB58" i="13"/>
  <c r="BB59" i="13"/>
  <c r="BB60" i="13"/>
  <c r="BB61" i="13"/>
  <c r="BB62" i="13"/>
  <c r="BB63" i="13"/>
  <c r="BB64" i="13"/>
  <c r="BB65" i="13"/>
  <c r="BB66" i="13"/>
  <c r="BB67" i="13"/>
  <c r="BB68" i="13"/>
  <c r="BB69" i="13"/>
  <c r="BB70" i="13"/>
  <c r="BB71" i="13"/>
  <c r="BB72" i="13"/>
  <c r="BB73" i="13"/>
  <c r="BB74" i="13"/>
  <c r="BB75" i="13"/>
  <c r="BB76" i="13"/>
  <c r="BB77" i="13"/>
  <c r="BB78" i="13"/>
  <c r="BB79" i="13"/>
  <c r="BB80" i="13"/>
  <c r="BB81" i="13"/>
  <c r="BB82" i="13"/>
  <c r="BB83" i="13"/>
  <c r="BB84" i="13"/>
  <c r="BB85" i="13"/>
  <c r="BB86" i="13"/>
  <c r="BB87" i="13"/>
  <c r="BB88" i="13"/>
  <c r="BB89" i="13"/>
  <c r="BB90" i="13"/>
  <c r="BB91" i="13"/>
  <c r="BB92" i="13"/>
  <c r="BB93" i="13"/>
  <c r="BB94" i="13"/>
  <c r="BB95" i="13"/>
  <c r="BB96" i="13"/>
  <c r="BB97" i="13"/>
  <c r="BB98" i="13"/>
  <c r="BB99" i="13"/>
  <c r="BB100" i="13"/>
  <c r="BB101" i="13"/>
  <c r="BB102" i="13"/>
  <c r="BB103" i="13"/>
  <c r="BB104" i="13"/>
  <c r="BB105" i="13"/>
  <c r="BB106" i="13"/>
  <c r="BB107" i="13"/>
  <c r="BB108" i="13"/>
  <c r="BB109" i="13"/>
  <c r="BB110" i="13"/>
  <c r="BB111" i="13"/>
  <c r="BB112" i="13"/>
  <c r="BB113" i="13"/>
  <c r="BB114" i="13"/>
  <c r="BB115" i="13"/>
  <c r="BB116" i="13"/>
  <c r="BB117" i="13"/>
  <c r="BB118" i="13"/>
  <c r="BB119" i="13"/>
  <c r="BB120" i="13"/>
  <c r="BB121" i="13"/>
  <c r="BB122" i="13"/>
  <c r="BB123" i="13"/>
  <c r="BB124" i="13"/>
  <c r="BB125" i="13"/>
  <c r="BB126" i="13"/>
  <c r="BB127" i="13"/>
  <c r="BB128" i="13"/>
  <c r="BB129" i="13"/>
  <c r="BB130" i="13"/>
  <c r="BB131" i="13"/>
  <c r="BB132" i="13"/>
  <c r="BB133" i="13"/>
  <c r="BB134" i="13"/>
  <c r="BB135" i="13"/>
  <c r="BB136" i="13"/>
  <c r="BB137" i="13"/>
  <c r="BB138" i="13"/>
  <c r="BB139" i="13"/>
  <c r="BB140" i="13"/>
  <c r="BB141" i="13"/>
  <c r="BB142" i="13"/>
  <c r="BB143" i="13"/>
  <c r="BB144" i="13"/>
  <c r="BB145" i="13"/>
  <c r="BB146" i="13"/>
  <c r="BB147" i="13"/>
  <c r="BB148" i="13"/>
  <c r="BB149" i="13"/>
  <c r="BB150" i="13"/>
  <c r="BB151" i="13"/>
  <c r="BB152" i="13"/>
  <c r="BB153" i="13"/>
  <c r="BB154" i="13"/>
  <c r="BB155" i="13"/>
  <c r="BB156" i="13"/>
  <c r="BB157" i="13"/>
  <c r="BB158" i="13"/>
  <c r="BB159" i="13"/>
  <c r="BB160" i="13"/>
  <c r="BB161" i="13"/>
  <c r="BB162" i="13"/>
  <c r="BB163" i="13"/>
  <c r="BB164" i="13"/>
  <c r="BB165" i="13"/>
  <c r="BB166" i="13"/>
  <c r="BB167" i="13"/>
  <c r="BB168" i="13"/>
  <c r="BB169" i="13"/>
  <c r="BB170" i="13"/>
  <c r="BB171" i="13"/>
  <c r="BB172" i="13"/>
  <c r="BB173" i="13"/>
  <c r="BB174" i="13"/>
  <c r="BB175" i="13"/>
  <c r="BB176" i="13"/>
  <c r="BB177" i="13"/>
  <c r="BB178" i="13"/>
  <c r="BB179" i="13"/>
  <c r="BB180" i="13"/>
  <c r="BB181" i="13"/>
  <c r="BB182" i="13"/>
  <c r="BB183" i="13"/>
  <c r="BB184" i="13"/>
  <c r="BB185" i="13"/>
  <c r="BB186" i="13"/>
  <c r="BB187" i="13"/>
  <c r="BB188" i="13"/>
  <c r="BB189" i="13"/>
  <c r="BB190" i="13"/>
  <c r="BB191" i="13"/>
  <c r="BB192" i="13"/>
  <c r="BB193" i="13"/>
  <c r="BB194" i="13"/>
  <c r="BB195" i="13"/>
  <c r="BB196" i="13"/>
  <c r="BB197" i="13"/>
  <c r="BB198" i="13"/>
  <c r="BB199" i="13"/>
  <c r="BB200" i="13"/>
  <c r="BB201" i="13"/>
  <c r="BB202" i="13"/>
  <c r="BB203" i="13"/>
  <c r="BB204" i="13"/>
  <c r="BB205" i="13"/>
  <c r="BB206" i="13"/>
  <c r="BB207" i="13"/>
  <c r="BB208" i="13"/>
  <c r="BB209" i="13"/>
  <c r="BB210" i="13"/>
  <c r="BB211" i="13"/>
  <c r="BB212" i="13"/>
  <c r="BB213" i="13"/>
  <c r="BB214" i="13"/>
  <c r="BB215" i="13"/>
  <c r="BB216" i="13"/>
  <c r="BB217" i="13"/>
  <c r="BB218" i="13"/>
  <c r="BB219" i="13"/>
  <c r="BB220" i="13"/>
  <c r="BB221" i="13"/>
  <c r="BB222" i="13"/>
  <c r="BB223" i="13"/>
  <c r="BB224" i="13"/>
  <c r="BB225" i="13"/>
  <c r="BB226" i="13"/>
  <c r="BB227" i="13"/>
  <c r="BB228" i="13"/>
  <c r="BB229" i="13"/>
  <c r="BB230" i="13"/>
  <c r="BB231" i="13"/>
  <c r="BB232" i="13"/>
  <c r="BB233" i="13"/>
  <c r="BB234" i="13"/>
  <c r="BB235" i="13"/>
  <c r="BB236" i="13"/>
  <c r="BB237" i="13"/>
  <c r="BB238" i="13"/>
  <c r="BB239" i="13"/>
  <c r="BB240" i="13"/>
  <c r="BB241" i="13"/>
  <c r="BB242" i="13"/>
  <c r="BB243" i="13"/>
  <c r="BB244" i="13"/>
  <c r="BB245" i="13"/>
  <c r="BB246" i="13"/>
  <c r="BB247" i="13"/>
  <c r="BB248" i="13"/>
  <c r="BB249" i="13"/>
  <c r="BB250" i="13"/>
  <c r="BB251" i="13"/>
  <c r="BB252" i="13"/>
  <c r="BB253" i="13"/>
  <c r="BB254" i="13"/>
  <c r="BB255" i="13"/>
  <c r="BB256" i="13"/>
  <c r="BB257" i="13"/>
  <c r="BB258" i="13"/>
  <c r="BB259" i="13"/>
  <c r="BB260" i="13"/>
  <c r="BB261" i="13"/>
  <c r="BB262" i="13"/>
  <c r="BB263" i="13"/>
  <c r="BB264" i="13"/>
  <c r="BB265" i="13"/>
  <c r="BB266" i="13"/>
  <c r="BB267" i="13"/>
  <c r="BB268" i="13"/>
  <c r="BB269" i="13"/>
  <c r="BB270" i="13"/>
  <c r="BB271" i="13"/>
  <c r="BB272" i="13"/>
  <c r="BB273" i="13"/>
  <c r="BB274" i="13"/>
  <c r="BB275" i="13"/>
  <c r="BB276" i="13"/>
  <c r="BB277" i="13"/>
  <c r="BB278" i="13"/>
  <c r="BB279" i="13"/>
  <c r="BB280" i="13"/>
  <c r="BB281" i="13"/>
  <c r="BB282" i="13"/>
  <c r="BB283" i="13"/>
  <c r="BB284" i="13"/>
  <c r="BB285" i="13"/>
  <c r="BB286" i="13"/>
  <c r="BB287" i="13"/>
  <c r="BB288" i="13"/>
  <c r="BB289" i="13"/>
  <c r="BB290" i="13"/>
  <c r="BB291" i="13"/>
  <c r="BB292" i="13"/>
  <c r="BB293" i="13"/>
  <c r="BB294" i="13"/>
  <c r="BB295" i="13"/>
  <c r="BB296" i="13"/>
  <c r="BB297" i="13"/>
  <c r="BB298" i="13"/>
  <c r="BB299" i="13"/>
  <c r="BB300" i="13"/>
  <c r="BB301" i="13"/>
  <c r="BB302" i="13"/>
  <c r="BB303" i="13"/>
  <c r="BB304" i="13"/>
  <c r="BB305" i="13"/>
  <c r="BB306" i="13"/>
  <c r="BB307" i="13"/>
  <c r="BB308" i="13"/>
  <c r="BB309" i="13"/>
  <c r="BB310" i="13"/>
  <c r="BB311" i="13"/>
  <c r="BB312" i="13"/>
  <c r="BB313" i="13"/>
  <c r="BB314" i="13"/>
  <c r="BB315" i="13"/>
  <c r="BB316" i="13"/>
  <c r="BB317" i="13"/>
  <c r="BB318" i="13"/>
  <c r="BB319" i="13"/>
  <c r="BB320" i="13"/>
  <c r="BB321" i="13"/>
  <c r="BB322" i="13"/>
  <c r="BB323" i="13"/>
  <c r="BB324" i="13"/>
  <c r="BB325" i="13"/>
  <c r="BB326" i="13"/>
  <c r="BB327" i="13"/>
  <c r="BB328" i="13"/>
  <c r="BB329" i="13"/>
  <c r="BB330" i="13"/>
  <c r="BB331" i="13"/>
  <c r="BB332" i="13"/>
  <c r="BB333" i="13"/>
  <c r="BB334" i="13"/>
  <c r="BB335" i="13"/>
  <c r="BB336" i="13"/>
  <c r="BB337" i="13"/>
  <c r="BB338" i="13"/>
  <c r="BB339" i="13"/>
  <c r="BB340" i="13"/>
  <c r="BB341" i="13"/>
  <c r="BB342" i="13"/>
  <c r="BB343" i="13"/>
  <c r="BB344" i="13"/>
  <c r="BB345" i="13"/>
  <c r="BB346" i="13"/>
  <c r="BB347" i="13"/>
  <c r="BB348" i="13"/>
  <c r="BB349" i="13"/>
  <c r="BB350" i="13"/>
  <c r="BB351" i="13"/>
  <c r="BB352" i="13"/>
  <c r="BB353" i="13"/>
  <c r="BB354" i="13"/>
  <c r="BB355" i="13"/>
  <c r="BB356" i="13"/>
  <c r="BB357" i="13"/>
  <c r="BB358" i="13"/>
  <c r="BB359" i="13"/>
  <c r="BB360" i="13"/>
  <c r="BB361" i="13"/>
  <c r="BB362" i="13"/>
  <c r="BB363" i="13"/>
  <c r="BB364" i="13"/>
  <c r="BB365" i="13"/>
  <c r="BB366" i="13"/>
  <c r="BB367" i="13"/>
  <c r="BB368" i="13"/>
  <c r="BB369" i="13"/>
  <c r="BB370" i="13"/>
  <c r="BB371" i="13"/>
  <c r="BB372" i="13"/>
  <c r="BB373" i="13"/>
  <c r="BB374" i="13"/>
  <c r="BB375" i="13"/>
  <c r="BB376" i="13"/>
  <c r="BB377" i="13"/>
  <c r="BB378" i="13"/>
  <c r="BB379" i="13"/>
  <c r="BB380" i="13"/>
  <c r="BB381" i="13"/>
  <c r="BB382" i="13"/>
  <c r="BB383" i="13"/>
  <c r="BB384" i="13"/>
  <c r="BB385" i="13"/>
  <c r="BB386" i="13"/>
  <c r="BB387" i="13"/>
  <c r="BB388" i="13"/>
  <c r="BB389" i="13"/>
  <c r="BB390" i="13"/>
  <c r="BB391" i="13"/>
  <c r="BB392" i="13"/>
  <c r="BB393" i="13"/>
  <c r="BB394" i="13"/>
  <c r="BB395" i="13"/>
  <c r="BB396" i="13"/>
  <c r="BB397" i="13"/>
  <c r="BB398" i="13"/>
  <c r="BB399" i="13"/>
  <c r="BB400" i="13"/>
  <c r="BB401" i="13"/>
  <c r="BB402" i="13"/>
  <c r="BB403" i="13"/>
  <c r="BB404" i="13"/>
  <c r="BB405" i="13"/>
  <c r="BB406" i="13"/>
  <c r="BB407" i="13"/>
  <c r="BB408" i="13"/>
  <c r="BB409" i="13"/>
  <c r="BB410" i="13"/>
  <c r="BB411" i="13"/>
  <c r="BB412" i="13"/>
  <c r="BB413" i="13"/>
  <c r="BB414" i="13"/>
  <c r="BB415" i="13"/>
  <c r="BB416" i="13"/>
  <c r="BB417" i="13"/>
  <c r="BB418" i="13"/>
  <c r="BB419" i="13"/>
  <c r="BB420" i="13"/>
  <c r="BB421" i="13"/>
  <c r="BB422" i="13"/>
  <c r="BB423" i="13"/>
  <c r="BB424" i="13"/>
  <c r="BB425" i="13"/>
  <c r="BB426" i="13"/>
  <c r="BB427" i="13"/>
  <c r="BB428" i="13"/>
  <c r="BB429" i="13"/>
  <c r="BB430" i="13"/>
  <c r="BB431" i="13"/>
  <c r="BB432" i="13"/>
  <c r="BB433" i="13"/>
  <c r="BB434" i="13"/>
  <c r="BB435" i="13"/>
  <c r="BB436" i="13"/>
  <c r="BB437" i="13"/>
  <c r="BB438" i="13"/>
  <c r="BB439" i="13"/>
  <c r="BB440" i="13"/>
  <c r="BB441" i="13"/>
  <c r="BB442" i="13"/>
  <c r="BB443" i="13"/>
  <c r="BB444" i="13"/>
  <c r="BB445" i="13"/>
  <c r="BB446" i="13"/>
  <c r="BB447" i="13"/>
  <c r="BB448" i="13"/>
  <c r="BB449" i="13"/>
  <c r="BB450" i="13"/>
  <c r="BB451" i="13"/>
  <c r="BB452" i="13"/>
  <c r="BB453" i="13"/>
  <c r="BB454" i="13"/>
  <c r="BB455" i="13"/>
  <c r="BB456" i="13"/>
  <c r="BB457" i="13"/>
  <c r="BB458" i="13"/>
  <c r="BB459" i="13"/>
  <c r="BB460" i="13"/>
  <c r="BB461" i="13"/>
  <c r="BB462" i="13"/>
  <c r="BB463" i="13"/>
  <c r="BB464" i="13"/>
  <c r="BB465" i="13"/>
  <c r="BB466" i="13"/>
  <c r="BB467" i="13"/>
  <c r="BB468" i="13"/>
  <c r="BB469" i="13"/>
  <c r="BB470" i="13"/>
  <c r="BB471" i="13"/>
  <c r="BB472" i="13"/>
  <c r="BB473" i="13"/>
  <c r="BB474" i="13"/>
  <c r="BB475" i="13"/>
  <c r="BB476" i="13"/>
  <c r="BB477" i="13"/>
  <c r="BB478" i="13"/>
  <c r="BB479" i="13"/>
  <c r="BB480" i="13"/>
  <c r="BB481" i="13"/>
  <c r="BB482" i="13"/>
  <c r="BB483" i="13"/>
  <c r="BB484" i="13"/>
  <c r="BB485" i="13"/>
  <c r="BB486" i="13"/>
  <c r="BB487" i="13"/>
  <c r="BB488" i="13"/>
  <c r="BB489" i="13"/>
  <c r="BB490" i="13"/>
  <c r="BB491" i="13"/>
  <c r="BB492" i="13"/>
  <c r="BB493" i="13"/>
  <c r="BB494" i="13"/>
  <c r="BB495" i="13"/>
  <c r="BB496" i="13"/>
  <c r="BB497" i="13"/>
  <c r="BB498" i="13"/>
  <c r="BB499" i="13"/>
  <c r="BB500" i="13"/>
  <c r="BB501" i="13"/>
  <c r="BB502" i="13"/>
  <c r="BB503" i="13"/>
  <c r="BB504" i="13"/>
  <c r="BB505" i="13"/>
  <c r="BB506" i="13"/>
  <c r="BB507" i="13"/>
  <c r="BB508" i="13"/>
  <c r="BB509" i="13"/>
  <c r="BB510" i="13"/>
  <c r="BB511" i="13"/>
  <c r="BB512" i="13"/>
  <c r="BB513" i="13"/>
  <c r="BB514" i="13"/>
  <c r="BB515" i="13"/>
  <c r="BB516" i="13"/>
  <c r="BB517" i="13"/>
  <c r="BB518" i="13"/>
  <c r="BB519" i="13"/>
  <c r="BB520" i="13"/>
  <c r="BB521" i="13"/>
  <c r="BB522" i="13"/>
  <c r="BB523" i="13"/>
  <c r="BB524" i="13"/>
  <c r="BB525" i="13"/>
  <c r="BB526" i="13"/>
  <c r="BB527" i="13"/>
  <c r="BB528" i="13"/>
  <c r="BB529" i="13"/>
  <c r="BB530" i="13"/>
  <c r="BB531" i="13"/>
  <c r="BB532" i="13"/>
  <c r="BB533" i="13"/>
  <c r="BB534" i="13"/>
  <c r="BB535" i="13"/>
  <c r="BB536" i="13"/>
  <c r="BB537" i="13"/>
  <c r="BB538" i="13"/>
  <c r="BB539" i="13"/>
  <c r="BB540" i="13"/>
  <c r="BB541" i="13"/>
  <c r="BB542" i="13"/>
  <c r="BB543" i="13"/>
  <c r="BB544" i="13"/>
  <c r="BB545" i="13"/>
  <c r="BB546" i="13"/>
  <c r="BB547" i="13"/>
  <c r="BB548" i="13"/>
  <c r="BB549" i="13"/>
  <c r="BB550" i="13"/>
  <c r="BB551" i="13"/>
  <c r="BB552" i="13"/>
  <c r="BB553" i="13"/>
  <c r="BB554" i="13"/>
  <c r="BB555" i="13"/>
  <c r="BB556" i="13"/>
  <c r="BB557" i="13"/>
  <c r="AQ52" i="13"/>
  <c r="AQ53" i="13"/>
  <c r="AQ54" i="13"/>
  <c r="AQ55" i="13"/>
  <c r="AQ56" i="13"/>
  <c r="AQ57" i="13"/>
  <c r="AQ58" i="13"/>
  <c r="AQ59" i="13"/>
  <c r="AQ60" i="13"/>
  <c r="AQ61" i="13"/>
  <c r="AQ62" i="13"/>
  <c r="AQ63" i="13"/>
  <c r="AQ64" i="13"/>
  <c r="AQ65" i="13"/>
  <c r="AQ66" i="13"/>
  <c r="AQ67" i="13"/>
  <c r="AQ68" i="13"/>
  <c r="AQ69" i="13"/>
  <c r="AQ70" i="13"/>
  <c r="AQ71" i="13"/>
  <c r="AQ72" i="13"/>
  <c r="AQ73" i="13"/>
  <c r="AQ74" i="13"/>
  <c r="AQ75" i="13"/>
  <c r="AQ76" i="13"/>
  <c r="AQ77" i="13"/>
  <c r="AQ78" i="13"/>
  <c r="AQ79" i="13"/>
  <c r="AQ80" i="13"/>
  <c r="AQ81" i="13"/>
  <c r="AQ82" i="13"/>
  <c r="AQ83" i="13"/>
  <c r="AQ84" i="13"/>
  <c r="AQ85" i="13"/>
  <c r="AQ86" i="13"/>
  <c r="AQ87" i="13"/>
  <c r="AQ88" i="13"/>
  <c r="AQ89" i="13"/>
  <c r="AQ90" i="13"/>
  <c r="AQ91" i="13"/>
  <c r="AQ92" i="13"/>
  <c r="AQ93" i="13"/>
  <c r="AQ94" i="13"/>
  <c r="AQ95" i="13"/>
  <c r="AQ96" i="13"/>
  <c r="AQ97" i="13"/>
  <c r="AQ98" i="13"/>
  <c r="AQ99" i="13"/>
  <c r="AQ100" i="13"/>
  <c r="AQ101" i="13"/>
  <c r="AQ102" i="13"/>
  <c r="AQ103" i="13"/>
  <c r="AQ104" i="13"/>
  <c r="AQ105" i="13"/>
  <c r="AQ106" i="13"/>
  <c r="AQ107" i="13"/>
  <c r="AQ108" i="13"/>
  <c r="AQ109" i="13"/>
  <c r="AQ110" i="13"/>
  <c r="AQ111" i="13"/>
  <c r="AQ112" i="13"/>
  <c r="AQ113" i="13"/>
  <c r="AQ114" i="13"/>
  <c r="AQ115" i="13"/>
  <c r="AQ116" i="13"/>
  <c r="AQ117" i="13"/>
  <c r="AQ118" i="13"/>
  <c r="AQ119" i="13"/>
  <c r="AQ120" i="13"/>
  <c r="AQ121" i="13"/>
  <c r="AQ122" i="13"/>
  <c r="AQ123" i="13"/>
  <c r="AQ124" i="13"/>
  <c r="AQ125" i="13"/>
  <c r="AQ126" i="13"/>
  <c r="AQ127" i="13"/>
  <c r="AQ128" i="13"/>
  <c r="AQ129" i="13"/>
  <c r="AQ130" i="13"/>
  <c r="AQ131" i="13"/>
  <c r="AQ132" i="13"/>
  <c r="AQ133" i="13"/>
  <c r="AQ134" i="13"/>
  <c r="AQ135" i="13"/>
  <c r="AQ136" i="13"/>
  <c r="AQ137" i="13"/>
  <c r="AQ138" i="13"/>
  <c r="AQ139" i="13"/>
  <c r="AQ140" i="13"/>
  <c r="AQ141" i="13"/>
  <c r="AQ142" i="13"/>
  <c r="AQ143" i="13"/>
  <c r="AQ144" i="13"/>
  <c r="AQ145" i="13"/>
  <c r="AQ146" i="13"/>
  <c r="AQ147" i="13"/>
  <c r="AQ148" i="13"/>
  <c r="AQ149" i="13"/>
  <c r="AQ150" i="13"/>
  <c r="AQ151" i="13"/>
  <c r="AQ152" i="13"/>
  <c r="AQ153" i="13"/>
  <c r="AQ154" i="13"/>
  <c r="AQ155" i="13"/>
  <c r="AQ156" i="13"/>
  <c r="AQ157" i="13"/>
  <c r="AQ158" i="13"/>
  <c r="AQ159" i="13"/>
  <c r="AQ160" i="13"/>
  <c r="AQ161" i="13"/>
  <c r="AQ162" i="13"/>
  <c r="AQ163" i="13"/>
  <c r="AQ164" i="13"/>
  <c r="AQ165" i="13"/>
  <c r="AQ166" i="13"/>
  <c r="AQ167" i="13"/>
  <c r="AQ168" i="13"/>
  <c r="AQ169" i="13"/>
  <c r="AQ170" i="13"/>
  <c r="AQ171" i="13"/>
  <c r="AQ172" i="13"/>
  <c r="AQ173" i="13"/>
  <c r="AQ174" i="13"/>
  <c r="AQ175" i="13"/>
  <c r="AQ176" i="13"/>
  <c r="AQ177" i="13"/>
  <c r="AQ178" i="13"/>
  <c r="AQ179" i="13"/>
  <c r="AQ180" i="13"/>
  <c r="AQ181" i="13"/>
  <c r="AQ182" i="13"/>
  <c r="AQ183" i="13"/>
  <c r="AQ184" i="13"/>
  <c r="AQ185" i="13"/>
  <c r="AQ186" i="13"/>
  <c r="AQ187" i="13"/>
  <c r="AQ188" i="13"/>
  <c r="AQ189" i="13"/>
  <c r="AQ190" i="13"/>
  <c r="AQ191" i="13"/>
  <c r="AQ192" i="13"/>
  <c r="AQ193" i="13"/>
  <c r="AQ194" i="13"/>
  <c r="AQ195" i="13"/>
  <c r="AQ196" i="13"/>
  <c r="AQ197" i="13"/>
  <c r="AQ198" i="13"/>
  <c r="AQ199" i="13"/>
  <c r="AQ200" i="13"/>
  <c r="AQ201" i="13"/>
  <c r="AQ202" i="13"/>
  <c r="AQ203" i="13"/>
  <c r="AQ204" i="13"/>
  <c r="AQ205" i="13"/>
  <c r="AQ206" i="13"/>
  <c r="AQ207" i="13"/>
  <c r="AQ208" i="13"/>
  <c r="AQ209" i="13"/>
  <c r="AQ210" i="13"/>
  <c r="AQ211" i="13"/>
  <c r="AQ212" i="13"/>
  <c r="AQ213" i="13"/>
  <c r="AQ214" i="13"/>
  <c r="AQ215" i="13"/>
  <c r="AQ216" i="13"/>
  <c r="AQ217" i="13"/>
  <c r="AQ218" i="13"/>
  <c r="AQ219" i="13"/>
  <c r="AQ220" i="13"/>
  <c r="AQ221" i="13"/>
  <c r="AQ222" i="13"/>
  <c r="AQ223" i="13"/>
  <c r="AQ224" i="13"/>
  <c r="AQ225" i="13"/>
  <c r="AQ226" i="13"/>
  <c r="AQ227" i="13"/>
  <c r="AQ228" i="13"/>
  <c r="AQ229" i="13"/>
  <c r="AQ230" i="13"/>
  <c r="AQ231" i="13"/>
  <c r="AQ232" i="13"/>
  <c r="AQ233" i="13"/>
  <c r="AQ234" i="13"/>
  <c r="AQ235" i="13"/>
  <c r="AQ236" i="13"/>
  <c r="AQ237" i="13"/>
  <c r="AQ238" i="13"/>
  <c r="AQ239" i="13"/>
  <c r="AQ240" i="13"/>
  <c r="AQ241" i="13"/>
  <c r="AQ242" i="13"/>
  <c r="AQ243" i="13"/>
  <c r="AQ244" i="13"/>
  <c r="AQ245" i="13"/>
  <c r="AQ246" i="13"/>
  <c r="AQ247" i="13"/>
  <c r="AQ248" i="13"/>
  <c r="AQ249" i="13"/>
  <c r="AQ250" i="13"/>
  <c r="AQ251" i="13"/>
  <c r="AQ252" i="13"/>
  <c r="AQ253" i="13"/>
  <c r="AQ254" i="13"/>
  <c r="AQ255" i="13"/>
  <c r="AQ256" i="13"/>
  <c r="AQ257" i="13"/>
  <c r="AQ258" i="13"/>
  <c r="AQ259" i="13"/>
  <c r="AQ260" i="13"/>
  <c r="AQ261" i="13"/>
  <c r="AQ262" i="13"/>
  <c r="AQ263" i="13"/>
  <c r="AQ264" i="13"/>
  <c r="AQ265" i="13"/>
  <c r="AQ266" i="13"/>
  <c r="AQ267" i="13"/>
  <c r="AQ268" i="13"/>
  <c r="AQ269" i="13"/>
  <c r="AQ270" i="13"/>
  <c r="AQ271" i="13"/>
  <c r="AQ272" i="13"/>
  <c r="AQ273" i="13"/>
  <c r="AQ274" i="13"/>
  <c r="AQ275" i="13"/>
  <c r="AQ276" i="13"/>
  <c r="AQ277" i="13"/>
  <c r="AQ278" i="13"/>
  <c r="AQ279" i="13"/>
  <c r="AQ280" i="13"/>
  <c r="AQ281" i="13"/>
  <c r="AQ282" i="13"/>
  <c r="AQ283" i="13"/>
  <c r="AQ284" i="13"/>
  <c r="AQ285" i="13"/>
  <c r="AQ286" i="13"/>
  <c r="AQ287" i="13"/>
  <c r="AQ288" i="13"/>
  <c r="AQ289" i="13"/>
  <c r="AQ290" i="13"/>
  <c r="AQ291" i="13"/>
  <c r="AQ292" i="13"/>
  <c r="AQ293" i="13"/>
  <c r="AQ294" i="13"/>
  <c r="AQ295" i="13"/>
  <c r="AQ296" i="13"/>
  <c r="AQ297" i="13"/>
  <c r="AQ298" i="13"/>
  <c r="AQ299" i="13"/>
  <c r="AQ300" i="13"/>
  <c r="AQ301" i="13"/>
  <c r="AQ302" i="13"/>
  <c r="AQ303" i="13"/>
  <c r="AQ304" i="13"/>
  <c r="AQ305" i="13"/>
  <c r="AQ306" i="13"/>
  <c r="AQ307" i="13"/>
  <c r="AQ308" i="13"/>
  <c r="AQ309" i="13"/>
  <c r="AQ310" i="13"/>
  <c r="AQ311" i="13"/>
  <c r="AQ312" i="13"/>
  <c r="AQ313" i="13"/>
  <c r="AQ314" i="13"/>
  <c r="AQ315" i="13"/>
  <c r="AQ316" i="13"/>
  <c r="AQ317" i="13"/>
  <c r="AQ318" i="13"/>
  <c r="AQ319" i="13"/>
  <c r="AQ320" i="13"/>
  <c r="AQ321" i="13"/>
  <c r="AQ322" i="13"/>
  <c r="AQ323" i="13"/>
  <c r="AQ324" i="13"/>
  <c r="AQ325" i="13"/>
  <c r="AQ326" i="13"/>
  <c r="AQ327" i="13"/>
  <c r="AQ328" i="13"/>
  <c r="AQ329" i="13"/>
  <c r="AQ330" i="13"/>
  <c r="AQ331" i="13"/>
  <c r="AQ332" i="13"/>
  <c r="AQ333" i="13"/>
  <c r="AQ334" i="13"/>
  <c r="AQ335" i="13"/>
  <c r="AQ336" i="13"/>
  <c r="AQ337" i="13"/>
  <c r="AQ338" i="13"/>
  <c r="AQ339" i="13"/>
  <c r="AQ340" i="13"/>
  <c r="AQ341" i="13"/>
  <c r="AQ342" i="13"/>
  <c r="AQ343" i="13"/>
  <c r="AQ344" i="13"/>
  <c r="AQ345" i="13"/>
  <c r="AQ346" i="13"/>
  <c r="AQ347" i="13"/>
  <c r="AQ348" i="13"/>
  <c r="AQ349" i="13"/>
  <c r="AQ350" i="13"/>
  <c r="AQ351" i="13"/>
  <c r="AQ352" i="13"/>
  <c r="AQ353" i="13"/>
  <c r="AQ354" i="13"/>
  <c r="AQ355" i="13"/>
  <c r="AQ356" i="13"/>
  <c r="AQ357" i="13"/>
  <c r="AQ358" i="13"/>
  <c r="AQ359" i="13"/>
  <c r="AQ360" i="13"/>
  <c r="AQ361" i="13"/>
  <c r="AQ362" i="13"/>
  <c r="AQ363" i="13"/>
  <c r="AQ364" i="13"/>
  <c r="AQ365" i="13"/>
  <c r="AQ366" i="13"/>
  <c r="AQ367" i="13"/>
  <c r="AQ368" i="13"/>
  <c r="AQ369" i="13"/>
  <c r="AQ370" i="13"/>
  <c r="AQ371" i="13"/>
  <c r="AQ372" i="13"/>
  <c r="AQ373" i="13"/>
  <c r="AQ374" i="13"/>
  <c r="AQ375" i="13"/>
  <c r="AQ376" i="13"/>
  <c r="AQ377" i="13"/>
  <c r="AQ378" i="13"/>
  <c r="AQ379" i="13"/>
  <c r="AQ380" i="13"/>
  <c r="AQ381" i="13"/>
  <c r="AQ382" i="13"/>
  <c r="AQ383" i="13"/>
  <c r="AQ384" i="13"/>
  <c r="AQ385" i="13"/>
  <c r="AQ386" i="13"/>
  <c r="AQ387" i="13"/>
  <c r="AQ388" i="13"/>
  <c r="AQ389" i="13"/>
  <c r="AQ390" i="13"/>
  <c r="AQ391" i="13"/>
  <c r="AQ392" i="13"/>
  <c r="AQ393" i="13"/>
  <c r="AQ394" i="13"/>
  <c r="AQ395" i="13"/>
  <c r="AQ396" i="13"/>
  <c r="AQ397" i="13"/>
  <c r="AQ398" i="13"/>
  <c r="AQ399" i="13"/>
  <c r="AQ400" i="13"/>
  <c r="AQ401" i="13"/>
  <c r="AQ402" i="13"/>
  <c r="AQ403" i="13"/>
  <c r="AQ404" i="13"/>
  <c r="AQ405" i="13"/>
  <c r="AQ406" i="13"/>
  <c r="AQ407" i="13"/>
  <c r="AQ408" i="13"/>
  <c r="AQ409" i="13"/>
  <c r="AQ410" i="13"/>
  <c r="AQ411" i="13"/>
  <c r="AQ412" i="13"/>
  <c r="AQ413" i="13"/>
  <c r="AQ414" i="13"/>
  <c r="AQ415" i="13"/>
  <c r="AQ416" i="13"/>
  <c r="AQ417" i="13"/>
  <c r="AQ418" i="13"/>
  <c r="AQ419" i="13"/>
  <c r="AQ420" i="13"/>
  <c r="AQ421" i="13"/>
  <c r="AQ422" i="13"/>
  <c r="AQ423" i="13"/>
  <c r="AQ424" i="13"/>
  <c r="AQ425" i="13"/>
  <c r="AQ426" i="13"/>
  <c r="AQ427" i="13"/>
  <c r="AQ428" i="13"/>
  <c r="AQ429" i="13"/>
  <c r="AQ430" i="13"/>
  <c r="AQ431" i="13"/>
  <c r="AQ432" i="13"/>
  <c r="AQ433" i="13"/>
  <c r="AQ434" i="13"/>
  <c r="AQ435" i="13"/>
  <c r="AQ436" i="13"/>
  <c r="AQ437" i="13"/>
  <c r="AQ438" i="13"/>
  <c r="AQ439" i="13"/>
  <c r="AQ440" i="13"/>
  <c r="AQ441" i="13"/>
  <c r="AQ442" i="13"/>
  <c r="AQ443" i="13"/>
  <c r="AQ444" i="13"/>
  <c r="AQ445" i="13"/>
  <c r="AQ446" i="13"/>
  <c r="AQ447" i="13"/>
  <c r="AQ448" i="13"/>
  <c r="AQ449" i="13"/>
  <c r="AQ450" i="13"/>
  <c r="AQ451" i="13"/>
  <c r="AQ452" i="13"/>
  <c r="AQ453" i="13"/>
  <c r="AQ454" i="13"/>
  <c r="AQ455" i="13"/>
  <c r="AQ456" i="13"/>
  <c r="AQ457" i="13"/>
  <c r="AQ458" i="13"/>
  <c r="AQ459" i="13"/>
  <c r="AQ460" i="13"/>
  <c r="AQ461" i="13"/>
  <c r="AQ462" i="13"/>
  <c r="AQ463" i="13"/>
  <c r="AQ464" i="13"/>
  <c r="AQ465" i="13"/>
  <c r="AQ466" i="13"/>
  <c r="AQ467" i="13"/>
  <c r="AQ468" i="13"/>
  <c r="AQ469" i="13"/>
  <c r="AQ470" i="13"/>
  <c r="AQ471" i="13"/>
  <c r="AQ472" i="13"/>
  <c r="AQ473" i="13"/>
  <c r="AQ474" i="13"/>
  <c r="AQ475" i="13"/>
  <c r="AQ476" i="13"/>
  <c r="AQ477" i="13"/>
  <c r="AQ478" i="13"/>
  <c r="AQ479" i="13"/>
  <c r="AQ480" i="13"/>
  <c r="AQ481" i="13"/>
  <c r="AQ482" i="13"/>
  <c r="AQ483" i="13"/>
  <c r="AQ484" i="13"/>
  <c r="AQ485" i="13"/>
  <c r="AQ486" i="13"/>
  <c r="AQ487" i="13"/>
  <c r="AQ488" i="13"/>
  <c r="AQ489" i="13"/>
  <c r="AQ490" i="13"/>
  <c r="AQ491" i="13"/>
  <c r="AQ492" i="13"/>
  <c r="AQ493" i="13"/>
  <c r="AQ494" i="13"/>
  <c r="AQ495" i="13"/>
  <c r="AQ496" i="13"/>
  <c r="AQ497" i="13"/>
  <c r="AQ498" i="13"/>
  <c r="AQ499" i="13"/>
  <c r="AQ500" i="13"/>
  <c r="AQ501" i="13"/>
  <c r="AQ502" i="13"/>
  <c r="AQ503" i="13"/>
  <c r="AQ504" i="13"/>
  <c r="AQ505" i="13"/>
  <c r="AQ506" i="13"/>
  <c r="AQ507" i="13"/>
  <c r="AQ508" i="13"/>
  <c r="AQ509" i="13"/>
  <c r="AQ510" i="13"/>
  <c r="AQ511" i="13"/>
  <c r="AQ512" i="13"/>
  <c r="AQ513" i="13"/>
  <c r="AQ514" i="13"/>
  <c r="AQ515" i="13"/>
  <c r="AQ516" i="13"/>
  <c r="AQ517" i="13"/>
  <c r="AQ518" i="13"/>
  <c r="AQ519" i="13"/>
  <c r="AQ520" i="13"/>
  <c r="AQ521" i="13"/>
  <c r="AQ522" i="13"/>
  <c r="AQ523" i="13"/>
  <c r="AQ524" i="13"/>
  <c r="AQ525" i="13"/>
  <c r="AQ526" i="13"/>
  <c r="AQ527" i="13"/>
  <c r="AQ528" i="13"/>
  <c r="AQ529" i="13"/>
  <c r="AQ530" i="13"/>
  <c r="AQ531" i="13"/>
  <c r="AQ532" i="13"/>
  <c r="AQ533" i="13"/>
  <c r="AQ534" i="13"/>
  <c r="AQ535" i="13"/>
  <c r="AQ536" i="13"/>
  <c r="AQ537" i="13"/>
  <c r="AQ538" i="13"/>
  <c r="AQ539" i="13"/>
  <c r="AQ540" i="13"/>
  <c r="AQ541" i="13"/>
  <c r="AQ542" i="13"/>
  <c r="AQ543" i="13"/>
  <c r="AQ544" i="13"/>
  <c r="AQ545" i="13"/>
  <c r="AQ546" i="13"/>
  <c r="AQ547" i="13"/>
  <c r="AQ548" i="13"/>
  <c r="AQ549" i="13"/>
  <c r="AQ550" i="13"/>
  <c r="AQ551" i="13"/>
  <c r="AQ552" i="13"/>
  <c r="AQ553" i="13"/>
  <c r="AQ554" i="13"/>
  <c r="AQ555" i="13"/>
  <c r="AQ556" i="13"/>
  <c r="AQ557" i="13"/>
  <c r="AN50" i="13"/>
  <c r="AN51" i="13"/>
  <c r="AN52" i="13"/>
  <c r="AN53" i="13"/>
  <c r="AN54" i="13"/>
  <c r="AN55" i="13"/>
  <c r="AN56" i="13"/>
  <c r="AN57" i="13"/>
  <c r="AN58" i="13"/>
  <c r="AN59" i="13"/>
  <c r="AN60" i="13"/>
  <c r="AN61" i="13"/>
  <c r="AN62" i="13"/>
  <c r="AN63" i="13"/>
  <c r="AN64" i="13"/>
  <c r="AN65" i="13"/>
  <c r="AN66" i="13"/>
  <c r="AN67" i="13"/>
  <c r="AN68" i="13"/>
  <c r="AN69" i="13"/>
  <c r="AN70" i="13"/>
  <c r="AN71" i="13"/>
  <c r="AN72" i="13"/>
  <c r="AN73" i="13"/>
  <c r="AN74" i="13"/>
  <c r="AN75" i="13"/>
  <c r="AN76" i="13"/>
  <c r="AN77" i="13"/>
  <c r="AN78" i="13"/>
  <c r="AN79" i="13"/>
  <c r="AN80" i="13"/>
  <c r="AN81" i="13"/>
  <c r="AN82" i="13"/>
  <c r="AN83" i="13"/>
  <c r="AN84" i="13"/>
  <c r="AN85" i="13"/>
  <c r="AN86" i="13"/>
  <c r="AN87" i="13"/>
  <c r="AN88" i="13"/>
  <c r="AN89" i="13"/>
  <c r="AN90" i="13"/>
  <c r="AN91" i="13"/>
  <c r="AN92" i="13"/>
  <c r="AN93" i="13"/>
  <c r="AN94" i="13"/>
  <c r="AN95" i="13"/>
  <c r="AN96" i="13"/>
  <c r="AN97" i="13"/>
  <c r="AN98" i="13"/>
  <c r="AN99" i="13"/>
  <c r="AN100" i="13"/>
  <c r="AN101" i="13"/>
  <c r="AN102" i="13"/>
  <c r="AN103" i="13"/>
  <c r="AN104" i="13"/>
  <c r="AN105" i="13"/>
  <c r="AN106" i="13"/>
  <c r="AN107" i="13"/>
  <c r="AN108" i="13"/>
  <c r="AN109" i="13"/>
  <c r="AN110" i="13"/>
  <c r="AN111" i="13"/>
  <c r="AN112" i="13"/>
  <c r="AN113" i="13"/>
  <c r="AN114" i="13"/>
  <c r="AN115" i="13"/>
  <c r="AN116" i="13"/>
  <c r="AN117" i="13"/>
  <c r="AN118" i="13"/>
  <c r="AN119" i="13"/>
  <c r="AN120" i="13"/>
  <c r="AN121" i="13"/>
  <c r="AN122" i="13"/>
  <c r="AN123" i="13"/>
  <c r="AN124" i="13"/>
  <c r="AN125" i="13"/>
  <c r="AN126" i="13"/>
  <c r="AN127" i="13"/>
  <c r="AN128" i="13"/>
  <c r="AN129" i="13"/>
  <c r="AN130" i="13"/>
  <c r="AN131" i="13"/>
  <c r="AN132" i="13"/>
  <c r="AN133" i="13"/>
  <c r="AN134" i="13"/>
  <c r="AN135" i="13"/>
  <c r="AN136" i="13"/>
  <c r="AN137" i="13"/>
  <c r="AN138" i="13"/>
  <c r="AN139" i="13"/>
  <c r="AN140" i="13"/>
  <c r="AN141" i="13"/>
  <c r="AN142" i="13"/>
  <c r="AN143" i="13"/>
  <c r="AN144" i="13"/>
  <c r="AN145" i="13"/>
  <c r="AN146" i="13"/>
  <c r="AN147" i="13"/>
  <c r="AN148" i="13"/>
  <c r="AN149" i="13"/>
  <c r="AN150" i="13"/>
  <c r="AN151" i="13"/>
  <c r="AN152" i="13"/>
  <c r="AN153" i="13"/>
  <c r="AN154" i="13"/>
  <c r="AN155" i="13"/>
  <c r="AN156" i="13"/>
  <c r="AN157" i="13"/>
  <c r="AN158" i="13"/>
  <c r="AN159" i="13"/>
  <c r="AN160" i="13"/>
  <c r="AN161" i="13"/>
  <c r="AN162" i="13"/>
  <c r="AN163" i="13"/>
  <c r="AN164" i="13"/>
  <c r="AN165" i="13"/>
  <c r="AN166" i="13"/>
  <c r="AN167" i="13"/>
  <c r="AN168" i="13"/>
  <c r="AN169" i="13"/>
  <c r="AN170" i="13"/>
  <c r="AN171" i="13"/>
  <c r="AN172" i="13"/>
  <c r="AN173" i="13"/>
  <c r="AN174" i="13"/>
  <c r="AN175" i="13"/>
  <c r="AN176" i="13"/>
  <c r="AN177" i="13"/>
  <c r="AN178" i="13"/>
  <c r="AN179" i="13"/>
  <c r="AN180" i="13"/>
  <c r="AN181" i="13"/>
  <c r="AN182" i="13"/>
  <c r="AN183" i="13"/>
  <c r="AN184" i="13"/>
  <c r="AN185" i="13"/>
  <c r="AN186" i="13"/>
  <c r="AN187" i="13"/>
  <c r="AN188" i="13"/>
  <c r="AN189" i="13"/>
  <c r="AN190" i="13"/>
  <c r="AN191" i="13"/>
  <c r="AN192" i="13"/>
  <c r="AN193" i="13"/>
  <c r="AN194" i="13"/>
  <c r="AN195" i="13"/>
  <c r="AN196" i="13"/>
  <c r="AN197" i="13"/>
  <c r="AN198" i="13"/>
  <c r="AN199" i="13"/>
  <c r="AN200" i="13"/>
  <c r="AN201" i="13"/>
  <c r="AN202" i="13"/>
  <c r="AN203" i="13"/>
  <c r="AN204" i="13"/>
  <c r="AN205" i="13"/>
  <c r="AN206" i="13"/>
  <c r="AN207" i="13"/>
  <c r="AN208" i="13"/>
  <c r="AN209" i="13"/>
  <c r="AN210" i="13"/>
  <c r="AN211" i="13"/>
  <c r="AN212" i="13"/>
  <c r="AN213" i="13"/>
  <c r="AN214" i="13"/>
  <c r="AN215" i="13"/>
  <c r="AN216" i="13"/>
  <c r="AN217" i="13"/>
  <c r="AN218" i="13"/>
  <c r="AN219" i="13"/>
  <c r="AN220" i="13"/>
  <c r="AN221" i="13"/>
  <c r="AN222" i="13"/>
  <c r="AN223" i="13"/>
  <c r="AN224" i="13"/>
  <c r="AN225" i="13"/>
  <c r="AN226" i="13"/>
  <c r="AN227" i="13"/>
  <c r="AN228" i="13"/>
  <c r="AN229" i="13"/>
  <c r="AN230" i="13"/>
  <c r="AN231" i="13"/>
  <c r="AN232" i="13"/>
  <c r="AN233" i="13"/>
  <c r="AN234" i="13"/>
  <c r="AN235" i="13"/>
  <c r="AN236" i="13"/>
  <c r="AN237" i="13"/>
  <c r="AN238" i="13"/>
  <c r="AN239" i="13"/>
  <c r="AN240" i="13"/>
  <c r="AN241" i="13"/>
  <c r="AN242" i="13"/>
  <c r="AN243" i="13"/>
  <c r="AN244" i="13"/>
  <c r="AN245" i="13"/>
  <c r="AN246" i="13"/>
  <c r="AN247" i="13"/>
  <c r="AN248" i="13"/>
  <c r="AN249" i="13"/>
  <c r="AN250" i="13"/>
  <c r="AN251" i="13"/>
  <c r="AN252" i="13"/>
  <c r="AN253" i="13"/>
  <c r="AN254" i="13"/>
  <c r="AN255" i="13"/>
  <c r="AN256" i="13"/>
  <c r="AN257" i="13"/>
  <c r="AN258" i="13"/>
  <c r="AN259" i="13"/>
  <c r="AN260" i="13"/>
  <c r="AN261" i="13"/>
  <c r="AN262" i="13"/>
  <c r="AN263" i="13"/>
  <c r="AN264" i="13"/>
  <c r="AN265" i="13"/>
  <c r="AN266" i="13"/>
  <c r="AN267" i="13"/>
  <c r="AN268" i="13"/>
  <c r="AN269" i="13"/>
  <c r="AN270" i="13"/>
  <c r="AN271" i="13"/>
  <c r="AN272" i="13"/>
  <c r="AN273" i="13"/>
  <c r="AN274" i="13"/>
  <c r="AN275" i="13"/>
  <c r="AN276" i="13"/>
  <c r="AN277" i="13"/>
  <c r="AN278" i="13"/>
  <c r="AN279" i="13"/>
  <c r="AN280" i="13"/>
  <c r="AN281" i="13"/>
  <c r="AN282" i="13"/>
  <c r="AN283" i="13"/>
  <c r="AN284" i="13"/>
  <c r="AN285" i="13"/>
  <c r="AN286" i="13"/>
  <c r="AN287" i="13"/>
  <c r="AN288" i="13"/>
  <c r="AN289" i="13"/>
  <c r="AN290" i="13"/>
  <c r="AN291" i="13"/>
  <c r="AN292" i="13"/>
  <c r="AN293" i="13"/>
  <c r="AN294" i="13"/>
  <c r="AN295" i="13"/>
  <c r="AN296" i="13"/>
  <c r="AN297" i="13"/>
  <c r="AN298" i="13"/>
  <c r="AN299" i="13"/>
  <c r="AN300" i="13"/>
  <c r="AN301" i="13"/>
  <c r="AN302" i="13"/>
  <c r="AN303" i="13"/>
  <c r="AN304" i="13"/>
  <c r="AN305" i="13"/>
  <c r="AN306" i="13"/>
  <c r="AN307" i="13"/>
  <c r="AN308" i="13"/>
  <c r="AN309" i="13"/>
  <c r="AN310" i="13"/>
  <c r="AN311" i="13"/>
  <c r="AN312" i="13"/>
  <c r="AN313" i="13"/>
  <c r="AN314" i="13"/>
  <c r="AN315" i="13"/>
  <c r="AN316" i="13"/>
  <c r="AN317" i="13"/>
  <c r="AN318" i="13"/>
  <c r="AN319" i="13"/>
  <c r="AN320" i="13"/>
  <c r="AN321" i="13"/>
  <c r="AN322" i="13"/>
  <c r="AN323" i="13"/>
  <c r="AN324" i="13"/>
  <c r="AN325" i="13"/>
  <c r="AN326" i="13"/>
  <c r="AN327" i="13"/>
  <c r="AN328" i="13"/>
  <c r="AN329" i="13"/>
  <c r="AN330" i="13"/>
  <c r="AN331" i="13"/>
  <c r="AN332" i="13"/>
  <c r="AN333" i="13"/>
  <c r="AN334" i="13"/>
  <c r="AN335" i="13"/>
  <c r="AN336" i="13"/>
  <c r="AN337" i="13"/>
  <c r="AN338" i="13"/>
  <c r="AN339" i="13"/>
  <c r="AN340" i="13"/>
  <c r="AN341" i="13"/>
  <c r="AN342" i="13"/>
  <c r="AN343" i="13"/>
  <c r="AN344" i="13"/>
  <c r="AN345" i="13"/>
  <c r="AN346" i="13"/>
  <c r="AN347" i="13"/>
  <c r="AN348" i="13"/>
  <c r="AN349" i="13"/>
  <c r="AN350" i="13"/>
  <c r="AN351" i="13"/>
  <c r="AN352" i="13"/>
  <c r="AN353" i="13"/>
  <c r="AN354" i="13"/>
  <c r="AN355" i="13"/>
  <c r="AN356" i="13"/>
  <c r="AN357" i="13"/>
  <c r="AN358" i="13"/>
  <c r="AN359" i="13"/>
  <c r="AN360" i="13"/>
  <c r="AN361" i="13"/>
  <c r="AN362" i="13"/>
  <c r="AN363" i="13"/>
  <c r="AN364" i="13"/>
  <c r="AN365" i="13"/>
  <c r="AN366" i="13"/>
  <c r="AN367" i="13"/>
  <c r="AN368" i="13"/>
  <c r="AN369" i="13"/>
  <c r="AN370" i="13"/>
  <c r="AN371" i="13"/>
  <c r="AN372" i="13"/>
  <c r="AN373" i="13"/>
  <c r="AN374" i="13"/>
  <c r="AN375" i="13"/>
  <c r="AN376" i="13"/>
  <c r="AN377" i="13"/>
  <c r="AN378" i="13"/>
  <c r="AN379" i="13"/>
  <c r="AN380" i="13"/>
  <c r="AN381" i="13"/>
  <c r="AN382" i="13"/>
  <c r="AN383" i="13"/>
  <c r="AN384" i="13"/>
  <c r="AN385" i="13"/>
  <c r="AN386" i="13"/>
  <c r="AN387" i="13"/>
  <c r="AN388" i="13"/>
  <c r="AN389" i="13"/>
  <c r="AN390" i="13"/>
  <c r="AN391" i="13"/>
  <c r="AN392" i="13"/>
  <c r="AN393" i="13"/>
  <c r="AN394" i="13"/>
  <c r="AN395" i="13"/>
  <c r="AN396" i="13"/>
  <c r="AN397" i="13"/>
  <c r="AN398" i="13"/>
  <c r="AN399" i="13"/>
  <c r="AN400" i="13"/>
  <c r="AN401" i="13"/>
  <c r="AN402" i="13"/>
  <c r="AN403" i="13"/>
  <c r="AN404" i="13"/>
  <c r="AN405" i="13"/>
  <c r="AN406" i="13"/>
  <c r="AN407" i="13"/>
  <c r="AN408" i="13"/>
  <c r="AN409" i="13"/>
  <c r="AN410" i="13"/>
  <c r="AN411" i="13"/>
  <c r="AN412" i="13"/>
  <c r="AN413" i="13"/>
  <c r="AN414" i="13"/>
  <c r="AN415" i="13"/>
  <c r="AN416" i="13"/>
  <c r="AN417" i="13"/>
  <c r="AN418" i="13"/>
  <c r="AN419" i="13"/>
  <c r="AN420" i="13"/>
  <c r="AN421" i="13"/>
  <c r="AN422" i="13"/>
  <c r="AN423" i="13"/>
  <c r="AN424" i="13"/>
  <c r="AN425" i="13"/>
  <c r="AN426" i="13"/>
  <c r="AN427" i="13"/>
  <c r="AN428" i="13"/>
  <c r="AN429" i="13"/>
  <c r="AN430" i="13"/>
  <c r="AN431" i="13"/>
  <c r="AN432" i="13"/>
  <c r="AN433" i="13"/>
  <c r="AN434" i="13"/>
  <c r="AN435" i="13"/>
  <c r="AN436" i="13"/>
  <c r="AN437" i="13"/>
  <c r="AN438" i="13"/>
  <c r="AN439" i="13"/>
  <c r="AN440" i="13"/>
  <c r="AN441" i="13"/>
  <c r="AN442" i="13"/>
  <c r="AN443" i="13"/>
  <c r="AN444" i="13"/>
  <c r="AN445" i="13"/>
  <c r="AN446" i="13"/>
  <c r="AN447" i="13"/>
  <c r="AN448" i="13"/>
  <c r="AN449" i="13"/>
  <c r="AN450" i="13"/>
  <c r="AN451" i="13"/>
  <c r="AN452" i="13"/>
  <c r="AN453" i="13"/>
  <c r="AN454" i="13"/>
  <c r="AN455" i="13"/>
  <c r="AN456" i="13"/>
  <c r="AN457" i="13"/>
  <c r="AN458" i="13"/>
  <c r="AN459" i="13"/>
  <c r="AN460" i="13"/>
  <c r="AN461" i="13"/>
  <c r="AN462" i="13"/>
  <c r="AN463" i="13"/>
  <c r="AN464" i="13"/>
  <c r="AN465" i="13"/>
  <c r="AN466" i="13"/>
  <c r="AN467" i="13"/>
  <c r="AN468" i="13"/>
  <c r="AN469" i="13"/>
  <c r="AN470" i="13"/>
  <c r="AN471" i="13"/>
  <c r="AN472" i="13"/>
  <c r="AN473" i="13"/>
  <c r="AN474" i="13"/>
  <c r="AN475" i="13"/>
  <c r="AN476" i="13"/>
  <c r="AN477" i="13"/>
  <c r="AN478" i="13"/>
  <c r="AN479" i="13"/>
  <c r="AN480" i="13"/>
  <c r="AN481" i="13"/>
  <c r="AN482" i="13"/>
  <c r="AN483" i="13"/>
  <c r="AN484" i="13"/>
  <c r="AN485" i="13"/>
  <c r="AN486" i="13"/>
  <c r="AN487" i="13"/>
  <c r="AN488" i="13"/>
  <c r="AN489" i="13"/>
  <c r="AN490" i="13"/>
  <c r="AN491" i="13"/>
  <c r="AN492" i="13"/>
  <c r="AN493" i="13"/>
  <c r="AN494" i="13"/>
  <c r="AN495" i="13"/>
  <c r="AN496" i="13"/>
  <c r="AN497" i="13"/>
  <c r="AN498" i="13"/>
  <c r="AN499" i="13"/>
  <c r="AN500" i="13"/>
  <c r="AN501" i="13"/>
  <c r="AN502" i="13"/>
  <c r="AN503" i="13"/>
  <c r="AN504" i="13"/>
  <c r="AN505" i="13"/>
  <c r="AN506" i="13"/>
  <c r="AN507" i="13"/>
  <c r="AN508" i="13"/>
  <c r="AN509" i="13"/>
  <c r="AN510" i="13"/>
  <c r="AN511" i="13"/>
  <c r="AN512" i="13"/>
  <c r="AN513" i="13"/>
  <c r="AN514" i="13"/>
  <c r="AN515" i="13"/>
  <c r="AN516" i="13"/>
  <c r="AN517" i="13"/>
  <c r="AN518" i="13"/>
  <c r="AN519" i="13"/>
  <c r="AN520" i="13"/>
  <c r="AN521" i="13"/>
  <c r="AN522" i="13"/>
  <c r="AN523" i="13"/>
  <c r="AN524" i="13"/>
  <c r="AN525" i="13"/>
  <c r="AN526" i="13"/>
  <c r="AN527" i="13"/>
  <c r="AN528" i="13"/>
  <c r="AN529" i="13"/>
  <c r="AN530" i="13"/>
  <c r="AN531" i="13"/>
  <c r="AN532" i="13"/>
  <c r="AN533" i="13"/>
  <c r="AN534" i="13"/>
  <c r="AN535" i="13"/>
  <c r="AN536" i="13"/>
  <c r="AN537" i="13"/>
  <c r="AN538" i="13"/>
  <c r="AN539" i="13"/>
  <c r="AN540" i="13"/>
  <c r="AN541" i="13"/>
  <c r="AN542" i="13"/>
  <c r="AN543" i="13"/>
  <c r="AN544" i="13"/>
  <c r="AN545" i="13"/>
  <c r="AN546" i="13"/>
  <c r="AN547" i="13"/>
  <c r="AN548" i="13"/>
  <c r="AN549" i="13"/>
  <c r="AN550" i="13"/>
  <c r="AN551" i="13"/>
  <c r="AN552" i="13"/>
  <c r="AN553" i="13"/>
  <c r="AN554" i="13"/>
  <c r="AN555" i="13"/>
  <c r="AN556" i="13"/>
  <c r="AN557" i="13"/>
  <c r="AH48" i="13"/>
  <c r="AH49" i="13"/>
  <c r="AH50" i="13"/>
  <c r="AH51" i="13"/>
  <c r="AH52" i="13"/>
  <c r="AH53" i="13"/>
  <c r="AH54" i="13"/>
  <c r="AH55" i="13"/>
  <c r="AH56" i="13"/>
  <c r="AH57" i="13"/>
  <c r="AH58" i="13"/>
  <c r="AH59" i="13"/>
  <c r="AH60" i="13"/>
  <c r="AH61" i="13"/>
  <c r="AH62" i="13"/>
  <c r="AH63" i="13"/>
  <c r="AH64" i="13"/>
  <c r="AH65" i="13"/>
  <c r="AH66" i="13"/>
  <c r="AH67" i="13"/>
  <c r="AH68" i="13"/>
  <c r="AH69" i="13"/>
  <c r="AH70" i="13"/>
  <c r="AH71" i="13"/>
  <c r="AH72" i="13"/>
  <c r="AH73" i="13"/>
  <c r="AH74" i="13"/>
  <c r="AH75" i="13"/>
  <c r="AH76" i="13"/>
  <c r="AH77" i="13"/>
  <c r="AH78" i="13"/>
  <c r="AH79" i="13"/>
  <c r="AH80" i="13"/>
  <c r="AH81" i="13"/>
  <c r="AH82" i="13"/>
  <c r="AH83" i="13"/>
  <c r="AH84" i="13"/>
  <c r="AH85" i="13"/>
  <c r="AH86" i="13"/>
  <c r="AH87" i="13"/>
  <c r="AH88" i="13"/>
  <c r="AH89" i="13"/>
  <c r="AH90" i="13"/>
  <c r="AH91" i="13"/>
  <c r="AH92" i="13"/>
  <c r="AH93" i="13"/>
  <c r="AH94" i="13"/>
  <c r="AH95" i="13"/>
  <c r="AH96" i="13"/>
  <c r="AH97" i="13"/>
  <c r="AH98" i="13"/>
  <c r="AH99" i="13"/>
  <c r="AH100" i="13"/>
  <c r="AH101" i="13"/>
  <c r="AH102" i="13"/>
  <c r="AH103" i="13"/>
  <c r="AH104" i="13"/>
  <c r="AH105" i="13"/>
  <c r="AH106" i="13"/>
  <c r="AH107" i="13"/>
  <c r="AH108" i="13"/>
  <c r="AH109" i="13"/>
  <c r="AH110" i="13"/>
  <c r="AH111" i="13"/>
  <c r="AH112" i="13"/>
  <c r="AH113" i="13"/>
  <c r="AH114" i="13"/>
  <c r="AH115" i="13"/>
  <c r="AH116" i="13"/>
  <c r="AH117" i="13"/>
  <c r="AH118" i="13"/>
  <c r="AH119" i="13"/>
  <c r="AH120" i="13"/>
  <c r="AH121" i="13"/>
  <c r="AH122" i="13"/>
  <c r="AH123" i="13"/>
  <c r="AH124" i="13"/>
  <c r="AH125" i="13"/>
  <c r="AH126" i="13"/>
  <c r="AH127" i="13"/>
  <c r="AH128" i="13"/>
  <c r="AH129" i="13"/>
  <c r="AH130" i="13"/>
  <c r="AH131" i="13"/>
  <c r="AH132" i="13"/>
  <c r="AH133" i="13"/>
  <c r="AH134" i="13"/>
  <c r="AH135" i="13"/>
  <c r="AH136" i="13"/>
  <c r="AH137" i="13"/>
  <c r="AH138" i="13"/>
  <c r="AH139" i="13"/>
  <c r="AH140" i="13"/>
  <c r="AH141" i="13"/>
  <c r="AH142" i="13"/>
  <c r="AH143" i="13"/>
  <c r="AH144" i="13"/>
  <c r="AH145" i="13"/>
  <c r="AH146" i="13"/>
  <c r="AH147" i="13"/>
  <c r="AH148" i="13"/>
  <c r="AH149" i="13"/>
  <c r="AH150" i="13"/>
  <c r="AH151" i="13"/>
  <c r="AH152" i="13"/>
  <c r="AH153" i="13"/>
  <c r="AH154" i="13"/>
  <c r="AH155" i="13"/>
  <c r="AH156" i="13"/>
  <c r="AH157" i="13"/>
  <c r="AH158" i="13"/>
  <c r="AH159" i="13"/>
  <c r="AH160" i="13"/>
  <c r="AH161" i="13"/>
  <c r="AH162" i="13"/>
  <c r="AH163" i="13"/>
  <c r="AH164" i="13"/>
  <c r="AH165" i="13"/>
  <c r="AH166" i="13"/>
  <c r="AH167" i="13"/>
  <c r="AH168" i="13"/>
  <c r="AH169" i="13"/>
  <c r="AH170" i="13"/>
  <c r="AH171" i="13"/>
  <c r="AH172" i="13"/>
  <c r="AH173" i="13"/>
  <c r="AH174" i="13"/>
  <c r="AH175" i="13"/>
  <c r="AH176" i="13"/>
  <c r="AH177" i="13"/>
  <c r="AH178" i="13"/>
  <c r="AH179" i="13"/>
  <c r="AH180" i="13"/>
  <c r="AH181" i="13"/>
  <c r="AH182" i="13"/>
  <c r="AH183" i="13"/>
  <c r="AH184" i="13"/>
  <c r="AH185" i="13"/>
  <c r="AH186" i="13"/>
  <c r="AH187" i="13"/>
  <c r="AH188" i="13"/>
  <c r="AH189" i="13"/>
  <c r="AH190" i="13"/>
  <c r="AH191" i="13"/>
  <c r="AH192" i="13"/>
  <c r="AH193" i="13"/>
  <c r="AH194" i="13"/>
  <c r="AH195" i="13"/>
  <c r="AH196" i="13"/>
  <c r="AH197" i="13"/>
  <c r="AH198" i="13"/>
  <c r="AH199" i="13"/>
  <c r="AH200" i="13"/>
  <c r="AH201" i="13"/>
  <c r="AH202" i="13"/>
  <c r="AH203" i="13"/>
  <c r="AH204" i="13"/>
  <c r="AH205" i="13"/>
  <c r="AH206" i="13"/>
  <c r="AH207" i="13"/>
  <c r="AH208" i="13"/>
  <c r="AH209" i="13"/>
  <c r="AH210" i="13"/>
  <c r="AH211" i="13"/>
  <c r="AH212" i="13"/>
  <c r="AH213" i="13"/>
  <c r="AH214" i="13"/>
  <c r="AH215" i="13"/>
  <c r="AH216" i="13"/>
  <c r="AH217" i="13"/>
  <c r="AH218" i="13"/>
  <c r="AH219" i="13"/>
  <c r="AH220" i="13"/>
  <c r="AH221" i="13"/>
  <c r="AH222" i="13"/>
  <c r="AH223" i="13"/>
  <c r="AH224" i="13"/>
  <c r="AH225" i="13"/>
  <c r="AH226" i="13"/>
  <c r="AH227" i="13"/>
  <c r="AH228" i="13"/>
  <c r="AH229" i="13"/>
  <c r="AH230" i="13"/>
  <c r="AH231" i="13"/>
  <c r="AH232" i="13"/>
  <c r="AH233" i="13"/>
  <c r="AH234" i="13"/>
  <c r="AH235" i="13"/>
  <c r="AH236" i="13"/>
  <c r="AH237" i="13"/>
  <c r="AH238" i="13"/>
  <c r="AH239" i="13"/>
  <c r="AH240" i="13"/>
  <c r="AH241" i="13"/>
  <c r="AH242" i="13"/>
  <c r="AH243" i="13"/>
  <c r="AH244" i="13"/>
  <c r="AH245" i="13"/>
  <c r="AH246" i="13"/>
  <c r="AH247" i="13"/>
  <c r="AH248" i="13"/>
  <c r="AH249" i="13"/>
  <c r="AH250" i="13"/>
  <c r="AH251" i="13"/>
  <c r="AH252" i="13"/>
  <c r="AH253" i="13"/>
  <c r="AH254" i="13"/>
  <c r="AH255" i="13"/>
  <c r="AH256" i="13"/>
  <c r="AH257" i="13"/>
  <c r="AH258" i="13"/>
  <c r="AH259" i="13"/>
  <c r="AH260" i="13"/>
  <c r="AH261" i="13"/>
  <c r="AH262" i="13"/>
  <c r="AH263" i="13"/>
  <c r="AH264" i="13"/>
  <c r="AH265" i="13"/>
  <c r="AH266" i="13"/>
  <c r="AH267" i="13"/>
  <c r="AH268" i="13"/>
  <c r="AH269" i="13"/>
  <c r="AH270" i="13"/>
  <c r="AH271" i="13"/>
  <c r="AH272" i="13"/>
  <c r="AH273" i="13"/>
  <c r="AH274" i="13"/>
  <c r="AH275" i="13"/>
  <c r="AH276" i="13"/>
  <c r="AH277" i="13"/>
  <c r="AH278" i="13"/>
  <c r="AH279" i="13"/>
  <c r="AH280" i="13"/>
  <c r="AH281" i="13"/>
  <c r="AH282" i="13"/>
  <c r="AH283" i="13"/>
  <c r="AH284" i="13"/>
  <c r="AH285" i="13"/>
  <c r="AH286" i="13"/>
  <c r="AH287" i="13"/>
  <c r="AH288" i="13"/>
  <c r="AH289" i="13"/>
  <c r="AH290" i="13"/>
  <c r="AH291" i="13"/>
  <c r="AH292" i="13"/>
  <c r="AH293" i="13"/>
  <c r="AH294" i="13"/>
  <c r="AH295" i="13"/>
  <c r="AH296" i="13"/>
  <c r="AH297" i="13"/>
  <c r="AH298" i="13"/>
  <c r="AH299" i="13"/>
  <c r="AH300" i="13"/>
  <c r="AH301" i="13"/>
  <c r="AH302" i="13"/>
  <c r="AH303" i="13"/>
  <c r="AH304" i="13"/>
  <c r="AH305" i="13"/>
  <c r="AH306" i="13"/>
  <c r="AH307" i="13"/>
  <c r="AH308" i="13"/>
  <c r="AH309" i="13"/>
  <c r="AH310" i="13"/>
  <c r="AH311" i="13"/>
  <c r="AH312" i="13"/>
  <c r="AH313" i="13"/>
  <c r="AH314" i="13"/>
  <c r="AH315" i="13"/>
  <c r="AH316" i="13"/>
  <c r="AH317" i="13"/>
  <c r="AH318" i="13"/>
  <c r="AH319" i="13"/>
  <c r="AH320" i="13"/>
  <c r="AH321" i="13"/>
  <c r="AH322" i="13"/>
  <c r="AH323" i="13"/>
  <c r="AH324" i="13"/>
  <c r="AH325" i="13"/>
  <c r="AH326" i="13"/>
  <c r="AH327" i="13"/>
  <c r="AH328" i="13"/>
  <c r="AH329" i="13"/>
  <c r="AH330" i="13"/>
  <c r="AH331" i="13"/>
  <c r="AH332" i="13"/>
  <c r="AH333" i="13"/>
  <c r="AH334" i="13"/>
  <c r="AH335" i="13"/>
  <c r="AH336" i="13"/>
  <c r="AH337" i="13"/>
  <c r="AH338" i="13"/>
  <c r="AH339" i="13"/>
  <c r="AH340" i="13"/>
  <c r="AH341" i="13"/>
  <c r="AH342" i="13"/>
  <c r="AH343" i="13"/>
  <c r="AH344" i="13"/>
  <c r="AH345" i="13"/>
  <c r="AH346" i="13"/>
  <c r="AH347" i="13"/>
  <c r="AH348" i="13"/>
  <c r="AH349" i="13"/>
  <c r="AH350" i="13"/>
  <c r="AH351" i="13"/>
  <c r="AH352" i="13"/>
  <c r="AH353" i="13"/>
  <c r="AH354" i="13"/>
  <c r="AH355" i="13"/>
  <c r="AH356" i="13"/>
  <c r="AH357" i="13"/>
  <c r="AH358" i="13"/>
  <c r="AH359" i="13"/>
  <c r="AH360" i="13"/>
  <c r="AH361" i="13"/>
  <c r="AH362" i="13"/>
  <c r="AH363" i="13"/>
  <c r="AH364" i="13"/>
  <c r="AH365" i="13"/>
  <c r="AH366" i="13"/>
  <c r="AH367" i="13"/>
  <c r="AH368" i="13"/>
  <c r="AH369" i="13"/>
  <c r="AH370" i="13"/>
  <c r="AH371" i="13"/>
  <c r="AH372" i="13"/>
  <c r="AH373" i="13"/>
  <c r="AH374" i="13"/>
  <c r="AH375" i="13"/>
  <c r="AH376" i="13"/>
  <c r="AH377" i="13"/>
  <c r="AH378" i="13"/>
  <c r="AH379" i="13"/>
  <c r="AH380" i="13"/>
  <c r="AH381" i="13"/>
  <c r="AH382" i="13"/>
  <c r="AH383" i="13"/>
  <c r="AH384" i="13"/>
  <c r="AH385" i="13"/>
  <c r="AH386" i="13"/>
  <c r="AH387" i="13"/>
  <c r="AH388" i="13"/>
  <c r="AH389" i="13"/>
  <c r="AH390" i="13"/>
  <c r="AH391" i="13"/>
  <c r="AH392" i="13"/>
  <c r="AH393" i="13"/>
  <c r="AH394" i="13"/>
  <c r="AH395" i="13"/>
  <c r="AH396" i="13"/>
  <c r="AH397" i="13"/>
  <c r="AH398" i="13"/>
  <c r="AH399" i="13"/>
  <c r="AH400" i="13"/>
  <c r="AH401" i="13"/>
  <c r="AH402" i="13"/>
  <c r="AH403" i="13"/>
  <c r="AH404" i="13"/>
  <c r="AH405" i="13"/>
  <c r="AH406" i="13"/>
  <c r="AH407" i="13"/>
  <c r="AH408" i="13"/>
  <c r="AH409" i="13"/>
  <c r="AH410" i="13"/>
  <c r="AH411" i="13"/>
  <c r="AH412" i="13"/>
  <c r="AH413" i="13"/>
  <c r="AH414" i="13"/>
  <c r="AH415" i="13"/>
  <c r="AH416" i="13"/>
  <c r="AH417" i="13"/>
  <c r="AH418" i="13"/>
  <c r="AH419" i="13"/>
  <c r="AH420" i="13"/>
  <c r="AH421" i="13"/>
  <c r="AH422" i="13"/>
  <c r="AH423" i="13"/>
  <c r="AH424" i="13"/>
  <c r="AH425" i="13"/>
  <c r="AH426" i="13"/>
  <c r="AH427" i="13"/>
  <c r="AH428" i="13"/>
  <c r="AH429" i="13"/>
  <c r="AH430" i="13"/>
  <c r="AH431" i="13"/>
  <c r="AH432" i="13"/>
  <c r="AH433" i="13"/>
  <c r="AH434" i="13"/>
  <c r="AH435" i="13"/>
  <c r="AH436" i="13"/>
  <c r="AH437" i="13"/>
  <c r="AH438" i="13"/>
  <c r="AH439" i="13"/>
  <c r="AH440" i="13"/>
  <c r="AH441" i="13"/>
  <c r="AH442" i="13"/>
  <c r="AH443" i="13"/>
  <c r="AH444" i="13"/>
  <c r="AH445" i="13"/>
  <c r="AH446" i="13"/>
  <c r="AH447" i="13"/>
  <c r="AH448" i="13"/>
  <c r="AH449" i="13"/>
  <c r="AH450" i="13"/>
  <c r="AH451" i="13"/>
  <c r="AH452" i="13"/>
  <c r="AH453" i="13"/>
  <c r="AH454" i="13"/>
  <c r="AH455" i="13"/>
  <c r="AH456" i="13"/>
  <c r="AH457" i="13"/>
  <c r="AH458" i="13"/>
  <c r="AH459" i="13"/>
  <c r="AH460" i="13"/>
  <c r="AH461" i="13"/>
  <c r="AH462" i="13"/>
  <c r="AH463" i="13"/>
  <c r="AH464" i="13"/>
  <c r="AH465" i="13"/>
  <c r="AH466" i="13"/>
  <c r="AH467" i="13"/>
  <c r="AH468" i="13"/>
  <c r="AH469" i="13"/>
  <c r="AH470" i="13"/>
  <c r="AH471" i="13"/>
  <c r="AH472" i="13"/>
  <c r="AH473" i="13"/>
  <c r="AH474" i="13"/>
  <c r="AH475" i="13"/>
  <c r="AH476" i="13"/>
  <c r="AH477" i="13"/>
  <c r="AH478" i="13"/>
  <c r="AH479" i="13"/>
  <c r="AH480" i="13"/>
  <c r="AH481" i="13"/>
  <c r="AH482" i="13"/>
  <c r="AH483" i="13"/>
  <c r="AH484" i="13"/>
  <c r="AH485" i="13"/>
  <c r="AH486" i="13"/>
  <c r="AH487" i="13"/>
  <c r="AH488" i="13"/>
  <c r="AH489" i="13"/>
  <c r="AH490" i="13"/>
  <c r="AH491" i="13"/>
  <c r="AH492" i="13"/>
  <c r="AH493" i="13"/>
  <c r="AH494" i="13"/>
  <c r="AH495" i="13"/>
  <c r="AH496" i="13"/>
  <c r="AH497" i="13"/>
  <c r="AH498" i="13"/>
  <c r="AH499" i="13"/>
  <c r="AH500" i="13"/>
  <c r="AH501" i="13"/>
  <c r="AH502" i="13"/>
  <c r="AH503" i="13"/>
  <c r="AH504" i="13"/>
  <c r="AH505" i="13"/>
  <c r="AH506" i="13"/>
  <c r="AH507" i="13"/>
  <c r="AH508" i="13"/>
  <c r="AH509" i="13"/>
  <c r="AH510" i="13"/>
  <c r="AH511" i="13"/>
  <c r="AH512" i="13"/>
  <c r="AH513" i="13"/>
  <c r="AH514" i="13"/>
  <c r="AH515" i="13"/>
  <c r="AH516" i="13"/>
  <c r="AH517" i="13"/>
  <c r="AH518" i="13"/>
  <c r="AH519" i="13"/>
  <c r="AH520" i="13"/>
  <c r="AH521" i="13"/>
  <c r="AH522" i="13"/>
  <c r="AH523" i="13"/>
  <c r="AH524" i="13"/>
  <c r="AH525" i="13"/>
  <c r="AH526" i="13"/>
  <c r="AH527" i="13"/>
  <c r="AH528" i="13"/>
  <c r="AH529" i="13"/>
  <c r="AH530" i="13"/>
  <c r="AH531" i="13"/>
  <c r="AH532" i="13"/>
  <c r="AH533" i="13"/>
  <c r="AH534" i="13"/>
  <c r="AH535" i="13"/>
  <c r="AH536" i="13"/>
  <c r="AH537" i="13"/>
  <c r="AH538" i="13"/>
  <c r="AH539" i="13"/>
  <c r="AH540" i="13"/>
  <c r="AH541" i="13"/>
  <c r="AH542" i="13"/>
  <c r="AH543" i="13"/>
  <c r="AH544" i="13"/>
  <c r="AH545" i="13"/>
  <c r="AH546" i="13"/>
  <c r="AH547" i="13"/>
  <c r="AH548" i="13"/>
  <c r="AH549" i="13"/>
  <c r="AH550" i="13"/>
  <c r="AH551" i="13"/>
  <c r="AH552" i="13"/>
  <c r="AH553" i="13"/>
  <c r="AH554" i="13"/>
  <c r="AH555" i="13"/>
  <c r="AH556" i="13"/>
  <c r="AH557" i="13"/>
  <c r="AG48" i="13"/>
  <c r="AG49" i="13"/>
  <c r="AG50" i="13"/>
  <c r="AG51" i="13"/>
  <c r="AG52" i="13"/>
  <c r="AG53" i="13"/>
  <c r="AG54" i="13"/>
  <c r="AG55" i="13"/>
  <c r="AG56" i="13"/>
  <c r="AG57" i="13"/>
  <c r="AG58" i="13"/>
  <c r="AG59" i="13"/>
  <c r="AG60" i="13"/>
  <c r="AG61" i="13"/>
  <c r="AG62" i="13"/>
  <c r="AG63" i="13"/>
  <c r="AG64" i="13"/>
  <c r="AG65" i="13"/>
  <c r="AG66" i="13"/>
  <c r="AG67" i="13"/>
  <c r="AG68" i="13"/>
  <c r="AG69" i="13"/>
  <c r="AG70" i="13"/>
  <c r="AG71" i="13"/>
  <c r="AG72" i="13"/>
  <c r="AG73" i="13"/>
  <c r="AG74" i="13"/>
  <c r="AG75" i="13"/>
  <c r="AG76" i="13"/>
  <c r="AG77" i="13"/>
  <c r="AG78" i="13"/>
  <c r="AG79" i="13"/>
  <c r="AG80" i="13"/>
  <c r="AG81" i="13"/>
  <c r="AG82" i="13"/>
  <c r="AG83" i="13"/>
  <c r="AG84" i="13"/>
  <c r="AG85" i="13"/>
  <c r="AG86" i="13"/>
  <c r="AG87" i="13"/>
  <c r="AG88" i="13"/>
  <c r="AG89" i="13"/>
  <c r="AG90" i="13"/>
  <c r="AG91" i="13"/>
  <c r="AG92" i="13"/>
  <c r="AG93" i="13"/>
  <c r="AG94" i="13"/>
  <c r="AG95" i="13"/>
  <c r="AG96" i="13"/>
  <c r="AG97" i="13"/>
  <c r="AG98" i="13"/>
  <c r="AG99" i="13"/>
  <c r="AG100" i="13"/>
  <c r="AG101" i="13"/>
  <c r="AG102" i="13"/>
  <c r="AG103" i="13"/>
  <c r="AG104" i="13"/>
  <c r="AG105" i="13"/>
  <c r="AG106" i="13"/>
  <c r="AG107" i="13"/>
  <c r="AG108" i="13"/>
  <c r="AG109" i="13"/>
  <c r="AG110" i="13"/>
  <c r="AG111" i="13"/>
  <c r="AG112" i="13"/>
  <c r="AG113" i="13"/>
  <c r="AG114" i="13"/>
  <c r="AG115" i="13"/>
  <c r="AG116" i="13"/>
  <c r="AG117" i="13"/>
  <c r="AG118" i="13"/>
  <c r="AG119" i="13"/>
  <c r="AG120" i="13"/>
  <c r="AG121" i="13"/>
  <c r="AG122" i="13"/>
  <c r="AG123" i="13"/>
  <c r="AG124" i="13"/>
  <c r="AG125" i="13"/>
  <c r="AG126" i="13"/>
  <c r="AG127" i="13"/>
  <c r="AG128" i="13"/>
  <c r="AG129" i="13"/>
  <c r="AG130" i="13"/>
  <c r="AG131" i="13"/>
  <c r="AG132" i="13"/>
  <c r="AG133" i="13"/>
  <c r="AG134" i="13"/>
  <c r="AG135" i="13"/>
  <c r="AG136" i="13"/>
  <c r="AG137" i="13"/>
  <c r="AG138" i="13"/>
  <c r="AG139" i="13"/>
  <c r="AG140" i="13"/>
  <c r="AG141" i="13"/>
  <c r="AG142" i="13"/>
  <c r="AG143" i="13"/>
  <c r="AG144" i="13"/>
  <c r="AG145" i="13"/>
  <c r="AG146" i="13"/>
  <c r="AG147" i="13"/>
  <c r="AG148" i="13"/>
  <c r="AG149" i="13"/>
  <c r="AG150" i="13"/>
  <c r="AG151" i="13"/>
  <c r="AG152" i="13"/>
  <c r="AG153" i="13"/>
  <c r="AG154" i="13"/>
  <c r="AG155" i="13"/>
  <c r="AG156" i="13"/>
  <c r="AG157" i="13"/>
  <c r="AG158" i="13"/>
  <c r="AG159" i="13"/>
  <c r="AG160" i="13"/>
  <c r="AG161" i="13"/>
  <c r="AG162" i="13"/>
  <c r="AG163" i="13"/>
  <c r="AG164" i="13"/>
  <c r="AG165" i="13"/>
  <c r="AG166" i="13"/>
  <c r="AG167" i="13"/>
  <c r="AG168" i="13"/>
  <c r="AG169" i="13"/>
  <c r="AG170" i="13"/>
  <c r="AG171" i="13"/>
  <c r="AG172" i="13"/>
  <c r="AG173" i="13"/>
  <c r="AG174" i="13"/>
  <c r="AG175" i="13"/>
  <c r="AG176" i="13"/>
  <c r="AG177" i="13"/>
  <c r="AG178" i="13"/>
  <c r="AG179" i="13"/>
  <c r="AG180" i="13"/>
  <c r="AG181" i="13"/>
  <c r="AG182" i="13"/>
  <c r="AG183" i="13"/>
  <c r="AG184" i="13"/>
  <c r="AG185" i="13"/>
  <c r="AG186" i="13"/>
  <c r="AG187" i="13"/>
  <c r="AG188" i="13"/>
  <c r="AG189" i="13"/>
  <c r="AG190" i="13"/>
  <c r="AG191" i="13"/>
  <c r="AG192" i="13"/>
  <c r="AG193" i="13"/>
  <c r="AG194" i="13"/>
  <c r="AG195" i="13"/>
  <c r="AG196" i="13"/>
  <c r="AG197" i="13"/>
  <c r="AG198" i="13"/>
  <c r="AG199" i="13"/>
  <c r="AG200" i="13"/>
  <c r="AG201" i="13"/>
  <c r="AG202" i="13"/>
  <c r="AG203" i="13"/>
  <c r="AG204" i="13"/>
  <c r="AG205" i="13"/>
  <c r="AG206" i="13"/>
  <c r="AG207" i="13"/>
  <c r="AG208" i="13"/>
  <c r="AG209" i="13"/>
  <c r="AG210" i="13"/>
  <c r="AG211" i="13"/>
  <c r="AG212" i="13"/>
  <c r="AG213" i="13"/>
  <c r="AG214" i="13"/>
  <c r="AG215" i="13"/>
  <c r="AG216" i="13"/>
  <c r="AG217" i="13"/>
  <c r="AG218" i="13"/>
  <c r="AG219" i="13"/>
  <c r="AG220" i="13"/>
  <c r="AG221" i="13"/>
  <c r="AG222" i="13"/>
  <c r="AG223" i="13"/>
  <c r="AG224" i="13"/>
  <c r="AG225" i="13"/>
  <c r="AG226" i="13"/>
  <c r="AG227" i="13"/>
  <c r="AG228" i="13"/>
  <c r="AG229" i="13"/>
  <c r="AG230" i="13"/>
  <c r="AG231" i="13"/>
  <c r="AG232" i="13"/>
  <c r="AG233" i="13"/>
  <c r="AG234" i="13"/>
  <c r="AG235" i="13"/>
  <c r="AG236" i="13"/>
  <c r="AG237" i="13"/>
  <c r="AG238" i="13"/>
  <c r="AG239" i="13"/>
  <c r="AG240" i="13"/>
  <c r="AG241" i="13"/>
  <c r="AG242" i="13"/>
  <c r="AG243" i="13"/>
  <c r="AG244" i="13"/>
  <c r="AG245" i="13"/>
  <c r="AG246" i="13"/>
  <c r="AG247" i="13"/>
  <c r="AG248" i="13"/>
  <c r="AG249" i="13"/>
  <c r="AG250" i="13"/>
  <c r="AG251" i="13"/>
  <c r="AG252" i="13"/>
  <c r="AG253" i="13"/>
  <c r="AG254" i="13"/>
  <c r="AG255" i="13"/>
  <c r="AG256" i="13"/>
  <c r="AG257" i="13"/>
  <c r="AG258" i="13"/>
  <c r="AG259" i="13"/>
  <c r="AG260" i="13"/>
  <c r="AG261" i="13"/>
  <c r="AG262" i="13"/>
  <c r="AG263" i="13"/>
  <c r="AG264" i="13"/>
  <c r="AG265" i="13"/>
  <c r="AG266" i="13"/>
  <c r="AG267" i="13"/>
  <c r="AG268" i="13"/>
  <c r="AG269" i="13"/>
  <c r="AG270" i="13"/>
  <c r="AG271" i="13"/>
  <c r="AG272" i="13"/>
  <c r="AG273" i="13"/>
  <c r="AG274" i="13"/>
  <c r="AG275" i="13"/>
  <c r="AG276" i="13"/>
  <c r="AG277" i="13"/>
  <c r="AG278" i="13"/>
  <c r="AG279" i="13"/>
  <c r="AG280" i="13"/>
  <c r="AG281" i="13"/>
  <c r="AG282" i="13"/>
  <c r="AG283" i="13"/>
  <c r="AG284" i="13"/>
  <c r="AG285" i="13"/>
  <c r="AG286" i="13"/>
  <c r="AG287" i="13"/>
  <c r="AG288" i="13"/>
  <c r="AG289" i="13"/>
  <c r="AG290" i="13"/>
  <c r="AG291" i="13"/>
  <c r="AG292" i="13"/>
  <c r="AG293" i="13"/>
  <c r="AG294" i="13"/>
  <c r="AG295" i="13"/>
  <c r="AG296" i="13"/>
  <c r="AG297" i="13"/>
  <c r="AG298" i="13"/>
  <c r="AG299" i="13"/>
  <c r="AG300" i="13"/>
  <c r="AG301" i="13"/>
  <c r="AG302" i="13"/>
  <c r="AG303" i="13"/>
  <c r="AG304" i="13"/>
  <c r="AG305" i="13"/>
  <c r="AG306" i="13"/>
  <c r="AG307" i="13"/>
  <c r="AG308" i="13"/>
  <c r="AG309" i="13"/>
  <c r="AG310" i="13"/>
  <c r="AG311" i="13"/>
  <c r="AG312" i="13"/>
  <c r="AG313" i="13"/>
  <c r="AG314" i="13"/>
  <c r="AG315" i="13"/>
  <c r="AG316" i="13"/>
  <c r="AG317" i="13"/>
  <c r="AG318" i="13"/>
  <c r="AG319" i="13"/>
  <c r="AG320" i="13"/>
  <c r="AG321" i="13"/>
  <c r="AG322" i="13"/>
  <c r="AG323" i="13"/>
  <c r="AG324" i="13"/>
  <c r="AG325" i="13"/>
  <c r="AG326" i="13"/>
  <c r="AG327" i="13"/>
  <c r="AG328" i="13"/>
  <c r="AG329" i="13"/>
  <c r="AG330" i="13"/>
  <c r="AG331" i="13"/>
  <c r="AG332" i="13"/>
  <c r="AG333" i="13"/>
  <c r="AG334" i="13"/>
  <c r="AG335" i="13"/>
  <c r="AG336" i="13"/>
  <c r="AG337" i="13"/>
  <c r="AG338" i="13"/>
  <c r="AG339" i="13"/>
  <c r="AG340" i="13"/>
  <c r="AG341" i="13"/>
  <c r="AG342" i="13"/>
  <c r="AG343" i="13"/>
  <c r="AG344" i="13"/>
  <c r="AG345" i="13"/>
  <c r="AG346" i="13"/>
  <c r="AG347" i="13"/>
  <c r="AG348" i="13"/>
  <c r="AG349" i="13"/>
  <c r="AG350" i="13"/>
  <c r="AG351" i="13"/>
  <c r="AG352" i="13"/>
  <c r="AG353" i="13"/>
  <c r="AG354" i="13"/>
  <c r="AG355" i="13"/>
  <c r="AG356" i="13"/>
  <c r="AG357" i="13"/>
  <c r="AG358" i="13"/>
  <c r="AG359" i="13"/>
  <c r="AG360" i="13"/>
  <c r="AG361" i="13"/>
  <c r="AG362" i="13"/>
  <c r="AG363" i="13"/>
  <c r="AG364" i="13"/>
  <c r="AG365" i="13"/>
  <c r="AG366" i="13"/>
  <c r="AG367" i="13"/>
  <c r="AG368" i="13"/>
  <c r="AG369" i="13"/>
  <c r="AG370" i="13"/>
  <c r="AG371" i="13"/>
  <c r="AG372" i="13"/>
  <c r="AG373" i="13"/>
  <c r="AG374" i="13"/>
  <c r="AG375" i="13"/>
  <c r="AG376" i="13"/>
  <c r="AG377" i="13"/>
  <c r="AG378" i="13"/>
  <c r="AG379" i="13"/>
  <c r="AG380" i="13"/>
  <c r="AG381" i="13"/>
  <c r="AG382" i="13"/>
  <c r="AG383" i="13"/>
  <c r="AG384" i="13"/>
  <c r="AG385" i="13"/>
  <c r="AG386" i="13"/>
  <c r="AG387" i="13"/>
  <c r="AG388" i="13"/>
  <c r="AG389" i="13"/>
  <c r="AG390" i="13"/>
  <c r="AG391" i="13"/>
  <c r="AG392" i="13"/>
  <c r="AG393" i="13"/>
  <c r="AG394" i="13"/>
  <c r="AG395" i="13"/>
  <c r="AG396" i="13"/>
  <c r="AG397" i="13"/>
  <c r="AG398" i="13"/>
  <c r="AG399" i="13"/>
  <c r="AG400" i="13"/>
  <c r="AG401" i="13"/>
  <c r="AG402" i="13"/>
  <c r="AG403" i="13"/>
  <c r="AG404" i="13"/>
  <c r="AG405" i="13"/>
  <c r="AG406" i="13"/>
  <c r="AG407" i="13"/>
  <c r="AG408" i="13"/>
  <c r="AG409" i="13"/>
  <c r="AG410" i="13"/>
  <c r="AG411" i="13"/>
  <c r="AG412" i="13"/>
  <c r="AG413" i="13"/>
  <c r="AG414" i="13"/>
  <c r="AG415" i="13"/>
  <c r="AG416" i="13"/>
  <c r="AG417" i="13"/>
  <c r="AG418" i="13"/>
  <c r="AG419" i="13"/>
  <c r="AG420" i="13"/>
  <c r="AG421" i="13"/>
  <c r="AG422" i="13"/>
  <c r="AG423" i="13"/>
  <c r="AG424" i="13"/>
  <c r="AG425" i="13"/>
  <c r="AG426" i="13"/>
  <c r="AG427" i="13"/>
  <c r="AG428" i="13"/>
  <c r="AG429" i="13"/>
  <c r="AG430" i="13"/>
  <c r="AG431" i="13"/>
  <c r="AG432" i="13"/>
  <c r="AG433" i="13"/>
  <c r="AG434" i="13"/>
  <c r="AG435" i="13"/>
  <c r="AG436" i="13"/>
  <c r="AG437" i="13"/>
  <c r="AG438" i="13"/>
  <c r="AG439" i="13"/>
  <c r="AG440" i="13"/>
  <c r="AG441" i="13"/>
  <c r="AG442" i="13"/>
  <c r="AG443" i="13"/>
  <c r="AG444" i="13"/>
  <c r="AG445" i="13"/>
  <c r="AG446" i="13"/>
  <c r="AG447" i="13"/>
  <c r="AG448" i="13"/>
  <c r="AG449" i="13"/>
  <c r="AG450" i="13"/>
  <c r="AG451" i="13"/>
  <c r="AG452" i="13"/>
  <c r="AG453" i="13"/>
  <c r="AG454" i="13"/>
  <c r="AG455" i="13"/>
  <c r="AG456" i="13"/>
  <c r="AG457" i="13"/>
  <c r="AG458" i="13"/>
  <c r="AG459" i="13"/>
  <c r="AG460" i="13"/>
  <c r="AG461" i="13"/>
  <c r="AG462" i="13"/>
  <c r="AG463" i="13"/>
  <c r="AG464" i="13"/>
  <c r="AG465" i="13"/>
  <c r="AG466" i="13"/>
  <c r="AG467" i="13"/>
  <c r="AG468" i="13"/>
  <c r="AG469" i="13"/>
  <c r="AG470" i="13"/>
  <c r="AG471" i="13"/>
  <c r="AG472" i="13"/>
  <c r="AG473" i="13"/>
  <c r="AG474" i="13"/>
  <c r="AG475" i="13"/>
  <c r="AG476" i="13"/>
  <c r="AG477" i="13"/>
  <c r="AG478" i="13"/>
  <c r="AG479" i="13"/>
  <c r="AG480" i="13"/>
  <c r="AG481" i="13"/>
  <c r="AG482" i="13"/>
  <c r="AG483" i="13"/>
  <c r="AG484" i="13"/>
  <c r="AG485" i="13"/>
  <c r="AG486" i="13"/>
  <c r="AG487" i="13"/>
  <c r="AG488" i="13"/>
  <c r="AG489" i="13"/>
  <c r="AG490" i="13"/>
  <c r="AG491" i="13"/>
  <c r="AG492" i="13"/>
  <c r="AG493" i="13"/>
  <c r="AG494" i="13"/>
  <c r="AG495" i="13"/>
  <c r="AG496" i="13"/>
  <c r="AG497" i="13"/>
  <c r="AG498" i="13"/>
  <c r="AG499" i="13"/>
  <c r="AG500" i="13"/>
  <c r="AG501" i="13"/>
  <c r="AG502" i="13"/>
  <c r="AG503" i="13"/>
  <c r="AG504" i="13"/>
  <c r="AG505" i="13"/>
  <c r="AG506" i="13"/>
  <c r="AG507" i="13"/>
  <c r="AG508" i="13"/>
  <c r="AG509" i="13"/>
  <c r="AG510" i="13"/>
  <c r="AG511" i="13"/>
  <c r="AG512" i="13"/>
  <c r="AG513" i="13"/>
  <c r="AG514" i="13"/>
  <c r="AG515" i="13"/>
  <c r="AG516" i="13"/>
  <c r="AG517" i="13"/>
  <c r="AG518" i="13"/>
  <c r="AG519" i="13"/>
  <c r="AG520" i="13"/>
  <c r="AG521" i="13"/>
  <c r="AG522" i="13"/>
  <c r="AG523" i="13"/>
  <c r="AG524" i="13"/>
  <c r="AG525" i="13"/>
  <c r="AG526" i="13"/>
  <c r="AG527" i="13"/>
  <c r="AG528" i="13"/>
  <c r="AG529" i="13"/>
  <c r="AG530" i="13"/>
  <c r="AG531" i="13"/>
  <c r="AG532" i="13"/>
  <c r="AG533" i="13"/>
  <c r="AG534" i="13"/>
  <c r="AG535" i="13"/>
  <c r="AG536" i="13"/>
  <c r="AG537" i="13"/>
  <c r="AG538" i="13"/>
  <c r="AG539" i="13"/>
  <c r="AG540" i="13"/>
  <c r="AG541" i="13"/>
  <c r="AG542" i="13"/>
  <c r="AG543" i="13"/>
  <c r="AG544" i="13"/>
  <c r="AG545" i="13"/>
  <c r="AG546" i="13"/>
  <c r="AG547" i="13"/>
  <c r="AG548" i="13"/>
  <c r="AG549" i="13"/>
  <c r="AG550" i="13"/>
  <c r="AG551" i="13"/>
  <c r="AG552" i="13"/>
  <c r="AG553" i="13"/>
  <c r="AG554" i="13"/>
  <c r="AG555" i="13"/>
  <c r="AG556" i="13"/>
  <c r="AG557" i="13"/>
  <c r="AE49" i="13"/>
  <c r="AE50" i="13"/>
  <c r="AE51" i="13"/>
  <c r="AE52" i="13"/>
  <c r="AE53" i="13"/>
  <c r="AE54" i="13"/>
  <c r="AE55" i="13"/>
  <c r="AE56" i="13"/>
  <c r="AE57" i="13"/>
  <c r="AE58" i="13"/>
  <c r="AE59" i="13"/>
  <c r="AE60" i="13"/>
  <c r="AE61" i="13"/>
  <c r="AE62" i="13"/>
  <c r="AE63" i="13"/>
  <c r="AE64" i="13"/>
  <c r="AE65" i="13"/>
  <c r="AE66" i="13"/>
  <c r="AE67" i="13"/>
  <c r="AE68" i="13"/>
  <c r="AE69" i="13"/>
  <c r="AE70" i="13"/>
  <c r="AE71" i="13"/>
  <c r="AE72" i="13"/>
  <c r="AE73" i="13"/>
  <c r="AE74" i="13"/>
  <c r="AE75" i="13"/>
  <c r="AE76" i="13"/>
  <c r="AE77" i="13"/>
  <c r="AE78" i="13"/>
  <c r="AE79" i="13"/>
  <c r="AE80" i="13"/>
  <c r="AE81" i="13"/>
  <c r="AE82" i="13"/>
  <c r="AE83" i="13"/>
  <c r="AE84" i="13"/>
  <c r="AE85" i="13"/>
  <c r="AE86" i="13"/>
  <c r="AE87" i="13"/>
  <c r="AE88" i="13"/>
  <c r="AE89" i="13"/>
  <c r="AE90" i="13"/>
  <c r="AE91" i="13"/>
  <c r="AE92" i="13"/>
  <c r="AE93" i="13"/>
  <c r="AE94" i="13"/>
  <c r="AE95" i="13"/>
  <c r="AE96" i="13"/>
  <c r="AE97" i="13"/>
  <c r="AE98" i="13"/>
  <c r="AE99" i="13"/>
  <c r="AE100" i="13"/>
  <c r="AE101" i="13"/>
  <c r="AE102" i="13"/>
  <c r="AE103" i="13"/>
  <c r="AE104" i="13"/>
  <c r="AE105" i="13"/>
  <c r="AE106" i="13"/>
  <c r="AE107" i="13"/>
  <c r="AE108" i="13"/>
  <c r="AE109" i="13"/>
  <c r="AE110" i="13"/>
  <c r="AE111" i="13"/>
  <c r="AE112" i="13"/>
  <c r="AE113" i="13"/>
  <c r="AE114" i="13"/>
  <c r="AE115" i="13"/>
  <c r="AE116" i="13"/>
  <c r="AE117" i="13"/>
  <c r="AE118" i="13"/>
  <c r="AE119" i="13"/>
  <c r="AE120" i="13"/>
  <c r="AE121" i="13"/>
  <c r="AE122" i="13"/>
  <c r="AE123" i="13"/>
  <c r="AE124" i="13"/>
  <c r="AE125" i="13"/>
  <c r="AE126" i="13"/>
  <c r="AE127" i="13"/>
  <c r="AE128" i="13"/>
  <c r="AE129" i="13"/>
  <c r="AE130" i="13"/>
  <c r="AE131" i="13"/>
  <c r="AE132" i="13"/>
  <c r="AE133" i="13"/>
  <c r="AE134" i="13"/>
  <c r="AE135" i="13"/>
  <c r="AE136" i="13"/>
  <c r="AE137" i="13"/>
  <c r="AE138" i="13"/>
  <c r="AE139" i="13"/>
  <c r="AE140" i="13"/>
  <c r="AE141" i="13"/>
  <c r="AE142" i="13"/>
  <c r="AE143" i="13"/>
  <c r="AE144" i="13"/>
  <c r="AE145" i="13"/>
  <c r="AE146" i="13"/>
  <c r="AE147" i="13"/>
  <c r="AE148" i="13"/>
  <c r="AE149" i="13"/>
  <c r="AE150" i="13"/>
  <c r="AE151" i="13"/>
  <c r="AE152" i="13"/>
  <c r="AE153" i="13"/>
  <c r="AE154" i="13"/>
  <c r="AE155" i="13"/>
  <c r="AE156" i="13"/>
  <c r="AE157" i="13"/>
  <c r="AE158" i="13"/>
  <c r="AE159" i="13"/>
  <c r="AE160" i="13"/>
  <c r="AE161" i="13"/>
  <c r="AE162" i="13"/>
  <c r="AE163" i="13"/>
  <c r="AE164" i="13"/>
  <c r="AE165" i="13"/>
  <c r="AE166" i="13"/>
  <c r="AE167" i="13"/>
  <c r="AE168" i="13"/>
  <c r="AE169" i="13"/>
  <c r="AE170" i="13"/>
  <c r="AE171" i="13"/>
  <c r="AE172" i="13"/>
  <c r="AE173" i="13"/>
  <c r="AE174" i="13"/>
  <c r="AE175" i="13"/>
  <c r="AE176" i="13"/>
  <c r="AE177" i="13"/>
  <c r="AE178" i="13"/>
  <c r="AE179" i="13"/>
  <c r="AE180" i="13"/>
  <c r="AE181" i="13"/>
  <c r="AE182" i="13"/>
  <c r="AE183" i="13"/>
  <c r="AE184" i="13"/>
  <c r="AE185" i="13"/>
  <c r="AE186" i="13"/>
  <c r="AE187" i="13"/>
  <c r="AE188" i="13"/>
  <c r="AE189" i="13"/>
  <c r="AE190" i="13"/>
  <c r="AE191" i="13"/>
  <c r="AE192" i="13"/>
  <c r="AE193" i="13"/>
  <c r="AE194" i="13"/>
  <c r="AE195" i="13"/>
  <c r="AE196" i="13"/>
  <c r="AE197" i="13"/>
  <c r="AE198" i="13"/>
  <c r="AE199" i="13"/>
  <c r="AE200" i="13"/>
  <c r="AE201" i="13"/>
  <c r="AE202" i="13"/>
  <c r="AE203" i="13"/>
  <c r="AE204" i="13"/>
  <c r="AE205" i="13"/>
  <c r="AE206" i="13"/>
  <c r="AE207" i="13"/>
  <c r="AE208" i="13"/>
  <c r="AE209" i="13"/>
  <c r="AE210" i="13"/>
  <c r="AE211" i="13"/>
  <c r="AE212" i="13"/>
  <c r="AE213" i="13"/>
  <c r="AE214" i="13"/>
  <c r="AE215" i="13"/>
  <c r="AE216" i="13"/>
  <c r="AE217" i="13"/>
  <c r="AE218" i="13"/>
  <c r="AE219" i="13"/>
  <c r="AE220" i="13"/>
  <c r="AE221" i="13"/>
  <c r="AE222" i="13"/>
  <c r="AE223" i="13"/>
  <c r="AE224" i="13"/>
  <c r="AE225" i="13"/>
  <c r="AE226" i="13"/>
  <c r="AE227" i="13"/>
  <c r="AE228" i="13"/>
  <c r="AE229" i="13"/>
  <c r="AE230" i="13"/>
  <c r="AE231" i="13"/>
  <c r="AE232" i="13"/>
  <c r="AE233" i="13"/>
  <c r="AE234" i="13"/>
  <c r="AE235" i="13"/>
  <c r="AE236" i="13"/>
  <c r="AE237" i="13"/>
  <c r="AE238" i="13"/>
  <c r="AE239" i="13"/>
  <c r="AE240" i="13"/>
  <c r="AE241" i="13"/>
  <c r="AE242" i="13"/>
  <c r="AE243" i="13"/>
  <c r="AE244" i="13"/>
  <c r="AE245" i="13"/>
  <c r="AE246" i="13"/>
  <c r="AE247" i="13"/>
  <c r="AE248" i="13"/>
  <c r="AE249" i="13"/>
  <c r="AE250" i="13"/>
  <c r="AE251" i="13"/>
  <c r="AE252" i="13"/>
  <c r="AE253" i="13"/>
  <c r="AE254" i="13"/>
  <c r="AE255" i="13"/>
  <c r="AE256" i="13"/>
  <c r="AE257" i="13"/>
  <c r="AE258" i="13"/>
  <c r="AE259" i="13"/>
  <c r="AE260" i="13"/>
  <c r="AE261" i="13"/>
  <c r="AE262" i="13"/>
  <c r="AE263" i="13"/>
  <c r="AE264" i="13"/>
  <c r="AE265" i="13"/>
  <c r="AE266" i="13"/>
  <c r="AE267" i="13"/>
  <c r="AE268" i="13"/>
  <c r="AE269" i="13"/>
  <c r="AE270" i="13"/>
  <c r="AE271" i="13"/>
  <c r="AE272" i="13"/>
  <c r="AE273" i="13"/>
  <c r="AE274" i="13"/>
  <c r="AE275" i="13"/>
  <c r="AE276" i="13"/>
  <c r="AE277" i="13"/>
  <c r="AE278" i="13"/>
  <c r="AE279" i="13"/>
  <c r="AE280" i="13"/>
  <c r="AE281" i="13"/>
  <c r="AE282" i="13"/>
  <c r="AE283" i="13"/>
  <c r="AE284" i="13"/>
  <c r="AE285" i="13"/>
  <c r="AE286" i="13"/>
  <c r="AE287" i="13"/>
  <c r="AE288" i="13"/>
  <c r="AE289" i="13"/>
  <c r="AE290" i="13"/>
  <c r="AE291" i="13"/>
  <c r="AE292" i="13"/>
  <c r="AE293" i="13"/>
  <c r="AE294" i="13"/>
  <c r="AE295" i="13"/>
  <c r="AE296" i="13"/>
  <c r="AE297" i="13"/>
  <c r="AE298" i="13"/>
  <c r="AE299" i="13"/>
  <c r="AE300" i="13"/>
  <c r="AE301" i="13"/>
  <c r="AE302" i="13"/>
  <c r="AE303" i="13"/>
  <c r="AE304" i="13"/>
  <c r="AE305" i="13"/>
  <c r="AE306" i="13"/>
  <c r="AE307" i="13"/>
  <c r="AE308" i="13"/>
  <c r="AE309" i="13"/>
  <c r="AE310" i="13"/>
  <c r="AE311" i="13"/>
  <c r="AE312" i="13"/>
  <c r="AE313" i="13"/>
  <c r="AE314" i="13"/>
  <c r="AE315" i="13"/>
  <c r="AE316" i="13"/>
  <c r="AE317" i="13"/>
  <c r="AE318" i="13"/>
  <c r="AE319" i="13"/>
  <c r="AE320" i="13"/>
  <c r="AE321" i="13"/>
  <c r="AE322" i="13"/>
  <c r="AE323" i="13"/>
  <c r="AE324" i="13"/>
  <c r="AE325" i="13"/>
  <c r="AE326" i="13"/>
  <c r="AE327" i="13"/>
  <c r="AE328" i="13"/>
  <c r="AE329" i="13"/>
  <c r="AE330" i="13"/>
  <c r="AE331" i="13"/>
  <c r="AE332" i="13"/>
  <c r="AE333" i="13"/>
  <c r="AE334" i="13"/>
  <c r="AE335" i="13"/>
  <c r="AE336" i="13"/>
  <c r="AE337" i="13"/>
  <c r="AE338" i="13"/>
  <c r="AE339" i="13"/>
  <c r="AE340" i="13"/>
  <c r="AE341" i="13"/>
  <c r="AE342" i="13"/>
  <c r="AE343" i="13"/>
  <c r="AE344" i="13"/>
  <c r="AE345" i="13"/>
  <c r="AE346" i="13"/>
  <c r="AE347" i="13"/>
  <c r="AE348" i="13"/>
  <c r="AE349" i="13"/>
  <c r="AE350" i="13"/>
  <c r="AE351" i="13"/>
  <c r="AE352" i="13"/>
  <c r="AE353" i="13"/>
  <c r="AE354" i="13"/>
  <c r="AE355" i="13"/>
  <c r="AE356" i="13"/>
  <c r="AE357" i="13"/>
  <c r="AE358" i="13"/>
  <c r="AE359" i="13"/>
  <c r="AE360" i="13"/>
  <c r="AE361" i="13"/>
  <c r="AE362" i="13"/>
  <c r="AE363" i="13"/>
  <c r="AE364" i="13"/>
  <c r="AE365" i="13"/>
  <c r="AE366" i="13"/>
  <c r="AE367" i="13"/>
  <c r="AE368" i="13"/>
  <c r="AE369" i="13"/>
  <c r="AE370" i="13"/>
  <c r="AE371" i="13"/>
  <c r="AE372" i="13"/>
  <c r="AE373" i="13"/>
  <c r="AE374" i="13"/>
  <c r="AE375" i="13"/>
  <c r="AE376" i="13"/>
  <c r="AE377" i="13"/>
  <c r="AE378" i="13"/>
  <c r="AE379" i="13"/>
  <c r="AE380" i="13"/>
  <c r="AE381" i="13"/>
  <c r="AE382" i="13"/>
  <c r="AE383" i="13"/>
  <c r="AE384" i="13"/>
  <c r="AE385" i="13"/>
  <c r="AE386" i="13"/>
  <c r="AE387" i="13"/>
  <c r="AE388" i="13"/>
  <c r="AE389" i="13"/>
  <c r="AE390" i="13"/>
  <c r="AE391" i="13"/>
  <c r="AE392" i="13"/>
  <c r="AE393" i="13"/>
  <c r="AE394" i="13"/>
  <c r="AE395" i="13"/>
  <c r="AE396" i="13"/>
  <c r="AE397" i="13"/>
  <c r="AE398" i="13"/>
  <c r="AE399" i="13"/>
  <c r="AE400" i="13"/>
  <c r="AE401" i="13"/>
  <c r="AE402" i="13"/>
  <c r="AE403" i="13"/>
  <c r="AE404" i="13"/>
  <c r="AE405" i="13"/>
  <c r="AE406" i="13"/>
  <c r="AE407" i="13"/>
  <c r="AE408" i="13"/>
  <c r="AE409" i="13"/>
  <c r="AE410" i="13"/>
  <c r="AE411" i="13"/>
  <c r="AE412" i="13"/>
  <c r="AE413" i="13"/>
  <c r="AE414" i="13"/>
  <c r="AE415" i="13"/>
  <c r="AE416" i="13"/>
  <c r="AE417" i="13"/>
  <c r="AE418" i="13"/>
  <c r="AE419" i="13"/>
  <c r="AE420" i="13"/>
  <c r="AE421" i="13"/>
  <c r="AE422" i="13"/>
  <c r="AE423" i="13"/>
  <c r="AE424" i="13"/>
  <c r="AE425" i="13"/>
  <c r="AE426" i="13"/>
  <c r="AE427" i="13"/>
  <c r="AE428" i="13"/>
  <c r="AE429" i="13"/>
  <c r="AE430" i="13"/>
  <c r="AE431" i="13"/>
  <c r="AE432" i="13"/>
  <c r="AE433" i="13"/>
  <c r="AE434" i="13"/>
  <c r="AE435" i="13"/>
  <c r="AE436" i="13"/>
  <c r="AE437" i="13"/>
  <c r="AE438" i="13"/>
  <c r="AE439" i="13"/>
  <c r="AE440" i="13"/>
  <c r="AE441" i="13"/>
  <c r="AE442" i="13"/>
  <c r="AE443" i="13"/>
  <c r="AE444" i="13"/>
  <c r="AE445" i="13"/>
  <c r="AE446" i="13"/>
  <c r="AE447" i="13"/>
  <c r="AE448" i="13"/>
  <c r="AE449" i="13"/>
  <c r="AE450" i="13"/>
  <c r="AE451" i="13"/>
  <c r="AE452" i="13"/>
  <c r="AE453" i="13"/>
  <c r="AE454" i="13"/>
  <c r="AE455" i="13"/>
  <c r="AE456" i="13"/>
  <c r="AE457" i="13"/>
  <c r="AE458" i="13"/>
  <c r="AE459" i="13"/>
  <c r="AE460" i="13"/>
  <c r="AE461" i="13"/>
  <c r="AE462" i="13"/>
  <c r="AE463" i="13"/>
  <c r="AE464" i="13"/>
  <c r="AE465" i="13"/>
  <c r="AE466" i="13"/>
  <c r="AE467" i="13"/>
  <c r="AE468" i="13"/>
  <c r="AE469" i="13"/>
  <c r="AE470" i="13"/>
  <c r="AE471" i="13"/>
  <c r="AE472" i="13"/>
  <c r="AE473" i="13"/>
  <c r="AE474" i="13"/>
  <c r="AE475" i="13"/>
  <c r="AE476" i="13"/>
  <c r="AE477" i="13"/>
  <c r="AE478" i="13"/>
  <c r="AE479" i="13"/>
  <c r="AE480" i="13"/>
  <c r="AE481" i="13"/>
  <c r="AE482" i="13"/>
  <c r="AE483" i="13"/>
  <c r="AE484" i="13"/>
  <c r="AE485" i="13"/>
  <c r="AE486" i="13"/>
  <c r="AE487" i="13"/>
  <c r="AE488" i="13"/>
  <c r="AE489" i="13"/>
  <c r="AE490" i="13"/>
  <c r="AE491" i="13"/>
  <c r="AE492" i="13"/>
  <c r="AE493" i="13"/>
  <c r="AE494" i="13"/>
  <c r="AE495" i="13"/>
  <c r="AE496" i="13"/>
  <c r="AE497" i="13"/>
  <c r="AE498" i="13"/>
  <c r="AE499" i="13"/>
  <c r="AE500" i="13"/>
  <c r="AE501" i="13"/>
  <c r="AE502" i="13"/>
  <c r="AE503" i="13"/>
  <c r="AE504" i="13"/>
  <c r="AE505" i="13"/>
  <c r="AE506" i="13"/>
  <c r="AE507" i="13"/>
  <c r="AE508" i="13"/>
  <c r="AE509" i="13"/>
  <c r="AE510" i="13"/>
  <c r="AE511" i="13"/>
  <c r="AE512" i="13"/>
  <c r="AE513" i="13"/>
  <c r="AE514" i="13"/>
  <c r="AE515" i="13"/>
  <c r="AE516" i="13"/>
  <c r="AE517" i="13"/>
  <c r="AE518" i="13"/>
  <c r="AE519" i="13"/>
  <c r="AE520" i="13"/>
  <c r="AE521" i="13"/>
  <c r="AE522" i="13"/>
  <c r="AE523" i="13"/>
  <c r="AE524" i="13"/>
  <c r="AE525" i="13"/>
  <c r="AE526" i="13"/>
  <c r="AE527" i="13"/>
  <c r="AE528" i="13"/>
  <c r="AE529" i="13"/>
  <c r="AE530" i="13"/>
  <c r="AE531" i="13"/>
  <c r="AE532" i="13"/>
  <c r="AE533" i="13"/>
  <c r="AE534" i="13"/>
  <c r="AE535" i="13"/>
  <c r="AE536" i="13"/>
  <c r="AE537" i="13"/>
  <c r="AE538" i="13"/>
  <c r="AE539" i="13"/>
  <c r="AE540" i="13"/>
  <c r="AE541" i="13"/>
  <c r="AE542" i="13"/>
  <c r="AE543" i="13"/>
  <c r="AE544" i="13"/>
  <c r="AE545" i="13"/>
  <c r="AE546" i="13"/>
  <c r="AE547" i="13"/>
  <c r="AE548" i="13"/>
  <c r="AE549" i="13"/>
  <c r="AE550" i="13"/>
  <c r="AE551" i="13"/>
  <c r="AE552" i="13"/>
  <c r="AE553" i="13"/>
  <c r="AE554" i="13"/>
  <c r="AE555" i="13"/>
  <c r="AE556" i="13"/>
  <c r="AE557" i="13"/>
  <c r="AD49" i="13"/>
  <c r="AD50" i="13"/>
  <c r="AD51" i="13"/>
  <c r="AD52" i="13"/>
  <c r="AD53" i="13"/>
  <c r="AD54" i="13"/>
  <c r="AD55" i="13"/>
  <c r="AD56" i="13"/>
  <c r="AD57" i="13"/>
  <c r="AD58" i="13"/>
  <c r="AD59" i="13"/>
  <c r="AD60" i="13"/>
  <c r="AD61" i="13"/>
  <c r="AD62" i="13"/>
  <c r="AD63" i="13"/>
  <c r="AD64" i="13"/>
  <c r="AD65" i="13"/>
  <c r="AD66" i="13"/>
  <c r="AD67" i="13"/>
  <c r="AD68" i="13"/>
  <c r="AD69" i="13"/>
  <c r="AD70" i="13"/>
  <c r="AD71" i="13"/>
  <c r="AD72" i="13"/>
  <c r="AD73" i="13"/>
  <c r="AD74" i="13"/>
  <c r="AD75" i="13"/>
  <c r="AD76" i="13"/>
  <c r="AD77" i="13"/>
  <c r="AD78" i="13"/>
  <c r="AD79" i="13"/>
  <c r="AD80" i="13"/>
  <c r="AD81" i="13"/>
  <c r="AD82" i="13"/>
  <c r="AD83" i="13"/>
  <c r="AD84" i="13"/>
  <c r="AD85" i="13"/>
  <c r="AD86" i="13"/>
  <c r="AD87" i="13"/>
  <c r="AD88" i="13"/>
  <c r="AD89" i="13"/>
  <c r="AD90" i="13"/>
  <c r="AD91" i="13"/>
  <c r="AD92" i="13"/>
  <c r="AD93" i="13"/>
  <c r="AD94" i="13"/>
  <c r="AD95" i="13"/>
  <c r="AD96" i="13"/>
  <c r="AD97" i="13"/>
  <c r="AD98" i="13"/>
  <c r="AD99" i="13"/>
  <c r="AD100" i="13"/>
  <c r="AD101" i="13"/>
  <c r="AD102" i="13"/>
  <c r="AD103" i="13"/>
  <c r="AD104" i="13"/>
  <c r="AD105" i="13"/>
  <c r="AD106" i="13"/>
  <c r="AD107" i="13"/>
  <c r="AD108" i="13"/>
  <c r="AD109" i="13"/>
  <c r="AD110" i="13"/>
  <c r="AD111" i="13"/>
  <c r="AD112" i="13"/>
  <c r="AD113" i="13"/>
  <c r="AD114" i="13"/>
  <c r="AD115" i="13"/>
  <c r="AD116" i="13"/>
  <c r="AD117" i="13"/>
  <c r="AD118" i="13"/>
  <c r="AD119" i="13"/>
  <c r="AD120" i="13"/>
  <c r="AD121" i="13"/>
  <c r="AD122" i="13"/>
  <c r="AD123" i="13"/>
  <c r="AD124" i="13"/>
  <c r="AD125" i="13"/>
  <c r="AD126" i="13"/>
  <c r="AD127" i="13"/>
  <c r="AD128" i="13"/>
  <c r="AD129" i="13"/>
  <c r="AD130" i="13"/>
  <c r="AD131" i="13"/>
  <c r="AD132" i="13"/>
  <c r="AD133" i="13"/>
  <c r="AD134" i="13"/>
  <c r="AD135" i="13"/>
  <c r="AD136" i="13"/>
  <c r="AD137" i="13"/>
  <c r="AD138" i="13"/>
  <c r="AD139" i="13"/>
  <c r="AD140" i="13"/>
  <c r="AD141" i="13"/>
  <c r="AD142" i="13"/>
  <c r="AD143" i="13"/>
  <c r="AD144" i="13"/>
  <c r="AD145" i="13"/>
  <c r="AD146" i="13"/>
  <c r="AD147" i="13"/>
  <c r="AD148" i="13"/>
  <c r="AD149" i="13"/>
  <c r="AD150" i="13"/>
  <c r="AD151" i="13"/>
  <c r="AD152" i="13"/>
  <c r="AD153" i="13"/>
  <c r="AD154" i="13"/>
  <c r="AD155" i="13"/>
  <c r="AD156" i="13"/>
  <c r="AD157" i="13"/>
  <c r="AD158" i="13"/>
  <c r="AD159" i="13"/>
  <c r="AD160" i="13"/>
  <c r="AD161" i="13"/>
  <c r="AD162" i="13"/>
  <c r="AD163" i="13"/>
  <c r="AD164" i="13"/>
  <c r="AD165" i="13"/>
  <c r="AD166" i="13"/>
  <c r="AD167" i="13"/>
  <c r="AD168" i="13"/>
  <c r="AD169" i="13"/>
  <c r="AD170" i="13"/>
  <c r="AD171" i="13"/>
  <c r="AD172" i="13"/>
  <c r="AD173" i="13"/>
  <c r="AD174" i="13"/>
  <c r="AD175" i="13"/>
  <c r="AD176" i="13"/>
  <c r="AD177" i="13"/>
  <c r="AD178" i="13"/>
  <c r="AD179" i="13"/>
  <c r="AD180" i="13"/>
  <c r="AD181" i="13"/>
  <c r="AD182" i="13"/>
  <c r="AD183" i="13"/>
  <c r="AD184" i="13"/>
  <c r="AD185" i="13"/>
  <c r="AD186" i="13"/>
  <c r="AD187" i="13"/>
  <c r="AD188" i="13"/>
  <c r="AD189" i="13"/>
  <c r="AD190" i="13"/>
  <c r="AD191" i="13"/>
  <c r="AD192" i="13"/>
  <c r="AD193" i="13"/>
  <c r="AD194" i="13"/>
  <c r="AD195" i="13"/>
  <c r="AD196" i="13"/>
  <c r="AD197" i="13"/>
  <c r="AD198" i="13"/>
  <c r="AD199" i="13"/>
  <c r="AD200" i="13"/>
  <c r="AD201" i="13"/>
  <c r="AD202" i="13"/>
  <c r="AD203" i="13"/>
  <c r="AD204" i="13"/>
  <c r="AD205" i="13"/>
  <c r="AD206" i="13"/>
  <c r="AD207" i="13"/>
  <c r="AD208" i="13"/>
  <c r="AD209" i="13"/>
  <c r="AD210" i="13"/>
  <c r="AD211" i="13"/>
  <c r="AD212" i="13"/>
  <c r="AD213" i="13"/>
  <c r="AD214" i="13"/>
  <c r="AD215" i="13"/>
  <c r="AD216" i="13"/>
  <c r="AD217" i="13"/>
  <c r="AD218" i="13"/>
  <c r="AD219" i="13"/>
  <c r="AD220" i="13"/>
  <c r="AD221" i="13"/>
  <c r="AD222" i="13"/>
  <c r="AD223" i="13"/>
  <c r="AD224" i="13"/>
  <c r="AD225" i="13"/>
  <c r="AD226" i="13"/>
  <c r="AD227" i="13"/>
  <c r="AD228" i="13"/>
  <c r="AD229" i="13"/>
  <c r="AD230" i="13"/>
  <c r="AD231" i="13"/>
  <c r="AD232" i="13"/>
  <c r="AD233" i="13"/>
  <c r="AD234" i="13"/>
  <c r="AD235" i="13"/>
  <c r="AD236" i="13"/>
  <c r="AD237" i="13"/>
  <c r="AD238" i="13"/>
  <c r="AD239" i="13"/>
  <c r="AD240" i="13"/>
  <c r="AD241" i="13"/>
  <c r="AD242" i="13"/>
  <c r="AD243" i="13"/>
  <c r="AD244" i="13"/>
  <c r="AD245" i="13"/>
  <c r="AD246" i="13"/>
  <c r="AD247" i="13"/>
  <c r="AD248" i="13"/>
  <c r="AD249" i="13"/>
  <c r="AD250" i="13"/>
  <c r="AD251" i="13"/>
  <c r="AD252" i="13"/>
  <c r="AD253" i="13"/>
  <c r="AD254" i="13"/>
  <c r="AD255" i="13"/>
  <c r="AD256" i="13"/>
  <c r="AD257" i="13"/>
  <c r="AD258" i="13"/>
  <c r="AD259" i="13"/>
  <c r="AD260" i="13"/>
  <c r="AD261" i="13"/>
  <c r="AD262" i="13"/>
  <c r="AD263" i="13"/>
  <c r="AD264" i="13"/>
  <c r="AD265" i="13"/>
  <c r="AD266" i="13"/>
  <c r="AD267" i="13"/>
  <c r="AD268" i="13"/>
  <c r="AD269" i="13"/>
  <c r="AD270" i="13"/>
  <c r="AD271" i="13"/>
  <c r="AD272" i="13"/>
  <c r="AD273" i="13"/>
  <c r="AD274" i="13"/>
  <c r="AD275" i="13"/>
  <c r="AD276" i="13"/>
  <c r="AD277" i="13"/>
  <c r="AD278" i="13"/>
  <c r="AD279" i="13"/>
  <c r="AD280" i="13"/>
  <c r="AD281" i="13"/>
  <c r="AD282" i="13"/>
  <c r="AD283" i="13"/>
  <c r="AD284" i="13"/>
  <c r="AD285" i="13"/>
  <c r="AD286" i="13"/>
  <c r="AD287" i="13"/>
  <c r="AD288" i="13"/>
  <c r="AD289" i="13"/>
  <c r="AD290" i="13"/>
  <c r="AD291" i="13"/>
  <c r="AD292" i="13"/>
  <c r="AD293" i="13"/>
  <c r="AD294" i="13"/>
  <c r="AD295" i="13"/>
  <c r="AD296" i="13"/>
  <c r="AD297" i="13"/>
  <c r="AD298" i="13"/>
  <c r="AD299" i="13"/>
  <c r="AD300" i="13"/>
  <c r="AD301" i="13"/>
  <c r="AD302" i="13"/>
  <c r="AD303" i="13"/>
  <c r="AD304" i="13"/>
  <c r="AD305" i="13"/>
  <c r="AD306" i="13"/>
  <c r="AD307" i="13"/>
  <c r="AD308" i="13"/>
  <c r="AD309" i="13"/>
  <c r="AD310" i="13"/>
  <c r="AD311" i="13"/>
  <c r="AD312" i="13"/>
  <c r="AD313" i="13"/>
  <c r="AD314" i="13"/>
  <c r="AD315" i="13"/>
  <c r="AD316" i="13"/>
  <c r="AD317" i="13"/>
  <c r="AD318" i="13"/>
  <c r="AD319" i="13"/>
  <c r="AD320" i="13"/>
  <c r="AD321" i="13"/>
  <c r="AD322" i="13"/>
  <c r="AD323" i="13"/>
  <c r="AD324" i="13"/>
  <c r="AD325" i="13"/>
  <c r="AD326" i="13"/>
  <c r="AD327" i="13"/>
  <c r="AD328" i="13"/>
  <c r="AD329" i="13"/>
  <c r="AD330" i="13"/>
  <c r="AD331" i="13"/>
  <c r="AD332" i="13"/>
  <c r="AD333" i="13"/>
  <c r="AD334" i="13"/>
  <c r="AD335" i="13"/>
  <c r="AD336" i="13"/>
  <c r="AD337" i="13"/>
  <c r="AD338" i="13"/>
  <c r="AD339" i="13"/>
  <c r="AD340" i="13"/>
  <c r="AD341" i="13"/>
  <c r="AD342" i="13"/>
  <c r="AD343" i="13"/>
  <c r="AD344" i="13"/>
  <c r="AD345" i="13"/>
  <c r="AD346" i="13"/>
  <c r="AD347" i="13"/>
  <c r="AD348" i="13"/>
  <c r="AD349" i="13"/>
  <c r="AD350" i="13"/>
  <c r="AD351" i="13"/>
  <c r="AD352" i="13"/>
  <c r="AD353" i="13"/>
  <c r="AD354" i="13"/>
  <c r="AD355" i="13"/>
  <c r="AD356" i="13"/>
  <c r="AD357" i="13"/>
  <c r="AD358" i="13"/>
  <c r="AD359" i="13"/>
  <c r="AD360" i="13"/>
  <c r="AD361" i="13"/>
  <c r="AD362" i="13"/>
  <c r="AD363" i="13"/>
  <c r="AD364" i="13"/>
  <c r="AD365" i="13"/>
  <c r="AD366" i="13"/>
  <c r="AD367" i="13"/>
  <c r="AD368" i="13"/>
  <c r="AD369" i="13"/>
  <c r="AD370" i="13"/>
  <c r="AD371" i="13"/>
  <c r="AD372" i="13"/>
  <c r="AD373" i="13"/>
  <c r="AD374" i="13"/>
  <c r="AD375" i="13"/>
  <c r="AD376" i="13"/>
  <c r="AD377" i="13"/>
  <c r="AD378" i="13"/>
  <c r="AD379" i="13"/>
  <c r="AD380" i="13"/>
  <c r="AD381" i="13"/>
  <c r="AD382" i="13"/>
  <c r="AD383" i="13"/>
  <c r="AD384" i="13"/>
  <c r="AD385" i="13"/>
  <c r="AD386" i="13"/>
  <c r="AD387" i="13"/>
  <c r="AD388" i="13"/>
  <c r="AD389" i="13"/>
  <c r="AD390" i="13"/>
  <c r="AD391" i="13"/>
  <c r="AD392" i="13"/>
  <c r="AD393" i="13"/>
  <c r="AD394" i="13"/>
  <c r="AD395" i="13"/>
  <c r="AD396" i="13"/>
  <c r="AD397" i="13"/>
  <c r="AD398" i="13"/>
  <c r="AD399" i="13"/>
  <c r="AD400" i="13"/>
  <c r="AD401" i="13"/>
  <c r="AD402" i="13"/>
  <c r="AD403" i="13"/>
  <c r="AD404" i="13"/>
  <c r="AD405" i="13"/>
  <c r="AD406" i="13"/>
  <c r="AD407" i="13"/>
  <c r="AD408" i="13"/>
  <c r="AD409" i="13"/>
  <c r="AD410" i="13"/>
  <c r="AD411" i="13"/>
  <c r="AD412" i="13"/>
  <c r="AD413" i="13"/>
  <c r="AD414" i="13"/>
  <c r="AD415" i="13"/>
  <c r="AD416" i="13"/>
  <c r="AD417" i="13"/>
  <c r="AD418" i="13"/>
  <c r="AD419" i="13"/>
  <c r="AD420" i="13"/>
  <c r="AD421" i="13"/>
  <c r="AD422" i="13"/>
  <c r="AD423" i="13"/>
  <c r="AD424" i="13"/>
  <c r="AD425" i="13"/>
  <c r="AD426" i="13"/>
  <c r="AD427" i="13"/>
  <c r="AD428" i="13"/>
  <c r="AD429" i="13"/>
  <c r="AD430" i="13"/>
  <c r="AD431" i="13"/>
  <c r="AD432" i="13"/>
  <c r="AD433" i="13"/>
  <c r="AD434" i="13"/>
  <c r="AD435" i="13"/>
  <c r="AD436" i="13"/>
  <c r="AD437" i="13"/>
  <c r="AD438" i="13"/>
  <c r="AD439" i="13"/>
  <c r="AD440" i="13"/>
  <c r="AD441" i="13"/>
  <c r="AD442" i="13"/>
  <c r="AD443" i="13"/>
  <c r="AD444" i="13"/>
  <c r="AD445" i="13"/>
  <c r="AD446" i="13"/>
  <c r="AD447" i="13"/>
  <c r="AD448" i="13"/>
  <c r="AD449" i="13"/>
  <c r="AD450" i="13"/>
  <c r="AD451" i="13"/>
  <c r="AD452" i="13"/>
  <c r="AD453" i="13"/>
  <c r="AD454" i="13"/>
  <c r="AD455" i="13"/>
  <c r="AD456" i="13"/>
  <c r="AD457" i="13"/>
  <c r="AD458" i="13"/>
  <c r="AD459" i="13"/>
  <c r="AD460" i="13"/>
  <c r="AD461" i="13"/>
  <c r="AD462" i="13"/>
  <c r="AD463" i="13"/>
  <c r="AD464" i="13"/>
  <c r="AD465" i="13"/>
  <c r="AD466" i="13"/>
  <c r="AD467" i="13"/>
  <c r="AD468" i="13"/>
  <c r="AD469" i="13"/>
  <c r="AD470" i="13"/>
  <c r="AD471" i="13"/>
  <c r="AD472" i="13"/>
  <c r="AD473" i="13"/>
  <c r="AD474" i="13"/>
  <c r="AD475" i="13"/>
  <c r="AD476" i="13"/>
  <c r="AD477" i="13"/>
  <c r="AD478" i="13"/>
  <c r="AD479" i="13"/>
  <c r="AD480" i="13"/>
  <c r="AD481" i="13"/>
  <c r="AD482" i="13"/>
  <c r="AD483" i="13"/>
  <c r="AD484" i="13"/>
  <c r="AD485" i="13"/>
  <c r="AD486" i="13"/>
  <c r="AD487" i="13"/>
  <c r="AD488" i="13"/>
  <c r="AD489" i="13"/>
  <c r="AD490" i="13"/>
  <c r="AD491" i="13"/>
  <c r="AD492" i="13"/>
  <c r="AD493" i="13"/>
  <c r="AD494" i="13"/>
  <c r="AD495" i="13"/>
  <c r="AD496" i="13"/>
  <c r="AD497" i="13"/>
  <c r="AD498" i="13"/>
  <c r="AD499" i="13"/>
  <c r="AD500" i="13"/>
  <c r="AD501" i="13"/>
  <c r="AD502" i="13"/>
  <c r="AD503" i="13"/>
  <c r="AD504" i="13"/>
  <c r="AD505" i="13"/>
  <c r="AD506" i="13"/>
  <c r="AD507" i="13"/>
  <c r="AD508" i="13"/>
  <c r="AD509" i="13"/>
  <c r="AD510" i="13"/>
  <c r="AD511" i="13"/>
  <c r="AD512" i="13"/>
  <c r="AD513" i="13"/>
  <c r="AD514" i="13"/>
  <c r="AD515" i="13"/>
  <c r="AD516" i="13"/>
  <c r="AD517" i="13"/>
  <c r="AD518" i="13"/>
  <c r="AD519" i="13"/>
  <c r="AD520" i="13"/>
  <c r="AD521" i="13"/>
  <c r="AD522" i="13"/>
  <c r="AD523" i="13"/>
  <c r="AD524" i="13"/>
  <c r="AD525" i="13"/>
  <c r="AD526" i="13"/>
  <c r="AD527" i="13"/>
  <c r="AD528" i="13"/>
  <c r="AD529" i="13"/>
  <c r="AD530" i="13"/>
  <c r="AD531" i="13"/>
  <c r="AD532" i="13"/>
  <c r="AD533" i="13"/>
  <c r="AD534" i="13"/>
  <c r="AD535" i="13"/>
  <c r="AD536" i="13"/>
  <c r="AD537" i="13"/>
  <c r="AD538" i="13"/>
  <c r="AD539" i="13"/>
  <c r="AD540" i="13"/>
  <c r="AD541" i="13"/>
  <c r="AD542" i="13"/>
  <c r="AD543" i="13"/>
  <c r="AD544" i="13"/>
  <c r="AD545" i="13"/>
  <c r="AD546" i="13"/>
  <c r="AD547" i="13"/>
  <c r="AD548" i="13"/>
  <c r="AD549" i="13"/>
  <c r="AD550" i="13"/>
  <c r="AD551" i="13"/>
  <c r="AD552" i="13"/>
  <c r="AD553" i="13"/>
  <c r="AD554" i="13"/>
  <c r="AD555" i="13"/>
  <c r="AD556" i="13"/>
  <c r="AD557" i="13"/>
  <c r="AA460" i="13"/>
  <c r="AA477" i="13"/>
  <c r="AA484" i="13"/>
  <c r="AA522" i="13"/>
  <c r="AA537" i="13"/>
  <c r="Z36" i="13"/>
  <c r="Z56" i="13"/>
  <c r="Z57" i="13"/>
  <c r="Z58" i="13"/>
  <c r="Z63" i="13"/>
  <c r="Z116" i="13"/>
  <c r="Z117" i="13"/>
  <c r="Z120" i="13"/>
  <c r="Z148" i="13"/>
  <c r="Z149" i="13"/>
  <c r="Z156" i="13"/>
  <c r="Z158" i="13"/>
  <c r="Z188" i="13"/>
  <c r="Z189" i="13"/>
  <c r="Z212" i="13"/>
  <c r="Z229" i="13"/>
  <c r="Z230" i="13"/>
  <c r="Z243" i="13"/>
  <c r="Z244" i="13"/>
  <c r="Z245" i="13"/>
  <c r="Z285" i="13"/>
  <c r="Z286" i="13"/>
  <c r="Z287" i="13"/>
  <c r="Z292" i="13"/>
  <c r="Z305" i="13"/>
  <c r="Z310" i="13"/>
  <c r="Z326" i="13"/>
  <c r="Z339" i="13"/>
  <c r="Z350" i="13"/>
  <c r="Z357" i="13"/>
  <c r="Z374" i="13"/>
  <c r="Z375" i="13"/>
  <c r="Z376" i="13"/>
  <c r="Z386" i="13"/>
  <c r="Z391" i="13"/>
  <c r="Z396" i="13"/>
  <c r="Z415" i="13"/>
  <c r="Z422" i="13"/>
  <c r="Z443" i="13"/>
  <c r="Z444" i="13"/>
  <c r="Z458" i="13"/>
  <c r="Z483" i="13"/>
  <c r="Z485" i="13"/>
  <c r="Z487" i="13"/>
  <c r="Z518" i="13"/>
  <c r="Z523" i="13"/>
  <c r="Z525" i="13"/>
  <c r="Z526" i="13"/>
  <c r="Z538" i="13"/>
  <c r="X12" i="13"/>
  <c r="X13" i="13"/>
  <c r="X14" i="13"/>
  <c r="X15" i="13"/>
  <c r="X16" i="13"/>
  <c r="X17" i="13"/>
  <c r="X18" i="13"/>
  <c r="X19" i="13"/>
  <c r="X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46" i="13"/>
  <c r="X47" i="13"/>
  <c r="X48" i="13"/>
  <c r="X49" i="13"/>
  <c r="X50" i="13"/>
  <c r="X51" i="13"/>
  <c r="X52" i="13"/>
  <c r="X53" i="13"/>
  <c r="X54" i="13"/>
  <c r="X55" i="13"/>
  <c r="X56" i="13"/>
  <c r="X57" i="13"/>
  <c r="X58" i="13"/>
  <c r="X59" i="13"/>
  <c r="X60" i="13"/>
  <c r="X61" i="13"/>
  <c r="X62" i="13"/>
  <c r="X63" i="13"/>
  <c r="X64" i="13"/>
  <c r="X65" i="13"/>
  <c r="X66" i="13"/>
  <c r="X67" i="13"/>
  <c r="X68" i="13"/>
  <c r="X69" i="13"/>
  <c r="X70" i="13"/>
  <c r="X71" i="13"/>
  <c r="X72" i="13"/>
  <c r="X73" i="13"/>
  <c r="X74" i="13"/>
  <c r="X75" i="13"/>
  <c r="X76" i="13"/>
  <c r="X77" i="13"/>
  <c r="X78" i="13"/>
  <c r="X79" i="13"/>
  <c r="X80" i="13"/>
  <c r="X81" i="13"/>
  <c r="X82" i="13"/>
  <c r="X83" i="13"/>
  <c r="X84" i="13"/>
  <c r="X85" i="13"/>
  <c r="X86" i="13"/>
  <c r="X87" i="13"/>
  <c r="X88" i="13"/>
  <c r="X89" i="13"/>
  <c r="X90" i="13"/>
  <c r="X91" i="13"/>
  <c r="X92" i="13"/>
  <c r="X93" i="13"/>
  <c r="X94" i="13"/>
  <c r="X95" i="13"/>
  <c r="X96" i="13"/>
  <c r="X97" i="13"/>
  <c r="X98" i="13"/>
  <c r="X99" i="13"/>
  <c r="X100" i="13"/>
  <c r="X101" i="13"/>
  <c r="X102" i="13"/>
  <c r="X103" i="13"/>
  <c r="X104" i="13"/>
  <c r="X105" i="13"/>
  <c r="X106" i="13"/>
  <c r="X107" i="13"/>
  <c r="X108" i="13"/>
  <c r="X109" i="13"/>
  <c r="X110" i="13"/>
  <c r="X111" i="13"/>
  <c r="X112" i="13"/>
  <c r="X113" i="13"/>
  <c r="X114" i="13"/>
  <c r="X115" i="13"/>
  <c r="X116" i="13"/>
  <c r="X117" i="13"/>
  <c r="X118" i="13"/>
  <c r="X119" i="13"/>
  <c r="X120" i="13"/>
  <c r="X121" i="13"/>
  <c r="X122" i="13"/>
  <c r="X123" i="13"/>
  <c r="X124" i="13"/>
  <c r="X125" i="13"/>
  <c r="X126" i="13"/>
  <c r="X127" i="13"/>
  <c r="X128" i="13"/>
  <c r="X129" i="13"/>
  <c r="X130" i="13"/>
  <c r="X131" i="13"/>
  <c r="X132" i="13"/>
  <c r="X133" i="13"/>
  <c r="X134" i="13"/>
  <c r="X135" i="13"/>
  <c r="X136" i="13"/>
  <c r="X137" i="13"/>
  <c r="X138" i="13"/>
  <c r="X139" i="13"/>
  <c r="X140" i="13"/>
  <c r="X141" i="13"/>
  <c r="X142" i="13"/>
  <c r="X143" i="13"/>
  <c r="X144" i="13"/>
  <c r="X145" i="13"/>
  <c r="X146" i="13"/>
  <c r="X147" i="13"/>
  <c r="X148" i="13"/>
  <c r="X149" i="13"/>
  <c r="X150" i="13"/>
  <c r="X151" i="13"/>
  <c r="X152" i="13"/>
  <c r="X153" i="13"/>
  <c r="X154" i="13"/>
  <c r="X155" i="13"/>
  <c r="X156" i="13"/>
  <c r="X157" i="13"/>
  <c r="X158" i="13"/>
  <c r="X159" i="13"/>
  <c r="X160" i="13"/>
  <c r="X161" i="13"/>
  <c r="X162" i="13"/>
  <c r="X163" i="13"/>
  <c r="X164" i="13"/>
  <c r="X165" i="13"/>
  <c r="X166" i="13"/>
  <c r="X167" i="13"/>
  <c r="X168" i="13"/>
  <c r="X169" i="13"/>
  <c r="X170" i="13"/>
  <c r="X171" i="13"/>
  <c r="X172" i="13"/>
  <c r="X173" i="13"/>
  <c r="X174" i="13"/>
  <c r="X175" i="13"/>
  <c r="X176" i="13"/>
  <c r="X177" i="13"/>
  <c r="X178" i="13"/>
  <c r="X179" i="13"/>
  <c r="X180" i="13"/>
  <c r="X181" i="13"/>
  <c r="X182" i="13"/>
  <c r="X183" i="13"/>
  <c r="X184" i="13"/>
  <c r="X185" i="13"/>
  <c r="X186" i="13"/>
  <c r="X187" i="13"/>
  <c r="X188" i="13"/>
  <c r="X189" i="13"/>
  <c r="X190" i="13"/>
  <c r="X191" i="13"/>
  <c r="X192" i="13"/>
  <c r="X193" i="13"/>
  <c r="X194" i="13"/>
  <c r="X195" i="13"/>
  <c r="X196" i="13"/>
  <c r="X197" i="13"/>
  <c r="X198" i="13"/>
  <c r="X199" i="13"/>
  <c r="X200" i="13"/>
  <c r="X201" i="13"/>
  <c r="X202" i="13"/>
  <c r="X203" i="13"/>
  <c r="X204" i="13"/>
  <c r="X205" i="13"/>
  <c r="X206" i="13"/>
  <c r="X207" i="13"/>
  <c r="X208" i="13"/>
  <c r="X209" i="13"/>
  <c r="X210" i="13"/>
  <c r="X211" i="13"/>
  <c r="X212" i="13"/>
  <c r="X213" i="13"/>
  <c r="X214" i="13"/>
  <c r="X215" i="13"/>
  <c r="X216" i="13"/>
  <c r="X217" i="13"/>
  <c r="X218" i="13"/>
  <c r="X219" i="13"/>
  <c r="X220" i="13"/>
  <c r="X221" i="13"/>
  <c r="X222" i="13"/>
  <c r="X223" i="13"/>
  <c r="X224" i="13"/>
  <c r="X225" i="13"/>
  <c r="X226" i="13"/>
  <c r="X227" i="13"/>
  <c r="X228" i="13"/>
  <c r="X229" i="13"/>
  <c r="X230" i="13"/>
  <c r="X231" i="13"/>
  <c r="X232" i="13"/>
  <c r="X233" i="13"/>
  <c r="X234" i="13"/>
  <c r="X235" i="13"/>
  <c r="X236" i="13"/>
  <c r="X237" i="13"/>
  <c r="X238" i="13"/>
  <c r="X239" i="13"/>
  <c r="X240" i="13"/>
  <c r="X241" i="13"/>
  <c r="X242" i="13"/>
  <c r="X243" i="13"/>
  <c r="X244" i="13"/>
  <c r="X245" i="13"/>
  <c r="X246" i="13"/>
  <c r="X247" i="13"/>
  <c r="X248" i="13"/>
  <c r="X249" i="13"/>
  <c r="X250" i="13"/>
  <c r="X251" i="13"/>
  <c r="X252" i="13"/>
  <c r="X253" i="13"/>
  <c r="X254" i="13"/>
  <c r="X255" i="13"/>
  <c r="X256" i="13"/>
  <c r="X257" i="13"/>
  <c r="X258" i="13"/>
  <c r="X259" i="13"/>
  <c r="X260" i="13"/>
  <c r="X261" i="13"/>
  <c r="X262" i="13"/>
  <c r="X263" i="13"/>
  <c r="X264" i="13"/>
  <c r="X265" i="13"/>
  <c r="X266" i="13"/>
  <c r="X267" i="13"/>
  <c r="X268" i="13"/>
  <c r="X269" i="13"/>
  <c r="X270" i="13"/>
  <c r="X271" i="13"/>
  <c r="X272" i="13"/>
  <c r="X273" i="13"/>
  <c r="X274" i="13"/>
  <c r="X275" i="13"/>
  <c r="X276" i="13"/>
  <c r="X277" i="13"/>
  <c r="X278" i="13"/>
  <c r="X279" i="13"/>
  <c r="X280" i="13"/>
  <c r="X281" i="13"/>
  <c r="X282" i="13"/>
  <c r="X283" i="13"/>
  <c r="X284" i="13"/>
  <c r="X285" i="13"/>
  <c r="X286" i="13"/>
  <c r="X287" i="13"/>
  <c r="X288" i="13"/>
  <c r="X289" i="13"/>
  <c r="X290" i="13"/>
  <c r="X291" i="13"/>
  <c r="X292" i="13"/>
  <c r="X293" i="13"/>
  <c r="X294" i="13"/>
  <c r="X295" i="13"/>
  <c r="X296" i="13"/>
  <c r="X297" i="13"/>
  <c r="X298" i="13"/>
  <c r="X299" i="13"/>
  <c r="X300" i="13"/>
  <c r="X301" i="13"/>
  <c r="X302" i="13"/>
  <c r="X303" i="13"/>
  <c r="X304" i="13"/>
  <c r="X305" i="13"/>
  <c r="X306" i="13"/>
  <c r="X307" i="13"/>
  <c r="X308" i="13"/>
  <c r="X309" i="13"/>
  <c r="X310" i="13"/>
  <c r="X311" i="13"/>
  <c r="X312" i="13"/>
  <c r="X313" i="13"/>
  <c r="X314" i="13"/>
  <c r="X315" i="13"/>
  <c r="X316" i="13"/>
  <c r="X317" i="13"/>
  <c r="X318" i="13"/>
  <c r="X319" i="13"/>
  <c r="X320" i="13"/>
  <c r="X321" i="13"/>
  <c r="X322" i="13"/>
  <c r="X323" i="13"/>
  <c r="X324" i="13"/>
  <c r="X325" i="13"/>
  <c r="X326" i="13"/>
  <c r="X327" i="13"/>
  <c r="X328" i="13"/>
  <c r="X329" i="13"/>
  <c r="X330" i="13"/>
  <c r="X331" i="13"/>
  <c r="X332" i="13"/>
  <c r="X333" i="13"/>
  <c r="X334" i="13"/>
  <c r="X335" i="13"/>
  <c r="X336" i="13"/>
  <c r="X337" i="13"/>
  <c r="X338" i="13"/>
  <c r="X339" i="13"/>
  <c r="X340" i="13"/>
  <c r="X341" i="13"/>
  <c r="X342" i="13"/>
  <c r="X343" i="13"/>
  <c r="X344" i="13"/>
  <c r="X345" i="13"/>
  <c r="X346" i="13"/>
  <c r="X347" i="13"/>
  <c r="X348" i="13"/>
  <c r="X349" i="13"/>
  <c r="X350" i="13"/>
  <c r="X351" i="13"/>
  <c r="X352" i="13"/>
  <c r="X353" i="13"/>
  <c r="X354" i="13"/>
  <c r="X355" i="13"/>
  <c r="X356" i="13"/>
  <c r="X357" i="13"/>
  <c r="X358" i="13"/>
  <c r="X359" i="13"/>
  <c r="X360" i="13"/>
  <c r="X361" i="13"/>
  <c r="X362" i="13"/>
  <c r="X363" i="13"/>
  <c r="X364" i="13"/>
  <c r="X365" i="13"/>
  <c r="X366" i="13"/>
  <c r="X367" i="13"/>
  <c r="X368" i="13"/>
  <c r="X369" i="13"/>
  <c r="X370" i="13"/>
  <c r="X371" i="13"/>
  <c r="X372" i="13"/>
  <c r="X373" i="13"/>
  <c r="X374" i="13"/>
  <c r="X375" i="13"/>
  <c r="X376" i="13"/>
  <c r="X377" i="13"/>
  <c r="X378" i="13"/>
  <c r="X379" i="13"/>
  <c r="X380" i="13"/>
  <c r="X381" i="13"/>
  <c r="X382" i="13"/>
  <c r="X383" i="13"/>
  <c r="X384" i="13"/>
  <c r="X385" i="13"/>
  <c r="X386" i="13"/>
  <c r="X387" i="13"/>
  <c r="X388" i="13"/>
  <c r="X389" i="13"/>
  <c r="X390" i="13"/>
  <c r="X391" i="13"/>
  <c r="X392" i="13"/>
  <c r="X393" i="13"/>
  <c r="X394" i="13"/>
  <c r="X395" i="13"/>
  <c r="X396" i="13"/>
  <c r="X397" i="13"/>
  <c r="X398" i="13"/>
  <c r="X399" i="13"/>
  <c r="X400" i="13"/>
  <c r="X401" i="13"/>
  <c r="X402" i="13"/>
  <c r="X403" i="13"/>
  <c r="X404" i="13"/>
  <c r="X405" i="13"/>
  <c r="X406" i="13"/>
  <c r="X407" i="13"/>
  <c r="X408" i="13"/>
  <c r="X409" i="13"/>
  <c r="X410" i="13"/>
  <c r="X411" i="13"/>
  <c r="X412" i="13"/>
  <c r="X413" i="13"/>
  <c r="X414" i="13"/>
  <c r="X415" i="13"/>
  <c r="X416" i="13"/>
  <c r="X417" i="13"/>
  <c r="X418" i="13"/>
  <c r="X419" i="13"/>
  <c r="X420" i="13"/>
  <c r="X421" i="13"/>
  <c r="X422" i="13"/>
  <c r="X423" i="13"/>
  <c r="X424" i="13"/>
  <c r="X425" i="13"/>
  <c r="X426" i="13"/>
  <c r="X427" i="13"/>
  <c r="X428" i="13"/>
  <c r="X429" i="13"/>
  <c r="X430" i="13"/>
  <c r="X431" i="13"/>
  <c r="X432" i="13"/>
  <c r="X433" i="13"/>
  <c r="X434" i="13"/>
  <c r="X435" i="13"/>
  <c r="X436" i="13"/>
  <c r="X437" i="13"/>
  <c r="X438" i="13"/>
  <c r="X439" i="13"/>
  <c r="X440" i="13"/>
  <c r="X441" i="13"/>
  <c r="X442" i="13"/>
  <c r="X443" i="13"/>
  <c r="X444" i="13"/>
  <c r="X445" i="13"/>
  <c r="X446" i="13"/>
  <c r="X447" i="13"/>
  <c r="X448" i="13"/>
  <c r="X449" i="13"/>
  <c r="X450" i="13"/>
  <c r="X451" i="13"/>
  <c r="X452" i="13"/>
  <c r="X453" i="13"/>
  <c r="X454" i="13"/>
  <c r="X455" i="13"/>
  <c r="X456" i="13"/>
  <c r="X457" i="13"/>
  <c r="X458" i="13"/>
  <c r="X459" i="13"/>
  <c r="X460" i="13"/>
  <c r="X461" i="13"/>
  <c r="X462" i="13"/>
  <c r="X463" i="13"/>
  <c r="X464" i="13"/>
  <c r="X465" i="13"/>
  <c r="X466" i="13"/>
  <c r="X467" i="13"/>
  <c r="X468" i="13"/>
  <c r="X469" i="13"/>
  <c r="X470" i="13"/>
  <c r="X471" i="13"/>
  <c r="X472" i="13"/>
  <c r="X473" i="13"/>
  <c r="X474" i="13"/>
  <c r="X475" i="13"/>
  <c r="X476" i="13"/>
  <c r="X477" i="13"/>
  <c r="X478" i="13"/>
  <c r="X479" i="13"/>
  <c r="X480" i="13"/>
  <c r="X481" i="13"/>
  <c r="X482" i="13"/>
  <c r="X483" i="13"/>
  <c r="X484" i="13"/>
  <c r="X485" i="13"/>
  <c r="X486" i="13"/>
  <c r="X487" i="13"/>
  <c r="X488" i="13"/>
  <c r="X489" i="13"/>
  <c r="X490" i="13"/>
  <c r="X491" i="13"/>
  <c r="X492" i="13"/>
  <c r="X493" i="13"/>
  <c r="X494" i="13"/>
  <c r="X495" i="13"/>
  <c r="X496" i="13"/>
  <c r="X497" i="13"/>
  <c r="X498" i="13"/>
  <c r="X499" i="13"/>
  <c r="X500" i="13"/>
  <c r="X501" i="13"/>
  <c r="X502" i="13"/>
  <c r="X503" i="13"/>
  <c r="X504" i="13"/>
  <c r="X505" i="13"/>
  <c r="X506" i="13"/>
  <c r="X507" i="13"/>
  <c r="X508" i="13"/>
  <c r="X509" i="13"/>
  <c r="X510" i="13"/>
  <c r="X511" i="13"/>
  <c r="X512" i="13"/>
  <c r="X513" i="13"/>
  <c r="X514" i="13"/>
  <c r="X515" i="13"/>
  <c r="X516" i="13"/>
  <c r="X517" i="13"/>
  <c r="X518" i="13"/>
  <c r="X519" i="13"/>
  <c r="X520" i="13"/>
  <c r="X521" i="13"/>
  <c r="X522" i="13"/>
  <c r="X523" i="13"/>
  <c r="X524" i="13"/>
  <c r="X525" i="13"/>
  <c r="X526" i="13"/>
  <c r="X527" i="13"/>
  <c r="X528" i="13"/>
  <c r="X529" i="13"/>
  <c r="X530" i="13"/>
  <c r="X531" i="13"/>
  <c r="X532" i="13"/>
  <c r="X533" i="13"/>
  <c r="X534" i="13"/>
  <c r="X535" i="13"/>
  <c r="X536" i="13"/>
  <c r="X537" i="13"/>
  <c r="X538" i="13"/>
  <c r="X539" i="13"/>
  <c r="X540" i="13"/>
  <c r="X541" i="13"/>
  <c r="X542" i="13"/>
  <c r="X543" i="13"/>
  <c r="X544" i="13"/>
  <c r="X545" i="13"/>
  <c r="X546" i="13"/>
  <c r="X547" i="13"/>
  <c r="X548" i="13"/>
  <c r="X549" i="13"/>
  <c r="X550" i="13"/>
  <c r="X551" i="13"/>
  <c r="X552" i="13"/>
  <c r="X553" i="13"/>
  <c r="X554" i="13"/>
  <c r="X555" i="13"/>
  <c r="X556" i="13"/>
  <c r="X557"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371" i="13"/>
  <c r="W372" i="13"/>
  <c r="W373" i="13"/>
  <c r="W374" i="13"/>
  <c r="W375" i="13"/>
  <c r="W376" i="13"/>
  <c r="W377" i="13"/>
  <c r="W378" i="13"/>
  <c r="W379" i="13"/>
  <c r="W380"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2"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W518" i="13"/>
  <c r="W519" i="13"/>
  <c r="W520" i="13"/>
  <c r="W521" i="13"/>
  <c r="W522" i="13"/>
  <c r="W523" i="13"/>
  <c r="W524" i="13"/>
  <c r="W525" i="13"/>
  <c r="W526" i="13"/>
  <c r="W527" i="13"/>
  <c r="W528" i="13"/>
  <c r="W529" i="13"/>
  <c r="W530" i="13"/>
  <c r="W531" i="13"/>
  <c r="W532" i="13"/>
  <c r="W533" i="13"/>
  <c r="W534" i="13"/>
  <c r="W535" i="13"/>
  <c r="W536" i="13"/>
  <c r="W537" i="13"/>
  <c r="W538" i="13"/>
  <c r="W539" i="13"/>
  <c r="W540" i="13"/>
  <c r="W541" i="13"/>
  <c r="W542" i="13"/>
  <c r="W543" i="13"/>
  <c r="W544" i="13"/>
  <c r="W545" i="13"/>
  <c r="W546" i="13"/>
  <c r="W547" i="13"/>
  <c r="W548" i="13"/>
  <c r="W549" i="13"/>
  <c r="W550" i="13"/>
  <c r="W551" i="13"/>
  <c r="W552" i="13"/>
  <c r="W553" i="13"/>
  <c r="W554" i="13"/>
  <c r="W555" i="13"/>
  <c r="W556" i="13"/>
  <c r="W557" i="13"/>
  <c r="V12" i="13"/>
  <c r="V13" i="13"/>
  <c r="V14" i="13"/>
  <c r="V15" i="13"/>
  <c r="V16" i="13"/>
  <c r="V17" i="13"/>
  <c r="V18" i="13"/>
  <c r="V19" i="13"/>
  <c r="V20" i="13"/>
  <c r="V21" i="13"/>
  <c r="V22" i="13"/>
  <c r="V23" i="13"/>
  <c r="V24" i="13"/>
  <c r="V25" i="13"/>
  <c r="V26" i="13"/>
  <c r="V27" i="13"/>
  <c r="V28" i="13"/>
  <c r="V29" i="13"/>
  <c r="V30" i="13"/>
  <c r="V31" i="13"/>
  <c r="V32" i="13"/>
  <c r="V33" i="13"/>
  <c r="V34" i="13"/>
  <c r="V35" i="13"/>
  <c r="V36" i="13"/>
  <c r="V37" i="13"/>
  <c r="V38" i="13"/>
  <c r="V39" i="13"/>
  <c r="V40" i="13"/>
  <c r="V41" i="13"/>
  <c r="V42" i="13"/>
  <c r="V43" i="13"/>
  <c r="V44" i="13"/>
  <c r="V45" i="13"/>
  <c r="V46" i="13"/>
  <c r="V47" i="13"/>
  <c r="V48" i="13"/>
  <c r="V49" i="13"/>
  <c r="V50" i="13"/>
  <c r="V51" i="13"/>
  <c r="V52" i="13"/>
  <c r="V53" i="13"/>
  <c r="V54" i="13"/>
  <c r="V55" i="13"/>
  <c r="V56" i="13"/>
  <c r="V57" i="13"/>
  <c r="V58" i="13"/>
  <c r="V59" i="13"/>
  <c r="V60" i="13"/>
  <c r="V61" i="13"/>
  <c r="V62" i="13"/>
  <c r="V63" i="13"/>
  <c r="V64" i="13"/>
  <c r="V65" i="13"/>
  <c r="V66" i="13"/>
  <c r="V67" i="13"/>
  <c r="V68" i="13"/>
  <c r="V69" i="13"/>
  <c r="V70" i="13"/>
  <c r="V71" i="13"/>
  <c r="V72" i="13"/>
  <c r="V73" i="13"/>
  <c r="V74" i="13"/>
  <c r="V75" i="13"/>
  <c r="V76" i="13"/>
  <c r="V77" i="13"/>
  <c r="V78" i="13"/>
  <c r="V79" i="13"/>
  <c r="V80" i="13"/>
  <c r="V81" i="13"/>
  <c r="V82" i="13"/>
  <c r="V83" i="13"/>
  <c r="V84" i="13"/>
  <c r="V85" i="13"/>
  <c r="V86" i="13"/>
  <c r="V87" i="13"/>
  <c r="V88" i="13"/>
  <c r="V89" i="13"/>
  <c r="V90" i="13"/>
  <c r="V91" i="13"/>
  <c r="V92" i="13"/>
  <c r="V93" i="13"/>
  <c r="V94" i="13"/>
  <c r="V95" i="13"/>
  <c r="V96" i="13"/>
  <c r="V97" i="13"/>
  <c r="V98" i="13"/>
  <c r="V99" i="13"/>
  <c r="V100" i="13"/>
  <c r="V101" i="13"/>
  <c r="V102" i="13"/>
  <c r="V103" i="13"/>
  <c r="V104" i="13"/>
  <c r="V105" i="13"/>
  <c r="V106" i="13"/>
  <c r="V107" i="13"/>
  <c r="V108" i="13"/>
  <c r="V109" i="13"/>
  <c r="V110" i="13"/>
  <c r="V111" i="13"/>
  <c r="V112" i="13"/>
  <c r="V113" i="13"/>
  <c r="V114" i="13"/>
  <c r="V115" i="13"/>
  <c r="V116" i="13"/>
  <c r="V117" i="13"/>
  <c r="V118" i="13"/>
  <c r="V119" i="13"/>
  <c r="V120" i="13"/>
  <c r="V121" i="13"/>
  <c r="V122" i="13"/>
  <c r="V123" i="13"/>
  <c r="V124" i="13"/>
  <c r="V125" i="13"/>
  <c r="V126" i="13"/>
  <c r="V127" i="13"/>
  <c r="V128" i="13"/>
  <c r="V129" i="13"/>
  <c r="V130" i="13"/>
  <c r="V131" i="13"/>
  <c r="V132" i="13"/>
  <c r="V133" i="13"/>
  <c r="V134" i="13"/>
  <c r="V135" i="13"/>
  <c r="V136" i="13"/>
  <c r="V137" i="13"/>
  <c r="V138" i="13"/>
  <c r="V139" i="13"/>
  <c r="V140" i="13"/>
  <c r="V141" i="13"/>
  <c r="V142" i="13"/>
  <c r="V143" i="13"/>
  <c r="V144" i="13"/>
  <c r="V145" i="13"/>
  <c r="V146" i="13"/>
  <c r="V147" i="13"/>
  <c r="V148" i="13"/>
  <c r="V149" i="13"/>
  <c r="V150" i="13"/>
  <c r="V151" i="13"/>
  <c r="V152" i="13"/>
  <c r="V153" i="13"/>
  <c r="V154" i="13"/>
  <c r="V155" i="13"/>
  <c r="V156" i="13"/>
  <c r="V157" i="13"/>
  <c r="V158" i="13"/>
  <c r="V159" i="13"/>
  <c r="V160" i="13"/>
  <c r="V161" i="13"/>
  <c r="V162" i="13"/>
  <c r="V163" i="13"/>
  <c r="V164" i="13"/>
  <c r="V165" i="13"/>
  <c r="V166" i="13"/>
  <c r="V167" i="13"/>
  <c r="V168" i="13"/>
  <c r="V169" i="13"/>
  <c r="V170" i="13"/>
  <c r="V171" i="13"/>
  <c r="V172" i="13"/>
  <c r="V173" i="13"/>
  <c r="V174" i="13"/>
  <c r="V175" i="13"/>
  <c r="V176" i="13"/>
  <c r="V177" i="13"/>
  <c r="V178" i="13"/>
  <c r="V179" i="13"/>
  <c r="V180" i="13"/>
  <c r="V181" i="13"/>
  <c r="V182" i="13"/>
  <c r="V183" i="13"/>
  <c r="V184" i="13"/>
  <c r="V185" i="13"/>
  <c r="V186" i="13"/>
  <c r="V187" i="13"/>
  <c r="V188" i="13"/>
  <c r="V189" i="13"/>
  <c r="V190" i="13"/>
  <c r="V191" i="13"/>
  <c r="V192" i="13"/>
  <c r="V193" i="13"/>
  <c r="V194" i="13"/>
  <c r="V195" i="13"/>
  <c r="V196" i="13"/>
  <c r="V197" i="13"/>
  <c r="V198" i="13"/>
  <c r="V199" i="13"/>
  <c r="V200" i="13"/>
  <c r="V201" i="13"/>
  <c r="V202" i="13"/>
  <c r="V203" i="13"/>
  <c r="V204" i="13"/>
  <c r="V205" i="13"/>
  <c r="V206" i="13"/>
  <c r="V207" i="13"/>
  <c r="V208" i="13"/>
  <c r="V209" i="13"/>
  <c r="V210" i="13"/>
  <c r="V211" i="13"/>
  <c r="V212" i="13"/>
  <c r="V213" i="13"/>
  <c r="V214" i="13"/>
  <c r="V215" i="13"/>
  <c r="V216" i="13"/>
  <c r="V217" i="13"/>
  <c r="V218" i="13"/>
  <c r="V219" i="13"/>
  <c r="V220" i="13"/>
  <c r="V221" i="13"/>
  <c r="V222" i="13"/>
  <c r="V223" i="13"/>
  <c r="V224" i="13"/>
  <c r="V225" i="13"/>
  <c r="V226" i="13"/>
  <c r="V227" i="13"/>
  <c r="V228" i="13"/>
  <c r="V229" i="13"/>
  <c r="V230" i="13"/>
  <c r="V231" i="13"/>
  <c r="V232" i="13"/>
  <c r="V233" i="13"/>
  <c r="V234" i="13"/>
  <c r="V235" i="13"/>
  <c r="V236" i="13"/>
  <c r="V237" i="13"/>
  <c r="V238" i="13"/>
  <c r="V239" i="13"/>
  <c r="V240" i="13"/>
  <c r="V241" i="13"/>
  <c r="V242" i="13"/>
  <c r="V243" i="13"/>
  <c r="V244" i="13"/>
  <c r="V245" i="13"/>
  <c r="V246" i="13"/>
  <c r="V247" i="13"/>
  <c r="V248" i="13"/>
  <c r="V249" i="13"/>
  <c r="V250" i="13"/>
  <c r="V251" i="13"/>
  <c r="V252" i="13"/>
  <c r="V253" i="13"/>
  <c r="V254" i="13"/>
  <c r="V255" i="13"/>
  <c r="V256" i="13"/>
  <c r="V257" i="13"/>
  <c r="V258" i="13"/>
  <c r="V259" i="13"/>
  <c r="V260" i="13"/>
  <c r="V261" i="13"/>
  <c r="V262" i="13"/>
  <c r="V263" i="13"/>
  <c r="V264" i="13"/>
  <c r="V265" i="13"/>
  <c r="V266" i="13"/>
  <c r="V267" i="13"/>
  <c r="V268" i="13"/>
  <c r="V269" i="13"/>
  <c r="V270" i="13"/>
  <c r="V271" i="13"/>
  <c r="V272" i="13"/>
  <c r="V273" i="13"/>
  <c r="V274" i="13"/>
  <c r="V275" i="13"/>
  <c r="V276" i="13"/>
  <c r="V277" i="13"/>
  <c r="V278" i="13"/>
  <c r="V279" i="13"/>
  <c r="V280" i="13"/>
  <c r="V281" i="13"/>
  <c r="V282" i="13"/>
  <c r="V283" i="13"/>
  <c r="V284" i="13"/>
  <c r="V285" i="13"/>
  <c r="V286" i="13"/>
  <c r="V287" i="13"/>
  <c r="V288" i="13"/>
  <c r="V289" i="13"/>
  <c r="V290" i="13"/>
  <c r="V291" i="13"/>
  <c r="V292" i="13"/>
  <c r="V293" i="13"/>
  <c r="V294" i="13"/>
  <c r="V295" i="13"/>
  <c r="V296" i="13"/>
  <c r="V297" i="13"/>
  <c r="V298" i="13"/>
  <c r="V299" i="13"/>
  <c r="V300" i="13"/>
  <c r="V301" i="13"/>
  <c r="V302" i="13"/>
  <c r="V303" i="13"/>
  <c r="V304" i="13"/>
  <c r="V305" i="13"/>
  <c r="V306" i="13"/>
  <c r="V307" i="13"/>
  <c r="V308" i="13"/>
  <c r="V309" i="13"/>
  <c r="V310" i="13"/>
  <c r="V311" i="13"/>
  <c r="V312" i="13"/>
  <c r="V313" i="13"/>
  <c r="V314" i="13"/>
  <c r="V315" i="13"/>
  <c r="V316" i="13"/>
  <c r="V317" i="13"/>
  <c r="V318" i="13"/>
  <c r="V319" i="13"/>
  <c r="V320" i="13"/>
  <c r="V321" i="13"/>
  <c r="V322" i="13"/>
  <c r="V323" i="13"/>
  <c r="V324" i="13"/>
  <c r="V325" i="13"/>
  <c r="V326" i="13"/>
  <c r="V327" i="13"/>
  <c r="V328" i="13"/>
  <c r="V329" i="13"/>
  <c r="V330" i="13"/>
  <c r="V331" i="13"/>
  <c r="V332" i="13"/>
  <c r="V333" i="13"/>
  <c r="V334" i="13"/>
  <c r="V335" i="13"/>
  <c r="V336" i="13"/>
  <c r="V337" i="13"/>
  <c r="V338" i="13"/>
  <c r="V339" i="13"/>
  <c r="V340" i="13"/>
  <c r="V341" i="13"/>
  <c r="V342" i="13"/>
  <c r="V343" i="13"/>
  <c r="V344" i="13"/>
  <c r="V345" i="13"/>
  <c r="V346" i="13"/>
  <c r="V347" i="13"/>
  <c r="V348" i="13"/>
  <c r="V349" i="13"/>
  <c r="V350" i="13"/>
  <c r="V351" i="13"/>
  <c r="V352" i="13"/>
  <c r="V353" i="13"/>
  <c r="V354" i="13"/>
  <c r="V355" i="13"/>
  <c r="V356" i="13"/>
  <c r="V357" i="13"/>
  <c r="V358" i="13"/>
  <c r="V359" i="13"/>
  <c r="V360" i="13"/>
  <c r="V361" i="13"/>
  <c r="V362" i="13"/>
  <c r="V363" i="13"/>
  <c r="V364" i="13"/>
  <c r="V365" i="13"/>
  <c r="V366" i="13"/>
  <c r="V367" i="13"/>
  <c r="V368" i="13"/>
  <c r="V369" i="13"/>
  <c r="V370" i="13"/>
  <c r="V371" i="13"/>
  <c r="V372" i="13"/>
  <c r="V373" i="13"/>
  <c r="V374" i="13"/>
  <c r="V375" i="13"/>
  <c r="V376" i="13"/>
  <c r="V377" i="13"/>
  <c r="V378" i="13"/>
  <c r="V379" i="13"/>
  <c r="V380" i="13"/>
  <c r="V381" i="13"/>
  <c r="V382" i="13"/>
  <c r="V383" i="13"/>
  <c r="V384" i="13"/>
  <c r="V385" i="13"/>
  <c r="V386" i="13"/>
  <c r="V387" i="13"/>
  <c r="V388" i="13"/>
  <c r="V389" i="13"/>
  <c r="V390" i="13"/>
  <c r="V391" i="13"/>
  <c r="V392" i="13"/>
  <c r="V393" i="13"/>
  <c r="V394" i="13"/>
  <c r="V395" i="13"/>
  <c r="V396" i="13"/>
  <c r="V397" i="13"/>
  <c r="V398" i="13"/>
  <c r="V399" i="13"/>
  <c r="V400" i="13"/>
  <c r="V401" i="13"/>
  <c r="V402" i="13"/>
  <c r="V403" i="13"/>
  <c r="V404" i="13"/>
  <c r="V405" i="13"/>
  <c r="V406" i="13"/>
  <c r="V407" i="13"/>
  <c r="V408" i="13"/>
  <c r="V409" i="13"/>
  <c r="V410" i="13"/>
  <c r="V411" i="13"/>
  <c r="AA411" i="13" s="1"/>
  <c r="V412" i="13"/>
  <c r="V413" i="13"/>
  <c r="V414" i="13"/>
  <c r="V415" i="13"/>
  <c r="V416" i="13"/>
  <c r="V417" i="13"/>
  <c r="V418" i="13"/>
  <c r="V419" i="13"/>
  <c r="V420" i="13"/>
  <c r="V421" i="13"/>
  <c r="V422" i="13"/>
  <c r="V423" i="13"/>
  <c r="V424" i="13"/>
  <c r="V425" i="13"/>
  <c r="V426" i="13"/>
  <c r="V427" i="13"/>
  <c r="V428" i="13"/>
  <c r="V429" i="13"/>
  <c r="V430" i="13"/>
  <c r="V431" i="13"/>
  <c r="V432" i="13"/>
  <c r="V433" i="13"/>
  <c r="V434" i="13"/>
  <c r="V435" i="13"/>
  <c r="V436" i="13"/>
  <c r="V437" i="13"/>
  <c r="V438" i="13"/>
  <c r="V439" i="13"/>
  <c r="V440" i="13"/>
  <c r="V441" i="13"/>
  <c r="V442" i="13"/>
  <c r="V443" i="13"/>
  <c r="V444" i="13"/>
  <c r="V445" i="13"/>
  <c r="V446" i="13"/>
  <c r="V447" i="13"/>
  <c r="V448" i="13"/>
  <c r="V449" i="13"/>
  <c r="V450" i="13"/>
  <c r="AA450" i="13" s="1"/>
  <c r="V451" i="13"/>
  <c r="V452" i="13"/>
  <c r="V453" i="13"/>
  <c r="V454" i="13"/>
  <c r="V455" i="13"/>
  <c r="V456" i="13"/>
  <c r="V457" i="13"/>
  <c r="V458" i="13"/>
  <c r="V459" i="13"/>
  <c r="AA459" i="13" s="1"/>
  <c r="V460" i="13"/>
  <c r="V461" i="13"/>
  <c r="V462" i="13"/>
  <c r="AA462" i="13" s="1"/>
  <c r="V463" i="13"/>
  <c r="V464" i="13"/>
  <c r="V465" i="13"/>
  <c r="V466" i="13"/>
  <c r="V467" i="13"/>
  <c r="V468" i="13"/>
  <c r="V469" i="13"/>
  <c r="V470" i="13"/>
  <c r="V471" i="13"/>
  <c r="V472" i="13"/>
  <c r="V473" i="13"/>
  <c r="V474" i="13"/>
  <c r="AA474" i="13" s="1"/>
  <c r="V475" i="13"/>
  <c r="V476" i="13"/>
  <c r="V477" i="13"/>
  <c r="V478" i="13"/>
  <c r="V479" i="13"/>
  <c r="V480" i="13"/>
  <c r="V481" i="13"/>
  <c r="V482" i="13"/>
  <c r="V483" i="13"/>
  <c r="V484" i="13"/>
  <c r="V485" i="13"/>
  <c r="V486" i="13"/>
  <c r="AA486" i="13" s="1"/>
  <c r="V487" i="13"/>
  <c r="V488" i="13"/>
  <c r="V489" i="13"/>
  <c r="V490" i="13"/>
  <c r="V491" i="13"/>
  <c r="V492" i="13"/>
  <c r="V493" i="13"/>
  <c r="V494" i="13"/>
  <c r="V495" i="13"/>
  <c r="V496" i="13"/>
  <c r="V497" i="13"/>
  <c r="V498" i="13"/>
  <c r="AA498" i="13" s="1"/>
  <c r="V499" i="13"/>
  <c r="V500" i="13"/>
  <c r="V501" i="13"/>
  <c r="V502" i="13"/>
  <c r="V503" i="13"/>
  <c r="V504" i="13"/>
  <c r="V505" i="13"/>
  <c r="V506" i="13"/>
  <c r="V507" i="13"/>
  <c r="V508" i="13"/>
  <c r="V509" i="13"/>
  <c r="V510" i="13"/>
  <c r="V511" i="13"/>
  <c r="V512" i="13"/>
  <c r="V513" i="13"/>
  <c r="V514" i="13"/>
  <c r="V515" i="13"/>
  <c r="V516" i="13"/>
  <c r="V517" i="13"/>
  <c r="V518" i="13"/>
  <c r="V519" i="13"/>
  <c r="AA519" i="13" s="1"/>
  <c r="V520" i="13"/>
  <c r="V521" i="13"/>
  <c r="V522" i="13"/>
  <c r="V523" i="13"/>
  <c r="V524" i="13"/>
  <c r="V525" i="13"/>
  <c r="V526" i="13"/>
  <c r="V527" i="13"/>
  <c r="V528" i="13"/>
  <c r="V529" i="13"/>
  <c r="V530" i="13"/>
  <c r="V531" i="13"/>
  <c r="V532" i="13"/>
  <c r="V533" i="13"/>
  <c r="V534" i="13"/>
  <c r="AA534" i="13" s="1"/>
  <c r="V535" i="13"/>
  <c r="V536" i="13"/>
  <c r="V537" i="13"/>
  <c r="V538" i="13"/>
  <c r="V539" i="13"/>
  <c r="V540" i="13"/>
  <c r="V541" i="13"/>
  <c r="V542" i="13"/>
  <c r="V543" i="13"/>
  <c r="V544" i="13"/>
  <c r="V545" i="13"/>
  <c r="AA545" i="13" s="1"/>
  <c r="V546" i="13"/>
  <c r="AA546" i="13" s="1"/>
  <c r="V547" i="13"/>
  <c r="V548" i="13"/>
  <c r="V549" i="13"/>
  <c r="V550" i="13"/>
  <c r="V551" i="13"/>
  <c r="V552" i="13"/>
  <c r="V553" i="13"/>
  <c r="V554" i="13"/>
  <c r="V555" i="13"/>
  <c r="V556" i="13"/>
  <c r="V557"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U177" i="13"/>
  <c r="U178" i="13"/>
  <c r="U179" i="13"/>
  <c r="U180" i="13"/>
  <c r="U181" i="13"/>
  <c r="U182" i="13"/>
  <c r="U183" i="13"/>
  <c r="U184" i="13"/>
  <c r="U185" i="13"/>
  <c r="U186" i="13"/>
  <c r="U187" i="13"/>
  <c r="U188" i="13"/>
  <c r="U189" i="13"/>
  <c r="U190" i="13"/>
  <c r="U191" i="13"/>
  <c r="U192" i="13"/>
  <c r="U193" i="13"/>
  <c r="U194" i="13"/>
  <c r="U195" i="13"/>
  <c r="U196" i="13"/>
  <c r="U197" i="13"/>
  <c r="U198" i="13"/>
  <c r="U199" i="13"/>
  <c r="U200" i="13"/>
  <c r="U201" i="13"/>
  <c r="U202" i="13"/>
  <c r="U203" i="13"/>
  <c r="U204" i="13"/>
  <c r="U205" i="13"/>
  <c r="U206" i="13"/>
  <c r="U207" i="13"/>
  <c r="U208" i="13"/>
  <c r="U209" i="13"/>
  <c r="U210" i="13"/>
  <c r="U211" i="13"/>
  <c r="U212" i="13"/>
  <c r="U213" i="13"/>
  <c r="U214" i="13"/>
  <c r="U215" i="13"/>
  <c r="U216" i="13"/>
  <c r="U217" i="13"/>
  <c r="U218" i="13"/>
  <c r="U219" i="13"/>
  <c r="U220" i="13"/>
  <c r="U221" i="13"/>
  <c r="U222" i="13"/>
  <c r="U223" i="13"/>
  <c r="U224" i="13"/>
  <c r="U225" i="13"/>
  <c r="U226" i="13"/>
  <c r="U227" i="13"/>
  <c r="U228" i="13"/>
  <c r="U229" i="13"/>
  <c r="U230" i="13"/>
  <c r="U231" i="13"/>
  <c r="U232" i="13"/>
  <c r="U233" i="13"/>
  <c r="U234" i="13"/>
  <c r="U235" i="13"/>
  <c r="U236" i="13"/>
  <c r="U237" i="13"/>
  <c r="U238" i="13"/>
  <c r="U239" i="13"/>
  <c r="U240" i="13"/>
  <c r="U241" i="13"/>
  <c r="U242" i="13"/>
  <c r="U243" i="13"/>
  <c r="U244" i="13"/>
  <c r="U245" i="13"/>
  <c r="U246" i="13"/>
  <c r="U247" i="13"/>
  <c r="U248" i="13"/>
  <c r="U249" i="13"/>
  <c r="U250" i="13"/>
  <c r="U251" i="13"/>
  <c r="U252" i="13"/>
  <c r="U253" i="13"/>
  <c r="U254" i="13"/>
  <c r="U255" i="13"/>
  <c r="U256" i="13"/>
  <c r="U257" i="13"/>
  <c r="U258" i="13"/>
  <c r="U259" i="13"/>
  <c r="U260" i="13"/>
  <c r="U261" i="13"/>
  <c r="U262" i="13"/>
  <c r="U263" i="13"/>
  <c r="U264" i="13"/>
  <c r="U265" i="13"/>
  <c r="U266" i="13"/>
  <c r="U267" i="13"/>
  <c r="U268" i="13"/>
  <c r="U269" i="13"/>
  <c r="U270" i="13"/>
  <c r="U271" i="13"/>
  <c r="U272" i="13"/>
  <c r="U273" i="13"/>
  <c r="U274" i="13"/>
  <c r="U275" i="13"/>
  <c r="U276" i="13"/>
  <c r="U277" i="13"/>
  <c r="U278" i="13"/>
  <c r="U279" i="13"/>
  <c r="U280" i="13"/>
  <c r="U281" i="13"/>
  <c r="U282" i="13"/>
  <c r="U283" i="13"/>
  <c r="U284" i="13"/>
  <c r="U285" i="13"/>
  <c r="U286" i="13"/>
  <c r="U287" i="13"/>
  <c r="U288" i="13"/>
  <c r="U289" i="13"/>
  <c r="U290" i="13"/>
  <c r="U291" i="13"/>
  <c r="U292" i="13"/>
  <c r="U293" i="13"/>
  <c r="U294" i="13"/>
  <c r="U295" i="13"/>
  <c r="U296" i="13"/>
  <c r="U297" i="13"/>
  <c r="U298" i="13"/>
  <c r="U299" i="13"/>
  <c r="U300" i="13"/>
  <c r="U301" i="13"/>
  <c r="U302" i="13"/>
  <c r="U303" i="13"/>
  <c r="U304" i="13"/>
  <c r="U305" i="13"/>
  <c r="U306" i="13"/>
  <c r="U307" i="13"/>
  <c r="U308" i="13"/>
  <c r="U309" i="13"/>
  <c r="U310" i="13"/>
  <c r="U311" i="13"/>
  <c r="U312" i="13"/>
  <c r="U313" i="13"/>
  <c r="U314" i="13"/>
  <c r="U315" i="13"/>
  <c r="U316" i="13"/>
  <c r="U317" i="13"/>
  <c r="U318" i="13"/>
  <c r="U319" i="13"/>
  <c r="U320" i="13"/>
  <c r="U321" i="13"/>
  <c r="U322" i="13"/>
  <c r="U323" i="13"/>
  <c r="U324" i="13"/>
  <c r="U325" i="13"/>
  <c r="U326" i="13"/>
  <c r="U327" i="13"/>
  <c r="U328" i="13"/>
  <c r="U329" i="13"/>
  <c r="U330" i="13"/>
  <c r="U331" i="13"/>
  <c r="U332" i="13"/>
  <c r="U333" i="13"/>
  <c r="U334" i="13"/>
  <c r="U335" i="13"/>
  <c r="U336" i="13"/>
  <c r="U337" i="13"/>
  <c r="U338" i="13"/>
  <c r="U339" i="13"/>
  <c r="U340" i="13"/>
  <c r="U341" i="13"/>
  <c r="U342" i="13"/>
  <c r="U343" i="13"/>
  <c r="U344" i="13"/>
  <c r="U345" i="13"/>
  <c r="U346" i="13"/>
  <c r="U347" i="13"/>
  <c r="U348" i="13"/>
  <c r="U349" i="13"/>
  <c r="U350" i="13"/>
  <c r="U351" i="13"/>
  <c r="U352" i="13"/>
  <c r="U353" i="13"/>
  <c r="U354" i="13"/>
  <c r="U355" i="13"/>
  <c r="U356" i="13"/>
  <c r="U357" i="13"/>
  <c r="U358" i="13"/>
  <c r="U359" i="13"/>
  <c r="U360" i="13"/>
  <c r="U361" i="13"/>
  <c r="U362" i="13"/>
  <c r="U363" i="13"/>
  <c r="U364" i="13"/>
  <c r="U365" i="13"/>
  <c r="U366" i="13"/>
  <c r="U367" i="13"/>
  <c r="U368" i="13"/>
  <c r="U369" i="13"/>
  <c r="U370" i="13"/>
  <c r="U371" i="13"/>
  <c r="U372" i="13"/>
  <c r="U373" i="13"/>
  <c r="U374" i="13"/>
  <c r="U375" i="13"/>
  <c r="U376" i="13"/>
  <c r="U377" i="13"/>
  <c r="U378" i="13"/>
  <c r="U379" i="13"/>
  <c r="U380" i="13"/>
  <c r="U381" i="13"/>
  <c r="U382" i="13"/>
  <c r="U383" i="13"/>
  <c r="U384" i="13"/>
  <c r="U385" i="13"/>
  <c r="U386" i="13"/>
  <c r="U387" i="13"/>
  <c r="U388" i="13"/>
  <c r="U389" i="13"/>
  <c r="U390" i="13"/>
  <c r="U391" i="13"/>
  <c r="U392" i="13"/>
  <c r="U393" i="13"/>
  <c r="AA393" i="13" s="1"/>
  <c r="U394" i="13"/>
  <c r="AA394" i="13" s="1"/>
  <c r="U395" i="13"/>
  <c r="U396" i="13"/>
  <c r="U397" i="13"/>
  <c r="U398" i="13"/>
  <c r="U399" i="13"/>
  <c r="U400" i="13"/>
  <c r="U401" i="13"/>
  <c r="U402" i="13"/>
  <c r="U403" i="13"/>
  <c r="U404" i="13"/>
  <c r="U405" i="13"/>
  <c r="U406" i="13"/>
  <c r="U407" i="13"/>
  <c r="U408" i="13"/>
  <c r="U409" i="13"/>
  <c r="U410" i="13"/>
  <c r="U411" i="13"/>
  <c r="U412" i="13"/>
  <c r="U413" i="13"/>
  <c r="U414" i="13"/>
  <c r="U415" i="13"/>
  <c r="U416" i="13"/>
  <c r="U417" i="13"/>
  <c r="U418" i="13"/>
  <c r="U419" i="13"/>
  <c r="U420" i="13"/>
  <c r="U421" i="13"/>
  <c r="U422" i="13"/>
  <c r="U423" i="13"/>
  <c r="U424" i="13"/>
  <c r="U425" i="13"/>
  <c r="U426" i="13"/>
  <c r="U427" i="13"/>
  <c r="U428" i="13"/>
  <c r="U429" i="13"/>
  <c r="U430" i="13"/>
  <c r="U431" i="13"/>
  <c r="U432" i="13"/>
  <c r="U433" i="13"/>
  <c r="U434" i="13"/>
  <c r="U435" i="13"/>
  <c r="U436" i="13"/>
  <c r="AA436" i="13" s="1"/>
  <c r="U437" i="13"/>
  <c r="U438" i="13"/>
  <c r="U439" i="13"/>
  <c r="U440" i="13"/>
  <c r="U441" i="13"/>
  <c r="U442" i="13"/>
  <c r="U443" i="13"/>
  <c r="U444" i="13"/>
  <c r="U445" i="13"/>
  <c r="U446" i="13"/>
  <c r="U447" i="13"/>
  <c r="U448" i="13"/>
  <c r="U449" i="13"/>
  <c r="U450" i="13"/>
  <c r="U451" i="13"/>
  <c r="U452" i="13"/>
  <c r="U453" i="13"/>
  <c r="AA453" i="13" s="1"/>
  <c r="U454" i="13"/>
  <c r="U455" i="13"/>
  <c r="U456" i="13"/>
  <c r="AA456" i="13" s="1"/>
  <c r="U457" i="13"/>
  <c r="U458" i="13"/>
  <c r="U459" i="13"/>
  <c r="U460" i="13"/>
  <c r="U461" i="13"/>
  <c r="U462" i="13"/>
  <c r="U463" i="13"/>
  <c r="U464" i="13"/>
  <c r="U465" i="13"/>
  <c r="U466" i="13"/>
  <c r="U467" i="13"/>
  <c r="U468" i="13"/>
  <c r="AA468" i="13" s="1"/>
  <c r="U469" i="13"/>
  <c r="U470" i="13"/>
  <c r="U471" i="13"/>
  <c r="U472" i="13"/>
  <c r="U473" i="13"/>
  <c r="U474" i="13"/>
  <c r="U475" i="13"/>
  <c r="U476" i="13"/>
  <c r="U477" i="13"/>
  <c r="U478" i="13"/>
  <c r="U479" i="13"/>
  <c r="U480" i="13"/>
  <c r="AA480" i="13" s="1"/>
  <c r="U481" i="13"/>
  <c r="U482" i="13"/>
  <c r="U483" i="13"/>
  <c r="U484" i="13"/>
  <c r="U485" i="13"/>
  <c r="U486" i="13"/>
  <c r="U487" i="13"/>
  <c r="U488" i="13"/>
  <c r="U489" i="13"/>
  <c r="U490" i="13"/>
  <c r="U491" i="13"/>
  <c r="U492" i="13"/>
  <c r="AA492" i="13" s="1"/>
  <c r="U493" i="13"/>
  <c r="U494" i="13"/>
  <c r="U495" i="13"/>
  <c r="U496" i="13"/>
  <c r="U497" i="13"/>
  <c r="U498" i="13"/>
  <c r="U499" i="13"/>
  <c r="U500" i="13"/>
  <c r="U501" i="13"/>
  <c r="AA501" i="13" s="1"/>
  <c r="U502" i="13"/>
  <c r="AA502" i="13" s="1"/>
  <c r="U503" i="13"/>
  <c r="U504" i="13"/>
  <c r="AA504" i="13" s="1"/>
  <c r="U505" i="13"/>
  <c r="U506" i="13"/>
  <c r="U507" i="13"/>
  <c r="U508" i="13"/>
  <c r="U509" i="13"/>
  <c r="U510" i="13"/>
  <c r="U511" i="13"/>
  <c r="U512" i="13"/>
  <c r="U513" i="13"/>
  <c r="U514" i="13"/>
  <c r="U515" i="13"/>
  <c r="U516" i="13"/>
  <c r="AA516" i="13" s="1"/>
  <c r="U517" i="13"/>
  <c r="U518" i="13"/>
  <c r="U519" i="13"/>
  <c r="U520" i="13"/>
  <c r="U521" i="13"/>
  <c r="U522" i="13"/>
  <c r="U523" i="13"/>
  <c r="U524" i="13"/>
  <c r="U525" i="13"/>
  <c r="U526" i="13"/>
  <c r="U527" i="13"/>
  <c r="U528" i="13"/>
  <c r="AA528" i="13" s="1"/>
  <c r="U529" i="13"/>
  <c r="U530" i="13"/>
  <c r="U531" i="13"/>
  <c r="U532" i="13"/>
  <c r="U533" i="13"/>
  <c r="U534" i="13"/>
  <c r="U535" i="13"/>
  <c r="U536" i="13"/>
  <c r="U537" i="13"/>
  <c r="U538" i="13"/>
  <c r="AA538" i="13" s="1"/>
  <c r="U539" i="13"/>
  <c r="AA539" i="13" s="1"/>
  <c r="U540" i="13"/>
  <c r="AA540" i="13" s="1"/>
  <c r="U541" i="13"/>
  <c r="U542" i="13"/>
  <c r="U543" i="13"/>
  <c r="U544" i="13"/>
  <c r="U545" i="13"/>
  <c r="U546" i="13"/>
  <c r="U547" i="13"/>
  <c r="U548" i="13"/>
  <c r="U549" i="13"/>
  <c r="U550" i="13"/>
  <c r="U551" i="13"/>
  <c r="U552" i="13"/>
  <c r="AA552" i="13" s="1"/>
  <c r="U553" i="13"/>
  <c r="U554" i="13"/>
  <c r="U555" i="13"/>
  <c r="U556" i="13"/>
  <c r="U557" i="13"/>
  <c r="T474" i="13"/>
  <c r="F477" i="40" s="1"/>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Q502" i="13"/>
  <c r="Q503" i="13"/>
  <c r="Q504" i="13"/>
  <c r="Q505" i="13"/>
  <c r="Q506" i="13"/>
  <c r="Q507" i="13"/>
  <c r="Q508" i="13"/>
  <c r="Q509" i="13"/>
  <c r="Q510" i="13"/>
  <c r="Q511" i="13"/>
  <c r="Q512" i="13"/>
  <c r="Q513" i="13"/>
  <c r="Q514" i="13"/>
  <c r="Q515" i="13"/>
  <c r="Q516" i="13"/>
  <c r="Q517" i="13"/>
  <c r="Q518" i="13"/>
  <c r="Q519" i="13"/>
  <c r="Q520" i="13"/>
  <c r="Q521" i="13"/>
  <c r="Q522" i="13"/>
  <c r="Q523" i="13"/>
  <c r="Q524" i="13"/>
  <c r="Q525" i="13"/>
  <c r="Q526" i="13"/>
  <c r="Q527" i="13"/>
  <c r="Q528" i="13"/>
  <c r="Q529" i="13"/>
  <c r="Q530" i="13"/>
  <c r="Q531" i="13"/>
  <c r="Q532" i="13"/>
  <c r="Q533" i="13"/>
  <c r="Q534" i="13"/>
  <c r="T534" i="13" s="1"/>
  <c r="F537" i="40" s="1"/>
  <c r="Q535" i="13"/>
  <c r="T535" i="13" s="1"/>
  <c r="F538" i="40" s="1"/>
  <c r="Q536" i="13"/>
  <c r="Q537" i="13"/>
  <c r="T537" i="13" s="1"/>
  <c r="F540" i="40" s="1"/>
  <c r="Q538" i="13"/>
  <c r="T538" i="13" s="1"/>
  <c r="F541" i="40" s="1"/>
  <c r="Q539" i="13"/>
  <c r="Q540" i="13"/>
  <c r="Q541" i="13"/>
  <c r="Q542" i="13"/>
  <c r="Q543" i="13"/>
  <c r="Q544" i="13"/>
  <c r="Q545" i="13"/>
  <c r="Q546" i="13"/>
  <c r="Q547" i="13"/>
  <c r="Q548" i="13"/>
  <c r="Q549" i="13"/>
  <c r="T549" i="13" s="1"/>
  <c r="F552" i="40" s="1"/>
  <c r="Q550" i="13"/>
  <c r="T550" i="13" s="1"/>
  <c r="F553" i="40" s="1"/>
  <c r="Q551" i="13"/>
  <c r="Q552" i="13"/>
  <c r="Q553" i="13"/>
  <c r="Q554" i="13"/>
  <c r="Q555" i="13"/>
  <c r="Q556" i="13"/>
  <c r="Q557"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T396" i="13" s="1"/>
  <c r="F399" i="40" s="1"/>
  <c r="P397" i="13"/>
  <c r="T397" i="13" s="1"/>
  <c r="F400" i="40" s="1"/>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T422" i="13" s="1"/>
  <c r="F425" i="40" s="1"/>
  <c r="P423" i="13"/>
  <c r="P424" i="13"/>
  <c r="P425" i="13"/>
  <c r="P426" i="13"/>
  <c r="P427" i="13"/>
  <c r="P428" i="13"/>
  <c r="P429" i="13"/>
  <c r="P430" i="13"/>
  <c r="P431" i="13"/>
  <c r="P432" i="13"/>
  <c r="T432" i="13" s="1"/>
  <c r="F435" i="40" s="1"/>
  <c r="P433" i="13"/>
  <c r="T433" i="13" s="1"/>
  <c r="F436" i="40" s="1"/>
  <c r="P434" i="13"/>
  <c r="T434" i="13" s="1"/>
  <c r="F437" i="40" s="1"/>
  <c r="P435" i="13"/>
  <c r="P436" i="13"/>
  <c r="P437" i="13"/>
  <c r="P438" i="13"/>
  <c r="P439" i="13"/>
  <c r="P440" i="13"/>
  <c r="P441" i="13"/>
  <c r="P442" i="13"/>
  <c r="P443" i="13"/>
  <c r="P444" i="13"/>
  <c r="P445" i="13"/>
  <c r="P446" i="13"/>
  <c r="P447" i="13"/>
  <c r="P448" i="13"/>
  <c r="T448" i="13" s="1"/>
  <c r="F451" i="40" s="1"/>
  <c r="P449" i="13"/>
  <c r="P450" i="13"/>
  <c r="P451" i="13"/>
  <c r="P452" i="13"/>
  <c r="P453" i="13"/>
  <c r="P454" i="13"/>
  <c r="P455" i="13"/>
  <c r="P456" i="13"/>
  <c r="P457" i="13"/>
  <c r="P458" i="13"/>
  <c r="P459" i="13"/>
  <c r="T459" i="13" s="1"/>
  <c r="F462" i="40" s="1"/>
  <c r="P460" i="13"/>
  <c r="T460" i="13" s="1"/>
  <c r="F463" i="40" s="1"/>
  <c r="P461" i="13"/>
  <c r="P462" i="13"/>
  <c r="P463" i="13"/>
  <c r="P464" i="13"/>
  <c r="P465" i="13"/>
  <c r="P466" i="13"/>
  <c r="P467" i="13"/>
  <c r="P468" i="13"/>
  <c r="T468" i="13" s="1"/>
  <c r="F471" i="40" s="1"/>
  <c r="P469" i="13"/>
  <c r="T469" i="13" s="1"/>
  <c r="F472" i="40" s="1"/>
  <c r="P470" i="13"/>
  <c r="T470" i="13" s="1"/>
  <c r="F473" i="40" s="1"/>
  <c r="P471" i="13"/>
  <c r="T471" i="13" s="1"/>
  <c r="F474" i="40" s="1"/>
  <c r="P472" i="13"/>
  <c r="T472" i="13" s="1"/>
  <c r="F475" i="40" s="1"/>
  <c r="P473" i="13"/>
  <c r="P474" i="13"/>
  <c r="P475" i="13"/>
  <c r="P476" i="13"/>
  <c r="P477" i="13"/>
  <c r="P478" i="13"/>
  <c r="P479" i="13"/>
  <c r="P480" i="13"/>
  <c r="P481" i="13"/>
  <c r="P482" i="13"/>
  <c r="P483" i="13"/>
  <c r="T483" i="13" s="1"/>
  <c r="F486" i="40" s="1"/>
  <c r="P484" i="13"/>
  <c r="T484" i="13" s="1"/>
  <c r="F487" i="40" s="1"/>
  <c r="P485" i="13"/>
  <c r="P486" i="13"/>
  <c r="P487" i="13"/>
  <c r="P488" i="13"/>
  <c r="P489" i="13"/>
  <c r="P490" i="13"/>
  <c r="P491" i="13"/>
  <c r="P492" i="13"/>
  <c r="P493" i="13"/>
  <c r="P494" i="13"/>
  <c r="T494" i="13" s="1"/>
  <c r="F497" i="40" s="1"/>
  <c r="P495" i="13"/>
  <c r="T495" i="13" s="1"/>
  <c r="F498" i="40" s="1"/>
  <c r="P496" i="13"/>
  <c r="T496" i="13" s="1"/>
  <c r="F499" i="40" s="1"/>
  <c r="P497" i="13"/>
  <c r="P498" i="13"/>
  <c r="P499" i="13"/>
  <c r="P500" i="13"/>
  <c r="P501" i="13"/>
  <c r="P502" i="13"/>
  <c r="P503" i="13"/>
  <c r="P504" i="13"/>
  <c r="P505" i="13"/>
  <c r="P506" i="13"/>
  <c r="T506" i="13" s="1"/>
  <c r="F509" i="40" s="1"/>
  <c r="P507" i="13"/>
  <c r="T507" i="13" s="1"/>
  <c r="F510" i="40" s="1"/>
  <c r="P508" i="13"/>
  <c r="T508" i="13" s="1"/>
  <c r="F511" i="40" s="1"/>
  <c r="P509" i="13"/>
  <c r="P510" i="13"/>
  <c r="P511" i="13"/>
  <c r="P512" i="13"/>
  <c r="P513" i="13"/>
  <c r="P514" i="13"/>
  <c r="P515" i="13"/>
  <c r="P516" i="13"/>
  <c r="P517" i="13"/>
  <c r="P518" i="13"/>
  <c r="P519" i="13"/>
  <c r="T519" i="13" s="1"/>
  <c r="F522" i="40" s="1"/>
  <c r="P520" i="13"/>
  <c r="T520" i="13" s="1"/>
  <c r="F523" i="40" s="1"/>
  <c r="P521" i="13"/>
  <c r="P522" i="13"/>
  <c r="P523" i="13"/>
  <c r="P524" i="13"/>
  <c r="P525" i="13"/>
  <c r="P526" i="13"/>
  <c r="P527" i="13"/>
  <c r="P528" i="13"/>
  <c r="T528" i="13" s="1"/>
  <c r="F531" i="40" s="1"/>
  <c r="P529" i="13"/>
  <c r="P530" i="13"/>
  <c r="P531" i="13"/>
  <c r="T531" i="13" s="1"/>
  <c r="F534" i="40" s="1"/>
  <c r="P532" i="13"/>
  <c r="P533" i="13"/>
  <c r="P534" i="13"/>
  <c r="P535" i="13"/>
  <c r="P536" i="13"/>
  <c r="P537" i="13"/>
  <c r="P538" i="13"/>
  <c r="P539" i="13"/>
  <c r="P540" i="13"/>
  <c r="P541" i="13"/>
  <c r="P542" i="13"/>
  <c r="P543" i="13"/>
  <c r="T543" i="13" s="1"/>
  <c r="F546" i="40" s="1"/>
  <c r="P544" i="13"/>
  <c r="T544" i="13" s="1"/>
  <c r="F547" i="40" s="1"/>
  <c r="P545" i="13"/>
  <c r="P546" i="13"/>
  <c r="P547" i="13"/>
  <c r="P548" i="13"/>
  <c r="P549" i="13"/>
  <c r="P550" i="13"/>
  <c r="P551" i="13"/>
  <c r="P552" i="13"/>
  <c r="T552" i="13" s="1"/>
  <c r="F555" i="40" s="1"/>
  <c r="P553" i="13"/>
  <c r="T553" i="13" s="1"/>
  <c r="F556" i="40" s="1"/>
  <c r="P554" i="13"/>
  <c r="P555" i="13"/>
  <c r="T555" i="13" s="1"/>
  <c r="P556" i="13"/>
  <c r="T556" i="13" s="1"/>
  <c r="P557"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78" i="13"/>
  <c r="O79" i="13"/>
  <c r="O80" i="13"/>
  <c r="O81" i="13"/>
  <c r="O82" i="13"/>
  <c r="O83" i="13"/>
  <c r="O84" i="13"/>
  <c r="O85" i="13"/>
  <c r="O86" i="13"/>
  <c r="O87" i="13"/>
  <c r="O88" i="13"/>
  <c r="O89" i="13"/>
  <c r="O90" i="13"/>
  <c r="O91" i="13"/>
  <c r="O92" i="13"/>
  <c r="O93" i="13"/>
  <c r="O94" i="13"/>
  <c r="O95" i="13"/>
  <c r="O96" i="13"/>
  <c r="O97" i="13"/>
  <c r="O98" i="13"/>
  <c r="O99" i="13"/>
  <c r="O100" i="13"/>
  <c r="O101" i="13"/>
  <c r="O102" i="13"/>
  <c r="O103" i="13"/>
  <c r="O104" i="13"/>
  <c r="O105" i="13"/>
  <c r="O106" i="13"/>
  <c r="O107" i="13"/>
  <c r="O108" i="13"/>
  <c r="O109" i="13"/>
  <c r="O110" i="13"/>
  <c r="O111" i="13"/>
  <c r="O112" i="13"/>
  <c r="O113" i="13"/>
  <c r="O114" i="13"/>
  <c r="O115" i="13"/>
  <c r="O116" i="13"/>
  <c r="O117" i="13"/>
  <c r="O118" i="13"/>
  <c r="O119" i="13"/>
  <c r="O120" i="13"/>
  <c r="O121" i="13"/>
  <c r="O122" i="13"/>
  <c r="O123" i="13"/>
  <c r="O124" i="13"/>
  <c r="O125" i="13"/>
  <c r="O126" i="13"/>
  <c r="O127" i="13"/>
  <c r="O128" i="13"/>
  <c r="O129" i="13"/>
  <c r="O130" i="13"/>
  <c r="O131" i="13"/>
  <c r="O132" i="13"/>
  <c r="O133" i="13"/>
  <c r="O134" i="13"/>
  <c r="O135" i="13"/>
  <c r="O136" i="13"/>
  <c r="O137" i="13"/>
  <c r="O138" i="13"/>
  <c r="O139" i="13"/>
  <c r="O140" i="13"/>
  <c r="O141" i="13"/>
  <c r="O142" i="13"/>
  <c r="O143" i="13"/>
  <c r="O144" i="13"/>
  <c r="O145" i="13"/>
  <c r="O146" i="13"/>
  <c r="O147" i="13"/>
  <c r="O148" i="13"/>
  <c r="O149" i="13"/>
  <c r="O150" i="13"/>
  <c r="O151" i="13"/>
  <c r="O152" i="13"/>
  <c r="O153" i="13"/>
  <c r="O154" i="13"/>
  <c r="O155" i="13"/>
  <c r="O156" i="13"/>
  <c r="O157" i="13"/>
  <c r="O158" i="13"/>
  <c r="O159" i="13"/>
  <c r="O160" i="13"/>
  <c r="O161" i="13"/>
  <c r="O162" i="13"/>
  <c r="O163" i="13"/>
  <c r="O164" i="13"/>
  <c r="O165" i="13"/>
  <c r="O166" i="13"/>
  <c r="O167" i="13"/>
  <c r="O168" i="13"/>
  <c r="O169" i="13"/>
  <c r="O170" i="13"/>
  <c r="O171" i="13"/>
  <c r="O172" i="13"/>
  <c r="O173" i="13"/>
  <c r="O174" i="13"/>
  <c r="O175" i="13"/>
  <c r="O176" i="13"/>
  <c r="O177" i="13"/>
  <c r="O178" i="13"/>
  <c r="O179" i="13"/>
  <c r="O180" i="13"/>
  <c r="O181" i="13"/>
  <c r="O182" i="13"/>
  <c r="O183" i="13"/>
  <c r="O184" i="13"/>
  <c r="O185" i="13"/>
  <c r="O186" i="13"/>
  <c r="O187" i="13"/>
  <c r="O188" i="13"/>
  <c r="O189" i="13"/>
  <c r="O190" i="13"/>
  <c r="O191" i="13"/>
  <c r="O192" i="13"/>
  <c r="O193" i="13"/>
  <c r="O194" i="13"/>
  <c r="O195" i="13"/>
  <c r="O196" i="13"/>
  <c r="O197" i="13"/>
  <c r="O198" i="13"/>
  <c r="O199" i="13"/>
  <c r="O200" i="13"/>
  <c r="O201" i="13"/>
  <c r="O202" i="13"/>
  <c r="O203" i="13"/>
  <c r="O204" i="13"/>
  <c r="O205" i="13"/>
  <c r="O206" i="13"/>
  <c r="O207" i="13"/>
  <c r="O208" i="13"/>
  <c r="O209" i="13"/>
  <c r="O210" i="13"/>
  <c r="O211" i="13"/>
  <c r="O212" i="13"/>
  <c r="O213" i="13"/>
  <c r="O214" i="13"/>
  <c r="O215" i="13"/>
  <c r="O216" i="13"/>
  <c r="O217" i="13"/>
  <c r="O218" i="13"/>
  <c r="O219" i="13"/>
  <c r="O220" i="13"/>
  <c r="O221" i="13"/>
  <c r="O222" i="13"/>
  <c r="O223" i="13"/>
  <c r="O224" i="13"/>
  <c r="O225" i="13"/>
  <c r="O226" i="13"/>
  <c r="O227" i="13"/>
  <c r="O228" i="13"/>
  <c r="O229" i="13"/>
  <c r="O230" i="13"/>
  <c r="O231" i="13"/>
  <c r="O232" i="13"/>
  <c r="O233" i="13"/>
  <c r="O234" i="13"/>
  <c r="O235" i="13"/>
  <c r="O236" i="13"/>
  <c r="O237" i="13"/>
  <c r="O238" i="13"/>
  <c r="O239" i="13"/>
  <c r="O240" i="13"/>
  <c r="O241" i="13"/>
  <c r="O242" i="13"/>
  <c r="O243" i="13"/>
  <c r="O244" i="13"/>
  <c r="O245" i="13"/>
  <c r="O246" i="13"/>
  <c r="O247" i="13"/>
  <c r="O248" i="13"/>
  <c r="O249" i="13"/>
  <c r="O250" i="13"/>
  <c r="O251" i="13"/>
  <c r="O252" i="13"/>
  <c r="O253" i="13"/>
  <c r="O254" i="13"/>
  <c r="O255" i="13"/>
  <c r="O256" i="13"/>
  <c r="O257" i="13"/>
  <c r="O258" i="13"/>
  <c r="O259" i="13"/>
  <c r="O260" i="13"/>
  <c r="O261" i="13"/>
  <c r="O262" i="13"/>
  <c r="O263" i="13"/>
  <c r="O264" i="13"/>
  <c r="O265" i="13"/>
  <c r="O266" i="13"/>
  <c r="O267" i="13"/>
  <c r="O268" i="13"/>
  <c r="O269" i="13"/>
  <c r="O270" i="13"/>
  <c r="O271" i="13"/>
  <c r="O272" i="13"/>
  <c r="O273" i="13"/>
  <c r="O274" i="13"/>
  <c r="O275" i="13"/>
  <c r="O276" i="13"/>
  <c r="O277" i="13"/>
  <c r="O278" i="13"/>
  <c r="O279" i="13"/>
  <c r="O280" i="13"/>
  <c r="O281" i="13"/>
  <c r="O282" i="13"/>
  <c r="O283" i="13"/>
  <c r="O284" i="13"/>
  <c r="O285" i="13"/>
  <c r="O286" i="13"/>
  <c r="O287" i="13"/>
  <c r="O288" i="13"/>
  <c r="O289" i="13"/>
  <c r="O290" i="13"/>
  <c r="O291" i="13"/>
  <c r="O292" i="13"/>
  <c r="O293" i="13"/>
  <c r="O294" i="13"/>
  <c r="O295" i="13"/>
  <c r="O296" i="13"/>
  <c r="O297" i="13"/>
  <c r="O298" i="13"/>
  <c r="O299" i="13"/>
  <c r="O300" i="13"/>
  <c r="O301" i="13"/>
  <c r="O302" i="13"/>
  <c r="O303" i="13"/>
  <c r="O304" i="13"/>
  <c r="O305" i="13"/>
  <c r="O306" i="13"/>
  <c r="O307" i="13"/>
  <c r="O308" i="13"/>
  <c r="O309" i="13"/>
  <c r="O310" i="13"/>
  <c r="O311" i="13"/>
  <c r="O312" i="13"/>
  <c r="O313" i="13"/>
  <c r="O314" i="13"/>
  <c r="O315" i="13"/>
  <c r="O316" i="13"/>
  <c r="O317" i="13"/>
  <c r="O318" i="13"/>
  <c r="O319" i="13"/>
  <c r="O320" i="13"/>
  <c r="O321" i="13"/>
  <c r="O322" i="13"/>
  <c r="O323" i="13"/>
  <c r="O324" i="13"/>
  <c r="O325" i="13"/>
  <c r="O326" i="13"/>
  <c r="O327" i="13"/>
  <c r="O328" i="13"/>
  <c r="O329" i="13"/>
  <c r="O330" i="13"/>
  <c r="O331" i="13"/>
  <c r="O332" i="13"/>
  <c r="O333" i="13"/>
  <c r="O334" i="13"/>
  <c r="O335" i="13"/>
  <c r="O336" i="13"/>
  <c r="O337" i="13"/>
  <c r="O338" i="13"/>
  <c r="O339" i="13"/>
  <c r="O340" i="13"/>
  <c r="O341" i="13"/>
  <c r="O342" i="13"/>
  <c r="O343" i="13"/>
  <c r="O344" i="13"/>
  <c r="O345" i="13"/>
  <c r="O346" i="13"/>
  <c r="O347" i="13"/>
  <c r="O348" i="13"/>
  <c r="O349" i="13"/>
  <c r="O350" i="13"/>
  <c r="O351" i="13"/>
  <c r="O352" i="13"/>
  <c r="O353" i="13"/>
  <c r="O354" i="13"/>
  <c r="O355" i="13"/>
  <c r="O356" i="13"/>
  <c r="O357" i="13"/>
  <c r="O358" i="13"/>
  <c r="O359" i="13"/>
  <c r="O360" i="13"/>
  <c r="O361" i="13"/>
  <c r="O362" i="13"/>
  <c r="O363" i="13"/>
  <c r="O364" i="13"/>
  <c r="O365" i="13"/>
  <c r="O366" i="13"/>
  <c r="O367" i="13"/>
  <c r="O368" i="13"/>
  <c r="O369" i="13"/>
  <c r="O370" i="13"/>
  <c r="O371" i="13"/>
  <c r="O372" i="13"/>
  <c r="O373" i="13"/>
  <c r="O374" i="13"/>
  <c r="O375" i="13"/>
  <c r="O376" i="13"/>
  <c r="O377" i="13"/>
  <c r="O378" i="13"/>
  <c r="O379" i="13"/>
  <c r="O380" i="13"/>
  <c r="O381" i="13"/>
  <c r="O382" i="13"/>
  <c r="O383" i="13"/>
  <c r="O384" i="13"/>
  <c r="O385" i="13"/>
  <c r="O386" i="13"/>
  <c r="O387" i="13"/>
  <c r="O388" i="13"/>
  <c r="O389" i="13"/>
  <c r="O390" i="13"/>
  <c r="T390" i="13" s="1"/>
  <c r="F393" i="40" s="1"/>
  <c r="O391" i="13"/>
  <c r="T391" i="13" s="1"/>
  <c r="F394" i="40" s="1"/>
  <c r="O392" i="13"/>
  <c r="T392" i="13" s="1"/>
  <c r="F395" i="40" s="1"/>
  <c r="O393" i="13"/>
  <c r="O394" i="13"/>
  <c r="O395" i="13"/>
  <c r="O396" i="13"/>
  <c r="O397" i="13"/>
  <c r="O398" i="13"/>
  <c r="O399" i="13"/>
  <c r="O400" i="13"/>
  <c r="O401" i="13"/>
  <c r="O402" i="13"/>
  <c r="T402" i="13" s="1"/>
  <c r="F405" i="40" s="1"/>
  <c r="O403" i="13"/>
  <c r="T403" i="13" s="1"/>
  <c r="F406" i="40" s="1"/>
  <c r="O404" i="13"/>
  <c r="T404" i="13" s="1"/>
  <c r="F407" i="40" s="1"/>
  <c r="O405" i="13"/>
  <c r="O406" i="13"/>
  <c r="O407" i="13"/>
  <c r="O408" i="13"/>
  <c r="O409" i="13"/>
  <c r="O410" i="13"/>
  <c r="O411" i="13"/>
  <c r="O412" i="13"/>
  <c r="O413" i="13"/>
  <c r="O414" i="13"/>
  <c r="T414" i="13" s="1"/>
  <c r="F417" i="40" s="1"/>
  <c r="O415" i="13"/>
  <c r="T415" i="13" s="1"/>
  <c r="F418" i="40" s="1"/>
  <c r="O416" i="13"/>
  <c r="T416" i="13" s="1"/>
  <c r="F419" i="40" s="1"/>
  <c r="O417" i="13"/>
  <c r="O418" i="13"/>
  <c r="O419" i="13"/>
  <c r="O420" i="13"/>
  <c r="O421" i="13"/>
  <c r="O422" i="13"/>
  <c r="O423" i="13"/>
  <c r="O424" i="13"/>
  <c r="O425" i="13"/>
  <c r="O426" i="13"/>
  <c r="T426" i="13" s="1"/>
  <c r="F429" i="40" s="1"/>
  <c r="O427" i="13"/>
  <c r="T427" i="13" s="1"/>
  <c r="F430" i="40" s="1"/>
  <c r="O428" i="13"/>
  <c r="T428" i="13" s="1"/>
  <c r="F431" i="40" s="1"/>
  <c r="O429" i="13"/>
  <c r="O430" i="13"/>
  <c r="O431" i="13"/>
  <c r="O432" i="13"/>
  <c r="O433" i="13"/>
  <c r="O434" i="13"/>
  <c r="O435" i="13"/>
  <c r="O436" i="13"/>
  <c r="O437" i="13"/>
  <c r="O438" i="13"/>
  <c r="T438" i="13" s="1"/>
  <c r="F441" i="40" s="1"/>
  <c r="O439" i="13"/>
  <c r="T439" i="13" s="1"/>
  <c r="F442" i="40" s="1"/>
  <c r="O440" i="13"/>
  <c r="T440" i="13" s="1"/>
  <c r="F443" i="40" s="1"/>
  <c r="O441" i="13"/>
  <c r="O442" i="13"/>
  <c r="O443" i="13"/>
  <c r="O444" i="13"/>
  <c r="O445" i="13"/>
  <c r="O446" i="13"/>
  <c r="O447" i="13"/>
  <c r="O448" i="13"/>
  <c r="O449" i="13"/>
  <c r="O450" i="13"/>
  <c r="T450" i="13" s="1"/>
  <c r="F453" i="40" s="1"/>
  <c r="O451" i="13"/>
  <c r="T451" i="13" s="1"/>
  <c r="F454" i="40" s="1"/>
  <c r="O452" i="13"/>
  <c r="T452" i="13" s="1"/>
  <c r="F455" i="40" s="1"/>
  <c r="O453" i="13"/>
  <c r="T453" i="13" s="1"/>
  <c r="F456" i="40" s="1"/>
  <c r="O454" i="13"/>
  <c r="T454" i="13" s="1"/>
  <c r="F457" i="40" s="1"/>
  <c r="O455" i="13"/>
  <c r="O456" i="13"/>
  <c r="O457" i="13"/>
  <c r="O458" i="13"/>
  <c r="O459" i="13"/>
  <c r="O460" i="13"/>
  <c r="O461" i="13"/>
  <c r="O462" i="13"/>
  <c r="T462" i="13" s="1"/>
  <c r="F465" i="40" s="1"/>
  <c r="O463" i="13"/>
  <c r="T463" i="13" s="1"/>
  <c r="F466" i="40" s="1"/>
  <c r="O464" i="13"/>
  <c r="T464" i="13" s="1"/>
  <c r="F467" i="40" s="1"/>
  <c r="O465" i="13"/>
  <c r="T465" i="13" s="1"/>
  <c r="F468" i="40" s="1"/>
  <c r="O466" i="13"/>
  <c r="T466" i="13" s="1"/>
  <c r="F469" i="40" s="1"/>
  <c r="O467" i="13"/>
  <c r="O468" i="13"/>
  <c r="O469" i="13"/>
  <c r="O470" i="13"/>
  <c r="O471" i="13"/>
  <c r="O472" i="13"/>
  <c r="O473" i="13"/>
  <c r="O474" i="13"/>
  <c r="O475" i="13"/>
  <c r="T475" i="13" s="1"/>
  <c r="F478" i="40" s="1"/>
  <c r="O476" i="13"/>
  <c r="T476" i="13" s="1"/>
  <c r="F479" i="40" s="1"/>
  <c r="O477" i="13"/>
  <c r="T477" i="13" s="1"/>
  <c r="F480" i="40" s="1"/>
  <c r="O478" i="13"/>
  <c r="T478" i="13" s="1"/>
  <c r="F481" i="40" s="1"/>
  <c r="O479" i="13"/>
  <c r="O480" i="13"/>
  <c r="O481" i="13"/>
  <c r="O482" i="13"/>
  <c r="O483" i="13"/>
  <c r="O484" i="13"/>
  <c r="O485" i="13"/>
  <c r="O486" i="13"/>
  <c r="T486" i="13" s="1"/>
  <c r="F489" i="40" s="1"/>
  <c r="O487" i="13"/>
  <c r="T487" i="13" s="1"/>
  <c r="F490" i="40" s="1"/>
  <c r="O488" i="13"/>
  <c r="T488" i="13" s="1"/>
  <c r="F491" i="40" s="1"/>
  <c r="O489" i="13"/>
  <c r="T489" i="13" s="1"/>
  <c r="F492" i="40" s="1"/>
  <c r="O490" i="13"/>
  <c r="T490" i="13" s="1"/>
  <c r="F493" i="40" s="1"/>
  <c r="O491" i="13"/>
  <c r="O492" i="13"/>
  <c r="O493" i="13"/>
  <c r="T493" i="13" s="1"/>
  <c r="F496" i="40" s="1"/>
  <c r="O494" i="13"/>
  <c r="O495" i="13"/>
  <c r="O496" i="13"/>
  <c r="O497" i="13"/>
  <c r="O498" i="13"/>
  <c r="T498" i="13" s="1"/>
  <c r="F501" i="40" s="1"/>
  <c r="O499" i="13"/>
  <c r="T499" i="13" s="1"/>
  <c r="F502" i="40" s="1"/>
  <c r="O500" i="13"/>
  <c r="T500" i="13" s="1"/>
  <c r="F503" i="40" s="1"/>
  <c r="O501" i="13"/>
  <c r="T501" i="13" s="1"/>
  <c r="F504" i="40" s="1"/>
  <c r="O502" i="13"/>
  <c r="T502" i="13" s="1"/>
  <c r="F505" i="40" s="1"/>
  <c r="O503" i="13"/>
  <c r="O504" i="13"/>
  <c r="O505" i="13"/>
  <c r="O506" i="13"/>
  <c r="O507" i="13"/>
  <c r="O508" i="13"/>
  <c r="O509" i="13"/>
  <c r="O510" i="13"/>
  <c r="T510" i="13" s="1"/>
  <c r="F513" i="40" s="1"/>
  <c r="O511" i="13"/>
  <c r="T511" i="13" s="1"/>
  <c r="F514" i="40" s="1"/>
  <c r="O512" i="13"/>
  <c r="T512" i="13" s="1"/>
  <c r="F515" i="40" s="1"/>
  <c r="O513" i="13"/>
  <c r="T513" i="13" s="1"/>
  <c r="F516" i="40" s="1"/>
  <c r="O514" i="13"/>
  <c r="T514" i="13" s="1"/>
  <c r="F517" i="40" s="1"/>
  <c r="O515" i="13"/>
  <c r="O516" i="13"/>
  <c r="O517" i="13"/>
  <c r="O518" i="13"/>
  <c r="O519" i="13"/>
  <c r="O520" i="13"/>
  <c r="O521" i="13"/>
  <c r="O522" i="13"/>
  <c r="T522" i="13" s="1"/>
  <c r="F525" i="40" s="1"/>
  <c r="O523" i="13"/>
  <c r="T523" i="13" s="1"/>
  <c r="F526" i="40" s="1"/>
  <c r="O524" i="13"/>
  <c r="T524" i="13" s="1"/>
  <c r="F527" i="40" s="1"/>
  <c r="O525" i="13"/>
  <c r="T525" i="13" s="1"/>
  <c r="F528" i="40" s="1"/>
  <c r="O526" i="13"/>
  <c r="T526" i="13" s="1"/>
  <c r="F529" i="40" s="1"/>
  <c r="O527" i="13"/>
  <c r="O528" i="13"/>
  <c r="O529" i="13"/>
  <c r="O530" i="13"/>
  <c r="O531" i="13"/>
  <c r="BA301" i="13"/>
  <c r="BA302" i="13"/>
  <c r="BA303" i="13"/>
  <c r="BA304" i="13"/>
  <c r="BA305" i="13"/>
  <c r="BA306" i="13"/>
  <c r="BA307" i="13"/>
  <c r="BA308" i="13"/>
  <c r="BA309" i="13"/>
  <c r="BA310" i="13"/>
  <c r="BA311" i="13"/>
  <c r="BA312" i="13"/>
  <c r="BA313" i="13"/>
  <c r="BA314" i="13"/>
  <c r="BA315" i="13"/>
  <c r="BA316" i="13"/>
  <c r="BA317" i="13"/>
  <c r="BA318" i="13"/>
  <c r="BA319" i="13"/>
  <c r="BA320" i="13"/>
  <c r="BA321" i="13"/>
  <c r="BA322" i="13"/>
  <c r="BA323" i="13"/>
  <c r="BA324" i="13"/>
  <c r="BA325" i="13"/>
  <c r="BA326" i="13"/>
  <c r="BA327" i="13"/>
  <c r="BA328" i="13"/>
  <c r="BA329" i="13"/>
  <c r="BA330" i="13"/>
  <c r="BA331" i="13"/>
  <c r="BA332" i="13"/>
  <c r="BA333" i="13"/>
  <c r="BA334" i="13"/>
  <c r="BA335" i="13"/>
  <c r="BA336" i="13"/>
  <c r="BA337" i="13"/>
  <c r="BA338" i="13"/>
  <c r="BA339" i="13"/>
  <c r="BA340" i="13"/>
  <c r="BA341" i="13"/>
  <c r="BA342" i="13"/>
  <c r="BA343" i="13"/>
  <c r="BA344" i="13"/>
  <c r="BA345" i="13"/>
  <c r="BA346" i="13"/>
  <c r="BA347" i="13"/>
  <c r="BA348" i="13"/>
  <c r="BA349" i="13"/>
  <c r="BA350" i="13"/>
  <c r="BA351" i="13"/>
  <c r="BA352" i="13"/>
  <c r="BA353" i="13"/>
  <c r="BA354" i="13"/>
  <c r="BA355" i="13"/>
  <c r="BA356" i="13"/>
  <c r="BA357" i="13"/>
  <c r="BA358" i="13"/>
  <c r="BA359" i="13"/>
  <c r="BA360" i="13"/>
  <c r="BA361" i="13"/>
  <c r="BA362" i="13"/>
  <c r="BA363" i="13"/>
  <c r="BA364" i="13"/>
  <c r="BA365" i="13"/>
  <c r="BA366" i="13"/>
  <c r="BA367" i="13"/>
  <c r="BA368" i="13"/>
  <c r="BA369" i="13"/>
  <c r="BA370" i="13"/>
  <c r="BA371" i="13"/>
  <c r="BA372" i="13"/>
  <c r="BA373" i="13"/>
  <c r="BA374" i="13"/>
  <c r="BA375" i="13"/>
  <c r="BA376" i="13"/>
  <c r="BA377" i="13"/>
  <c r="BA378" i="13"/>
  <c r="BA379" i="13"/>
  <c r="BA380" i="13"/>
  <c r="BA381" i="13"/>
  <c r="BA382" i="13"/>
  <c r="BA383" i="13"/>
  <c r="BA384" i="13"/>
  <c r="BA385" i="13"/>
  <c r="BA386" i="13"/>
  <c r="BA387" i="13"/>
  <c r="BA388" i="13"/>
  <c r="BA389" i="13"/>
  <c r="BA390" i="13"/>
  <c r="BA391" i="13"/>
  <c r="BA392" i="13"/>
  <c r="BA393" i="13"/>
  <c r="BA394" i="13"/>
  <c r="BA395" i="13"/>
  <c r="BA396" i="13"/>
  <c r="BA397" i="13"/>
  <c r="BA398" i="13"/>
  <c r="BA399" i="13"/>
  <c r="BA400" i="13"/>
  <c r="BA401" i="13"/>
  <c r="BA402" i="13"/>
  <c r="BA403" i="13"/>
  <c r="BA404" i="13"/>
  <c r="BA405" i="13"/>
  <c r="BA406" i="13"/>
  <c r="BA407" i="13"/>
  <c r="BA408" i="13"/>
  <c r="BA409" i="13"/>
  <c r="BA410" i="13"/>
  <c r="BA411" i="13"/>
  <c r="BA412" i="13"/>
  <c r="BA413" i="13"/>
  <c r="BA414" i="13"/>
  <c r="BA415" i="13"/>
  <c r="BA416" i="13"/>
  <c r="BA417" i="13"/>
  <c r="BA418" i="13"/>
  <c r="BA419" i="13"/>
  <c r="BA420" i="13"/>
  <c r="BA421" i="13"/>
  <c r="BA422" i="13"/>
  <c r="BA423" i="13"/>
  <c r="BA424" i="13"/>
  <c r="BA425" i="13"/>
  <c r="BA426" i="13"/>
  <c r="BA427" i="13"/>
  <c r="BA428" i="13"/>
  <c r="BA429" i="13"/>
  <c r="BA430" i="13"/>
  <c r="BA431" i="13"/>
  <c r="BA432" i="13"/>
  <c r="BA433" i="13"/>
  <c r="BA434" i="13"/>
  <c r="BA435" i="13"/>
  <c r="BA436" i="13"/>
  <c r="BA437" i="13"/>
  <c r="BA438" i="13"/>
  <c r="BA439" i="13"/>
  <c r="BA440" i="13"/>
  <c r="BA441" i="13"/>
  <c r="BA442" i="13"/>
  <c r="BA443" i="13"/>
  <c r="BA444" i="13"/>
  <c r="BA445" i="13"/>
  <c r="BA446" i="13"/>
  <c r="BA447" i="13"/>
  <c r="BA448" i="13"/>
  <c r="BA449" i="13"/>
  <c r="BA450" i="13"/>
  <c r="BA451" i="13"/>
  <c r="BA452" i="13"/>
  <c r="BA453" i="13"/>
  <c r="BA454" i="13"/>
  <c r="BA455" i="13"/>
  <c r="BA456" i="13"/>
  <c r="BA457" i="13"/>
  <c r="BA458" i="13"/>
  <c r="BA459" i="13"/>
  <c r="BA460" i="13"/>
  <c r="BA461" i="13"/>
  <c r="BA462" i="13"/>
  <c r="BA463" i="13"/>
  <c r="BA464" i="13"/>
  <c r="BA465" i="13"/>
  <c r="BA466" i="13"/>
  <c r="BA467" i="13"/>
  <c r="BA468" i="13"/>
  <c r="BA469" i="13"/>
  <c r="BA470" i="13"/>
  <c r="BA471" i="13"/>
  <c r="BA472" i="13"/>
  <c r="BA473" i="13"/>
  <c r="BA474" i="13"/>
  <c r="BA475" i="13"/>
  <c r="BA476" i="13"/>
  <c r="BA477" i="13"/>
  <c r="BA478" i="13"/>
  <c r="BA479" i="13"/>
  <c r="BA480" i="13"/>
  <c r="BA481" i="13"/>
  <c r="BA482" i="13"/>
  <c r="BA483" i="13"/>
  <c r="BA484" i="13"/>
  <c r="BA485" i="13"/>
  <c r="BA486" i="13"/>
  <c r="BA487" i="13"/>
  <c r="BA488" i="13"/>
  <c r="BA489" i="13"/>
  <c r="BA490" i="13"/>
  <c r="BA491" i="13"/>
  <c r="BA492" i="13"/>
  <c r="BA493" i="13"/>
  <c r="BA494" i="13"/>
  <c r="BA495" i="13"/>
  <c r="BA496" i="13"/>
  <c r="BA497" i="13"/>
  <c r="BA498" i="13"/>
  <c r="BA499" i="13"/>
  <c r="BA500" i="13"/>
  <c r="BA501" i="13"/>
  <c r="BA502" i="13"/>
  <c r="BA503" i="13"/>
  <c r="BA504" i="13"/>
  <c r="BA505" i="13"/>
  <c r="BA506" i="13"/>
  <c r="BA507" i="13"/>
  <c r="BA508" i="13"/>
  <c r="BA509" i="13"/>
  <c r="BA510" i="13"/>
  <c r="BA511" i="13"/>
  <c r="BA512" i="13"/>
  <c r="BA513" i="13"/>
  <c r="BA514" i="13"/>
  <c r="BA515" i="13"/>
  <c r="BA516" i="13"/>
  <c r="BA517" i="13"/>
  <c r="BA518" i="13"/>
  <c r="BA519" i="13"/>
  <c r="BA520" i="13"/>
  <c r="BA521" i="13"/>
  <c r="BA522" i="13"/>
  <c r="BA523" i="13"/>
  <c r="BA524" i="13"/>
  <c r="BA525" i="13"/>
  <c r="BA526" i="13"/>
  <c r="BA527" i="13"/>
  <c r="BA528" i="13"/>
  <c r="BA529" i="13"/>
  <c r="BA530" i="13"/>
  <c r="BA531" i="13"/>
  <c r="BA532" i="13"/>
  <c r="BA533" i="13"/>
  <c r="BA534" i="13"/>
  <c r="BA535" i="13"/>
  <c r="BA536" i="13"/>
  <c r="BA537" i="13"/>
  <c r="BA538" i="13"/>
  <c r="BA539" i="13"/>
  <c r="BA540" i="13"/>
  <c r="BA541" i="13"/>
  <c r="BA542" i="13"/>
  <c r="BA543" i="13"/>
  <c r="BA544" i="13"/>
  <c r="BA545" i="13"/>
  <c r="BA546" i="13"/>
  <c r="BA547" i="13"/>
  <c r="BA548" i="13"/>
  <c r="BA549" i="13"/>
  <c r="BA550" i="13"/>
  <c r="BA551" i="13"/>
  <c r="BA552" i="13"/>
  <c r="BA553" i="13"/>
  <c r="BA554" i="13"/>
  <c r="BA555" i="13"/>
  <c r="BA556" i="13"/>
  <c r="BA557" i="13"/>
  <c r="Y301" i="13"/>
  <c r="Z301" i="13" s="1"/>
  <c r="Y302" i="13"/>
  <c r="Z302" i="13" s="1"/>
  <c r="Y303" i="13"/>
  <c r="Z303" i="13" s="1"/>
  <c r="Y304" i="13"/>
  <c r="Z304" i="13" s="1"/>
  <c r="Y305" i="13"/>
  <c r="Y306" i="13"/>
  <c r="Z306" i="13" s="1"/>
  <c r="Y307" i="13"/>
  <c r="Z307" i="13" s="1"/>
  <c r="Y308" i="13"/>
  <c r="Z308" i="13" s="1"/>
  <c r="Y309" i="13"/>
  <c r="Z309" i="13" s="1"/>
  <c r="Y310" i="13"/>
  <c r="Y311" i="13"/>
  <c r="Z311" i="13" s="1"/>
  <c r="Y312" i="13"/>
  <c r="Z312" i="13" s="1"/>
  <c r="Y313" i="13"/>
  <c r="Z313" i="13" s="1"/>
  <c r="Y314" i="13"/>
  <c r="Z314" i="13" s="1"/>
  <c r="Y315" i="13"/>
  <c r="Z315" i="13" s="1"/>
  <c r="Y316" i="13"/>
  <c r="Z316" i="13" s="1"/>
  <c r="Y317" i="13"/>
  <c r="Z317" i="13" s="1"/>
  <c r="Y318" i="13"/>
  <c r="Z318" i="13" s="1"/>
  <c r="Y319" i="13"/>
  <c r="Z319" i="13" s="1"/>
  <c r="Y320" i="13"/>
  <c r="Z320" i="13" s="1"/>
  <c r="Y321" i="13"/>
  <c r="Z321" i="13" s="1"/>
  <c r="Y322" i="13"/>
  <c r="Z322" i="13" s="1"/>
  <c r="Y323" i="13"/>
  <c r="Z323" i="13" s="1"/>
  <c r="Y324" i="13"/>
  <c r="Z324" i="13" s="1"/>
  <c r="Y325" i="13"/>
  <c r="Z325" i="13" s="1"/>
  <c r="Y326" i="13"/>
  <c r="Y327" i="13"/>
  <c r="Z327" i="13" s="1"/>
  <c r="Y328" i="13"/>
  <c r="Z328" i="13" s="1"/>
  <c r="Y329" i="13"/>
  <c r="Z329" i="13" s="1"/>
  <c r="Y330" i="13"/>
  <c r="Z330" i="13" s="1"/>
  <c r="Y331" i="13"/>
  <c r="Z331" i="13" s="1"/>
  <c r="Y332" i="13"/>
  <c r="Z332" i="13" s="1"/>
  <c r="Y333" i="13"/>
  <c r="Z333" i="13" s="1"/>
  <c r="Y334" i="13"/>
  <c r="Z334" i="13" s="1"/>
  <c r="Y335" i="13"/>
  <c r="Z335" i="13" s="1"/>
  <c r="Y336" i="13"/>
  <c r="Z336" i="13" s="1"/>
  <c r="Y337" i="13"/>
  <c r="Z337" i="13" s="1"/>
  <c r="Y338" i="13"/>
  <c r="Z338" i="13" s="1"/>
  <c r="Y339" i="13"/>
  <c r="Y340" i="13"/>
  <c r="Z340" i="13" s="1"/>
  <c r="Y341" i="13"/>
  <c r="Z341" i="13" s="1"/>
  <c r="Y342" i="13"/>
  <c r="Z342" i="13" s="1"/>
  <c r="Y343" i="13"/>
  <c r="Z343" i="13" s="1"/>
  <c r="Y344" i="13"/>
  <c r="Z344" i="13" s="1"/>
  <c r="Y345" i="13"/>
  <c r="Z345" i="13" s="1"/>
  <c r="Y346" i="13"/>
  <c r="Z346" i="13" s="1"/>
  <c r="Y347" i="13"/>
  <c r="Z347" i="13" s="1"/>
  <c r="Y348" i="13"/>
  <c r="Z348" i="13" s="1"/>
  <c r="Y349" i="13"/>
  <c r="Z349" i="13" s="1"/>
  <c r="Y350" i="13"/>
  <c r="Y351" i="13"/>
  <c r="Z351" i="13" s="1"/>
  <c r="Y352" i="13"/>
  <c r="Z352" i="13" s="1"/>
  <c r="Y353" i="13"/>
  <c r="Z353" i="13" s="1"/>
  <c r="Y354" i="13"/>
  <c r="Z354" i="13" s="1"/>
  <c r="Y355" i="13"/>
  <c r="Z355" i="13" s="1"/>
  <c r="Y356" i="13"/>
  <c r="Z356" i="13" s="1"/>
  <c r="Y357" i="13"/>
  <c r="Y358" i="13"/>
  <c r="Z358" i="13" s="1"/>
  <c r="Y359" i="13"/>
  <c r="Z359" i="13" s="1"/>
  <c r="Y360" i="13"/>
  <c r="Z360" i="13" s="1"/>
  <c r="Y361" i="13"/>
  <c r="Z361" i="13" s="1"/>
  <c r="Y362" i="13"/>
  <c r="Z362" i="13" s="1"/>
  <c r="Y363" i="13"/>
  <c r="Z363" i="13" s="1"/>
  <c r="Y364" i="13"/>
  <c r="Z364" i="13" s="1"/>
  <c r="Y365" i="13"/>
  <c r="Z365" i="13" s="1"/>
  <c r="Y366" i="13"/>
  <c r="Z366" i="13" s="1"/>
  <c r="Y367" i="13"/>
  <c r="Z367" i="13" s="1"/>
  <c r="Y368" i="13"/>
  <c r="Z368" i="13" s="1"/>
  <c r="Y369" i="13"/>
  <c r="Z369" i="13" s="1"/>
  <c r="Y370" i="13"/>
  <c r="Z370" i="13" s="1"/>
  <c r="Y371" i="13"/>
  <c r="Z371" i="13" s="1"/>
  <c r="Y372" i="13"/>
  <c r="Z372" i="13" s="1"/>
  <c r="Y373" i="13"/>
  <c r="Z373" i="13" s="1"/>
  <c r="Y374" i="13"/>
  <c r="Y375" i="13"/>
  <c r="Y376" i="13"/>
  <c r="Y377" i="13"/>
  <c r="Z377" i="13" s="1"/>
  <c r="Y378" i="13"/>
  <c r="Z378" i="13" s="1"/>
  <c r="Y379" i="13"/>
  <c r="Y380" i="13"/>
  <c r="Y381" i="13"/>
  <c r="Z381" i="13" s="1"/>
  <c r="Y382" i="13"/>
  <c r="Z382" i="13" s="1"/>
  <c r="Y383" i="13"/>
  <c r="Z383" i="13" s="1"/>
  <c r="Y384" i="13"/>
  <c r="Y385" i="13"/>
  <c r="Y386" i="13"/>
  <c r="Y387" i="13"/>
  <c r="Y388" i="13"/>
  <c r="Y389" i="13"/>
  <c r="Y390" i="13"/>
  <c r="Y391" i="13"/>
  <c r="Y392" i="13"/>
  <c r="Y393" i="13"/>
  <c r="Y394" i="13"/>
  <c r="Y395" i="13"/>
  <c r="Y396" i="13"/>
  <c r="Y397" i="13"/>
  <c r="Z397" i="13" s="1"/>
  <c r="Y398" i="13"/>
  <c r="Z398" i="13" s="1"/>
  <c r="Y399" i="13"/>
  <c r="Z399" i="13" s="1"/>
  <c r="Y400" i="13"/>
  <c r="Y401" i="13"/>
  <c r="Y402" i="13"/>
  <c r="Y403" i="13"/>
  <c r="Y404" i="13"/>
  <c r="Y405" i="13"/>
  <c r="Z405" i="13" s="1"/>
  <c r="Y406" i="13"/>
  <c r="Y407" i="13"/>
  <c r="Y408" i="13"/>
  <c r="Y409" i="13"/>
  <c r="Y410" i="13"/>
  <c r="Z410" i="13" s="1"/>
  <c r="Y411" i="13"/>
  <c r="Z411" i="13" s="1"/>
  <c r="Y412" i="13"/>
  <c r="Y413" i="13"/>
  <c r="Z413" i="13" s="1"/>
  <c r="Y414" i="13"/>
  <c r="Y415" i="13"/>
  <c r="Y416" i="13"/>
  <c r="Y417" i="13"/>
  <c r="Z417" i="13" s="1"/>
  <c r="Y418" i="13"/>
  <c r="Z418" i="13" s="1"/>
  <c r="Y419" i="13"/>
  <c r="Y420" i="13"/>
  <c r="Y421" i="13"/>
  <c r="Y422" i="13"/>
  <c r="Y423" i="13"/>
  <c r="Y424" i="13"/>
  <c r="Y425" i="13"/>
  <c r="Y426" i="13"/>
  <c r="Y427" i="13"/>
  <c r="Y428" i="13"/>
  <c r="Y429" i="13"/>
  <c r="Z429" i="13" s="1"/>
  <c r="Y430" i="13"/>
  <c r="Z430" i="13" s="1"/>
  <c r="Y431" i="13"/>
  <c r="Z431" i="13" s="1"/>
  <c r="Y432" i="13"/>
  <c r="Y433" i="13"/>
  <c r="Y434" i="13"/>
  <c r="Z434" i="13" s="1"/>
  <c r="Y435" i="13"/>
  <c r="Y436" i="13"/>
  <c r="Y437" i="13"/>
  <c r="Y438" i="13"/>
  <c r="Y439" i="13"/>
  <c r="Y440" i="13"/>
  <c r="Y441" i="13"/>
  <c r="Z441" i="13" s="1"/>
  <c r="Y442" i="13"/>
  <c r="Z442" i="13" s="1"/>
  <c r="Y443" i="13"/>
  <c r="Y444" i="13"/>
  <c r="Y445" i="13"/>
  <c r="Y446" i="13"/>
  <c r="Z446" i="13" s="1"/>
  <c r="Y447" i="13"/>
  <c r="Z447" i="13" s="1"/>
  <c r="Y448" i="13"/>
  <c r="Y449" i="13"/>
  <c r="Y450" i="13"/>
  <c r="Y451" i="13"/>
  <c r="Y452" i="13"/>
  <c r="Y453" i="13"/>
  <c r="Z453" i="13" s="1"/>
  <c r="Y454" i="13"/>
  <c r="Z454" i="13" s="1"/>
  <c r="Y455" i="13"/>
  <c r="Y456" i="13"/>
  <c r="G459" i="40" s="1"/>
  <c r="Y457" i="13"/>
  <c r="Y458" i="13"/>
  <c r="Y459" i="13"/>
  <c r="Y460" i="13"/>
  <c r="Y461" i="13"/>
  <c r="Y462" i="13"/>
  <c r="Y463" i="13"/>
  <c r="Y464" i="13"/>
  <c r="Y465" i="13"/>
  <c r="Z465" i="13" s="1"/>
  <c r="Y466" i="13"/>
  <c r="Z466" i="13" s="1"/>
  <c r="Y467" i="13"/>
  <c r="Z467" i="13" s="1"/>
  <c r="Y468" i="13"/>
  <c r="Y469" i="13"/>
  <c r="Y470" i="13"/>
  <c r="Z470" i="13" s="1"/>
  <c r="Y471" i="13"/>
  <c r="Y472" i="13"/>
  <c r="Z472" i="13" s="1"/>
  <c r="Y473" i="13"/>
  <c r="Y474" i="13"/>
  <c r="Y475" i="13"/>
  <c r="Y476" i="13"/>
  <c r="Y477" i="13"/>
  <c r="Y478" i="13"/>
  <c r="Y479" i="13"/>
  <c r="Y480" i="13"/>
  <c r="G483" i="40" s="1"/>
  <c r="Y481" i="13"/>
  <c r="Z481" i="13" s="1"/>
  <c r="Y482" i="13"/>
  <c r="Z482" i="13" s="1"/>
  <c r="Y483" i="13"/>
  <c r="Y484" i="13"/>
  <c r="Y485" i="13"/>
  <c r="Y486" i="13"/>
  <c r="Y487" i="13"/>
  <c r="Y488" i="13"/>
  <c r="Y489" i="13"/>
  <c r="Z489" i="13" s="1"/>
  <c r="Y490" i="13"/>
  <c r="Z490" i="13" s="1"/>
  <c r="Y491" i="13"/>
  <c r="Y492" i="13"/>
  <c r="Y493" i="13"/>
  <c r="Y494" i="13"/>
  <c r="Z494" i="13" s="1"/>
  <c r="Y495" i="13"/>
  <c r="Y496" i="13"/>
  <c r="Y497" i="13"/>
  <c r="Y498" i="13"/>
  <c r="Y499" i="13"/>
  <c r="Y500" i="13"/>
  <c r="Y501" i="13"/>
  <c r="Z501" i="13" s="1"/>
  <c r="Y502" i="13"/>
  <c r="Z502" i="13" s="1"/>
  <c r="Y503" i="13"/>
  <c r="Z503" i="13" s="1"/>
  <c r="Y504" i="13"/>
  <c r="Y505" i="13"/>
  <c r="Y506" i="13"/>
  <c r="Y507" i="13"/>
  <c r="Y508" i="13"/>
  <c r="Y509" i="13"/>
  <c r="Y510" i="13"/>
  <c r="Y511" i="13"/>
  <c r="Y512" i="13"/>
  <c r="Y513" i="13"/>
  <c r="Z513" i="13" s="1"/>
  <c r="Y514" i="13"/>
  <c r="Z514" i="13" s="1"/>
  <c r="Y515" i="13"/>
  <c r="Z515" i="13" s="1"/>
  <c r="Y516" i="13"/>
  <c r="G519" i="40" s="1"/>
  <c r="Y517" i="13"/>
  <c r="Z517" i="13" s="1"/>
  <c r="Y518" i="13"/>
  <c r="Y519" i="13"/>
  <c r="Y520" i="13"/>
  <c r="Y521" i="13"/>
  <c r="Y522" i="13"/>
  <c r="Y523" i="13"/>
  <c r="Y524" i="13"/>
  <c r="Y525" i="13"/>
  <c r="Y526" i="13"/>
  <c r="Y527" i="13"/>
  <c r="Y528" i="13"/>
  <c r="G531" i="40" s="1"/>
  <c r="Y529" i="13"/>
  <c r="Y530" i="13"/>
  <c r="Y531" i="13"/>
  <c r="Y532" i="13"/>
  <c r="Y533" i="13"/>
  <c r="Y534" i="13"/>
  <c r="Y535" i="13"/>
  <c r="Y536" i="13"/>
  <c r="Y537" i="13"/>
  <c r="Y538" i="13"/>
  <c r="Y539" i="13"/>
  <c r="Z539" i="13" s="1"/>
  <c r="Y540" i="13"/>
  <c r="Y541" i="13"/>
  <c r="Z541" i="13" s="1"/>
  <c r="Y542" i="13"/>
  <c r="Z542" i="13" s="1"/>
  <c r="Y543" i="13"/>
  <c r="Y544" i="13"/>
  <c r="Y545" i="13"/>
  <c r="Y546" i="13"/>
  <c r="Y547" i="13"/>
  <c r="Y548" i="13"/>
  <c r="Y549" i="13"/>
  <c r="Z549" i="13" s="1"/>
  <c r="Y550" i="13"/>
  <c r="Y551" i="13"/>
  <c r="Y552" i="13"/>
  <c r="G555" i="40" s="1"/>
  <c r="Y553" i="13"/>
  <c r="Y554" i="13"/>
  <c r="Z554" i="13" s="1"/>
  <c r="Y555" i="13"/>
  <c r="Z555" i="13" s="1"/>
  <c r="Y556" i="13"/>
  <c r="Z556" i="13" s="1"/>
  <c r="Y557" i="13"/>
  <c r="Z557" i="13" s="1"/>
  <c r="Y12" i="13"/>
  <c r="Z12" i="13" s="1"/>
  <c r="Y13" i="13"/>
  <c r="Z13" i="13" s="1"/>
  <c r="Y14" i="13"/>
  <c r="Z14" i="13" s="1"/>
  <c r="Y15" i="13"/>
  <c r="Z15" i="13" s="1"/>
  <c r="Y16" i="13"/>
  <c r="Z16" i="13" s="1"/>
  <c r="Y17" i="13"/>
  <c r="Z17" i="13" s="1"/>
  <c r="Y18" i="13"/>
  <c r="Z18" i="13" s="1"/>
  <c r="Y19" i="13"/>
  <c r="Z19" i="13" s="1"/>
  <c r="Y20" i="13"/>
  <c r="Z20" i="13" s="1"/>
  <c r="Y21" i="13"/>
  <c r="Z21" i="13" s="1"/>
  <c r="Y22" i="13"/>
  <c r="Z22" i="13" s="1"/>
  <c r="Y23" i="13"/>
  <c r="Z23" i="13" s="1"/>
  <c r="Y24" i="13"/>
  <c r="Z24" i="13" s="1"/>
  <c r="Y25" i="13"/>
  <c r="Z25" i="13" s="1"/>
  <c r="Y26" i="13"/>
  <c r="Z26" i="13" s="1"/>
  <c r="Y27" i="13"/>
  <c r="Z27" i="13" s="1"/>
  <c r="Y28" i="13"/>
  <c r="Z28" i="13" s="1"/>
  <c r="Y29" i="13"/>
  <c r="Z29" i="13" s="1"/>
  <c r="Y30" i="13"/>
  <c r="Z30" i="13" s="1"/>
  <c r="Y31" i="13"/>
  <c r="Z31" i="13" s="1"/>
  <c r="Y32" i="13"/>
  <c r="Z32" i="13" s="1"/>
  <c r="Y33" i="13"/>
  <c r="Z33" i="13" s="1"/>
  <c r="Y34" i="13"/>
  <c r="Z34" i="13" s="1"/>
  <c r="Y35" i="13"/>
  <c r="Z35" i="13" s="1"/>
  <c r="Y36" i="13"/>
  <c r="Y37" i="13"/>
  <c r="Z37" i="13" s="1"/>
  <c r="Y38" i="13"/>
  <c r="Z38" i="13" s="1"/>
  <c r="Y39" i="13"/>
  <c r="Z39" i="13" s="1"/>
  <c r="Y40" i="13"/>
  <c r="Z40" i="13" s="1"/>
  <c r="Y41" i="13"/>
  <c r="Z41" i="13" s="1"/>
  <c r="Y42" i="13"/>
  <c r="Z42" i="13" s="1"/>
  <c r="Y43" i="13"/>
  <c r="Z43" i="13" s="1"/>
  <c r="Y44" i="13"/>
  <c r="Z44" i="13" s="1"/>
  <c r="Y45" i="13"/>
  <c r="Z45" i="13" s="1"/>
  <c r="Y46" i="13"/>
  <c r="Z46" i="13" s="1"/>
  <c r="Y47" i="13"/>
  <c r="Z47" i="13" s="1"/>
  <c r="Y48" i="13"/>
  <c r="Z48" i="13" s="1"/>
  <c r="Y49" i="13"/>
  <c r="Z49" i="13" s="1"/>
  <c r="Y50" i="13"/>
  <c r="Z50" i="13" s="1"/>
  <c r="Y51" i="13"/>
  <c r="Z51" i="13" s="1"/>
  <c r="Y52" i="13"/>
  <c r="Z52" i="13" s="1"/>
  <c r="Y53" i="13"/>
  <c r="Z53" i="13" s="1"/>
  <c r="Y54" i="13"/>
  <c r="Z54" i="13" s="1"/>
  <c r="Y55" i="13"/>
  <c r="Z55" i="13" s="1"/>
  <c r="Y56" i="13"/>
  <c r="Y57" i="13"/>
  <c r="Y58" i="13"/>
  <c r="Y59" i="13"/>
  <c r="Z59" i="13" s="1"/>
  <c r="Y60" i="13"/>
  <c r="Z60" i="13" s="1"/>
  <c r="Y61" i="13"/>
  <c r="Z61" i="13" s="1"/>
  <c r="Y62" i="13"/>
  <c r="Z62" i="13" s="1"/>
  <c r="Y63" i="13"/>
  <c r="Y64" i="13"/>
  <c r="Z64" i="13" s="1"/>
  <c r="Y65" i="13"/>
  <c r="Z65" i="13" s="1"/>
  <c r="Y66" i="13"/>
  <c r="Z66" i="13" s="1"/>
  <c r="Y67" i="13"/>
  <c r="Z67" i="13" s="1"/>
  <c r="Y68" i="13"/>
  <c r="Z68" i="13" s="1"/>
  <c r="Y69" i="13"/>
  <c r="Z69" i="13" s="1"/>
  <c r="Y70" i="13"/>
  <c r="Z70" i="13" s="1"/>
  <c r="Y71" i="13"/>
  <c r="Z71" i="13" s="1"/>
  <c r="Y72" i="13"/>
  <c r="Z72" i="13" s="1"/>
  <c r="Y73" i="13"/>
  <c r="Z73" i="13" s="1"/>
  <c r="Y74" i="13"/>
  <c r="Z74" i="13" s="1"/>
  <c r="Y75" i="13"/>
  <c r="Z75" i="13" s="1"/>
  <c r="Y76" i="13"/>
  <c r="Z76" i="13" s="1"/>
  <c r="Y77" i="13"/>
  <c r="Z77" i="13" s="1"/>
  <c r="Y78" i="13"/>
  <c r="Z78" i="13" s="1"/>
  <c r="Y79" i="13"/>
  <c r="Z79" i="13" s="1"/>
  <c r="Y80" i="13"/>
  <c r="Z80" i="13" s="1"/>
  <c r="Y81" i="13"/>
  <c r="Z81" i="13" s="1"/>
  <c r="Y82" i="13"/>
  <c r="Z82" i="13" s="1"/>
  <c r="Y83" i="13"/>
  <c r="Z83" i="13" s="1"/>
  <c r="Y84" i="13"/>
  <c r="Z84" i="13" s="1"/>
  <c r="Y85" i="13"/>
  <c r="Z85" i="13" s="1"/>
  <c r="Y86" i="13"/>
  <c r="Z86" i="13" s="1"/>
  <c r="Y87" i="13"/>
  <c r="Z87" i="13" s="1"/>
  <c r="Y88" i="13"/>
  <c r="Z88" i="13" s="1"/>
  <c r="Y89" i="13"/>
  <c r="Z89" i="13" s="1"/>
  <c r="Y90" i="13"/>
  <c r="Z90" i="13" s="1"/>
  <c r="Y91" i="13"/>
  <c r="Z91" i="13" s="1"/>
  <c r="Y92" i="13"/>
  <c r="Z92" i="13" s="1"/>
  <c r="Y93" i="13"/>
  <c r="Z93" i="13" s="1"/>
  <c r="Y94" i="13"/>
  <c r="Z94" i="13" s="1"/>
  <c r="Y95" i="13"/>
  <c r="Z95" i="13" s="1"/>
  <c r="Y96" i="13"/>
  <c r="Z96" i="13" s="1"/>
  <c r="Y97" i="13"/>
  <c r="Z97" i="13" s="1"/>
  <c r="Y98" i="13"/>
  <c r="Z98" i="13" s="1"/>
  <c r="Y99" i="13"/>
  <c r="Z99" i="13" s="1"/>
  <c r="Y100" i="13"/>
  <c r="Z100" i="13" s="1"/>
  <c r="Y101" i="13"/>
  <c r="Z101" i="13" s="1"/>
  <c r="Y102" i="13"/>
  <c r="Z102" i="13" s="1"/>
  <c r="Y103" i="13"/>
  <c r="Z103" i="13" s="1"/>
  <c r="Y104" i="13"/>
  <c r="Z104" i="13" s="1"/>
  <c r="Y105" i="13"/>
  <c r="Z105" i="13" s="1"/>
  <c r="Y106" i="13"/>
  <c r="Z106" i="13" s="1"/>
  <c r="Y107" i="13"/>
  <c r="Z107" i="13" s="1"/>
  <c r="Y108" i="13"/>
  <c r="Z108" i="13" s="1"/>
  <c r="Y109" i="13"/>
  <c r="Z109" i="13" s="1"/>
  <c r="Y110" i="13"/>
  <c r="Z110" i="13" s="1"/>
  <c r="Y111" i="13"/>
  <c r="Z111" i="13" s="1"/>
  <c r="Y112" i="13"/>
  <c r="Z112" i="13" s="1"/>
  <c r="Y113" i="13"/>
  <c r="Z113" i="13" s="1"/>
  <c r="Y114" i="13"/>
  <c r="Z114" i="13" s="1"/>
  <c r="Y115" i="13"/>
  <c r="Z115" i="13" s="1"/>
  <c r="Y116" i="13"/>
  <c r="Y117" i="13"/>
  <c r="Y118" i="13"/>
  <c r="Z118" i="13" s="1"/>
  <c r="Y119" i="13"/>
  <c r="Z119" i="13" s="1"/>
  <c r="Y120" i="13"/>
  <c r="Y121" i="13"/>
  <c r="Z121" i="13" s="1"/>
  <c r="Y122" i="13"/>
  <c r="Z122" i="13" s="1"/>
  <c r="Y123" i="13"/>
  <c r="Z123" i="13" s="1"/>
  <c r="Y124" i="13"/>
  <c r="Z124" i="13" s="1"/>
  <c r="Y125" i="13"/>
  <c r="Z125" i="13" s="1"/>
  <c r="Y126" i="13"/>
  <c r="Z126" i="13" s="1"/>
  <c r="Y127" i="13"/>
  <c r="Z127" i="13" s="1"/>
  <c r="Y128" i="13"/>
  <c r="Z128" i="13" s="1"/>
  <c r="Y129" i="13"/>
  <c r="Z129" i="13" s="1"/>
  <c r="Y130" i="13"/>
  <c r="Z130" i="13" s="1"/>
  <c r="Y131" i="13"/>
  <c r="Z131" i="13" s="1"/>
  <c r="Y132" i="13"/>
  <c r="Z132" i="13" s="1"/>
  <c r="Y133" i="13"/>
  <c r="Z133" i="13" s="1"/>
  <c r="Y134" i="13"/>
  <c r="Z134" i="13" s="1"/>
  <c r="Y135" i="13"/>
  <c r="Z135" i="13" s="1"/>
  <c r="Y136" i="13"/>
  <c r="Z136" i="13" s="1"/>
  <c r="Y137" i="13"/>
  <c r="Z137" i="13" s="1"/>
  <c r="Y138" i="13"/>
  <c r="Z138" i="13" s="1"/>
  <c r="Y139" i="13"/>
  <c r="Z139" i="13" s="1"/>
  <c r="Y140" i="13"/>
  <c r="Z140" i="13" s="1"/>
  <c r="Y141" i="13"/>
  <c r="Z141" i="13" s="1"/>
  <c r="Y142" i="13"/>
  <c r="Z142" i="13" s="1"/>
  <c r="Y143" i="13"/>
  <c r="Z143" i="13" s="1"/>
  <c r="Y144" i="13"/>
  <c r="Z144" i="13" s="1"/>
  <c r="Y145" i="13"/>
  <c r="Z145" i="13" s="1"/>
  <c r="Y146" i="13"/>
  <c r="Z146" i="13" s="1"/>
  <c r="Y147" i="13"/>
  <c r="Z147" i="13" s="1"/>
  <c r="Y148" i="13"/>
  <c r="Y149" i="13"/>
  <c r="Y150" i="13"/>
  <c r="Z150" i="13" s="1"/>
  <c r="Y151" i="13"/>
  <c r="Z151" i="13" s="1"/>
  <c r="Y152" i="13"/>
  <c r="Z152" i="13" s="1"/>
  <c r="Y153" i="13"/>
  <c r="Z153" i="13" s="1"/>
  <c r="Y154" i="13"/>
  <c r="Z154" i="13" s="1"/>
  <c r="Y155" i="13"/>
  <c r="Z155" i="13" s="1"/>
  <c r="Y156" i="13"/>
  <c r="Y157" i="13"/>
  <c r="Z157" i="13" s="1"/>
  <c r="Y158" i="13"/>
  <c r="Y159" i="13"/>
  <c r="Z159" i="13" s="1"/>
  <c r="Y160" i="13"/>
  <c r="Z160" i="13" s="1"/>
  <c r="Y161" i="13"/>
  <c r="Z161" i="13" s="1"/>
  <c r="Y162" i="13"/>
  <c r="Z162" i="13" s="1"/>
  <c r="Y163" i="13"/>
  <c r="Z163" i="13" s="1"/>
  <c r="Y164" i="13"/>
  <c r="Z164" i="13" s="1"/>
  <c r="Y165" i="13"/>
  <c r="Z165" i="13" s="1"/>
  <c r="Y166" i="13"/>
  <c r="Z166" i="13" s="1"/>
  <c r="Y167" i="13"/>
  <c r="Z167" i="13" s="1"/>
  <c r="Y168" i="13"/>
  <c r="Z168" i="13" s="1"/>
  <c r="Y169" i="13"/>
  <c r="Z169" i="13" s="1"/>
  <c r="Y170" i="13"/>
  <c r="Z170" i="13" s="1"/>
  <c r="Y171" i="13"/>
  <c r="Z171" i="13" s="1"/>
  <c r="Y172" i="13"/>
  <c r="Z172" i="13" s="1"/>
  <c r="Y173" i="13"/>
  <c r="Z173" i="13" s="1"/>
  <c r="Y174" i="13"/>
  <c r="Z174" i="13" s="1"/>
  <c r="Y175" i="13"/>
  <c r="Z175" i="13" s="1"/>
  <c r="Y176" i="13"/>
  <c r="Z176" i="13" s="1"/>
  <c r="Y177" i="13"/>
  <c r="Z177" i="13" s="1"/>
  <c r="Y178" i="13"/>
  <c r="Z178" i="13" s="1"/>
  <c r="Y179" i="13"/>
  <c r="Z179" i="13" s="1"/>
  <c r="Y180" i="13"/>
  <c r="Z180" i="13" s="1"/>
  <c r="Y181" i="13"/>
  <c r="Z181" i="13" s="1"/>
  <c r="Y182" i="13"/>
  <c r="Z182" i="13" s="1"/>
  <c r="Y183" i="13"/>
  <c r="Z183" i="13" s="1"/>
  <c r="Y184" i="13"/>
  <c r="Z184" i="13" s="1"/>
  <c r="Y185" i="13"/>
  <c r="Z185" i="13" s="1"/>
  <c r="Y186" i="13"/>
  <c r="Z186" i="13" s="1"/>
  <c r="Y187" i="13"/>
  <c r="Z187" i="13" s="1"/>
  <c r="Y188" i="13"/>
  <c r="Y189" i="13"/>
  <c r="Y190" i="13"/>
  <c r="Z190" i="13" s="1"/>
  <c r="Y191" i="13"/>
  <c r="Z191" i="13" s="1"/>
  <c r="Y192" i="13"/>
  <c r="Z192" i="13" s="1"/>
  <c r="Y193" i="13"/>
  <c r="Z193" i="13" s="1"/>
  <c r="Y194" i="13"/>
  <c r="Z194" i="13" s="1"/>
  <c r="Y195" i="13"/>
  <c r="Z195" i="13" s="1"/>
  <c r="Y196" i="13"/>
  <c r="Z196" i="13" s="1"/>
  <c r="Y197" i="13"/>
  <c r="Z197" i="13" s="1"/>
  <c r="Y198" i="13"/>
  <c r="Z198" i="13" s="1"/>
  <c r="Y199" i="13"/>
  <c r="Z199" i="13" s="1"/>
  <c r="Y200" i="13"/>
  <c r="Z200" i="13" s="1"/>
  <c r="Y201" i="13"/>
  <c r="Z201" i="13" s="1"/>
  <c r="Y202" i="13"/>
  <c r="Z202" i="13" s="1"/>
  <c r="Y203" i="13"/>
  <c r="Z203" i="13" s="1"/>
  <c r="Y204" i="13"/>
  <c r="Z204" i="13" s="1"/>
  <c r="Y205" i="13"/>
  <c r="Z205" i="13" s="1"/>
  <c r="Y206" i="13"/>
  <c r="Z206" i="13" s="1"/>
  <c r="Y207" i="13"/>
  <c r="Z207" i="13" s="1"/>
  <c r="Y208" i="13"/>
  <c r="Z208" i="13" s="1"/>
  <c r="Y209" i="13"/>
  <c r="Z209" i="13" s="1"/>
  <c r="Y210" i="13"/>
  <c r="Z210" i="13" s="1"/>
  <c r="Y211" i="13"/>
  <c r="Z211" i="13" s="1"/>
  <c r="Y212" i="13"/>
  <c r="Y213" i="13"/>
  <c r="Z213" i="13" s="1"/>
  <c r="Y214" i="13"/>
  <c r="Z214" i="13" s="1"/>
  <c r="Y215" i="13"/>
  <c r="Z215" i="13" s="1"/>
  <c r="Y216" i="13"/>
  <c r="Z216" i="13" s="1"/>
  <c r="Y217" i="13"/>
  <c r="Z217" i="13" s="1"/>
  <c r="Y218" i="13"/>
  <c r="Z218" i="13" s="1"/>
  <c r="Y219" i="13"/>
  <c r="Z219" i="13" s="1"/>
  <c r="Y220" i="13"/>
  <c r="Z220" i="13" s="1"/>
  <c r="Y221" i="13"/>
  <c r="Z221" i="13" s="1"/>
  <c r="Y222" i="13"/>
  <c r="Z222" i="13" s="1"/>
  <c r="Y223" i="13"/>
  <c r="Z223" i="13" s="1"/>
  <c r="Y224" i="13"/>
  <c r="Z224" i="13" s="1"/>
  <c r="Y225" i="13"/>
  <c r="Z225" i="13" s="1"/>
  <c r="Y226" i="13"/>
  <c r="Z226" i="13" s="1"/>
  <c r="Y227" i="13"/>
  <c r="Z227" i="13" s="1"/>
  <c r="Y228" i="13"/>
  <c r="Z228" i="13" s="1"/>
  <c r="Y229" i="13"/>
  <c r="Y230" i="13"/>
  <c r="Y231" i="13"/>
  <c r="Z231" i="13" s="1"/>
  <c r="Y232" i="13"/>
  <c r="Z232" i="13" s="1"/>
  <c r="Y233" i="13"/>
  <c r="Z233" i="13" s="1"/>
  <c r="Y234" i="13"/>
  <c r="Z234" i="13" s="1"/>
  <c r="Y235" i="13"/>
  <c r="Z235" i="13" s="1"/>
  <c r="Y236" i="13"/>
  <c r="Z236" i="13" s="1"/>
  <c r="Y237" i="13"/>
  <c r="Z237" i="13" s="1"/>
  <c r="Y238" i="13"/>
  <c r="Z238" i="13" s="1"/>
  <c r="Y239" i="13"/>
  <c r="Z239" i="13" s="1"/>
  <c r="Y240" i="13"/>
  <c r="Z240" i="13" s="1"/>
  <c r="Y241" i="13"/>
  <c r="Z241" i="13" s="1"/>
  <c r="Y242" i="13"/>
  <c r="Z242" i="13" s="1"/>
  <c r="Y243" i="13"/>
  <c r="Y244" i="13"/>
  <c r="Y245" i="13"/>
  <c r="Y246" i="13"/>
  <c r="Z246" i="13" s="1"/>
  <c r="Y247" i="13"/>
  <c r="Z247" i="13" s="1"/>
  <c r="Y248" i="13"/>
  <c r="Z248" i="13" s="1"/>
  <c r="Y249" i="13"/>
  <c r="Z249" i="13" s="1"/>
  <c r="Y250" i="13"/>
  <c r="Z250" i="13" s="1"/>
  <c r="Y251" i="13"/>
  <c r="Z251" i="13" s="1"/>
  <c r="Y252" i="13"/>
  <c r="Z252" i="13" s="1"/>
  <c r="Y253" i="13"/>
  <c r="Z253" i="13" s="1"/>
  <c r="Y254" i="13"/>
  <c r="Z254" i="13" s="1"/>
  <c r="Y255" i="13"/>
  <c r="Z255" i="13" s="1"/>
  <c r="Y256" i="13"/>
  <c r="Z256" i="13" s="1"/>
  <c r="Y257" i="13"/>
  <c r="Z257" i="13" s="1"/>
  <c r="Y258" i="13"/>
  <c r="Z258" i="13" s="1"/>
  <c r="Y259" i="13"/>
  <c r="Z259" i="13" s="1"/>
  <c r="Y260" i="13"/>
  <c r="Z260" i="13" s="1"/>
  <c r="Y261" i="13"/>
  <c r="Z261" i="13" s="1"/>
  <c r="Y262" i="13"/>
  <c r="Z262" i="13" s="1"/>
  <c r="Y263" i="13"/>
  <c r="Z263" i="13" s="1"/>
  <c r="Y264" i="13"/>
  <c r="Z264" i="13" s="1"/>
  <c r="Y265" i="13"/>
  <c r="Z265" i="13" s="1"/>
  <c r="Y266" i="13"/>
  <c r="Z266" i="13" s="1"/>
  <c r="Y267" i="13"/>
  <c r="Z267" i="13" s="1"/>
  <c r="Y268" i="13"/>
  <c r="Z268" i="13" s="1"/>
  <c r="Y269" i="13"/>
  <c r="Z269" i="13" s="1"/>
  <c r="Y270" i="13"/>
  <c r="Z270" i="13" s="1"/>
  <c r="Y271" i="13"/>
  <c r="Z271" i="13" s="1"/>
  <c r="Y272" i="13"/>
  <c r="Z272" i="13" s="1"/>
  <c r="Y273" i="13"/>
  <c r="Z273" i="13" s="1"/>
  <c r="Y274" i="13"/>
  <c r="Z274" i="13" s="1"/>
  <c r="Y275" i="13"/>
  <c r="Z275" i="13" s="1"/>
  <c r="Y276" i="13"/>
  <c r="Z276" i="13" s="1"/>
  <c r="Y277" i="13"/>
  <c r="Z277" i="13" s="1"/>
  <c r="Y278" i="13"/>
  <c r="Z278" i="13" s="1"/>
  <c r="Y279" i="13"/>
  <c r="Z279" i="13" s="1"/>
  <c r="Y280" i="13"/>
  <c r="Z280" i="13" s="1"/>
  <c r="Y281" i="13"/>
  <c r="Y282" i="13"/>
  <c r="Z282" i="13" s="1"/>
  <c r="Y283" i="13"/>
  <c r="Z283" i="13" s="1"/>
  <c r="Y284" i="13"/>
  <c r="Z284" i="13" s="1"/>
  <c r="Y285" i="13"/>
  <c r="Y286" i="13"/>
  <c r="Y287" i="13"/>
  <c r="Y288" i="13"/>
  <c r="Z288" i="13" s="1"/>
  <c r="Y289" i="13"/>
  <c r="Z289" i="13" s="1"/>
  <c r="Y290" i="13"/>
  <c r="Z290" i="13" s="1"/>
  <c r="Y291" i="13"/>
  <c r="Z291" i="13" s="1"/>
  <c r="Y292" i="13"/>
  <c r="Y293" i="13"/>
  <c r="Z293" i="13" s="1"/>
  <c r="Y294" i="13"/>
  <c r="Z294" i="13" s="1"/>
  <c r="Y295" i="13"/>
  <c r="Z295" i="13" s="1"/>
  <c r="Y296" i="13"/>
  <c r="Z296" i="13" s="1"/>
  <c r="Y297" i="13"/>
  <c r="Z297" i="13" s="1"/>
  <c r="Y298" i="13"/>
  <c r="Z298" i="13" s="1"/>
  <c r="Y299" i="13"/>
  <c r="Z299" i="13" s="1"/>
  <c r="Y300" i="13"/>
  <c r="Z300" i="13" s="1"/>
  <c r="G15" i="49"/>
  <c r="H15" i="49"/>
  <c r="I15" i="49"/>
  <c r="J15" i="49"/>
  <c r="K15" i="49"/>
  <c r="G16" i="49"/>
  <c r="H16" i="49"/>
  <c r="I16" i="49"/>
  <c r="J16" i="49"/>
  <c r="K16" i="49"/>
  <c r="G17" i="49"/>
  <c r="H17" i="49"/>
  <c r="I17" i="49"/>
  <c r="J17" i="49"/>
  <c r="K17" i="49"/>
  <c r="G18" i="49"/>
  <c r="H18" i="49"/>
  <c r="I18" i="49"/>
  <c r="J18" i="49"/>
  <c r="K18" i="49"/>
  <c r="G19" i="49"/>
  <c r="H19" i="49"/>
  <c r="I19" i="49"/>
  <c r="J19" i="49"/>
  <c r="K19" i="49"/>
  <c r="G20" i="49"/>
  <c r="H20" i="49"/>
  <c r="I20" i="49"/>
  <c r="J20" i="49"/>
  <c r="K20" i="49"/>
  <c r="G21" i="49"/>
  <c r="H21" i="49"/>
  <c r="I21" i="49"/>
  <c r="J21" i="49"/>
  <c r="K21" i="49"/>
  <c r="G22" i="49"/>
  <c r="H22" i="49"/>
  <c r="I22" i="49"/>
  <c r="J22" i="49"/>
  <c r="K22" i="49"/>
  <c r="G23" i="49"/>
  <c r="H23" i="49"/>
  <c r="I23" i="49"/>
  <c r="J23" i="49"/>
  <c r="K23" i="49"/>
  <c r="G24" i="49"/>
  <c r="H24" i="49"/>
  <c r="I24" i="49"/>
  <c r="J24" i="49"/>
  <c r="K24" i="49"/>
  <c r="H25" i="49"/>
  <c r="I25" i="49"/>
  <c r="J25" i="49"/>
  <c r="K25" i="49"/>
  <c r="H26" i="49"/>
  <c r="I26" i="49"/>
  <c r="J26" i="49"/>
  <c r="K26" i="49"/>
  <c r="H27" i="49"/>
  <c r="I27" i="49"/>
  <c r="K27" i="49"/>
  <c r="H28" i="49"/>
  <c r="I28" i="49"/>
  <c r="K28" i="49"/>
  <c r="G29" i="49"/>
  <c r="H29" i="49"/>
  <c r="I29" i="49"/>
  <c r="K29" i="49"/>
  <c r="H30" i="49"/>
  <c r="I30" i="49"/>
  <c r="K30" i="49"/>
  <c r="H31" i="49"/>
  <c r="I31" i="49"/>
  <c r="J31" i="49"/>
  <c r="K31" i="49"/>
  <c r="H32" i="49"/>
  <c r="I32" i="49"/>
  <c r="K32" i="49"/>
  <c r="H33" i="49"/>
  <c r="I33" i="49"/>
  <c r="K33" i="49"/>
  <c r="G34" i="49"/>
  <c r="H34" i="49"/>
  <c r="I34" i="49"/>
  <c r="K34" i="49"/>
  <c r="H35" i="49"/>
  <c r="I35" i="49"/>
  <c r="K35" i="49"/>
  <c r="H36" i="49"/>
  <c r="I36" i="49"/>
  <c r="J36" i="49"/>
  <c r="K36" i="49"/>
  <c r="H37" i="49"/>
  <c r="J37" i="49"/>
  <c r="K37" i="49"/>
  <c r="H38" i="49"/>
  <c r="J38" i="49"/>
  <c r="K38" i="49"/>
  <c r="H39" i="49"/>
  <c r="I39" i="49"/>
  <c r="K39" i="49"/>
  <c r="H40" i="49"/>
  <c r="I40" i="49"/>
  <c r="K40" i="49"/>
  <c r="H41" i="49"/>
  <c r="I41" i="49"/>
  <c r="K41" i="49"/>
  <c r="G42" i="49"/>
  <c r="H42" i="49"/>
  <c r="I42" i="49"/>
  <c r="K42" i="49"/>
  <c r="G43" i="49"/>
  <c r="H43" i="49"/>
  <c r="I43" i="49"/>
  <c r="K43" i="49"/>
  <c r="H44" i="49"/>
  <c r="I44" i="49"/>
  <c r="J44" i="49"/>
  <c r="K44" i="49"/>
  <c r="H45" i="49"/>
  <c r="I45" i="49"/>
  <c r="J45" i="49"/>
  <c r="K45" i="49"/>
  <c r="H46" i="49"/>
  <c r="I46" i="49"/>
  <c r="K46" i="49"/>
  <c r="H47" i="49"/>
  <c r="I47" i="49"/>
  <c r="K47" i="49"/>
  <c r="H48" i="49"/>
  <c r="I48" i="49"/>
  <c r="K48" i="49"/>
  <c r="H49" i="49"/>
  <c r="I49" i="49"/>
  <c r="K49" i="49"/>
  <c r="H50" i="49"/>
  <c r="I50" i="49"/>
  <c r="K50" i="49"/>
  <c r="H51" i="49"/>
  <c r="J51" i="49"/>
  <c r="K51" i="49"/>
  <c r="H52" i="49"/>
  <c r="K52" i="49"/>
  <c r="H53" i="49"/>
  <c r="I53" i="49"/>
  <c r="K53" i="49"/>
  <c r="H54" i="49"/>
  <c r="I54" i="49"/>
  <c r="K54" i="49"/>
  <c r="H55" i="49"/>
  <c r="I55" i="49"/>
  <c r="K55" i="49"/>
  <c r="G56" i="49"/>
  <c r="H56" i="49"/>
  <c r="I56" i="49"/>
  <c r="K56" i="49"/>
  <c r="G57" i="49"/>
  <c r="H57" i="49"/>
  <c r="I57" i="49"/>
  <c r="K57" i="49"/>
  <c r="G58" i="49"/>
  <c r="H58" i="49"/>
  <c r="I58" i="49"/>
  <c r="K58" i="49"/>
  <c r="H59" i="49"/>
  <c r="I59" i="49"/>
  <c r="J59" i="49"/>
  <c r="K59" i="49"/>
  <c r="H60" i="49"/>
  <c r="I60" i="49"/>
  <c r="J60" i="49"/>
  <c r="K60" i="49"/>
  <c r="G61" i="49"/>
  <c r="H61" i="49"/>
  <c r="I61" i="49"/>
  <c r="J61" i="49"/>
  <c r="H62" i="49"/>
  <c r="I62" i="49"/>
  <c r="J62" i="49"/>
  <c r="H63" i="49"/>
  <c r="I63" i="49"/>
  <c r="J63" i="49"/>
  <c r="K63" i="49"/>
  <c r="G64" i="49"/>
  <c r="H64" i="49"/>
  <c r="I64" i="49"/>
  <c r="K64" i="49"/>
  <c r="H65" i="49"/>
  <c r="I65" i="49"/>
  <c r="K65" i="49"/>
  <c r="H66" i="49"/>
  <c r="I66" i="49"/>
  <c r="J66" i="49"/>
  <c r="K66" i="49"/>
  <c r="G67" i="49"/>
  <c r="H67" i="49"/>
  <c r="I67" i="49"/>
  <c r="J67" i="49"/>
  <c r="G68" i="49"/>
  <c r="I68" i="49"/>
  <c r="J68" i="49"/>
  <c r="G69" i="49"/>
  <c r="I69" i="49"/>
  <c r="J69" i="49"/>
  <c r="K69" i="49"/>
  <c r="H70" i="49"/>
  <c r="I70" i="49"/>
  <c r="J70" i="49"/>
  <c r="K70" i="49"/>
  <c r="H71" i="49"/>
  <c r="I71" i="49"/>
  <c r="J71" i="49"/>
  <c r="K71" i="49"/>
  <c r="I72" i="49"/>
  <c r="K72" i="49"/>
  <c r="I73" i="49"/>
  <c r="K73" i="49"/>
  <c r="G74" i="49"/>
  <c r="H74" i="49"/>
  <c r="I74" i="49"/>
  <c r="K74" i="49"/>
  <c r="G75" i="49"/>
  <c r="H75" i="49"/>
  <c r="I75" i="49"/>
  <c r="K75" i="49"/>
  <c r="G76" i="49"/>
  <c r="H76" i="49"/>
  <c r="I76" i="49"/>
  <c r="J76" i="49"/>
  <c r="K76" i="49"/>
  <c r="G77" i="49"/>
  <c r="H77" i="49"/>
  <c r="I77" i="49"/>
  <c r="J77" i="49"/>
  <c r="K77" i="49"/>
  <c r="H78" i="49"/>
  <c r="I78" i="49"/>
  <c r="J78" i="49"/>
  <c r="K78" i="49"/>
  <c r="H79" i="49"/>
  <c r="I79" i="49"/>
  <c r="J79" i="49"/>
  <c r="K79" i="49"/>
  <c r="G80" i="49"/>
  <c r="H80" i="49"/>
  <c r="I80" i="49"/>
  <c r="K80" i="49"/>
  <c r="G81" i="49"/>
  <c r="H81" i="49"/>
  <c r="I81" i="49"/>
  <c r="K81" i="49"/>
  <c r="G82" i="49"/>
  <c r="H82" i="49"/>
  <c r="I82" i="49"/>
  <c r="J82" i="49"/>
  <c r="K82" i="49"/>
  <c r="G83" i="49"/>
  <c r="H83" i="49"/>
  <c r="I83" i="49"/>
  <c r="J83" i="49"/>
  <c r="K83" i="49"/>
  <c r="G84" i="49"/>
  <c r="H84" i="49"/>
  <c r="I84" i="49"/>
  <c r="J84" i="49"/>
  <c r="K84" i="49"/>
  <c r="G85" i="49"/>
  <c r="H85" i="49"/>
  <c r="I85" i="49"/>
  <c r="J85" i="49"/>
  <c r="K85" i="49"/>
  <c r="G86" i="49"/>
  <c r="H86" i="49"/>
  <c r="I86" i="49"/>
  <c r="J86" i="49"/>
  <c r="K86" i="49"/>
  <c r="G87" i="49"/>
  <c r="H87" i="49"/>
  <c r="I87" i="49"/>
  <c r="J87" i="49"/>
  <c r="K87" i="49"/>
  <c r="G88" i="49"/>
  <c r="H88" i="49"/>
  <c r="I88" i="49"/>
  <c r="J88" i="49"/>
  <c r="K88" i="49"/>
  <c r="G89" i="49"/>
  <c r="H89" i="49"/>
  <c r="I89" i="49"/>
  <c r="J89" i="49"/>
  <c r="K89" i="49"/>
  <c r="G90" i="49"/>
  <c r="H90" i="49"/>
  <c r="I90" i="49"/>
  <c r="J90" i="49"/>
  <c r="K90" i="49"/>
  <c r="G91" i="49"/>
  <c r="H91" i="49"/>
  <c r="I91" i="49"/>
  <c r="J91" i="49"/>
  <c r="K91" i="49"/>
  <c r="G92" i="49"/>
  <c r="H92" i="49"/>
  <c r="I92" i="49"/>
  <c r="J92" i="49"/>
  <c r="K92" i="49"/>
  <c r="G93" i="49"/>
  <c r="H93" i="49"/>
  <c r="I93" i="49"/>
  <c r="J93" i="49"/>
  <c r="K93" i="49"/>
  <c r="G94" i="49"/>
  <c r="H94" i="49"/>
  <c r="I94" i="49"/>
  <c r="J94" i="49"/>
  <c r="K94" i="49"/>
  <c r="G95" i="49"/>
  <c r="H95" i="49"/>
  <c r="I95" i="49"/>
  <c r="J95" i="49"/>
  <c r="K95" i="49"/>
  <c r="G96" i="49"/>
  <c r="H96" i="49"/>
  <c r="I96" i="49"/>
  <c r="J96" i="49"/>
  <c r="K96" i="49"/>
  <c r="G97" i="49"/>
  <c r="H97" i="49"/>
  <c r="I97" i="49"/>
  <c r="J97" i="49"/>
  <c r="K97" i="49"/>
  <c r="G98" i="49"/>
  <c r="H98" i="49"/>
  <c r="I98" i="49"/>
  <c r="J98" i="49"/>
  <c r="K98" i="49"/>
  <c r="G99" i="49"/>
  <c r="H99" i="49"/>
  <c r="I99" i="49"/>
  <c r="J99" i="49"/>
  <c r="K99" i="49"/>
  <c r="G100" i="49"/>
  <c r="H100" i="49"/>
  <c r="I100" i="49"/>
  <c r="J100" i="49"/>
  <c r="K100" i="49"/>
  <c r="G101" i="49"/>
  <c r="H101" i="49"/>
  <c r="I101" i="49"/>
  <c r="J101" i="49"/>
  <c r="K101" i="49"/>
  <c r="G102" i="49"/>
  <c r="H102" i="49"/>
  <c r="I102" i="49"/>
  <c r="J102" i="49"/>
  <c r="K102" i="49"/>
  <c r="G103" i="49"/>
  <c r="H103" i="49"/>
  <c r="J103" i="49"/>
  <c r="K103" i="49"/>
  <c r="G104" i="49"/>
  <c r="H104" i="49"/>
  <c r="J104" i="49"/>
  <c r="K104" i="49"/>
  <c r="H105" i="49"/>
  <c r="I105" i="49"/>
  <c r="J105" i="49"/>
  <c r="K105" i="49"/>
  <c r="H106" i="49"/>
  <c r="I106" i="49"/>
  <c r="J106" i="49"/>
  <c r="K106" i="49"/>
  <c r="G107" i="49"/>
  <c r="H107" i="49"/>
  <c r="I107" i="49"/>
  <c r="J107" i="49"/>
  <c r="K107" i="49"/>
  <c r="H108" i="49"/>
  <c r="I108" i="49"/>
  <c r="J108" i="49"/>
  <c r="K108" i="49"/>
  <c r="H109" i="49"/>
  <c r="I109" i="49"/>
  <c r="J109" i="49"/>
  <c r="K109" i="49"/>
  <c r="G110" i="49"/>
  <c r="H110" i="49"/>
  <c r="I110" i="49"/>
  <c r="K110" i="49"/>
  <c r="G111" i="49"/>
  <c r="H111" i="49"/>
  <c r="I111" i="49"/>
  <c r="K111" i="49"/>
  <c r="G112" i="49"/>
  <c r="H112" i="49"/>
  <c r="I112" i="49"/>
  <c r="J112" i="49"/>
  <c r="K112" i="49"/>
  <c r="G113" i="49"/>
  <c r="H113" i="49"/>
  <c r="I113" i="49"/>
  <c r="J113" i="49"/>
  <c r="K113" i="49"/>
  <c r="G114" i="49"/>
  <c r="H114" i="49"/>
  <c r="I114" i="49"/>
  <c r="J114" i="49"/>
  <c r="K114" i="49"/>
  <c r="G115" i="49"/>
  <c r="H115" i="49"/>
  <c r="I115" i="49"/>
  <c r="J115" i="49"/>
  <c r="K115" i="49"/>
  <c r="G116" i="49"/>
  <c r="H116" i="49"/>
  <c r="I116" i="49"/>
  <c r="J116" i="49"/>
  <c r="K116" i="49"/>
  <c r="G117" i="49"/>
  <c r="H117" i="49"/>
  <c r="I117" i="49"/>
  <c r="J117" i="49"/>
  <c r="K117" i="49"/>
  <c r="G118" i="49"/>
  <c r="H118" i="49"/>
  <c r="I118" i="49"/>
  <c r="J118" i="49"/>
  <c r="K118" i="49"/>
  <c r="G119" i="49"/>
  <c r="H119" i="49"/>
  <c r="I119" i="49"/>
  <c r="J119" i="49"/>
  <c r="K119" i="49"/>
  <c r="G120" i="49"/>
  <c r="H120" i="49"/>
  <c r="I120" i="49"/>
  <c r="J120" i="49"/>
  <c r="K120" i="49"/>
  <c r="H121" i="49"/>
  <c r="I121" i="49"/>
  <c r="J121" i="49"/>
  <c r="K121" i="49"/>
  <c r="H122" i="49"/>
  <c r="I122" i="49"/>
  <c r="J122" i="49"/>
  <c r="K122" i="49"/>
  <c r="G123" i="49"/>
  <c r="H123" i="49"/>
  <c r="J123" i="49"/>
  <c r="K123" i="49"/>
  <c r="G124" i="49"/>
  <c r="H124" i="49"/>
  <c r="J124" i="49"/>
  <c r="K124" i="49"/>
  <c r="G125" i="49"/>
  <c r="H125" i="49"/>
  <c r="I125" i="49"/>
  <c r="J125" i="49"/>
  <c r="K125" i="49"/>
  <c r="H126" i="49"/>
  <c r="I126" i="49"/>
  <c r="J126" i="49"/>
  <c r="K126" i="49"/>
  <c r="H127" i="49"/>
  <c r="I127" i="49"/>
  <c r="J127" i="49"/>
  <c r="K127" i="49"/>
  <c r="G128" i="49"/>
  <c r="H128" i="49"/>
  <c r="I128" i="49"/>
  <c r="K128" i="49"/>
  <c r="G129" i="49"/>
  <c r="H129" i="49"/>
  <c r="I129" i="49"/>
  <c r="K129" i="49"/>
  <c r="G130" i="49"/>
  <c r="H130" i="49"/>
  <c r="I130" i="49"/>
  <c r="J130" i="49"/>
  <c r="K130" i="49"/>
  <c r="G131" i="49"/>
  <c r="H131" i="49"/>
  <c r="I131" i="49"/>
  <c r="J131" i="49"/>
  <c r="K131" i="49"/>
  <c r="G132" i="49"/>
  <c r="H132" i="49"/>
  <c r="I132" i="49"/>
  <c r="J132" i="49"/>
  <c r="K132" i="49"/>
  <c r="G133" i="49"/>
  <c r="H133" i="49"/>
  <c r="I133" i="49"/>
  <c r="J133" i="49"/>
  <c r="K133" i="49"/>
  <c r="H134" i="49"/>
  <c r="I134" i="49"/>
  <c r="J134" i="49"/>
  <c r="K134" i="49"/>
  <c r="H135" i="49"/>
  <c r="I135" i="49"/>
  <c r="J135" i="49"/>
  <c r="K135" i="49"/>
  <c r="G136" i="49"/>
  <c r="H136" i="49"/>
  <c r="I136" i="49"/>
  <c r="K136" i="49"/>
  <c r="G137" i="49"/>
  <c r="H137" i="49"/>
  <c r="I137" i="49"/>
  <c r="K137" i="49"/>
  <c r="G138" i="49"/>
  <c r="H138" i="49"/>
  <c r="I138" i="49"/>
  <c r="J138" i="49"/>
  <c r="K138" i="49"/>
  <c r="H139" i="49"/>
  <c r="I139" i="49"/>
  <c r="J139" i="49"/>
  <c r="K139" i="49"/>
  <c r="H140" i="49"/>
  <c r="I140" i="49"/>
  <c r="J140" i="49"/>
  <c r="K140" i="49"/>
  <c r="G141" i="49"/>
  <c r="H141" i="49"/>
  <c r="I141" i="49"/>
  <c r="K141" i="49"/>
  <c r="G142" i="49"/>
  <c r="H142" i="49"/>
  <c r="I142" i="49"/>
  <c r="K142" i="49"/>
  <c r="G143" i="49"/>
  <c r="H143" i="49"/>
  <c r="I143" i="49"/>
  <c r="J143" i="49"/>
  <c r="K143" i="49"/>
  <c r="H144" i="49"/>
  <c r="I144" i="49"/>
  <c r="J144" i="49"/>
  <c r="K144" i="49"/>
  <c r="H145" i="49"/>
  <c r="I145" i="49"/>
  <c r="J145" i="49"/>
  <c r="K145" i="49"/>
  <c r="G146" i="49"/>
  <c r="H146" i="49"/>
  <c r="I146" i="49"/>
  <c r="K146" i="49"/>
  <c r="G147" i="49"/>
  <c r="H147" i="49"/>
  <c r="I147" i="49"/>
  <c r="K147" i="49"/>
  <c r="G148" i="49"/>
  <c r="H148" i="49"/>
  <c r="I148" i="49"/>
  <c r="J148" i="49"/>
  <c r="K148" i="49"/>
  <c r="G149" i="49"/>
  <c r="H149" i="49"/>
  <c r="I149" i="49"/>
  <c r="J149" i="49"/>
  <c r="K149" i="49"/>
  <c r="G150" i="49"/>
  <c r="H150" i="49"/>
  <c r="I150" i="49"/>
  <c r="J150" i="49"/>
  <c r="K150" i="49"/>
  <c r="H151" i="49"/>
  <c r="I151" i="49"/>
  <c r="J151" i="49"/>
  <c r="K151" i="49"/>
  <c r="H152" i="49"/>
  <c r="I152" i="49"/>
  <c r="J152" i="49"/>
  <c r="K152" i="49"/>
  <c r="G153" i="49"/>
  <c r="H153" i="49"/>
  <c r="J153" i="49"/>
  <c r="K153" i="49"/>
  <c r="G154" i="49"/>
  <c r="H154" i="49"/>
  <c r="J154" i="49"/>
  <c r="K154" i="49"/>
  <c r="G155" i="49"/>
  <c r="H155" i="49"/>
  <c r="I155" i="49"/>
  <c r="J155" i="49"/>
  <c r="K155" i="49"/>
  <c r="G156" i="49"/>
  <c r="H156" i="49"/>
  <c r="I156" i="49"/>
  <c r="J156" i="49"/>
  <c r="K156" i="49"/>
  <c r="H157" i="49"/>
  <c r="I157" i="49"/>
  <c r="J157" i="49"/>
  <c r="K157" i="49"/>
  <c r="H158" i="49"/>
  <c r="I158" i="49"/>
  <c r="J158" i="49"/>
  <c r="K158" i="49"/>
  <c r="G159" i="49"/>
  <c r="H159" i="49"/>
  <c r="J159" i="49"/>
  <c r="K159" i="49"/>
  <c r="G160" i="49"/>
  <c r="H160" i="49"/>
  <c r="J160" i="49"/>
  <c r="K160" i="49"/>
  <c r="G161" i="49"/>
  <c r="H161" i="49"/>
  <c r="I161" i="49"/>
  <c r="J161" i="49"/>
  <c r="K161" i="49"/>
  <c r="G162" i="49"/>
  <c r="H162" i="49"/>
  <c r="I162" i="49"/>
  <c r="J162" i="49"/>
  <c r="K162" i="49"/>
  <c r="G163" i="49"/>
  <c r="H163" i="49"/>
  <c r="I163" i="49"/>
  <c r="J163" i="49"/>
  <c r="K163" i="49"/>
  <c r="G164" i="49"/>
  <c r="H164" i="49"/>
  <c r="I164" i="49"/>
  <c r="J164" i="49"/>
  <c r="K164" i="49"/>
  <c r="G165" i="49"/>
  <c r="H165" i="49"/>
  <c r="I165" i="49"/>
  <c r="J165" i="49"/>
  <c r="K165" i="49"/>
  <c r="G166" i="49"/>
  <c r="I166" i="49"/>
  <c r="J166" i="49"/>
  <c r="K166" i="49"/>
  <c r="G167" i="49"/>
  <c r="I167" i="49"/>
  <c r="J167" i="49"/>
  <c r="K167" i="49"/>
  <c r="G168" i="49"/>
  <c r="H168" i="49"/>
  <c r="I168" i="49"/>
  <c r="J168" i="49"/>
  <c r="K168" i="49"/>
  <c r="G169" i="49"/>
  <c r="H169" i="49"/>
  <c r="I169" i="49"/>
  <c r="J169" i="49"/>
  <c r="K169" i="49"/>
  <c r="G170" i="49"/>
  <c r="H170" i="49"/>
  <c r="I170" i="49"/>
  <c r="J170" i="49"/>
  <c r="K170" i="49"/>
  <c r="G171" i="49"/>
  <c r="H171" i="49"/>
  <c r="I171" i="49"/>
  <c r="J171" i="49"/>
  <c r="K171" i="49"/>
  <c r="G172" i="49"/>
  <c r="H172" i="49"/>
  <c r="I172" i="49"/>
  <c r="J172" i="49"/>
  <c r="K172" i="49"/>
  <c r="G173" i="49"/>
  <c r="H173" i="49"/>
  <c r="I173" i="49"/>
  <c r="J173" i="49"/>
  <c r="K173" i="49"/>
  <c r="G174" i="49"/>
  <c r="H174" i="49"/>
  <c r="I174" i="49"/>
  <c r="J174" i="49"/>
  <c r="K174" i="49"/>
  <c r="H175" i="49"/>
  <c r="I175" i="49"/>
  <c r="J175" i="49"/>
  <c r="K175" i="49"/>
  <c r="H176" i="49"/>
  <c r="I176" i="49"/>
  <c r="J176" i="49"/>
  <c r="K176" i="49"/>
  <c r="G177" i="49"/>
  <c r="H177" i="49"/>
  <c r="I177" i="49"/>
  <c r="K177" i="49"/>
  <c r="G178" i="49"/>
  <c r="H178" i="49"/>
  <c r="I178" i="49"/>
  <c r="K178" i="49"/>
  <c r="G179" i="49"/>
  <c r="H179" i="49"/>
  <c r="I179" i="49"/>
  <c r="J179" i="49"/>
  <c r="K179" i="49"/>
  <c r="H180" i="49"/>
  <c r="I180" i="49"/>
  <c r="J180" i="49"/>
  <c r="K180" i="49"/>
  <c r="H181" i="49"/>
  <c r="I181" i="49"/>
  <c r="J181" i="49"/>
  <c r="K181" i="49"/>
  <c r="H182" i="49"/>
  <c r="J182" i="49"/>
  <c r="K182" i="49"/>
  <c r="G183" i="49"/>
  <c r="H183" i="49"/>
  <c r="K183" i="49"/>
  <c r="G184" i="49"/>
  <c r="H184" i="49"/>
  <c r="I184" i="49"/>
  <c r="K184" i="49"/>
  <c r="G185" i="49"/>
  <c r="H185" i="49"/>
  <c r="I185" i="49"/>
  <c r="J185" i="49"/>
  <c r="K185" i="49"/>
  <c r="H186" i="49"/>
  <c r="I186" i="49"/>
  <c r="J186" i="49"/>
  <c r="K186" i="49"/>
  <c r="H187" i="49"/>
  <c r="I187" i="49"/>
  <c r="J187" i="49"/>
  <c r="K187" i="49"/>
  <c r="G188" i="49"/>
  <c r="H188" i="49"/>
  <c r="I188" i="49"/>
  <c r="K188" i="49"/>
  <c r="G189" i="49"/>
  <c r="H189" i="49"/>
  <c r="I189" i="49"/>
  <c r="K189" i="49"/>
  <c r="G190" i="49"/>
  <c r="I190" i="49"/>
  <c r="J190" i="49"/>
  <c r="K190" i="49"/>
  <c r="I191" i="49"/>
  <c r="J191" i="49"/>
  <c r="K191" i="49"/>
  <c r="H192" i="49"/>
  <c r="I192" i="49"/>
  <c r="J192" i="49"/>
  <c r="K192" i="49"/>
  <c r="G193" i="49"/>
  <c r="H193" i="49"/>
  <c r="I193" i="49"/>
  <c r="K193" i="49"/>
  <c r="G194" i="49"/>
  <c r="I194" i="49"/>
  <c r="K194" i="49"/>
  <c r="G195" i="49"/>
  <c r="I195" i="49"/>
  <c r="J195" i="49"/>
  <c r="K195" i="49"/>
  <c r="H196" i="49"/>
  <c r="I196" i="49"/>
  <c r="J196" i="49"/>
  <c r="K196" i="49"/>
  <c r="H197" i="49"/>
  <c r="I197" i="49"/>
  <c r="J197" i="49"/>
  <c r="K197" i="49"/>
  <c r="G198" i="49"/>
  <c r="H198" i="49"/>
  <c r="J198" i="49"/>
  <c r="K198" i="49"/>
  <c r="G199" i="49"/>
  <c r="H199" i="49"/>
  <c r="J199" i="49"/>
  <c r="K199" i="49"/>
  <c r="G200" i="49"/>
  <c r="H200" i="49"/>
  <c r="I200" i="49"/>
  <c r="J200" i="49"/>
  <c r="K200" i="49"/>
  <c r="G201" i="49"/>
  <c r="H201" i="49"/>
  <c r="I201" i="49"/>
  <c r="J201" i="49"/>
  <c r="K201" i="49"/>
  <c r="H202" i="49"/>
  <c r="I202" i="49"/>
  <c r="J202" i="49"/>
  <c r="K202" i="49"/>
  <c r="H203" i="49"/>
  <c r="I203" i="49"/>
  <c r="J203" i="49"/>
  <c r="K203" i="49"/>
  <c r="G204" i="49"/>
  <c r="H204" i="49"/>
  <c r="J204" i="49"/>
  <c r="K204" i="49"/>
  <c r="G205" i="49"/>
  <c r="H205" i="49"/>
  <c r="J205" i="49"/>
  <c r="K205" i="49"/>
  <c r="G206" i="49"/>
  <c r="H206" i="49"/>
  <c r="I206" i="49"/>
  <c r="J206" i="49"/>
  <c r="K206" i="49"/>
  <c r="G207" i="49"/>
  <c r="H207" i="49"/>
  <c r="I207" i="49"/>
  <c r="J207" i="49"/>
  <c r="K207" i="49"/>
  <c r="G208" i="49"/>
  <c r="H208" i="49"/>
  <c r="I208" i="49"/>
  <c r="J208" i="49"/>
  <c r="K208" i="49"/>
  <c r="G209" i="49"/>
  <c r="H209" i="49"/>
  <c r="I209" i="49"/>
  <c r="J209" i="49"/>
  <c r="K209" i="49"/>
  <c r="G210" i="49"/>
  <c r="H210" i="49"/>
  <c r="I210" i="49"/>
  <c r="J210" i="49"/>
  <c r="K210" i="49"/>
  <c r="G211" i="49"/>
  <c r="H211" i="49"/>
  <c r="I211" i="49"/>
  <c r="J211" i="49"/>
  <c r="K211" i="49"/>
  <c r="G212" i="49"/>
  <c r="H212" i="49"/>
  <c r="I212" i="49"/>
  <c r="J212" i="49"/>
  <c r="K212" i="49"/>
  <c r="G213" i="49"/>
  <c r="H213" i="49"/>
  <c r="I213" i="49"/>
  <c r="J213" i="49"/>
  <c r="K213" i="49"/>
  <c r="G214" i="49"/>
  <c r="H214" i="49"/>
  <c r="I214" i="49"/>
  <c r="J214" i="49"/>
  <c r="K214" i="49"/>
  <c r="G215" i="49"/>
  <c r="H215" i="49"/>
  <c r="I215" i="49"/>
  <c r="J215" i="49"/>
  <c r="K215" i="49"/>
  <c r="G216" i="49"/>
  <c r="H216" i="49"/>
  <c r="I216" i="49"/>
  <c r="J216" i="49"/>
  <c r="K216" i="49"/>
  <c r="G217" i="49"/>
  <c r="H217" i="49"/>
  <c r="I217" i="49"/>
  <c r="J217" i="49"/>
  <c r="K217" i="49"/>
  <c r="G218" i="49"/>
  <c r="H218" i="49"/>
  <c r="I218" i="49"/>
  <c r="J218" i="49"/>
  <c r="K218" i="49"/>
  <c r="G219" i="49"/>
  <c r="H219" i="49"/>
  <c r="I219" i="49"/>
  <c r="J219" i="49"/>
  <c r="K219" i="49"/>
  <c r="G220" i="49"/>
  <c r="H220" i="49"/>
  <c r="I220" i="49"/>
  <c r="J220" i="49"/>
  <c r="K220" i="49"/>
  <c r="G221" i="49"/>
  <c r="H221" i="49"/>
  <c r="I221" i="49"/>
  <c r="J221" i="49"/>
  <c r="K221" i="49"/>
  <c r="H222" i="49"/>
  <c r="I222" i="49"/>
  <c r="J222" i="49"/>
  <c r="K222" i="49"/>
  <c r="H223" i="49"/>
  <c r="I223" i="49"/>
  <c r="J223" i="49"/>
  <c r="K223" i="49"/>
  <c r="G224" i="49"/>
  <c r="I224" i="49"/>
  <c r="K224" i="49"/>
  <c r="G225" i="49"/>
  <c r="I225" i="49"/>
  <c r="K225" i="49"/>
  <c r="G226" i="49"/>
  <c r="H226" i="49"/>
  <c r="I226" i="49"/>
  <c r="J226" i="49"/>
  <c r="K226" i="49"/>
  <c r="G227" i="49"/>
  <c r="H227" i="49"/>
  <c r="I227" i="49"/>
  <c r="J227" i="49"/>
  <c r="K227" i="49"/>
  <c r="H228" i="49"/>
  <c r="I228" i="49"/>
  <c r="K228" i="49"/>
  <c r="H229" i="49"/>
  <c r="I229" i="49"/>
  <c r="K229" i="49"/>
  <c r="H230" i="49"/>
  <c r="I230" i="49"/>
  <c r="K230" i="49"/>
  <c r="H231" i="49"/>
  <c r="I231" i="49"/>
  <c r="K231" i="49"/>
  <c r="G232" i="49"/>
  <c r="H232" i="49"/>
  <c r="I232" i="49"/>
  <c r="J232" i="49"/>
  <c r="K232" i="49"/>
  <c r="H233" i="49"/>
  <c r="I233" i="49"/>
  <c r="K233" i="49"/>
  <c r="H234" i="49"/>
  <c r="I234" i="49"/>
  <c r="K234" i="49"/>
  <c r="H235" i="49"/>
  <c r="I235" i="49"/>
  <c r="K235" i="49"/>
  <c r="H236" i="49"/>
  <c r="I236" i="49"/>
  <c r="K236" i="49"/>
  <c r="G237" i="49"/>
  <c r="H237" i="49"/>
  <c r="I237" i="49"/>
  <c r="J237" i="49"/>
  <c r="K237" i="49"/>
  <c r="G238" i="49"/>
  <c r="H238" i="49"/>
  <c r="I238" i="49"/>
  <c r="K238" i="49"/>
  <c r="G239" i="49"/>
  <c r="H239" i="49"/>
  <c r="I239" i="49"/>
  <c r="K239" i="49"/>
  <c r="H240" i="49"/>
  <c r="I240" i="49"/>
  <c r="J240" i="49"/>
  <c r="K240" i="49"/>
  <c r="H241" i="49"/>
  <c r="I241" i="49"/>
  <c r="J241" i="49"/>
  <c r="K241" i="49"/>
  <c r="G242" i="49"/>
  <c r="H242" i="49"/>
  <c r="I242" i="49"/>
  <c r="J242" i="49"/>
  <c r="K242" i="49"/>
  <c r="H243" i="49"/>
  <c r="I243" i="49"/>
  <c r="J243" i="49"/>
  <c r="K243" i="49"/>
  <c r="H244" i="49"/>
  <c r="I244" i="49"/>
  <c r="J244" i="49"/>
  <c r="K244" i="49"/>
  <c r="G245" i="49"/>
  <c r="H245" i="49"/>
  <c r="I245" i="49"/>
  <c r="K245" i="49"/>
  <c r="G246" i="49"/>
  <c r="H246" i="49"/>
  <c r="I246" i="49"/>
  <c r="K246" i="49"/>
  <c r="G247" i="49"/>
  <c r="H247" i="49"/>
  <c r="I247" i="49"/>
  <c r="J247" i="49"/>
  <c r="K247" i="49"/>
  <c r="H248" i="49"/>
  <c r="I248" i="49"/>
  <c r="J248" i="49"/>
  <c r="K248" i="49"/>
  <c r="H249" i="49"/>
  <c r="I249" i="49"/>
  <c r="J249" i="49"/>
  <c r="K249" i="49"/>
  <c r="G250" i="49"/>
  <c r="H250" i="49"/>
  <c r="I250" i="49"/>
  <c r="K250" i="49"/>
  <c r="G251" i="49"/>
  <c r="H251" i="49"/>
  <c r="I251" i="49"/>
  <c r="K251" i="49"/>
  <c r="G252" i="49"/>
  <c r="H252" i="49"/>
  <c r="I252" i="49"/>
  <c r="J252" i="49"/>
  <c r="K252" i="49"/>
  <c r="H253" i="49"/>
  <c r="I253" i="49"/>
  <c r="J253" i="49"/>
  <c r="K253" i="49"/>
  <c r="H254" i="49"/>
  <c r="I254" i="49"/>
  <c r="J254" i="49"/>
  <c r="K254" i="49"/>
  <c r="G255" i="49"/>
  <c r="H255" i="49"/>
  <c r="I255" i="49"/>
  <c r="K255" i="49"/>
  <c r="G256" i="49"/>
  <c r="I256" i="49"/>
  <c r="K256" i="49"/>
  <c r="G257" i="49"/>
  <c r="I257" i="49"/>
  <c r="J257" i="49"/>
  <c r="K257" i="49"/>
  <c r="H258" i="49"/>
  <c r="I258" i="49"/>
  <c r="J258" i="49"/>
  <c r="K258" i="49"/>
  <c r="H259" i="49"/>
  <c r="I259" i="49"/>
  <c r="J259" i="49"/>
  <c r="K259" i="49"/>
  <c r="G260" i="49"/>
  <c r="H260" i="49"/>
  <c r="I260" i="49"/>
  <c r="K260" i="49"/>
  <c r="G261" i="49"/>
  <c r="H261" i="49"/>
  <c r="I261" i="49"/>
  <c r="K261" i="49"/>
  <c r="G262" i="49"/>
  <c r="H262" i="49"/>
  <c r="I262" i="49"/>
  <c r="J262" i="49"/>
  <c r="K262" i="49"/>
  <c r="H263" i="49"/>
  <c r="I263" i="49"/>
  <c r="K263" i="49"/>
  <c r="H264" i="49"/>
  <c r="I264" i="49"/>
  <c r="K264" i="49"/>
  <c r="H265" i="49"/>
  <c r="I265" i="49"/>
  <c r="K265" i="49"/>
  <c r="H266" i="49"/>
  <c r="I266" i="49"/>
  <c r="K266" i="49"/>
  <c r="G267" i="49"/>
  <c r="H267" i="49"/>
  <c r="I267" i="49"/>
  <c r="J267" i="49"/>
  <c r="K267" i="49"/>
  <c r="H268" i="49"/>
  <c r="I268" i="49"/>
  <c r="J268" i="49"/>
  <c r="K268" i="49"/>
  <c r="H269" i="49"/>
  <c r="I269" i="49"/>
  <c r="J269" i="49"/>
  <c r="K269" i="49"/>
  <c r="G270" i="49"/>
  <c r="H270" i="49"/>
  <c r="I270" i="49"/>
  <c r="K270" i="49"/>
  <c r="G271" i="49"/>
  <c r="H271" i="49"/>
  <c r="I271" i="49"/>
  <c r="K271" i="49"/>
  <c r="G272" i="49"/>
  <c r="H272" i="49"/>
  <c r="I272" i="49"/>
  <c r="J272" i="49"/>
  <c r="K272" i="49"/>
  <c r="H273" i="49"/>
  <c r="I273" i="49"/>
  <c r="J273" i="49"/>
  <c r="K273" i="49"/>
  <c r="H274" i="49"/>
  <c r="I274" i="49"/>
  <c r="J274" i="49"/>
  <c r="K274" i="49"/>
  <c r="H275" i="49"/>
  <c r="I275" i="49"/>
  <c r="K275" i="49"/>
  <c r="G276" i="49"/>
  <c r="H276" i="49"/>
  <c r="I276" i="49"/>
  <c r="K276" i="49"/>
  <c r="G277" i="49"/>
  <c r="H277" i="49"/>
  <c r="I277" i="49"/>
  <c r="K277" i="49"/>
  <c r="G278" i="49"/>
  <c r="H278" i="49"/>
  <c r="I278" i="49"/>
  <c r="J278" i="49"/>
  <c r="K278" i="49"/>
  <c r="G279" i="49"/>
  <c r="H279" i="49"/>
  <c r="I279" i="49"/>
  <c r="J279" i="49"/>
  <c r="K279" i="49"/>
  <c r="H280" i="49"/>
  <c r="I280" i="49"/>
  <c r="J280" i="49"/>
  <c r="K280" i="49"/>
  <c r="H281" i="49"/>
  <c r="I281" i="49"/>
  <c r="J281" i="49"/>
  <c r="K281" i="49"/>
  <c r="G282" i="49"/>
  <c r="H282" i="49"/>
  <c r="J282" i="49"/>
  <c r="K282" i="49"/>
  <c r="G283" i="49"/>
  <c r="H283" i="49"/>
  <c r="J283" i="49"/>
  <c r="K283" i="49"/>
  <c r="G284" i="49"/>
  <c r="H284" i="49"/>
  <c r="I284" i="49"/>
  <c r="J284" i="49"/>
  <c r="K284" i="49"/>
  <c r="G285" i="49"/>
  <c r="H285" i="49"/>
  <c r="I285" i="49"/>
  <c r="J285" i="49"/>
  <c r="K285" i="49"/>
  <c r="G286" i="49"/>
  <c r="H286" i="49"/>
  <c r="I286" i="49"/>
  <c r="J286" i="49"/>
  <c r="K286" i="49"/>
  <c r="G287" i="49"/>
  <c r="H287" i="49"/>
  <c r="I287" i="49"/>
  <c r="J287" i="49"/>
  <c r="K287" i="49"/>
  <c r="G288" i="49"/>
  <c r="H288" i="49"/>
  <c r="I288" i="49"/>
  <c r="J288" i="49"/>
  <c r="K288" i="49"/>
  <c r="G289" i="49"/>
  <c r="H289" i="49"/>
  <c r="I289" i="49"/>
  <c r="J289" i="49"/>
  <c r="K289" i="49"/>
  <c r="G290" i="49"/>
  <c r="H290" i="49"/>
  <c r="I290" i="49"/>
  <c r="J290" i="49"/>
  <c r="K290" i="49"/>
  <c r="G291" i="49"/>
  <c r="H291" i="49"/>
  <c r="I291" i="49"/>
  <c r="J291" i="49"/>
  <c r="K291" i="49"/>
  <c r="G292" i="49"/>
  <c r="H292" i="49"/>
  <c r="I292" i="49"/>
  <c r="J292" i="49"/>
  <c r="K292" i="49"/>
  <c r="G293" i="49"/>
  <c r="H293" i="49"/>
  <c r="I293" i="49"/>
  <c r="J293" i="49"/>
  <c r="K293" i="49"/>
  <c r="G294" i="49"/>
  <c r="H294" i="49"/>
  <c r="I294" i="49"/>
  <c r="J294" i="49"/>
  <c r="K294" i="49"/>
  <c r="G295" i="49"/>
  <c r="H295" i="49"/>
  <c r="I295" i="49"/>
  <c r="J295" i="49"/>
  <c r="K295" i="49"/>
  <c r="G296" i="49"/>
  <c r="H296" i="49"/>
  <c r="I296" i="49"/>
  <c r="J296" i="49"/>
  <c r="K296" i="49"/>
  <c r="G297" i="49"/>
  <c r="H297" i="49"/>
  <c r="I297" i="49"/>
  <c r="J297" i="49"/>
  <c r="K297" i="49"/>
  <c r="G298" i="49"/>
  <c r="H298" i="49"/>
  <c r="I298" i="49"/>
  <c r="J298" i="49"/>
  <c r="K298" i="49"/>
  <c r="G299" i="49"/>
  <c r="H299" i="49"/>
  <c r="I299" i="49"/>
  <c r="J299" i="49"/>
  <c r="K299" i="49"/>
  <c r="G300" i="49"/>
  <c r="H300" i="49"/>
  <c r="I300" i="49"/>
  <c r="J300" i="49"/>
  <c r="K300" i="49"/>
  <c r="G301" i="49"/>
  <c r="H301" i="49"/>
  <c r="I301" i="49"/>
  <c r="J301" i="49"/>
  <c r="K301" i="49"/>
  <c r="G302" i="49"/>
  <c r="H302" i="49"/>
  <c r="I302" i="49"/>
  <c r="J302" i="49"/>
  <c r="K302" i="49"/>
  <c r="G303" i="49"/>
  <c r="H303" i="49"/>
  <c r="I303" i="49"/>
  <c r="K303" i="49"/>
  <c r="G304" i="49"/>
  <c r="H304" i="49"/>
  <c r="I304" i="49"/>
  <c r="K304" i="49"/>
  <c r="H305" i="49"/>
  <c r="I305" i="49"/>
  <c r="J305" i="49"/>
  <c r="K305" i="49"/>
  <c r="H306" i="49"/>
  <c r="I306" i="49"/>
  <c r="J306" i="49"/>
  <c r="K306" i="49"/>
  <c r="G307" i="49"/>
  <c r="H307" i="49"/>
  <c r="J307" i="49"/>
  <c r="K307" i="49"/>
  <c r="G308" i="49"/>
  <c r="H308" i="49"/>
  <c r="J308" i="49"/>
  <c r="K308" i="49"/>
  <c r="G309" i="49"/>
  <c r="H309" i="49"/>
  <c r="I309" i="49"/>
  <c r="J309" i="49"/>
  <c r="H310" i="49"/>
  <c r="I310" i="49"/>
  <c r="J310" i="49"/>
  <c r="H311" i="49"/>
  <c r="I311" i="49"/>
  <c r="J311" i="49"/>
  <c r="K311" i="49"/>
  <c r="H312" i="49"/>
  <c r="I312" i="49"/>
  <c r="K312" i="49"/>
  <c r="G313" i="49"/>
  <c r="H313" i="49"/>
  <c r="I313" i="49"/>
  <c r="K313" i="49"/>
  <c r="G314" i="49"/>
  <c r="H314" i="49"/>
  <c r="I314" i="49"/>
  <c r="J314" i="49"/>
  <c r="K314" i="49"/>
  <c r="H315" i="49"/>
  <c r="I315" i="49"/>
  <c r="J315" i="49"/>
  <c r="K315" i="49"/>
  <c r="H316" i="49"/>
  <c r="I316" i="49"/>
  <c r="J316" i="49"/>
  <c r="K316" i="49"/>
  <c r="G317" i="49"/>
  <c r="H317" i="49"/>
  <c r="I317" i="49"/>
  <c r="K317" i="49"/>
  <c r="G318" i="49"/>
  <c r="H318" i="49"/>
  <c r="I318" i="49"/>
  <c r="K318" i="49"/>
  <c r="G319" i="49"/>
  <c r="H319" i="49"/>
  <c r="I319" i="49"/>
  <c r="J319" i="49"/>
  <c r="K319" i="49"/>
  <c r="G320" i="49"/>
  <c r="H320" i="49"/>
  <c r="I320" i="49"/>
  <c r="J320" i="49"/>
  <c r="K320" i="49"/>
  <c r="G321" i="49"/>
  <c r="H321" i="49"/>
  <c r="I321" i="49"/>
  <c r="J321" i="49"/>
  <c r="K321" i="49"/>
  <c r="G322" i="49"/>
  <c r="H322" i="49"/>
  <c r="I322" i="49"/>
  <c r="J322" i="49"/>
  <c r="K322" i="49"/>
  <c r="G323" i="49"/>
  <c r="I323" i="49"/>
  <c r="J323" i="49"/>
  <c r="K323" i="49"/>
  <c r="G324" i="49"/>
  <c r="I324" i="49"/>
  <c r="J324" i="49"/>
  <c r="K324" i="49"/>
  <c r="G325" i="49"/>
  <c r="H325" i="49"/>
  <c r="I325" i="49"/>
  <c r="J325" i="49"/>
  <c r="K325" i="49"/>
  <c r="G326" i="49"/>
  <c r="H326" i="49"/>
  <c r="I326" i="49"/>
  <c r="J326" i="49"/>
  <c r="K326" i="49"/>
  <c r="G327" i="49"/>
  <c r="I327" i="49"/>
  <c r="J327" i="49"/>
  <c r="K327" i="49"/>
  <c r="G328" i="49"/>
  <c r="I328" i="49"/>
  <c r="J328" i="49"/>
  <c r="K328" i="49"/>
  <c r="G329" i="49"/>
  <c r="H329" i="49"/>
  <c r="I329" i="49"/>
  <c r="J329" i="49"/>
  <c r="K329" i="49"/>
  <c r="G330" i="49"/>
  <c r="H330" i="49"/>
  <c r="I330" i="49"/>
  <c r="J330" i="49"/>
  <c r="K330" i="49"/>
  <c r="G331" i="49"/>
  <c r="H331" i="49"/>
  <c r="I331" i="49"/>
  <c r="J331" i="49"/>
  <c r="K331" i="49"/>
  <c r="G332" i="49"/>
  <c r="H332" i="49"/>
  <c r="I332" i="49"/>
  <c r="J332" i="49"/>
  <c r="K332" i="49"/>
  <c r="G333" i="49"/>
  <c r="H333" i="49"/>
  <c r="I333" i="49"/>
  <c r="J333" i="49"/>
  <c r="K333" i="49"/>
  <c r="G334" i="49"/>
  <c r="H334" i="49"/>
  <c r="I334" i="49"/>
  <c r="J334" i="49"/>
  <c r="K334" i="49"/>
  <c r="G335" i="49"/>
  <c r="H335" i="49"/>
  <c r="I335" i="49"/>
  <c r="J335" i="49"/>
  <c r="K335" i="49"/>
  <c r="G336" i="49"/>
  <c r="H336" i="49"/>
  <c r="I336" i="49"/>
  <c r="J336" i="49"/>
  <c r="K336" i="49"/>
  <c r="G337" i="49"/>
  <c r="H337" i="49"/>
  <c r="I337" i="49"/>
  <c r="J337" i="49"/>
  <c r="K337" i="49"/>
  <c r="G338" i="49"/>
  <c r="H338" i="49"/>
  <c r="I338" i="49"/>
  <c r="J338" i="49"/>
  <c r="K338" i="49"/>
  <c r="G339" i="49"/>
  <c r="H339" i="49"/>
  <c r="I339" i="49"/>
  <c r="J339" i="49"/>
  <c r="K339" i="49"/>
  <c r="G340" i="49"/>
  <c r="H340" i="49"/>
  <c r="J340" i="49"/>
  <c r="K340" i="49"/>
  <c r="G341" i="49"/>
  <c r="H341" i="49"/>
  <c r="J341" i="49"/>
  <c r="K341" i="49"/>
  <c r="H342" i="49"/>
  <c r="I342" i="49"/>
  <c r="J342" i="49"/>
  <c r="K342" i="49"/>
  <c r="H343" i="49"/>
  <c r="I343" i="49"/>
  <c r="J343" i="49"/>
  <c r="K343" i="49"/>
  <c r="G344" i="49"/>
  <c r="H344" i="49"/>
  <c r="I344" i="49"/>
  <c r="J344" i="49"/>
  <c r="K344" i="49"/>
  <c r="G345" i="49"/>
  <c r="H345" i="49"/>
  <c r="I345" i="49"/>
  <c r="K345" i="49"/>
  <c r="G346" i="49"/>
  <c r="H346" i="49"/>
  <c r="K346" i="49"/>
  <c r="H347" i="49"/>
  <c r="I347" i="49"/>
  <c r="J347" i="49"/>
  <c r="K347" i="49"/>
  <c r="H348" i="49"/>
  <c r="I348" i="49"/>
  <c r="J348" i="49"/>
  <c r="K348" i="49"/>
  <c r="G349" i="49"/>
  <c r="H349" i="49"/>
  <c r="I349" i="49"/>
  <c r="J349" i="49"/>
  <c r="K349" i="49"/>
  <c r="H350" i="49"/>
  <c r="I350" i="49"/>
  <c r="J350" i="49"/>
  <c r="K350" i="49"/>
  <c r="H351" i="49"/>
  <c r="I351" i="49"/>
  <c r="J351" i="49"/>
  <c r="K351" i="49"/>
  <c r="G352" i="49"/>
  <c r="H352" i="49"/>
  <c r="I352" i="49"/>
  <c r="K352" i="49"/>
  <c r="G353" i="49"/>
  <c r="H353" i="49"/>
  <c r="I353" i="49"/>
  <c r="K353" i="49"/>
  <c r="G354" i="49"/>
  <c r="H354" i="49"/>
  <c r="I354" i="49"/>
  <c r="J354" i="49"/>
  <c r="K354" i="49"/>
  <c r="G355" i="49"/>
  <c r="H355" i="49"/>
  <c r="I355" i="49"/>
  <c r="K355" i="49"/>
  <c r="G356" i="49"/>
  <c r="H356" i="49"/>
  <c r="I356" i="49"/>
  <c r="K356" i="49"/>
  <c r="H357" i="49"/>
  <c r="I357" i="49"/>
  <c r="J357" i="49"/>
  <c r="K357" i="49"/>
  <c r="H358" i="49"/>
  <c r="I358" i="49"/>
  <c r="J358" i="49"/>
  <c r="K358" i="49"/>
  <c r="G359" i="49"/>
  <c r="H359" i="49"/>
  <c r="I359" i="49"/>
  <c r="J359" i="49"/>
  <c r="K359" i="49"/>
  <c r="G360" i="49"/>
  <c r="H360" i="49"/>
  <c r="I360" i="49"/>
  <c r="J360" i="49"/>
  <c r="K360" i="49"/>
  <c r="G361" i="49"/>
  <c r="H361" i="49"/>
  <c r="I361" i="49"/>
  <c r="J361" i="49"/>
  <c r="K361" i="49"/>
  <c r="G362" i="49"/>
  <c r="H362" i="49"/>
  <c r="I362" i="49"/>
  <c r="J362" i="49"/>
  <c r="K362" i="49"/>
  <c r="G363" i="49"/>
  <c r="H363" i="49"/>
  <c r="I363" i="49"/>
  <c r="J363" i="49"/>
  <c r="K363" i="49"/>
  <c r="G364" i="49"/>
  <c r="H364" i="49"/>
  <c r="I364" i="49"/>
  <c r="J364" i="49"/>
  <c r="K364" i="49"/>
  <c r="G365" i="49"/>
  <c r="H365" i="49"/>
  <c r="I365" i="49"/>
  <c r="J365" i="49"/>
  <c r="K365" i="49"/>
  <c r="H366" i="49"/>
  <c r="I366" i="49"/>
  <c r="J366" i="49"/>
  <c r="K366" i="49"/>
  <c r="H367" i="49"/>
  <c r="I367" i="49"/>
  <c r="J367" i="49"/>
  <c r="K367" i="49"/>
  <c r="G368" i="49"/>
  <c r="H368" i="49"/>
  <c r="I368" i="49"/>
  <c r="K368" i="49"/>
  <c r="G369" i="49"/>
  <c r="H369" i="49"/>
  <c r="I369" i="49"/>
  <c r="K369" i="49"/>
  <c r="G370" i="49"/>
  <c r="H370" i="49"/>
  <c r="I370" i="49"/>
  <c r="J370" i="49"/>
  <c r="K370" i="49"/>
  <c r="G371" i="49"/>
  <c r="H371" i="49"/>
  <c r="I371" i="49"/>
  <c r="K371" i="49"/>
  <c r="G372" i="49"/>
  <c r="H372" i="49"/>
  <c r="I372" i="49"/>
  <c r="K372" i="49"/>
  <c r="H373" i="49"/>
  <c r="I373" i="49"/>
  <c r="J373" i="49"/>
  <c r="K373" i="49"/>
  <c r="H374" i="49"/>
  <c r="I374" i="49"/>
  <c r="J374" i="49"/>
  <c r="K374" i="49"/>
  <c r="G375" i="49"/>
  <c r="H375" i="49"/>
  <c r="I375" i="49"/>
  <c r="J375" i="49"/>
  <c r="K375" i="49"/>
  <c r="H376" i="49"/>
  <c r="I376" i="49"/>
  <c r="J376" i="49"/>
  <c r="K376" i="49"/>
  <c r="H377" i="49"/>
  <c r="I377" i="49"/>
  <c r="J377" i="49"/>
  <c r="K377" i="49"/>
  <c r="G378" i="49"/>
  <c r="H378" i="49"/>
  <c r="I378" i="49"/>
  <c r="K378" i="49"/>
  <c r="G379" i="49"/>
  <c r="H379" i="49"/>
  <c r="I379" i="49"/>
  <c r="K379" i="49"/>
  <c r="G380" i="49"/>
  <c r="H380" i="49"/>
  <c r="I380" i="49"/>
  <c r="J380" i="49"/>
  <c r="K380" i="49"/>
  <c r="G381" i="49"/>
  <c r="H381" i="49"/>
  <c r="I381" i="49"/>
  <c r="J381" i="49"/>
  <c r="K381" i="49"/>
  <c r="G382" i="49"/>
  <c r="H382" i="49"/>
  <c r="I382" i="49"/>
  <c r="J382" i="49"/>
  <c r="K382" i="49"/>
  <c r="G383" i="49"/>
  <c r="H383" i="49"/>
  <c r="I383" i="49"/>
  <c r="J383" i="49"/>
  <c r="K383" i="49"/>
  <c r="G384" i="49"/>
  <c r="H384" i="49"/>
  <c r="I384" i="49"/>
  <c r="J384" i="49"/>
  <c r="K384" i="49"/>
  <c r="G385" i="49"/>
  <c r="H385" i="49"/>
  <c r="I385" i="49"/>
  <c r="J385" i="49"/>
  <c r="K385" i="49"/>
  <c r="G386" i="49"/>
  <c r="H386" i="49"/>
  <c r="I386" i="49"/>
  <c r="J386" i="49"/>
  <c r="K386" i="49"/>
  <c r="G387" i="49"/>
  <c r="H387" i="49"/>
  <c r="I387" i="49"/>
  <c r="J387" i="49"/>
  <c r="K387" i="49"/>
  <c r="G388" i="49"/>
  <c r="H388" i="49"/>
  <c r="I388" i="49"/>
  <c r="J388" i="49"/>
  <c r="K388" i="49"/>
  <c r="G389" i="49"/>
  <c r="H389" i="49"/>
  <c r="I389" i="49"/>
  <c r="J389" i="49"/>
  <c r="K389" i="49"/>
  <c r="G390" i="49"/>
  <c r="H390" i="49"/>
  <c r="I390" i="49"/>
  <c r="J390" i="49"/>
  <c r="K390" i="49"/>
  <c r="G391" i="49"/>
  <c r="H391" i="49"/>
  <c r="I391" i="49"/>
  <c r="J391" i="49"/>
  <c r="K391" i="49"/>
  <c r="G392" i="49"/>
  <c r="H392" i="49"/>
  <c r="I392" i="49"/>
  <c r="J392" i="49"/>
  <c r="K392" i="49"/>
  <c r="G393" i="49"/>
  <c r="H393" i="49"/>
  <c r="I393" i="49"/>
  <c r="J393" i="49"/>
  <c r="K393" i="49"/>
  <c r="G394" i="49"/>
  <c r="H394" i="49"/>
  <c r="I394" i="49"/>
  <c r="J394" i="49"/>
  <c r="K394" i="49"/>
  <c r="G395" i="49"/>
  <c r="H395" i="49"/>
  <c r="I395" i="49"/>
  <c r="J395" i="49"/>
  <c r="K395" i="49"/>
  <c r="G396" i="49"/>
  <c r="H396" i="49"/>
  <c r="I396" i="49"/>
  <c r="J396" i="49"/>
  <c r="K396" i="49"/>
  <c r="G397" i="49"/>
  <c r="H397" i="49"/>
  <c r="I397" i="49"/>
  <c r="J397" i="49"/>
  <c r="K397" i="49"/>
  <c r="G398" i="49"/>
  <c r="H398" i="49"/>
  <c r="I398" i="49"/>
  <c r="J398" i="49"/>
  <c r="K398" i="49"/>
  <c r="G399" i="49"/>
  <c r="H399" i="49"/>
  <c r="I399" i="49"/>
  <c r="J399" i="49"/>
  <c r="K399" i="49"/>
  <c r="G400" i="49"/>
  <c r="H400" i="49"/>
  <c r="I400" i="49"/>
  <c r="J400" i="49"/>
  <c r="K400" i="49"/>
  <c r="G401" i="49"/>
  <c r="H401" i="49"/>
  <c r="I401" i="49"/>
  <c r="J401" i="49"/>
  <c r="K401" i="49"/>
  <c r="G402" i="49"/>
  <c r="H402" i="49"/>
  <c r="I402" i="49"/>
  <c r="J402" i="49"/>
  <c r="K402" i="49"/>
  <c r="G403" i="49"/>
  <c r="H403" i="49"/>
  <c r="I403" i="49"/>
  <c r="J403" i="49"/>
  <c r="K403" i="49"/>
  <c r="G404" i="49"/>
  <c r="H404" i="49"/>
  <c r="I404" i="49"/>
  <c r="J404" i="49"/>
  <c r="K404" i="49"/>
  <c r="G405" i="49"/>
  <c r="H405" i="49"/>
  <c r="I405" i="49"/>
  <c r="J405" i="49"/>
  <c r="K405" i="49"/>
  <c r="G406" i="49"/>
  <c r="H406" i="49"/>
  <c r="I406" i="49"/>
  <c r="J406" i="49"/>
  <c r="K406" i="49"/>
  <c r="G407" i="49"/>
  <c r="H407" i="49"/>
  <c r="I407" i="49"/>
  <c r="J407" i="49"/>
  <c r="K407" i="49"/>
  <c r="G408" i="49"/>
  <c r="H408" i="49"/>
  <c r="I408" i="49"/>
  <c r="J408" i="49"/>
  <c r="K408" i="49"/>
  <c r="G409" i="49"/>
  <c r="H409" i="49"/>
  <c r="I409" i="49"/>
  <c r="J409" i="49"/>
  <c r="K409" i="49"/>
  <c r="G410" i="49"/>
  <c r="H410" i="49"/>
  <c r="I410" i="49"/>
  <c r="J410" i="49"/>
  <c r="K410" i="49"/>
  <c r="G411" i="49"/>
  <c r="H411" i="49"/>
  <c r="I411" i="49"/>
  <c r="J411" i="49"/>
  <c r="K411" i="49"/>
  <c r="G412" i="49"/>
  <c r="H412" i="49"/>
  <c r="I412" i="49"/>
  <c r="J412" i="49"/>
  <c r="K412" i="49"/>
  <c r="G413" i="49"/>
  <c r="H413" i="49"/>
  <c r="I413" i="49"/>
  <c r="J413" i="49"/>
  <c r="K413" i="49"/>
  <c r="G414" i="49"/>
  <c r="H414" i="49"/>
  <c r="I414" i="49"/>
  <c r="J414" i="49"/>
  <c r="K414" i="49"/>
  <c r="G415" i="49"/>
  <c r="H415" i="49"/>
  <c r="I415" i="49"/>
  <c r="J415" i="49"/>
  <c r="K415" i="49"/>
  <c r="G416" i="49"/>
  <c r="H416" i="49"/>
  <c r="I416" i="49"/>
  <c r="J416" i="49"/>
  <c r="K416" i="49"/>
  <c r="G417" i="49"/>
  <c r="H417" i="49"/>
  <c r="I417" i="49"/>
  <c r="J417" i="49"/>
  <c r="K417" i="49"/>
  <c r="G418" i="49"/>
  <c r="H418" i="49"/>
  <c r="I418" i="49"/>
  <c r="J418" i="49"/>
  <c r="K418" i="49"/>
  <c r="G419" i="49"/>
  <c r="H419" i="49"/>
  <c r="I419" i="49"/>
  <c r="J419" i="49"/>
  <c r="K419" i="49"/>
  <c r="G420" i="49"/>
  <c r="H420" i="49"/>
  <c r="I420" i="49"/>
  <c r="J420" i="49"/>
  <c r="K420" i="49"/>
  <c r="G421" i="49"/>
  <c r="H421" i="49"/>
  <c r="I421" i="49"/>
  <c r="J421" i="49"/>
  <c r="K421" i="49"/>
  <c r="G422" i="49"/>
  <c r="H422" i="49"/>
  <c r="I422" i="49"/>
  <c r="J422" i="49"/>
  <c r="K422" i="49"/>
  <c r="G423" i="49"/>
  <c r="H423" i="49"/>
  <c r="I423" i="49"/>
  <c r="J423" i="49"/>
  <c r="K423" i="49"/>
  <c r="G424" i="49"/>
  <c r="H424" i="49"/>
  <c r="I424" i="49"/>
  <c r="J424" i="49"/>
  <c r="K424" i="49"/>
  <c r="G425" i="49"/>
  <c r="H425" i="49"/>
  <c r="I425" i="49"/>
  <c r="J425" i="49"/>
  <c r="K425" i="49"/>
  <c r="G426" i="49"/>
  <c r="H426" i="49"/>
  <c r="I426" i="49"/>
  <c r="J426" i="49"/>
  <c r="K426" i="49"/>
  <c r="G427" i="49"/>
  <c r="H427" i="49"/>
  <c r="I427" i="49"/>
  <c r="J427" i="49"/>
  <c r="K427" i="49"/>
  <c r="G428" i="49"/>
  <c r="H428" i="49"/>
  <c r="I428" i="49"/>
  <c r="J428" i="49"/>
  <c r="K428" i="49"/>
  <c r="G429" i="49"/>
  <c r="H429" i="49"/>
  <c r="I429" i="49"/>
  <c r="J429" i="49"/>
  <c r="K429" i="49"/>
  <c r="G430" i="49"/>
  <c r="H430" i="49"/>
  <c r="I430" i="49"/>
  <c r="J430" i="49"/>
  <c r="K430" i="49"/>
  <c r="G431" i="49"/>
  <c r="H431" i="49"/>
  <c r="I431" i="49"/>
  <c r="J431" i="49"/>
  <c r="K431" i="49"/>
  <c r="G432" i="49"/>
  <c r="H432" i="49"/>
  <c r="I432" i="49"/>
  <c r="J432" i="49"/>
  <c r="K432" i="49"/>
  <c r="G433" i="49"/>
  <c r="H433" i="49"/>
  <c r="I433" i="49"/>
  <c r="J433" i="49"/>
  <c r="K433" i="49"/>
  <c r="G434" i="49"/>
  <c r="H434" i="49"/>
  <c r="I434" i="49"/>
  <c r="J434" i="49"/>
  <c r="K434" i="49"/>
  <c r="G435" i="49"/>
  <c r="H435" i="49"/>
  <c r="I435" i="49"/>
  <c r="J435" i="49"/>
  <c r="K435" i="49"/>
  <c r="G436" i="49"/>
  <c r="H436" i="49"/>
  <c r="I436" i="49"/>
  <c r="J436" i="49"/>
  <c r="K436" i="49"/>
  <c r="G437" i="49"/>
  <c r="H437" i="49"/>
  <c r="I437" i="49"/>
  <c r="J437" i="49"/>
  <c r="K437" i="49"/>
  <c r="G438" i="49"/>
  <c r="H438" i="49"/>
  <c r="I438" i="49"/>
  <c r="J438" i="49"/>
  <c r="K438" i="49"/>
  <c r="G439" i="49"/>
  <c r="H439" i="49"/>
  <c r="I439" i="49"/>
  <c r="J439" i="49"/>
  <c r="K439" i="49"/>
  <c r="G440" i="49"/>
  <c r="H440" i="49"/>
  <c r="I440" i="49"/>
  <c r="J440" i="49"/>
  <c r="K440" i="49"/>
  <c r="G441" i="49"/>
  <c r="H441" i="49"/>
  <c r="I441" i="49"/>
  <c r="J441" i="49"/>
  <c r="K441" i="49"/>
  <c r="G442" i="49"/>
  <c r="H442" i="49"/>
  <c r="I442" i="49"/>
  <c r="J442" i="49"/>
  <c r="K442" i="49"/>
  <c r="G443" i="49"/>
  <c r="H443" i="49"/>
  <c r="I443" i="49"/>
  <c r="J443" i="49"/>
  <c r="K443" i="49"/>
  <c r="G444" i="49"/>
  <c r="H444" i="49"/>
  <c r="I444" i="49"/>
  <c r="J444" i="49"/>
  <c r="K444" i="49"/>
  <c r="G445" i="49"/>
  <c r="H445" i="49"/>
  <c r="I445" i="49"/>
  <c r="J445" i="49"/>
  <c r="K445" i="49"/>
  <c r="G446" i="49"/>
  <c r="H446" i="49"/>
  <c r="I446" i="49"/>
  <c r="J446" i="49"/>
  <c r="K446" i="49"/>
  <c r="G447" i="49"/>
  <c r="H447" i="49"/>
  <c r="I447" i="49"/>
  <c r="J447" i="49"/>
  <c r="K447" i="49"/>
  <c r="G448" i="49"/>
  <c r="H448" i="49"/>
  <c r="I448" i="49"/>
  <c r="J448" i="49"/>
  <c r="K448" i="49"/>
  <c r="G449" i="49"/>
  <c r="H449" i="49"/>
  <c r="I449" i="49"/>
  <c r="J449" i="49"/>
  <c r="K449" i="49"/>
  <c r="G450" i="49"/>
  <c r="H450" i="49"/>
  <c r="I450" i="49"/>
  <c r="J450" i="49"/>
  <c r="K450" i="49"/>
  <c r="G451" i="49"/>
  <c r="H451" i="49"/>
  <c r="I451" i="49"/>
  <c r="J451" i="49"/>
  <c r="K451" i="49"/>
  <c r="G452" i="49"/>
  <c r="H452" i="49"/>
  <c r="I452" i="49"/>
  <c r="J452" i="49"/>
  <c r="K452" i="49"/>
  <c r="G453" i="49"/>
  <c r="H453" i="49"/>
  <c r="I453" i="49"/>
  <c r="J453" i="49"/>
  <c r="K453" i="49"/>
  <c r="G454" i="49"/>
  <c r="H454" i="49"/>
  <c r="I454" i="49"/>
  <c r="J454" i="49"/>
  <c r="K454" i="49"/>
  <c r="G455" i="49"/>
  <c r="H455" i="49"/>
  <c r="I455" i="49"/>
  <c r="J455" i="49"/>
  <c r="K455" i="49"/>
  <c r="G456" i="49"/>
  <c r="H456" i="49"/>
  <c r="I456" i="49"/>
  <c r="J456" i="49"/>
  <c r="K456" i="49"/>
  <c r="G457" i="49"/>
  <c r="H457" i="49"/>
  <c r="I457" i="49"/>
  <c r="J457" i="49"/>
  <c r="K457" i="49"/>
  <c r="G458" i="49"/>
  <c r="H458" i="49"/>
  <c r="I458" i="49"/>
  <c r="J458" i="49"/>
  <c r="K458" i="49"/>
  <c r="G459" i="49"/>
  <c r="H459" i="49"/>
  <c r="I459" i="49"/>
  <c r="J459" i="49"/>
  <c r="K459" i="49"/>
  <c r="G460" i="49"/>
  <c r="H460" i="49"/>
  <c r="I460" i="49"/>
  <c r="J460" i="49"/>
  <c r="K460" i="49"/>
  <c r="G461" i="49"/>
  <c r="H461" i="49"/>
  <c r="I461" i="49"/>
  <c r="J461" i="49"/>
  <c r="K461" i="49"/>
  <c r="G462" i="49"/>
  <c r="H462" i="49"/>
  <c r="I462" i="49"/>
  <c r="J462" i="49"/>
  <c r="K462" i="49"/>
  <c r="G463" i="49"/>
  <c r="H463" i="49"/>
  <c r="I463" i="49"/>
  <c r="J463" i="49"/>
  <c r="K463" i="49"/>
  <c r="G464" i="49"/>
  <c r="H464" i="49"/>
  <c r="I464" i="49"/>
  <c r="J464" i="49"/>
  <c r="K464" i="49"/>
  <c r="G465" i="49"/>
  <c r="H465" i="49"/>
  <c r="I465" i="49"/>
  <c r="J465" i="49"/>
  <c r="K465" i="49"/>
  <c r="G466" i="49"/>
  <c r="H466" i="49"/>
  <c r="I466" i="49"/>
  <c r="J466" i="49"/>
  <c r="K466" i="49"/>
  <c r="G467" i="49"/>
  <c r="H467" i="49"/>
  <c r="I467" i="49"/>
  <c r="J467" i="49"/>
  <c r="K467" i="49"/>
  <c r="G468" i="49"/>
  <c r="H468" i="49"/>
  <c r="I468" i="49"/>
  <c r="J468" i="49"/>
  <c r="K468" i="49"/>
  <c r="G469" i="49"/>
  <c r="H469" i="49"/>
  <c r="I469" i="49"/>
  <c r="J469" i="49"/>
  <c r="K469" i="49"/>
  <c r="G470" i="49"/>
  <c r="H470" i="49"/>
  <c r="I470" i="49"/>
  <c r="J470" i="49"/>
  <c r="K470" i="49"/>
  <c r="G471" i="49"/>
  <c r="H471" i="49"/>
  <c r="I471" i="49"/>
  <c r="J471" i="49"/>
  <c r="K471" i="49"/>
  <c r="G472" i="49"/>
  <c r="H472" i="49"/>
  <c r="I472" i="49"/>
  <c r="J472" i="49"/>
  <c r="K472" i="49"/>
  <c r="G473" i="49"/>
  <c r="H473" i="49"/>
  <c r="I473" i="49"/>
  <c r="J473" i="49"/>
  <c r="K473" i="49"/>
  <c r="G474" i="49"/>
  <c r="H474" i="49"/>
  <c r="I474" i="49"/>
  <c r="J474" i="49"/>
  <c r="K474" i="49"/>
  <c r="G475" i="49"/>
  <c r="H475" i="49"/>
  <c r="I475" i="49"/>
  <c r="J475" i="49"/>
  <c r="K475" i="49"/>
  <c r="G476" i="49"/>
  <c r="H476" i="49"/>
  <c r="I476" i="49"/>
  <c r="J476" i="49"/>
  <c r="K476" i="49"/>
  <c r="G477" i="49"/>
  <c r="H477" i="49"/>
  <c r="I477" i="49"/>
  <c r="J477" i="49"/>
  <c r="K477" i="49"/>
  <c r="G478" i="49"/>
  <c r="H478" i="49"/>
  <c r="I478" i="49"/>
  <c r="J478" i="49"/>
  <c r="K478" i="49"/>
  <c r="G479" i="49"/>
  <c r="H479" i="49"/>
  <c r="I479" i="49"/>
  <c r="J479" i="49"/>
  <c r="K479" i="49"/>
  <c r="G480" i="49"/>
  <c r="H480" i="49"/>
  <c r="I480" i="49"/>
  <c r="J480" i="49"/>
  <c r="K480" i="49"/>
  <c r="G481" i="49"/>
  <c r="H481" i="49"/>
  <c r="I481" i="49"/>
  <c r="J481" i="49"/>
  <c r="K481" i="49"/>
  <c r="G482" i="49"/>
  <c r="H482" i="49"/>
  <c r="I482" i="49"/>
  <c r="J482" i="49"/>
  <c r="K482" i="49"/>
  <c r="G483" i="49"/>
  <c r="H483" i="49"/>
  <c r="I483" i="49"/>
  <c r="J483" i="49"/>
  <c r="K483" i="49"/>
  <c r="G484" i="49"/>
  <c r="H484" i="49"/>
  <c r="I484" i="49"/>
  <c r="J484" i="49"/>
  <c r="K484" i="49"/>
  <c r="G485" i="49"/>
  <c r="H485" i="49"/>
  <c r="I485" i="49"/>
  <c r="J485" i="49"/>
  <c r="K485" i="49"/>
  <c r="G486" i="49"/>
  <c r="H486" i="49"/>
  <c r="I486" i="49"/>
  <c r="J486" i="49"/>
  <c r="K486" i="49"/>
  <c r="G487" i="49"/>
  <c r="H487" i="49"/>
  <c r="I487" i="49"/>
  <c r="J487" i="49"/>
  <c r="K487" i="49"/>
  <c r="G488" i="49"/>
  <c r="H488" i="49"/>
  <c r="I488" i="49"/>
  <c r="J488" i="49"/>
  <c r="K488" i="49"/>
  <c r="G489" i="49"/>
  <c r="H489" i="49"/>
  <c r="I489" i="49"/>
  <c r="J489" i="49"/>
  <c r="K489" i="49"/>
  <c r="G490" i="49"/>
  <c r="H490" i="49"/>
  <c r="I490" i="49"/>
  <c r="J490" i="49"/>
  <c r="K490" i="49"/>
  <c r="G491" i="49"/>
  <c r="H491" i="49"/>
  <c r="I491" i="49"/>
  <c r="J491" i="49"/>
  <c r="K491" i="49"/>
  <c r="G492" i="49"/>
  <c r="H492" i="49"/>
  <c r="I492" i="49"/>
  <c r="J492" i="49"/>
  <c r="K492" i="49"/>
  <c r="G493" i="49"/>
  <c r="H493" i="49"/>
  <c r="I493" i="49"/>
  <c r="J493" i="49"/>
  <c r="K493" i="49"/>
  <c r="G494" i="49"/>
  <c r="H494" i="49"/>
  <c r="I494" i="49"/>
  <c r="J494" i="49"/>
  <c r="K494" i="49"/>
  <c r="G495" i="49"/>
  <c r="H495" i="49"/>
  <c r="I495" i="49"/>
  <c r="J495" i="49"/>
  <c r="K495" i="49"/>
  <c r="G496" i="49"/>
  <c r="H496" i="49"/>
  <c r="I496" i="49"/>
  <c r="J496" i="49"/>
  <c r="K496" i="49"/>
  <c r="G497" i="49"/>
  <c r="H497" i="49"/>
  <c r="I497" i="49"/>
  <c r="J497" i="49"/>
  <c r="K497" i="49"/>
  <c r="G498" i="49"/>
  <c r="H498" i="49"/>
  <c r="I498" i="49"/>
  <c r="J498" i="49"/>
  <c r="K498" i="49"/>
  <c r="G499" i="49"/>
  <c r="H499" i="49"/>
  <c r="I499" i="49"/>
  <c r="J499" i="49"/>
  <c r="K499" i="49"/>
  <c r="G500" i="49"/>
  <c r="H500" i="49"/>
  <c r="I500" i="49"/>
  <c r="J500" i="49"/>
  <c r="K500" i="49"/>
  <c r="G501" i="49"/>
  <c r="H501" i="49"/>
  <c r="I501" i="49"/>
  <c r="J501" i="49"/>
  <c r="K501" i="49"/>
  <c r="G502" i="49"/>
  <c r="H502" i="49"/>
  <c r="I502" i="49"/>
  <c r="J502" i="49"/>
  <c r="K502" i="49"/>
  <c r="G503" i="49"/>
  <c r="H503" i="49"/>
  <c r="I503" i="49"/>
  <c r="J503" i="49"/>
  <c r="K503" i="49"/>
  <c r="G504" i="49"/>
  <c r="H504" i="49"/>
  <c r="I504" i="49"/>
  <c r="J504" i="49"/>
  <c r="K504" i="49"/>
  <c r="G505" i="49"/>
  <c r="H505" i="49"/>
  <c r="I505" i="49"/>
  <c r="J505" i="49"/>
  <c r="K505" i="49"/>
  <c r="G506" i="49"/>
  <c r="H506" i="49"/>
  <c r="I506" i="49"/>
  <c r="J506" i="49"/>
  <c r="K506" i="49"/>
  <c r="G507" i="49"/>
  <c r="H507" i="49"/>
  <c r="I507" i="49"/>
  <c r="J507" i="49"/>
  <c r="K507" i="49"/>
  <c r="G508" i="49"/>
  <c r="H508" i="49"/>
  <c r="I508" i="49"/>
  <c r="J508" i="49"/>
  <c r="K508" i="49"/>
  <c r="G509" i="49"/>
  <c r="H509" i="49"/>
  <c r="I509" i="49"/>
  <c r="J509" i="49"/>
  <c r="K509" i="49"/>
  <c r="G510" i="49"/>
  <c r="H510" i="49"/>
  <c r="I510" i="49"/>
  <c r="J510" i="49"/>
  <c r="K510" i="49"/>
  <c r="G511" i="49"/>
  <c r="H511" i="49"/>
  <c r="I511" i="49"/>
  <c r="J511" i="49"/>
  <c r="K511" i="49"/>
  <c r="G512" i="49"/>
  <c r="H512" i="49"/>
  <c r="I512" i="49"/>
  <c r="J512" i="49"/>
  <c r="K512" i="49"/>
  <c r="G513" i="49"/>
  <c r="H513" i="49"/>
  <c r="I513" i="49"/>
  <c r="J513" i="49"/>
  <c r="K513" i="49"/>
  <c r="G514" i="49"/>
  <c r="H514" i="49"/>
  <c r="I514" i="49"/>
  <c r="J514" i="49"/>
  <c r="K514" i="49"/>
  <c r="G515" i="49"/>
  <c r="H515" i="49"/>
  <c r="I515" i="49"/>
  <c r="J515" i="49"/>
  <c r="K515" i="49"/>
  <c r="G516" i="49"/>
  <c r="H516" i="49"/>
  <c r="I516" i="49"/>
  <c r="J516" i="49"/>
  <c r="K516" i="49"/>
  <c r="G517" i="49"/>
  <c r="H517" i="49"/>
  <c r="I517" i="49"/>
  <c r="J517" i="49"/>
  <c r="K517" i="49"/>
  <c r="G518" i="49"/>
  <c r="H518" i="49"/>
  <c r="I518" i="49"/>
  <c r="J518" i="49"/>
  <c r="K518" i="49"/>
  <c r="G519" i="49"/>
  <c r="H519" i="49"/>
  <c r="I519" i="49"/>
  <c r="J519" i="49"/>
  <c r="K519" i="49"/>
  <c r="G520" i="49"/>
  <c r="H520" i="49"/>
  <c r="I520" i="49"/>
  <c r="J520" i="49"/>
  <c r="K520" i="49"/>
  <c r="G521" i="49"/>
  <c r="H521" i="49"/>
  <c r="I521" i="49"/>
  <c r="J521" i="49"/>
  <c r="K521" i="49"/>
  <c r="G522" i="49"/>
  <c r="H522" i="49"/>
  <c r="I522" i="49"/>
  <c r="J522" i="49"/>
  <c r="K522" i="49"/>
  <c r="G523" i="49"/>
  <c r="H523" i="49"/>
  <c r="I523" i="49"/>
  <c r="J523" i="49"/>
  <c r="K523" i="49"/>
  <c r="G524" i="49"/>
  <c r="H524" i="49"/>
  <c r="I524" i="49"/>
  <c r="J524" i="49"/>
  <c r="K524" i="49"/>
  <c r="G525" i="49"/>
  <c r="H525" i="49"/>
  <c r="I525" i="49"/>
  <c r="J525" i="49"/>
  <c r="K525" i="49"/>
  <c r="G526" i="49"/>
  <c r="H526" i="49"/>
  <c r="I526" i="49"/>
  <c r="J526" i="49"/>
  <c r="K526" i="49"/>
  <c r="G527" i="49"/>
  <c r="H527" i="49"/>
  <c r="I527" i="49"/>
  <c r="J527" i="49"/>
  <c r="K527" i="49"/>
  <c r="G528" i="49"/>
  <c r="H528" i="49"/>
  <c r="I528" i="49"/>
  <c r="J528" i="49"/>
  <c r="K528" i="49"/>
  <c r="G529" i="49"/>
  <c r="H529" i="49"/>
  <c r="I529" i="49"/>
  <c r="J529" i="49"/>
  <c r="K529" i="49"/>
  <c r="G530" i="49"/>
  <c r="H530" i="49"/>
  <c r="I530" i="49"/>
  <c r="J530" i="49"/>
  <c r="K530" i="49"/>
  <c r="G531" i="49"/>
  <c r="H531" i="49"/>
  <c r="I531" i="49"/>
  <c r="J531" i="49"/>
  <c r="K531" i="49"/>
  <c r="G532" i="49"/>
  <c r="H532" i="49"/>
  <c r="I532" i="49"/>
  <c r="J532" i="49"/>
  <c r="K532" i="49"/>
  <c r="G533" i="49"/>
  <c r="H533" i="49"/>
  <c r="I533" i="49"/>
  <c r="J533" i="49"/>
  <c r="K533" i="49"/>
  <c r="G534" i="49"/>
  <c r="H534" i="49"/>
  <c r="I534" i="49"/>
  <c r="J534" i="49"/>
  <c r="K534" i="49"/>
  <c r="G535" i="49"/>
  <c r="H535" i="49"/>
  <c r="I535" i="49"/>
  <c r="J535" i="49"/>
  <c r="K535" i="49"/>
  <c r="G536" i="49"/>
  <c r="H536" i="49"/>
  <c r="I536" i="49"/>
  <c r="J536" i="49"/>
  <c r="K536" i="49"/>
  <c r="G537" i="49"/>
  <c r="H537" i="49"/>
  <c r="I537" i="49"/>
  <c r="J537" i="49"/>
  <c r="K537" i="49"/>
  <c r="G538" i="49"/>
  <c r="H538" i="49"/>
  <c r="I538" i="49"/>
  <c r="J538" i="49"/>
  <c r="K538" i="49"/>
  <c r="G539" i="49"/>
  <c r="H539" i="49"/>
  <c r="I539" i="49"/>
  <c r="J539" i="49"/>
  <c r="K539" i="49"/>
  <c r="G540" i="49"/>
  <c r="H540" i="49"/>
  <c r="I540" i="49"/>
  <c r="J540" i="49"/>
  <c r="K540" i="49"/>
  <c r="G541" i="49"/>
  <c r="H541" i="49"/>
  <c r="I541" i="49"/>
  <c r="J541" i="49"/>
  <c r="K541" i="49"/>
  <c r="G542" i="49"/>
  <c r="H542" i="49"/>
  <c r="I542" i="49"/>
  <c r="J542" i="49"/>
  <c r="K542" i="49"/>
  <c r="G543" i="49"/>
  <c r="H543" i="49"/>
  <c r="I543" i="49"/>
  <c r="J543" i="49"/>
  <c r="K543" i="49"/>
  <c r="G544" i="49"/>
  <c r="H544" i="49"/>
  <c r="I544" i="49"/>
  <c r="J544" i="49"/>
  <c r="K544" i="49"/>
  <c r="G545" i="49"/>
  <c r="H545" i="49"/>
  <c r="I545" i="49"/>
  <c r="J545" i="49"/>
  <c r="K545" i="49"/>
  <c r="G546" i="49"/>
  <c r="H546" i="49"/>
  <c r="I546" i="49"/>
  <c r="J546" i="49"/>
  <c r="K546" i="49"/>
  <c r="G547" i="49"/>
  <c r="H547" i="49"/>
  <c r="I547" i="49"/>
  <c r="J547" i="49"/>
  <c r="K547" i="49"/>
  <c r="G548" i="49"/>
  <c r="H548" i="49"/>
  <c r="I548" i="49"/>
  <c r="J548" i="49"/>
  <c r="K548" i="49"/>
  <c r="G549" i="49"/>
  <c r="H549" i="49"/>
  <c r="I549" i="49"/>
  <c r="J549" i="49"/>
  <c r="K549" i="49"/>
  <c r="G550" i="49"/>
  <c r="H550" i="49"/>
  <c r="I550" i="49"/>
  <c r="J550" i="49"/>
  <c r="K550" i="49"/>
  <c r="G551" i="49"/>
  <c r="H551" i="49"/>
  <c r="I551" i="49"/>
  <c r="J551" i="49"/>
  <c r="K551" i="49"/>
  <c r="G552" i="49"/>
  <c r="H552" i="49"/>
  <c r="I552" i="49"/>
  <c r="J552" i="49"/>
  <c r="K552" i="49"/>
  <c r="G553" i="49"/>
  <c r="H553" i="49"/>
  <c r="I553" i="49"/>
  <c r="J553" i="49"/>
  <c r="K553" i="49"/>
  <c r="G554" i="49"/>
  <c r="H554" i="49"/>
  <c r="I554" i="49"/>
  <c r="J554" i="49"/>
  <c r="K554" i="49"/>
  <c r="G555" i="49"/>
  <c r="H555" i="49"/>
  <c r="I555" i="49"/>
  <c r="J555" i="49"/>
  <c r="K555" i="49"/>
  <c r="G556" i="49"/>
  <c r="H556" i="49"/>
  <c r="I556" i="49"/>
  <c r="J556" i="49"/>
  <c r="K556" i="49"/>
  <c r="AY425" i="13" l="1"/>
  <c r="AY401" i="13"/>
  <c r="AY377" i="13"/>
  <c r="AY353" i="13"/>
  <c r="AY329" i="13"/>
  <c r="AY269" i="13"/>
  <c r="AY233" i="13"/>
  <c r="T421" i="13"/>
  <c r="F424" i="40" s="1"/>
  <c r="AY437" i="13"/>
  <c r="AY413" i="13"/>
  <c r="AY389" i="13"/>
  <c r="AY365" i="13"/>
  <c r="AY341" i="13"/>
  <c r="AY436" i="13"/>
  <c r="AY424" i="13"/>
  <c r="AY412" i="13"/>
  <c r="AY400" i="13"/>
  <c r="AY388" i="13"/>
  <c r="AY256" i="13"/>
  <c r="T420" i="13"/>
  <c r="F423" i="40" s="1"/>
  <c r="T384" i="13"/>
  <c r="F387" i="40" s="1"/>
  <c r="AA444" i="13"/>
  <c r="G447" i="40" s="1"/>
  <c r="AA432" i="13"/>
  <c r="G435" i="40" s="1"/>
  <c r="AA420" i="13"/>
  <c r="G423" i="40" s="1"/>
  <c r="AA408" i="13"/>
  <c r="AA396" i="13"/>
  <c r="G399" i="40" s="1"/>
  <c r="AA384" i="13"/>
  <c r="G387" i="40" s="1"/>
  <c r="AA438" i="13"/>
  <c r="G441" i="40" s="1"/>
  <c r="AA402" i="13"/>
  <c r="AA390" i="13"/>
  <c r="AY446" i="13"/>
  <c r="AY434" i="13"/>
  <c r="AY422" i="13"/>
  <c r="AY410" i="13"/>
  <c r="AY398" i="13"/>
  <c r="AY386" i="13"/>
  <c r="T442" i="13"/>
  <c r="F445" i="40" s="1"/>
  <c r="T430" i="13"/>
  <c r="F433" i="40" s="1"/>
  <c r="T418" i="13"/>
  <c r="F421" i="40" s="1"/>
  <c r="T406" i="13"/>
  <c r="F409" i="40" s="1"/>
  <c r="T394" i="13"/>
  <c r="F397" i="40" s="1"/>
  <c r="T436" i="13"/>
  <c r="F439" i="40" s="1"/>
  <c r="T400" i="13"/>
  <c r="F403" i="40" s="1"/>
  <c r="T388" i="13"/>
  <c r="F391" i="40" s="1"/>
  <c r="AA395" i="13"/>
  <c r="AA437" i="13"/>
  <c r="G440" i="40" s="1"/>
  <c r="AA413" i="13"/>
  <c r="G416" i="40" s="1"/>
  <c r="T441" i="13"/>
  <c r="F444" i="40" s="1"/>
  <c r="T429" i="13"/>
  <c r="F432" i="40" s="1"/>
  <c r="T417" i="13"/>
  <c r="F420" i="40" s="1"/>
  <c r="T405" i="13"/>
  <c r="F408" i="40" s="1"/>
  <c r="T393" i="13"/>
  <c r="F396" i="40" s="1"/>
  <c r="T447" i="13"/>
  <c r="F450" i="40" s="1"/>
  <c r="T435" i="13"/>
  <c r="F438" i="40" s="1"/>
  <c r="T423" i="13"/>
  <c r="F426" i="40" s="1"/>
  <c r="T387" i="13"/>
  <c r="F390" i="40" s="1"/>
  <c r="AA412" i="13"/>
  <c r="G415" i="40" s="1"/>
  <c r="AY444" i="13"/>
  <c r="AY432" i="13"/>
  <c r="AY420" i="13"/>
  <c r="AY408" i="13"/>
  <c r="AY396" i="13"/>
  <c r="AY384" i="13"/>
  <c r="T321" i="13"/>
  <c r="F324" i="40" s="1"/>
  <c r="T297" i="13"/>
  <c r="F300" i="40" s="1"/>
  <c r="T237" i="13"/>
  <c r="F240" i="40" s="1"/>
  <c r="T327" i="13"/>
  <c r="F330" i="40" s="1"/>
  <c r="T291" i="13"/>
  <c r="F294" i="40" s="1"/>
  <c r="T310" i="13"/>
  <c r="F313" i="40" s="1"/>
  <c r="T381" i="13"/>
  <c r="F384" i="40" s="1"/>
  <c r="T309" i="13"/>
  <c r="F312" i="40" s="1"/>
  <c r="T285" i="13"/>
  <c r="F288" i="40" s="1"/>
  <c r="T249" i="13"/>
  <c r="F252" i="40" s="1"/>
  <c r="T315" i="13"/>
  <c r="F318" i="40" s="1"/>
  <c r="T303" i="13"/>
  <c r="F306" i="40" s="1"/>
  <c r="T382" i="13"/>
  <c r="F385" i="40" s="1"/>
  <c r="T322" i="13"/>
  <c r="F325" i="40" s="1"/>
  <c r="T298" i="13"/>
  <c r="F301" i="40" s="1"/>
  <c r="T286" i="13"/>
  <c r="F289" i="40" s="1"/>
  <c r="T262" i="13"/>
  <c r="F265" i="40" s="1"/>
  <c r="T250" i="13"/>
  <c r="F253" i="40" s="1"/>
  <c r="T238" i="13"/>
  <c r="F241" i="40" s="1"/>
  <c r="T316" i="13"/>
  <c r="F319" i="40" s="1"/>
  <c r="T292" i="13"/>
  <c r="F295" i="40" s="1"/>
  <c r="AY381" i="13"/>
  <c r="AY249" i="13"/>
  <c r="T380" i="13"/>
  <c r="F383" i="40" s="1"/>
  <c r="T379" i="13"/>
  <c r="F382" i="40" s="1"/>
  <c r="AY379" i="13"/>
  <c r="T370" i="13"/>
  <c r="F373" i="40" s="1"/>
  <c r="T369" i="13"/>
  <c r="F372" i="40" s="1"/>
  <c r="T363" i="13"/>
  <c r="F366" i="40" s="1"/>
  <c r="T358" i="13"/>
  <c r="F361" i="40" s="1"/>
  <c r="T357" i="13"/>
  <c r="F360" i="40" s="1"/>
  <c r="T352" i="13"/>
  <c r="F355" i="40" s="1"/>
  <c r="T351" i="13"/>
  <c r="F354" i="40" s="1"/>
  <c r="T346" i="13"/>
  <c r="F349" i="40" s="1"/>
  <c r="T345" i="13"/>
  <c r="F348" i="40" s="1"/>
  <c r="T339" i="13"/>
  <c r="F342" i="40" s="1"/>
  <c r="T334" i="13"/>
  <c r="F337" i="40" s="1"/>
  <c r="AA334" i="13"/>
  <c r="G337" i="40" s="1"/>
  <c r="T333" i="13"/>
  <c r="F336" i="40" s="1"/>
  <c r="T328" i="13"/>
  <c r="F331" i="40" s="1"/>
  <c r="AY277" i="13"/>
  <c r="AY325" i="13"/>
  <c r="AY319" i="13"/>
  <c r="AY317" i="13"/>
  <c r="AY313" i="13"/>
  <c r="AY307" i="13"/>
  <c r="AY305" i="13"/>
  <c r="AY302" i="13"/>
  <c r="AY295" i="13"/>
  <c r="AY293" i="13"/>
  <c r="AY289" i="13"/>
  <c r="AY281" i="13"/>
  <c r="T280" i="13"/>
  <c r="F283" i="40" s="1"/>
  <c r="AA276" i="13"/>
  <c r="G279" i="40" s="1"/>
  <c r="G507" i="40"/>
  <c r="Z504" i="13"/>
  <c r="G471" i="40"/>
  <c r="Z468" i="13"/>
  <c r="T540" i="13"/>
  <c r="F543" i="40" s="1"/>
  <c r="Z516" i="13"/>
  <c r="G543" i="40"/>
  <c r="Z540" i="13"/>
  <c r="Z480" i="13"/>
  <c r="T457" i="13"/>
  <c r="F460" i="40" s="1"/>
  <c r="AA548" i="13"/>
  <c r="AA524" i="13"/>
  <c r="AA500" i="13"/>
  <c r="G503" i="40" s="1"/>
  <c r="AA464" i="13"/>
  <c r="G467" i="40" s="1"/>
  <c r="AA440" i="13"/>
  <c r="AA404" i="13"/>
  <c r="G407" i="40" s="1"/>
  <c r="AA380" i="13"/>
  <c r="G383" i="40" s="1"/>
  <c r="AA518" i="13"/>
  <c r="AA458" i="13"/>
  <c r="G461" i="40" s="1"/>
  <c r="AA350" i="13"/>
  <c r="G353" i="40" s="1"/>
  <c r="AA326" i="13"/>
  <c r="G329" i="40" s="1"/>
  <c r="G547" i="40"/>
  <c r="G451" i="40"/>
  <c r="G403" i="40"/>
  <c r="T480" i="13"/>
  <c r="F483" i="40" s="1"/>
  <c r="T456" i="13"/>
  <c r="F459" i="40" s="1"/>
  <c r="T444" i="13"/>
  <c r="F447" i="40" s="1"/>
  <c r="T408" i="13"/>
  <c r="F411" i="40" s="1"/>
  <c r="AA547" i="13"/>
  <c r="AA535" i="13"/>
  <c r="G538" i="40" s="1"/>
  <c r="AA523" i="13"/>
  <c r="G526" i="40" s="1"/>
  <c r="AA511" i="13"/>
  <c r="G514" i="40" s="1"/>
  <c r="AA499" i="13"/>
  <c r="AA487" i="13"/>
  <c r="G490" i="40" s="1"/>
  <c r="AA475" i="13"/>
  <c r="AA463" i="13"/>
  <c r="AA451" i="13"/>
  <c r="G454" i="40" s="1"/>
  <c r="AA439" i="13"/>
  <c r="AA427" i="13"/>
  <c r="AA415" i="13"/>
  <c r="AA403" i="13"/>
  <c r="G406" i="40" s="1"/>
  <c r="AA391" i="13"/>
  <c r="G394" i="40" s="1"/>
  <c r="AA379" i="13"/>
  <c r="AA541" i="13"/>
  <c r="G544" i="40" s="1"/>
  <c r="AA517" i="13"/>
  <c r="AA493" i="13"/>
  <c r="AA457" i="13"/>
  <c r="G460" i="40" s="1"/>
  <c r="AA421" i="13"/>
  <c r="G424" i="40" s="1"/>
  <c r="AA409" i="13"/>
  <c r="G412" i="40" s="1"/>
  <c r="AA397" i="13"/>
  <c r="Z412" i="13"/>
  <c r="Z543" i="13"/>
  <c r="G390" i="40"/>
  <c r="T527" i="13"/>
  <c r="F530" i="40" s="1"/>
  <c r="T515" i="13"/>
  <c r="F518" i="40" s="1"/>
  <c r="T503" i="13"/>
  <c r="F506" i="40" s="1"/>
  <c r="T491" i="13"/>
  <c r="F494" i="40" s="1"/>
  <c r="T479" i="13"/>
  <c r="F482" i="40" s="1"/>
  <c r="T467" i="13"/>
  <c r="F470" i="40" s="1"/>
  <c r="T455" i="13"/>
  <c r="F458" i="40" s="1"/>
  <c r="T443" i="13"/>
  <c r="F446" i="40" s="1"/>
  <c r="T431" i="13"/>
  <c r="F434" i="40" s="1"/>
  <c r="T419" i="13"/>
  <c r="F422" i="40" s="1"/>
  <c r="T407" i="13"/>
  <c r="F410" i="40" s="1"/>
  <c r="T395" i="13"/>
  <c r="F398" i="40" s="1"/>
  <c r="T383" i="13"/>
  <c r="F386" i="40" s="1"/>
  <c r="T371" i="13"/>
  <c r="F374" i="40" s="1"/>
  <c r="T359" i="13"/>
  <c r="F362" i="40" s="1"/>
  <c r="T347" i="13"/>
  <c r="F350" i="40" s="1"/>
  <c r="T335" i="13"/>
  <c r="F338" i="40" s="1"/>
  <c r="T323" i="13"/>
  <c r="F326" i="40" s="1"/>
  <c r="T311" i="13"/>
  <c r="F314" i="40" s="1"/>
  <c r="T299" i="13"/>
  <c r="F302" i="40" s="1"/>
  <c r="T287" i="13"/>
  <c r="F290" i="40" s="1"/>
  <c r="T275" i="13"/>
  <c r="F278" i="40" s="1"/>
  <c r="T263" i="13"/>
  <c r="F266" i="40" s="1"/>
  <c r="T251" i="13"/>
  <c r="F254" i="40" s="1"/>
  <c r="T239" i="13"/>
  <c r="F242" i="40" s="1"/>
  <c r="T557" i="13"/>
  <c r="T545" i="13"/>
  <c r="F548" i="40" s="1"/>
  <c r="T533" i="13"/>
  <c r="F536" i="40" s="1"/>
  <c r="T521" i="13"/>
  <c r="F524" i="40" s="1"/>
  <c r="T509" i="13"/>
  <c r="F512" i="40" s="1"/>
  <c r="T497" i="13"/>
  <c r="F500" i="40" s="1"/>
  <c r="T485" i="13"/>
  <c r="F488" i="40" s="1"/>
  <c r="T473" i="13"/>
  <c r="F476" i="40" s="1"/>
  <c r="T461" i="13"/>
  <c r="F464" i="40" s="1"/>
  <c r="T449" i="13"/>
  <c r="F452" i="40" s="1"/>
  <c r="T401" i="13"/>
  <c r="F404" i="40" s="1"/>
  <c r="T389" i="13"/>
  <c r="F392" i="40" s="1"/>
  <c r="T365" i="13"/>
  <c r="F368" i="40" s="1"/>
  <c r="T353" i="13"/>
  <c r="F356" i="40" s="1"/>
  <c r="T329" i="13"/>
  <c r="F332" i="40" s="1"/>
  <c r="T317" i="13"/>
  <c r="F320" i="40" s="1"/>
  <c r="T293" i="13"/>
  <c r="F296" i="40" s="1"/>
  <c r="T551" i="13"/>
  <c r="F554" i="40" s="1"/>
  <c r="T539" i="13"/>
  <c r="F542" i="40" s="1"/>
  <c r="AA510" i="13"/>
  <c r="AA426" i="13"/>
  <c r="AA414" i="13"/>
  <c r="G417" i="40" s="1"/>
  <c r="Z448" i="13"/>
  <c r="T547" i="13"/>
  <c r="F550" i="40" s="1"/>
  <c r="T481" i="13"/>
  <c r="F484" i="40" s="1"/>
  <c r="T445" i="13"/>
  <c r="F448" i="40" s="1"/>
  <c r="T409" i="13"/>
  <c r="F412" i="40" s="1"/>
  <c r="AA536" i="13"/>
  <c r="AA512" i="13"/>
  <c r="AA488" i="13"/>
  <c r="AA476" i="13"/>
  <c r="G479" i="40" s="1"/>
  <c r="AA452" i="13"/>
  <c r="AA428" i="13"/>
  <c r="G431" i="40" s="1"/>
  <c r="AA416" i="13"/>
  <c r="G419" i="40" s="1"/>
  <c r="AA392" i="13"/>
  <c r="G395" i="40" s="1"/>
  <c r="AA410" i="13"/>
  <c r="G413" i="40" s="1"/>
  <c r="T532" i="13"/>
  <c r="F535" i="40" s="1"/>
  <c r="T546" i="13"/>
  <c r="F549" i="40" s="1"/>
  <c r="AY553" i="13"/>
  <c r="AY541" i="13"/>
  <c r="AY529" i="13"/>
  <c r="AY517" i="13"/>
  <c r="AY505" i="13"/>
  <c r="AY493" i="13"/>
  <c r="AY481" i="13"/>
  <c r="AY469" i="13"/>
  <c r="AY457" i="13"/>
  <c r="AY445" i="13"/>
  <c r="AY433" i="13"/>
  <c r="AY421" i="13"/>
  <c r="AY409" i="13"/>
  <c r="AY397" i="13"/>
  <c r="AY385" i="13"/>
  <c r="AY301" i="13"/>
  <c r="T541" i="13"/>
  <c r="F544" i="40" s="1"/>
  <c r="AY548" i="13"/>
  <c r="AY536" i="13"/>
  <c r="AY524" i="13"/>
  <c r="AY512" i="13"/>
  <c r="AY500" i="13"/>
  <c r="AY488" i="13"/>
  <c r="AY476" i="13"/>
  <c r="AY464" i="13"/>
  <c r="AY452" i="13"/>
  <c r="AY440" i="13"/>
  <c r="AY428" i="13"/>
  <c r="AY416" i="13"/>
  <c r="AY404" i="13"/>
  <c r="AY392" i="13"/>
  <c r="AY380" i="13"/>
  <c r="AY368" i="13"/>
  <c r="AY356" i="13"/>
  <c r="AY344" i="13"/>
  <c r="AY332" i="13"/>
  <c r="AY320" i="13"/>
  <c r="AY308" i="13"/>
  <c r="AY296" i="13"/>
  <c r="AY284" i="13"/>
  <c r="AY248" i="13"/>
  <c r="AY236" i="13"/>
  <c r="AY350" i="13"/>
  <c r="AY314" i="13"/>
  <c r="AY546" i="13"/>
  <c r="AY534" i="13"/>
  <c r="AY522" i="13"/>
  <c r="AY510" i="13"/>
  <c r="AY498" i="13"/>
  <c r="AY486" i="13"/>
  <c r="AY474" i="13"/>
  <c r="AY462" i="13"/>
  <c r="AY450" i="13"/>
  <c r="AY438" i="13"/>
  <c r="AY426" i="13"/>
  <c r="AY414" i="13"/>
  <c r="AY402" i="13"/>
  <c r="AY390" i="13"/>
  <c r="AY378" i="13"/>
  <c r="AY348" i="13"/>
  <c r="T274" i="13"/>
  <c r="F277" i="40" s="1"/>
  <c r="AA556" i="13"/>
  <c r="AA544" i="13"/>
  <c r="AA532" i="13"/>
  <c r="AA520" i="13"/>
  <c r="G523" i="40" s="1"/>
  <c r="AA508" i="13"/>
  <c r="G511" i="40" s="1"/>
  <c r="AA496" i="13"/>
  <c r="G499" i="40" s="1"/>
  <c r="AA472" i="13"/>
  <c r="G475" i="40" s="1"/>
  <c r="AA448" i="13"/>
  <c r="AA424" i="13"/>
  <c r="G427" i="40" s="1"/>
  <c r="AA400" i="13"/>
  <c r="AA388" i="13"/>
  <c r="AA364" i="13"/>
  <c r="G367" i="40" s="1"/>
  <c r="AA352" i="13"/>
  <c r="G355" i="40" s="1"/>
  <c r="AA340" i="13"/>
  <c r="AA328" i="13"/>
  <c r="AA316" i="13"/>
  <c r="G319" i="40" s="1"/>
  <c r="AA304" i="13"/>
  <c r="G307" i="40" s="1"/>
  <c r="AA292" i="13"/>
  <c r="G295" i="40" s="1"/>
  <c r="AA280" i="13"/>
  <c r="G283" i="40" s="1"/>
  <c r="AA244" i="13"/>
  <c r="G247" i="40" s="1"/>
  <c r="AA232" i="13"/>
  <c r="G235" i="40" s="1"/>
  <c r="AA28" i="13"/>
  <c r="G31" i="40" s="1"/>
  <c r="AA550" i="13"/>
  <c r="G553" i="40" s="1"/>
  <c r="AA514" i="13"/>
  <c r="G517" i="40" s="1"/>
  <c r="AA490" i="13"/>
  <c r="AA466" i="13"/>
  <c r="AA430" i="13"/>
  <c r="AA406" i="13"/>
  <c r="AA382" i="13"/>
  <c r="G385" i="40" s="1"/>
  <c r="AA322" i="13"/>
  <c r="G325" i="40" s="1"/>
  <c r="T530" i="13"/>
  <c r="F533" i="40" s="1"/>
  <c r="T518" i="13"/>
  <c r="F521" i="40" s="1"/>
  <c r="T482" i="13"/>
  <c r="F485" i="40" s="1"/>
  <c r="T458" i="13"/>
  <c r="F461" i="40" s="1"/>
  <c r="T446" i="13"/>
  <c r="F449" i="40" s="1"/>
  <c r="T410" i="13"/>
  <c r="F413" i="40" s="1"/>
  <c r="T398" i="13"/>
  <c r="F401" i="40" s="1"/>
  <c r="T386" i="13"/>
  <c r="F389" i="40" s="1"/>
  <c r="T374" i="13"/>
  <c r="F377" i="40" s="1"/>
  <c r="T362" i="13"/>
  <c r="F365" i="40" s="1"/>
  <c r="T350" i="13"/>
  <c r="F353" i="40" s="1"/>
  <c r="T338" i="13"/>
  <c r="F341" i="40" s="1"/>
  <c r="AA555" i="13"/>
  <c r="AA543" i="13"/>
  <c r="G546" i="40" s="1"/>
  <c r="AA531" i="13"/>
  <c r="AA507" i="13"/>
  <c r="AA495" i="13"/>
  <c r="G498" i="40" s="1"/>
  <c r="AA483" i="13"/>
  <c r="G486" i="40" s="1"/>
  <c r="AA471" i="13"/>
  <c r="AA447" i="13"/>
  <c r="AA435" i="13"/>
  <c r="AA423" i="13"/>
  <c r="G426" i="40" s="1"/>
  <c r="AA399" i="13"/>
  <c r="G402" i="40" s="1"/>
  <c r="AA387" i="13"/>
  <c r="AA375" i="13"/>
  <c r="G378" i="40" s="1"/>
  <c r="AA549" i="13"/>
  <c r="AA525" i="13"/>
  <c r="AA513" i="13"/>
  <c r="AA489" i="13"/>
  <c r="AA465" i="13"/>
  <c r="G468" i="40" s="1"/>
  <c r="AA405" i="13"/>
  <c r="AA381" i="13"/>
  <c r="G384" i="40" s="1"/>
  <c r="AY555" i="13"/>
  <c r="AY543" i="13"/>
  <c r="AY531" i="13"/>
  <c r="AY519" i="13"/>
  <c r="AY507" i="13"/>
  <c r="AY495" i="13"/>
  <c r="AY483" i="13"/>
  <c r="AY471" i="13"/>
  <c r="AY459" i="13"/>
  <c r="AY447" i="13"/>
  <c r="AY435" i="13"/>
  <c r="AY423" i="13"/>
  <c r="AY411" i="13"/>
  <c r="AY399" i="13"/>
  <c r="AY387" i="13"/>
  <c r="AY375" i="13"/>
  <c r="AY363" i="13"/>
  <c r="AY351" i="13"/>
  <c r="AY339" i="13"/>
  <c r="AY327" i="13"/>
  <c r="AY315" i="13"/>
  <c r="AY303" i="13"/>
  <c r="AY291" i="13"/>
  <c r="AY279" i="13"/>
  <c r="AY267" i="13"/>
  <c r="AY231" i="13"/>
  <c r="AY357" i="13"/>
  <c r="AY321" i="13"/>
  <c r="AY285" i="13"/>
  <c r="AY225" i="13"/>
  <c r="T326" i="13"/>
  <c r="F329" i="40" s="1"/>
  <c r="T314" i="13"/>
  <c r="F317" i="40" s="1"/>
  <c r="T302" i="13"/>
  <c r="F305" i="40" s="1"/>
  <c r="T290" i="13"/>
  <c r="F293" i="40" s="1"/>
  <c r="T278" i="13"/>
  <c r="F281" i="40" s="1"/>
  <c r="T266" i="13"/>
  <c r="F269" i="40" s="1"/>
  <c r="T548" i="13"/>
  <c r="F551" i="40" s="1"/>
  <c r="T536" i="13"/>
  <c r="F539" i="40" s="1"/>
  <c r="T542" i="13"/>
  <c r="F545" i="40" s="1"/>
  <c r="AA557" i="13"/>
  <c r="AA533" i="13"/>
  <c r="G536" i="40" s="1"/>
  <c r="AA521" i="13"/>
  <c r="AA509" i="13"/>
  <c r="AA497" i="13"/>
  <c r="G500" i="40" s="1"/>
  <c r="AA485" i="13"/>
  <c r="AA473" i="13"/>
  <c r="G476" i="40" s="1"/>
  <c r="AA461" i="13"/>
  <c r="AA449" i="13"/>
  <c r="G452" i="40" s="1"/>
  <c r="AA425" i="13"/>
  <c r="G428" i="40" s="1"/>
  <c r="AA401" i="13"/>
  <c r="G404" i="40" s="1"/>
  <c r="AA389" i="13"/>
  <c r="G392" i="40" s="1"/>
  <c r="AA377" i="13"/>
  <c r="G380" i="40" s="1"/>
  <c r="AA365" i="13"/>
  <c r="G368" i="40" s="1"/>
  <c r="AA353" i="13"/>
  <c r="G356" i="40" s="1"/>
  <c r="AA341" i="13"/>
  <c r="G344" i="40" s="1"/>
  <c r="AA329" i="13"/>
  <c r="G332" i="40" s="1"/>
  <c r="AA317" i="13"/>
  <c r="G320" i="40" s="1"/>
  <c r="AA305" i="13"/>
  <c r="G308" i="40" s="1"/>
  <c r="AA293" i="13"/>
  <c r="G296" i="40" s="1"/>
  <c r="AA281" i="13"/>
  <c r="G284" i="40" s="1"/>
  <c r="AA257" i="13"/>
  <c r="G260" i="40" s="1"/>
  <c r="AA245" i="13"/>
  <c r="G248" i="40" s="1"/>
  <c r="AA233" i="13"/>
  <c r="G236" i="40" s="1"/>
  <c r="AA551" i="13"/>
  <c r="G554" i="40" s="1"/>
  <c r="AA515" i="13"/>
  <c r="G518" i="40" s="1"/>
  <c r="AA503" i="13"/>
  <c r="AA491" i="13"/>
  <c r="AA443" i="13"/>
  <c r="G446" i="40" s="1"/>
  <c r="AA431" i="13"/>
  <c r="G434" i="40" s="1"/>
  <c r="AA407" i="13"/>
  <c r="G410" i="40" s="1"/>
  <c r="AA383" i="13"/>
  <c r="G386" i="40" s="1"/>
  <c r="AA335" i="13"/>
  <c r="G338" i="40" s="1"/>
  <c r="AA323" i="13"/>
  <c r="G326" i="40" s="1"/>
  <c r="AA311" i="13"/>
  <c r="G314" i="40" s="1"/>
  <c r="AA299" i="13"/>
  <c r="G302" i="40" s="1"/>
  <c r="AA263" i="13"/>
  <c r="G266" i="40" s="1"/>
  <c r="AY551" i="13"/>
  <c r="AY539" i="13"/>
  <c r="AY527" i="13"/>
  <c r="AY515" i="13"/>
  <c r="AY503" i="13"/>
  <c r="AY491" i="13"/>
  <c r="AY479" i="13"/>
  <c r="AY467" i="13"/>
  <c r="AY455" i="13"/>
  <c r="AY443" i="13"/>
  <c r="AY431" i="13"/>
  <c r="AY419" i="13"/>
  <c r="AY407" i="13"/>
  <c r="AY395" i="13"/>
  <c r="AY383" i="13"/>
  <c r="AY550" i="13"/>
  <c r="AY538" i="13"/>
  <c r="AY526" i="13"/>
  <c r="AY514" i="13"/>
  <c r="AY502" i="13"/>
  <c r="AY490" i="13"/>
  <c r="AY478" i="13"/>
  <c r="AY466" i="13"/>
  <c r="AY454" i="13"/>
  <c r="AY442" i="13"/>
  <c r="AY430" i="13"/>
  <c r="AY418" i="13"/>
  <c r="AY406" i="13"/>
  <c r="AY394" i="13"/>
  <c r="AY382" i="13"/>
  <c r="AY273" i="13"/>
  <c r="AA269" i="13"/>
  <c r="G272" i="40" s="1"/>
  <c r="T273" i="13"/>
  <c r="F276" i="40" s="1"/>
  <c r="AY272" i="13"/>
  <c r="T267" i="13"/>
  <c r="F270" i="40" s="1"/>
  <c r="AY266" i="13"/>
  <c r="AY265" i="13"/>
  <c r="T261" i="13"/>
  <c r="F264" i="40" s="1"/>
  <c r="AY260" i="13"/>
  <c r="AY259" i="13"/>
  <c r="AY257" i="13"/>
  <c r="AY255" i="13"/>
  <c r="T254" i="13"/>
  <c r="F257" i="40" s="1"/>
  <c r="AY253" i="13"/>
  <c r="AY252" i="13"/>
  <c r="AA248" i="13"/>
  <c r="G251" i="40" s="1"/>
  <c r="AY247" i="13"/>
  <c r="AY245" i="13"/>
  <c r="AY243" i="13"/>
  <c r="T242" i="13"/>
  <c r="F245" i="40" s="1"/>
  <c r="AY237" i="13"/>
  <c r="AY235" i="13"/>
  <c r="AA554" i="13"/>
  <c r="AA530" i="13"/>
  <c r="G533" i="40" s="1"/>
  <c r="AA506" i="13"/>
  <c r="AA470" i="13"/>
  <c r="AA446" i="13"/>
  <c r="G449" i="40" s="1"/>
  <c r="AA422" i="13"/>
  <c r="G425" i="40" s="1"/>
  <c r="AA398" i="13"/>
  <c r="G401" i="40" s="1"/>
  <c r="G550" i="40"/>
  <c r="Z547" i="13"/>
  <c r="Z535" i="13"/>
  <c r="Z511" i="13"/>
  <c r="G502" i="40"/>
  <c r="Z499" i="13"/>
  <c r="G478" i="40"/>
  <c r="Z475" i="13"/>
  <c r="G466" i="40"/>
  <c r="Z463" i="13"/>
  <c r="Z451" i="13"/>
  <c r="G442" i="40"/>
  <c r="Z439" i="13"/>
  <c r="G430" i="40"/>
  <c r="Z427" i="13"/>
  <c r="G418" i="40"/>
  <c r="Z403" i="13"/>
  <c r="G382" i="40"/>
  <c r="Z379" i="13"/>
  <c r="G537" i="40"/>
  <c r="Z534" i="13"/>
  <c r="G525" i="40"/>
  <c r="Z522" i="13"/>
  <c r="G513" i="40"/>
  <c r="Z510" i="13"/>
  <c r="G501" i="40"/>
  <c r="Z498" i="13"/>
  <c r="G489" i="40"/>
  <c r="Z486" i="13"/>
  <c r="G465" i="40"/>
  <c r="Z462" i="13"/>
  <c r="G453" i="40"/>
  <c r="Z450" i="13"/>
  <c r="Z438" i="13"/>
  <c r="G429" i="40"/>
  <c r="Z426" i="13"/>
  <c r="Z414" i="13"/>
  <c r="G405" i="40"/>
  <c r="Z402" i="13"/>
  <c r="G393" i="40"/>
  <c r="Z390" i="13"/>
  <c r="AA553" i="13"/>
  <c r="G556" i="40" s="1"/>
  <c r="AA505" i="13"/>
  <c r="G508" i="40" s="1"/>
  <c r="AA445" i="13"/>
  <c r="G448" i="40" s="1"/>
  <c r="G391" i="40"/>
  <c r="G551" i="40"/>
  <c r="Z548" i="13"/>
  <c r="G539" i="40"/>
  <c r="Z536" i="13"/>
  <c r="G527" i="40"/>
  <c r="Z524" i="13"/>
  <c r="G515" i="40"/>
  <c r="Z512" i="13"/>
  <c r="Z500" i="13"/>
  <c r="G491" i="40"/>
  <c r="Z488" i="13"/>
  <c r="Z476" i="13"/>
  <c r="Z464" i="13"/>
  <c r="G455" i="40"/>
  <c r="Z452" i="13"/>
  <c r="G443" i="40"/>
  <c r="Z440" i="13"/>
  <c r="Z428" i="13"/>
  <c r="Z416" i="13"/>
  <c r="Z404" i="13"/>
  <c r="Z392" i="13"/>
  <c r="Z380" i="13"/>
  <c r="G549" i="40"/>
  <c r="Z546" i="13"/>
  <c r="G477" i="40"/>
  <c r="Z474" i="13"/>
  <c r="G548" i="40"/>
  <c r="Z533" i="13"/>
  <c r="Z497" i="13"/>
  <c r="Z437" i="13"/>
  <c r="G343" i="40"/>
  <c r="Z388" i="13"/>
  <c r="G474" i="40"/>
  <c r="Z471" i="13"/>
  <c r="Z421" i="13"/>
  <c r="G411" i="40"/>
  <c r="Z408" i="13"/>
  <c r="G512" i="40"/>
  <c r="G488" i="40"/>
  <c r="Z449" i="13"/>
  <c r="Z389" i="13"/>
  <c r="G331" i="40"/>
  <c r="G462" i="40"/>
  <c r="G438" i="40"/>
  <c r="Z435" i="13"/>
  <c r="G414" i="40"/>
  <c r="G520" i="40"/>
  <c r="Z505" i="13"/>
  <c r="Z445" i="13"/>
  <c r="Z409" i="13"/>
  <c r="T424" i="13"/>
  <c r="F427" i="40" s="1"/>
  <c r="T412" i="13"/>
  <c r="F415" i="40" s="1"/>
  <c r="AA481" i="13"/>
  <c r="G484" i="40" s="1"/>
  <c r="AA469" i="13"/>
  <c r="G472" i="40" s="1"/>
  <c r="AA433" i="13"/>
  <c r="G436" i="40" s="1"/>
  <c r="AA385" i="13"/>
  <c r="G388" i="40" s="1"/>
  <c r="AA373" i="13"/>
  <c r="G376" i="40" s="1"/>
  <c r="AA49" i="13"/>
  <c r="G52" i="40" s="1"/>
  <c r="AA307" i="13"/>
  <c r="G310" i="40" s="1"/>
  <c r="Z552" i="13"/>
  <c r="Z530" i="13"/>
  <c r="Z420" i="13"/>
  <c r="G542" i="40"/>
  <c r="G494" i="40"/>
  <c r="Z491" i="13"/>
  <c r="G470" i="40"/>
  <c r="Z419" i="13"/>
  <c r="Z407" i="13"/>
  <c r="AA527" i="13"/>
  <c r="AA479" i="13"/>
  <c r="G482" i="40" s="1"/>
  <c r="AA419" i="13"/>
  <c r="G422" i="40" s="1"/>
  <c r="Z529" i="13"/>
  <c r="Z456" i="13"/>
  <c r="Z400" i="13"/>
  <c r="T517" i="13"/>
  <c r="F520" i="40" s="1"/>
  <c r="T313" i="13"/>
  <c r="F316" i="40" s="1"/>
  <c r="T367" i="13"/>
  <c r="F370" i="40" s="1"/>
  <c r="T259" i="13"/>
  <c r="F262" i="40" s="1"/>
  <c r="AA526" i="13"/>
  <c r="G529" i="40" s="1"/>
  <c r="AA478" i="13"/>
  <c r="G481" i="40" s="1"/>
  <c r="AA418" i="13"/>
  <c r="G421" i="40" s="1"/>
  <c r="Z545" i="13"/>
  <c r="Z528" i="13"/>
  <c r="Z509" i="13"/>
  <c r="Z455" i="13"/>
  <c r="G524" i="40"/>
  <c r="Z521" i="13"/>
  <c r="G464" i="40"/>
  <c r="G535" i="40"/>
  <c r="Z520" i="13"/>
  <c r="G487" i="40"/>
  <c r="Z484" i="13"/>
  <c r="G463" i="40"/>
  <c r="G439" i="40"/>
  <c r="Z436" i="13"/>
  <c r="Z461" i="13"/>
  <c r="G534" i="40"/>
  <c r="G522" i="40"/>
  <c r="Z519" i="13"/>
  <c r="G510" i="40"/>
  <c r="Z507" i="13"/>
  <c r="G450" i="40"/>
  <c r="Z423" i="13"/>
  <c r="Z460" i="13"/>
  <c r="Z425" i="13"/>
  <c r="Z387" i="13"/>
  <c r="G521" i="40"/>
  <c r="G509" i="40"/>
  <c r="Z506" i="13"/>
  <c r="G497" i="40"/>
  <c r="T437" i="13"/>
  <c r="F440" i="40" s="1"/>
  <c r="T425" i="13"/>
  <c r="F428" i="40" s="1"/>
  <c r="T413" i="13"/>
  <c r="F416" i="40" s="1"/>
  <c r="AA542" i="13"/>
  <c r="G545" i="40" s="1"/>
  <c r="AA494" i="13"/>
  <c r="AA482" i="13"/>
  <c r="G485" i="40" s="1"/>
  <c r="AA434" i="13"/>
  <c r="G437" i="40" s="1"/>
  <c r="AA386" i="13"/>
  <c r="G389" i="40" s="1"/>
  <c r="AA290" i="13"/>
  <c r="G293" i="40" s="1"/>
  <c r="AA266" i="13"/>
  <c r="G269" i="40" s="1"/>
  <c r="AA182" i="13"/>
  <c r="G185" i="40" s="1"/>
  <c r="AA134" i="13"/>
  <c r="G137" i="40" s="1"/>
  <c r="AA50" i="13"/>
  <c r="G53" i="40" s="1"/>
  <c r="AA26" i="13"/>
  <c r="G29" i="40" s="1"/>
  <c r="AA14" i="13"/>
  <c r="G17" i="40" s="1"/>
  <c r="AA296" i="13"/>
  <c r="G299" i="40" s="1"/>
  <c r="AA284" i="13"/>
  <c r="G287" i="40" s="1"/>
  <c r="AA236" i="13"/>
  <c r="G239" i="40" s="1"/>
  <c r="AA188" i="13"/>
  <c r="G191" i="40" s="1"/>
  <c r="AA104" i="13"/>
  <c r="G107" i="40" s="1"/>
  <c r="AA80" i="13"/>
  <c r="G83" i="40" s="1"/>
  <c r="Z532" i="13"/>
  <c r="Z496" i="13"/>
  <c r="Z459" i="13"/>
  <c r="Z424" i="13"/>
  <c r="G496" i="40"/>
  <c r="Z493" i="13"/>
  <c r="G400" i="40"/>
  <c r="AA529" i="13"/>
  <c r="G532" i="40" s="1"/>
  <c r="Z553" i="13"/>
  <c r="Z531" i="13"/>
  <c r="Z495" i="13"/>
  <c r="Z385" i="13"/>
  <c r="G495" i="40"/>
  <c r="Z492" i="13"/>
  <c r="Z432" i="13"/>
  <c r="T411" i="13"/>
  <c r="F414" i="40" s="1"/>
  <c r="T399" i="13"/>
  <c r="F402" i="40" s="1"/>
  <c r="Z473" i="13"/>
  <c r="Z457" i="13"/>
  <c r="Z401" i="13"/>
  <c r="Z384" i="13"/>
  <c r="Z281" i="13"/>
  <c r="Z551" i="13"/>
  <c r="G530" i="40"/>
  <c r="G506" i="40"/>
  <c r="Z479" i="13"/>
  <c r="G398" i="40"/>
  <c r="Z395" i="13"/>
  <c r="T529" i="13"/>
  <c r="F532" i="40" s="1"/>
  <c r="T505" i="13"/>
  <c r="F508" i="40" s="1"/>
  <c r="T385" i="13"/>
  <c r="F388" i="40" s="1"/>
  <c r="T373" i="13"/>
  <c r="F376" i="40" s="1"/>
  <c r="T337" i="13"/>
  <c r="F340" i="40" s="1"/>
  <c r="T253" i="13"/>
  <c r="F256" i="40" s="1"/>
  <c r="T331" i="13"/>
  <c r="F334" i="40" s="1"/>
  <c r="T516" i="13"/>
  <c r="F519" i="40" s="1"/>
  <c r="T504" i="13"/>
  <c r="F507" i="40" s="1"/>
  <c r="T492" i="13"/>
  <c r="F495" i="40" s="1"/>
  <c r="T372" i="13"/>
  <c r="F375" i="40" s="1"/>
  <c r="T360" i="13"/>
  <c r="F363" i="40" s="1"/>
  <c r="T348" i="13"/>
  <c r="F351" i="40" s="1"/>
  <c r="T336" i="13"/>
  <c r="F339" i="40" s="1"/>
  <c r="T324" i="13"/>
  <c r="F327" i="40" s="1"/>
  <c r="T312" i="13"/>
  <c r="F315" i="40" s="1"/>
  <c r="T300" i="13"/>
  <c r="F303" i="40" s="1"/>
  <c r="T288" i="13"/>
  <c r="F291" i="40" s="1"/>
  <c r="T276" i="13"/>
  <c r="F279" i="40" s="1"/>
  <c r="T264" i="13"/>
  <c r="F267" i="40" s="1"/>
  <c r="T252" i="13"/>
  <c r="F255" i="40" s="1"/>
  <c r="T240" i="13"/>
  <c r="F243" i="40" s="1"/>
  <c r="T366" i="13"/>
  <c r="F369" i="40" s="1"/>
  <c r="T354" i="13"/>
  <c r="F357" i="40" s="1"/>
  <c r="T330" i="13"/>
  <c r="F333" i="40" s="1"/>
  <c r="T318" i="13"/>
  <c r="F321" i="40" s="1"/>
  <c r="T234" i="13"/>
  <c r="F237" i="40" s="1"/>
  <c r="AA417" i="13"/>
  <c r="G420" i="40" s="1"/>
  <c r="Z544" i="13"/>
  <c r="Z527" i="13"/>
  <c r="Z508" i="13"/>
  <c r="Z469" i="13"/>
  <c r="Z433" i="13"/>
  <c r="AA467" i="13"/>
  <c r="AA347" i="13"/>
  <c r="G350" i="40" s="1"/>
  <c r="Z550" i="13"/>
  <c r="G541" i="40"/>
  <c r="G505" i="40"/>
  <c r="G493" i="40"/>
  <c r="G469" i="40"/>
  <c r="G433" i="40"/>
  <c r="G409" i="40"/>
  <c r="Z406" i="13"/>
  <c r="G397" i="40"/>
  <c r="T364" i="13"/>
  <c r="F367" i="40" s="1"/>
  <c r="AA454" i="13"/>
  <c r="G457" i="40" s="1"/>
  <c r="AA442" i="13"/>
  <c r="G445" i="40" s="1"/>
  <c r="AA346" i="13"/>
  <c r="G349" i="40" s="1"/>
  <c r="AA262" i="13"/>
  <c r="G265" i="40" s="1"/>
  <c r="Z478" i="13"/>
  <c r="Z394" i="13"/>
  <c r="AA455" i="13"/>
  <c r="G458" i="40" s="1"/>
  <c r="G552" i="40"/>
  <c r="G540" i="40"/>
  <c r="Z537" i="13"/>
  <c r="G528" i="40"/>
  <c r="G516" i="40"/>
  <c r="G504" i="40"/>
  <c r="G492" i="40"/>
  <c r="G480" i="40"/>
  <c r="G456" i="40"/>
  <c r="G408" i="40"/>
  <c r="G396" i="40"/>
  <c r="Z393" i="13"/>
  <c r="T279" i="13"/>
  <c r="F282" i="40" s="1"/>
  <c r="AA441" i="13"/>
  <c r="G444" i="40" s="1"/>
  <c r="AA429" i="13"/>
  <c r="G432" i="40" s="1"/>
  <c r="Z477" i="13"/>
  <c r="G473" i="40"/>
  <c r="T368" i="13"/>
  <c r="F371" i="40" s="1"/>
  <c r="T356" i="13"/>
  <c r="F359" i="40" s="1"/>
  <c r="T344" i="13"/>
  <c r="F347" i="40" s="1"/>
  <c r="T332" i="13"/>
  <c r="F335" i="40" s="1"/>
  <c r="T320" i="13"/>
  <c r="F323" i="40" s="1"/>
  <c r="T308" i="13"/>
  <c r="F311" i="40" s="1"/>
  <c r="T296" i="13"/>
  <c r="F299" i="40" s="1"/>
  <c r="T284" i="13"/>
  <c r="F287" i="40" s="1"/>
  <c r="T272" i="13"/>
  <c r="F275" i="40" s="1"/>
  <c r="T260" i="13"/>
  <c r="F263" i="40" s="1"/>
  <c r="T248" i="13"/>
  <c r="F251" i="40" s="1"/>
  <c r="T236" i="13"/>
  <c r="F239" i="40" s="1"/>
  <c r="AA378" i="13"/>
  <c r="G381" i="40" s="1"/>
  <c r="AA366" i="13"/>
  <c r="G369" i="40" s="1"/>
  <c r="AA354" i="13"/>
  <c r="G357" i="40" s="1"/>
  <c r="AA342" i="13"/>
  <c r="G345" i="40" s="1"/>
  <c r="AA330" i="13"/>
  <c r="G333" i="40" s="1"/>
  <c r="AA318" i="13"/>
  <c r="G321" i="40" s="1"/>
  <c r="AA306" i="13"/>
  <c r="G309" i="40" s="1"/>
  <c r="AA294" i="13"/>
  <c r="G297" i="40" s="1"/>
  <c r="AA282" i="13"/>
  <c r="G285" i="40" s="1"/>
  <c r="AA270" i="13"/>
  <c r="G273" i="40" s="1"/>
  <c r="AA258" i="13"/>
  <c r="G261" i="40" s="1"/>
  <c r="AA246" i="13"/>
  <c r="G249" i="40" s="1"/>
  <c r="AA234" i="13"/>
  <c r="G237" i="40" s="1"/>
  <c r="AA348" i="13"/>
  <c r="G351" i="40" s="1"/>
  <c r="AA336" i="13"/>
  <c r="G339" i="40" s="1"/>
  <c r="AA324" i="13"/>
  <c r="G327" i="40" s="1"/>
  <c r="AA312" i="13"/>
  <c r="G315" i="40" s="1"/>
  <c r="AA264" i="13"/>
  <c r="G267" i="40" s="1"/>
  <c r="AY362" i="13"/>
  <c r="AY170" i="13"/>
  <c r="AY146" i="13"/>
  <c r="AY62" i="13"/>
  <c r="AY20" i="13"/>
  <c r="AY349" i="13"/>
  <c r="AY205" i="13"/>
  <c r="AY157" i="13"/>
  <c r="AY109" i="13"/>
  <c r="AY300" i="13"/>
  <c r="AY204" i="13"/>
  <c r="AY180" i="13"/>
  <c r="AY132" i="13"/>
  <c r="AY298" i="13"/>
  <c r="AY250" i="13"/>
  <c r="T229" i="13"/>
  <c r="F232" i="40" s="1"/>
  <c r="T230" i="13"/>
  <c r="F233" i="40" s="1"/>
  <c r="AA228" i="13"/>
  <c r="G231" i="40" s="1"/>
  <c r="T228" i="13"/>
  <c r="F231" i="40" s="1"/>
  <c r="T227" i="13"/>
  <c r="F230" i="40" s="1"/>
  <c r="T226" i="13"/>
  <c r="F229" i="40" s="1"/>
  <c r="AA79" i="13"/>
  <c r="G82" i="40" s="1"/>
  <c r="T181" i="13"/>
  <c r="F184" i="40" s="1"/>
  <c r="T145" i="13"/>
  <c r="F148" i="40" s="1"/>
  <c r="T187" i="13"/>
  <c r="F190" i="40" s="1"/>
  <c r="T103" i="13"/>
  <c r="F106" i="40" s="1"/>
  <c r="T43" i="13"/>
  <c r="F46" i="40" s="1"/>
  <c r="AY141" i="13"/>
  <c r="T180" i="13"/>
  <c r="F183" i="40" s="1"/>
  <c r="T72" i="13"/>
  <c r="F75" i="40" s="1"/>
  <c r="T203" i="13"/>
  <c r="F206" i="40" s="1"/>
  <c r="T191" i="13"/>
  <c r="F194" i="40" s="1"/>
  <c r="T179" i="13"/>
  <c r="F182" i="40" s="1"/>
  <c r="T143" i="13"/>
  <c r="F146" i="40" s="1"/>
  <c r="T119" i="13"/>
  <c r="F122" i="40" s="1"/>
  <c r="T95" i="13"/>
  <c r="F98" i="40" s="1"/>
  <c r="T59" i="13"/>
  <c r="F62" i="40" s="1"/>
  <c r="T35" i="13"/>
  <c r="F38" i="40" s="1"/>
  <c r="T221" i="13"/>
  <c r="F224" i="40" s="1"/>
  <c r="T185" i="13"/>
  <c r="F188" i="40" s="1"/>
  <c r="T161" i="13"/>
  <c r="F164" i="40" s="1"/>
  <c r="T53" i="13"/>
  <c r="F56" i="40" s="1"/>
  <c r="T29" i="13"/>
  <c r="F32" i="40" s="1"/>
  <c r="T98" i="13"/>
  <c r="F101" i="40" s="1"/>
  <c r="T62" i="13"/>
  <c r="F65" i="40" s="1"/>
  <c r="T204" i="13"/>
  <c r="F207" i="40" s="1"/>
  <c r="T120" i="13"/>
  <c r="F123" i="40" s="1"/>
  <c r="T60" i="13"/>
  <c r="F63" i="40" s="1"/>
  <c r="T36" i="13"/>
  <c r="F39" i="40" s="1"/>
  <c r="T222" i="13"/>
  <c r="F225" i="40" s="1"/>
  <c r="AA106" i="13"/>
  <c r="G109" i="40" s="1"/>
  <c r="T214" i="13"/>
  <c r="F217" i="40" s="1"/>
  <c r="T202" i="13"/>
  <c r="F205" i="40" s="1"/>
  <c r="T178" i="13"/>
  <c r="F181" i="40" s="1"/>
  <c r="T142" i="13"/>
  <c r="F145" i="40" s="1"/>
  <c r="T118" i="13"/>
  <c r="F121" i="40" s="1"/>
  <c r="T94" i="13"/>
  <c r="F97" i="40" s="1"/>
  <c r="T58" i="13"/>
  <c r="F61" i="40" s="1"/>
  <c r="T184" i="13"/>
  <c r="F187" i="40" s="1"/>
  <c r="T160" i="13"/>
  <c r="F163" i="40" s="1"/>
  <c r="T28" i="13"/>
  <c r="F31" i="40" s="1"/>
  <c r="T206" i="13"/>
  <c r="F209" i="40" s="1"/>
  <c r="T158" i="13"/>
  <c r="F161" i="40" s="1"/>
  <c r="T122" i="13"/>
  <c r="F125" i="40" s="1"/>
  <c r="T74" i="13"/>
  <c r="F77" i="40" s="1"/>
  <c r="T97" i="13"/>
  <c r="F100" i="40" s="1"/>
  <c r="T144" i="13"/>
  <c r="F147" i="40" s="1"/>
  <c r="T96" i="13"/>
  <c r="F99" i="40" s="1"/>
  <c r="T12" i="13"/>
  <c r="F15" i="40" s="1"/>
  <c r="T102" i="13"/>
  <c r="F105" i="40" s="1"/>
  <c r="T177" i="13"/>
  <c r="F180" i="40" s="1"/>
  <c r="T81" i="13"/>
  <c r="F84" i="40" s="1"/>
  <c r="T159" i="13"/>
  <c r="F162" i="40" s="1"/>
  <c r="T27" i="13"/>
  <c r="F30" i="40" s="1"/>
  <c r="AA102" i="13"/>
  <c r="G105" i="40" s="1"/>
  <c r="AA144" i="13"/>
  <c r="G147" i="40" s="1"/>
  <c r="AA209" i="13"/>
  <c r="G212" i="40" s="1"/>
  <c r="AA161" i="13"/>
  <c r="G164" i="40" s="1"/>
  <c r="AA113" i="13"/>
  <c r="G116" i="40" s="1"/>
  <c r="AA89" i="13"/>
  <c r="G92" i="40" s="1"/>
  <c r="AA53" i="13"/>
  <c r="G56" i="40" s="1"/>
  <c r="AA17" i="13"/>
  <c r="G20" i="40" s="1"/>
  <c r="AA215" i="13"/>
  <c r="G218" i="40" s="1"/>
  <c r="AA143" i="13"/>
  <c r="G146" i="40" s="1"/>
  <c r="AA119" i="13"/>
  <c r="G122" i="40" s="1"/>
  <c r="AY209" i="13"/>
  <c r="AY185" i="13"/>
  <c r="AY161" i="13"/>
  <c r="AY137" i="13"/>
  <c r="AY113" i="13"/>
  <c r="AY77" i="13"/>
  <c r="AY41" i="13"/>
  <c r="AY29" i="13"/>
  <c r="T201" i="13"/>
  <c r="F204" i="40" s="1"/>
  <c r="T153" i="13"/>
  <c r="F156" i="40" s="1"/>
  <c r="T21" i="13"/>
  <c r="F24" i="40" s="1"/>
  <c r="AA218" i="13"/>
  <c r="G221" i="40" s="1"/>
  <c r="T200" i="13"/>
  <c r="F203" i="40" s="1"/>
  <c r="AA210" i="13"/>
  <c r="G213" i="40" s="1"/>
  <c r="AA114" i="13"/>
  <c r="G117" i="40" s="1"/>
  <c r="AA30" i="13"/>
  <c r="G33" i="40" s="1"/>
  <c r="T198" i="13"/>
  <c r="F201" i="40" s="1"/>
  <c r="AA184" i="13"/>
  <c r="G187" i="40" s="1"/>
  <c r="AA160" i="13"/>
  <c r="G163" i="40" s="1"/>
  <c r="AA88" i="13"/>
  <c r="G91" i="40" s="1"/>
  <c r="AA52" i="13"/>
  <c r="G55" i="40" s="1"/>
  <c r="AA16" i="13"/>
  <c r="G19" i="40" s="1"/>
  <c r="AA58" i="13"/>
  <c r="G61" i="40" s="1"/>
  <c r="AY112" i="13"/>
  <c r="AY64" i="13"/>
  <c r="T213" i="13"/>
  <c r="F216" i="40" s="1"/>
  <c r="T141" i="13"/>
  <c r="F144" i="40" s="1"/>
  <c r="T57" i="13"/>
  <c r="F60" i="40" s="1"/>
  <c r="T183" i="13"/>
  <c r="F186" i="40" s="1"/>
  <c r="AA32" i="13"/>
  <c r="G35" i="40" s="1"/>
  <c r="AY212" i="13"/>
  <c r="AY140" i="13"/>
  <c r="AY116" i="13"/>
  <c r="AY80" i="13"/>
  <c r="AY44" i="13"/>
  <c r="AY194" i="13"/>
  <c r="AY86" i="13"/>
  <c r="T212" i="13"/>
  <c r="F215" i="40" s="1"/>
  <c r="AY211" i="13"/>
  <c r="AY187" i="13"/>
  <c r="AY139" i="13"/>
  <c r="AY115" i="13"/>
  <c r="AY79" i="13"/>
  <c r="AY43" i="13"/>
  <c r="AY193" i="13"/>
  <c r="AY145" i="13"/>
  <c r="AY73" i="13"/>
  <c r="AY49" i="13"/>
  <c r="AA162" i="13"/>
  <c r="G165" i="40" s="1"/>
  <c r="AA90" i="13"/>
  <c r="G93" i="40" s="1"/>
  <c r="AA54" i="13"/>
  <c r="G57" i="40" s="1"/>
  <c r="AA18" i="13"/>
  <c r="G21" i="40" s="1"/>
  <c r="AA192" i="13"/>
  <c r="G195" i="40" s="1"/>
  <c r="AA96" i="13"/>
  <c r="G99" i="40" s="1"/>
  <c r="AY207" i="13"/>
  <c r="AY183" i="13"/>
  <c r="AY159" i="13"/>
  <c r="AY135" i="13"/>
  <c r="AY111" i="13"/>
  <c r="AY99" i="13"/>
  <c r="AY75" i="13"/>
  <c r="AY63" i="13"/>
  <c r="AY27" i="13"/>
  <c r="AY129" i="13"/>
  <c r="AY21" i="13"/>
  <c r="AY224" i="13"/>
  <c r="T224" i="13"/>
  <c r="F227" i="40" s="1"/>
  <c r="T225" i="13"/>
  <c r="F228" i="40" s="1"/>
  <c r="AY223" i="13"/>
  <c r="T220" i="13"/>
  <c r="F223" i="40" s="1"/>
  <c r="AA222" i="13"/>
  <c r="G225" i="40" s="1"/>
  <c r="T219" i="13"/>
  <c r="F222" i="40" s="1"/>
  <c r="AA221" i="13"/>
  <c r="G224" i="40" s="1"/>
  <c r="AY221" i="13"/>
  <c r="AA220" i="13"/>
  <c r="G223" i="40" s="1"/>
  <c r="AY219" i="13"/>
  <c r="T218" i="13"/>
  <c r="F221" i="40" s="1"/>
  <c r="AY218" i="13"/>
  <c r="AY217" i="13"/>
  <c r="T216" i="13"/>
  <c r="F219" i="40" s="1"/>
  <c r="T215" i="13"/>
  <c r="F218" i="40" s="1"/>
  <c r="AA214" i="13"/>
  <c r="G217" i="40" s="1"/>
  <c r="AA208" i="13"/>
  <c r="G211" i="40" s="1"/>
  <c r="T208" i="13"/>
  <c r="F211" i="40" s="1"/>
  <c r="AY206" i="13"/>
  <c r="T207" i="13"/>
  <c r="F210" i="40" s="1"/>
  <c r="AA198" i="13"/>
  <c r="G201" i="40" s="1"/>
  <c r="AY199" i="13"/>
  <c r="T197" i="13"/>
  <c r="F200" i="40" s="1"/>
  <c r="AA202" i="13"/>
  <c r="G205" i="40" s="1"/>
  <c r="AY200" i="13"/>
  <c r="T199" i="13"/>
  <c r="F202" i="40" s="1"/>
  <c r="AY197" i="13"/>
  <c r="AA197" i="13"/>
  <c r="G200" i="40" s="1"/>
  <c r="T194" i="13"/>
  <c r="F197" i="40" s="1"/>
  <c r="T192" i="13"/>
  <c r="F195" i="40" s="1"/>
  <c r="AA196" i="13"/>
  <c r="G199" i="40" s="1"/>
  <c r="T196" i="13"/>
  <c r="F199" i="40" s="1"/>
  <c r="T195" i="13"/>
  <c r="F198" i="40" s="1"/>
  <c r="AY195" i="13"/>
  <c r="T190" i="13"/>
  <c r="F193" i="40" s="1"/>
  <c r="T189" i="13"/>
  <c r="F192" i="40" s="1"/>
  <c r="T188" i="13"/>
  <c r="F191" i="40" s="1"/>
  <c r="AY188" i="13"/>
  <c r="AA186" i="13"/>
  <c r="G189" i="40" s="1"/>
  <c r="AA185" i="13"/>
  <c r="G188" i="40" s="1"/>
  <c r="T182" i="13"/>
  <c r="F185" i="40" s="1"/>
  <c r="AY181" i="13"/>
  <c r="AY178" i="13"/>
  <c r="AY176" i="13"/>
  <c r="T176" i="13"/>
  <c r="F179" i="40" s="1"/>
  <c r="T170" i="13"/>
  <c r="F173" i="40" s="1"/>
  <c r="AY169" i="13"/>
  <c r="AA168" i="13"/>
  <c r="G171" i="40" s="1"/>
  <c r="AY164" i="13"/>
  <c r="AY163" i="13"/>
  <c r="AY175" i="13"/>
  <c r="AA174" i="13"/>
  <c r="G177" i="40" s="1"/>
  <c r="AA173" i="13"/>
  <c r="G176" i="40" s="1"/>
  <c r="AY173" i="13"/>
  <c r="AA172" i="13"/>
  <c r="G175" i="40" s="1"/>
  <c r="T171" i="13"/>
  <c r="F174" i="40" s="1"/>
  <c r="AY171" i="13"/>
  <c r="AA170" i="13"/>
  <c r="G173" i="40" s="1"/>
  <c r="T168" i="13"/>
  <c r="F171" i="40" s="1"/>
  <c r="T167" i="13"/>
  <c r="F170" i="40" s="1"/>
  <c r="AA167" i="13"/>
  <c r="G170" i="40" s="1"/>
  <c r="T166" i="13"/>
  <c r="F169" i="40" s="1"/>
  <c r="T165" i="13"/>
  <c r="F168" i="40" s="1"/>
  <c r="AY158" i="13"/>
  <c r="AY156" i="13"/>
  <c r="AY152" i="13"/>
  <c r="T156" i="13"/>
  <c r="F159" i="40" s="1"/>
  <c r="AA156" i="13"/>
  <c r="G159" i="40" s="1"/>
  <c r="T155" i="13"/>
  <c r="F158" i="40" s="1"/>
  <c r="AA155" i="13"/>
  <c r="G158" i="40" s="1"/>
  <c r="T154" i="13"/>
  <c r="F157" i="40" s="1"/>
  <c r="T146" i="13"/>
  <c r="F149" i="40" s="1"/>
  <c r="AY151" i="13"/>
  <c r="AA150" i="13"/>
  <c r="G153" i="40" s="1"/>
  <c r="AA149" i="13"/>
  <c r="G152" i="40" s="1"/>
  <c r="AY149" i="13"/>
  <c r="T148" i="13"/>
  <c r="F151" i="40" s="1"/>
  <c r="AA148" i="13"/>
  <c r="G151" i="40" s="1"/>
  <c r="T147" i="13"/>
  <c r="F150" i="40" s="1"/>
  <c r="AY147" i="13"/>
  <c r="AA138" i="13"/>
  <c r="G141" i="40" s="1"/>
  <c r="AA137" i="13"/>
  <c r="G140" i="40" s="1"/>
  <c r="T136" i="13"/>
  <c r="F139" i="40" s="1"/>
  <c r="AA136" i="13"/>
  <c r="G139" i="40" s="1"/>
  <c r="T135" i="13"/>
  <c r="F138" i="40" s="1"/>
  <c r="T134" i="13"/>
  <c r="F137" i="40" s="1"/>
  <c r="AY133" i="13"/>
  <c r="T132" i="13"/>
  <c r="F135" i="40" s="1"/>
  <c r="T131" i="13"/>
  <c r="F134" i="40" s="1"/>
  <c r="T130" i="13"/>
  <c r="F133" i="40" s="1"/>
  <c r="AY130" i="13"/>
  <c r="AA128" i="13"/>
  <c r="G131" i="40" s="1"/>
  <c r="T129" i="13"/>
  <c r="F132" i="40" s="1"/>
  <c r="AY128" i="13"/>
  <c r="AY127" i="13"/>
  <c r="AA122" i="13"/>
  <c r="G125" i="40" s="1"/>
  <c r="AY122" i="13"/>
  <c r="AA126" i="13"/>
  <c r="G129" i="40" s="1"/>
  <c r="AY125" i="13"/>
  <c r="AA125" i="13"/>
  <c r="G128" i="40" s="1"/>
  <c r="AY123" i="13"/>
  <c r="T117" i="13"/>
  <c r="F120" i="40" s="1"/>
  <c r="AY121" i="13"/>
  <c r="AA120" i="13"/>
  <c r="G123" i="40" s="1"/>
  <c r="T110" i="13"/>
  <c r="F113" i="40" s="1"/>
  <c r="T109" i="13"/>
  <c r="F112" i="40" s="1"/>
  <c r="AA108" i="13"/>
  <c r="G111" i="40" s="1"/>
  <c r="T108" i="13"/>
  <c r="F111" i="40" s="1"/>
  <c r="AY108" i="13"/>
  <c r="T107" i="13"/>
  <c r="F110" i="40" s="1"/>
  <c r="AA107" i="13"/>
  <c r="G110" i="40" s="1"/>
  <c r="T106" i="13"/>
  <c r="F109" i="40" s="1"/>
  <c r="T105" i="13"/>
  <c r="F108" i="40" s="1"/>
  <c r="AY104" i="13"/>
  <c r="AY103" i="13"/>
  <c r="AY101" i="13"/>
  <c r="AA100" i="13"/>
  <c r="G103" i="40" s="1"/>
  <c r="AA95" i="13"/>
  <c r="G98" i="40" s="1"/>
  <c r="T93" i="13"/>
  <c r="F96" i="40" s="1"/>
  <c r="AY92" i="13"/>
  <c r="AY93" i="13"/>
  <c r="AY91" i="13"/>
  <c r="T91" i="13"/>
  <c r="F94" i="40" s="1"/>
  <c r="AY89" i="13"/>
  <c r="T89" i="13"/>
  <c r="F92" i="40" s="1"/>
  <c r="AY87" i="13"/>
  <c r="T86" i="13"/>
  <c r="F89" i="40" s="1"/>
  <c r="T85" i="13"/>
  <c r="F88" i="40" s="1"/>
  <c r="T84" i="13"/>
  <c r="F87" i="40" s="1"/>
  <c r="T82" i="13"/>
  <c r="F85" i="40" s="1"/>
  <c r="T83" i="13"/>
  <c r="F86" i="40" s="1"/>
  <c r="AA78" i="13"/>
  <c r="G81" i="40" s="1"/>
  <c r="AA77" i="13"/>
  <c r="G80" i="40" s="1"/>
  <c r="AA76" i="13"/>
  <c r="G79" i="40" s="1"/>
  <c r="T75" i="13"/>
  <c r="F78" i="40" s="1"/>
  <c r="AA74" i="13"/>
  <c r="G77" i="40" s="1"/>
  <c r="T71" i="13"/>
  <c r="F74" i="40" s="1"/>
  <c r="AA71" i="13"/>
  <c r="G74" i="40" s="1"/>
  <c r="T70" i="13"/>
  <c r="F73" i="40" s="1"/>
  <c r="T69" i="13"/>
  <c r="F72" i="40" s="1"/>
  <c r="AY68" i="13"/>
  <c r="T65" i="13"/>
  <c r="F68" i="40" s="1"/>
  <c r="AA66" i="13"/>
  <c r="G69" i="40" s="1"/>
  <c r="AA65" i="13"/>
  <c r="G68" i="40" s="1"/>
  <c r="AA64" i="13"/>
  <c r="G67" i="40" s="1"/>
  <c r="T64" i="13"/>
  <c r="F67" i="40" s="1"/>
  <c r="T63" i="13"/>
  <c r="F66" i="40" s="1"/>
  <c r="AY67" i="13"/>
  <c r="AY66" i="13"/>
  <c r="AY65" i="13"/>
  <c r="AA62" i="13"/>
  <c r="G65" i="40" s="1"/>
  <c r="AY61" i="13"/>
  <c r="AA56" i="13"/>
  <c r="G59" i="40" s="1"/>
  <c r="AY56" i="13"/>
  <c r="AY55" i="13"/>
  <c r="AY50" i="13"/>
  <c r="T50" i="13"/>
  <c r="F53" i="40" s="1"/>
  <c r="T54" i="13"/>
  <c r="F57" i="40" s="1"/>
  <c r="AY53" i="13"/>
  <c r="T52" i="13"/>
  <c r="F55" i="40" s="1"/>
  <c r="T51" i="13"/>
  <c r="F54" i="40" s="1"/>
  <c r="AY51" i="13"/>
  <c r="AY48" i="13"/>
  <c r="T46" i="13"/>
  <c r="F49" i="40" s="1"/>
  <c r="T45" i="13"/>
  <c r="F48" i="40" s="1"/>
  <c r="T48" i="13"/>
  <c r="F51" i="40" s="1"/>
  <c r="T47" i="13"/>
  <c r="F50" i="40" s="1"/>
  <c r="T42" i="13"/>
  <c r="F45" i="40" s="1"/>
  <c r="AY39" i="13"/>
  <c r="AA42" i="13"/>
  <c r="G45" i="40" s="1"/>
  <c r="AA41" i="13"/>
  <c r="G44" i="40" s="1"/>
  <c r="T38" i="13"/>
  <c r="F41" i="40" s="1"/>
  <c r="T37" i="13"/>
  <c r="F40" i="40" s="1"/>
  <c r="AA40" i="13"/>
  <c r="G43" i="40" s="1"/>
  <c r="T39" i="13"/>
  <c r="F42" i="40" s="1"/>
  <c r="T34" i="13"/>
  <c r="F37" i="40" s="1"/>
  <c r="AY38" i="13"/>
  <c r="AY36" i="13"/>
  <c r="AA35" i="13"/>
  <c r="G38" i="40" s="1"/>
  <c r="T33" i="13"/>
  <c r="F36" i="40" s="1"/>
  <c r="AY33" i="13"/>
  <c r="AA29" i="13"/>
  <c r="G32" i="40" s="1"/>
  <c r="AY32" i="13"/>
  <c r="AY31" i="13"/>
  <c r="T26" i="13"/>
  <c r="F29" i="40" s="1"/>
  <c r="AY25" i="13"/>
  <c r="T25" i="13"/>
  <c r="F28" i="40" s="1"/>
  <c r="T24" i="13"/>
  <c r="F27" i="40" s="1"/>
  <c r="T23" i="13"/>
  <c r="F26" i="40" s="1"/>
  <c r="T22" i="13"/>
  <c r="F25" i="40" s="1"/>
  <c r="AY19" i="13"/>
  <c r="AY17" i="13"/>
  <c r="AY16" i="13"/>
  <c r="AY15" i="13"/>
  <c r="AY14" i="13"/>
  <c r="T14" i="13"/>
  <c r="F17" i="40" s="1"/>
  <c r="AY13" i="13"/>
  <c r="T13" i="13"/>
  <c r="F16" i="40" s="1"/>
  <c r="AA12" i="13"/>
  <c r="G15" i="40" s="1"/>
  <c r="T343" i="13"/>
  <c r="F346" i="40" s="1"/>
  <c r="T235" i="13"/>
  <c r="F238" i="40" s="1"/>
  <c r="T175" i="13"/>
  <c r="F178" i="40" s="1"/>
  <c r="T79" i="13"/>
  <c r="F82" i="40" s="1"/>
  <c r="T378" i="13"/>
  <c r="F381" i="40" s="1"/>
  <c r="T376" i="13"/>
  <c r="F379" i="40" s="1"/>
  <c r="T304" i="13"/>
  <c r="F307" i="40" s="1"/>
  <c r="T172" i="13"/>
  <c r="F175" i="40" s="1"/>
  <c r="T76" i="13"/>
  <c r="F79" i="40" s="1"/>
  <c r="T40" i="13"/>
  <c r="F43" i="40" s="1"/>
  <c r="T16" i="13"/>
  <c r="F19" i="40" s="1"/>
  <c r="AA372" i="13"/>
  <c r="G375" i="40" s="1"/>
  <c r="T123" i="13"/>
  <c r="F126" i="40" s="1"/>
  <c r="T15" i="13"/>
  <c r="F18" i="40" s="1"/>
  <c r="AA371" i="13"/>
  <c r="G374" i="40" s="1"/>
  <c r="AA359" i="13"/>
  <c r="G362" i="40" s="1"/>
  <c r="AA251" i="13"/>
  <c r="G254" i="40" s="1"/>
  <c r="AA101" i="13"/>
  <c r="G104" i="40" s="1"/>
  <c r="T340" i="13"/>
  <c r="F343" i="40" s="1"/>
  <c r="AA48" i="13"/>
  <c r="G51" i="40" s="1"/>
  <c r="AA358" i="13"/>
  <c r="G361" i="40" s="1"/>
  <c r="AA298" i="13"/>
  <c r="G301" i="40" s="1"/>
  <c r="AA238" i="13"/>
  <c r="G241" i="40" s="1"/>
  <c r="AA154" i="13"/>
  <c r="G157" i="40" s="1"/>
  <c r="AA142" i="13"/>
  <c r="G145" i="40" s="1"/>
  <c r="AY366" i="13"/>
  <c r="AY354" i="13"/>
  <c r="AY342" i="13"/>
  <c r="AY330" i="13"/>
  <c r="AY318" i="13"/>
  <c r="AY306" i="13"/>
  <c r="AY294" i="13"/>
  <c r="AY282" i="13"/>
  <c r="AY270" i="13"/>
  <c r="AY258" i="13"/>
  <c r="AY246" i="13"/>
  <c r="AY234" i="13"/>
  <c r="AY222" i="13"/>
  <c r="AY210" i="13"/>
  <c r="AY198" i="13"/>
  <c r="AY186" i="13"/>
  <c r="AY174" i="13"/>
  <c r="AY162" i="13"/>
  <c r="AY150" i="13"/>
  <c r="AY138" i="13"/>
  <c r="AY126" i="13"/>
  <c r="AY114" i="13"/>
  <c r="AY102" i="13"/>
  <c r="AY90" i="13"/>
  <c r="AY78" i="13"/>
  <c r="AY54" i="13"/>
  <c r="AY42" i="13"/>
  <c r="AY30" i="13"/>
  <c r="AY18" i="13"/>
  <c r="AY360" i="13"/>
  <c r="AY336" i="13"/>
  <c r="AY324" i="13"/>
  <c r="AY312" i="13"/>
  <c r="AY288" i="13"/>
  <c r="AY276" i="13"/>
  <c r="AY264" i="13"/>
  <c r="AY240" i="13"/>
  <c r="AY216" i="13"/>
  <c r="AY192" i="13"/>
  <c r="AY168" i="13"/>
  <c r="AY144" i="13"/>
  <c r="AY120" i="13"/>
  <c r="AY96" i="13"/>
  <c r="AY72" i="13"/>
  <c r="AY60" i="13"/>
  <c r="AY24" i="13"/>
  <c r="AY12" i="13"/>
  <c r="T152" i="13"/>
  <c r="F155" i="40" s="1"/>
  <c r="T116" i="13"/>
  <c r="F119" i="40" s="1"/>
  <c r="T68" i="13"/>
  <c r="F71" i="40" s="1"/>
  <c r="AA310" i="13"/>
  <c r="G313" i="40" s="1"/>
  <c r="AA286" i="13"/>
  <c r="G289" i="40" s="1"/>
  <c r="AA226" i="13"/>
  <c r="G229" i="40" s="1"/>
  <c r="AA166" i="13"/>
  <c r="G169" i="40" s="1"/>
  <c r="AA130" i="13"/>
  <c r="G133" i="40" s="1"/>
  <c r="AA94" i="13"/>
  <c r="G97" i="40" s="1"/>
  <c r="AA46" i="13"/>
  <c r="G49" i="40" s="1"/>
  <c r="AY376" i="13"/>
  <c r="AY364" i="13"/>
  <c r="AY352" i="13"/>
  <c r="AY340" i="13"/>
  <c r="AY328" i="13"/>
  <c r="AY316" i="13"/>
  <c r="AY304" i="13"/>
  <c r="AY292" i="13"/>
  <c r="AY280" i="13"/>
  <c r="AY268" i="13"/>
  <c r="AY244" i="13"/>
  <c r="AY232" i="13"/>
  <c r="AY208" i="13"/>
  <c r="AY196" i="13"/>
  <c r="AY184" i="13"/>
  <c r="AY172" i="13"/>
  <c r="AY160" i="13"/>
  <c r="AY148" i="13"/>
  <c r="AY136" i="13"/>
  <c r="AY124" i="13"/>
  <c r="AY100" i="13"/>
  <c r="AY88" i="13"/>
  <c r="AY76" i="13"/>
  <c r="AY52" i="13"/>
  <c r="AY40" i="13"/>
  <c r="AY28" i="13"/>
  <c r="AY190" i="13"/>
  <c r="AY154" i="13"/>
  <c r="AY142" i="13"/>
  <c r="AY106" i="13"/>
  <c r="AY94" i="13"/>
  <c r="AY82" i="13"/>
  <c r="AY46" i="13"/>
  <c r="AY34" i="13"/>
  <c r="AY22" i="13"/>
  <c r="T283" i="13"/>
  <c r="F286" i="40" s="1"/>
  <c r="T73" i="13"/>
  <c r="F76" i="40" s="1"/>
  <c r="T162" i="13"/>
  <c r="F165" i="40" s="1"/>
  <c r="T66" i="13"/>
  <c r="F69" i="40" s="1"/>
  <c r="AA200" i="13"/>
  <c r="G203" i="40" s="1"/>
  <c r="T164" i="13"/>
  <c r="F167" i="40" s="1"/>
  <c r="T140" i="13"/>
  <c r="F143" i="40" s="1"/>
  <c r="T128" i="13"/>
  <c r="F131" i="40" s="1"/>
  <c r="T104" i="13"/>
  <c r="F107" i="40" s="1"/>
  <c r="T92" i="13"/>
  <c r="F95" i="40" s="1"/>
  <c r="T80" i="13"/>
  <c r="F83" i="40" s="1"/>
  <c r="T56" i="13"/>
  <c r="F59" i="40" s="1"/>
  <c r="T44" i="13"/>
  <c r="F47" i="40" s="1"/>
  <c r="T32" i="13"/>
  <c r="F35" i="40" s="1"/>
  <c r="T20" i="13"/>
  <c r="F23" i="40" s="1"/>
  <c r="AA370" i="13"/>
  <c r="G373" i="40" s="1"/>
  <c r="AA274" i="13"/>
  <c r="G277" i="40" s="1"/>
  <c r="AA250" i="13"/>
  <c r="G253" i="40" s="1"/>
  <c r="AA190" i="13"/>
  <c r="G193" i="40" s="1"/>
  <c r="AA178" i="13"/>
  <c r="G181" i="40" s="1"/>
  <c r="AA118" i="13"/>
  <c r="G121" i="40" s="1"/>
  <c r="AA82" i="13"/>
  <c r="G85" i="40" s="1"/>
  <c r="AA70" i="13"/>
  <c r="G73" i="40" s="1"/>
  <c r="AA34" i="13"/>
  <c r="G37" i="40" s="1"/>
  <c r="AA22" i="13"/>
  <c r="G25" i="40" s="1"/>
  <c r="AA376" i="13"/>
  <c r="G379" i="40" s="1"/>
  <c r="AY220" i="13"/>
  <c r="T355" i="13"/>
  <c r="F358" i="40" s="1"/>
  <c r="T319" i="13"/>
  <c r="F322" i="40" s="1"/>
  <c r="T307" i="13"/>
  <c r="F310" i="40" s="1"/>
  <c r="T295" i="13"/>
  <c r="F298" i="40" s="1"/>
  <c r="T271" i="13"/>
  <c r="F274" i="40" s="1"/>
  <c r="T247" i="13"/>
  <c r="F250" i="40" s="1"/>
  <c r="T223" i="13"/>
  <c r="F226" i="40" s="1"/>
  <c r="T211" i="13"/>
  <c r="F214" i="40" s="1"/>
  <c r="T163" i="13"/>
  <c r="F166" i="40" s="1"/>
  <c r="T151" i="13"/>
  <c r="F154" i="40" s="1"/>
  <c r="T139" i="13"/>
  <c r="F142" i="40" s="1"/>
  <c r="T127" i="13"/>
  <c r="F130" i="40" s="1"/>
  <c r="T115" i="13"/>
  <c r="F118" i="40" s="1"/>
  <c r="T67" i="13"/>
  <c r="F70" i="40" s="1"/>
  <c r="T55" i="13"/>
  <c r="F58" i="40" s="1"/>
  <c r="T31" i="13"/>
  <c r="F34" i="40" s="1"/>
  <c r="T19" i="13"/>
  <c r="F22" i="40" s="1"/>
  <c r="T361" i="13"/>
  <c r="F364" i="40" s="1"/>
  <c r="T349" i="13"/>
  <c r="F352" i="40" s="1"/>
  <c r="T325" i="13"/>
  <c r="F328" i="40" s="1"/>
  <c r="T301" i="13"/>
  <c r="F304" i="40" s="1"/>
  <c r="T289" i="13"/>
  <c r="F292" i="40" s="1"/>
  <c r="T277" i="13"/>
  <c r="F280" i="40" s="1"/>
  <c r="T265" i="13"/>
  <c r="F268" i="40" s="1"/>
  <c r="T241" i="13"/>
  <c r="F244" i="40" s="1"/>
  <c r="T217" i="13"/>
  <c r="F220" i="40" s="1"/>
  <c r="T205" i="13"/>
  <c r="F208" i="40" s="1"/>
  <c r="T193" i="13"/>
  <c r="F196" i="40" s="1"/>
  <c r="T169" i="13"/>
  <c r="F172" i="40" s="1"/>
  <c r="T157" i="13"/>
  <c r="F160" i="40" s="1"/>
  <c r="T133" i="13"/>
  <c r="F136" i="40" s="1"/>
  <c r="T121" i="13"/>
  <c r="F124" i="40" s="1"/>
  <c r="T61" i="13"/>
  <c r="F64" i="40" s="1"/>
  <c r="T49" i="13"/>
  <c r="F52" i="40" s="1"/>
  <c r="AA309" i="13"/>
  <c r="G312" i="40" s="1"/>
  <c r="T377" i="13"/>
  <c r="F380" i="40" s="1"/>
  <c r="T341" i="13"/>
  <c r="F344" i="40" s="1"/>
  <c r="T305" i="13"/>
  <c r="F308" i="40" s="1"/>
  <c r="T233" i="13"/>
  <c r="F236" i="40" s="1"/>
  <c r="T209" i="13"/>
  <c r="F212" i="40" s="1"/>
  <c r="T173" i="13"/>
  <c r="F176" i="40" s="1"/>
  <c r="T149" i="13"/>
  <c r="F152" i="40" s="1"/>
  <c r="T77" i="13"/>
  <c r="F80" i="40" s="1"/>
  <c r="T41" i="13"/>
  <c r="F44" i="40" s="1"/>
  <c r="T17" i="13"/>
  <c r="F20" i="40" s="1"/>
  <c r="AA367" i="13"/>
  <c r="G370" i="40" s="1"/>
  <c r="AA355" i="13"/>
  <c r="G358" i="40" s="1"/>
  <c r="AA343" i="13"/>
  <c r="G346" i="40" s="1"/>
  <c r="AA331" i="13"/>
  <c r="G334" i="40" s="1"/>
  <c r="AA319" i="13"/>
  <c r="G322" i="40" s="1"/>
  <c r="AA295" i="13"/>
  <c r="G298" i="40" s="1"/>
  <c r="AA283" i="13"/>
  <c r="G286" i="40" s="1"/>
  <c r="AA271" i="13"/>
  <c r="G274" i="40" s="1"/>
  <c r="AA259" i="13"/>
  <c r="G262" i="40" s="1"/>
  <c r="AA247" i="13"/>
  <c r="G250" i="40" s="1"/>
  <c r="AA235" i="13"/>
  <c r="G238" i="40" s="1"/>
  <c r="AA223" i="13"/>
  <c r="G226" i="40" s="1"/>
  <c r="AA211" i="13"/>
  <c r="G214" i="40" s="1"/>
  <c r="AA199" i="13"/>
  <c r="G202" i="40" s="1"/>
  <c r="AA187" i="13"/>
  <c r="G190" i="40" s="1"/>
  <c r="AA175" i="13"/>
  <c r="G178" i="40" s="1"/>
  <c r="AA163" i="13"/>
  <c r="G166" i="40" s="1"/>
  <c r="AA151" i="13"/>
  <c r="G154" i="40" s="1"/>
  <c r="AA139" i="13"/>
  <c r="G142" i="40" s="1"/>
  <c r="AA127" i="13"/>
  <c r="G130" i="40" s="1"/>
  <c r="AA115" i="13"/>
  <c r="G118" i="40" s="1"/>
  <c r="AA103" i="13"/>
  <c r="G106" i="40" s="1"/>
  <c r="AA91" i="13"/>
  <c r="G94" i="40" s="1"/>
  <c r="AA67" i="13"/>
  <c r="G70" i="40" s="1"/>
  <c r="AA55" i="13"/>
  <c r="G58" i="40" s="1"/>
  <c r="AA43" i="13"/>
  <c r="G46" i="40" s="1"/>
  <c r="AA31" i="13"/>
  <c r="G34" i="40" s="1"/>
  <c r="AA19" i="13"/>
  <c r="G22" i="40" s="1"/>
  <c r="AA361" i="13"/>
  <c r="G364" i="40" s="1"/>
  <c r="AA349" i="13"/>
  <c r="G352" i="40" s="1"/>
  <c r="AA337" i="13"/>
  <c r="G340" i="40" s="1"/>
  <c r="AA325" i="13"/>
  <c r="G328" i="40" s="1"/>
  <c r="AA313" i="13"/>
  <c r="G316" i="40" s="1"/>
  <c r="AA301" i="13"/>
  <c r="G304" i="40" s="1"/>
  <c r="AA289" i="13"/>
  <c r="G292" i="40" s="1"/>
  <c r="AA277" i="13"/>
  <c r="G280" i="40" s="1"/>
  <c r="AA265" i="13"/>
  <c r="G268" i="40" s="1"/>
  <c r="AA253" i="13"/>
  <c r="G256" i="40" s="1"/>
  <c r="AA241" i="13"/>
  <c r="G244" i="40" s="1"/>
  <c r="AA205" i="13"/>
  <c r="G208" i="40" s="1"/>
  <c r="AA181" i="13"/>
  <c r="G184" i="40" s="1"/>
  <c r="AA169" i="13"/>
  <c r="G172" i="40" s="1"/>
  <c r="AA157" i="13"/>
  <c r="G160" i="40" s="1"/>
  <c r="AA133" i="13"/>
  <c r="G136" i="40" s="1"/>
  <c r="AA121" i="13"/>
  <c r="G124" i="40" s="1"/>
  <c r="AA109" i="13"/>
  <c r="G112" i="40" s="1"/>
  <c r="AA61" i="13"/>
  <c r="G64" i="40" s="1"/>
  <c r="AA37" i="13"/>
  <c r="G40" i="40" s="1"/>
  <c r="AA25" i="13"/>
  <c r="G28" i="40" s="1"/>
  <c r="AA13" i="13"/>
  <c r="G16" i="40" s="1"/>
  <c r="AY37" i="13"/>
  <c r="AA369" i="13"/>
  <c r="G372" i="40" s="1"/>
  <c r="AA357" i="13"/>
  <c r="G360" i="40" s="1"/>
  <c r="AA345" i="13"/>
  <c r="G348" i="40" s="1"/>
  <c r="AA333" i="13"/>
  <c r="G336" i="40" s="1"/>
  <c r="AA321" i="13"/>
  <c r="G324" i="40" s="1"/>
  <c r="AA297" i="13"/>
  <c r="G300" i="40" s="1"/>
  <c r="AA285" i="13"/>
  <c r="G288" i="40" s="1"/>
  <c r="AA273" i="13"/>
  <c r="G276" i="40" s="1"/>
  <c r="AA261" i="13"/>
  <c r="G264" i="40" s="1"/>
  <c r="AA249" i="13"/>
  <c r="G252" i="40" s="1"/>
  <c r="AA237" i="13"/>
  <c r="G240" i="40" s="1"/>
  <c r="AA225" i="13"/>
  <c r="G228" i="40" s="1"/>
  <c r="AA213" i="13"/>
  <c r="G216" i="40" s="1"/>
  <c r="AA201" i="13"/>
  <c r="G204" i="40" s="1"/>
  <c r="AA189" i="13"/>
  <c r="G192" i="40" s="1"/>
  <c r="AA177" i="13"/>
  <c r="G180" i="40" s="1"/>
  <c r="AA165" i="13"/>
  <c r="G168" i="40" s="1"/>
  <c r="AA153" i="13"/>
  <c r="G156" i="40" s="1"/>
  <c r="AA141" i="13"/>
  <c r="G144" i="40" s="1"/>
  <c r="AA129" i="13"/>
  <c r="G132" i="40" s="1"/>
  <c r="AA117" i="13"/>
  <c r="G120" i="40" s="1"/>
  <c r="AA105" i="13"/>
  <c r="G108" i="40" s="1"/>
  <c r="AA93" i="13"/>
  <c r="G96" i="40" s="1"/>
  <c r="AA81" i="13"/>
  <c r="G84" i="40" s="1"/>
  <c r="AA69" i="13"/>
  <c r="G72" i="40" s="1"/>
  <c r="AA57" i="13"/>
  <c r="G60" i="40" s="1"/>
  <c r="AA45" i="13"/>
  <c r="G48" i="40" s="1"/>
  <c r="AA33" i="13"/>
  <c r="G36" i="40" s="1"/>
  <c r="AA21" i="13"/>
  <c r="G24" i="40" s="1"/>
  <c r="AA363" i="13"/>
  <c r="G366" i="40" s="1"/>
  <c r="AA351" i="13"/>
  <c r="G354" i="40" s="1"/>
  <c r="AA339" i="13"/>
  <c r="G342" i="40" s="1"/>
  <c r="AA303" i="13"/>
  <c r="G306" i="40" s="1"/>
  <c r="AA291" i="13"/>
  <c r="G294" i="40" s="1"/>
  <c r="AA279" i="13"/>
  <c r="G282" i="40" s="1"/>
  <c r="AA267" i="13"/>
  <c r="G270" i="40" s="1"/>
  <c r="AA231" i="13"/>
  <c r="G234" i="40" s="1"/>
  <c r="AA219" i="13"/>
  <c r="G222" i="40" s="1"/>
  <c r="AA207" i="13"/>
  <c r="G210" i="40" s="1"/>
  <c r="AA183" i="13"/>
  <c r="G186" i="40" s="1"/>
  <c r="AA171" i="13"/>
  <c r="G174" i="40" s="1"/>
  <c r="AA159" i="13"/>
  <c r="G162" i="40" s="1"/>
  <c r="AA135" i="13"/>
  <c r="G138" i="40" s="1"/>
  <c r="AA123" i="13"/>
  <c r="G126" i="40" s="1"/>
  <c r="AA87" i="13"/>
  <c r="G90" i="40" s="1"/>
  <c r="AA75" i="13"/>
  <c r="G78" i="40" s="1"/>
  <c r="AA63" i="13"/>
  <c r="G66" i="40" s="1"/>
  <c r="AA39" i="13"/>
  <c r="G42" i="40" s="1"/>
  <c r="AA27" i="13"/>
  <c r="G30" i="40" s="1"/>
  <c r="AA15" i="13"/>
  <c r="G18" i="40" s="1"/>
  <c r="AY297" i="13"/>
  <c r="AY177" i="13"/>
  <c r="AY81" i="13"/>
  <c r="AA368" i="13"/>
  <c r="G371" i="40" s="1"/>
  <c r="AA356" i="13"/>
  <c r="G359" i="40" s="1"/>
  <c r="AA344" i="13"/>
  <c r="G347" i="40" s="1"/>
  <c r="AA332" i="13"/>
  <c r="G335" i="40" s="1"/>
  <c r="AA320" i="13"/>
  <c r="G323" i="40" s="1"/>
  <c r="AA308" i="13"/>
  <c r="G311" i="40" s="1"/>
  <c r="AA272" i="13"/>
  <c r="G275" i="40" s="1"/>
  <c r="AA260" i="13"/>
  <c r="G263" i="40" s="1"/>
  <c r="AA224" i="13"/>
  <c r="G227" i="40" s="1"/>
  <c r="AA212" i="13"/>
  <c r="G215" i="40" s="1"/>
  <c r="AA176" i="13"/>
  <c r="G179" i="40" s="1"/>
  <c r="AA164" i="13"/>
  <c r="G167" i="40" s="1"/>
  <c r="AA152" i="13"/>
  <c r="G155" i="40" s="1"/>
  <c r="AA140" i="13"/>
  <c r="G143" i="40" s="1"/>
  <c r="AA116" i="13"/>
  <c r="G119" i="40" s="1"/>
  <c r="AA92" i="13"/>
  <c r="G95" i="40" s="1"/>
  <c r="AA68" i="13"/>
  <c r="G71" i="40" s="1"/>
  <c r="AA44" i="13"/>
  <c r="G47" i="40" s="1"/>
  <c r="AA20" i="13"/>
  <c r="G23" i="40" s="1"/>
  <c r="AA374" i="13"/>
  <c r="G377" i="40" s="1"/>
  <c r="AA362" i="13"/>
  <c r="G365" i="40" s="1"/>
  <c r="AA338" i="13"/>
  <c r="G341" i="40" s="1"/>
  <c r="AA314" i="13"/>
  <c r="G317" i="40" s="1"/>
  <c r="AA302" i="13"/>
  <c r="G305" i="40" s="1"/>
  <c r="AA278" i="13"/>
  <c r="G281" i="40" s="1"/>
  <c r="AA254" i="13"/>
  <c r="G257" i="40" s="1"/>
  <c r="AA230" i="13"/>
  <c r="G233" i="40" s="1"/>
  <c r="AA206" i="13"/>
  <c r="G209" i="40" s="1"/>
  <c r="AA194" i="13"/>
  <c r="G197" i="40" s="1"/>
  <c r="AA158" i="13"/>
  <c r="G161" i="40" s="1"/>
  <c r="AA146" i="13"/>
  <c r="G149" i="40" s="1"/>
  <c r="AA110" i="13"/>
  <c r="G113" i="40" s="1"/>
  <c r="AA86" i="13"/>
  <c r="G89" i="40" s="1"/>
  <c r="AA38" i="13"/>
  <c r="G41" i="40" s="1"/>
  <c r="AY374" i="13"/>
  <c r="AY338" i="13"/>
  <c r="AY326" i="13"/>
  <c r="AY290" i="13"/>
  <c r="AY278" i="13"/>
  <c r="AY230" i="13"/>
  <c r="AY182" i="13"/>
  <c r="AY134" i="13"/>
  <c r="AY74" i="13"/>
  <c r="AY26" i="13"/>
  <c r="T342" i="13"/>
  <c r="F345" i="40" s="1"/>
  <c r="T306" i="13"/>
  <c r="F309" i="40" s="1"/>
  <c r="T294" i="13"/>
  <c r="F297" i="40" s="1"/>
  <c r="T282" i="13"/>
  <c r="F285" i="40" s="1"/>
  <c r="T270" i="13"/>
  <c r="F273" i="40" s="1"/>
  <c r="T258" i="13"/>
  <c r="F261" i="40" s="1"/>
  <c r="T246" i="13"/>
  <c r="F249" i="40" s="1"/>
  <c r="T210" i="13"/>
  <c r="F213" i="40" s="1"/>
  <c r="T186" i="13"/>
  <c r="F189" i="40" s="1"/>
  <c r="T174" i="13"/>
  <c r="F177" i="40" s="1"/>
  <c r="T150" i="13"/>
  <c r="F153" i="40" s="1"/>
  <c r="T138" i="13"/>
  <c r="F141" i="40" s="1"/>
  <c r="T126" i="13"/>
  <c r="F129" i="40" s="1"/>
  <c r="T114" i="13"/>
  <c r="F117" i="40" s="1"/>
  <c r="T90" i="13"/>
  <c r="F93" i="40" s="1"/>
  <c r="T78" i="13"/>
  <c r="F81" i="40" s="1"/>
  <c r="T30" i="13"/>
  <c r="F33" i="40" s="1"/>
  <c r="T18" i="13"/>
  <c r="F21" i="40" s="1"/>
  <c r="AA360" i="13"/>
  <c r="G363" i="40" s="1"/>
  <c r="AA252" i="13"/>
  <c r="G255" i="40" s="1"/>
  <c r="AA327" i="13"/>
  <c r="G330" i="40" s="1"/>
  <c r="AA315" i="13"/>
  <c r="G318" i="40" s="1"/>
  <c r="AA195" i="13"/>
  <c r="G198" i="40" s="1"/>
  <c r="AA147" i="13"/>
  <c r="G150" i="40" s="1"/>
  <c r="AA51" i="13"/>
  <c r="G54" i="40" s="1"/>
  <c r="AY334" i="13"/>
  <c r="AY286" i="13"/>
  <c r="AY238" i="13"/>
  <c r="T281" i="13"/>
  <c r="F284" i="40" s="1"/>
  <c r="T269" i="13"/>
  <c r="F272" i="40" s="1"/>
  <c r="T257" i="13"/>
  <c r="F260" i="40" s="1"/>
  <c r="T245" i="13"/>
  <c r="F248" i="40" s="1"/>
  <c r="T137" i="13"/>
  <c r="F140" i="40" s="1"/>
  <c r="T125" i="13"/>
  <c r="F128" i="40" s="1"/>
  <c r="T113" i="13"/>
  <c r="F116" i="40" s="1"/>
  <c r="T101" i="13"/>
  <c r="F104" i="40" s="1"/>
  <c r="AA193" i="13"/>
  <c r="G196" i="40" s="1"/>
  <c r="AA145" i="13"/>
  <c r="G148" i="40" s="1"/>
  <c r="AA97" i="13"/>
  <c r="G100" i="40" s="1"/>
  <c r="T268" i="13"/>
  <c r="F271" i="40" s="1"/>
  <c r="T256" i="13"/>
  <c r="F259" i="40" s="1"/>
  <c r="T244" i="13"/>
  <c r="F247" i="40" s="1"/>
  <c r="T232" i="13"/>
  <c r="F235" i="40" s="1"/>
  <c r="T124" i="13"/>
  <c r="F127" i="40" s="1"/>
  <c r="T112" i="13"/>
  <c r="F115" i="40" s="1"/>
  <c r="T100" i="13"/>
  <c r="F103" i="40" s="1"/>
  <c r="T88" i="13"/>
  <c r="F91" i="40" s="1"/>
  <c r="AA300" i="13"/>
  <c r="G303" i="40" s="1"/>
  <c r="AA288" i="13"/>
  <c r="G291" i="40" s="1"/>
  <c r="AA240" i="13"/>
  <c r="G243" i="40" s="1"/>
  <c r="AA216" i="13"/>
  <c r="G219" i="40" s="1"/>
  <c r="AA204" i="13"/>
  <c r="G207" i="40" s="1"/>
  <c r="AA180" i="13"/>
  <c r="G183" i="40" s="1"/>
  <c r="AA132" i="13"/>
  <c r="G135" i="40" s="1"/>
  <c r="AA84" i="13"/>
  <c r="G87" i="40" s="1"/>
  <c r="AA72" i="13"/>
  <c r="G75" i="40" s="1"/>
  <c r="AA60" i="13"/>
  <c r="G63" i="40" s="1"/>
  <c r="AA36" i="13"/>
  <c r="G39" i="40" s="1"/>
  <c r="AA24" i="13"/>
  <c r="G27" i="40" s="1"/>
  <c r="AY370" i="13"/>
  <c r="AY358" i="13"/>
  <c r="AY346" i="13"/>
  <c r="AY322" i="13"/>
  <c r="AY310" i="13"/>
  <c r="AY274" i="13"/>
  <c r="AY262" i="13"/>
  <c r="AY226" i="13"/>
  <c r="AY214" i="13"/>
  <c r="AY202" i="13"/>
  <c r="AY166" i="13"/>
  <c r="AY118" i="13"/>
  <c r="AY70" i="13"/>
  <c r="AY58" i="13"/>
  <c r="T375" i="13"/>
  <c r="F378" i="40" s="1"/>
  <c r="T255" i="13"/>
  <c r="F258" i="40" s="1"/>
  <c r="T243" i="13"/>
  <c r="F246" i="40" s="1"/>
  <c r="T231" i="13"/>
  <c r="F234" i="40" s="1"/>
  <c r="T111" i="13"/>
  <c r="F114" i="40" s="1"/>
  <c r="T99" i="13"/>
  <c r="F102" i="40" s="1"/>
  <c r="T87" i="13"/>
  <c r="F90" i="40" s="1"/>
  <c r="AA287" i="13"/>
  <c r="G290" i="40" s="1"/>
  <c r="AA275" i="13"/>
  <c r="G278" i="40" s="1"/>
  <c r="AA239" i="13"/>
  <c r="G242" i="40" s="1"/>
  <c r="AA227" i="13"/>
  <c r="G230" i="40" s="1"/>
  <c r="AA203" i="13"/>
  <c r="G206" i="40" s="1"/>
  <c r="AA191" i="13"/>
  <c r="G194" i="40" s="1"/>
  <c r="AA179" i="13"/>
  <c r="G182" i="40" s="1"/>
  <c r="AA131" i="13"/>
  <c r="G134" i="40" s="1"/>
  <c r="AA83" i="13"/>
  <c r="G86" i="40" s="1"/>
  <c r="AA59" i="13"/>
  <c r="G62" i="40" s="1"/>
  <c r="AA47" i="13"/>
  <c r="G50" i="40" s="1"/>
  <c r="AA23" i="13"/>
  <c r="G26" i="40" s="1"/>
  <c r="AY369" i="13"/>
  <c r="AY345" i="13"/>
  <c r="AY333" i="13"/>
  <c r="AY309" i="13"/>
  <c r="AY261" i="13"/>
  <c r="AY213" i="13"/>
  <c r="AY201" i="13"/>
  <c r="AY189" i="13"/>
  <c r="AY165" i="13"/>
  <c r="AY153" i="13"/>
  <c r="AY117" i="13"/>
  <c r="AY105" i="13"/>
  <c r="AY69" i="13"/>
  <c r="AY57" i="13"/>
  <c r="AY45" i="13"/>
  <c r="AA268" i="13"/>
  <c r="G271" i="40" s="1"/>
  <c r="AA256" i="13"/>
  <c r="G259" i="40" s="1"/>
  <c r="AA124" i="13"/>
  <c r="G127" i="40" s="1"/>
  <c r="AA112" i="13"/>
  <c r="G115" i="40" s="1"/>
  <c r="AY254" i="13"/>
  <c r="AY242" i="13"/>
  <c r="AY110" i="13"/>
  <c r="AY98" i="13"/>
  <c r="AA255" i="13"/>
  <c r="G258" i="40" s="1"/>
  <c r="AA243" i="13"/>
  <c r="G246" i="40" s="1"/>
  <c r="AA111" i="13"/>
  <c r="G114" i="40" s="1"/>
  <c r="AA99" i="13"/>
  <c r="G102" i="40" s="1"/>
  <c r="AY373" i="13"/>
  <c r="AY241" i="13"/>
  <c r="AY229" i="13"/>
  <c r="AY97" i="13"/>
  <c r="AY85" i="13"/>
  <c r="AA242" i="13"/>
  <c r="G245" i="40" s="1"/>
  <c r="AA98" i="13"/>
  <c r="G101" i="40" s="1"/>
  <c r="AY372" i="13"/>
  <c r="AY228" i="13"/>
  <c r="AY84" i="13"/>
  <c r="AA229" i="13"/>
  <c r="G232" i="40" s="1"/>
  <c r="AA217" i="13"/>
  <c r="G220" i="40" s="1"/>
  <c r="AA85" i="13"/>
  <c r="G88" i="40" s="1"/>
  <c r="AA73" i="13"/>
  <c r="G76" i="40" s="1"/>
  <c r="AY371" i="13"/>
  <c r="AY359" i="13"/>
  <c r="AY347" i="13"/>
  <c r="AY335" i="13"/>
  <c r="AY323" i="13"/>
  <c r="AY311" i="13"/>
  <c r="AY299" i="13"/>
  <c r="AY287" i="13"/>
  <c r="AY275" i="13"/>
  <c r="AY263" i="13"/>
  <c r="AY251" i="13"/>
  <c r="AY239" i="13"/>
  <c r="AY227" i="13"/>
  <c r="AY215" i="13"/>
  <c r="AY203" i="13"/>
  <c r="AY191" i="13"/>
  <c r="AY179" i="13"/>
  <c r="AY167" i="13"/>
  <c r="AY155" i="13"/>
  <c r="AY143" i="13"/>
  <c r="AY131" i="13"/>
  <c r="AY119" i="13"/>
  <c r="AY107" i="13"/>
  <c r="AY95" i="13"/>
  <c r="AY83" i="13"/>
  <c r="AY71" i="13"/>
  <c r="AY59" i="13"/>
  <c r="AY47" i="13"/>
  <c r="AY35" i="13"/>
  <c r="AY23" i="13"/>
  <c r="E277" i="40" l="1"/>
  <c r="E280" i="40"/>
  <c r="E279" i="40"/>
  <c r="E278" i="40"/>
  <c r="F520" i="21"/>
  <c r="G520" i="21"/>
  <c r="D520" i="21" s="1"/>
  <c r="F521" i="21"/>
  <c r="G521" i="21"/>
  <c r="F522" i="21"/>
  <c r="G522" i="21"/>
  <c r="F523" i="21"/>
  <c r="G523" i="21"/>
  <c r="F524" i="21"/>
  <c r="G524" i="21"/>
  <c r="F525" i="21"/>
  <c r="G525" i="21"/>
  <c r="F526" i="21"/>
  <c r="G526" i="21"/>
  <c r="F527" i="21"/>
  <c r="G527" i="21"/>
  <c r="F528" i="21"/>
  <c r="G528" i="21"/>
  <c r="D528" i="21" s="1"/>
  <c r="F529" i="21"/>
  <c r="G529" i="21"/>
  <c r="F530" i="21"/>
  <c r="G530" i="21"/>
  <c r="F531" i="21"/>
  <c r="G531" i="21"/>
  <c r="F532" i="21"/>
  <c r="G532" i="21"/>
  <c r="F533" i="21"/>
  <c r="G533" i="21"/>
  <c r="F534" i="21"/>
  <c r="G534" i="21"/>
  <c r="E534" i="21" s="1"/>
  <c r="F535" i="21"/>
  <c r="G535" i="21"/>
  <c r="F536" i="21"/>
  <c r="G536" i="21"/>
  <c r="F537" i="21"/>
  <c r="G537" i="21"/>
  <c r="F538" i="21"/>
  <c r="G538" i="21"/>
  <c r="F539" i="21"/>
  <c r="G539" i="21"/>
  <c r="F540" i="21"/>
  <c r="G540" i="21"/>
  <c r="D540" i="21" s="1"/>
  <c r="F541" i="21"/>
  <c r="G541" i="21"/>
  <c r="C541" i="21" s="1"/>
  <c r="F542" i="21"/>
  <c r="G542" i="21"/>
  <c r="F543" i="21"/>
  <c r="G543" i="21"/>
  <c r="F544" i="21"/>
  <c r="G544" i="21"/>
  <c r="F545" i="21"/>
  <c r="G545" i="21"/>
  <c r="F546" i="21"/>
  <c r="G546" i="21"/>
  <c r="F547" i="21"/>
  <c r="G547" i="21"/>
  <c r="F548" i="21"/>
  <c r="G548" i="21"/>
  <c r="F549" i="21"/>
  <c r="G549" i="21"/>
  <c r="C549" i="21" s="1"/>
  <c r="F550" i="21"/>
  <c r="G550" i="21"/>
  <c r="F551" i="21"/>
  <c r="G551" i="21"/>
  <c r="F552" i="21"/>
  <c r="G552" i="21"/>
  <c r="F553" i="21"/>
  <c r="G553" i="21"/>
  <c r="F554" i="21"/>
  <c r="G554" i="21"/>
  <c r="F555" i="21"/>
  <c r="G555" i="21"/>
  <c r="C555" i="21" s="1"/>
  <c r="F556" i="21"/>
  <c r="G556" i="21"/>
  <c r="F520" i="39"/>
  <c r="G520" i="39"/>
  <c r="F521" i="39"/>
  <c r="G521" i="39"/>
  <c r="F522" i="39"/>
  <c r="G522" i="39"/>
  <c r="F523" i="39"/>
  <c r="G523" i="39"/>
  <c r="F524" i="39"/>
  <c r="G524" i="39"/>
  <c r="F525" i="39"/>
  <c r="G525" i="39"/>
  <c r="F526" i="39"/>
  <c r="G526" i="39"/>
  <c r="F527" i="39"/>
  <c r="G527" i="39"/>
  <c r="F528" i="39"/>
  <c r="G528" i="39"/>
  <c r="F529" i="39"/>
  <c r="G529" i="39"/>
  <c r="F530" i="39"/>
  <c r="G530" i="39"/>
  <c r="F531" i="39"/>
  <c r="G531" i="39"/>
  <c r="F532" i="39"/>
  <c r="G532" i="39"/>
  <c r="F533" i="39"/>
  <c r="G533" i="39"/>
  <c r="F534" i="39"/>
  <c r="G534" i="39"/>
  <c r="D534" i="39" s="1"/>
  <c r="F535" i="39"/>
  <c r="G535" i="39"/>
  <c r="F536" i="39"/>
  <c r="G536" i="39"/>
  <c r="D536" i="39" s="1"/>
  <c r="F537" i="39"/>
  <c r="G537" i="39"/>
  <c r="F538" i="39"/>
  <c r="G538" i="39"/>
  <c r="F539" i="39"/>
  <c r="G539" i="39"/>
  <c r="F540" i="39"/>
  <c r="G540" i="39"/>
  <c r="D540" i="39" s="1"/>
  <c r="F541" i="39"/>
  <c r="G541" i="39"/>
  <c r="F542" i="39"/>
  <c r="G542" i="39"/>
  <c r="D542" i="39" s="1"/>
  <c r="F543" i="39"/>
  <c r="G543" i="39"/>
  <c r="F544" i="39"/>
  <c r="G544" i="39"/>
  <c r="F545" i="39"/>
  <c r="G545" i="39"/>
  <c r="F546" i="39"/>
  <c r="G546" i="39"/>
  <c r="E546" i="39" s="1"/>
  <c r="F547" i="39"/>
  <c r="G547" i="39"/>
  <c r="F548" i="39"/>
  <c r="G548" i="39"/>
  <c r="F549" i="39"/>
  <c r="G549" i="39"/>
  <c r="F550" i="39"/>
  <c r="G550" i="39"/>
  <c r="F551" i="39"/>
  <c r="G551" i="39"/>
  <c r="C551" i="39" s="1"/>
  <c r="F552" i="39"/>
  <c r="G552" i="39"/>
  <c r="D552" i="39" s="1"/>
  <c r="F553" i="39"/>
  <c r="G553" i="39"/>
  <c r="F554" i="39"/>
  <c r="G554" i="39"/>
  <c r="F555" i="39"/>
  <c r="G555" i="39"/>
  <c r="F556" i="39"/>
  <c r="G556" i="39"/>
  <c r="D556" i="39" s="1"/>
  <c r="F531" i="14"/>
  <c r="F532" i="14"/>
  <c r="G532" i="14"/>
  <c r="F533" i="14"/>
  <c r="G533" i="14"/>
  <c r="F534" i="14"/>
  <c r="G534" i="14"/>
  <c r="F535" i="14"/>
  <c r="G535" i="14"/>
  <c r="F536" i="14"/>
  <c r="G536" i="14"/>
  <c r="F537" i="14"/>
  <c r="G537" i="14"/>
  <c r="F538" i="14"/>
  <c r="G538" i="14"/>
  <c r="F539" i="14"/>
  <c r="G539" i="14"/>
  <c r="F540" i="14"/>
  <c r="G540" i="14"/>
  <c r="F541" i="14"/>
  <c r="G541" i="14"/>
  <c r="F542" i="14"/>
  <c r="G542" i="14"/>
  <c r="F543" i="14"/>
  <c r="G543" i="14"/>
  <c r="F544" i="14"/>
  <c r="G544" i="14"/>
  <c r="F545" i="14"/>
  <c r="G545" i="14"/>
  <c r="F546" i="14"/>
  <c r="G546" i="14"/>
  <c r="F547" i="14"/>
  <c r="G547" i="14"/>
  <c r="F548" i="14"/>
  <c r="G548" i="14"/>
  <c r="F549" i="14"/>
  <c r="G549" i="14"/>
  <c r="F550" i="14"/>
  <c r="G550" i="14"/>
  <c r="F551" i="14"/>
  <c r="G551" i="14"/>
  <c r="F552" i="14"/>
  <c r="G552" i="14"/>
  <c r="F553" i="14"/>
  <c r="G553" i="14"/>
  <c r="F554" i="14"/>
  <c r="G554" i="14"/>
  <c r="F555" i="14"/>
  <c r="G555" i="14"/>
  <c r="F556" i="14"/>
  <c r="G556" i="14"/>
  <c r="E540" i="21" l="1"/>
  <c r="E555" i="39"/>
  <c r="E548" i="21"/>
  <c r="D547" i="14"/>
  <c r="E538" i="21"/>
  <c r="E553" i="39"/>
  <c r="C547" i="21"/>
  <c r="C523" i="21"/>
  <c r="D549" i="14"/>
  <c r="C542" i="14"/>
  <c r="C527" i="21"/>
  <c r="C539" i="39"/>
  <c r="E533" i="39"/>
  <c r="E527" i="39"/>
  <c r="C524" i="21"/>
  <c r="D553" i="14"/>
  <c r="C551" i="21"/>
  <c r="C538" i="14"/>
  <c r="D545" i="39"/>
  <c r="C545" i="21"/>
  <c r="D534" i="21"/>
  <c r="D541" i="14"/>
  <c r="E549" i="39"/>
  <c r="E544" i="21"/>
  <c r="C533" i="21"/>
  <c r="C521" i="21"/>
  <c r="C553" i="39"/>
  <c r="C543" i="21"/>
  <c r="E532" i="21"/>
  <c r="E531" i="39"/>
  <c r="E529" i="39"/>
  <c r="E533" i="14"/>
  <c r="C520" i="21"/>
  <c r="E536" i="21"/>
  <c r="E539" i="14"/>
  <c r="D548" i="39"/>
  <c r="C525" i="39"/>
  <c r="C530" i="21"/>
  <c r="C525" i="21"/>
  <c r="D555" i="14"/>
  <c r="C544" i="14"/>
  <c r="C547" i="39"/>
  <c r="E535" i="39"/>
  <c r="E525" i="39"/>
  <c r="D556" i="21"/>
  <c r="E550" i="21"/>
  <c r="C535" i="21"/>
  <c r="D530" i="21"/>
  <c r="E520" i="21"/>
  <c r="C531" i="21"/>
  <c r="C548" i="14"/>
  <c r="C539" i="21"/>
  <c r="E551" i="39"/>
  <c r="D528" i="39"/>
  <c r="E523" i="39"/>
  <c r="D544" i="21"/>
  <c r="D551" i="14"/>
  <c r="C537" i="21"/>
  <c r="C543" i="39"/>
  <c r="D546" i="21"/>
  <c r="E543" i="14"/>
  <c r="C529" i="21"/>
  <c r="D543" i="14"/>
  <c r="C555" i="39"/>
  <c r="D522" i="39"/>
  <c r="C553" i="21"/>
  <c r="D549" i="39"/>
  <c r="C521" i="39"/>
  <c r="D552" i="21"/>
  <c r="D542" i="21"/>
  <c r="C526" i="21"/>
  <c r="C544" i="21"/>
  <c r="E537" i="14"/>
  <c r="D538" i="39"/>
  <c r="D532" i="39"/>
  <c r="C522" i="21"/>
  <c r="C537" i="39"/>
  <c r="C540" i="14"/>
  <c r="E535" i="14"/>
  <c r="D546" i="39"/>
  <c r="C541" i="39"/>
  <c r="D554" i="21"/>
  <c r="E542" i="21"/>
  <c r="D532" i="21"/>
  <c r="C528" i="21"/>
  <c r="C556" i="14"/>
  <c r="E543" i="39"/>
  <c r="D547" i="39"/>
  <c r="E545" i="14"/>
  <c r="D551" i="39"/>
  <c r="C527" i="39"/>
  <c r="D522" i="21"/>
  <c r="D545" i="14"/>
  <c r="C554" i="14"/>
  <c r="E549" i="14"/>
  <c r="D535" i="14"/>
  <c r="D555" i="39"/>
  <c r="D550" i="39"/>
  <c r="C545" i="39"/>
  <c r="E541" i="39"/>
  <c r="C531" i="39"/>
  <c r="D526" i="39"/>
  <c r="E554" i="21"/>
  <c r="C538" i="21"/>
  <c r="E528" i="21"/>
  <c r="C532" i="14"/>
  <c r="E556" i="21"/>
  <c r="C536" i="21"/>
  <c r="E526" i="21"/>
  <c r="C546" i="14"/>
  <c r="E541" i="14"/>
  <c r="C523" i="39"/>
  <c r="C546" i="21"/>
  <c r="D526" i="21"/>
  <c r="E555" i="14"/>
  <c r="C536" i="14"/>
  <c r="E547" i="39"/>
  <c r="D550" i="21"/>
  <c r="D536" i="21"/>
  <c r="C532" i="21"/>
  <c r="E522" i="21"/>
  <c r="C542" i="21"/>
  <c r="E553" i="14"/>
  <c r="D539" i="14"/>
  <c r="C534" i="14"/>
  <c r="D554" i="39"/>
  <c r="C549" i="39"/>
  <c r="E545" i="39"/>
  <c r="C535" i="39"/>
  <c r="D530" i="39"/>
  <c r="E521" i="39"/>
  <c r="C548" i="21"/>
  <c r="D538" i="21"/>
  <c r="C534" i="21"/>
  <c r="E524" i="21"/>
  <c r="E551" i="14"/>
  <c r="D537" i="14"/>
  <c r="C533" i="39"/>
  <c r="E546" i="21"/>
  <c r="C550" i="14"/>
  <c r="E537" i="39"/>
  <c r="D544" i="39"/>
  <c r="D520" i="39"/>
  <c r="D524" i="21"/>
  <c r="C552" i="14"/>
  <c r="E547" i="14"/>
  <c r="D533" i="14"/>
  <c r="D553" i="39"/>
  <c r="C548" i="39"/>
  <c r="E539" i="39"/>
  <c r="C529" i="39"/>
  <c r="D524" i="39"/>
  <c r="E552" i="21"/>
  <c r="C540" i="21"/>
  <c r="E530" i="21"/>
  <c r="C556" i="21"/>
  <c r="E555" i="21"/>
  <c r="C554" i="21"/>
  <c r="E553" i="21"/>
  <c r="C552" i="21"/>
  <c r="E551" i="21"/>
  <c r="C550" i="21"/>
  <c r="E549" i="21"/>
  <c r="D555" i="21"/>
  <c r="D553" i="21"/>
  <c r="D551" i="21"/>
  <c r="D549" i="21"/>
  <c r="D547" i="21"/>
  <c r="E547" i="21"/>
  <c r="D545" i="21"/>
  <c r="E545" i="21"/>
  <c r="D543" i="21"/>
  <c r="E543" i="21"/>
  <c r="D541" i="21"/>
  <c r="E541" i="21"/>
  <c r="D539" i="21"/>
  <c r="E539" i="21"/>
  <c r="D537" i="21"/>
  <c r="E537" i="21"/>
  <c r="D535" i="21"/>
  <c r="E535" i="21"/>
  <c r="D533" i="21"/>
  <c r="E533" i="21"/>
  <c r="D531" i="21"/>
  <c r="E531" i="21"/>
  <c r="D529" i="21"/>
  <c r="E529" i="21"/>
  <c r="D527" i="21"/>
  <c r="E527" i="21"/>
  <c r="D525" i="21"/>
  <c r="E525" i="21"/>
  <c r="D523" i="21"/>
  <c r="E523" i="21"/>
  <c r="D521" i="21"/>
  <c r="E521" i="21"/>
  <c r="D548" i="21"/>
  <c r="C550" i="39"/>
  <c r="C538" i="39"/>
  <c r="C532" i="39"/>
  <c r="C528" i="39"/>
  <c r="D543" i="39"/>
  <c r="D541" i="39"/>
  <c r="D539" i="39"/>
  <c r="D537" i="39"/>
  <c r="D535" i="39"/>
  <c r="D533" i="39"/>
  <c r="D531" i="39"/>
  <c r="D529" i="39"/>
  <c r="D527" i="39"/>
  <c r="D525" i="39"/>
  <c r="D523" i="39"/>
  <c r="D521" i="39"/>
  <c r="C520" i="39"/>
  <c r="C554" i="39"/>
  <c r="C552" i="39"/>
  <c r="C546" i="39"/>
  <c r="C542" i="39"/>
  <c r="C540" i="39"/>
  <c r="C536" i="39"/>
  <c r="C534" i="39"/>
  <c r="C524" i="39"/>
  <c r="C522" i="39"/>
  <c r="E556" i="39"/>
  <c r="E554" i="39"/>
  <c r="E552" i="39"/>
  <c r="E550" i="39"/>
  <c r="E548" i="39"/>
  <c r="E544" i="39"/>
  <c r="E542" i="39"/>
  <c r="E540" i="39"/>
  <c r="E538" i="39"/>
  <c r="E536" i="39"/>
  <c r="E534" i="39"/>
  <c r="E532" i="39"/>
  <c r="E530" i="39"/>
  <c r="E528" i="39"/>
  <c r="E526" i="39"/>
  <c r="E524" i="39"/>
  <c r="E522" i="39"/>
  <c r="E520" i="39"/>
  <c r="C556" i="39"/>
  <c r="C544" i="39"/>
  <c r="C530" i="39"/>
  <c r="C526" i="39"/>
  <c r="E556" i="14"/>
  <c r="C555" i="14"/>
  <c r="E554" i="14"/>
  <c r="C553" i="14"/>
  <c r="E552" i="14"/>
  <c r="C551" i="14"/>
  <c r="E550" i="14"/>
  <c r="C549" i="14"/>
  <c r="E548" i="14"/>
  <c r="C547" i="14"/>
  <c r="E546" i="14"/>
  <c r="C545" i="14"/>
  <c r="E544" i="14"/>
  <c r="C543" i="14"/>
  <c r="E542" i="14"/>
  <c r="C541" i="14"/>
  <c r="E540" i="14"/>
  <c r="C539" i="14"/>
  <c r="E538" i="14"/>
  <c r="C537" i="14"/>
  <c r="E536" i="14"/>
  <c r="C535" i="14"/>
  <c r="E534" i="14"/>
  <c r="C533" i="14"/>
  <c r="E532" i="14"/>
  <c r="D556" i="14"/>
  <c r="D554" i="14"/>
  <c r="D552" i="14"/>
  <c r="D550" i="14"/>
  <c r="D548" i="14"/>
  <c r="D546" i="14"/>
  <c r="D544" i="14"/>
  <c r="D542" i="14"/>
  <c r="D540" i="14"/>
  <c r="D538" i="14"/>
  <c r="D536" i="14"/>
  <c r="D534" i="14"/>
  <c r="D532" i="14"/>
  <c r="CL52" i="13"/>
  <c r="F55" i="49" s="1"/>
  <c r="G55" i="49" s="1"/>
  <c r="CL50" i="13"/>
  <c r="F53" i="49" s="1"/>
  <c r="J53" i="49" s="1"/>
  <c r="CL51" i="13"/>
  <c r="F54" i="49" s="1"/>
  <c r="J54" i="49" s="1"/>
  <c r="CC51" i="13"/>
  <c r="BZ50" i="13"/>
  <c r="G54" i="49" l="1"/>
  <c r="J55" i="49"/>
  <c r="G53" i="49"/>
  <c r="AD12" i="13" l="1"/>
  <c r="AD13" i="13"/>
  <c r="AD14" i="13"/>
  <c r="AD15" i="13"/>
  <c r="AD16" i="13"/>
  <c r="AD17" i="13"/>
  <c r="AD18" i="13"/>
  <c r="AD19" i="13"/>
  <c r="AD20" i="13"/>
  <c r="AD21" i="13"/>
  <c r="AD22" i="13"/>
  <c r="AD23" i="13"/>
  <c r="AD24" i="13"/>
  <c r="AD25" i="13"/>
  <c r="AD26" i="13"/>
  <c r="AD27" i="13"/>
  <c r="AD28" i="13"/>
  <c r="AD29" i="13"/>
  <c r="AD30" i="13"/>
  <c r="AD31" i="13"/>
  <c r="AD32" i="13"/>
  <c r="AD33" i="13"/>
  <c r="AD34" i="13"/>
  <c r="AD35" i="13"/>
  <c r="AD36" i="13"/>
  <c r="AD37" i="13"/>
  <c r="AD38" i="13"/>
  <c r="AD39" i="13"/>
  <c r="AD40" i="13"/>
  <c r="AD41" i="13"/>
  <c r="AD42" i="13"/>
  <c r="AD43" i="13"/>
  <c r="AD44" i="13"/>
  <c r="AD45" i="13"/>
  <c r="AD46" i="13"/>
  <c r="AD47" i="13"/>
  <c r="AD48" i="13"/>
  <c r="AC12" i="13"/>
  <c r="AE12" i="13"/>
  <c r="AG12" i="13"/>
  <c r="AH12" i="13"/>
  <c r="AI12" i="13"/>
  <c r="AJ12" i="13" s="1"/>
  <c r="AM12" i="13"/>
  <c r="AN12" i="13"/>
  <c r="AO12" i="13"/>
  <c r="AP12" i="13" s="1"/>
  <c r="AQ12" i="13"/>
  <c r="AS12" i="13"/>
  <c r="AW12" i="13"/>
  <c r="BA12" i="13"/>
  <c r="BB12" i="13"/>
  <c r="BC12" i="13"/>
  <c r="BD12" i="13" s="1"/>
  <c r="BE12" i="13"/>
  <c r="BG12" i="13"/>
  <c r="BH12" i="13"/>
  <c r="BI12" i="13"/>
  <c r="BJ12" i="13" s="1"/>
  <c r="BK12" i="13"/>
  <c r="BM12" i="13"/>
  <c r="BN12" i="13"/>
  <c r="BO12" i="13"/>
  <c r="BP12" i="13" s="1"/>
  <c r="BQ12" i="13"/>
  <c r="BS12" i="13"/>
  <c r="BT12" i="13"/>
  <c r="BU12" i="13"/>
  <c r="BV12" i="13" s="1"/>
  <c r="BW12" i="13"/>
  <c r="BY12" i="13"/>
  <c r="BZ12" i="13"/>
  <c r="CA12" i="13"/>
  <c r="CB12" i="13" s="1"/>
  <c r="CC12" i="13"/>
  <c r="CE12" i="13"/>
  <c r="CF12" i="13"/>
  <c r="CG12" i="13"/>
  <c r="CH12" i="13" s="1"/>
  <c r="CI12" i="13"/>
  <c r="CK12" i="13"/>
  <c r="CL12" i="13"/>
  <c r="F15" i="49" s="1"/>
  <c r="CM12" i="13"/>
  <c r="CO12" i="13"/>
  <c r="CP12" i="13"/>
  <c r="CQ12" i="13"/>
  <c r="CR12" i="13"/>
  <c r="CT12" i="13"/>
  <c r="CV12" i="13"/>
  <c r="CW12" i="13" s="1"/>
  <c r="CX12" i="13"/>
  <c r="CZ12" i="13"/>
  <c r="DA12" i="13"/>
  <c r="DB12" i="13"/>
  <c r="DC12" i="13" s="1"/>
  <c r="DD12" i="13"/>
  <c r="AC13" i="13"/>
  <c r="AE13" i="13"/>
  <c r="AG13" i="13"/>
  <c r="AH13" i="13"/>
  <c r="AI13" i="13"/>
  <c r="AJ13" i="13" s="1"/>
  <c r="AM13" i="13"/>
  <c r="AN13" i="13"/>
  <c r="AO13" i="13"/>
  <c r="AP13" i="13" s="1"/>
  <c r="AQ13" i="13"/>
  <c r="AS13" i="13"/>
  <c r="AW13" i="13"/>
  <c r="BA13" i="13"/>
  <c r="BB13" i="13"/>
  <c r="BC13" i="13"/>
  <c r="BD13" i="13" s="1"/>
  <c r="BE13" i="13"/>
  <c r="BG13" i="13"/>
  <c r="BH13" i="13"/>
  <c r="BI13" i="13"/>
  <c r="BJ13" i="13" s="1"/>
  <c r="BK13" i="13"/>
  <c r="BM13" i="13"/>
  <c r="BN13" i="13"/>
  <c r="BO13" i="13"/>
  <c r="BP13" i="13" s="1"/>
  <c r="BQ13" i="13"/>
  <c r="BS13" i="13"/>
  <c r="BT13" i="13"/>
  <c r="BU13" i="13"/>
  <c r="BV13" i="13" s="1"/>
  <c r="BW13" i="13"/>
  <c r="BY13" i="13"/>
  <c r="BZ13" i="13"/>
  <c r="CA13" i="13"/>
  <c r="CB13" i="13" s="1"/>
  <c r="CC13" i="13"/>
  <c r="CE13" i="13"/>
  <c r="CF13" i="13"/>
  <c r="CG13" i="13"/>
  <c r="CH13" i="13" s="1"/>
  <c r="CI13" i="13"/>
  <c r="CK13" i="13"/>
  <c r="CL13" i="13"/>
  <c r="F16" i="49" s="1"/>
  <c r="CM13" i="13"/>
  <c r="CO13" i="13"/>
  <c r="CP13" i="13"/>
  <c r="CQ13" i="13"/>
  <c r="CR13" i="13"/>
  <c r="CT13" i="13"/>
  <c r="CV13" i="13"/>
  <c r="CW13" i="13" s="1"/>
  <c r="CX13" i="13"/>
  <c r="CZ13" i="13"/>
  <c r="DA13" i="13"/>
  <c r="DB13" i="13"/>
  <c r="DC13" i="13" s="1"/>
  <c r="DD13" i="13"/>
  <c r="AC14" i="13"/>
  <c r="AE14" i="13"/>
  <c r="AG14" i="13"/>
  <c r="AH14" i="13"/>
  <c r="AI14" i="13"/>
  <c r="AJ14" i="13" s="1"/>
  <c r="AM14" i="13"/>
  <c r="AN14" i="13"/>
  <c r="AO14" i="13"/>
  <c r="AP14" i="13" s="1"/>
  <c r="AQ14" i="13"/>
  <c r="AS14" i="13"/>
  <c r="AW14" i="13"/>
  <c r="BA14" i="13"/>
  <c r="BB14" i="13"/>
  <c r="BC14" i="13"/>
  <c r="BD14" i="13" s="1"/>
  <c r="BE14" i="13"/>
  <c r="BG14" i="13"/>
  <c r="BH14" i="13"/>
  <c r="BI14" i="13"/>
  <c r="BJ14" i="13" s="1"/>
  <c r="BK14" i="13"/>
  <c r="BM14" i="13"/>
  <c r="BN14" i="13"/>
  <c r="BO14" i="13"/>
  <c r="BP14" i="13" s="1"/>
  <c r="BQ14" i="13"/>
  <c r="BS14" i="13"/>
  <c r="BT14" i="13"/>
  <c r="BU14" i="13"/>
  <c r="BV14" i="13" s="1"/>
  <c r="BW14" i="13"/>
  <c r="BY14" i="13"/>
  <c r="BZ14" i="13"/>
  <c r="CA14" i="13"/>
  <c r="CB14" i="13" s="1"/>
  <c r="CC14" i="13"/>
  <c r="CE14" i="13"/>
  <c r="CF14" i="13"/>
  <c r="CG14" i="13"/>
  <c r="CH14" i="13" s="1"/>
  <c r="CI14" i="13"/>
  <c r="CK14" i="13"/>
  <c r="CL14" i="13"/>
  <c r="F17" i="49" s="1"/>
  <c r="CM14" i="13"/>
  <c r="CO14" i="13"/>
  <c r="CP14" i="13"/>
  <c r="CQ14" i="13"/>
  <c r="CR14" i="13"/>
  <c r="CT14" i="13"/>
  <c r="CV14" i="13"/>
  <c r="CW14" i="13" s="1"/>
  <c r="CX14" i="13"/>
  <c r="CZ14" i="13"/>
  <c r="DA14" i="13"/>
  <c r="DB14" i="13"/>
  <c r="DC14" i="13" s="1"/>
  <c r="DD14" i="13"/>
  <c r="AC15" i="13"/>
  <c r="AE15" i="13"/>
  <c r="AG15" i="13"/>
  <c r="AH15" i="13"/>
  <c r="AI15" i="13"/>
  <c r="AJ15" i="13" s="1"/>
  <c r="AM15" i="13"/>
  <c r="AN15" i="13"/>
  <c r="AO15" i="13"/>
  <c r="AP15" i="13" s="1"/>
  <c r="AQ15" i="13"/>
  <c r="AS15" i="13"/>
  <c r="AW15" i="13"/>
  <c r="BA15" i="13"/>
  <c r="BB15" i="13"/>
  <c r="BC15" i="13"/>
  <c r="BD15" i="13" s="1"/>
  <c r="BE15" i="13"/>
  <c r="BG15" i="13"/>
  <c r="BH15" i="13"/>
  <c r="BI15" i="13"/>
  <c r="BJ15" i="13" s="1"/>
  <c r="BK15" i="13"/>
  <c r="BM15" i="13"/>
  <c r="BN15" i="13"/>
  <c r="BO15" i="13"/>
  <c r="BP15" i="13" s="1"/>
  <c r="BQ15" i="13"/>
  <c r="BS15" i="13"/>
  <c r="BT15" i="13"/>
  <c r="BU15" i="13"/>
  <c r="BV15" i="13" s="1"/>
  <c r="BW15" i="13"/>
  <c r="BY15" i="13"/>
  <c r="BZ15" i="13"/>
  <c r="CA15" i="13"/>
  <c r="CB15" i="13" s="1"/>
  <c r="CC15" i="13"/>
  <c r="CE15" i="13"/>
  <c r="CF15" i="13"/>
  <c r="CG15" i="13"/>
  <c r="CH15" i="13" s="1"/>
  <c r="CI15" i="13"/>
  <c r="CK15" i="13"/>
  <c r="CL15" i="13"/>
  <c r="F18" i="49" s="1"/>
  <c r="CM15" i="13"/>
  <c r="CO15" i="13"/>
  <c r="CP15" i="13"/>
  <c r="CQ15" i="13"/>
  <c r="CR15" i="13"/>
  <c r="CT15" i="13"/>
  <c r="CV15" i="13"/>
  <c r="CW15" i="13" s="1"/>
  <c r="CX15" i="13"/>
  <c r="CZ15" i="13"/>
  <c r="DA15" i="13"/>
  <c r="DB15" i="13"/>
  <c r="DC15" i="13" s="1"/>
  <c r="DD15" i="13"/>
  <c r="AC16" i="13"/>
  <c r="AE16" i="13"/>
  <c r="AG16" i="13"/>
  <c r="AH16" i="13"/>
  <c r="AI16" i="13"/>
  <c r="AJ16" i="13" s="1"/>
  <c r="AM16" i="13"/>
  <c r="AN16" i="13"/>
  <c r="AO16" i="13"/>
  <c r="AP16" i="13" s="1"/>
  <c r="AQ16" i="13"/>
  <c r="AS16" i="13"/>
  <c r="AW16" i="13"/>
  <c r="BA16" i="13"/>
  <c r="BB16" i="13"/>
  <c r="BC16" i="13"/>
  <c r="BD16" i="13" s="1"/>
  <c r="BE16" i="13"/>
  <c r="BG16" i="13"/>
  <c r="BH16" i="13"/>
  <c r="BI16" i="13"/>
  <c r="BJ16" i="13" s="1"/>
  <c r="BK16" i="13"/>
  <c r="BM16" i="13"/>
  <c r="BN16" i="13"/>
  <c r="BO16" i="13"/>
  <c r="BP16" i="13" s="1"/>
  <c r="BQ16" i="13"/>
  <c r="BS16" i="13"/>
  <c r="BT16" i="13"/>
  <c r="BU16" i="13"/>
  <c r="BV16" i="13" s="1"/>
  <c r="BW16" i="13"/>
  <c r="BY16" i="13"/>
  <c r="BZ16" i="13"/>
  <c r="CA16" i="13"/>
  <c r="CB16" i="13" s="1"/>
  <c r="CC16" i="13"/>
  <c r="CE16" i="13"/>
  <c r="CF16" i="13"/>
  <c r="CG16" i="13"/>
  <c r="CH16" i="13" s="1"/>
  <c r="CI16" i="13"/>
  <c r="CK16" i="13"/>
  <c r="CL16" i="13"/>
  <c r="F19" i="49" s="1"/>
  <c r="CM16" i="13"/>
  <c r="CO16" i="13"/>
  <c r="CP16" i="13"/>
  <c r="CQ16" i="13"/>
  <c r="CR16" i="13"/>
  <c r="CT16" i="13"/>
  <c r="CV16" i="13"/>
  <c r="CW16" i="13" s="1"/>
  <c r="CX16" i="13"/>
  <c r="CZ16" i="13"/>
  <c r="DA16" i="13"/>
  <c r="DB16" i="13"/>
  <c r="DC16" i="13" s="1"/>
  <c r="DD16" i="13"/>
  <c r="AC17" i="13"/>
  <c r="AE17" i="13"/>
  <c r="AG17" i="13"/>
  <c r="AH17" i="13"/>
  <c r="AI17" i="13"/>
  <c r="AJ17" i="13" s="1"/>
  <c r="AM17" i="13"/>
  <c r="AN17" i="13"/>
  <c r="AO17" i="13"/>
  <c r="AP17" i="13" s="1"/>
  <c r="AQ17" i="13"/>
  <c r="AS17" i="13"/>
  <c r="AW17" i="13"/>
  <c r="BA17" i="13"/>
  <c r="BB17" i="13"/>
  <c r="BC17" i="13"/>
  <c r="BD17" i="13" s="1"/>
  <c r="BE17" i="13"/>
  <c r="BG17" i="13"/>
  <c r="BH17" i="13"/>
  <c r="BI17" i="13"/>
  <c r="BJ17" i="13" s="1"/>
  <c r="BK17" i="13"/>
  <c r="BM17" i="13"/>
  <c r="BN17" i="13"/>
  <c r="BO17" i="13"/>
  <c r="BP17" i="13" s="1"/>
  <c r="BQ17" i="13"/>
  <c r="BS17" i="13"/>
  <c r="BT17" i="13"/>
  <c r="BU17" i="13"/>
  <c r="BV17" i="13" s="1"/>
  <c r="BW17" i="13"/>
  <c r="BY17" i="13"/>
  <c r="BZ17" i="13"/>
  <c r="CA17" i="13"/>
  <c r="CB17" i="13" s="1"/>
  <c r="CC17" i="13"/>
  <c r="CE17" i="13"/>
  <c r="CF17" i="13"/>
  <c r="CG17" i="13"/>
  <c r="CH17" i="13" s="1"/>
  <c r="CI17" i="13"/>
  <c r="CK17" i="13"/>
  <c r="CL17" i="13"/>
  <c r="F20" i="49" s="1"/>
  <c r="CM17" i="13"/>
  <c r="CO17" i="13"/>
  <c r="CP17" i="13"/>
  <c r="CQ17" i="13"/>
  <c r="CR17" i="13"/>
  <c r="CT17" i="13"/>
  <c r="CV17" i="13"/>
  <c r="CW17" i="13" s="1"/>
  <c r="CX17" i="13"/>
  <c r="CZ17" i="13"/>
  <c r="DA17" i="13"/>
  <c r="DB17" i="13"/>
  <c r="DC17" i="13" s="1"/>
  <c r="DD17" i="13"/>
  <c r="AC18" i="13"/>
  <c r="AE18" i="13"/>
  <c r="AG18" i="13"/>
  <c r="AH18" i="13"/>
  <c r="AI18" i="13"/>
  <c r="AJ18" i="13" s="1"/>
  <c r="AM18" i="13"/>
  <c r="AN18" i="13"/>
  <c r="AO18" i="13"/>
  <c r="AP18" i="13" s="1"/>
  <c r="AQ18" i="13"/>
  <c r="AS18" i="13"/>
  <c r="AW18" i="13"/>
  <c r="BA18" i="13"/>
  <c r="BB18" i="13"/>
  <c r="BC18" i="13"/>
  <c r="BD18" i="13" s="1"/>
  <c r="BE18" i="13"/>
  <c r="BG18" i="13"/>
  <c r="BH18" i="13"/>
  <c r="BI18" i="13"/>
  <c r="BJ18" i="13" s="1"/>
  <c r="BK18" i="13"/>
  <c r="BM18" i="13"/>
  <c r="BN18" i="13"/>
  <c r="BO18" i="13"/>
  <c r="BP18" i="13" s="1"/>
  <c r="BQ18" i="13"/>
  <c r="BS18" i="13"/>
  <c r="BT18" i="13"/>
  <c r="BU18" i="13"/>
  <c r="BV18" i="13" s="1"/>
  <c r="BW18" i="13"/>
  <c r="BY18" i="13"/>
  <c r="BZ18" i="13"/>
  <c r="CA18" i="13"/>
  <c r="CB18" i="13" s="1"/>
  <c r="CC18" i="13"/>
  <c r="CE18" i="13"/>
  <c r="CF18" i="13"/>
  <c r="CG18" i="13"/>
  <c r="CH18" i="13" s="1"/>
  <c r="CI18" i="13"/>
  <c r="CK18" i="13"/>
  <c r="CL18" i="13"/>
  <c r="F21" i="49" s="1"/>
  <c r="CM18" i="13"/>
  <c r="CO18" i="13"/>
  <c r="CP18" i="13"/>
  <c r="CQ18" i="13"/>
  <c r="CR18" i="13"/>
  <c r="CT18" i="13"/>
  <c r="CV18" i="13"/>
  <c r="CW18" i="13" s="1"/>
  <c r="CX18" i="13"/>
  <c r="CZ18" i="13"/>
  <c r="DA18" i="13"/>
  <c r="DB18" i="13"/>
  <c r="DC18" i="13" s="1"/>
  <c r="DD18" i="13"/>
  <c r="AC19" i="13"/>
  <c r="AE19" i="13"/>
  <c r="AG19" i="13"/>
  <c r="AH19" i="13"/>
  <c r="AI19" i="13"/>
  <c r="AJ19" i="13" s="1"/>
  <c r="AM19" i="13"/>
  <c r="AN19" i="13"/>
  <c r="AO19" i="13"/>
  <c r="AP19" i="13" s="1"/>
  <c r="AQ19" i="13"/>
  <c r="AS19" i="13"/>
  <c r="AW19" i="13"/>
  <c r="BA19" i="13"/>
  <c r="BB19" i="13"/>
  <c r="BC19" i="13"/>
  <c r="BD19" i="13" s="1"/>
  <c r="BE19" i="13"/>
  <c r="BG19" i="13"/>
  <c r="BH19" i="13"/>
  <c r="BI19" i="13"/>
  <c r="BJ19" i="13" s="1"/>
  <c r="BK19" i="13"/>
  <c r="BM19" i="13"/>
  <c r="BN19" i="13"/>
  <c r="BO19" i="13"/>
  <c r="BP19" i="13" s="1"/>
  <c r="BQ19" i="13"/>
  <c r="BS19" i="13"/>
  <c r="BT19" i="13"/>
  <c r="BU19" i="13"/>
  <c r="BV19" i="13" s="1"/>
  <c r="BW19" i="13"/>
  <c r="BY19" i="13"/>
  <c r="BZ19" i="13"/>
  <c r="CA19" i="13"/>
  <c r="CB19" i="13" s="1"/>
  <c r="CC19" i="13"/>
  <c r="CE19" i="13"/>
  <c r="CF19" i="13"/>
  <c r="CG19" i="13"/>
  <c r="CH19" i="13" s="1"/>
  <c r="CI19" i="13"/>
  <c r="CK19" i="13"/>
  <c r="CL19" i="13"/>
  <c r="F22" i="49" s="1"/>
  <c r="CM19" i="13"/>
  <c r="CO19" i="13"/>
  <c r="CP19" i="13"/>
  <c r="CQ19" i="13"/>
  <c r="CR19" i="13"/>
  <c r="CT19" i="13"/>
  <c r="CV19" i="13"/>
  <c r="CW19" i="13" s="1"/>
  <c r="CX19" i="13"/>
  <c r="CZ19" i="13"/>
  <c r="DA19" i="13"/>
  <c r="DB19" i="13"/>
  <c r="DC19" i="13" s="1"/>
  <c r="DD19" i="13"/>
  <c r="AC20" i="13"/>
  <c r="AE20" i="13"/>
  <c r="AG20" i="13"/>
  <c r="AH20" i="13"/>
  <c r="AI20" i="13"/>
  <c r="AJ20" i="13" s="1"/>
  <c r="AM20" i="13"/>
  <c r="AN20" i="13"/>
  <c r="AO20" i="13"/>
  <c r="AP20" i="13" s="1"/>
  <c r="AQ20" i="13"/>
  <c r="AS20" i="13"/>
  <c r="AW20" i="13"/>
  <c r="BA20" i="13"/>
  <c r="BB20" i="13"/>
  <c r="BC20" i="13"/>
  <c r="BD20" i="13" s="1"/>
  <c r="BE20" i="13"/>
  <c r="BG20" i="13"/>
  <c r="BH20" i="13"/>
  <c r="BI20" i="13"/>
  <c r="BJ20" i="13" s="1"/>
  <c r="BK20" i="13"/>
  <c r="BM20" i="13"/>
  <c r="BN20" i="13"/>
  <c r="BO20" i="13"/>
  <c r="BP20" i="13" s="1"/>
  <c r="BQ20" i="13"/>
  <c r="BS20" i="13"/>
  <c r="BT20" i="13"/>
  <c r="BU20" i="13"/>
  <c r="BV20" i="13" s="1"/>
  <c r="BW20" i="13"/>
  <c r="BY20" i="13"/>
  <c r="BZ20" i="13"/>
  <c r="CA20" i="13"/>
  <c r="CB20" i="13" s="1"/>
  <c r="CC20" i="13"/>
  <c r="CE20" i="13"/>
  <c r="CF20" i="13"/>
  <c r="CG20" i="13"/>
  <c r="CH20" i="13" s="1"/>
  <c r="CI20" i="13"/>
  <c r="CK20" i="13"/>
  <c r="CL20" i="13"/>
  <c r="F23" i="49" s="1"/>
  <c r="CM20" i="13"/>
  <c r="CO20" i="13"/>
  <c r="CP20" i="13"/>
  <c r="CQ20" i="13"/>
  <c r="CR20" i="13"/>
  <c r="CT20" i="13"/>
  <c r="CV20" i="13"/>
  <c r="CW20" i="13" s="1"/>
  <c r="CX20" i="13"/>
  <c r="CZ20" i="13"/>
  <c r="DA20" i="13"/>
  <c r="DB20" i="13"/>
  <c r="DC20" i="13" s="1"/>
  <c r="DD20" i="13"/>
  <c r="AC21" i="13"/>
  <c r="AE21" i="13"/>
  <c r="AG21" i="13"/>
  <c r="AH21" i="13"/>
  <c r="AI21" i="13"/>
  <c r="AJ21" i="13" s="1"/>
  <c r="AM21" i="13"/>
  <c r="AN21" i="13"/>
  <c r="AO21" i="13"/>
  <c r="AP21" i="13" s="1"/>
  <c r="AQ21" i="13"/>
  <c r="AS21" i="13"/>
  <c r="AW21" i="13"/>
  <c r="BA21" i="13"/>
  <c r="BB21" i="13"/>
  <c r="BC21" i="13"/>
  <c r="BD21" i="13" s="1"/>
  <c r="BE21" i="13"/>
  <c r="BG21" i="13"/>
  <c r="BH21" i="13"/>
  <c r="BI21" i="13"/>
  <c r="BJ21" i="13" s="1"/>
  <c r="BK21" i="13"/>
  <c r="BM21" i="13"/>
  <c r="BN21" i="13"/>
  <c r="BO21" i="13"/>
  <c r="BP21" i="13" s="1"/>
  <c r="BQ21" i="13"/>
  <c r="BS21" i="13"/>
  <c r="BT21" i="13"/>
  <c r="BU21" i="13"/>
  <c r="BV21" i="13" s="1"/>
  <c r="BW21" i="13"/>
  <c r="BY21" i="13"/>
  <c r="BZ21" i="13"/>
  <c r="CA21" i="13"/>
  <c r="CB21" i="13" s="1"/>
  <c r="CC21" i="13"/>
  <c r="CE21" i="13"/>
  <c r="CF21" i="13"/>
  <c r="CG21" i="13"/>
  <c r="CH21" i="13" s="1"/>
  <c r="CI21" i="13"/>
  <c r="CK21" i="13"/>
  <c r="CL21" i="13"/>
  <c r="F24" i="49" s="1"/>
  <c r="CM21" i="13"/>
  <c r="CO21" i="13"/>
  <c r="CP21" i="13"/>
  <c r="CQ21" i="13"/>
  <c r="CR21" i="13"/>
  <c r="CT21" i="13"/>
  <c r="CV21" i="13"/>
  <c r="CW21" i="13" s="1"/>
  <c r="CX21" i="13"/>
  <c r="CZ21" i="13"/>
  <c r="DA21" i="13"/>
  <c r="DB21" i="13"/>
  <c r="DC21" i="13" s="1"/>
  <c r="DD21" i="13"/>
  <c r="AC22" i="13"/>
  <c r="AE22" i="13"/>
  <c r="AG22" i="13"/>
  <c r="AH22" i="13"/>
  <c r="AI22" i="13"/>
  <c r="AJ22" i="13" s="1"/>
  <c r="AM22" i="13"/>
  <c r="AN22" i="13"/>
  <c r="AO22" i="13"/>
  <c r="AP22" i="13" s="1"/>
  <c r="AQ22" i="13"/>
  <c r="AS22" i="13"/>
  <c r="AW22" i="13"/>
  <c r="BA22" i="13"/>
  <c r="BB22" i="13"/>
  <c r="BC22" i="13"/>
  <c r="BD22" i="13" s="1"/>
  <c r="BE22" i="13"/>
  <c r="BG22" i="13"/>
  <c r="BH22" i="13"/>
  <c r="BI22" i="13"/>
  <c r="BJ22" i="13" s="1"/>
  <c r="BK22" i="13"/>
  <c r="BM22" i="13"/>
  <c r="BN22" i="13"/>
  <c r="BO22" i="13"/>
  <c r="BP22" i="13" s="1"/>
  <c r="BQ22" i="13"/>
  <c r="BS22" i="13"/>
  <c r="BT22" i="13"/>
  <c r="BU22" i="13"/>
  <c r="BV22" i="13" s="1"/>
  <c r="BW22" i="13"/>
  <c r="BY22" i="13"/>
  <c r="BZ22" i="13"/>
  <c r="CA22" i="13"/>
  <c r="CB22" i="13" s="1"/>
  <c r="CC22" i="13"/>
  <c r="CE22" i="13"/>
  <c r="CF22" i="13"/>
  <c r="CG22" i="13"/>
  <c r="CH22" i="13" s="1"/>
  <c r="CI22" i="13"/>
  <c r="CK22" i="13"/>
  <c r="CL22" i="13"/>
  <c r="F25" i="49" s="1"/>
  <c r="G25" i="49" s="1"/>
  <c r="CM22" i="13"/>
  <c r="CO22" i="13"/>
  <c r="CP22" i="13"/>
  <c r="CQ22" i="13"/>
  <c r="CR22" i="13"/>
  <c r="CT22" i="13"/>
  <c r="CV22" i="13"/>
  <c r="CW22" i="13" s="1"/>
  <c r="CX22" i="13"/>
  <c r="CZ22" i="13"/>
  <c r="DA22" i="13"/>
  <c r="DB22" i="13"/>
  <c r="DC22" i="13" s="1"/>
  <c r="DD22" i="13"/>
  <c r="AC23" i="13"/>
  <c r="AE23" i="13"/>
  <c r="AG23" i="13"/>
  <c r="AH23" i="13"/>
  <c r="AI23" i="13"/>
  <c r="AJ23" i="13" s="1"/>
  <c r="AM23" i="13"/>
  <c r="AN23" i="13"/>
  <c r="AO23" i="13"/>
  <c r="AP23" i="13" s="1"/>
  <c r="AQ23" i="13"/>
  <c r="AS23" i="13"/>
  <c r="AW23" i="13"/>
  <c r="BA23" i="13"/>
  <c r="BB23" i="13"/>
  <c r="BC23" i="13"/>
  <c r="BD23" i="13" s="1"/>
  <c r="BE23" i="13"/>
  <c r="BG23" i="13"/>
  <c r="BH23" i="13"/>
  <c r="BI23" i="13"/>
  <c r="BJ23" i="13" s="1"/>
  <c r="BK23" i="13"/>
  <c r="BM23" i="13"/>
  <c r="BN23" i="13"/>
  <c r="BO23" i="13"/>
  <c r="BP23" i="13" s="1"/>
  <c r="BQ23" i="13"/>
  <c r="BS23" i="13"/>
  <c r="BT23" i="13"/>
  <c r="BU23" i="13"/>
  <c r="BV23" i="13" s="1"/>
  <c r="BW23" i="13"/>
  <c r="BY23" i="13"/>
  <c r="BZ23" i="13"/>
  <c r="CA23" i="13"/>
  <c r="CB23" i="13" s="1"/>
  <c r="CC23" i="13"/>
  <c r="CE23" i="13"/>
  <c r="CF23" i="13"/>
  <c r="CG23" i="13"/>
  <c r="CH23" i="13" s="1"/>
  <c r="CI23" i="13"/>
  <c r="CK23" i="13"/>
  <c r="CL23" i="13"/>
  <c r="F26" i="49" s="1"/>
  <c r="G26" i="49" s="1"/>
  <c r="CM23" i="13"/>
  <c r="CO23" i="13"/>
  <c r="CP23" i="13"/>
  <c r="CQ23" i="13"/>
  <c r="CR23" i="13"/>
  <c r="CT23" i="13"/>
  <c r="CV23" i="13"/>
  <c r="CW23" i="13" s="1"/>
  <c r="CX23" i="13"/>
  <c r="CZ23" i="13"/>
  <c r="DA23" i="13"/>
  <c r="DB23" i="13"/>
  <c r="DC23" i="13" s="1"/>
  <c r="DD23" i="13"/>
  <c r="AC24" i="13"/>
  <c r="AE24" i="13"/>
  <c r="AG24" i="13"/>
  <c r="AH24" i="13"/>
  <c r="AI24" i="13"/>
  <c r="AJ24" i="13" s="1"/>
  <c r="AM24" i="13"/>
  <c r="AN24" i="13"/>
  <c r="AO24" i="13"/>
  <c r="AP24" i="13" s="1"/>
  <c r="AQ24" i="13"/>
  <c r="AS24" i="13"/>
  <c r="AW24" i="13"/>
  <c r="BA24" i="13"/>
  <c r="BB24" i="13"/>
  <c r="BC24" i="13"/>
  <c r="BD24" i="13" s="1"/>
  <c r="BE24" i="13"/>
  <c r="BG24" i="13"/>
  <c r="BH24" i="13"/>
  <c r="BI24" i="13"/>
  <c r="BJ24" i="13" s="1"/>
  <c r="BK24" i="13"/>
  <c r="BM24" i="13"/>
  <c r="BN24" i="13"/>
  <c r="BO24" i="13"/>
  <c r="BP24" i="13" s="1"/>
  <c r="BQ24" i="13"/>
  <c r="BS24" i="13"/>
  <c r="BT24" i="13"/>
  <c r="BU24" i="13"/>
  <c r="BV24" i="13" s="1"/>
  <c r="BW24" i="13"/>
  <c r="BY24" i="13"/>
  <c r="BZ24" i="13"/>
  <c r="CA24" i="13"/>
  <c r="CB24" i="13" s="1"/>
  <c r="CC24" i="13"/>
  <c r="CE24" i="13"/>
  <c r="CF24" i="13"/>
  <c r="CG24" i="13"/>
  <c r="CH24" i="13" s="1"/>
  <c r="CI24" i="13"/>
  <c r="CK24" i="13"/>
  <c r="CL24" i="13"/>
  <c r="F27" i="49" s="1"/>
  <c r="CM24" i="13"/>
  <c r="CO24" i="13"/>
  <c r="CP24" i="13"/>
  <c r="CQ24" i="13"/>
  <c r="CR24" i="13"/>
  <c r="CT24" i="13"/>
  <c r="CV24" i="13"/>
  <c r="CW24" i="13" s="1"/>
  <c r="CX24" i="13"/>
  <c r="CZ24" i="13"/>
  <c r="DA24" i="13"/>
  <c r="DB24" i="13"/>
  <c r="DC24" i="13" s="1"/>
  <c r="DD24" i="13"/>
  <c r="AC25" i="13"/>
  <c r="AE25" i="13"/>
  <c r="AG25" i="13"/>
  <c r="AH25" i="13"/>
  <c r="AI25" i="13"/>
  <c r="AJ25" i="13" s="1"/>
  <c r="AM25" i="13"/>
  <c r="AN25" i="13"/>
  <c r="AO25" i="13"/>
  <c r="AP25" i="13" s="1"/>
  <c r="AQ25" i="13"/>
  <c r="AS25" i="13"/>
  <c r="AW25" i="13"/>
  <c r="BA25" i="13"/>
  <c r="BB25" i="13"/>
  <c r="BC25" i="13"/>
  <c r="BD25" i="13" s="1"/>
  <c r="BE25" i="13"/>
  <c r="BG25" i="13"/>
  <c r="BH25" i="13"/>
  <c r="BI25" i="13"/>
  <c r="BJ25" i="13" s="1"/>
  <c r="BK25" i="13"/>
  <c r="BM25" i="13"/>
  <c r="BN25" i="13"/>
  <c r="BO25" i="13"/>
  <c r="BP25" i="13" s="1"/>
  <c r="BQ25" i="13"/>
  <c r="BS25" i="13"/>
  <c r="BT25" i="13"/>
  <c r="BU25" i="13"/>
  <c r="BV25" i="13" s="1"/>
  <c r="BW25" i="13"/>
  <c r="BY25" i="13"/>
  <c r="BZ25" i="13"/>
  <c r="CA25" i="13"/>
  <c r="CB25" i="13" s="1"/>
  <c r="CC25" i="13"/>
  <c r="CE25" i="13"/>
  <c r="CF25" i="13"/>
  <c r="CG25" i="13"/>
  <c r="CH25" i="13" s="1"/>
  <c r="CI25" i="13"/>
  <c r="CK25" i="13"/>
  <c r="CL25" i="13"/>
  <c r="F28" i="49" s="1"/>
  <c r="CM25" i="13"/>
  <c r="CO25" i="13"/>
  <c r="CP25" i="13"/>
  <c r="CQ25" i="13"/>
  <c r="CR25" i="13"/>
  <c r="CT25" i="13"/>
  <c r="CV25" i="13"/>
  <c r="CW25" i="13" s="1"/>
  <c r="CX25" i="13"/>
  <c r="CZ25" i="13"/>
  <c r="DA25" i="13"/>
  <c r="DB25" i="13"/>
  <c r="DC25" i="13" s="1"/>
  <c r="DD25" i="13"/>
  <c r="AC26" i="13"/>
  <c r="AE26" i="13"/>
  <c r="AG26" i="13"/>
  <c r="AH26" i="13"/>
  <c r="AI26" i="13"/>
  <c r="AJ26" i="13" s="1"/>
  <c r="AM26" i="13"/>
  <c r="AN26" i="13"/>
  <c r="AO26" i="13"/>
  <c r="AP26" i="13" s="1"/>
  <c r="AQ26" i="13"/>
  <c r="AS26" i="13"/>
  <c r="AW26" i="13"/>
  <c r="BA26" i="13"/>
  <c r="BB26" i="13"/>
  <c r="BC26" i="13"/>
  <c r="BD26" i="13" s="1"/>
  <c r="BE26" i="13"/>
  <c r="BG26" i="13"/>
  <c r="BH26" i="13"/>
  <c r="BI26" i="13"/>
  <c r="BJ26" i="13" s="1"/>
  <c r="BK26" i="13"/>
  <c r="BM26" i="13"/>
  <c r="BN26" i="13"/>
  <c r="BO26" i="13"/>
  <c r="BP26" i="13" s="1"/>
  <c r="BQ26" i="13"/>
  <c r="BS26" i="13"/>
  <c r="BT26" i="13"/>
  <c r="BU26" i="13"/>
  <c r="BV26" i="13" s="1"/>
  <c r="BW26" i="13"/>
  <c r="BY26" i="13"/>
  <c r="BZ26" i="13"/>
  <c r="CA26" i="13"/>
  <c r="CB26" i="13" s="1"/>
  <c r="CC26" i="13"/>
  <c r="CE26" i="13"/>
  <c r="CF26" i="13"/>
  <c r="CG26" i="13"/>
  <c r="CH26" i="13" s="1"/>
  <c r="CI26" i="13"/>
  <c r="CK26" i="13"/>
  <c r="CL26" i="13"/>
  <c r="F29" i="49" s="1"/>
  <c r="J29" i="49" s="1"/>
  <c r="CM26" i="13"/>
  <c r="CO26" i="13"/>
  <c r="CP26" i="13"/>
  <c r="CQ26" i="13"/>
  <c r="CR26" i="13"/>
  <c r="CT26" i="13"/>
  <c r="CV26" i="13"/>
  <c r="CW26" i="13" s="1"/>
  <c r="CX26" i="13"/>
  <c r="CZ26" i="13"/>
  <c r="DA26" i="13"/>
  <c r="DB26" i="13"/>
  <c r="DC26" i="13" s="1"/>
  <c r="DD26" i="13"/>
  <c r="AC27" i="13"/>
  <c r="AE27" i="13"/>
  <c r="AG27" i="13"/>
  <c r="AH27" i="13"/>
  <c r="AI27" i="13"/>
  <c r="AJ27" i="13" s="1"/>
  <c r="AM27" i="13"/>
  <c r="AN27" i="13"/>
  <c r="AO27" i="13"/>
  <c r="AP27" i="13" s="1"/>
  <c r="AQ27" i="13"/>
  <c r="AS27" i="13"/>
  <c r="AW27" i="13"/>
  <c r="BA27" i="13"/>
  <c r="BB27" i="13"/>
  <c r="BC27" i="13"/>
  <c r="BD27" i="13" s="1"/>
  <c r="BE27" i="13"/>
  <c r="BG27" i="13"/>
  <c r="BH27" i="13"/>
  <c r="BI27" i="13"/>
  <c r="BJ27" i="13" s="1"/>
  <c r="BK27" i="13"/>
  <c r="BM27" i="13"/>
  <c r="BN27" i="13"/>
  <c r="BO27" i="13"/>
  <c r="BP27" i="13" s="1"/>
  <c r="BQ27" i="13"/>
  <c r="BS27" i="13"/>
  <c r="BT27" i="13"/>
  <c r="BU27" i="13"/>
  <c r="BV27" i="13" s="1"/>
  <c r="BW27" i="13"/>
  <c r="BY27" i="13"/>
  <c r="BZ27" i="13"/>
  <c r="CA27" i="13"/>
  <c r="CB27" i="13" s="1"/>
  <c r="CC27" i="13"/>
  <c r="CE27" i="13"/>
  <c r="CF27" i="13"/>
  <c r="CG27" i="13"/>
  <c r="CH27" i="13" s="1"/>
  <c r="CI27" i="13"/>
  <c r="CK27" i="13"/>
  <c r="CL27" i="13"/>
  <c r="F30" i="49" s="1"/>
  <c r="CM27" i="13"/>
  <c r="CO27" i="13"/>
  <c r="CP27" i="13"/>
  <c r="CQ27" i="13"/>
  <c r="CR27" i="13"/>
  <c r="CT27" i="13"/>
  <c r="CV27" i="13"/>
  <c r="CW27" i="13" s="1"/>
  <c r="CX27" i="13"/>
  <c r="CZ27" i="13"/>
  <c r="DA27" i="13"/>
  <c r="DB27" i="13"/>
  <c r="DC27" i="13" s="1"/>
  <c r="DD27" i="13"/>
  <c r="AC28" i="13"/>
  <c r="AE28" i="13"/>
  <c r="AG28" i="13"/>
  <c r="AH28" i="13"/>
  <c r="AI28" i="13"/>
  <c r="AJ28" i="13" s="1"/>
  <c r="AM28" i="13"/>
  <c r="AN28" i="13"/>
  <c r="AO28" i="13"/>
  <c r="AP28" i="13" s="1"/>
  <c r="AQ28" i="13"/>
  <c r="AS28" i="13"/>
  <c r="AW28" i="13"/>
  <c r="BA28" i="13"/>
  <c r="BB28" i="13"/>
  <c r="BC28" i="13"/>
  <c r="BD28" i="13" s="1"/>
  <c r="BE28" i="13"/>
  <c r="BG28" i="13"/>
  <c r="BH28" i="13"/>
  <c r="BI28" i="13"/>
  <c r="BJ28" i="13" s="1"/>
  <c r="BK28" i="13"/>
  <c r="BM28" i="13"/>
  <c r="BN28" i="13"/>
  <c r="BO28" i="13"/>
  <c r="BP28" i="13" s="1"/>
  <c r="BQ28" i="13"/>
  <c r="BS28" i="13"/>
  <c r="BT28" i="13"/>
  <c r="BU28" i="13"/>
  <c r="BV28" i="13" s="1"/>
  <c r="BW28" i="13"/>
  <c r="BY28" i="13"/>
  <c r="BZ28" i="13"/>
  <c r="CA28" i="13"/>
  <c r="CB28" i="13" s="1"/>
  <c r="CC28" i="13"/>
  <c r="CE28" i="13"/>
  <c r="CF28" i="13"/>
  <c r="CG28" i="13"/>
  <c r="CH28" i="13" s="1"/>
  <c r="CI28" i="13"/>
  <c r="CK28" i="13"/>
  <c r="CL28" i="13"/>
  <c r="F31" i="49" s="1"/>
  <c r="G31" i="49" s="1"/>
  <c r="CM28" i="13"/>
  <c r="CO28" i="13"/>
  <c r="CP28" i="13"/>
  <c r="CQ28" i="13"/>
  <c r="CR28" i="13"/>
  <c r="CT28" i="13"/>
  <c r="CV28" i="13"/>
  <c r="CW28" i="13" s="1"/>
  <c r="CX28" i="13"/>
  <c r="CZ28" i="13"/>
  <c r="DA28" i="13"/>
  <c r="DB28" i="13"/>
  <c r="DC28" i="13" s="1"/>
  <c r="DD28" i="13"/>
  <c r="AC29" i="13"/>
  <c r="AE29" i="13"/>
  <c r="AG29" i="13"/>
  <c r="AH29" i="13"/>
  <c r="AI29" i="13"/>
  <c r="AJ29" i="13" s="1"/>
  <c r="AM29" i="13"/>
  <c r="AN29" i="13"/>
  <c r="AO29" i="13"/>
  <c r="AP29" i="13" s="1"/>
  <c r="AQ29" i="13"/>
  <c r="AS29" i="13"/>
  <c r="AW29" i="13"/>
  <c r="BA29" i="13"/>
  <c r="BB29" i="13"/>
  <c r="BC29" i="13"/>
  <c r="BD29" i="13" s="1"/>
  <c r="BE29" i="13"/>
  <c r="BG29" i="13"/>
  <c r="BH29" i="13"/>
  <c r="BI29" i="13"/>
  <c r="BJ29" i="13" s="1"/>
  <c r="BK29" i="13"/>
  <c r="BM29" i="13"/>
  <c r="BN29" i="13"/>
  <c r="BO29" i="13"/>
  <c r="BP29" i="13" s="1"/>
  <c r="BQ29" i="13"/>
  <c r="BS29" i="13"/>
  <c r="BT29" i="13"/>
  <c r="BU29" i="13"/>
  <c r="BV29" i="13" s="1"/>
  <c r="BW29" i="13"/>
  <c r="BY29" i="13"/>
  <c r="BZ29" i="13"/>
  <c r="CA29" i="13"/>
  <c r="CB29" i="13" s="1"/>
  <c r="CC29" i="13"/>
  <c r="CE29" i="13"/>
  <c r="CF29" i="13"/>
  <c r="CG29" i="13"/>
  <c r="CH29" i="13" s="1"/>
  <c r="CI29" i="13"/>
  <c r="CK29" i="13"/>
  <c r="CL29" i="13"/>
  <c r="F32" i="49" s="1"/>
  <c r="CM29" i="13"/>
  <c r="CO29" i="13"/>
  <c r="CP29" i="13"/>
  <c r="CQ29" i="13"/>
  <c r="CR29" i="13"/>
  <c r="CT29" i="13"/>
  <c r="CV29" i="13"/>
  <c r="CW29" i="13" s="1"/>
  <c r="CX29" i="13"/>
  <c r="CZ29" i="13"/>
  <c r="DA29" i="13"/>
  <c r="DB29" i="13"/>
  <c r="DC29" i="13" s="1"/>
  <c r="DD29" i="13"/>
  <c r="AC30" i="13"/>
  <c r="AE30" i="13"/>
  <c r="AG30" i="13"/>
  <c r="AH30" i="13"/>
  <c r="AI30" i="13"/>
  <c r="AJ30" i="13" s="1"/>
  <c r="AM30" i="13"/>
  <c r="AN30" i="13"/>
  <c r="AO30" i="13"/>
  <c r="AP30" i="13" s="1"/>
  <c r="AQ30" i="13"/>
  <c r="AS30" i="13"/>
  <c r="AW30" i="13"/>
  <c r="BA30" i="13"/>
  <c r="BB30" i="13"/>
  <c r="BC30" i="13"/>
  <c r="BD30" i="13" s="1"/>
  <c r="BE30" i="13"/>
  <c r="BG30" i="13"/>
  <c r="BH30" i="13"/>
  <c r="BI30" i="13"/>
  <c r="BJ30" i="13" s="1"/>
  <c r="BK30" i="13"/>
  <c r="BM30" i="13"/>
  <c r="BN30" i="13"/>
  <c r="BO30" i="13"/>
  <c r="BP30" i="13" s="1"/>
  <c r="BQ30" i="13"/>
  <c r="BS30" i="13"/>
  <c r="BT30" i="13"/>
  <c r="BU30" i="13"/>
  <c r="BV30" i="13" s="1"/>
  <c r="BW30" i="13"/>
  <c r="BY30" i="13"/>
  <c r="BZ30" i="13"/>
  <c r="CA30" i="13"/>
  <c r="CB30" i="13" s="1"/>
  <c r="CC30" i="13"/>
  <c r="CE30" i="13"/>
  <c r="CF30" i="13"/>
  <c r="CG30" i="13"/>
  <c r="CH30" i="13" s="1"/>
  <c r="CI30" i="13"/>
  <c r="CK30" i="13"/>
  <c r="CL30" i="13"/>
  <c r="F33" i="49" s="1"/>
  <c r="CM30" i="13"/>
  <c r="CO30" i="13"/>
  <c r="CP30" i="13"/>
  <c r="CQ30" i="13"/>
  <c r="CR30" i="13"/>
  <c r="CT30" i="13"/>
  <c r="CV30" i="13"/>
  <c r="CW30" i="13" s="1"/>
  <c r="CX30" i="13"/>
  <c r="CZ30" i="13"/>
  <c r="DA30" i="13"/>
  <c r="DB30" i="13"/>
  <c r="DC30" i="13" s="1"/>
  <c r="DD30" i="13"/>
  <c r="AC31" i="13"/>
  <c r="AE31" i="13"/>
  <c r="AG31" i="13"/>
  <c r="AH31" i="13"/>
  <c r="AI31" i="13"/>
  <c r="AJ31" i="13" s="1"/>
  <c r="AM31" i="13"/>
  <c r="AN31" i="13"/>
  <c r="AO31" i="13"/>
  <c r="AP31" i="13" s="1"/>
  <c r="AQ31" i="13"/>
  <c r="AS31" i="13"/>
  <c r="AW31" i="13"/>
  <c r="BA31" i="13"/>
  <c r="BB31" i="13"/>
  <c r="BC31" i="13"/>
  <c r="BD31" i="13" s="1"/>
  <c r="BE31" i="13"/>
  <c r="BG31" i="13"/>
  <c r="BH31" i="13"/>
  <c r="BI31" i="13"/>
  <c r="BJ31" i="13" s="1"/>
  <c r="BK31" i="13"/>
  <c r="BM31" i="13"/>
  <c r="BN31" i="13"/>
  <c r="BO31" i="13"/>
  <c r="BP31" i="13" s="1"/>
  <c r="BQ31" i="13"/>
  <c r="BS31" i="13"/>
  <c r="BT31" i="13"/>
  <c r="BU31" i="13"/>
  <c r="BV31" i="13" s="1"/>
  <c r="BW31" i="13"/>
  <c r="BY31" i="13"/>
  <c r="BZ31" i="13"/>
  <c r="CA31" i="13"/>
  <c r="CB31" i="13" s="1"/>
  <c r="CC31" i="13"/>
  <c r="CE31" i="13"/>
  <c r="CF31" i="13"/>
  <c r="CG31" i="13"/>
  <c r="CH31" i="13" s="1"/>
  <c r="CI31" i="13"/>
  <c r="CK31" i="13"/>
  <c r="CL31" i="13"/>
  <c r="F34" i="49" s="1"/>
  <c r="J34" i="49" s="1"/>
  <c r="CM31" i="13"/>
  <c r="CO31" i="13"/>
  <c r="CP31" i="13"/>
  <c r="CQ31" i="13"/>
  <c r="CR31" i="13"/>
  <c r="CT31" i="13"/>
  <c r="CV31" i="13"/>
  <c r="CW31" i="13" s="1"/>
  <c r="CX31" i="13"/>
  <c r="CZ31" i="13"/>
  <c r="DA31" i="13"/>
  <c r="DB31" i="13"/>
  <c r="DC31" i="13" s="1"/>
  <c r="DD31" i="13"/>
  <c r="AC32" i="13"/>
  <c r="AE32" i="13"/>
  <c r="AG32" i="13"/>
  <c r="AH32" i="13"/>
  <c r="AI32" i="13"/>
  <c r="AJ32" i="13" s="1"/>
  <c r="AM32" i="13"/>
  <c r="AN32" i="13"/>
  <c r="AO32" i="13"/>
  <c r="AP32" i="13" s="1"/>
  <c r="AQ32" i="13"/>
  <c r="AS32" i="13"/>
  <c r="AW32" i="13"/>
  <c r="BA32" i="13"/>
  <c r="BB32" i="13"/>
  <c r="BC32" i="13"/>
  <c r="BD32" i="13" s="1"/>
  <c r="BE32" i="13"/>
  <c r="BG32" i="13"/>
  <c r="BH32" i="13"/>
  <c r="BI32" i="13"/>
  <c r="BJ32" i="13" s="1"/>
  <c r="BK32" i="13"/>
  <c r="BM32" i="13"/>
  <c r="BN32" i="13"/>
  <c r="BO32" i="13"/>
  <c r="BP32" i="13" s="1"/>
  <c r="BQ32" i="13"/>
  <c r="BS32" i="13"/>
  <c r="BT32" i="13"/>
  <c r="BU32" i="13"/>
  <c r="BV32" i="13" s="1"/>
  <c r="BW32" i="13"/>
  <c r="BY32" i="13"/>
  <c r="BZ32" i="13"/>
  <c r="CA32" i="13"/>
  <c r="CB32" i="13" s="1"/>
  <c r="CC32" i="13"/>
  <c r="CE32" i="13"/>
  <c r="CF32" i="13"/>
  <c r="CG32" i="13"/>
  <c r="CH32" i="13" s="1"/>
  <c r="CI32" i="13"/>
  <c r="CK32" i="13"/>
  <c r="CL32" i="13"/>
  <c r="F35" i="49" s="1"/>
  <c r="CM32" i="13"/>
  <c r="CO32" i="13"/>
  <c r="CP32" i="13"/>
  <c r="CQ32" i="13"/>
  <c r="CR32" i="13"/>
  <c r="CT32" i="13"/>
  <c r="CV32" i="13"/>
  <c r="CW32" i="13" s="1"/>
  <c r="CX32" i="13"/>
  <c r="CZ32" i="13"/>
  <c r="DA32" i="13"/>
  <c r="DB32" i="13"/>
  <c r="DC32" i="13" s="1"/>
  <c r="DD32" i="13"/>
  <c r="AC33" i="13"/>
  <c r="AE33" i="13"/>
  <c r="AG33" i="13"/>
  <c r="AH33" i="13"/>
  <c r="AI33" i="13"/>
  <c r="AJ33" i="13" s="1"/>
  <c r="AM33" i="13"/>
  <c r="AN33" i="13"/>
  <c r="AO33" i="13"/>
  <c r="AP33" i="13" s="1"/>
  <c r="AQ33" i="13"/>
  <c r="AS33" i="13"/>
  <c r="AW33" i="13"/>
  <c r="BA33" i="13"/>
  <c r="BB33" i="13"/>
  <c r="BC33" i="13"/>
  <c r="BD33" i="13" s="1"/>
  <c r="BE33" i="13"/>
  <c r="BG33" i="13"/>
  <c r="BH33" i="13"/>
  <c r="BI33" i="13"/>
  <c r="BJ33" i="13" s="1"/>
  <c r="BK33" i="13"/>
  <c r="BM33" i="13"/>
  <c r="BN33" i="13"/>
  <c r="BO33" i="13"/>
  <c r="BP33" i="13" s="1"/>
  <c r="BQ33" i="13"/>
  <c r="BS33" i="13"/>
  <c r="BT33" i="13"/>
  <c r="BU33" i="13"/>
  <c r="BV33" i="13" s="1"/>
  <c r="BW33" i="13"/>
  <c r="BY33" i="13"/>
  <c r="BZ33" i="13"/>
  <c r="CA33" i="13"/>
  <c r="CB33" i="13" s="1"/>
  <c r="CC33" i="13"/>
  <c r="CE33" i="13"/>
  <c r="CF33" i="13"/>
  <c r="CG33" i="13"/>
  <c r="CH33" i="13" s="1"/>
  <c r="CI33" i="13"/>
  <c r="CK33" i="13"/>
  <c r="CL33" i="13"/>
  <c r="F36" i="49" s="1"/>
  <c r="G36" i="49" s="1"/>
  <c r="CM33" i="13"/>
  <c r="CO33" i="13"/>
  <c r="CP33" i="13"/>
  <c r="CQ33" i="13"/>
  <c r="CR33" i="13"/>
  <c r="CT33" i="13"/>
  <c r="CV33" i="13"/>
  <c r="CW33" i="13" s="1"/>
  <c r="CX33" i="13"/>
  <c r="CZ33" i="13"/>
  <c r="DA33" i="13"/>
  <c r="DB33" i="13"/>
  <c r="DC33" i="13" s="1"/>
  <c r="DD33" i="13"/>
  <c r="AC34" i="13"/>
  <c r="AE34" i="13"/>
  <c r="AG34" i="13"/>
  <c r="AH34" i="13"/>
  <c r="AI34" i="13"/>
  <c r="AJ34" i="13" s="1"/>
  <c r="AM34" i="13"/>
  <c r="AN34" i="13"/>
  <c r="AO34" i="13"/>
  <c r="AP34" i="13" s="1"/>
  <c r="AQ34" i="13"/>
  <c r="AS34" i="13"/>
  <c r="AW34" i="13"/>
  <c r="BA34" i="13"/>
  <c r="BB34" i="13"/>
  <c r="BC34" i="13"/>
  <c r="BD34" i="13" s="1"/>
  <c r="BE34" i="13"/>
  <c r="BG34" i="13"/>
  <c r="BH34" i="13"/>
  <c r="BI34" i="13"/>
  <c r="BJ34" i="13" s="1"/>
  <c r="BK34" i="13"/>
  <c r="BM34" i="13"/>
  <c r="BN34" i="13"/>
  <c r="BO34" i="13"/>
  <c r="BP34" i="13" s="1"/>
  <c r="BQ34" i="13"/>
  <c r="BS34" i="13"/>
  <c r="BT34" i="13"/>
  <c r="BU34" i="13"/>
  <c r="BV34" i="13" s="1"/>
  <c r="BW34" i="13"/>
  <c r="BY34" i="13"/>
  <c r="BZ34" i="13"/>
  <c r="CA34" i="13"/>
  <c r="CB34" i="13" s="1"/>
  <c r="CC34" i="13"/>
  <c r="CE34" i="13"/>
  <c r="CF34" i="13"/>
  <c r="CG34" i="13"/>
  <c r="CH34" i="13" s="1"/>
  <c r="CI34" i="13"/>
  <c r="CK34" i="13"/>
  <c r="CL34" i="13"/>
  <c r="F37" i="49" s="1"/>
  <c r="CM34" i="13"/>
  <c r="CO34" i="13"/>
  <c r="CP34" i="13"/>
  <c r="CQ34" i="13"/>
  <c r="CR34" i="13"/>
  <c r="CT34" i="13"/>
  <c r="CV34" i="13"/>
  <c r="CW34" i="13" s="1"/>
  <c r="CX34" i="13"/>
  <c r="CZ34" i="13"/>
  <c r="DA34" i="13"/>
  <c r="DB34" i="13"/>
  <c r="DC34" i="13" s="1"/>
  <c r="DD34" i="13"/>
  <c r="AC35" i="13"/>
  <c r="AE35" i="13"/>
  <c r="AG35" i="13"/>
  <c r="AH35" i="13"/>
  <c r="AI35" i="13"/>
  <c r="AJ35" i="13" s="1"/>
  <c r="AM35" i="13"/>
  <c r="AN35" i="13"/>
  <c r="AO35" i="13"/>
  <c r="AP35" i="13" s="1"/>
  <c r="AQ35" i="13"/>
  <c r="AS35" i="13"/>
  <c r="AW35" i="13"/>
  <c r="BA35" i="13"/>
  <c r="BB35" i="13"/>
  <c r="BC35" i="13"/>
  <c r="BD35" i="13" s="1"/>
  <c r="BE35" i="13"/>
  <c r="BG35" i="13"/>
  <c r="BH35" i="13"/>
  <c r="BI35" i="13"/>
  <c r="BJ35" i="13" s="1"/>
  <c r="BK35" i="13"/>
  <c r="BM35" i="13"/>
  <c r="BN35" i="13"/>
  <c r="BO35" i="13"/>
  <c r="BP35" i="13" s="1"/>
  <c r="BQ35" i="13"/>
  <c r="BS35" i="13"/>
  <c r="BT35" i="13"/>
  <c r="BU35" i="13"/>
  <c r="BV35" i="13" s="1"/>
  <c r="BW35" i="13"/>
  <c r="BY35" i="13"/>
  <c r="BZ35" i="13"/>
  <c r="CA35" i="13"/>
  <c r="CB35" i="13" s="1"/>
  <c r="CC35" i="13"/>
  <c r="CE35" i="13"/>
  <c r="CF35" i="13"/>
  <c r="CG35" i="13"/>
  <c r="CH35" i="13" s="1"/>
  <c r="CI35" i="13"/>
  <c r="CK35" i="13"/>
  <c r="CL35" i="13"/>
  <c r="F38" i="49" s="1"/>
  <c r="CM35" i="13"/>
  <c r="CO35" i="13"/>
  <c r="CP35" i="13"/>
  <c r="CQ35" i="13"/>
  <c r="CR35" i="13"/>
  <c r="CT35" i="13"/>
  <c r="CV35" i="13"/>
  <c r="CW35" i="13" s="1"/>
  <c r="CX35" i="13"/>
  <c r="CZ35" i="13"/>
  <c r="DA35" i="13"/>
  <c r="DB35" i="13"/>
  <c r="DC35" i="13" s="1"/>
  <c r="DD35" i="13"/>
  <c r="AC36" i="13"/>
  <c r="AE36" i="13"/>
  <c r="AF36" i="13" s="1"/>
  <c r="AG36" i="13"/>
  <c r="AH36" i="13"/>
  <c r="AI36" i="13"/>
  <c r="AJ36" i="13" s="1"/>
  <c r="AM36" i="13"/>
  <c r="AN36" i="13"/>
  <c r="AO36" i="13"/>
  <c r="AP36" i="13" s="1"/>
  <c r="AQ36" i="13"/>
  <c r="AS36" i="13"/>
  <c r="AW36" i="13"/>
  <c r="BA36" i="13"/>
  <c r="BB36" i="13"/>
  <c r="BC36" i="13"/>
  <c r="BD36" i="13" s="1"/>
  <c r="BE36" i="13"/>
  <c r="BG36" i="13"/>
  <c r="BH36" i="13"/>
  <c r="BI36" i="13"/>
  <c r="BJ36" i="13" s="1"/>
  <c r="BK36" i="13"/>
  <c r="BM36" i="13"/>
  <c r="BN36" i="13"/>
  <c r="BO36" i="13"/>
  <c r="BP36" i="13" s="1"/>
  <c r="BQ36" i="13"/>
  <c r="BS36" i="13"/>
  <c r="BT36" i="13"/>
  <c r="BU36" i="13"/>
  <c r="BV36" i="13" s="1"/>
  <c r="BW36" i="13"/>
  <c r="BY36" i="13"/>
  <c r="BZ36" i="13"/>
  <c r="CA36" i="13"/>
  <c r="CB36" i="13" s="1"/>
  <c r="CC36" i="13"/>
  <c r="CE36" i="13"/>
  <c r="CF36" i="13"/>
  <c r="CG36" i="13"/>
  <c r="CH36" i="13" s="1"/>
  <c r="CI36" i="13"/>
  <c r="CK36" i="13"/>
  <c r="CL36" i="13"/>
  <c r="F39" i="49" s="1"/>
  <c r="CM36" i="13"/>
  <c r="CO36" i="13"/>
  <c r="CP36" i="13"/>
  <c r="CQ36" i="13"/>
  <c r="CR36" i="13"/>
  <c r="CT36" i="13"/>
  <c r="CV36" i="13"/>
  <c r="CW36" i="13" s="1"/>
  <c r="CX36" i="13"/>
  <c r="CZ36" i="13"/>
  <c r="DA36" i="13"/>
  <c r="DB36" i="13"/>
  <c r="DC36" i="13" s="1"/>
  <c r="DD36" i="13"/>
  <c r="AC37" i="13"/>
  <c r="AE37" i="13"/>
  <c r="AG37" i="13"/>
  <c r="AH37" i="13"/>
  <c r="AI37" i="13"/>
  <c r="AJ37" i="13" s="1"/>
  <c r="AM37" i="13"/>
  <c r="AN37" i="13"/>
  <c r="AO37" i="13"/>
  <c r="AP37" i="13" s="1"/>
  <c r="AQ37" i="13"/>
  <c r="AS37" i="13"/>
  <c r="AW37" i="13"/>
  <c r="BA37" i="13"/>
  <c r="BB37" i="13"/>
  <c r="BC37" i="13"/>
  <c r="BD37" i="13" s="1"/>
  <c r="BE37" i="13"/>
  <c r="BG37" i="13"/>
  <c r="BH37" i="13"/>
  <c r="BI37" i="13"/>
  <c r="BJ37" i="13" s="1"/>
  <c r="BK37" i="13"/>
  <c r="BM37" i="13"/>
  <c r="BN37" i="13"/>
  <c r="BO37" i="13"/>
  <c r="BP37" i="13" s="1"/>
  <c r="BQ37" i="13"/>
  <c r="BS37" i="13"/>
  <c r="BT37" i="13"/>
  <c r="BU37" i="13"/>
  <c r="BV37" i="13" s="1"/>
  <c r="BW37" i="13"/>
  <c r="BY37" i="13"/>
  <c r="BZ37" i="13"/>
  <c r="CA37" i="13"/>
  <c r="CB37" i="13" s="1"/>
  <c r="CC37" i="13"/>
  <c r="CE37" i="13"/>
  <c r="CF37" i="13"/>
  <c r="CG37" i="13"/>
  <c r="CH37" i="13" s="1"/>
  <c r="CI37" i="13"/>
  <c r="CK37" i="13"/>
  <c r="CL37" i="13"/>
  <c r="F40" i="49" s="1"/>
  <c r="CM37" i="13"/>
  <c r="CO37" i="13"/>
  <c r="CP37" i="13"/>
  <c r="CQ37" i="13"/>
  <c r="CR37" i="13"/>
  <c r="CT37" i="13"/>
  <c r="CV37" i="13"/>
  <c r="CW37" i="13" s="1"/>
  <c r="CX37" i="13"/>
  <c r="CZ37" i="13"/>
  <c r="DA37" i="13"/>
  <c r="DB37" i="13"/>
  <c r="DC37" i="13" s="1"/>
  <c r="DD37" i="13"/>
  <c r="AC38" i="13"/>
  <c r="AE38" i="13"/>
  <c r="AG38" i="13"/>
  <c r="AH38" i="13"/>
  <c r="AI38" i="13"/>
  <c r="AJ38" i="13" s="1"/>
  <c r="AM38" i="13"/>
  <c r="AN38" i="13"/>
  <c r="AO38" i="13"/>
  <c r="AP38" i="13" s="1"/>
  <c r="AQ38" i="13"/>
  <c r="AS38" i="13"/>
  <c r="AW38" i="13"/>
  <c r="BA38" i="13"/>
  <c r="BB38" i="13"/>
  <c r="BC38" i="13"/>
  <c r="BD38" i="13" s="1"/>
  <c r="BE38" i="13"/>
  <c r="BG38" i="13"/>
  <c r="BH38" i="13"/>
  <c r="BI38" i="13"/>
  <c r="BJ38" i="13" s="1"/>
  <c r="BK38" i="13"/>
  <c r="BM38" i="13"/>
  <c r="BN38" i="13"/>
  <c r="BO38" i="13"/>
  <c r="BP38" i="13" s="1"/>
  <c r="BQ38" i="13"/>
  <c r="BS38" i="13"/>
  <c r="BT38" i="13"/>
  <c r="BU38" i="13"/>
  <c r="BV38" i="13" s="1"/>
  <c r="BW38" i="13"/>
  <c r="BY38" i="13"/>
  <c r="BZ38" i="13"/>
  <c r="CA38" i="13"/>
  <c r="CB38" i="13" s="1"/>
  <c r="CC38" i="13"/>
  <c r="CE38" i="13"/>
  <c r="CF38" i="13"/>
  <c r="CG38" i="13"/>
  <c r="CH38" i="13" s="1"/>
  <c r="CI38" i="13"/>
  <c r="CK38" i="13"/>
  <c r="CL38" i="13"/>
  <c r="F41" i="49" s="1"/>
  <c r="CM38" i="13"/>
  <c r="CO38" i="13"/>
  <c r="CP38" i="13"/>
  <c r="CQ38" i="13"/>
  <c r="CR38" i="13"/>
  <c r="CT38" i="13"/>
  <c r="CV38" i="13"/>
  <c r="CW38" i="13" s="1"/>
  <c r="CX38" i="13"/>
  <c r="CZ38" i="13"/>
  <c r="DA38" i="13"/>
  <c r="DB38" i="13"/>
  <c r="DC38" i="13" s="1"/>
  <c r="DD38" i="13"/>
  <c r="AC39" i="13"/>
  <c r="AE39" i="13"/>
  <c r="AG39" i="13"/>
  <c r="AH39" i="13"/>
  <c r="AI39" i="13"/>
  <c r="AJ39" i="13" s="1"/>
  <c r="AM39" i="13"/>
  <c r="AN39" i="13"/>
  <c r="AO39" i="13"/>
  <c r="AP39" i="13" s="1"/>
  <c r="AQ39" i="13"/>
  <c r="AS39" i="13"/>
  <c r="AW39" i="13"/>
  <c r="BA39" i="13"/>
  <c r="BB39" i="13"/>
  <c r="BC39" i="13"/>
  <c r="BD39" i="13" s="1"/>
  <c r="BE39" i="13"/>
  <c r="BG39" i="13"/>
  <c r="BH39" i="13"/>
  <c r="BI39" i="13"/>
  <c r="BJ39" i="13" s="1"/>
  <c r="BK39" i="13"/>
  <c r="BM39" i="13"/>
  <c r="BN39" i="13"/>
  <c r="BO39" i="13"/>
  <c r="BP39" i="13" s="1"/>
  <c r="BQ39" i="13"/>
  <c r="BS39" i="13"/>
  <c r="BT39" i="13"/>
  <c r="BU39" i="13"/>
  <c r="BV39" i="13" s="1"/>
  <c r="BW39" i="13"/>
  <c r="BY39" i="13"/>
  <c r="BZ39" i="13"/>
  <c r="CA39" i="13"/>
  <c r="CB39" i="13" s="1"/>
  <c r="CC39" i="13"/>
  <c r="CE39" i="13"/>
  <c r="CF39" i="13"/>
  <c r="CG39" i="13"/>
  <c r="CH39" i="13" s="1"/>
  <c r="CI39" i="13"/>
  <c r="CK39" i="13"/>
  <c r="CL39" i="13"/>
  <c r="F42" i="49" s="1"/>
  <c r="J42" i="49" s="1"/>
  <c r="CM39" i="13"/>
  <c r="CO39" i="13"/>
  <c r="CP39" i="13"/>
  <c r="CQ39" i="13"/>
  <c r="CR39" i="13"/>
  <c r="CT39" i="13"/>
  <c r="CV39" i="13"/>
  <c r="CW39" i="13" s="1"/>
  <c r="CX39" i="13"/>
  <c r="CZ39" i="13"/>
  <c r="DA39" i="13"/>
  <c r="DB39" i="13"/>
  <c r="DC39" i="13" s="1"/>
  <c r="DD39" i="13"/>
  <c r="AC40" i="13"/>
  <c r="AE40" i="13"/>
  <c r="AG40" i="13"/>
  <c r="AH40" i="13"/>
  <c r="AI40" i="13"/>
  <c r="AJ40" i="13" s="1"/>
  <c r="AM40" i="13"/>
  <c r="AN40" i="13"/>
  <c r="AO40" i="13"/>
  <c r="AP40" i="13" s="1"/>
  <c r="AQ40" i="13"/>
  <c r="AS40" i="13"/>
  <c r="AW40" i="13"/>
  <c r="BA40" i="13"/>
  <c r="BB40" i="13"/>
  <c r="BC40" i="13"/>
  <c r="BD40" i="13" s="1"/>
  <c r="BE40" i="13"/>
  <c r="BG40" i="13"/>
  <c r="BH40" i="13"/>
  <c r="BI40" i="13"/>
  <c r="BJ40" i="13" s="1"/>
  <c r="BK40" i="13"/>
  <c r="BM40" i="13"/>
  <c r="BN40" i="13"/>
  <c r="BO40" i="13"/>
  <c r="BP40" i="13" s="1"/>
  <c r="BQ40" i="13"/>
  <c r="BS40" i="13"/>
  <c r="BT40" i="13"/>
  <c r="BU40" i="13"/>
  <c r="BV40" i="13" s="1"/>
  <c r="BW40" i="13"/>
  <c r="BY40" i="13"/>
  <c r="BZ40" i="13"/>
  <c r="CA40" i="13"/>
  <c r="CB40" i="13" s="1"/>
  <c r="CC40" i="13"/>
  <c r="CE40" i="13"/>
  <c r="CF40" i="13"/>
  <c r="CG40" i="13"/>
  <c r="CH40" i="13" s="1"/>
  <c r="CI40" i="13"/>
  <c r="CK40" i="13"/>
  <c r="CL40" i="13"/>
  <c r="F43" i="49" s="1"/>
  <c r="J43" i="49" s="1"/>
  <c r="CM40" i="13"/>
  <c r="CO40" i="13"/>
  <c r="CP40" i="13"/>
  <c r="CQ40" i="13"/>
  <c r="CR40" i="13"/>
  <c r="CT40" i="13"/>
  <c r="CV40" i="13"/>
  <c r="CW40" i="13" s="1"/>
  <c r="CX40" i="13"/>
  <c r="CZ40" i="13"/>
  <c r="DA40" i="13"/>
  <c r="DB40" i="13"/>
  <c r="DC40" i="13" s="1"/>
  <c r="DD40" i="13"/>
  <c r="AC41" i="13"/>
  <c r="AE41" i="13"/>
  <c r="AG41" i="13"/>
  <c r="AH41" i="13"/>
  <c r="AI41" i="13"/>
  <c r="AJ41" i="13" s="1"/>
  <c r="AM41" i="13"/>
  <c r="AN41" i="13"/>
  <c r="AO41" i="13"/>
  <c r="AP41" i="13" s="1"/>
  <c r="AQ41" i="13"/>
  <c r="AS41" i="13"/>
  <c r="AW41" i="13"/>
  <c r="BA41" i="13"/>
  <c r="BB41" i="13"/>
  <c r="BC41" i="13"/>
  <c r="BD41" i="13" s="1"/>
  <c r="BE41" i="13"/>
  <c r="BG41" i="13"/>
  <c r="BH41" i="13"/>
  <c r="BI41" i="13"/>
  <c r="BJ41" i="13" s="1"/>
  <c r="BK41" i="13"/>
  <c r="BM41" i="13"/>
  <c r="BN41" i="13"/>
  <c r="BO41" i="13"/>
  <c r="BP41" i="13" s="1"/>
  <c r="BQ41" i="13"/>
  <c r="BS41" i="13"/>
  <c r="BT41" i="13"/>
  <c r="BU41" i="13"/>
  <c r="BV41" i="13" s="1"/>
  <c r="BW41" i="13"/>
  <c r="BY41" i="13"/>
  <c r="BZ41" i="13"/>
  <c r="CA41" i="13"/>
  <c r="CB41" i="13" s="1"/>
  <c r="CC41" i="13"/>
  <c r="CE41" i="13"/>
  <c r="CF41" i="13"/>
  <c r="CG41" i="13"/>
  <c r="CH41" i="13" s="1"/>
  <c r="CI41" i="13"/>
  <c r="CK41" i="13"/>
  <c r="CL41" i="13"/>
  <c r="F44" i="49" s="1"/>
  <c r="G44" i="49" s="1"/>
  <c r="CM41" i="13"/>
  <c r="CO41" i="13"/>
  <c r="CP41" i="13"/>
  <c r="CQ41" i="13"/>
  <c r="CR41" i="13"/>
  <c r="CT41" i="13"/>
  <c r="CV41" i="13"/>
  <c r="CW41" i="13" s="1"/>
  <c r="CX41" i="13"/>
  <c r="CZ41" i="13"/>
  <c r="DA41" i="13"/>
  <c r="DB41" i="13"/>
  <c r="DC41" i="13" s="1"/>
  <c r="DD41" i="13"/>
  <c r="AC42" i="13"/>
  <c r="AE42" i="13"/>
  <c r="AG42" i="13"/>
  <c r="AH42" i="13"/>
  <c r="AI42" i="13"/>
  <c r="AJ42" i="13" s="1"/>
  <c r="AM42" i="13"/>
  <c r="AN42" i="13"/>
  <c r="AO42" i="13"/>
  <c r="AP42" i="13" s="1"/>
  <c r="AQ42" i="13"/>
  <c r="AS42" i="13"/>
  <c r="AW42" i="13"/>
  <c r="BA42" i="13"/>
  <c r="BB42" i="13"/>
  <c r="BC42" i="13"/>
  <c r="BD42" i="13" s="1"/>
  <c r="BE42" i="13"/>
  <c r="BG42" i="13"/>
  <c r="BH42" i="13"/>
  <c r="BI42" i="13"/>
  <c r="BJ42" i="13" s="1"/>
  <c r="BK42" i="13"/>
  <c r="BM42" i="13"/>
  <c r="BN42" i="13"/>
  <c r="BO42" i="13"/>
  <c r="BP42" i="13" s="1"/>
  <c r="BQ42" i="13"/>
  <c r="BS42" i="13"/>
  <c r="BT42" i="13"/>
  <c r="BU42" i="13"/>
  <c r="BV42" i="13" s="1"/>
  <c r="BW42" i="13"/>
  <c r="BY42" i="13"/>
  <c r="BZ42" i="13"/>
  <c r="CA42" i="13"/>
  <c r="CB42" i="13" s="1"/>
  <c r="CC42" i="13"/>
  <c r="CE42" i="13"/>
  <c r="CF42" i="13"/>
  <c r="CG42" i="13"/>
  <c r="CH42" i="13" s="1"/>
  <c r="CI42" i="13"/>
  <c r="CK42" i="13"/>
  <c r="CL42" i="13"/>
  <c r="F45" i="49" s="1"/>
  <c r="G45" i="49" s="1"/>
  <c r="CM42" i="13"/>
  <c r="CO42" i="13"/>
  <c r="CP42" i="13"/>
  <c r="CQ42" i="13"/>
  <c r="CR42" i="13"/>
  <c r="CT42" i="13"/>
  <c r="CV42" i="13"/>
  <c r="CW42" i="13" s="1"/>
  <c r="CX42" i="13"/>
  <c r="CZ42" i="13"/>
  <c r="DA42" i="13"/>
  <c r="DB42" i="13"/>
  <c r="DC42" i="13" s="1"/>
  <c r="DD42" i="13"/>
  <c r="AC43" i="13"/>
  <c r="AE43" i="13"/>
  <c r="AG43" i="13"/>
  <c r="AH43" i="13"/>
  <c r="AI43" i="13"/>
  <c r="AJ43" i="13" s="1"/>
  <c r="AM43" i="13"/>
  <c r="AN43" i="13"/>
  <c r="AO43" i="13"/>
  <c r="AP43" i="13" s="1"/>
  <c r="AQ43" i="13"/>
  <c r="AS43" i="13"/>
  <c r="AW43" i="13"/>
  <c r="BA43" i="13"/>
  <c r="BB43" i="13"/>
  <c r="BC43" i="13"/>
  <c r="BD43" i="13" s="1"/>
  <c r="BE43" i="13"/>
  <c r="BG43" i="13"/>
  <c r="BH43" i="13"/>
  <c r="BI43" i="13"/>
  <c r="BJ43" i="13" s="1"/>
  <c r="BK43" i="13"/>
  <c r="BM43" i="13"/>
  <c r="BN43" i="13"/>
  <c r="BO43" i="13"/>
  <c r="BP43" i="13" s="1"/>
  <c r="BQ43" i="13"/>
  <c r="BS43" i="13"/>
  <c r="BT43" i="13"/>
  <c r="BU43" i="13"/>
  <c r="BV43" i="13" s="1"/>
  <c r="BW43" i="13"/>
  <c r="BY43" i="13"/>
  <c r="BZ43" i="13"/>
  <c r="CA43" i="13"/>
  <c r="CB43" i="13" s="1"/>
  <c r="CC43" i="13"/>
  <c r="CE43" i="13"/>
  <c r="CF43" i="13"/>
  <c r="CG43" i="13"/>
  <c r="CH43" i="13" s="1"/>
  <c r="CI43" i="13"/>
  <c r="CK43" i="13"/>
  <c r="CL43" i="13"/>
  <c r="F46" i="49" s="1"/>
  <c r="CM43" i="13"/>
  <c r="CO43" i="13"/>
  <c r="CP43" i="13"/>
  <c r="CQ43" i="13"/>
  <c r="CR43" i="13"/>
  <c r="CT43" i="13"/>
  <c r="CU43" i="13"/>
  <c r="CV43" i="13"/>
  <c r="CW43" i="13" s="1"/>
  <c r="CX43" i="13"/>
  <c r="CZ43" i="13"/>
  <c r="DA43" i="13"/>
  <c r="DB43" i="13"/>
  <c r="DC43" i="13" s="1"/>
  <c r="DD43" i="13"/>
  <c r="AC44" i="13"/>
  <c r="AE44" i="13"/>
  <c r="AG44" i="13"/>
  <c r="AH44" i="13"/>
  <c r="AI44" i="13"/>
  <c r="AJ44" i="13" s="1"/>
  <c r="AM44" i="13"/>
  <c r="AN44" i="13"/>
  <c r="AO44" i="13"/>
  <c r="AP44" i="13" s="1"/>
  <c r="AQ44" i="13"/>
  <c r="AS44" i="13"/>
  <c r="AW44" i="13"/>
  <c r="BA44" i="13"/>
  <c r="BB44" i="13"/>
  <c r="BC44" i="13"/>
  <c r="BD44" i="13" s="1"/>
  <c r="BE44" i="13"/>
  <c r="BG44" i="13"/>
  <c r="BH44" i="13"/>
  <c r="BI44" i="13"/>
  <c r="BJ44" i="13" s="1"/>
  <c r="BK44" i="13"/>
  <c r="BM44" i="13"/>
  <c r="BN44" i="13"/>
  <c r="BO44" i="13"/>
  <c r="BP44" i="13" s="1"/>
  <c r="BQ44" i="13"/>
  <c r="BS44" i="13"/>
  <c r="BT44" i="13"/>
  <c r="BU44" i="13"/>
  <c r="BV44" i="13" s="1"/>
  <c r="BW44" i="13"/>
  <c r="BY44" i="13"/>
  <c r="BZ44" i="13"/>
  <c r="CA44" i="13"/>
  <c r="CB44" i="13" s="1"/>
  <c r="CC44" i="13"/>
  <c r="CE44" i="13"/>
  <c r="CF44" i="13"/>
  <c r="CG44" i="13"/>
  <c r="CH44" i="13" s="1"/>
  <c r="CI44" i="13"/>
  <c r="CK44" i="13"/>
  <c r="CL44" i="13"/>
  <c r="F47" i="49" s="1"/>
  <c r="J47" i="49" s="1"/>
  <c r="CM44" i="13"/>
  <c r="CO44" i="13"/>
  <c r="CP44" i="13"/>
  <c r="CQ44" i="13"/>
  <c r="CR44" i="13"/>
  <c r="CT44" i="13"/>
  <c r="CU44" i="13"/>
  <c r="CV44" i="13"/>
  <c r="CW44" i="13" s="1"/>
  <c r="CX44" i="13"/>
  <c r="CZ44" i="13"/>
  <c r="DA44" i="13"/>
  <c r="DB44" i="13"/>
  <c r="DC44" i="13" s="1"/>
  <c r="DD44" i="13"/>
  <c r="AC45" i="13"/>
  <c r="AE45" i="13"/>
  <c r="AG45" i="13"/>
  <c r="AH45" i="13"/>
  <c r="AI45" i="13"/>
  <c r="AJ45" i="13" s="1"/>
  <c r="AM45" i="13"/>
  <c r="AN45" i="13"/>
  <c r="AO45" i="13"/>
  <c r="AP45" i="13" s="1"/>
  <c r="AQ45" i="13"/>
  <c r="AS45" i="13"/>
  <c r="AW45" i="13"/>
  <c r="BA45" i="13"/>
  <c r="BB45" i="13"/>
  <c r="BC45" i="13"/>
  <c r="BD45" i="13" s="1"/>
  <c r="BE45" i="13"/>
  <c r="BG45" i="13"/>
  <c r="BH45" i="13"/>
  <c r="BI45" i="13"/>
  <c r="BJ45" i="13" s="1"/>
  <c r="BK45" i="13"/>
  <c r="BM45" i="13"/>
  <c r="BN45" i="13"/>
  <c r="BO45" i="13"/>
  <c r="BP45" i="13" s="1"/>
  <c r="BQ45" i="13"/>
  <c r="BS45" i="13"/>
  <c r="BT45" i="13"/>
  <c r="BU45" i="13"/>
  <c r="BV45" i="13" s="1"/>
  <c r="BW45" i="13"/>
  <c r="BY45" i="13"/>
  <c r="BZ45" i="13"/>
  <c r="CA45" i="13"/>
  <c r="CB45" i="13" s="1"/>
  <c r="CC45" i="13"/>
  <c r="CE45" i="13"/>
  <c r="CF45" i="13"/>
  <c r="CG45" i="13"/>
  <c r="CH45" i="13" s="1"/>
  <c r="CI45" i="13"/>
  <c r="CK45" i="13"/>
  <c r="CL45" i="13"/>
  <c r="F48" i="49" s="1"/>
  <c r="J48" i="49" s="1"/>
  <c r="CM45" i="13"/>
  <c r="CO45" i="13"/>
  <c r="CP45" i="13"/>
  <c r="CQ45" i="13"/>
  <c r="CR45" i="13"/>
  <c r="CT45" i="13"/>
  <c r="CU45" i="13"/>
  <c r="CV45" i="13"/>
  <c r="CW45" i="13" s="1"/>
  <c r="CX45" i="13"/>
  <c r="CZ45" i="13"/>
  <c r="DA45" i="13"/>
  <c r="DB45" i="13"/>
  <c r="DC45" i="13" s="1"/>
  <c r="DD45" i="13"/>
  <c r="AC46" i="13"/>
  <c r="AE46" i="13"/>
  <c r="AG46" i="13"/>
  <c r="AH46" i="13"/>
  <c r="AI46" i="13"/>
  <c r="AJ46" i="13" s="1"/>
  <c r="AM46" i="13"/>
  <c r="AN46" i="13"/>
  <c r="AO46" i="13"/>
  <c r="AP46" i="13" s="1"/>
  <c r="AQ46" i="13"/>
  <c r="AS46" i="13"/>
  <c r="AW46" i="13"/>
  <c r="BA46" i="13"/>
  <c r="BB46" i="13"/>
  <c r="BC46" i="13"/>
  <c r="BD46" i="13" s="1"/>
  <c r="BE46" i="13"/>
  <c r="BG46" i="13"/>
  <c r="BH46" i="13"/>
  <c r="BI46" i="13"/>
  <c r="BJ46" i="13" s="1"/>
  <c r="BK46" i="13"/>
  <c r="BM46" i="13"/>
  <c r="BN46" i="13"/>
  <c r="BO46" i="13"/>
  <c r="BP46" i="13" s="1"/>
  <c r="BQ46" i="13"/>
  <c r="BS46" i="13"/>
  <c r="BT46" i="13"/>
  <c r="BU46" i="13"/>
  <c r="BV46" i="13" s="1"/>
  <c r="BW46" i="13"/>
  <c r="BY46" i="13"/>
  <c r="BZ46" i="13"/>
  <c r="CA46" i="13"/>
  <c r="CB46" i="13" s="1"/>
  <c r="CC46" i="13"/>
  <c r="CE46" i="13"/>
  <c r="CF46" i="13"/>
  <c r="CG46" i="13"/>
  <c r="CH46" i="13" s="1"/>
  <c r="CI46" i="13"/>
  <c r="CK46" i="13"/>
  <c r="CL46" i="13"/>
  <c r="F49" i="49" s="1"/>
  <c r="G49" i="49" s="1"/>
  <c r="CM46" i="13"/>
  <c r="CO46" i="13"/>
  <c r="CP46" i="13"/>
  <c r="CQ46" i="13"/>
  <c r="CR46" i="13"/>
  <c r="CT46" i="13"/>
  <c r="CU46" i="13"/>
  <c r="CV46" i="13"/>
  <c r="CW46" i="13" s="1"/>
  <c r="CX46" i="13"/>
  <c r="CZ46" i="13"/>
  <c r="DA46" i="13"/>
  <c r="DB46" i="13"/>
  <c r="DC46" i="13" s="1"/>
  <c r="DD46" i="13"/>
  <c r="AC47" i="13"/>
  <c r="AE47" i="13"/>
  <c r="AG47" i="13"/>
  <c r="AH47" i="13"/>
  <c r="AI47" i="13"/>
  <c r="AJ47" i="13" s="1"/>
  <c r="AM47" i="13"/>
  <c r="AN47" i="13"/>
  <c r="AO47" i="13"/>
  <c r="AP47" i="13" s="1"/>
  <c r="AQ47" i="13"/>
  <c r="AS47" i="13"/>
  <c r="AW47" i="13"/>
  <c r="BA47" i="13"/>
  <c r="BB47" i="13"/>
  <c r="BC47" i="13"/>
  <c r="BD47" i="13" s="1"/>
  <c r="BE47" i="13"/>
  <c r="BG47" i="13"/>
  <c r="BH47" i="13"/>
  <c r="BI47" i="13"/>
  <c r="BJ47" i="13" s="1"/>
  <c r="BK47" i="13"/>
  <c r="BM47" i="13"/>
  <c r="BN47" i="13"/>
  <c r="BO47" i="13"/>
  <c r="BP47" i="13" s="1"/>
  <c r="BQ47" i="13"/>
  <c r="BS47" i="13"/>
  <c r="BT47" i="13"/>
  <c r="BU47" i="13"/>
  <c r="BV47" i="13" s="1"/>
  <c r="BW47" i="13"/>
  <c r="BY47" i="13"/>
  <c r="BZ47" i="13"/>
  <c r="CA47" i="13"/>
  <c r="CB47" i="13" s="1"/>
  <c r="CC47" i="13"/>
  <c r="CE47" i="13"/>
  <c r="CF47" i="13"/>
  <c r="CG47" i="13"/>
  <c r="CH47" i="13" s="1"/>
  <c r="CI47" i="13"/>
  <c r="CK47" i="13"/>
  <c r="CL47" i="13"/>
  <c r="F50" i="49" s="1"/>
  <c r="G50" i="49" s="1"/>
  <c r="CM47" i="13"/>
  <c r="CO47" i="13"/>
  <c r="CP47" i="13"/>
  <c r="CQ47" i="13"/>
  <c r="CR47" i="13"/>
  <c r="CT47" i="13"/>
  <c r="CU47" i="13"/>
  <c r="CV47" i="13"/>
  <c r="CW47" i="13" s="1"/>
  <c r="CX47" i="13"/>
  <c r="CZ47" i="13"/>
  <c r="DA47" i="13"/>
  <c r="DB47" i="13"/>
  <c r="DC47" i="13" s="1"/>
  <c r="DD47" i="13"/>
  <c r="AC48" i="13"/>
  <c r="AE48" i="13"/>
  <c r="AI48" i="13"/>
  <c r="AJ48" i="13" s="1"/>
  <c r="AM48" i="13"/>
  <c r="AN48" i="13"/>
  <c r="AO48" i="13"/>
  <c r="AP48" i="13" s="1"/>
  <c r="AQ48" i="13"/>
  <c r="AS48" i="13"/>
  <c r="AW48" i="13"/>
  <c r="BA48" i="13"/>
  <c r="BB48" i="13"/>
  <c r="BC48" i="13"/>
  <c r="BD48" i="13" s="1"/>
  <c r="BE48" i="13"/>
  <c r="BG48" i="13"/>
  <c r="BH48" i="13"/>
  <c r="BI48" i="13"/>
  <c r="BJ48" i="13" s="1"/>
  <c r="BK48" i="13"/>
  <c r="BM48" i="13"/>
  <c r="BN48" i="13"/>
  <c r="BO48" i="13"/>
  <c r="BP48" i="13" s="1"/>
  <c r="BQ48" i="13"/>
  <c r="BS48" i="13"/>
  <c r="BT48" i="13"/>
  <c r="BU48" i="13"/>
  <c r="BV48" i="13" s="1"/>
  <c r="BW48" i="13"/>
  <c r="BY48" i="13"/>
  <c r="BZ48" i="13"/>
  <c r="CA48" i="13"/>
  <c r="CB48" i="13" s="1"/>
  <c r="CC48" i="13"/>
  <c r="CE48" i="13"/>
  <c r="CF48" i="13"/>
  <c r="CG48" i="13"/>
  <c r="CH48" i="13" s="1"/>
  <c r="CI48" i="13"/>
  <c r="CK48" i="13"/>
  <c r="CL48" i="13"/>
  <c r="F51" i="49" s="1"/>
  <c r="CM48" i="13"/>
  <c r="CO48" i="13"/>
  <c r="CP48" i="13"/>
  <c r="CQ48" i="13"/>
  <c r="CR48" i="13"/>
  <c r="CT48" i="13"/>
  <c r="CU48" i="13"/>
  <c r="CV48" i="13"/>
  <c r="CW48" i="13" s="1"/>
  <c r="CX48" i="13"/>
  <c r="CZ48" i="13"/>
  <c r="DA48" i="13"/>
  <c r="DB48" i="13"/>
  <c r="DC48" i="13" s="1"/>
  <c r="DD48" i="13"/>
  <c r="AC49" i="13"/>
  <c r="AI49" i="13"/>
  <c r="AJ49" i="13" s="1"/>
  <c r="AM49" i="13"/>
  <c r="AN49" i="13"/>
  <c r="AO49" i="13"/>
  <c r="AP49" i="13" s="1"/>
  <c r="AQ49" i="13"/>
  <c r="AS49" i="13"/>
  <c r="AW49" i="13"/>
  <c r="BA49" i="13"/>
  <c r="BB49" i="13"/>
  <c r="BC49" i="13"/>
  <c r="BD49" i="13" s="1"/>
  <c r="BE49" i="13"/>
  <c r="BG49" i="13"/>
  <c r="BH49" i="13"/>
  <c r="BI49" i="13"/>
  <c r="BJ49" i="13" s="1"/>
  <c r="BK49" i="13"/>
  <c r="BM49" i="13"/>
  <c r="BN49" i="13"/>
  <c r="BO49" i="13"/>
  <c r="BP49" i="13" s="1"/>
  <c r="BQ49" i="13"/>
  <c r="BS49" i="13"/>
  <c r="BT49" i="13"/>
  <c r="BU49" i="13"/>
  <c r="BV49" i="13" s="1"/>
  <c r="BW49" i="13"/>
  <c r="BY49" i="13"/>
  <c r="BZ49" i="13"/>
  <c r="CA49" i="13"/>
  <c r="CB49" i="13" s="1"/>
  <c r="CC49" i="13"/>
  <c r="CE49" i="13"/>
  <c r="CF49" i="13"/>
  <c r="CG49" i="13"/>
  <c r="CH49" i="13" s="1"/>
  <c r="CI49" i="13"/>
  <c r="CK49" i="13"/>
  <c r="CL49" i="13"/>
  <c r="F52" i="49" s="1"/>
  <c r="G52" i="49" s="1"/>
  <c r="CM49" i="13"/>
  <c r="CO49" i="13"/>
  <c r="CP49" i="13"/>
  <c r="CQ49" i="13"/>
  <c r="CR49" i="13"/>
  <c r="CT49" i="13"/>
  <c r="CU49" i="13"/>
  <c r="CV49" i="13"/>
  <c r="CW49" i="13" s="1"/>
  <c r="CX49" i="13"/>
  <c r="CZ49" i="13"/>
  <c r="DA49" i="13"/>
  <c r="DB49" i="13"/>
  <c r="DC49" i="13" s="1"/>
  <c r="DD49" i="13"/>
  <c r="AC50" i="13"/>
  <c r="AF50" i="13"/>
  <c r="AI50" i="13"/>
  <c r="AJ50" i="13" s="1"/>
  <c r="AM50" i="13"/>
  <c r="AO50" i="13"/>
  <c r="AP50" i="13" s="1"/>
  <c r="AQ50" i="13"/>
  <c r="AS50" i="13"/>
  <c r="AW50" i="13"/>
  <c r="BA50" i="13"/>
  <c r="BB50" i="13"/>
  <c r="BC50" i="13"/>
  <c r="BD50" i="13" s="1"/>
  <c r="BE50" i="13"/>
  <c r="BG50" i="13"/>
  <c r="BH50" i="13"/>
  <c r="BI50" i="13"/>
  <c r="BJ50" i="13" s="1"/>
  <c r="BK50" i="13"/>
  <c r="BM50" i="13"/>
  <c r="BN50" i="13"/>
  <c r="BO50" i="13"/>
  <c r="BP50" i="13" s="1"/>
  <c r="BQ50" i="13"/>
  <c r="BS50" i="13"/>
  <c r="BT50" i="13"/>
  <c r="BU50" i="13"/>
  <c r="BV50" i="13" s="1"/>
  <c r="BW50" i="13"/>
  <c r="BY50" i="13"/>
  <c r="CA50" i="13"/>
  <c r="CB50" i="13" s="1"/>
  <c r="CC50" i="13"/>
  <c r="CE50" i="13"/>
  <c r="CF50" i="13"/>
  <c r="CG50" i="13"/>
  <c r="CH50" i="13" s="1"/>
  <c r="CI50" i="13"/>
  <c r="CK50" i="13"/>
  <c r="CM50" i="13"/>
  <c r="CO50" i="13"/>
  <c r="CP50" i="13"/>
  <c r="CQ50" i="13"/>
  <c r="CR50" i="13"/>
  <c r="CT50" i="13"/>
  <c r="CU50" i="13"/>
  <c r="CV50" i="13"/>
  <c r="CW50" i="13" s="1"/>
  <c r="CX50" i="13"/>
  <c r="CZ50" i="13"/>
  <c r="DA50" i="13"/>
  <c r="DB50" i="13"/>
  <c r="DC50" i="13" s="1"/>
  <c r="DD50" i="13"/>
  <c r="AC51" i="13"/>
  <c r="AI51" i="13"/>
  <c r="AJ51" i="13" s="1"/>
  <c r="AM51" i="13"/>
  <c r="AO51" i="13"/>
  <c r="AP51" i="13" s="1"/>
  <c r="AQ51" i="13"/>
  <c r="AS51" i="13"/>
  <c r="AW51" i="13"/>
  <c r="BA51" i="13"/>
  <c r="BB51" i="13"/>
  <c r="BC51" i="13"/>
  <c r="BD51" i="13" s="1"/>
  <c r="BE51" i="13"/>
  <c r="BG51" i="13"/>
  <c r="BI51" i="13"/>
  <c r="BJ51" i="13" s="1"/>
  <c r="BK51" i="13"/>
  <c r="BM51" i="13"/>
  <c r="BO51" i="13"/>
  <c r="BP51" i="13" s="1"/>
  <c r="BU51" i="13"/>
  <c r="BV51" i="13" s="1"/>
  <c r="CA51" i="13"/>
  <c r="CB51" i="13" s="1"/>
  <c r="CE51" i="13"/>
  <c r="CG51" i="13"/>
  <c r="CH51" i="13" s="1"/>
  <c r="CK51" i="13"/>
  <c r="CM51" i="13"/>
  <c r="CQ51" i="13"/>
  <c r="CR51" i="13"/>
  <c r="CT51" i="13"/>
  <c r="CV51" i="13"/>
  <c r="CW51" i="13" s="1"/>
  <c r="CZ51" i="13"/>
  <c r="DB51" i="13"/>
  <c r="DC51" i="13" s="1"/>
  <c r="AC52" i="13"/>
  <c r="AF52" i="13"/>
  <c r="AI52" i="13"/>
  <c r="AJ52" i="13" s="1"/>
  <c r="AM52" i="13"/>
  <c r="AO52" i="13"/>
  <c r="AP52" i="13" s="1"/>
  <c r="AS52" i="13"/>
  <c r="AW52" i="13"/>
  <c r="BA52" i="13"/>
  <c r="BC52" i="13"/>
  <c r="BD52" i="13" s="1"/>
  <c r="BG52" i="13"/>
  <c r="BI52" i="13"/>
  <c r="BJ52" i="13" s="1"/>
  <c r="BM52" i="13"/>
  <c r="BO52" i="13"/>
  <c r="BP52" i="13" s="1"/>
  <c r="BU52" i="13"/>
  <c r="BV52" i="13" s="1"/>
  <c r="CA52" i="13"/>
  <c r="CB52" i="13" s="1"/>
  <c r="CE52" i="13"/>
  <c r="CG52" i="13"/>
  <c r="CH52" i="13" s="1"/>
  <c r="CK52" i="13"/>
  <c r="CM52" i="13"/>
  <c r="CQ52" i="13"/>
  <c r="CR52" i="13"/>
  <c r="CT52" i="13"/>
  <c r="CV52" i="13"/>
  <c r="CW52" i="13" s="1"/>
  <c r="CZ52" i="13"/>
  <c r="DB52" i="13"/>
  <c r="DC52" i="13" s="1"/>
  <c r="AC53" i="13"/>
  <c r="AI53" i="13"/>
  <c r="AJ53" i="13" s="1"/>
  <c r="AM53" i="13"/>
  <c r="AO53" i="13"/>
  <c r="AP53" i="13" s="1"/>
  <c r="AS53" i="13"/>
  <c r="AW53" i="13"/>
  <c r="BA53" i="13"/>
  <c r="BC53" i="13"/>
  <c r="BD53" i="13" s="1"/>
  <c r="BG53" i="13"/>
  <c r="BI53" i="13"/>
  <c r="BJ53" i="13" s="1"/>
  <c r="BM53" i="13"/>
  <c r="BO53" i="13"/>
  <c r="BP53" i="13" s="1"/>
  <c r="BU53" i="13"/>
  <c r="BV53" i="13" s="1"/>
  <c r="CA53" i="13"/>
  <c r="CB53" i="13" s="1"/>
  <c r="CE53" i="13"/>
  <c r="CG53" i="13"/>
  <c r="CH53" i="13" s="1"/>
  <c r="CK53" i="13"/>
  <c r="CL53" i="13"/>
  <c r="F56" i="49" s="1"/>
  <c r="CM53" i="13"/>
  <c r="CQ53" i="13"/>
  <c r="CR53" i="13"/>
  <c r="CT53" i="13"/>
  <c r="CV53" i="13"/>
  <c r="CW53" i="13" s="1"/>
  <c r="CZ53" i="13"/>
  <c r="DB53" i="13"/>
  <c r="DC53" i="13" s="1"/>
  <c r="AC54" i="13"/>
  <c r="AI54" i="13"/>
  <c r="AJ54" i="13" s="1"/>
  <c r="AM54" i="13"/>
  <c r="AO54" i="13"/>
  <c r="AP54" i="13" s="1"/>
  <c r="AS54" i="13"/>
  <c r="AW54" i="13"/>
  <c r="BA54" i="13"/>
  <c r="BC54" i="13"/>
  <c r="BD54" i="13" s="1"/>
  <c r="BG54" i="13"/>
  <c r="BI54" i="13"/>
  <c r="BJ54" i="13" s="1"/>
  <c r="BM54" i="13"/>
  <c r="BO54" i="13"/>
  <c r="BP54" i="13" s="1"/>
  <c r="BU54" i="13"/>
  <c r="BV54" i="13" s="1"/>
  <c r="CA54" i="13"/>
  <c r="CB54" i="13" s="1"/>
  <c r="CE54" i="13"/>
  <c r="CG54" i="13"/>
  <c r="CH54" i="13" s="1"/>
  <c r="CK54" i="13"/>
  <c r="CL54" i="13"/>
  <c r="F57" i="49" s="1"/>
  <c r="J57" i="49" s="1"/>
  <c r="CM54" i="13"/>
  <c r="CQ54" i="13"/>
  <c r="CR54" i="13"/>
  <c r="CT54" i="13"/>
  <c r="CV54" i="13"/>
  <c r="CW54" i="13" s="1"/>
  <c r="CZ54" i="13"/>
  <c r="DB54" i="13"/>
  <c r="DC54" i="13" s="1"/>
  <c r="AC55" i="13"/>
  <c r="AI55" i="13"/>
  <c r="AJ55" i="13" s="1"/>
  <c r="AM55" i="13"/>
  <c r="AO55" i="13"/>
  <c r="AP55" i="13" s="1"/>
  <c r="AS55" i="13"/>
  <c r="AW55" i="13"/>
  <c r="BA55" i="13"/>
  <c r="BC55" i="13"/>
  <c r="BD55" i="13" s="1"/>
  <c r="BG55" i="13"/>
  <c r="BI55" i="13"/>
  <c r="BJ55" i="13" s="1"/>
  <c r="BM55" i="13"/>
  <c r="BO55" i="13"/>
  <c r="BP55" i="13" s="1"/>
  <c r="BU55" i="13"/>
  <c r="BV55" i="13" s="1"/>
  <c r="CA55" i="13"/>
  <c r="CB55" i="13" s="1"/>
  <c r="CE55" i="13"/>
  <c r="CG55" i="13"/>
  <c r="CH55" i="13" s="1"/>
  <c r="CK55" i="13"/>
  <c r="CL55" i="13"/>
  <c r="F58" i="49" s="1"/>
  <c r="J58" i="49" s="1"/>
  <c r="CM55" i="13"/>
  <c r="CQ55" i="13"/>
  <c r="CR55" i="13"/>
  <c r="CT55" i="13"/>
  <c r="CV55" i="13"/>
  <c r="CW55" i="13" s="1"/>
  <c r="CZ55" i="13"/>
  <c r="DB55" i="13"/>
  <c r="DC55" i="13" s="1"/>
  <c r="AC56" i="13"/>
  <c r="AI56" i="13"/>
  <c r="AJ56" i="13" s="1"/>
  <c r="AM56" i="13"/>
  <c r="AO56" i="13"/>
  <c r="AP56" i="13" s="1"/>
  <c r="AS56" i="13"/>
  <c r="AW56" i="13"/>
  <c r="BA56" i="13"/>
  <c r="BC56" i="13"/>
  <c r="BD56" i="13" s="1"/>
  <c r="BG56" i="13"/>
  <c r="BI56" i="13"/>
  <c r="BJ56" i="13" s="1"/>
  <c r="BM56" i="13"/>
  <c r="BO56" i="13"/>
  <c r="BP56" i="13" s="1"/>
  <c r="BU56" i="13"/>
  <c r="BV56" i="13" s="1"/>
  <c r="CA56" i="13"/>
  <c r="CB56" i="13" s="1"/>
  <c r="CE56" i="13"/>
  <c r="CG56" i="13"/>
  <c r="CH56" i="13" s="1"/>
  <c r="CK56" i="13"/>
  <c r="CL56" i="13"/>
  <c r="F59" i="49" s="1"/>
  <c r="CM56" i="13"/>
  <c r="CQ56" i="13"/>
  <c r="CR56" i="13"/>
  <c r="CT56" i="13"/>
  <c r="CV56" i="13"/>
  <c r="CW56" i="13" s="1"/>
  <c r="CZ56" i="13"/>
  <c r="DB56" i="13"/>
  <c r="DC56" i="13" s="1"/>
  <c r="AC57" i="13"/>
  <c r="AI57" i="13"/>
  <c r="AJ57" i="13" s="1"/>
  <c r="AM57" i="13"/>
  <c r="AO57" i="13"/>
  <c r="AP57" i="13" s="1"/>
  <c r="AS57" i="13"/>
  <c r="AW57" i="13"/>
  <c r="BA57" i="13"/>
  <c r="BC57" i="13"/>
  <c r="BD57" i="13" s="1"/>
  <c r="BG57" i="13"/>
  <c r="BI57" i="13"/>
  <c r="BJ57" i="13" s="1"/>
  <c r="BM57" i="13"/>
  <c r="BO57" i="13"/>
  <c r="BP57" i="13" s="1"/>
  <c r="BU57" i="13"/>
  <c r="BV57" i="13" s="1"/>
  <c r="CA57" i="13"/>
  <c r="CB57" i="13" s="1"/>
  <c r="CE57" i="13"/>
  <c r="CG57" i="13"/>
  <c r="CH57" i="13" s="1"/>
  <c r="CK57" i="13"/>
  <c r="CL57" i="13"/>
  <c r="F60" i="49" s="1"/>
  <c r="CM57" i="13"/>
  <c r="CQ57" i="13"/>
  <c r="CR57" i="13"/>
  <c r="CT57" i="13"/>
  <c r="CV57" i="13"/>
  <c r="CW57" i="13" s="1"/>
  <c r="CZ57" i="13"/>
  <c r="DB57" i="13"/>
  <c r="DC57" i="13" s="1"/>
  <c r="AC58" i="13"/>
  <c r="AI58" i="13"/>
  <c r="AJ58" i="13" s="1"/>
  <c r="AM58" i="13"/>
  <c r="AO58" i="13"/>
  <c r="AP58" i="13" s="1"/>
  <c r="AS58" i="13"/>
  <c r="AW58" i="13"/>
  <c r="BA58" i="13"/>
  <c r="BC58" i="13"/>
  <c r="BD58" i="13" s="1"/>
  <c r="BG58" i="13"/>
  <c r="BI58" i="13"/>
  <c r="BJ58" i="13" s="1"/>
  <c r="BM58" i="13"/>
  <c r="BO58" i="13"/>
  <c r="BP58" i="13" s="1"/>
  <c r="BU58" i="13"/>
  <c r="BV58" i="13" s="1"/>
  <c r="CA58" i="13"/>
  <c r="CB58" i="13" s="1"/>
  <c r="CE58" i="13"/>
  <c r="CG58" i="13"/>
  <c r="CH58" i="13" s="1"/>
  <c r="CK58" i="13"/>
  <c r="CL58" i="13"/>
  <c r="F61" i="49" s="1"/>
  <c r="CM58" i="13"/>
  <c r="CQ58" i="13"/>
  <c r="CR58" i="13"/>
  <c r="CT58" i="13"/>
  <c r="CV58" i="13"/>
  <c r="CW58" i="13" s="1"/>
  <c r="CZ58" i="13"/>
  <c r="DB58" i="13"/>
  <c r="DC58" i="13" s="1"/>
  <c r="AC59" i="13"/>
  <c r="AI59" i="13"/>
  <c r="AJ59" i="13" s="1"/>
  <c r="AM59" i="13"/>
  <c r="AO59" i="13"/>
  <c r="AP59" i="13" s="1"/>
  <c r="AS59" i="13"/>
  <c r="AW59" i="13"/>
  <c r="BA59" i="13"/>
  <c r="BC59" i="13"/>
  <c r="BD59" i="13" s="1"/>
  <c r="BG59" i="13"/>
  <c r="BI59" i="13"/>
  <c r="BJ59" i="13" s="1"/>
  <c r="BM59" i="13"/>
  <c r="BO59" i="13"/>
  <c r="BP59" i="13" s="1"/>
  <c r="BU59" i="13"/>
  <c r="BV59" i="13" s="1"/>
  <c r="CA59" i="13"/>
  <c r="CB59" i="13" s="1"/>
  <c r="CE59" i="13"/>
  <c r="CG59" i="13"/>
  <c r="CH59" i="13" s="1"/>
  <c r="CK59" i="13"/>
  <c r="CL59" i="13"/>
  <c r="F62" i="49" s="1"/>
  <c r="G62" i="49" s="1"/>
  <c r="CM59" i="13"/>
  <c r="CQ59" i="13"/>
  <c r="CR59" i="13"/>
  <c r="CT59" i="13"/>
  <c r="CV59" i="13"/>
  <c r="CW59" i="13" s="1"/>
  <c r="CZ59" i="13"/>
  <c r="DB59" i="13"/>
  <c r="DC59" i="13" s="1"/>
  <c r="AC60" i="13"/>
  <c r="AI60" i="13"/>
  <c r="AJ60" i="13" s="1"/>
  <c r="AM60" i="13"/>
  <c r="AO60" i="13"/>
  <c r="AP60" i="13" s="1"/>
  <c r="AS60" i="13"/>
  <c r="AW60" i="13"/>
  <c r="BA60" i="13"/>
  <c r="BC60" i="13"/>
  <c r="BD60" i="13" s="1"/>
  <c r="BG60" i="13"/>
  <c r="BI60" i="13"/>
  <c r="BJ60" i="13" s="1"/>
  <c r="BM60" i="13"/>
  <c r="BO60" i="13"/>
  <c r="BP60" i="13" s="1"/>
  <c r="BU60" i="13"/>
  <c r="BV60" i="13" s="1"/>
  <c r="CA60" i="13"/>
  <c r="CB60" i="13" s="1"/>
  <c r="CE60" i="13"/>
  <c r="CG60" i="13"/>
  <c r="CH60" i="13" s="1"/>
  <c r="CK60" i="13"/>
  <c r="CL60" i="13"/>
  <c r="F63" i="49" s="1"/>
  <c r="G63" i="49" s="1"/>
  <c r="CM60" i="13"/>
  <c r="CQ60" i="13"/>
  <c r="CR60" i="13"/>
  <c r="CT60" i="13"/>
  <c r="CV60" i="13"/>
  <c r="CW60" i="13" s="1"/>
  <c r="CZ60" i="13"/>
  <c r="DB60" i="13"/>
  <c r="DC60" i="13" s="1"/>
  <c r="AC61" i="13"/>
  <c r="AI61" i="13"/>
  <c r="AJ61" i="13" s="1"/>
  <c r="AM61" i="13"/>
  <c r="AO61" i="13"/>
  <c r="AP61" i="13" s="1"/>
  <c r="AS61" i="13"/>
  <c r="AW61" i="13"/>
  <c r="BA61" i="13"/>
  <c r="BC61" i="13"/>
  <c r="BD61" i="13" s="1"/>
  <c r="BG61" i="13"/>
  <c r="BI61" i="13"/>
  <c r="BJ61" i="13" s="1"/>
  <c r="BM61" i="13"/>
  <c r="BO61" i="13"/>
  <c r="BP61" i="13" s="1"/>
  <c r="BU61" i="13"/>
  <c r="BV61" i="13" s="1"/>
  <c r="CA61" i="13"/>
  <c r="CB61" i="13" s="1"/>
  <c r="CE61" i="13"/>
  <c r="CG61" i="13"/>
  <c r="CH61" i="13" s="1"/>
  <c r="CK61" i="13"/>
  <c r="CL61" i="13"/>
  <c r="F64" i="49" s="1"/>
  <c r="J64" i="49" s="1"/>
  <c r="CM61" i="13"/>
  <c r="CQ61" i="13"/>
  <c r="CR61" i="13"/>
  <c r="CT61" i="13"/>
  <c r="CV61" i="13"/>
  <c r="CW61" i="13" s="1"/>
  <c r="CZ61" i="13"/>
  <c r="DB61" i="13"/>
  <c r="DC61" i="13" s="1"/>
  <c r="AC62" i="13"/>
  <c r="AI62" i="13"/>
  <c r="AJ62" i="13" s="1"/>
  <c r="AM62" i="13"/>
  <c r="AO62" i="13"/>
  <c r="AP62" i="13" s="1"/>
  <c r="AS62" i="13"/>
  <c r="AW62" i="13"/>
  <c r="BA62" i="13"/>
  <c r="BC62" i="13"/>
  <c r="BD62" i="13" s="1"/>
  <c r="BG62" i="13"/>
  <c r="BI62" i="13"/>
  <c r="BJ62" i="13" s="1"/>
  <c r="BM62" i="13"/>
  <c r="BO62" i="13"/>
  <c r="BP62" i="13" s="1"/>
  <c r="BU62" i="13"/>
  <c r="BV62" i="13" s="1"/>
  <c r="CA62" i="13"/>
  <c r="CB62" i="13" s="1"/>
  <c r="CE62" i="13"/>
  <c r="CG62" i="13"/>
  <c r="CH62" i="13" s="1"/>
  <c r="CK62" i="13"/>
  <c r="CL62" i="13"/>
  <c r="F65" i="49" s="1"/>
  <c r="J65" i="49" s="1"/>
  <c r="CM62" i="13"/>
  <c r="CQ62" i="13"/>
  <c r="CR62" i="13"/>
  <c r="CT62" i="13"/>
  <c r="CV62" i="13"/>
  <c r="CW62" i="13" s="1"/>
  <c r="CZ62" i="13"/>
  <c r="DB62" i="13"/>
  <c r="DC62" i="13" s="1"/>
  <c r="AC63" i="13"/>
  <c r="AI63" i="13"/>
  <c r="AJ63" i="13" s="1"/>
  <c r="AM63" i="13"/>
  <c r="AO63" i="13"/>
  <c r="AP63" i="13" s="1"/>
  <c r="AS63" i="13"/>
  <c r="AW63" i="13"/>
  <c r="BA63" i="13"/>
  <c r="BC63" i="13"/>
  <c r="BD63" i="13" s="1"/>
  <c r="BG63" i="13"/>
  <c r="BI63" i="13"/>
  <c r="BJ63" i="13" s="1"/>
  <c r="BM63" i="13"/>
  <c r="BO63" i="13"/>
  <c r="BP63" i="13" s="1"/>
  <c r="BU63" i="13"/>
  <c r="BV63" i="13" s="1"/>
  <c r="CA63" i="13"/>
  <c r="CB63" i="13" s="1"/>
  <c r="CE63" i="13"/>
  <c r="CG63" i="13"/>
  <c r="CH63" i="13" s="1"/>
  <c r="CK63" i="13"/>
  <c r="CL63" i="13"/>
  <c r="F66" i="49" s="1"/>
  <c r="CM63" i="13"/>
  <c r="CQ63" i="13"/>
  <c r="CR63" i="13"/>
  <c r="CT63" i="13"/>
  <c r="CV63" i="13"/>
  <c r="CW63" i="13" s="1"/>
  <c r="CZ63" i="13"/>
  <c r="DB63" i="13"/>
  <c r="DC63" i="13" s="1"/>
  <c r="AC64" i="13"/>
  <c r="AI64" i="13"/>
  <c r="AJ64" i="13" s="1"/>
  <c r="AM64" i="13"/>
  <c r="AO64" i="13"/>
  <c r="AP64" i="13" s="1"/>
  <c r="AS64" i="13"/>
  <c r="AW64" i="13"/>
  <c r="BA64" i="13"/>
  <c r="BC64" i="13"/>
  <c r="BD64" i="13" s="1"/>
  <c r="BG64" i="13"/>
  <c r="BI64" i="13"/>
  <c r="BJ64" i="13" s="1"/>
  <c r="BM64" i="13"/>
  <c r="BO64" i="13"/>
  <c r="BP64" i="13" s="1"/>
  <c r="BU64" i="13"/>
  <c r="BV64" i="13" s="1"/>
  <c r="CA64" i="13"/>
  <c r="CB64" i="13" s="1"/>
  <c r="CE64" i="13"/>
  <c r="CG64" i="13"/>
  <c r="CH64" i="13" s="1"/>
  <c r="CK64" i="13"/>
  <c r="CL64" i="13"/>
  <c r="F67" i="49" s="1"/>
  <c r="CM64" i="13"/>
  <c r="CQ64" i="13"/>
  <c r="CR64" i="13"/>
  <c r="CT64" i="13"/>
  <c r="CV64" i="13"/>
  <c r="CW64" i="13" s="1"/>
  <c r="CZ64" i="13"/>
  <c r="DB64" i="13"/>
  <c r="DC64" i="13" s="1"/>
  <c r="AC65" i="13"/>
  <c r="AI65" i="13"/>
  <c r="AJ65" i="13" s="1"/>
  <c r="AM65" i="13"/>
  <c r="AO65" i="13"/>
  <c r="AP65" i="13" s="1"/>
  <c r="AS65" i="13"/>
  <c r="AW65" i="13"/>
  <c r="BA65" i="13"/>
  <c r="BC65" i="13"/>
  <c r="BD65" i="13" s="1"/>
  <c r="BG65" i="13"/>
  <c r="BI65" i="13"/>
  <c r="BJ65" i="13" s="1"/>
  <c r="BM65" i="13"/>
  <c r="BO65" i="13"/>
  <c r="BP65" i="13" s="1"/>
  <c r="BU65" i="13"/>
  <c r="BV65" i="13" s="1"/>
  <c r="CA65" i="13"/>
  <c r="CB65" i="13" s="1"/>
  <c r="CE65" i="13"/>
  <c r="CG65" i="13"/>
  <c r="CH65" i="13" s="1"/>
  <c r="CK65" i="13"/>
  <c r="CL65" i="13"/>
  <c r="F68" i="49" s="1"/>
  <c r="H68" i="49" s="1"/>
  <c r="CM65" i="13"/>
  <c r="CQ65" i="13"/>
  <c r="CR65" i="13"/>
  <c r="CT65" i="13"/>
  <c r="CV65" i="13"/>
  <c r="CW65" i="13" s="1"/>
  <c r="CZ65" i="13"/>
  <c r="DB65" i="13"/>
  <c r="DC65" i="13" s="1"/>
  <c r="AC66" i="13"/>
  <c r="AI66" i="13"/>
  <c r="AJ66" i="13" s="1"/>
  <c r="AM66" i="13"/>
  <c r="AO66" i="13"/>
  <c r="AP66" i="13" s="1"/>
  <c r="AS66" i="13"/>
  <c r="AW66" i="13"/>
  <c r="BA66" i="13"/>
  <c r="BC66" i="13"/>
  <c r="BD66" i="13" s="1"/>
  <c r="BG66" i="13"/>
  <c r="BI66" i="13"/>
  <c r="BJ66" i="13" s="1"/>
  <c r="BM66" i="13"/>
  <c r="BO66" i="13"/>
  <c r="BP66" i="13" s="1"/>
  <c r="BU66" i="13"/>
  <c r="BV66" i="13" s="1"/>
  <c r="CA66" i="13"/>
  <c r="CB66" i="13" s="1"/>
  <c r="CE66" i="13"/>
  <c r="CG66" i="13"/>
  <c r="CH66" i="13" s="1"/>
  <c r="CK66" i="13"/>
  <c r="CL66" i="13"/>
  <c r="F69" i="49" s="1"/>
  <c r="H69" i="49" s="1"/>
  <c r="CM66" i="13"/>
  <c r="CQ66" i="13"/>
  <c r="CR66" i="13"/>
  <c r="CT66" i="13"/>
  <c r="CV66" i="13"/>
  <c r="CW66" i="13" s="1"/>
  <c r="CZ66" i="13"/>
  <c r="DB66" i="13"/>
  <c r="DC66" i="13" s="1"/>
  <c r="AC67" i="13"/>
  <c r="AI67" i="13"/>
  <c r="AJ67" i="13" s="1"/>
  <c r="AM67" i="13"/>
  <c r="AO67" i="13"/>
  <c r="AP67" i="13" s="1"/>
  <c r="AS67" i="13"/>
  <c r="AW67" i="13"/>
  <c r="BA67" i="13"/>
  <c r="BC67" i="13"/>
  <c r="BD67" i="13" s="1"/>
  <c r="BG67" i="13"/>
  <c r="BI67" i="13"/>
  <c r="BJ67" i="13" s="1"/>
  <c r="BM67" i="13"/>
  <c r="BO67" i="13"/>
  <c r="BP67" i="13" s="1"/>
  <c r="BU67" i="13"/>
  <c r="BV67" i="13" s="1"/>
  <c r="CA67" i="13"/>
  <c r="CB67" i="13" s="1"/>
  <c r="CE67" i="13"/>
  <c r="CG67" i="13"/>
  <c r="CH67" i="13" s="1"/>
  <c r="CK67" i="13"/>
  <c r="CL67" i="13"/>
  <c r="F70" i="49" s="1"/>
  <c r="CM67" i="13"/>
  <c r="CQ67" i="13"/>
  <c r="CR67" i="13"/>
  <c r="CT67" i="13"/>
  <c r="CV67" i="13"/>
  <c r="CW67" i="13" s="1"/>
  <c r="CZ67" i="13"/>
  <c r="DB67" i="13"/>
  <c r="DC67" i="13" s="1"/>
  <c r="AC68" i="13"/>
  <c r="AI68" i="13"/>
  <c r="AJ68" i="13" s="1"/>
  <c r="AM68" i="13"/>
  <c r="AO68" i="13"/>
  <c r="AP68" i="13" s="1"/>
  <c r="AS68" i="13"/>
  <c r="AW68" i="13"/>
  <c r="BA68" i="13"/>
  <c r="BC68" i="13"/>
  <c r="BD68" i="13" s="1"/>
  <c r="BG68" i="13"/>
  <c r="BI68" i="13"/>
  <c r="BJ68" i="13" s="1"/>
  <c r="BM68" i="13"/>
  <c r="BO68" i="13"/>
  <c r="BP68" i="13" s="1"/>
  <c r="BU68" i="13"/>
  <c r="BV68" i="13" s="1"/>
  <c r="CA68" i="13"/>
  <c r="CB68" i="13" s="1"/>
  <c r="CE68" i="13"/>
  <c r="CG68" i="13"/>
  <c r="CH68" i="13" s="1"/>
  <c r="CK68" i="13"/>
  <c r="CL68" i="13"/>
  <c r="F71" i="49" s="1"/>
  <c r="CM68" i="13"/>
  <c r="CQ68" i="13"/>
  <c r="CR68" i="13"/>
  <c r="CT68" i="13"/>
  <c r="CV68" i="13"/>
  <c r="CW68" i="13" s="1"/>
  <c r="CZ68" i="13"/>
  <c r="DB68" i="13"/>
  <c r="DC68" i="13" s="1"/>
  <c r="AC69" i="13"/>
  <c r="AI69" i="13"/>
  <c r="AJ69" i="13" s="1"/>
  <c r="AM69" i="13"/>
  <c r="AO69" i="13"/>
  <c r="AP69" i="13" s="1"/>
  <c r="AS69" i="13"/>
  <c r="AW69" i="13"/>
  <c r="BA69" i="13"/>
  <c r="BC69" i="13"/>
  <c r="BD69" i="13" s="1"/>
  <c r="BG69" i="13"/>
  <c r="BI69" i="13"/>
  <c r="BJ69" i="13" s="1"/>
  <c r="BM69" i="13"/>
  <c r="BO69" i="13"/>
  <c r="BP69" i="13" s="1"/>
  <c r="BU69" i="13"/>
  <c r="BV69" i="13" s="1"/>
  <c r="CA69" i="13"/>
  <c r="CB69" i="13" s="1"/>
  <c r="CE69" i="13"/>
  <c r="CG69" i="13"/>
  <c r="CH69" i="13" s="1"/>
  <c r="CK69" i="13"/>
  <c r="CL69" i="13"/>
  <c r="F72" i="49" s="1"/>
  <c r="CM69" i="13"/>
  <c r="CQ69" i="13"/>
  <c r="CR69" i="13"/>
  <c r="CT69" i="13"/>
  <c r="CV69" i="13"/>
  <c r="CW69" i="13" s="1"/>
  <c r="CZ69" i="13"/>
  <c r="DB69" i="13"/>
  <c r="DC69" i="13" s="1"/>
  <c r="AC70" i="13"/>
  <c r="AI70" i="13"/>
  <c r="AJ70" i="13" s="1"/>
  <c r="AM70" i="13"/>
  <c r="AO70" i="13"/>
  <c r="AP70" i="13" s="1"/>
  <c r="AS70" i="13"/>
  <c r="AW70" i="13"/>
  <c r="BA70" i="13"/>
  <c r="BC70" i="13"/>
  <c r="BD70" i="13" s="1"/>
  <c r="BG70" i="13"/>
  <c r="BI70" i="13"/>
  <c r="BJ70" i="13" s="1"/>
  <c r="BM70" i="13"/>
  <c r="BO70" i="13"/>
  <c r="BP70" i="13" s="1"/>
  <c r="BU70" i="13"/>
  <c r="BV70" i="13" s="1"/>
  <c r="CA70" i="13"/>
  <c r="CB70" i="13" s="1"/>
  <c r="CE70" i="13"/>
  <c r="CG70" i="13"/>
  <c r="CH70" i="13" s="1"/>
  <c r="CK70" i="13"/>
  <c r="CL70" i="13"/>
  <c r="F73" i="49" s="1"/>
  <c r="CM70" i="13"/>
  <c r="CQ70" i="13"/>
  <c r="CR70" i="13"/>
  <c r="CT70" i="13"/>
  <c r="CV70" i="13"/>
  <c r="CW70" i="13" s="1"/>
  <c r="CZ70" i="13"/>
  <c r="DB70" i="13"/>
  <c r="DC70" i="13" s="1"/>
  <c r="AC71" i="13"/>
  <c r="AI71" i="13"/>
  <c r="AJ71" i="13" s="1"/>
  <c r="AM71" i="13"/>
  <c r="AO71" i="13"/>
  <c r="AP71" i="13" s="1"/>
  <c r="AS71" i="13"/>
  <c r="AW71" i="13"/>
  <c r="BA71" i="13"/>
  <c r="BC71" i="13"/>
  <c r="BD71" i="13" s="1"/>
  <c r="BG71" i="13"/>
  <c r="BI71" i="13"/>
  <c r="BJ71" i="13" s="1"/>
  <c r="BM71" i="13"/>
  <c r="BO71" i="13"/>
  <c r="BP71" i="13" s="1"/>
  <c r="BU71" i="13"/>
  <c r="BV71" i="13" s="1"/>
  <c r="CA71" i="13"/>
  <c r="CB71" i="13" s="1"/>
  <c r="CE71" i="13"/>
  <c r="CG71" i="13"/>
  <c r="CH71" i="13" s="1"/>
  <c r="CK71" i="13"/>
  <c r="CL71" i="13"/>
  <c r="F74" i="49" s="1"/>
  <c r="J74" i="49" s="1"/>
  <c r="CM71" i="13"/>
  <c r="CQ71" i="13"/>
  <c r="CR71" i="13"/>
  <c r="CT71" i="13"/>
  <c r="CV71" i="13"/>
  <c r="CW71" i="13" s="1"/>
  <c r="CZ71" i="13"/>
  <c r="DB71" i="13"/>
  <c r="DC71" i="13" s="1"/>
  <c r="AC72" i="13"/>
  <c r="AF72" i="13"/>
  <c r="AI72" i="13"/>
  <c r="AJ72" i="13" s="1"/>
  <c r="AM72" i="13"/>
  <c r="AO72" i="13"/>
  <c r="AP72" i="13" s="1"/>
  <c r="AS72" i="13"/>
  <c r="AW72" i="13"/>
  <c r="BA72" i="13"/>
  <c r="BC72" i="13"/>
  <c r="BD72" i="13" s="1"/>
  <c r="BG72" i="13"/>
  <c r="BI72" i="13"/>
  <c r="BJ72" i="13" s="1"/>
  <c r="BM72" i="13"/>
  <c r="BO72" i="13"/>
  <c r="BP72" i="13" s="1"/>
  <c r="BU72" i="13"/>
  <c r="BV72" i="13" s="1"/>
  <c r="CA72" i="13"/>
  <c r="CB72" i="13" s="1"/>
  <c r="CE72" i="13"/>
  <c r="CG72" i="13"/>
  <c r="CH72" i="13" s="1"/>
  <c r="CK72" i="13"/>
  <c r="CL72" i="13"/>
  <c r="F75" i="49" s="1"/>
  <c r="J75" i="49" s="1"/>
  <c r="CM72" i="13"/>
  <c r="CQ72" i="13"/>
  <c r="CR72" i="13"/>
  <c r="CT72" i="13"/>
  <c r="CV72" i="13"/>
  <c r="CW72" i="13" s="1"/>
  <c r="CZ72" i="13"/>
  <c r="DB72" i="13"/>
  <c r="DC72" i="13" s="1"/>
  <c r="AC73" i="13"/>
  <c r="AI73" i="13"/>
  <c r="AJ73" i="13" s="1"/>
  <c r="AM73" i="13"/>
  <c r="AO73" i="13"/>
  <c r="AP73" i="13" s="1"/>
  <c r="AS73" i="13"/>
  <c r="AW73" i="13"/>
  <c r="BA73" i="13"/>
  <c r="BC73" i="13"/>
  <c r="BD73" i="13" s="1"/>
  <c r="BG73" i="13"/>
  <c r="BI73" i="13"/>
  <c r="BJ73" i="13" s="1"/>
  <c r="BM73" i="13"/>
  <c r="BO73" i="13"/>
  <c r="BP73" i="13" s="1"/>
  <c r="BU73" i="13"/>
  <c r="BV73" i="13" s="1"/>
  <c r="CA73" i="13"/>
  <c r="CB73" i="13" s="1"/>
  <c r="CE73" i="13"/>
  <c r="CG73" i="13"/>
  <c r="CH73" i="13" s="1"/>
  <c r="CK73" i="13"/>
  <c r="CL73" i="13"/>
  <c r="F76" i="49" s="1"/>
  <c r="CM73" i="13"/>
  <c r="CQ73" i="13"/>
  <c r="CR73" i="13"/>
  <c r="CT73" i="13"/>
  <c r="CV73" i="13"/>
  <c r="CW73" i="13" s="1"/>
  <c r="CZ73" i="13"/>
  <c r="DB73" i="13"/>
  <c r="DC73" i="13" s="1"/>
  <c r="AC74" i="13"/>
  <c r="AI74" i="13"/>
  <c r="AJ74" i="13" s="1"/>
  <c r="AM74" i="13"/>
  <c r="AO74" i="13"/>
  <c r="AP74" i="13" s="1"/>
  <c r="AS74" i="13"/>
  <c r="AW74" i="13"/>
  <c r="BA74" i="13"/>
  <c r="BC74" i="13"/>
  <c r="BD74" i="13" s="1"/>
  <c r="BG74" i="13"/>
  <c r="BI74" i="13"/>
  <c r="BJ74" i="13" s="1"/>
  <c r="BM74" i="13"/>
  <c r="BO74" i="13"/>
  <c r="BP74" i="13" s="1"/>
  <c r="BU74" i="13"/>
  <c r="BV74" i="13" s="1"/>
  <c r="CA74" i="13"/>
  <c r="CB74" i="13" s="1"/>
  <c r="CE74" i="13"/>
  <c r="CG74" i="13"/>
  <c r="CH74" i="13" s="1"/>
  <c r="CK74" i="13"/>
  <c r="CL74" i="13"/>
  <c r="F77" i="49" s="1"/>
  <c r="CM74" i="13"/>
  <c r="CQ74" i="13"/>
  <c r="CR74" i="13"/>
  <c r="CT74" i="13"/>
  <c r="CV74" i="13"/>
  <c r="CW74" i="13" s="1"/>
  <c r="CZ74" i="13"/>
  <c r="DB74" i="13"/>
  <c r="DC74" i="13" s="1"/>
  <c r="AC75" i="13"/>
  <c r="AI75" i="13"/>
  <c r="AJ75" i="13" s="1"/>
  <c r="AM75" i="13"/>
  <c r="AO75" i="13"/>
  <c r="AP75" i="13" s="1"/>
  <c r="AS75" i="13"/>
  <c r="AW75" i="13"/>
  <c r="BA75" i="13"/>
  <c r="BC75" i="13"/>
  <c r="BD75" i="13" s="1"/>
  <c r="BG75" i="13"/>
  <c r="BI75" i="13"/>
  <c r="BJ75" i="13" s="1"/>
  <c r="BM75" i="13"/>
  <c r="BO75" i="13"/>
  <c r="BP75" i="13" s="1"/>
  <c r="BU75" i="13"/>
  <c r="BV75" i="13" s="1"/>
  <c r="CA75" i="13"/>
  <c r="CB75" i="13" s="1"/>
  <c r="CE75" i="13"/>
  <c r="CG75" i="13"/>
  <c r="CH75" i="13" s="1"/>
  <c r="CK75" i="13"/>
  <c r="CL75" i="13"/>
  <c r="F78" i="49" s="1"/>
  <c r="G78" i="49" s="1"/>
  <c r="CM75" i="13"/>
  <c r="CQ75" i="13"/>
  <c r="CR75" i="13"/>
  <c r="CT75" i="13"/>
  <c r="CV75" i="13"/>
  <c r="CW75" i="13" s="1"/>
  <c r="CZ75" i="13"/>
  <c r="DB75" i="13"/>
  <c r="DC75" i="13" s="1"/>
  <c r="AC76" i="13"/>
  <c r="AI76" i="13"/>
  <c r="AJ76" i="13" s="1"/>
  <c r="AM76" i="13"/>
  <c r="AO76" i="13"/>
  <c r="AP76" i="13" s="1"/>
  <c r="AS76" i="13"/>
  <c r="AW76" i="13"/>
  <c r="BA76" i="13"/>
  <c r="BC76" i="13"/>
  <c r="BD76" i="13" s="1"/>
  <c r="BG76" i="13"/>
  <c r="BI76" i="13"/>
  <c r="BJ76" i="13" s="1"/>
  <c r="BM76" i="13"/>
  <c r="BO76" i="13"/>
  <c r="BP76" i="13" s="1"/>
  <c r="BU76" i="13"/>
  <c r="BV76" i="13" s="1"/>
  <c r="CA76" i="13"/>
  <c r="CB76" i="13" s="1"/>
  <c r="CE76" i="13"/>
  <c r="CG76" i="13"/>
  <c r="CH76" i="13" s="1"/>
  <c r="CK76" i="13"/>
  <c r="CL76" i="13"/>
  <c r="F79" i="49" s="1"/>
  <c r="G79" i="49" s="1"/>
  <c r="CM76" i="13"/>
  <c r="CQ76" i="13"/>
  <c r="CR76" i="13"/>
  <c r="CT76" i="13"/>
  <c r="CV76" i="13"/>
  <c r="CW76" i="13" s="1"/>
  <c r="CZ76" i="13"/>
  <c r="DB76" i="13"/>
  <c r="DC76" i="13" s="1"/>
  <c r="AC77" i="13"/>
  <c r="AI77" i="13"/>
  <c r="AJ77" i="13" s="1"/>
  <c r="AM77" i="13"/>
  <c r="AO77" i="13"/>
  <c r="AP77" i="13" s="1"/>
  <c r="AS77" i="13"/>
  <c r="AW77" i="13"/>
  <c r="BA77" i="13"/>
  <c r="BC77" i="13"/>
  <c r="BD77" i="13" s="1"/>
  <c r="BG77" i="13"/>
  <c r="BI77" i="13"/>
  <c r="BJ77" i="13" s="1"/>
  <c r="BM77" i="13"/>
  <c r="BO77" i="13"/>
  <c r="BP77" i="13" s="1"/>
  <c r="BU77" i="13"/>
  <c r="BV77" i="13" s="1"/>
  <c r="CA77" i="13"/>
  <c r="CB77" i="13" s="1"/>
  <c r="CE77" i="13"/>
  <c r="CG77" i="13"/>
  <c r="CH77" i="13" s="1"/>
  <c r="CK77" i="13"/>
  <c r="CL77" i="13"/>
  <c r="F80" i="49" s="1"/>
  <c r="J80" i="49" s="1"/>
  <c r="CM77" i="13"/>
  <c r="CQ77" i="13"/>
  <c r="CR77" i="13"/>
  <c r="CT77" i="13"/>
  <c r="CV77" i="13"/>
  <c r="CW77" i="13" s="1"/>
  <c r="CZ77" i="13"/>
  <c r="DB77" i="13"/>
  <c r="DC77" i="13" s="1"/>
  <c r="AC78" i="13"/>
  <c r="AI78" i="13"/>
  <c r="AJ78" i="13" s="1"/>
  <c r="AM78" i="13"/>
  <c r="AO78" i="13"/>
  <c r="AP78" i="13" s="1"/>
  <c r="AS78" i="13"/>
  <c r="AW78" i="13"/>
  <c r="BA78" i="13"/>
  <c r="BC78" i="13"/>
  <c r="BD78" i="13" s="1"/>
  <c r="BG78" i="13"/>
  <c r="BI78" i="13"/>
  <c r="BJ78" i="13" s="1"/>
  <c r="BM78" i="13"/>
  <c r="BO78" i="13"/>
  <c r="BP78" i="13" s="1"/>
  <c r="BU78" i="13"/>
  <c r="BV78" i="13" s="1"/>
  <c r="CA78" i="13"/>
  <c r="CB78" i="13" s="1"/>
  <c r="CE78" i="13"/>
  <c r="CG78" i="13"/>
  <c r="CH78" i="13" s="1"/>
  <c r="CK78" i="13"/>
  <c r="CL78" i="13"/>
  <c r="F81" i="49" s="1"/>
  <c r="J81" i="49" s="1"/>
  <c r="CM78" i="13"/>
  <c r="CQ78" i="13"/>
  <c r="CR78" i="13"/>
  <c r="CT78" i="13"/>
  <c r="CV78" i="13"/>
  <c r="CW78" i="13" s="1"/>
  <c r="CZ78" i="13"/>
  <c r="DB78" i="13"/>
  <c r="DC78" i="13" s="1"/>
  <c r="AC79" i="13"/>
  <c r="AI79" i="13"/>
  <c r="AJ79" i="13" s="1"/>
  <c r="AM79" i="13"/>
  <c r="AO79" i="13"/>
  <c r="AP79" i="13" s="1"/>
  <c r="AS79" i="13"/>
  <c r="AW79" i="13"/>
  <c r="BA79" i="13"/>
  <c r="BC79" i="13"/>
  <c r="BD79" i="13" s="1"/>
  <c r="BG79" i="13"/>
  <c r="BI79" i="13"/>
  <c r="BJ79" i="13" s="1"/>
  <c r="BM79" i="13"/>
  <c r="BO79" i="13"/>
  <c r="BP79" i="13" s="1"/>
  <c r="BU79" i="13"/>
  <c r="BV79" i="13" s="1"/>
  <c r="CA79" i="13"/>
  <c r="CB79" i="13" s="1"/>
  <c r="CE79" i="13"/>
  <c r="CG79" i="13"/>
  <c r="CH79" i="13" s="1"/>
  <c r="CK79" i="13"/>
  <c r="CL79" i="13"/>
  <c r="F82" i="49" s="1"/>
  <c r="CM79" i="13"/>
  <c r="CQ79" i="13"/>
  <c r="CR79" i="13"/>
  <c r="CT79" i="13"/>
  <c r="CV79" i="13"/>
  <c r="CW79" i="13" s="1"/>
  <c r="CZ79" i="13"/>
  <c r="DB79" i="13"/>
  <c r="DC79" i="13" s="1"/>
  <c r="AC80" i="13"/>
  <c r="AI80" i="13"/>
  <c r="AJ80" i="13" s="1"/>
  <c r="AM80" i="13"/>
  <c r="AO80" i="13"/>
  <c r="AP80" i="13" s="1"/>
  <c r="AS80" i="13"/>
  <c r="AW80" i="13"/>
  <c r="BA80" i="13"/>
  <c r="BC80" i="13"/>
  <c r="BD80" i="13" s="1"/>
  <c r="BG80" i="13"/>
  <c r="BI80" i="13"/>
  <c r="BJ80" i="13" s="1"/>
  <c r="BM80" i="13"/>
  <c r="BO80" i="13"/>
  <c r="BP80" i="13" s="1"/>
  <c r="BU80" i="13"/>
  <c r="BV80" i="13" s="1"/>
  <c r="CA80" i="13"/>
  <c r="CB80" i="13" s="1"/>
  <c r="CE80" i="13"/>
  <c r="CG80" i="13"/>
  <c r="CH80" i="13" s="1"/>
  <c r="CK80" i="13"/>
  <c r="CL80" i="13"/>
  <c r="F83" i="49" s="1"/>
  <c r="CM80" i="13"/>
  <c r="CQ80" i="13"/>
  <c r="CR80" i="13"/>
  <c r="CT80" i="13"/>
  <c r="CV80" i="13"/>
  <c r="CW80" i="13" s="1"/>
  <c r="CZ80" i="13"/>
  <c r="DB80" i="13"/>
  <c r="DC80" i="13" s="1"/>
  <c r="AC81" i="13"/>
  <c r="AI81" i="13"/>
  <c r="AJ81" i="13" s="1"/>
  <c r="AM81" i="13"/>
  <c r="AO81" i="13"/>
  <c r="AP81" i="13" s="1"/>
  <c r="AS81" i="13"/>
  <c r="AW81" i="13"/>
  <c r="BA81" i="13"/>
  <c r="BC81" i="13"/>
  <c r="BD81" i="13" s="1"/>
  <c r="BG81" i="13"/>
  <c r="BI81" i="13"/>
  <c r="BJ81" i="13" s="1"/>
  <c r="BM81" i="13"/>
  <c r="BO81" i="13"/>
  <c r="BP81" i="13" s="1"/>
  <c r="BU81" i="13"/>
  <c r="BV81" i="13" s="1"/>
  <c r="CA81" i="13"/>
  <c r="CB81" i="13" s="1"/>
  <c r="CE81" i="13"/>
  <c r="CG81" i="13"/>
  <c r="CH81" i="13" s="1"/>
  <c r="CK81" i="13"/>
  <c r="CL81" i="13"/>
  <c r="F84" i="49" s="1"/>
  <c r="CM81" i="13"/>
  <c r="CQ81" i="13"/>
  <c r="CR81" i="13"/>
  <c r="CT81" i="13"/>
  <c r="CV81" i="13"/>
  <c r="CW81" i="13" s="1"/>
  <c r="CZ81" i="13"/>
  <c r="DB81" i="13"/>
  <c r="DC81" i="13" s="1"/>
  <c r="AC82" i="13"/>
  <c r="AI82" i="13"/>
  <c r="AJ82" i="13" s="1"/>
  <c r="AM82" i="13"/>
  <c r="AO82" i="13"/>
  <c r="AP82" i="13" s="1"/>
  <c r="AS82" i="13"/>
  <c r="AW82" i="13"/>
  <c r="BA82" i="13"/>
  <c r="BC82" i="13"/>
  <c r="BD82" i="13" s="1"/>
  <c r="BG82" i="13"/>
  <c r="BI82" i="13"/>
  <c r="BJ82" i="13" s="1"/>
  <c r="BM82" i="13"/>
  <c r="BO82" i="13"/>
  <c r="BP82" i="13" s="1"/>
  <c r="BU82" i="13"/>
  <c r="BV82" i="13" s="1"/>
  <c r="CA82" i="13"/>
  <c r="CB82" i="13" s="1"/>
  <c r="CE82" i="13"/>
  <c r="CG82" i="13"/>
  <c r="CH82" i="13" s="1"/>
  <c r="CK82" i="13"/>
  <c r="CL82" i="13"/>
  <c r="F85" i="49" s="1"/>
  <c r="CM82" i="13"/>
  <c r="CQ82" i="13"/>
  <c r="CR82" i="13"/>
  <c r="CT82" i="13"/>
  <c r="CV82" i="13"/>
  <c r="CW82" i="13" s="1"/>
  <c r="CZ82" i="13"/>
  <c r="DB82" i="13"/>
  <c r="DC82" i="13" s="1"/>
  <c r="AC83" i="13"/>
  <c r="AI83" i="13"/>
  <c r="AJ83" i="13" s="1"/>
  <c r="AM83" i="13"/>
  <c r="AO83" i="13"/>
  <c r="AP83" i="13" s="1"/>
  <c r="AS83" i="13"/>
  <c r="AW83" i="13"/>
  <c r="BA83" i="13"/>
  <c r="BC83" i="13"/>
  <c r="BD83" i="13" s="1"/>
  <c r="BG83" i="13"/>
  <c r="BI83" i="13"/>
  <c r="BJ83" i="13" s="1"/>
  <c r="BM83" i="13"/>
  <c r="BO83" i="13"/>
  <c r="BP83" i="13" s="1"/>
  <c r="BU83" i="13"/>
  <c r="BV83" i="13" s="1"/>
  <c r="CA83" i="13"/>
  <c r="CB83" i="13" s="1"/>
  <c r="CE83" i="13"/>
  <c r="CG83" i="13"/>
  <c r="CH83" i="13" s="1"/>
  <c r="CK83" i="13"/>
  <c r="CL83" i="13"/>
  <c r="F86" i="49" s="1"/>
  <c r="CM83" i="13"/>
  <c r="CQ83" i="13"/>
  <c r="CR83" i="13"/>
  <c r="CT83" i="13"/>
  <c r="CV83" i="13"/>
  <c r="CW83" i="13" s="1"/>
  <c r="CZ83" i="13"/>
  <c r="DB83" i="13"/>
  <c r="DC83" i="13" s="1"/>
  <c r="AC84" i="13"/>
  <c r="AF84" i="13"/>
  <c r="AI84" i="13"/>
  <c r="AJ84" i="13" s="1"/>
  <c r="AM84" i="13"/>
  <c r="AO84" i="13"/>
  <c r="AP84" i="13" s="1"/>
  <c r="AS84" i="13"/>
  <c r="AW84" i="13"/>
  <c r="BA84" i="13"/>
  <c r="BC84" i="13"/>
  <c r="BD84" i="13" s="1"/>
  <c r="BG84" i="13"/>
  <c r="BI84" i="13"/>
  <c r="BJ84" i="13" s="1"/>
  <c r="BM84" i="13"/>
  <c r="BO84" i="13"/>
  <c r="BP84" i="13" s="1"/>
  <c r="BU84" i="13"/>
  <c r="BV84" i="13" s="1"/>
  <c r="CA84" i="13"/>
  <c r="CB84" i="13" s="1"/>
  <c r="CE84" i="13"/>
  <c r="CG84" i="13"/>
  <c r="CH84" i="13" s="1"/>
  <c r="CK84" i="13"/>
  <c r="CL84" i="13"/>
  <c r="F87" i="49" s="1"/>
  <c r="CM84" i="13"/>
  <c r="CQ84" i="13"/>
  <c r="CR84" i="13"/>
  <c r="CT84" i="13"/>
  <c r="CV84" i="13"/>
  <c r="CW84" i="13" s="1"/>
  <c r="CZ84" i="13"/>
  <c r="DB84" i="13"/>
  <c r="DC84" i="13" s="1"/>
  <c r="AC85" i="13"/>
  <c r="AI85" i="13"/>
  <c r="AJ85" i="13" s="1"/>
  <c r="AM85" i="13"/>
  <c r="AO85" i="13"/>
  <c r="AP85" i="13" s="1"/>
  <c r="AS85" i="13"/>
  <c r="AW85" i="13"/>
  <c r="BA85" i="13"/>
  <c r="BC85" i="13"/>
  <c r="BD85" i="13" s="1"/>
  <c r="BG85" i="13"/>
  <c r="BI85" i="13"/>
  <c r="BJ85" i="13" s="1"/>
  <c r="BM85" i="13"/>
  <c r="BO85" i="13"/>
  <c r="BP85" i="13" s="1"/>
  <c r="BU85" i="13"/>
  <c r="BV85" i="13" s="1"/>
  <c r="CA85" i="13"/>
  <c r="CB85" i="13" s="1"/>
  <c r="CE85" i="13"/>
  <c r="CG85" i="13"/>
  <c r="CH85" i="13" s="1"/>
  <c r="CK85" i="13"/>
  <c r="CL85" i="13"/>
  <c r="F88" i="49" s="1"/>
  <c r="CM85" i="13"/>
  <c r="CQ85" i="13"/>
  <c r="CR85" i="13"/>
  <c r="CT85" i="13"/>
  <c r="CV85" i="13"/>
  <c r="CW85" i="13" s="1"/>
  <c r="CZ85" i="13"/>
  <c r="DB85" i="13"/>
  <c r="DC85" i="13" s="1"/>
  <c r="AC86" i="13"/>
  <c r="AI86" i="13"/>
  <c r="AJ86" i="13" s="1"/>
  <c r="AM86" i="13"/>
  <c r="AO86" i="13"/>
  <c r="AP86" i="13" s="1"/>
  <c r="AS86" i="13"/>
  <c r="AW86" i="13"/>
  <c r="BA86" i="13"/>
  <c r="BC86" i="13"/>
  <c r="BD86" i="13" s="1"/>
  <c r="BG86" i="13"/>
  <c r="BI86" i="13"/>
  <c r="BJ86" i="13" s="1"/>
  <c r="BM86" i="13"/>
  <c r="BO86" i="13"/>
  <c r="BP86" i="13" s="1"/>
  <c r="BU86" i="13"/>
  <c r="BV86" i="13" s="1"/>
  <c r="CA86" i="13"/>
  <c r="CB86" i="13" s="1"/>
  <c r="CE86" i="13"/>
  <c r="CG86" i="13"/>
  <c r="CH86" i="13" s="1"/>
  <c r="CK86" i="13"/>
  <c r="CL86" i="13"/>
  <c r="F89" i="49" s="1"/>
  <c r="CM86" i="13"/>
  <c r="CQ86" i="13"/>
  <c r="CR86" i="13"/>
  <c r="CT86" i="13"/>
  <c r="CV86" i="13"/>
  <c r="CW86" i="13" s="1"/>
  <c r="CZ86" i="13"/>
  <c r="DB86" i="13"/>
  <c r="DC86" i="13" s="1"/>
  <c r="AC87" i="13"/>
  <c r="AI87" i="13"/>
  <c r="AJ87" i="13" s="1"/>
  <c r="AM87" i="13"/>
  <c r="AO87" i="13"/>
  <c r="AP87" i="13" s="1"/>
  <c r="AS87" i="13"/>
  <c r="AW87" i="13"/>
  <c r="BA87" i="13"/>
  <c r="BC87" i="13"/>
  <c r="BD87" i="13" s="1"/>
  <c r="BG87" i="13"/>
  <c r="BI87" i="13"/>
  <c r="BJ87" i="13" s="1"/>
  <c r="BM87" i="13"/>
  <c r="BO87" i="13"/>
  <c r="BP87" i="13" s="1"/>
  <c r="BU87" i="13"/>
  <c r="BV87" i="13" s="1"/>
  <c r="CA87" i="13"/>
  <c r="CB87" i="13" s="1"/>
  <c r="CE87" i="13"/>
  <c r="CG87" i="13"/>
  <c r="CH87" i="13" s="1"/>
  <c r="CK87" i="13"/>
  <c r="CL87" i="13"/>
  <c r="F90" i="49" s="1"/>
  <c r="CM87" i="13"/>
  <c r="CQ87" i="13"/>
  <c r="CR87" i="13"/>
  <c r="CT87" i="13"/>
  <c r="CV87" i="13"/>
  <c r="CW87" i="13" s="1"/>
  <c r="CZ87" i="13"/>
  <c r="DB87" i="13"/>
  <c r="DC87" i="13" s="1"/>
  <c r="AC88" i="13"/>
  <c r="AI88" i="13"/>
  <c r="AJ88" i="13" s="1"/>
  <c r="AM88" i="13"/>
  <c r="AO88" i="13"/>
  <c r="AP88" i="13" s="1"/>
  <c r="AS88" i="13"/>
  <c r="AW88" i="13"/>
  <c r="BA88" i="13"/>
  <c r="BC88" i="13"/>
  <c r="BD88" i="13" s="1"/>
  <c r="BG88" i="13"/>
  <c r="BI88" i="13"/>
  <c r="BJ88" i="13" s="1"/>
  <c r="BM88" i="13"/>
  <c r="BO88" i="13"/>
  <c r="BP88" i="13" s="1"/>
  <c r="BU88" i="13"/>
  <c r="BV88" i="13" s="1"/>
  <c r="CA88" i="13"/>
  <c r="CB88" i="13" s="1"/>
  <c r="CE88" i="13"/>
  <c r="CG88" i="13"/>
  <c r="CH88" i="13" s="1"/>
  <c r="CK88" i="13"/>
  <c r="CL88" i="13"/>
  <c r="F91" i="49" s="1"/>
  <c r="CM88" i="13"/>
  <c r="CQ88" i="13"/>
  <c r="CR88" i="13"/>
  <c r="CT88" i="13"/>
  <c r="CV88" i="13"/>
  <c r="CW88" i="13" s="1"/>
  <c r="CZ88" i="13"/>
  <c r="DB88" i="13"/>
  <c r="DC88" i="13" s="1"/>
  <c r="AC89" i="13"/>
  <c r="AI89" i="13"/>
  <c r="AJ89" i="13" s="1"/>
  <c r="AM89" i="13"/>
  <c r="AO89" i="13"/>
  <c r="AP89" i="13" s="1"/>
  <c r="AS89" i="13"/>
  <c r="AW89" i="13"/>
  <c r="BA89" i="13"/>
  <c r="BC89" i="13"/>
  <c r="BD89" i="13" s="1"/>
  <c r="BG89" i="13"/>
  <c r="BI89" i="13"/>
  <c r="BJ89" i="13" s="1"/>
  <c r="BM89" i="13"/>
  <c r="BO89" i="13"/>
  <c r="BP89" i="13" s="1"/>
  <c r="BU89" i="13"/>
  <c r="BV89" i="13" s="1"/>
  <c r="CA89" i="13"/>
  <c r="CB89" i="13" s="1"/>
  <c r="CE89" i="13"/>
  <c r="CG89" i="13"/>
  <c r="CH89" i="13" s="1"/>
  <c r="CK89" i="13"/>
  <c r="CL89" i="13"/>
  <c r="F92" i="49" s="1"/>
  <c r="CM89" i="13"/>
  <c r="CQ89" i="13"/>
  <c r="CR89" i="13"/>
  <c r="CT89" i="13"/>
  <c r="CV89" i="13"/>
  <c r="CW89" i="13" s="1"/>
  <c r="CZ89" i="13"/>
  <c r="DB89" i="13"/>
  <c r="DC89" i="13" s="1"/>
  <c r="AC90" i="13"/>
  <c r="AI90" i="13"/>
  <c r="AJ90" i="13" s="1"/>
  <c r="AM90" i="13"/>
  <c r="AO90" i="13"/>
  <c r="AP90" i="13" s="1"/>
  <c r="AS90" i="13"/>
  <c r="AW90" i="13"/>
  <c r="BA90" i="13"/>
  <c r="BC90" i="13"/>
  <c r="BD90" i="13" s="1"/>
  <c r="BG90" i="13"/>
  <c r="BI90" i="13"/>
  <c r="BJ90" i="13" s="1"/>
  <c r="BM90" i="13"/>
  <c r="BO90" i="13"/>
  <c r="BP90" i="13" s="1"/>
  <c r="BU90" i="13"/>
  <c r="BV90" i="13" s="1"/>
  <c r="CA90" i="13"/>
  <c r="CB90" i="13" s="1"/>
  <c r="CE90" i="13"/>
  <c r="CG90" i="13"/>
  <c r="CH90" i="13" s="1"/>
  <c r="CK90" i="13"/>
  <c r="CL90" i="13"/>
  <c r="F93" i="49" s="1"/>
  <c r="CM90" i="13"/>
  <c r="CQ90" i="13"/>
  <c r="CR90" i="13"/>
  <c r="CT90" i="13"/>
  <c r="CV90" i="13"/>
  <c r="CW90" i="13" s="1"/>
  <c r="CZ90" i="13"/>
  <c r="DB90" i="13"/>
  <c r="DC90" i="13" s="1"/>
  <c r="AC91" i="13"/>
  <c r="AI91" i="13"/>
  <c r="AJ91" i="13" s="1"/>
  <c r="AM91" i="13"/>
  <c r="AO91" i="13"/>
  <c r="AP91" i="13" s="1"/>
  <c r="AS91" i="13"/>
  <c r="AW91" i="13"/>
  <c r="BA91" i="13"/>
  <c r="BC91" i="13"/>
  <c r="BD91" i="13" s="1"/>
  <c r="BG91" i="13"/>
  <c r="BI91" i="13"/>
  <c r="BJ91" i="13" s="1"/>
  <c r="BM91" i="13"/>
  <c r="BO91" i="13"/>
  <c r="BP91" i="13" s="1"/>
  <c r="BU91" i="13"/>
  <c r="BV91" i="13" s="1"/>
  <c r="CA91" i="13"/>
  <c r="CB91" i="13" s="1"/>
  <c r="CE91" i="13"/>
  <c r="CG91" i="13"/>
  <c r="CH91" i="13" s="1"/>
  <c r="CK91" i="13"/>
  <c r="CL91" i="13"/>
  <c r="F94" i="49" s="1"/>
  <c r="CM91" i="13"/>
  <c r="CQ91" i="13"/>
  <c r="CR91" i="13"/>
  <c r="CT91" i="13"/>
  <c r="CV91" i="13"/>
  <c r="CW91" i="13" s="1"/>
  <c r="CZ91" i="13"/>
  <c r="DB91" i="13"/>
  <c r="DC91" i="13" s="1"/>
  <c r="AC92" i="13"/>
  <c r="AI92" i="13"/>
  <c r="AJ92" i="13" s="1"/>
  <c r="AM92" i="13"/>
  <c r="AO92" i="13"/>
  <c r="AP92" i="13" s="1"/>
  <c r="AS92" i="13"/>
  <c r="AW92" i="13"/>
  <c r="BA92" i="13"/>
  <c r="BC92" i="13"/>
  <c r="BD92" i="13" s="1"/>
  <c r="BG92" i="13"/>
  <c r="BI92" i="13"/>
  <c r="BJ92" i="13" s="1"/>
  <c r="BM92" i="13"/>
  <c r="BO92" i="13"/>
  <c r="BP92" i="13" s="1"/>
  <c r="BU92" i="13"/>
  <c r="BV92" i="13" s="1"/>
  <c r="CA92" i="13"/>
  <c r="CB92" i="13" s="1"/>
  <c r="CE92" i="13"/>
  <c r="CG92" i="13"/>
  <c r="CH92" i="13" s="1"/>
  <c r="CK92" i="13"/>
  <c r="CL92" i="13"/>
  <c r="F95" i="49" s="1"/>
  <c r="CM92" i="13"/>
  <c r="CQ92" i="13"/>
  <c r="CR92" i="13"/>
  <c r="CT92" i="13"/>
  <c r="CV92" i="13"/>
  <c r="CW92" i="13" s="1"/>
  <c r="CZ92" i="13"/>
  <c r="DB92" i="13"/>
  <c r="DC92" i="13" s="1"/>
  <c r="AC93" i="13"/>
  <c r="AI93" i="13"/>
  <c r="AJ93" i="13" s="1"/>
  <c r="AM93" i="13"/>
  <c r="AO93" i="13"/>
  <c r="AP93" i="13" s="1"/>
  <c r="AS93" i="13"/>
  <c r="AW93" i="13"/>
  <c r="BA93" i="13"/>
  <c r="BC93" i="13"/>
  <c r="BD93" i="13" s="1"/>
  <c r="BG93" i="13"/>
  <c r="BI93" i="13"/>
  <c r="BJ93" i="13" s="1"/>
  <c r="BM93" i="13"/>
  <c r="BO93" i="13"/>
  <c r="BP93" i="13" s="1"/>
  <c r="BU93" i="13"/>
  <c r="BV93" i="13" s="1"/>
  <c r="CA93" i="13"/>
  <c r="CB93" i="13" s="1"/>
  <c r="CE93" i="13"/>
  <c r="CG93" i="13"/>
  <c r="CH93" i="13" s="1"/>
  <c r="CK93" i="13"/>
  <c r="CL93" i="13"/>
  <c r="F96" i="49" s="1"/>
  <c r="CM93" i="13"/>
  <c r="CQ93" i="13"/>
  <c r="CR93" i="13"/>
  <c r="CT93" i="13"/>
  <c r="CV93" i="13"/>
  <c r="CW93" i="13" s="1"/>
  <c r="CZ93" i="13"/>
  <c r="DB93" i="13"/>
  <c r="DC93" i="13" s="1"/>
  <c r="AC94" i="13"/>
  <c r="AI94" i="13"/>
  <c r="AJ94" i="13" s="1"/>
  <c r="AM94" i="13"/>
  <c r="AO94" i="13"/>
  <c r="AP94" i="13" s="1"/>
  <c r="AS94" i="13"/>
  <c r="AW94" i="13"/>
  <c r="BA94" i="13"/>
  <c r="BC94" i="13"/>
  <c r="BD94" i="13" s="1"/>
  <c r="BG94" i="13"/>
  <c r="BI94" i="13"/>
  <c r="BJ94" i="13" s="1"/>
  <c r="BM94" i="13"/>
  <c r="BO94" i="13"/>
  <c r="BP94" i="13" s="1"/>
  <c r="BU94" i="13"/>
  <c r="BV94" i="13" s="1"/>
  <c r="CA94" i="13"/>
  <c r="CB94" i="13" s="1"/>
  <c r="CE94" i="13"/>
  <c r="CG94" i="13"/>
  <c r="CH94" i="13" s="1"/>
  <c r="CK94" i="13"/>
  <c r="CL94" i="13"/>
  <c r="F97" i="49" s="1"/>
  <c r="CM94" i="13"/>
  <c r="CQ94" i="13"/>
  <c r="CR94" i="13"/>
  <c r="CT94" i="13"/>
  <c r="CV94" i="13"/>
  <c r="CW94" i="13" s="1"/>
  <c r="CZ94" i="13"/>
  <c r="DB94" i="13"/>
  <c r="DC94" i="13" s="1"/>
  <c r="AC95" i="13"/>
  <c r="AI95" i="13"/>
  <c r="AJ95" i="13" s="1"/>
  <c r="AM95" i="13"/>
  <c r="AO95" i="13"/>
  <c r="AP95" i="13" s="1"/>
  <c r="AS95" i="13"/>
  <c r="AW95" i="13"/>
  <c r="BA95" i="13"/>
  <c r="BC95" i="13"/>
  <c r="BD95" i="13" s="1"/>
  <c r="BG95" i="13"/>
  <c r="BI95" i="13"/>
  <c r="BJ95" i="13" s="1"/>
  <c r="BM95" i="13"/>
  <c r="BO95" i="13"/>
  <c r="BP95" i="13" s="1"/>
  <c r="BU95" i="13"/>
  <c r="BV95" i="13" s="1"/>
  <c r="CA95" i="13"/>
  <c r="CB95" i="13" s="1"/>
  <c r="CE95" i="13"/>
  <c r="CG95" i="13"/>
  <c r="CH95" i="13" s="1"/>
  <c r="CK95" i="13"/>
  <c r="CL95" i="13"/>
  <c r="F98" i="49" s="1"/>
  <c r="CM95" i="13"/>
  <c r="CQ95" i="13"/>
  <c r="CR95" i="13"/>
  <c r="CT95" i="13"/>
  <c r="CV95" i="13"/>
  <c r="CW95" i="13" s="1"/>
  <c r="CZ95" i="13"/>
  <c r="DB95" i="13"/>
  <c r="DC95" i="13" s="1"/>
  <c r="AC96" i="13"/>
  <c r="AI96" i="13"/>
  <c r="AJ96" i="13" s="1"/>
  <c r="AM96" i="13"/>
  <c r="AO96" i="13"/>
  <c r="AP96" i="13" s="1"/>
  <c r="AS96" i="13"/>
  <c r="AW96" i="13"/>
  <c r="BA96" i="13"/>
  <c r="BC96" i="13"/>
  <c r="BD96" i="13" s="1"/>
  <c r="BG96" i="13"/>
  <c r="BI96" i="13"/>
  <c r="BJ96" i="13" s="1"/>
  <c r="BM96" i="13"/>
  <c r="BO96" i="13"/>
  <c r="BP96" i="13" s="1"/>
  <c r="BU96" i="13"/>
  <c r="BV96" i="13" s="1"/>
  <c r="CA96" i="13"/>
  <c r="CB96" i="13" s="1"/>
  <c r="CE96" i="13"/>
  <c r="CG96" i="13"/>
  <c r="CH96" i="13" s="1"/>
  <c r="CK96" i="13"/>
  <c r="CL96" i="13"/>
  <c r="F99" i="49" s="1"/>
  <c r="CM96" i="13"/>
  <c r="CQ96" i="13"/>
  <c r="CR96" i="13"/>
  <c r="CT96" i="13"/>
  <c r="CV96" i="13"/>
  <c r="CW96" i="13" s="1"/>
  <c r="CZ96" i="13"/>
  <c r="DB96" i="13"/>
  <c r="DC96" i="13" s="1"/>
  <c r="AC97" i="13"/>
  <c r="AI97" i="13"/>
  <c r="AJ97" i="13" s="1"/>
  <c r="AM97" i="13"/>
  <c r="AO97" i="13"/>
  <c r="AP97" i="13" s="1"/>
  <c r="AS97" i="13"/>
  <c r="AW97" i="13"/>
  <c r="BA97" i="13"/>
  <c r="BC97" i="13"/>
  <c r="BD97" i="13" s="1"/>
  <c r="BG97" i="13"/>
  <c r="BI97" i="13"/>
  <c r="BJ97" i="13" s="1"/>
  <c r="BM97" i="13"/>
  <c r="BO97" i="13"/>
  <c r="BP97" i="13" s="1"/>
  <c r="BU97" i="13"/>
  <c r="BV97" i="13" s="1"/>
  <c r="CA97" i="13"/>
  <c r="CB97" i="13" s="1"/>
  <c r="CE97" i="13"/>
  <c r="CG97" i="13"/>
  <c r="CH97" i="13" s="1"/>
  <c r="CK97" i="13"/>
  <c r="CL97" i="13"/>
  <c r="F100" i="49" s="1"/>
  <c r="CM97" i="13"/>
  <c r="CQ97" i="13"/>
  <c r="CR97" i="13"/>
  <c r="CT97" i="13"/>
  <c r="CV97" i="13"/>
  <c r="CW97" i="13" s="1"/>
  <c r="CZ97" i="13"/>
  <c r="DB97" i="13"/>
  <c r="DC97" i="13" s="1"/>
  <c r="AC98" i="13"/>
  <c r="AI98" i="13"/>
  <c r="AJ98" i="13" s="1"/>
  <c r="AM98" i="13"/>
  <c r="AO98" i="13"/>
  <c r="AP98" i="13" s="1"/>
  <c r="AS98" i="13"/>
  <c r="AW98" i="13"/>
  <c r="BA98" i="13"/>
  <c r="BC98" i="13"/>
  <c r="BD98" i="13" s="1"/>
  <c r="BG98" i="13"/>
  <c r="BI98" i="13"/>
  <c r="BJ98" i="13" s="1"/>
  <c r="BM98" i="13"/>
  <c r="BO98" i="13"/>
  <c r="BP98" i="13" s="1"/>
  <c r="BU98" i="13"/>
  <c r="BV98" i="13" s="1"/>
  <c r="CA98" i="13"/>
  <c r="CB98" i="13" s="1"/>
  <c r="CE98" i="13"/>
  <c r="CG98" i="13"/>
  <c r="CH98" i="13" s="1"/>
  <c r="CK98" i="13"/>
  <c r="CL98" i="13"/>
  <c r="F101" i="49" s="1"/>
  <c r="CM98" i="13"/>
  <c r="CQ98" i="13"/>
  <c r="CR98" i="13"/>
  <c r="CT98" i="13"/>
  <c r="CV98" i="13"/>
  <c r="CW98" i="13" s="1"/>
  <c r="CZ98" i="13"/>
  <c r="DB98" i="13"/>
  <c r="DC98" i="13" s="1"/>
  <c r="AC99" i="13"/>
  <c r="AI99" i="13"/>
  <c r="AJ99" i="13" s="1"/>
  <c r="AM99" i="13"/>
  <c r="AO99" i="13"/>
  <c r="AP99" i="13" s="1"/>
  <c r="AS99" i="13"/>
  <c r="AW99" i="13"/>
  <c r="BA99" i="13"/>
  <c r="BC99" i="13"/>
  <c r="BD99" i="13" s="1"/>
  <c r="BG99" i="13"/>
  <c r="BI99" i="13"/>
  <c r="BJ99" i="13" s="1"/>
  <c r="BM99" i="13"/>
  <c r="BO99" i="13"/>
  <c r="BP99" i="13" s="1"/>
  <c r="BU99" i="13"/>
  <c r="BV99" i="13" s="1"/>
  <c r="CA99" i="13"/>
  <c r="CB99" i="13" s="1"/>
  <c r="CE99" i="13"/>
  <c r="CG99" i="13"/>
  <c r="CH99" i="13" s="1"/>
  <c r="CK99" i="13"/>
  <c r="CL99" i="13"/>
  <c r="F102" i="49" s="1"/>
  <c r="CM99" i="13"/>
  <c r="CQ99" i="13"/>
  <c r="CR99" i="13"/>
  <c r="CT99" i="13"/>
  <c r="CV99" i="13"/>
  <c r="CW99" i="13" s="1"/>
  <c r="CZ99" i="13"/>
  <c r="DB99" i="13"/>
  <c r="DC99" i="13" s="1"/>
  <c r="AC100" i="13"/>
  <c r="AI100" i="13"/>
  <c r="AJ100" i="13" s="1"/>
  <c r="AM100" i="13"/>
  <c r="AO100" i="13"/>
  <c r="AP100" i="13" s="1"/>
  <c r="AS100" i="13"/>
  <c r="AW100" i="13"/>
  <c r="BA100" i="13"/>
  <c r="BC100" i="13"/>
  <c r="BD100" i="13" s="1"/>
  <c r="BG100" i="13"/>
  <c r="BI100" i="13"/>
  <c r="BJ100" i="13" s="1"/>
  <c r="BM100" i="13"/>
  <c r="BO100" i="13"/>
  <c r="BP100" i="13" s="1"/>
  <c r="BU100" i="13"/>
  <c r="BV100" i="13" s="1"/>
  <c r="CA100" i="13"/>
  <c r="CB100" i="13" s="1"/>
  <c r="CE100" i="13"/>
  <c r="CG100" i="13"/>
  <c r="CH100" i="13" s="1"/>
  <c r="CK100" i="13"/>
  <c r="CL100" i="13"/>
  <c r="F103" i="49" s="1"/>
  <c r="I103" i="49" s="1"/>
  <c r="CM100" i="13"/>
  <c r="CQ100" i="13"/>
  <c r="CR100" i="13"/>
  <c r="CT100" i="13"/>
  <c r="CV100" i="13"/>
  <c r="CW100" i="13" s="1"/>
  <c r="CZ100" i="13"/>
  <c r="DB100" i="13"/>
  <c r="DC100" i="13" s="1"/>
  <c r="AC101" i="13"/>
  <c r="AI101" i="13"/>
  <c r="AJ101" i="13" s="1"/>
  <c r="AM101" i="13"/>
  <c r="AO101" i="13"/>
  <c r="AP101" i="13" s="1"/>
  <c r="AS101" i="13"/>
  <c r="AW101" i="13"/>
  <c r="BA101" i="13"/>
  <c r="BC101" i="13"/>
  <c r="BD101" i="13" s="1"/>
  <c r="BG101" i="13"/>
  <c r="BI101" i="13"/>
  <c r="BJ101" i="13" s="1"/>
  <c r="BM101" i="13"/>
  <c r="BO101" i="13"/>
  <c r="BP101" i="13" s="1"/>
  <c r="BU101" i="13"/>
  <c r="BV101" i="13" s="1"/>
  <c r="CA101" i="13"/>
  <c r="CB101" i="13" s="1"/>
  <c r="CE101" i="13"/>
  <c r="CG101" i="13"/>
  <c r="CH101" i="13" s="1"/>
  <c r="CK101" i="13"/>
  <c r="CL101" i="13"/>
  <c r="F104" i="49" s="1"/>
  <c r="I104" i="49" s="1"/>
  <c r="CM101" i="13"/>
  <c r="CQ101" i="13"/>
  <c r="CR101" i="13"/>
  <c r="CT101" i="13"/>
  <c r="CV101" i="13"/>
  <c r="CW101" i="13" s="1"/>
  <c r="CZ101" i="13"/>
  <c r="DB101" i="13"/>
  <c r="DC101" i="13" s="1"/>
  <c r="AC102" i="13"/>
  <c r="AI102" i="13"/>
  <c r="AJ102" i="13" s="1"/>
  <c r="AM102" i="13"/>
  <c r="AO102" i="13"/>
  <c r="AP102" i="13" s="1"/>
  <c r="AS102" i="13"/>
  <c r="AW102" i="13"/>
  <c r="BA102" i="13"/>
  <c r="BC102" i="13"/>
  <c r="BD102" i="13" s="1"/>
  <c r="BG102" i="13"/>
  <c r="BI102" i="13"/>
  <c r="BJ102" i="13" s="1"/>
  <c r="BM102" i="13"/>
  <c r="BO102" i="13"/>
  <c r="BP102" i="13" s="1"/>
  <c r="BU102" i="13"/>
  <c r="BV102" i="13" s="1"/>
  <c r="CA102" i="13"/>
  <c r="CB102" i="13" s="1"/>
  <c r="CE102" i="13"/>
  <c r="CG102" i="13"/>
  <c r="CH102" i="13" s="1"/>
  <c r="CK102" i="13"/>
  <c r="CL102" i="13"/>
  <c r="F105" i="49" s="1"/>
  <c r="G105" i="49" s="1"/>
  <c r="CM102" i="13"/>
  <c r="CQ102" i="13"/>
  <c r="CR102" i="13"/>
  <c r="CT102" i="13"/>
  <c r="CV102" i="13"/>
  <c r="CW102" i="13" s="1"/>
  <c r="CZ102" i="13"/>
  <c r="DB102" i="13"/>
  <c r="DC102" i="13" s="1"/>
  <c r="AC103" i="13"/>
  <c r="AI103" i="13"/>
  <c r="AJ103" i="13" s="1"/>
  <c r="AM103" i="13"/>
  <c r="AO103" i="13"/>
  <c r="AP103" i="13" s="1"/>
  <c r="AS103" i="13"/>
  <c r="AW103" i="13"/>
  <c r="BA103" i="13"/>
  <c r="BC103" i="13"/>
  <c r="BD103" i="13" s="1"/>
  <c r="BG103" i="13"/>
  <c r="BI103" i="13"/>
  <c r="BJ103" i="13" s="1"/>
  <c r="BM103" i="13"/>
  <c r="BO103" i="13"/>
  <c r="BP103" i="13" s="1"/>
  <c r="BU103" i="13"/>
  <c r="BV103" i="13" s="1"/>
  <c r="CA103" i="13"/>
  <c r="CB103" i="13" s="1"/>
  <c r="CE103" i="13"/>
  <c r="CG103" i="13"/>
  <c r="CH103" i="13" s="1"/>
  <c r="CK103" i="13"/>
  <c r="CL103" i="13"/>
  <c r="F106" i="49" s="1"/>
  <c r="G106" i="49" s="1"/>
  <c r="CM103" i="13"/>
  <c r="CQ103" i="13"/>
  <c r="CR103" i="13"/>
  <c r="CT103" i="13"/>
  <c r="CV103" i="13"/>
  <c r="CW103" i="13" s="1"/>
  <c r="CZ103" i="13"/>
  <c r="DB103" i="13"/>
  <c r="DC103" i="13" s="1"/>
  <c r="AC104" i="13"/>
  <c r="AI104" i="13"/>
  <c r="AJ104" i="13" s="1"/>
  <c r="AM104" i="13"/>
  <c r="AO104" i="13"/>
  <c r="AP104" i="13" s="1"/>
  <c r="AS104" i="13"/>
  <c r="AW104" i="13"/>
  <c r="BA104" i="13"/>
  <c r="BC104" i="13"/>
  <c r="BD104" i="13" s="1"/>
  <c r="BG104" i="13"/>
  <c r="BI104" i="13"/>
  <c r="BJ104" i="13" s="1"/>
  <c r="BM104" i="13"/>
  <c r="BO104" i="13"/>
  <c r="BP104" i="13" s="1"/>
  <c r="BU104" i="13"/>
  <c r="BV104" i="13" s="1"/>
  <c r="CA104" i="13"/>
  <c r="CB104" i="13" s="1"/>
  <c r="CE104" i="13"/>
  <c r="CG104" i="13"/>
  <c r="CH104" i="13" s="1"/>
  <c r="CK104" i="13"/>
  <c r="CL104" i="13"/>
  <c r="F107" i="49" s="1"/>
  <c r="CM104" i="13"/>
  <c r="CQ104" i="13"/>
  <c r="CR104" i="13"/>
  <c r="CT104" i="13"/>
  <c r="CV104" i="13"/>
  <c r="CW104" i="13" s="1"/>
  <c r="CZ104" i="13"/>
  <c r="DB104" i="13"/>
  <c r="DC104" i="13" s="1"/>
  <c r="AC105" i="13"/>
  <c r="AI105" i="13"/>
  <c r="AJ105" i="13" s="1"/>
  <c r="AM105" i="13"/>
  <c r="AO105" i="13"/>
  <c r="AP105" i="13" s="1"/>
  <c r="AS105" i="13"/>
  <c r="AW105" i="13"/>
  <c r="BA105" i="13"/>
  <c r="BC105" i="13"/>
  <c r="BD105" i="13" s="1"/>
  <c r="BG105" i="13"/>
  <c r="BI105" i="13"/>
  <c r="BJ105" i="13" s="1"/>
  <c r="BM105" i="13"/>
  <c r="BO105" i="13"/>
  <c r="BP105" i="13" s="1"/>
  <c r="BU105" i="13"/>
  <c r="BV105" i="13" s="1"/>
  <c r="CA105" i="13"/>
  <c r="CB105" i="13" s="1"/>
  <c r="CE105" i="13"/>
  <c r="CG105" i="13"/>
  <c r="CH105" i="13" s="1"/>
  <c r="CK105" i="13"/>
  <c r="CL105" i="13"/>
  <c r="F108" i="49" s="1"/>
  <c r="G108" i="49" s="1"/>
  <c r="CM105" i="13"/>
  <c r="CQ105" i="13"/>
  <c r="CR105" i="13"/>
  <c r="CT105" i="13"/>
  <c r="CV105" i="13"/>
  <c r="CW105" i="13" s="1"/>
  <c r="CZ105" i="13"/>
  <c r="DB105" i="13"/>
  <c r="DC105" i="13" s="1"/>
  <c r="AC106" i="13"/>
  <c r="AI106" i="13"/>
  <c r="AJ106" i="13" s="1"/>
  <c r="AM106" i="13"/>
  <c r="AO106" i="13"/>
  <c r="AP106" i="13" s="1"/>
  <c r="AS106" i="13"/>
  <c r="AW106" i="13"/>
  <c r="BA106" i="13"/>
  <c r="BC106" i="13"/>
  <c r="BD106" i="13" s="1"/>
  <c r="BG106" i="13"/>
  <c r="BI106" i="13"/>
  <c r="BJ106" i="13" s="1"/>
  <c r="BM106" i="13"/>
  <c r="BO106" i="13"/>
  <c r="BP106" i="13" s="1"/>
  <c r="BU106" i="13"/>
  <c r="BV106" i="13" s="1"/>
  <c r="CA106" i="13"/>
  <c r="CB106" i="13" s="1"/>
  <c r="CE106" i="13"/>
  <c r="CG106" i="13"/>
  <c r="CH106" i="13" s="1"/>
  <c r="CK106" i="13"/>
  <c r="CL106" i="13"/>
  <c r="F109" i="49" s="1"/>
  <c r="G109" i="49" s="1"/>
  <c r="CM106" i="13"/>
  <c r="CQ106" i="13"/>
  <c r="CR106" i="13"/>
  <c r="CT106" i="13"/>
  <c r="CV106" i="13"/>
  <c r="CW106" i="13" s="1"/>
  <c r="CZ106" i="13"/>
  <c r="DB106" i="13"/>
  <c r="DC106" i="13" s="1"/>
  <c r="AC107" i="13"/>
  <c r="AI107" i="13"/>
  <c r="AJ107" i="13" s="1"/>
  <c r="AM107" i="13"/>
  <c r="AO107" i="13"/>
  <c r="AP107" i="13" s="1"/>
  <c r="AS107" i="13"/>
  <c r="AW107" i="13"/>
  <c r="BA107" i="13"/>
  <c r="BC107" i="13"/>
  <c r="BD107" i="13" s="1"/>
  <c r="BG107" i="13"/>
  <c r="BI107" i="13"/>
  <c r="BJ107" i="13" s="1"/>
  <c r="BM107" i="13"/>
  <c r="BO107" i="13"/>
  <c r="BP107" i="13" s="1"/>
  <c r="BU107" i="13"/>
  <c r="BV107" i="13" s="1"/>
  <c r="CA107" i="13"/>
  <c r="CB107" i="13" s="1"/>
  <c r="CE107" i="13"/>
  <c r="CG107" i="13"/>
  <c r="CH107" i="13" s="1"/>
  <c r="CK107" i="13"/>
  <c r="CL107" i="13"/>
  <c r="F110" i="49" s="1"/>
  <c r="J110" i="49" s="1"/>
  <c r="CM107" i="13"/>
  <c r="CQ107" i="13"/>
  <c r="CR107" i="13"/>
  <c r="CT107" i="13"/>
  <c r="CV107" i="13"/>
  <c r="CW107" i="13" s="1"/>
  <c r="CZ107" i="13"/>
  <c r="DB107" i="13"/>
  <c r="DC107" i="13" s="1"/>
  <c r="AC108" i="13"/>
  <c r="AI108" i="13"/>
  <c r="AJ108" i="13" s="1"/>
  <c r="AM108" i="13"/>
  <c r="AO108" i="13"/>
  <c r="AP108" i="13" s="1"/>
  <c r="AS108" i="13"/>
  <c r="AW108" i="13"/>
  <c r="BA108" i="13"/>
  <c r="BC108" i="13"/>
  <c r="BD108" i="13" s="1"/>
  <c r="BG108" i="13"/>
  <c r="BI108" i="13"/>
  <c r="BJ108" i="13" s="1"/>
  <c r="BM108" i="13"/>
  <c r="BO108" i="13"/>
  <c r="BP108" i="13" s="1"/>
  <c r="BU108" i="13"/>
  <c r="BV108" i="13" s="1"/>
  <c r="CA108" i="13"/>
  <c r="CB108" i="13" s="1"/>
  <c r="CE108" i="13"/>
  <c r="CG108" i="13"/>
  <c r="CH108" i="13" s="1"/>
  <c r="CK108" i="13"/>
  <c r="CL108" i="13"/>
  <c r="F111" i="49" s="1"/>
  <c r="J111" i="49" s="1"/>
  <c r="CM108" i="13"/>
  <c r="CQ108" i="13"/>
  <c r="CR108" i="13"/>
  <c r="CT108" i="13"/>
  <c r="CV108" i="13"/>
  <c r="CW108" i="13" s="1"/>
  <c r="CZ108" i="13"/>
  <c r="DB108" i="13"/>
  <c r="DC108" i="13" s="1"/>
  <c r="AC109" i="13"/>
  <c r="AI109" i="13"/>
  <c r="AJ109" i="13" s="1"/>
  <c r="AM109" i="13"/>
  <c r="AO109" i="13"/>
  <c r="AP109" i="13" s="1"/>
  <c r="AS109" i="13"/>
  <c r="AW109" i="13"/>
  <c r="BA109" i="13"/>
  <c r="BC109" i="13"/>
  <c r="BD109" i="13" s="1"/>
  <c r="BG109" i="13"/>
  <c r="BI109" i="13"/>
  <c r="BJ109" i="13" s="1"/>
  <c r="BM109" i="13"/>
  <c r="BO109" i="13"/>
  <c r="BP109" i="13" s="1"/>
  <c r="BU109" i="13"/>
  <c r="BV109" i="13" s="1"/>
  <c r="CA109" i="13"/>
  <c r="CB109" i="13" s="1"/>
  <c r="CE109" i="13"/>
  <c r="CG109" i="13"/>
  <c r="CH109" i="13" s="1"/>
  <c r="CK109" i="13"/>
  <c r="CL109" i="13"/>
  <c r="F112" i="49" s="1"/>
  <c r="CM109" i="13"/>
  <c r="CQ109" i="13"/>
  <c r="CR109" i="13"/>
  <c r="CT109" i="13"/>
  <c r="CV109" i="13"/>
  <c r="CW109" i="13" s="1"/>
  <c r="CZ109" i="13"/>
  <c r="DB109" i="13"/>
  <c r="DC109" i="13" s="1"/>
  <c r="AC110" i="13"/>
  <c r="AI110" i="13"/>
  <c r="AJ110" i="13" s="1"/>
  <c r="AM110" i="13"/>
  <c r="AO110" i="13"/>
  <c r="AP110" i="13" s="1"/>
  <c r="AS110" i="13"/>
  <c r="AW110" i="13"/>
  <c r="BA110" i="13"/>
  <c r="BC110" i="13"/>
  <c r="BD110" i="13" s="1"/>
  <c r="BG110" i="13"/>
  <c r="BI110" i="13"/>
  <c r="BJ110" i="13" s="1"/>
  <c r="BM110" i="13"/>
  <c r="BO110" i="13"/>
  <c r="BP110" i="13" s="1"/>
  <c r="BU110" i="13"/>
  <c r="BV110" i="13" s="1"/>
  <c r="CA110" i="13"/>
  <c r="CB110" i="13" s="1"/>
  <c r="CE110" i="13"/>
  <c r="CG110" i="13"/>
  <c r="CH110" i="13" s="1"/>
  <c r="CK110" i="13"/>
  <c r="CL110" i="13"/>
  <c r="F113" i="49" s="1"/>
  <c r="CM110" i="13"/>
  <c r="CQ110" i="13"/>
  <c r="CR110" i="13"/>
  <c r="CT110" i="13"/>
  <c r="CV110" i="13"/>
  <c r="CW110" i="13" s="1"/>
  <c r="CZ110" i="13"/>
  <c r="DB110" i="13"/>
  <c r="DC110" i="13" s="1"/>
  <c r="AC111" i="13"/>
  <c r="AI111" i="13"/>
  <c r="AJ111" i="13" s="1"/>
  <c r="AM111" i="13"/>
  <c r="AO111" i="13"/>
  <c r="AP111" i="13" s="1"/>
  <c r="AS111" i="13"/>
  <c r="AW111" i="13"/>
  <c r="BA111" i="13"/>
  <c r="BC111" i="13"/>
  <c r="BD111" i="13" s="1"/>
  <c r="BG111" i="13"/>
  <c r="BI111" i="13"/>
  <c r="BJ111" i="13" s="1"/>
  <c r="BM111" i="13"/>
  <c r="BO111" i="13"/>
  <c r="BP111" i="13" s="1"/>
  <c r="BU111" i="13"/>
  <c r="BV111" i="13" s="1"/>
  <c r="CA111" i="13"/>
  <c r="CB111" i="13" s="1"/>
  <c r="CE111" i="13"/>
  <c r="CG111" i="13"/>
  <c r="CH111" i="13" s="1"/>
  <c r="CK111" i="13"/>
  <c r="CL111" i="13"/>
  <c r="F114" i="49" s="1"/>
  <c r="CM111" i="13"/>
  <c r="CQ111" i="13"/>
  <c r="CR111" i="13"/>
  <c r="CT111" i="13"/>
  <c r="CV111" i="13"/>
  <c r="CW111" i="13" s="1"/>
  <c r="CZ111" i="13"/>
  <c r="DB111" i="13"/>
  <c r="DC111" i="13" s="1"/>
  <c r="AC112" i="13"/>
  <c r="AI112" i="13"/>
  <c r="AJ112" i="13" s="1"/>
  <c r="AM112" i="13"/>
  <c r="AO112" i="13"/>
  <c r="AP112" i="13" s="1"/>
  <c r="AS112" i="13"/>
  <c r="AW112" i="13"/>
  <c r="BA112" i="13"/>
  <c r="BC112" i="13"/>
  <c r="BD112" i="13" s="1"/>
  <c r="BG112" i="13"/>
  <c r="BI112" i="13"/>
  <c r="BJ112" i="13" s="1"/>
  <c r="BM112" i="13"/>
  <c r="BO112" i="13"/>
  <c r="BP112" i="13" s="1"/>
  <c r="BU112" i="13"/>
  <c r="BV112" i="13" s="1"/>
  <c r="CA112" i="13"/>
  <c r="CB112" i="13" s="1"/>
  <c r="CE112" i="13"/>
  <c r="CG112" i="13"/>
  <c r="CH112" i="13" s="1"/>
  <c r="CK112" i="13"/>
  <c r="CL112" i="13"/>
  <c r="F115" i="49" s="1"/>
  <c r="CM112" i="13"/>
  <c r="CQ112" i="13"/>
  <c r="CR112" i="13"/>
  <c r="CT112" i="13"/>
  <c r="CV112" i="13"/>
  <c r="CW112" i="13" s="1"/>
  <c r="CZ112" i="13"/>
  <c r="DB112" i="13"/>
  <c r="DC112" i="13" s="1"/>
  <c r="AC113" i="13"/>
  <c r="AI113" i="13"/>
  <c r="AJ113" i="13" s="1"/>
  <c r="AM113" i="13"/>
  <c r="AO113" i="13"/>
  <c r="AP113" i="13" s="1"/>
  <c r="AS113" i="13"/>
  <c r="AW113" i="13"/>
  <c r="BA113" i="13"/>
  <c r="BC113" i="13"/>
  <c r="BD113" i="13" s="1"/>
  <c r="BG113" i="13"/>
  <c r="BI113" i="13"/>
  <c r="BJ113" i="13" s="1"/>
  <c r="BM113" i="13"/>
  <c r="BO113" i="13"/>
  <c r="BP113" i="13" s="1"/>
  <c r="BU113" i="13"/>
  <c r="BV113" i="13" s="1"/>
  <c r="CA113" i="13"/>
  <c r="CB113" i="13" s="1"/>
  <c r="CE113" i="13"/>
  <c r="CG113" i="13"/>
  <c r="CH113" i="13" s="1"/>
  <c r="CK113" i="13"/>
  <c r="CL113" i="13"/>
  <c r="F116" i="49" s="1"/>
  <c r="CM113" i="13"/>
  <c r="CQ113" i="13"/>
  <c r="CR113" i="13"/>
  <c r="CT113" i="13"/>
  <c r="CV113" i="13"/>
  <c r="CW113" i="13" s="1"/>
  <c r="CZ113" i="13"/>
  <c r="DB113" i="13"/>
  <c r="DC113" i="13" s="1"/>
  <c r="AC114" i="13"/>
  <c r="AI114" i="13"/>
  <c r="AJ114" i="13" s="1"/>
  <c r="AM114" i="13"/>
  <c r="AO114" i="13"/>
  <c r="AP114" i="13" s="1"/>
  <c r="AS114" i="13"/>
  <c r="AW114" i="13"/>
  <c r="BA114" i="13"/>
  <c r="BC114" i="13"/>
  <c r="BD114" i="13" s="1"/>
  <c r="BG114" i="13"/>
  <c r="BI114" i="13"/>
  <c r="BJ114" i="13" s="1"/>
  <c r="BM114" i="13"/>
  <c r="BO114" i="13"/>
  <c r="BP114" i="13" s="1"/>
  <c r="BU114" i="13"/>
  <c r="BV114" i="13" s="1"/>
  <c r="CA114" i="13"/>
  <c r="CB114" i="13" s="1"/>
  <c r="CE114" i="13"/>
  <c r="CG114" i="13"/>
  <c r="CH114" i="13" s="1"/>
  <c r="CK114" i="13"/>
  <c r="CL114" i="13"/>
  <c r="F117" i="49" s="1"/>
  <c r="CM114" i="13"/>
  <c r="CQ114" i="13"/>
  <c r="CR114" i="13"/>
  <c r="CT114" i="13"/>
  <c r="CV114" i="13"/>
  <c r="CW114" i="13" s="1"/>
  <c r="CZ114" i="13"/>
  <c r="DB114" i="13"/>
  <c r="DC114" i="13" s="1"/>
  <c r="AC115" i="13"/>
  <c r="AI115" i="13"/>
  <c r="AJ115" i="13" s="1"/>
  <c r="AM115" i="13"/>
  <c r="AO115" i="13"/>
  <c r="AP115" i="13" s="1"/>
  <c r="AS115" i="13"/>
  <c r="AW115" i="13"/>
  <c r="BA115" i="13"/>
  <c r="BC115" i="13"/>
  <c r="BD115" i="13" s="1"/>
  <c r="BG115" i="13"/>
  <c r="BI115" i="13"/>
  <c r="BJ115" i="13" s="1"/>
  <c r="BM115" i="13"/>
  <c r="BO115" i="13"/>
  <c r="BP115" i="13" s="1"/>
  <c r="BU115" i="13"/>
  <c r="BV115" i="13" s="1"/>
  <c r="CA115" i="13"/>
  <c r="CB115" i="13" s="1"/>
  <c r="CE115" i="13"/>
  <c r="CG115" i="13"/>
  <c r="CH115" i="13" s="1"/>
  <c r="CK115" i="13"/>
  <c r="CL115" i="13"/>
  <c r="F118" i="49" s="1"/>
  <c r="CM115" i="13"/>
  <c r="CQ115" i="13"/>
  <c r="CR115" i="13"/>
  <c r="CT115" i="13"/>
  <c r="CV115" i="13"/>
  <c r="CW115" i="13" s="1"/>
  <c r="CZ115" i="13"/>
  <c r="DB115" i="13"/>
  <c r="DC115" i="13" s="1"/>
  <c r="AC116" i="13"/>
  <c r="AI116" i="13"/>
  <c r="AJ116" i="13" s="1"/>
  <c r="AM116" i="13"/>
  <c r="AO116" i="13"/>
  <c r="AP116" i="13" s="1"/>
  <c r="AS116" i="13"/>
  <c r="AW116" i="13"/>
  <c r="BA116" i="13"/>
  <c r="BC116" i="13"/>
  <c r="BD116" i="13" s="1"/>
  <c r="BG116" i="13"/>
  <c r="BI116" i="13"/>
  <c r="BJ116" i="13" s="1"/>
  <c r="BM116" i="13"/>
  <c r="BO116" i="13"/>
  <c r="BP116" i="13" s="1"/>
  <c r="BU116" i="13"/>
  <c r="BV116" i="13" s="1"/>
  <c r="CA116" i="13"/>
  <c r="CB116" i="13" s="1"/>
  <c r="CE116" i="13"/>
  <c r="CG116" i="13"/>
  <c r="CH116" i="13" s="1"/>
  <c r="CK116" i="13"/>
  <c r="CL116" i="13"/>
  <c r="F119" i="49" s="1"/>
  <c r="CM116" i="13"/>
  <c r="CQ116" i="13"/>
  <c r="CR116" i="13"/>
  <c r="CT116" i="13"/>
  <c r="CV116" i="13"/>
  <c r="CW116" i="13" s="1"/>
  <c r="CZ116" i="13"/>
  <c r="DB116" i="13"/>
  <c r="DC116" i="13" s="1"/>
  <c r="AC117" i="13"/>
  <c r="AI117" i="13"/>
  <c r="AJ117" i="13" s="1"/>
  <c r="AM117" i="13"/>
  <c r="AO117" i="13"/>
  <c r="AP117" i="13" s="1"/>
  <c r="AS117" i="13"/>
  <c r="AW117" i="13"/>
  <c r="BA117" i="13"/>
  <c r="BC117" i="13"/>
  <c r="BD117" i="13" s="1"/>
  <c r="BG117" i="13"/>
  <c r="BI117" i="13"/>
  <c r="BJ117" i="13" s="1"/>
  <c r="BM117" i="13"/>
  <c r="BO117" i="13"/>
  <c r="BP117" i="13" s="1"/>
  <c r="BU117" i="13"/>
  <c r="BV117" i="13" s="1"/>
  <c r="CA117" i="13"/>
  <c r="CB117" i="13" s="1"/>
  <c r="CE117" i="13"/>
  <c r="CG117" i="13"/>
  <c r="CH117" i="13" s="1"/>
  <c r="CK117" i="13"/>
  <c r="CL117" i="13"/>
  <c r="F120" i="49" s="1"/>
  <c r="CM117" i="13"/>
  <c r="CQ117" i="13"/>
  <c r="CR117" i="13"/>
  <c r="CT117" i="13"/>
  <c r="CV117" i="13"/>
  <c r="CW117" i="13" s="1"/>
  <c r="CZ117" i="13"/>
  <c r="DB117" i="13"/>
  <c r="DC117" i="13" s="1"/>
  <c r="AC118" i="13"/>
  <c r="AI118" i="13"/>
  <c r="AJ118" i="13" s="1"/>
  <c r="AM118" i="13"/>
  <c r="AO118" i="13"/>
  <c r="AP118" i="13" s="1"/>
  <c r="AS118" i="13"/>
  <c r="AW118" i="13"/>
  <c r="BA118" i="13"/>
  <c r="BC118" i="13"/>
  <c r="BD118" i="13" s="1"/>
  <c r="BG118" i="13"/>
  <c r="BI118" i="13"/>
  <c r="BJ118" i="13" s="1"/>
  <c r="BM118" i="13"/>
  <c r="BO118" i="13"/>
  <c r="BP118" i="13" s="1"/>
  <c r="BU118" i="13"/>
  <c r="BV118" i="13" s="1"/>
  <c r="CA118" i="13"/>
  <c r="CB118" i="13" s="1"/>
  <c r="CE118" i="13"/>
  <c r="CG118" i="13"/>
  <c r="CH118" i="13" s="1"/>
  <c r="CK118" i="13"/>
  <c r="CL118" i="13"/>
  <c r="F121" i="49" s="1"/>
  <c r="G121" i="49" s="1"/>
  <c r="CM118" i="13"/>
  <c r="CQ118" i="13"/>
  <c r="CR118" i="13"/>
  <c r="CT118" i="13"/>
  <c r="CV118" i="13"/>
  <c r="CW118" i="13" s="1"/>
  <c r="CZ118" i="13"/>
  <c r="DB118" i="13"/>
  <c r="DC118" i="13" s="1"/>
  <c r="AC119" i="13"/>
  <c r="AI119" i="13"/>
  <c r="AJ119" i="13" s="1"/>
  <c r="AM119" i="13"/>
  <c r="AO119" i="13"/>
  <c r="AP119" i="13" s="1"/>
  <c r="AS119" i="13"/>
  <c r="AW119" i="13"/>
  <c r="BA119" i="13"/>
  <c r="BC119" i="13"/>
  <c r="BD119" i="13" s="1"/>
  <c r="BG119" i="13"/>
  <c r="BI119" i="13"/>
  <c r="BJ119" i="13" s="1"/>
  <c r="BM119" i="13"/>
  <c r="BO119" i="13"/>
  <c r="BP119" i="13" s="1"/>
  <c r="BU119" i="13"/>
  <c r="BV119" i="13" s="1"/>
  <c r="CA119" i="13"/>
  <c r="CB119" i="13" s="1"/>
  <c r="CE119" i="13"/>
  <c r="CG119" i="13"/>
  <c r="CH119" i="13" s="1"/>
  <c r="CK119" i="13"/>
  <c r="CL119" i="13"/>
  <c r="F122" i="49" s="1"/>
  <c r="G122" i="49" s="1"/>
  <c r="CM119" i="13"/>
  <c r="CQ119" i="13"/>
  <c r="CR119" i="13"/>
  <c r="CT119" i="13"/>
  <c r="CV119" i="13"/>
  <c r="CW119" i="13" s="1"/>
  <c r="CZ119" i="13"/>
  <c r="DB119" i="13"/>
  <c r="DC119" i="13" s="1"/>
  <c r="AC120" i="13"/>
  <c r="AI120" i="13"/>
  <c r="AJ120" i="13" s="1"/>
  <c r="AM120" i="13"/>
  <c r="AO120" i="13"/>
  <c r="AP120" i="13" s="1"/>
  <c r="AS120" i="13"/>
  <c r="AW120" i="13"/>
  <c r="BA120" i="13"/>
  <c r="BC120" i="13"/>
  <c r="BD120" i="13" s="1"/>
  <c r="BG120" i="13"/>
  <c r="BI120" i="13"/>
  <c r="BJ120" i="13" s="1"/>
  <c r="BM120" i="13"/>
  <c r="BO120" i="13"/>
  <c r="BP120" i="13" s="1"/>
  <c r="BU120" i="13"/>
  <c r="BV120" i="13" s="1"/>
  <c r="CA120" i="13"/>
  <c r="CB120" i="13" s="1"/>
  <c r="CE120" i="13"/>
  <c r="CG120" i="13"/>
  <c r="CH120" i="13" s="1"/>
  <c r="CK120" i="13"/>
  <c r="CL120" i="13"/>
  <c r="F123" i="49" s="1"/>
  <c r="I123" i="49" s="1"/>
  <c r="CM120" i="13"/>
  <c r="CQ120" i="13"/>
  <c r="CR120" i="13"/>
  <c r="CT120" i="13"/>
  <c r="CV120" i="13"/>
  <c r="CW120" i="13" s="1"/>
  <c r="CZ120" i="13"/>
  <c r="DB120" i="13"/>
  <c r="DC120" i="13" s="1"/>
  <c r="AC121" i="13"/>
  <c r="AI121" i="13"/>
  <c r="AJ121" i="13" s="1"/>
  <c r="AM121" i="13"/>
  <c r="AO121" i="13"/>
  <c r="AP121" i="13" s="1"/>
  <c r="AS121" i="13"/>
  <c r="AW121" i="13"/>
  <c r="BA121" i="13"/>
  <c r="BC121" i="13"/>
  <c r="BD121" i="13" s="1"/>
  <c r="BG121" i="13"/>
  <c r="BI121" i="13"/>
  <c r="BJ121" i="13" s="1"/>
  <c r="BM121" i="13"/>
  <c r="BO121" i="13"/>
  <c r="BP121" i="13" s="1"/>
  <c r="BU121" i="13"/>
  <c r="BV121" i="13" s="1"/>
  <c r="CA121" i="13"/>
  <c r="CB121" i="13" s="1"/>
  <c r="CE121" i="13"/>
  <c r="CG121" i="13"/>
  <c r="CH121" i="13" s="1"/>
  <c r="CK121" i="13"/>
  <c r="CL121" i="13"/>
  <c r="F124" i="49" s="1"/>
  <c r="I124" i="49" s="1"/>
  <c r="CM121" i="13"/>
  <c r="CQ121" i="13"/>
  <c r="CR121" i="13"/>
  <c r="CT121" i="13"/>
  <c r="CV121" i="13"/>
  <c r="CW121" i="13" s="1"/>
  <c r="CZ121" i="13"/>
  <c r="DB121" i="13"/>
  <c r="DC121" i="13" s="1"/>
  <c r="AC122" i="13"/>
  <c r="AI122" i="13"/>
  <c r="AJ122" i="13" s="1"/>
  <c r="AM122" i="13"/>
  <c r="AO122" i="13"/>
  <c r="AP122" i="13" s="1"/>
  <c r="AS122" i="13"/>
  <c r="AW122" i="13"/>
  <c r="BA122" i="13"/>
  <c r="BC122" i="13"/>
  <c r="BD122" i="13" s="1"/>
  <c r="BG122" i="13"/>
  <c r="BI122" i="13"/>
  <c r="BJ122" i="13" s="1"/>
  <c r="BM122" i="13"/>
  <c r="BO122" i="13"/>
  <c r="BP122" i="13" s="1"/>
  <c r="BU122" i="13"/>
  <c r="BV122" i="13" s="1"/>
  <c r="CA122" i="13"/>
  <c r="CB122" i="13" s="1"/>
  <c r="CE122" i="13"/>
  <c r="CG122" i="13"/>
  <c r="CH122" i="13" s="1"/>
  <c r="CK122" i="13"/>
  <c r="CL122" i="13"/>
  <c r="F125" i="49" s="1"/>
  <c r="CM122" i="13"/>
  <c r="CQ122" i="13"/>
  <c r="CR122" i="13"/>
  <c r="CT122" i="13"/>
  <c r="CV122" i="13"/>
  <c r="CW122" i="13" s="1"/>
  <c r="CZ122" i="13"/>
  <c r="DB122" i="13"/>
  <c r="DC122" i="13" s="1"/>
  <c r="AC123" i="13"/>
  <c r="AI123" i="13"/>
  <c r="AJ123" i="13" s="1"/>
  <c r="AM123" i="13"/>
  <c r="AO123" i="13"/>
  <c r="AP123" i="13" s="1"/>
  <c r="AS123" i="13"/>
  <c r="AW123" i="13"/>
  <c r="BA123" i="13"/>
  <c r="BC123" i="13"/>
  <c r="BD123" i="13" s="1"/>
  <c r="BG123" i="13"/>
  <c r="BI123" i="13"/>
  <c r="BJ123" i="13" s="1"/>
  <c r="BM123" i="13"/>
  <c r="BO123" i="13"/>
  <c r="BP123" i="13" s="1"/>
  <c r="BU123" i="13"/>
  <c r="BV123" i="13" s="1"/>
  <c r="CA123" i="13"/>
  <c r="CB123" i="13" s="1"/>
  <c r="CE123" i="13"/>
  <c r="CG123" i="13"/>
  <c r="CH123" i="13" s="1"/>
  <c r="CK123" i="13"/>
  <c r="CL123" i="13"/>
  <c r="F126" i="49" s="1"/>
  <c r="G126" i="49" s="1"/>
  <c r="CM123" i="13"/>
  <c r="CQ123" i="13"/>
  <c r="CR123" i="13"/>
  <c r="CT123" i="13"/>
  <c r="CV123" i="13"/>
  <c r="CW123" i="13" s="1"/>
  <c r="CZ123" i="13"/>
  <c r="DB123" i="13"/>
  <c r="DC123" i="13" s="1"/>
  <c r="AC124" i="13"/>
  <c r="AI124" i="13"/>
  <c r="AJ124" i="13" s="1"/>
  <c r="AM124" i="13"/>
  <c r="AO124" i="13"/>
  <c r="AP124" i="13" s="1"/>
  <c r="AS124" i="13"/>
  <c r="AW124" i="13"/>
  <c r="BA124" i="13"/>
  <c r="BC124" i="13"/>
  <c r="BD124" i="13" s="1"/>
  <c r="BG124" i="13"/>
  <c r="BI124" i="13"/>
  <c r="BJ124" i="13" s="1"/>
  <c r="BM124" i="13"/>
  <c r="BO124" i="13"/>
  <c r="BP124" i="13" s="1"/>
  <c r="BU124" i="13"/>
  <c r="BV124" i="13" s="1"/>
  <c r="CA124" i="13"/>
  <c r="CB124" i="13" s="1"/>
  <c r="CE124" i="13"/>
  <c r="CG124" i="13"/>
  <c r="CH124" i="13" s="1"/>
  <c r="CK124" i="13"/>
  <c r="CL124" i="13"/>
  <c r="F127" i="49" s="1"/>
  <c r="G127" i="49" s="1"/>
  <c r="CM124" i="13"/>
  <c r="CQ124" i="13"/>
  <c r="CR124" i="13"/>
  <c r="CT124" i="13"/>
  <c r="CV124" i="13"/>
  <c r="CW124" i="13" s="1"/>
  <c r="CZ124" i="13"/>
  <c r="DB124" i="13"/>
  <c r="DC124" i="13" s="1"/>
  <c r="AC125" i="13"/>
  <c r="AI125" i="13"/>
  <c r="AJ125" i="13" s="1"/>
  <c r="AM125" i="13"/>
  <c r="AO125" i="13"/>
  <c r="AP125" i="13" s="1"/>
  <c r="AS125" i="13"/>
  <c r="AW125" i="13"/>
  <c r="BA125" i="13"/>
  <c r="BC125" i="13"/>
  <c r="BD125" i="13" s="1"/>
  <c r="BG125" i="13"/>
  <c r="BI125" i="13"/>
  <c r="BJ125" i="13" s="1"/>
  <c r="BM125" i="13"/>
  <c r="BO125" i="13"/>
  <c r="BP125" i="13" s="1"/>
  <c r="BU125" i="13"/>
  <c r="BV125" i="13" s="1"/>
  <c r="CA125" i="13"/>
  <c r="CB125" i="13" s="1"/>
  <c r="CE125" i="13"/>
  <c r="CG125" i="13"/>
  <c r="CH125" i="13" s="1"/>
  <c r="CK125" i="13"/>
  <c r="CL125" i="13"/>
  <c r="F128" i="49" s="1"/>
  <c r="J128" i="49" s="1"/>
  <c r="CM125" i="13"/>
  <c r="CQ125" i="13"/>
  <c r="CR125" i="13"/>
  <c r="CT125" i="13"/>
  <c r="CV125" i="13"/>
  <c r="CW125" i="13" s="1"/>
  <c r="CZ125" i="13"/>
  <c r="DB125" i="13"/>
  <c r="DC125" i="13" s="1"/>
  <c r="AC126" i="13"/>
  <c r="AI126" i="13"/>
  <c r="AJ126" i="13" s="1"/>
  <c r="AM126" i="13"/>
  <c r="AO126" i="13"/>
  <c r="AP126" i="13" s="1"/>
  <c r="AS126" i="13"/>
  <c r="AW126" i="13"/>
  <c r="BA126" i="13"/>
  <c r="BC126" i="13"/>
  <c r="BD126" i="13" s="1"/>
  <c r="BG126" i="13"/>
  <c r="BI126" i="13"/>
  <c r="BJ126" i="13" s="1"/>
  <c r="BM126" i="13"/>
  <c r="BO126" i="13"/>
  <c r="BP126" i="13" s="1"/>
  <c r="BU126" i="13"/>
  <c r="BV126" i="13" s="1"/>
  <c r="CA126" i="13"/>
  <c r="CB126" i="13" s="1"/>
  <c r="CE126" i="13"/>
  <c r="CG126" i="13"/>
  <c r="CH126" i="13" s="1"/>
  <c r="CK126" i="13"/>
  <c r="CL126" i="13"/>
  <c r="F129" i="49" s="1"/>
  <c r="J129" i="49" s="1"/>
  <c r="CM126" i="13"/>
  <c r="CQ126" i="13"/>
  <c r="CR126" i="13"/>
  <c r="CT126" i="13"/>
  <c r="CV126" i="13"/>
  <c r="CW126" i="13" s="1"/>
  <c r="CZ126" i="13"/>
  <c r="DB126" i="13"/>
  <c r="DC126" i="13" s="1"/>
  <c r="AC127" i="13"/>
  <c r="AI127" i="13"/>
  <c r="AJ127" i="13" s="1"/>
  <c r="AM127" i="13"/>
  <c r="AO127" i="13"/>
  <c r="AP127" i="13" s="1"/>
  <c r="AS127" i="13"/>
  <c r="AW127" i="13"/>
  <c r="BA127" i="13"/>
  <c r="BC127" i="13"/>
  <c r="BD127" i="13" s="1"/>
  <c r="BG127" i="13"/>
  <c r="BI127" i="13"/>
  <c r="BJ127" i="13" s="1"/>
  <c r="BM127" i="13"/>
  <c r="BO127" i="13"/>
  <c r="BP127" i="13" s="1"/>
  <c r="BU127" i="13"/>
  <c r="BV127" i="13" s="1"/>
  <c r="CA127" i="13"/>
  <c r="CB127" i="13" s="1"/>
  <c r="CE127" i="13"/>
  <c r="CG127" i="13"/>
  <c r="CH127" i="13" s="1"/>
  <c r="CK127" i="13"/>
  <c r="CL127" i="13"/>
  <c r="F130" i="49" s="1"/>
  <c r="CM127" i="13"/>
  <c r="CQ127" i="13"/>
  <c r="CR127" i="13"/>
  <c r="CT127" i="13"/>
  <c r="CV127" i="13"/>
  <c r="CW127" i="13" s="1"/>
  <c r="CZ127" i="13"/>
  <c r="DB127" i="13"/>
  <c r="DC127" i="13" s="1"/>
  <c r="AC128" i="13"/>
  <c r="AI128" i="13"/>
  <c r="AJ128" i="13" s="1"/>
  <c r="AM128" i="13"/>
  <c r="AO128" i="13"/>
  <c r="AP128" i="13" s="1"/>
  <c r="AS128" i="13"/>
  <c r="AW128" i="13"/>
  <c r="BA128" i="13"/>
  <c r="BC128" i="13"/>
  <c r="BD128" i="13" s="1"/>
  <c r="BG128" i="13"/>
  <c r="BI128" i="13"/>
  <c r="BJ128" i="13" s="1"/>
  <c r="BM128" i="13"/>
  <c r="BO128" i="13"/>
  <c r="BP128" i="13" s="1"/>
  <c r="BU128" i="13"/>
  <c r="BV128" i="13" s="1"/>
  <c r="CA128" i="13"/>
  <c r="CB128" i="13" s="1"/>
  <c r="CE128" i="13"/>
  <c r="CG128" i="13"/>
  <c r="CH128" i="13" s="1"/>
  <c r="CK128" i="13"/>
  <c r="CL128" i="13"/>
  <c r="F131" i="49" s="1"/>
  <c r="CM128" i="13"/>
  <c r="CQ128" i="13"/>
  <c r="CR128" i="13"/>
  <c r="CT128" i="13"/>
  <c r="CV128" i="13"/>
  <c r="CW128" i="13" s="1"/>
  <c r="CZ128" i="13"/>
  <c r="DB128" i="13"/>
  <c r="DC128" i="13" s="1"/>
  <c r="AC129" i="13"/>
  <c r="AI129" i="13"/>
  <c r="AJ129" i="13" s="1"/>
  <c r="AM129" i="13"/>
  <c r="AO129" i="13"/>
  <c r="AP129" i="13" s="1"/>
  <c r="AS129" i="13"/>
  <c r="AW129" i="13"/>
  <c r="BA129" i="13"/>
  <c r="BC129" i="13"/>
  <c r="BD129" i="13" s="1"/>
  <c r="BG129" i="13"/>
  <c r="BI129" i="13"/>
  <c r="BJ129" i="13" s="1"/>
  <c r="BM129" i="13"/>
  <c r="BO129" i="13"/>
  <c r="BP129" i="13" s="1"/>
  <c r="BU129" i="13"/>
  <c r="BV129" i="13" s="1"/>
  <c r="CA129" i="13"/>
  <c r="CB129" i="13" s="1"/>
  <c r="CE129" i="13"/>
  <c r="CG129" i="13"/>
  <c r="CH129" i="13" s="1"/>
  <c r="CK129" i="13"/>
  <c r="CL129" i="13"/>
  <c r="F132" i="49" s="1"/>
  <c r="CM129" i="13"/>
  <c r="CQ129" i="13"/>
  <c r="CR129" i="13"/>
  <c r="CT129" i="13"/>
  <c r="CV129" i="13"/>
  <c r="CW129" i="13" s="1"/>
  <c r="CZ129" i="13"/>
  <c r="DB129" i="13"/>
  <c r="DC129" i="13" s="1"/>
  <c r="AC130" i="13"/>
  <c r="AI130" i="13"/>
  <c r="AJ130" i="13" s="1"/>
  <c r="AM130" i="13"/>
  <c r="AO130" i="13"/>
  <c r="AP130" i="13" s="1"/>
  <c r="AS130" i="13"/>
  <c r="AW130" i="13"/>
  <c r="BA130" i="13"/>
  <c r="BC130" i="13"/>
  <c r="BD130" i="13" s="1"/>
  <c r="BG130" i="13"/>
  <c r="BI130" i="13"/>
  <c r="BJ130" i="13" s="1"/>
  <c r="BM130" i="13"/>
  <c r="BO130" i="13"/>
  <c r="BP130" i="13" s="1"/>
  <c r="BU130" i="13"/>
  <c r="BV130" i="13" s="1"/>
  <c r="CA130" i="13"/>
  <c r="CB130" i="13" s="1"/>
  <c r="CE130" i="13"/>
  <c r="CG130" i="13"/>
  <c r="CH130" i="13" s="1"/>
  <c r="CK130" i="13"/>
  <c r="CL130" i="13"/>
  <c r="F133" i="49" s="1"/>
  <c r="CM130" i="13"/>
  <c r="CQ130" i="13"/>
  <c r="CR130" i="13"/>
  <c r="CT130" i="13"/>
  <c r="CV130" i="13"/>
  <c r="CW130" i="13" s="1"/>
  <c r="CZ130" i="13"/>
  <c r="DB130" i="13"/>
  <c r="DC130" i="13" s="1"/>
  <c r="AC131" i="13"/>
  <c r="AI131" i="13"/>
  <c r="AJ131" i="13" s="1"/>
  <c r="AM131" i="13"/>
  <c r="AO131" i="13"/>
  <c r="AP131" i="13" s="1"/>
  <c r="AS131" i="13"/>
  <c r="AW131" i="13"/>
  <c r="BA131" i="13"/>
  <c r="BC131" i="13"/>
  <c r="BD131" i="13" s="1"/>
  <c r="BG131" i="13"/>
  <c r="BI131" i="13"/>
  <c r="BJ131" i="13" s="1"/>
  <c r="BM131" i="13"/>
  <c r="BO131" i="13"/>
  <c r="BP131" i="13" s="1"/>
  <c r="BU131" i="13"/>
  <c r="BV131" i="13" s="1"/>
  <c r="CA131" i="13"/>
  <c r="CB131" i="13" s="1"/>
  <c r="CE131" i="13"/>
  <c r="CG131" i="13"/>
  <c r="CH131" i="13" s="1"/>
  <c r="CK131" i="13"/>
  <c r="CL131" i="13"/>
  <c r="F134" i="49" s="1"/>
  <c r="G134" i="49" s="1"/>
  <c r="CM131" i="13"/>
  <c r="CQ131" i="13"/>
  <c r="CR131" i="13"/>
  <c r="CT131" i="13"/>
  <c r="CV131" i="13"/>
  <c r="CW131" i="13" s="1"/>
  <c r="CZ131" i="13"/>
  <c r="DB131" i="13"/>
  <c r="DC131" i="13" s="1"/>
  <c r="AC132" i="13"/>
  <c r="AI132" i="13"/>
  <c r="AJ132" i="13" s="1"/>
  <c r="AM132" i="13"/>
  <c r="AO132" i="13"/>
  <c r="AP132" i="13" s="1"/>
  <c r="AS132" i="13"/>
  <c r="AW132" i="13"/>
  <c r="BA132" i="13"/>
  <c r="BC132" i="13"/>
  <c r="BD132" i="13" s="1"/>
  <c r="BG132" i="13"/>
  <c r="BI132" i="13"/>
  <c r="BJ132" i="13" s="1"/>
  <c r="BM132" i="13"/>
  <c r="BO132" i="13"/>
  <c r="BP132" i="13" s="1"/>
  <c r="BU132" i="13"/>
  <c r="BV132" i="13" s="1"/>
  <c r="CA132" i="13"/>
  <c r="CB132" i="13"/>
  <c r="CE132" i="13"/>
  <c r="CG132" i="13"/>
  <c r="CH132" i="13" s="1"/>
  <c r="CK132" i="13"/>
  <c r="CL132" i="13"/>
  <c r="F135" i="49" s="1"/>
  <c r="G135" i="49" s="1"/>
  <c r="CM132" i="13"/>
  <c r="CQ132" i="13"/>
  <c r="CR132" i="13"/>
  <c r="CT132" i="13"/>
  <c r="CV132" i="13"/>
  <c r="CW132" i="13" s="1"/>
  <c r="CZ132" i="13"/>
  <c r="DB132" i="13"/>
  <c r="DC132" i="13" s="1"/>
  <c r="AC133" i="13"/>
  <c r="AI133" i="13"/>
  <c r="AJ133" i="13" s="1"/>
  <c r="AM133" i="13"/>
  <c r="AO133" i="13"/>
  <c r="AP133" i="13" s="1"/>
  <c r="AS133" i="13"/>
  <c r="AW133" i="13"/>
  <c r="BA133" i="13"/>
  <c r="BC133" i="13"/>
  <c r="BD133" i="13" s="1"/>
  <c r="BG133" i="13"/>
  <c r="BI133" i="13"/>
  <c r="BJ133" i="13" s="1"/>
  <c r="BM133" i="13"/>
  <c r="BO133" i="13"/>
  <c r="BP133" i="13" s="1"/>
  <c r="BU133" i="13"/>
  <c r="BV133" i="13" s="1"/>
  <c r="CA133" i="13"/>
  <c r="CB133" i="13" s="1"/>
  <c r="CE133" i="13"/>
  <c r="CG133" i="13"/>
  <c r="CH133" i="13" s="1"/>
  <c r="CK133" i="13"/>
  <c r="CL133" i="13"/>
  <c r="F136" i="49" s="1"/>
  <c r="J136" i="49" s="1"/>
  <c r="CM133" i="13"/>
  <c r="CQ133" i="13"/>
  <c r="CR133" i="13"/>
  <c r="CT133" i="13"/>
  <c r="CV133" i="13"/>
  <c r="CW133" i="13" s="1"/>
  <c r="CZ133" i="13"/>
  <c r="DB133" i="13"/>
  <c r="DC133" i="13" s="1"/>
  <c r="AC134" i="13"/>
  <c r="AI134" i="13"/>
  <c r="AJ134" i="13" s="1"/>
  <c r="AM134" i="13"/>
  <c r="AO134" i="13"/>
  <c r="AP134" i="13" s="1"/>
  <c r="AS134" i="13"/>
  <c r="AW134" i="13"/>
  <c r="BA134" i="13"/>
  <c r="BC134" i="13"/>
  <c r="BD134" i="13" s="1"/>
  <c r="BG134" i="13"/>
  <c r="BI134" i="13"/>
  <c r="BJ134" i="13" s="1"/>
  <c r="BM134" i="13"/>
  <c r="BO134" i="13"/>
  <c r="BP134" i="13" s="1"/>
  <c r="BU134" i="13"/>
  <c r="BV134" i="13" s="1"/>
  <c r="CA134" i="13"/>
  <c r="CB134" i="13" s="1"/>
  <c r="CE134" i="13"/>
  <c r="CG134" i="13"/>
  <c r="CH134" i="13" s="1"/>
  <c r="CK134" i="13"/>
  <c r="CL134" i="13"/>
  <c r="F137" i="49" s="1"/>
  <c r="J137" i="49" s="1"/>
  <c r="CM134" i="13"/>
  <c r="CQ134" i="13"/>
  <c r="CR134" i="13"/>
  <c r="CT134" i="13"/>
  <c r="CV134" i="13"/>
  <c r="CW134" i="13" s="1"/>
  <c r="CZ134" i="13"/>
  <c r="DB134" i="13"/>
  <c r="DC134" i="13" s="1"/>
  <c r="AC135" i="13"/>
  <c r="AI135" i="13"/>
  <c r="AJ135" i="13" s="1"/>
  <c r="AM135" i="13"/>
  <c r="AO135" i="13"/>
  <c r="AP135" i="13" s="1"/>
  <c r="AS135" i="13"/>
  <c r="AW135" i="13"/>
  <c r="BA135" i="13"/>
  <c r="BC135" i="13"/>
  <c r="BD135" i="13" s="1"/>
  <c r="BG135" i="13"/>
  <c r="BI135" i="13"/>
  <c r="BJ135" i="13" s="1"/>
  <c r="BM135" i="13"/>
  <c r="BO135" i="13"/>
  <c r="BP135" i="13" s="1"/>
  <c r="BU135" i="13"/>
  <c r="BV135" i="13" s="1"/>
  <c r="CA135" i="13"/>
  <c r="CB135" i="13" s="1"/>
  <c r="CE135" i="13"/>
  <c r="CG135" i="13"/>
  <c r="CH135" i="13" s="1"/>
  <c r="CK135" i="13"/>
  <c r="CL135" i="13"/>
  <c r="F138" i="49" s="1"/>
  <c r="CM135" i="13"/>
  <c r="CQ135" i="13"/>
  <c r="CR135" i="13"/>
  <c r="CT135" i="13"/>
  <c r="CV135" i="13"/>
  <c r="CW135" i="13" s="1"/>
  <c r="CZ135" i="13"/>
  <c r="DB135" i="13"/>
  <c r="DC135" i="13" s="1"/>
  <c r="AC136" i="13"/>
  <c r="AF136" i="13"/>
  <c r="AI136" i="13"/>
  <c r="AJ136" i="13" s="1"/>
  <c r="AM136" i="13"/>
  <c r="AO136" i="13"/>
  <c r="AP136" i="13" s="1"/>
  <c r="AS136" i="13"/>
  <c r="AW136" i="13"/>
  <c r="BA136" i="13"/>
  <c r="BC136" i="13"/>
  <c r="BD136" i="13" s="1"/>
  <c r="BG136" i="13"/>
  <c r="BI136" i="13"/>
  <c r="BJ136" i="13" s="1"/>
  <c r="BM136" i="13"/>
  <c r="BO136" i="13"/>
  <c r="BP136" i="13" s="1"/>
  <c r="BU136" i="13"/>
  <c r="BV136" i="13" s="1"/>
  <c r="CA136" i="13"/>
  <c r="CB136" i="13" s="1"/>
  <c r="CE136" i="13"/>
  <c r="CG136" i="13"/>
  <c r="CH136" i="13" s="1"/>
  <c r="CK136" i="13"/>
  <c r="CL136" i="13"/>
  <c r="F139" i="49" s="1"/>
  <c r="G139" i="49" s="1"/>
  <c r="CM136" i="13"/>
  <c r="CQ136" i="13"/>
  <c r="CR136" i="13"/>
  <c r="CT136" i="13"/>
  <c r="CV136" i="13"/>
  <c r="CW136" i="13" s="1"/>
  <c r="CZ136" i="13"/>
  <c r="DB136" i="13"/>
  <c r="DC136" i="13" s="1"/>
  <c r="AC137" i="13"/>
  <c r="AI137" i="13"/>
  <c r="AJ137" i="13" s="1"/>
  <c r="AM137" i="13"/>
  <c r="AO137" i="13"/>
  <c r="AP137" i="13" s="1"/>
  <c r="AS137" i="13"/>
  <c r="AW137" i="13"/>
  <c r="BA137" i="13"/>
  <c r="BC137" i="13"/>
  <c r="BD137" i="13" s="1"/>
  <c r="BG137" i="13"/>
  <c r="BI137" i="13"/>
  <c r="BJ137" i="13" s="1"/>
  <c r="BM137" i="13"/>
  <c r="BO137" i="13"/>
  <c r="BP137" i="13" s="1"/>
  <c r="BU137" i="13"/>
  <c r="BV137" i="13" s="1"/>
  <c r="CA137" i="13"/>
  <c r="CB137" i="13" s="1"/>
  <c r="CE137" i="13"/>
  <c r="CG137" i="13"/>
  <c r="CH137" i="13" s="1"/>
  <c r="CK137" i="13"/>
  <c r="CL137" i="13"/>
  <c r="F140" i="49" s="1"/>
  <c r="G140" i="49" s="1"/>
  <c r="CM137" i="13"/>
  <c r="CQ137" i="13"/>
  <c r="CR137" i="13"/>
  <c r="CT137" i="13"/>
  <c r="CV137" i="13"/>
  <c r="CW137" i="13" s="1"/>
  <c r="CZ137" i="13"/>
  <c r="DB137" i="13"/>
  <c r="DC137" i="13" s="1"/>
  <c r="AC138" i="13"/>
  <c r="AI138" i="13"/>
  <c r="AJ138" i="13" s="1"/>
  <c r="AM138" i="13"/>
  <c r="AO138" i="13"/>
  <c r="AP138" i="13" s="1"/>
  <c r="AS138" i="13"/>
  <c r="AW138" i="13"/>
  <c r="BA138" i="13"/>
  <c r="BC138" i="13"/>
  <c r="BD138" i="13" s="1"/>
  <c r="BG138" i="13"/>
  <c r="BI138" i="13"/>
  <c r="BJ138" i="13" s="1"/>
  <c r="BM138" i="13"/>
  <c r="BO138" i="13"/>
  <c r="BP138" i="13" s="1"/>
  <c r="BU138" i="13"/>
  <c r="BV138" i="13" s="1"/>
  <c r="CA138" i="13"/>
  <c r="CB138" i="13" s="1"/>
  <c r="CE138" i="13"/>
  <c r="CG138" i="13"/>
  <c r="CH138" i="13" s="1"/>
  <c r="CK138" i="13"/>
  <c r="CL138" i="13"/>
  <c r="F141" i="49" s="1"/>
  <c r="J141" i="49" s="1"/>
  <c r="CM138" i="13"/>
  <c r="CQ138" i="13"/>
  <c r="CR138" i="13"/>
  <c r="CT138" i="13"/>
  <c r="CV138" i="13"/>
  <c r="CW138" i="13" s="1"/>
  <c r="CZ138" i="13"/>
  <c r="DB138" i="13"/>
  <c r="DC138" i="13" s="1"/>
  <c r="AC139" i="13"/>
  <c r="AI139" i="13"/>
  <c r="AJ139" i="13" s="1"/>
  <c r="AM139" i="13"/>
  <c r="AO139" i="13"/>
  <c r="AP139" i="13" s="1"/>
  <c r="AS139" i="13"/>
  <c r="AW139" i="13"/>
  <c r="BA139" i="13"/>
  <c r="BC139" i="13"/>
  <c r="BD139" i="13" s="1"/>
  <c r="BG139" i="13"/>
  <c r="BI139" i="13"/>
  <c r="BJ139" i="13" s="1"/>
  <c r="BM139" i="13"/>
  <c r="BO139" i="13"/>
  <c r="BP139" i="13" s="1"/>
  <c r="BU139" i="13"/>
  <c r="BV139" i="13" s="1"/>
  <c r="CA139" i="13"/>
  <c r="CB139" i="13" s="1"/>
  <c r="CE139" i="13"/>
  <c r="CG139" i="13"/>
  <c r="CH139" i="13" s="1"/>
  <c r="CK139" i="13"/>
  <c r="CL139" i="13"/>
  <c r="F142" i="49" s="1"/>
  <c r="J142" i="49" s="1"/>
  <c r="CM139" i="13"/>
  <c r="CQ139" i="13"/>
  <c r="CR139" i="13"/>
  <c r="CT139" i="13"/>
  <c r="CV139" i="13"/>
  <c r="CW139" i="13" s="1"/>
  <c r="CZ139" i="13"/>
  <c r="DB139" i="13"/>
  <c r="DC139" i="13" s="1"/>
  <c r="AC140" i="13"/>
  <c r="AI140" i="13"/>
  <c r="AJ140" i="13" s="1"/>
  <c r="AM140" i="13"/>
  <c r="AO140" i="13"/>
  <c r="AP140" i="13" s="1"/>
  <c r="AS140" i="13"/>
  <c r="AW140" i="13"/>
  <c r="BA140" i="13"/>
  <c r="BC140" i="13"/>
  <c r="BD140" i="13" s="1"/>
  <c r="BG140" i="13"/>
  <c r="BI140" i="13"/>
  <c r="BJ140" i="13" s="1"/>
  <c r="BM140" i="13"/>
  <c r="BO140" i="13"/>
  <c r="BP140" i="13" s="1"/>
  <c r="BU140" i="13"/>
  <c r="BV140" i="13" s="1"/>
  <c r="CA140" i="13"/>
  <c r="CB140" i="13" s="1"/>
  <c r="CE140" i="13"/>
  <c r="CG140" i="13"/>
  <c r="CH140" i="13" s="1"/>
  <c r="CK140" i="13"/>
  <c r="CL140" i="13"/>
  <c r="F143" i="49" s="1"/>
  <c r="CM140" i="13"/>
  <c r="CQ140" i="13"/>
  <c r="CR140" i="13"/>
  <c r="CT140" i="13"/>
  <c r="CV140" i="13"/>
  <c r="CW140" i="13" s="1"/>
  <c r="CZ140" i="13"/>
  <c r="DB140" i="13"/>
  <c r="DC140" i="13" s="1"/>
  <c r="AC141" i="13"/>
  <c r="AI141" i="13"/>
  <c r="AJ141" i="13" s="1"/>
  <c r="AM141" i="13"/>
  <c r="AO141" i="13"/>
  <c r="AP141" i="13" s="1"/>
  <c r="AS141" i="13"/>
  <c r="AW141" i="13"/>
  <c r="BA141" i="13"/>
  <c r="BC141" i="13"/>
  <c r="BD141" i="13" s="1"/>
  <c r="BG141" i="13"/>
  <c r="BI141" i="13"/>
  <c r="BJ141" i="13" s="1"/>
  <c r="BM141" i="13"/>
  <c r="BO141" i="13"/>
  <c r="BP141" i="13" s="1"/>
  <c r="BU141" i="13"/>
  <c r="BV141" i="13" s="1"/>
  <c r="CA141" i="13"/>
  <c r="CB141" i="13" s="1"/>
  <c r="CE141" i="13"/>
  <c r="CG141" i="13"/>
  <c r="CH141" i="13" s="1"/>
  <c r="CK141" i="13"/>
  <c r="CL141" i="13"/>
  <c r="F144" i="49" s="1"/>
  <c r="G144" i="49" s="1"/>
  <c r="CM141" i="13"/>
  <c r="CQ141" i="13"/>
  <c r="CR141" i="13"/>
  <c r="CT141" i="13"/>
  <c r="CV141" i="13"/>
  <c r="CW141" i="13" s="1"/>
  <c r="CZ141" i="13"/>
  <c r="DB141" i="13"/>
  <c r="DC141" i="13" s="1"/>
  <c r="AC142" i="13"/>
  <c r="AI142" i="13"/>
  <c r="AJ142" i="13" s="1"/>
  <c r="AM142" i="13"/>
  <c r="AO142" i="13"/>
  <c r="AP142" i="13" s="1"/>
  <c r="AS142" i="13"/>
  <c r="AW142" i="13"/>
  <c r="BA142" i="13"/>
  <c r="BC142" i="13"/>
  <c r="BD142" i="13" s="1"/>
  <c r="BG142" i="13"/>
  <c r="BI142" i="13"/>
  <c r="BJ142" i="13" s="1"/>
  <c r="BM142" i="13"/>
  <c r="BO142" i="13"/>
  <c r="BP142" i="13" s="1"/>
  <c r="BU142" i="13"/>
  <c r="BV142" i="13" s="1"/>
  <c r="CA142" i="13"/>
  <c r="CB142" i="13" s="1"/>
  <c r="CE142" i="13"/>
  <c r="CG142" i="13"/>
  <c r="CH142" i="13" s="1"/>
  <c r="CK142" i="13"/>
  <c r="CL142" i="13"/>
  <c r="F145" i="49" s="1"/>
  <c r="G145" i="49" s="1"/>
  <c r="CM142" i="13"/>
  <c r="CQ142" i="13"/>
  <c r="CR142" i="13"/>
  <c r="CT142" i="13"/>
  <c r="CV142" i="13"/>
  <c r="CW142" i="13" s="1"/>
  <c r="CZ142" i="13"/>
  <c r="DB142" i="13"/>
  <c r="DC142" i="13" s="1"/>
  <c r="AC143" i="13"/>
  <c r="AI143" i="13"/>
  <c r="AJ143" i="13" s="1"/>
  <c r="AM143" i="13"/>
  <c r="AO143" i="13"/>
  <c r="AP143" i="13" s="1"/>
  <c r="AS143" i="13"/>
  <c r="AW143" i="13"/>
  <c r="BA143" i="13"/>
  <c r="BC143" i="13"/>
  <c r="BD143" i="13" s="1"/>
  <c r="BG143" i="13"/>
  <c r="BI143" i="13"/>
  <c r="BJ143" i="13" s="1"/>
  <c r="BM143" i="13"/>
  <c r="BO143" i="13"/>
  <c r="BP143" i="13" s="1"/>
  <c r="BU143" i="13"/>
  <c r="BV143" i="13" s="1"/>
  <c r="CA143" i="13"/>
  <c r="CB143" i="13" s="1"/>
  <c r="CE143" i="13"/>
  <c r="CG143" i="13"/>
  <c r="CH143" i="13" s="1"/>
  <c r="CK143" i="13"/>
  <c r="CL143" i="13"/>
  <c r="F146" i="49" s="1"/>
  <c r="J146" i="49" s="1"/>
  <c r="CM143" i="13"/>
  <c r="CQ143" i="13"/>
  <c r="CR143" i="13"/>
  <c r="CT143" i="13"/>
  <c r="CV143" i="13"/>
  <c r="CW143" i="13" s="1"/>
  <c r="CZ143" i="13"/>
  <c r="DB143" i="13"/>
  <c r="DC143" i="13" s="1"/>
  <c r="AC144" i="13"/>
  <c r="AI144" i="13"/>
  <c r="AJ144" i="13" s="1"/>
  <c r="AM144" i="13"/>
  <c r="AO144" i="13"/>
  <c r="AP144" i="13" s="1"/>
  <c r="AS144" i="13"/>
  <c r="AW144" i="13"/>
  <c r="BA144" i="13"/>
  <c r="BC144" i="13"/>
  <c r="BD144" i="13" s="1"/>
  <c r="BG144" i="13"/>
  <c r="BI144" i="13"/>
  <c r="BJ144" i="13" s="1"/>
  <c r="BM144" i="13"/>
  <c r="BO144" i="13"/>
  <c r="BP144" i="13" s="1"/>
  <c r="BU144" i="13"/>
  <c r="BV144" i="13" s="1"/>
  <c r="CA144" i="13"/>
  <c r="CB144" i="13" s="1"/>
  <c r="CE144" i="13"/>
  <c r="CG144" i="13"/>
  <c r="CH144" i="13" s="1"/>
  <c r="CK144" i="13"/>
  <c r="CL144" i="13"/>
  <c r="F147" i="49" s="1"/>
  <c r="J147" i="49" s="1"/>
  <c r="CM144" i="13"/>
  <c r="CQ144" i="13"/>
  <c r="CR144" i="13"/>
  <c r="CT144" i="13"/>
  <c r="CV144" i="13"/>
  <c r="CW144" i="13" s="1"/>
  <c r="CZ144" i="13"/>
  <c r="DB144" i="13"/>
  <c r="DC144" i="13" s="1"/>
  <c r="AC145" i="13"/>
  <c r="AI145" i="13"/>
  <c r="AJ145" i="13" s="1"/>
  <c r="AM145" i="13"/>
  <c r="AO145" i="13"/>
  <c r="AP145" i="13" s="1"/>
  <c r="AS145" i="13"/>
  <c r="AW145" i="13"/>
  <c r="BA145" i="13"/>
  <c r="BC145" i="13"/>
  <c r="BD145" i="13" s="1"/>
  <c r="BG145" i="13"/>
  <c r="BI145" i="13"/>
  <c r="BJ145" i="13" s="1"/>
  <c r="BM145" i="13"/>
  <c r="BO145" i="13"/>
  <c r="BP145" i="13" s="1"/>
  <c r="BU145" i="13"/>
  <c r="BV145" i="13" s="1"/>
  <c r="CA145" i="13"/>
  <c r="CB145" i="13" s="1"/>
  <c r="CE145" i="13"/>
  <c r="CG145" i="13"/>
  <c r="CH145" i="13" s="1"/>
  <c r="CK145" i="13"/>
  <c r="CL145" i="13"/>
  <c r="F148" i="49" s="1"/>
  <c r="CM145" i="13"/>
  <c r="CQ145" i="13"/>
  <c r="CR145" i="13"/>
  <c r="CT145" i="13"/>
  <c r="CV145" i="13"/>
  <c r="CW145" i="13" s="1"/>
  <c r="CZ145" i="13"/>
  <c r="DB145" i="13"/>
  <c r="DC145" i="13" s="1"/>
  <c r="AC146" i="13"/>
  <c r="AI146" i="13"/>
  <c r="AJ146" i="13" s="1"/>
  <c r="AM146" i="13"/>
  <c r="AO146" i="13"/>
  <c r="AP146" i="13" s="1"/>
  <c r="AS146" i="13"/>
  <c r="AW146" i="13"/>
  <c r="BA146" i="13"/>
  <c r="BC146" i="13"/>
  <c r="BD146" i="13" s="1"/>
  <c r="BG146" i="13"/>
  <c r="BI146" i="13"/>
  <c r="BJ146" i="13" s="1"/>
  <c r="BM146" i="13"/>
  <c r="BO146" i="13"/>
  <c r="BP146" i="13" s="1"/>
  <c r="BU146" i="13"/>
  <c r="BV146" i="13" s="1"/>
  <c r="CA146" i="13"/>
  <c r="CB146" i="13" s="1"/>
  <c r="CE146" i="13"/>
  <c r="CG146" i="13"/>
  <c r="CH146" i="13" s="1"/>
  <c r="CK146" i="13"/>
  <c r="CL146" i="13"/>
  <c r="F149" i="49" s="1"/>
  <c r="CM146" i="13"/>
  <c r="CQ146" i="13"/>
  <c r="CR146" i="13"/>
  <c r="CT146" i="13"/>
  <c r="CV146" i="13"/>
  <c r="CW146" i="13" s="1"/>
  <c r="CZ146" i="13"/>
  <c r="DB146" i="13"/>
  <c r="DC146" i="13" s="1"/>
  <c r="AC147" i="13"/>
  <c r="AI147" i="13"/>
  <c r="AJ147" i="13" s="1"/>
  <c r="AM147" i="13"/>
  <c r="AO147" i="13"/>
  <c r="AP147" i="13" s="1"/>
  <c r="AS147" i="13"/>
  <c r="AW147" i="13"/>
  <c r="BA147" i="13"/>
  <c r="BC147" i="13"/>
  <c r="BD147" i="13" s="1"/>
  <c r="BG147" i="13"/>
  <c r="BI147" i="13"/>
  <c r="BJ147" i="13" s="1"/>
  <c r="BM147" i="13"/>
  <c r="BO147" i="13"/>
  <c r="BP147" i="13" s="1"/>
  <c r="BU147" i="13"/>
  <c r="BV147" i="13" s="1"/>
  <c r="CA147" i="13"/>
  <c r="CB147" i="13" s="1"/>
  <c r="CE147" i="13"/>
  <c r="CG147" i="13"/>
  <c r="CH147" i="13" s="1"/>
  <c r="CK147" i="13"/>
  <c r="CL147" i="13"/>
  <c r="F150" i="49" s="1"/>
  <c r="CM147" i="13"/>
  <c r="CQ147" i="13"/>
  <c r="CR147" i="13"/>
  <c r="CT147" i="13"/>
  <c r="CV147" i="13"/>
  <c r="CW147" i="13" s="1"/>
  <c r="CZ147" i="13"/>
  <c r="DB147" i="13"/>
  <c r="DC147" i="13" s="1"/>
  <c r="AC148" i="13"/>
  <c r="AF148" i="13"/>
  <c r="AI148" i="13"/>
  <c r="AJ148" i="13" s="1"/>
  <c r="AM148" i="13"/>
  <c r="AO148" i="13"/>
  <c r="AP148" i="13" s="1"/>
  <c r="AS148" i="13"/>
  <c r="AW148" i="13"/>
  <c r="BA148" i="13"/>
  <c r="BC148" i="13"/>
  <c r="BD148" i="13" s="1"/>
  <c r="BG148" i="13"/>
  <c r="BI148" i="13"/>
  <c r="BJ148" i="13" s="1"/>
  <c r="BM148" i="13"/>
  <c r="BO148" i="13"/>
  <c r="BP148" i="13" s="1"/>
  <c r="BU148" i="13"/>
  <c r="BV148" i="13" s="1"/>
  <c r="CA148" i="13"/>
  <c r="CB148" i="13" s="1"/>
  <c r="CE148" i="13"/>
  <c r="CG148" i="13"/>
  <c r="CH148" i="13" s="1"/>
  <c r="CK148" i="13"/>
  <c r="CL148" i="13"/>
  <c r="F151" i="49" s="1"/>
  <c r="G151" i="49" s="1"/>
  <c r="CM148" i="13"/>
  <c r="CQ148" i="13"/>
  <c r="CR148" i="13"/>
  <c r="CT148" i="13"/>
  <c r="CV148" i="13"/>
  <c r="CW148" i="13" s="1"/>
  <c r="CZ148" i="13"/>
  <c r="DB148" i="13"/>
  <c r="DC148" i="13" s="1"/>
  <c r="AC149" i="13"/>
  <c r="AI149" i="13"/>
  <c r="AJ149" i="13" s="1"/>
  <c r="AM149" i="13"/>
  <c r="AO149" i="13"/>
  <c r="AP149" i="13" s="1"/>
  <c r="AW149" i="13"/>
  <c r="BA149" i="13"/>
  <c r="BC149" i="13"/>
  <c r="BD149" i="13" s="1"/>
  <c r="BG149" i="13"/>
  <c r="BI149" i="13"/>
  <c r="BJ149" i="13" s="1"/>
  <c r="BM149" i="13"/>
  <c r="BO149" i="13"/>
  <c r="BP149" i="13" s="1"/>
  <c r="BU149" i="13"/>
  <c r="BV149" i="13" s="1"/>
  <c r="CA149" i="13"/>
  <c r="CB149" i="13" s="1"/>
  <c r="CE149" i="13"/>
  <c r="CG149" i="13"/>
  <c r="CH149" i="13" s="1"/>
  <c r="CK149" i="13"/>
  <c r="CL149" i="13"/>
  <c r="F152" i="49" s="1"/>
  <c r="G152" i="49" s="1"/>
  <c r="CM149" i="13"/>
  <c r="CQ149" i="13"/>
  <c r="CR149" i="13"/>
  <c r="CT149" i="13"/>
  <c r="CV149" i="13"/>
  <c r="CW149" i="13" s="1"/>
  <c r="CZ149" i="13"/>
  <c r="DB149" i="13"/>
  <c r="DC149" i="13" s="1"/>
  <c r="AC150" i="13"/>
  <c r="AI150" i="13"/>
  <c r="AJ150" i="13" s="1"/>
  <c r="AM150" i="13"/>
  <c r="AO150" i="13"/>
  <c r="AP150" i="13" s="1"/>
  <c r="AW150" i="13"/>
  <c r="BA150" i="13"/>
  <c r="BC150" i="13"/>
  <c r="BD150" i="13" s="1"/>
  <c r="BG150" i="13"/>
  <c r="BI150" i="13"/>
  <c r="BJ150" i="13" s="1"/>
  <c r="BM150" i="13"/>
  <c r="BO150" i="13"/>
  <c r="BP150" i="13" s="1"/>
  <c r="BU150" i="13"/>
  <c r="BV150" i="13" s="1"/>
  <c r="CA150" i="13"/>
  <c r="CB150" i="13" s="1"/>
  <c r="CE150" i="13"/>
  <c r="CG150" i="13"/>
  <c r="CH150" i="13" s="1"/>
  <c r="CK150" i="13"/>
  <c r="CL150" i="13"/>
  <c r="F153" i="49" s="1"/>
  <c r="I153" i="49" s="1"/>
  <c r="CM150" i="13"/>
  <c r="CQ150" i="13"/>
  <c r="CR150" i="13"/>
  <c r="CT150" i="13"/>
  <c r="CV150" i="13"/>
  <c r="CW150" i="13" s="1"/>
  <c r="CZ150" i="13"/>
  <c r="DB150" i="13"/>
  <c r="DC150" i="13" s="1"/>
  <c r="AC151" i="13"/>
  <c r="AI151" i="13"/>
  <c r="AJ151" i="13" s="1"/>
  <c r="AM151" i="13"/>
  <c r="AO151" i="13"/>
  <c r="AP151" i="13" s="1"/>
  <c r="AW151" i="13"/>
  <c r="BA151" i="13"/>
  <c r="BC151" i="13"/>
  <c r="BD151" i="13" s="1"/>
  <c r="BG151" i="13"/>
  <c r="BI151" i="13"/>
  <c r="BJ151" i="13" s="1"/>
  <c r="BM151" i="13"/>
  <c r="BO151" i="13"/>
  <c r="BP151" i="13" s="1"/>
  <c r="BU151" i="13"/>
  <c r="BV151" i="13" s="1"/>
  <c r="CA151" i="13"/>
  <c r="CB151" i="13" s="1"/>
  <c r="CE151" i="13"/>
  <c r="CG151" i="13"/>
  <c r="CH151" i="13" s="1"/>
  <c r="CK151" i="13"/>
  <c r="CL151" i="13"/>
  <c r="F154" i="49" s="1"/>
  <c r="I154" i="49" s="1"/>
  <c r="CM151" i="13"/>
  <c r="CQ151" i="13"/>
  <c r="CR151" i="13"/>
  <c r="CT151" i="13"/>
  <c r="CV151" i="13"/>
  <c r="CW151" i="13" s="1"/>
  <c r="CZ151" i="13"/>
  <c r="DB151" i="13"/>
  <c r="DC151" i="13" s="1"/>
  <c r="AC152" i="13"/>
  <c r="AI152" i="13"/>
  <c r="AJ152" i="13" s="1"/>
  <c r="AM152" i="13"/>
  <c r="AO152" i="13"/>
  <c r="AP152" i="13" s="1"/>
  <c r="AW152" i="13"/>
  <c r="BA152" i="13"/>
  <c r="BC152" i="13"/>
  <c r="BD152" i="13" s="1"/>
  <c r="BG152" i="13"/>
  <c r="BI152" i="13"/>
  <c r="BJ152" i="13" s="1"/>
  <c r="BM152" i="13"/>
  <c r="BO152" i="13"/>
  <c r="BP152" i="13" s="1"/>
  <c r="BU152" i="13"/>
  <c r="BV152" i="13" s="1"/>
  <c r="CA152" i="13"/>
  <c r="CB152" i="13" s="1"/>
  <c r="CE152" i="13"/>
  <c r="CG152" i="13"/>
  <c r="CH152" i="13" s="1"/>
  <c r="CK152" i="13"/>
  <c r="CL152" i="13"/>
  <c r="F155" i="49" s="1"/>
  <c r="CM152" i="13"/>
  <c r="CQ152" i="13"/>
  <c r="CR152" i="13"/>
  <c r="CT152" i="13"/>
  <c r="CV152" i="13"/>
  <c r="CW152" i="13" s="1"/>
  <c r="CZ152" i="13"/>
  <c r="DB152" i="13"/>
  <c r="DC152" i="13" s="1"/>
  <c r="AC153" i="13"/>
  <c r="AI153" i="13"/>
  <c r="AJ153" i="13" s="1"/>
  <c r="AM153" i="13"/>
  <c r="AO153" i="13"/>
  <c r="AP153" i="13" s="1"/>
  <c r="AW153" i="13"/>
  <c r="BA153" i="13"/>
  <c r="BC153" i="13"/>
  <c r="BD153" i="13" s="1"/>
  <c r="BG153" i="13"/>
  <c r="BI153" i="13"/>
  <c r="BJ153" i="13" s="1"/>
  <c r="BM153" i="13"/>
  <c r="BO153" i="13"/>
  <c r="BP153" i="13" s="1"/>
  <c r="BU153" i="13"/>
  <c r="BV153" i="13" s="1"/>
  <c r="CA153" i="13"/>
  <c r="CB153" i="13" s="1"/>
  <c r="CE153" i="13"/>
  <c r="CG153" i="13"/>
  <c r="CH153" i="13" s="1"/>
  <c r="CK153" i="13"/>
  <c r="CL153" i="13"/>
  <c r="F156" i="49" s="1"/>
  <c r="CM153" i="13"/>
  <c r="CQ153" i="13"/>
  <c r="CR153" i="13"/>
  <c r="CT153" i="13"/>
  <c r="CV153" i="13"/>
  <c r="CW153" i="13" s="1"/>
  <c r="CZ153" i="13"/>
  <c r="DB153" i="13"/>
  <c r="DC153" i="13" s="1"/>
  <c r="AC154" i="13"/>
  <c r="AI154" i="13"/>
  <c r="AJ154" i="13" s="1"/>
  <c r="AM154" i="13"/>
  <c r="AO154" i="13"/>
  <c r="AP154" i="13" s="1"/>
  <c r="AW154" i="13"/>
  <c r="BA154" i="13"/>
  <c r="BC154" i="13"/>
  <c r="BD154" i="13" s="1"/>
  <c r="BG154" i="13"/>
  <c r="BI154" i="13"/>
  <c r="BJ154" i="13" s="1"/>
  <c r="BM154" i="13"/>
  <c r="BO154" i="13"/>
  <c r="BP154" i="13" s="1"/>
  <c r="BU154" i="13"/>
  <c r="BV154" i="13" s="1"/>
  <c r="CA154" i="13"/>
  <c r="CB154" i="13" s="1"/>
  <c r="CE154" i="13"/>
  <c r="CG154" i="13"/>
  <c r="CH154" i="13" s="1"/>
  <c r="CK154" i="13"/>
  <c r="CL154" i="13"/>
  <c r="F157" i="49" s="1"/>
  <c r="G157" i="49" s="1"/>
  <c r="CM154" i="13"/>
  <c r="CQ154" i="13"/>
  <c r="CR154" i="13"/>
  <c r="CT154" i="13"/>
  <c r="CV154" i="13"/>
  <c r="CW154" i="13" s="1"/>
  <c r="CZ154" i="13"/>
  <c r="DB154" i="13"/>
  <c r="DC154" i="13" s="1"/>
  <c r="AC155" i="13"/>
  <c r="AI155" i="13"/>
  <c r="AJ155" i="13" s="1"/>
  <c r="AM155" i="13"/>
  <c r="AO155" i="13"/>
  <c r="AP155" i="13" s="1"/>
  <c r="AW155" i="13"/>
  <c r="BA155" i="13"/>
  <c r="BC155" i="13"/>
  <c r="BD155" i="13" s="1"/>
  <c r="BG155" i="13"/>
  <c r="BI155" i="13"/>
  <c r="BJ155" i="13" s="1"/>
  <c r="BM155" i="13"/>
  <c r="BO155" i="13"/>
  <c r="BP155" i="13" s="1"/>
  <c r="BU155" i="13"/>
  <c r="BV155" i="13" s="1"/>
  <c r="CA155" i="13"/>
  <c r="CB155" i="13" s="1"/>
  <c r="CE155" i="13"/>
  <c r="CG155" i="13"/>
  <c r="CH155" i="13" s="1"/>
  <c r="CK155" i="13"/>
  <c r="CL155" i="13"/>
  <c r="F158" i="49" s="1"/>
  <c r="G158" i="49" s="1"/>
  <c r="CM155" i="13"/>
  <c r="CQ155" i="13"/>
  <c r="CR155" i="13"/>
  <c r="CT155" i="13"/>
  <c r="CV155" i="13"/>
  <c r="CW155" i="13" s="1"/>
  <c r="CZ155" i="13"/>
  <c r="DB155" i="13"/>
  <c r="DC155" i="13" s="1"/>
  <c r="AC156" i="13"/>
  <c r="AF156" i="13"/>
  <c r="AI156" i="13"/>
  <c r="AJ156" i="13" s="1"/>
  <c r="AM156" i="13"/>
  <c r="AO156" i="13"/>
  <c r="AP156" i="13" s="1"/>
  <c r="AW156" i="13"/>
  <c r="BA156" i="13"/>
  <c r="BC156" i="13"/>
  <c r="BD156" i="13" s="1"/>
  <c r="BG156" i="13"/>
  <c r="BI156" i="13"/>
  <c r="BJ156" i="13" s="1"/>
  <c r="BM156" i="13"/>
  <c r="BO156" i="13"/>
  <c r="BP156" i="13" s="1"/>
  <c r="BU156" i="13"/>
  <c r="BV156" i="13" s="1"/>
  <c r="CA156" i="13"/>
  <c r="CB156" i="13" s="1"/>
  <c r="CE156" i="13"/>
  <c r="CG156" i="13"/>
  <c r="CH156" i="13" s="1"/>
  <c r="CK156" i="13"/>
  <c r="CL156" i="13"/>
  <c r="F159" i="49" s="1"/>
  <c r="I159" i="49" s="1"/>
  <c r="CM156" i="13"/>
  <c r="CQ156" i="13"/>
  <c r="CR156" i="13"/>
  <c r="CT156" i="13"/>
  <c r="CV156" i="13"/>
  <c r="CW156" i="13" s="1"/>
  <c r="CZ156" i="13"/>
  <c r="DB156" i="13"/>
  <c r="DC156" i="13" s="1"/>
  <c r="AC157" i="13"/>
  <c r="AI157" i="13"/>
  <c r="AJ157" i="13" s="1"/>
  <c r="AM157" i="13"/>
  <c r="AO157" i="13"/>
  <c r="AP157" i="13" s="1"/>
  <c r="AW157" i="13"/>
  <c r="BA157" i="13"/>
  <c r="BC157" i="13"/>
  <c r="BD157" i="13" s="1"/>
  <c r="BG157" i="13"/>
  <c r="BI157" i="13"/>
  <c r="BJ157" i="13" s="1"/>
  <c r="BM157" i="13"/>
  <c r="BO157" i="13"/>
  <c r="BP157" i="13" s="1"/>
  <c r="BU157" i="13"/>
  <c r="BV157" i="13" s="1"/>
  <c r="CA157" i="13"/>
  <c r="CB157" i="13" s="1"/>
  <c r="CE157" i="13"/>
  <c r="CG157" i="13"/>
  <c r="CH157" i="13" s="1"/>
  <c r="CK157" i="13"/>
  <c r="CL157" i="13"/>
  <c r="F160" i="49" s="1"/>
  <c r="I160" i="49" s="1"/>
  <c r="CM157" i="13"/>
  <c r="CQ157" i="13"/>
  <c r="CR157" i="13"/>
  <c r="CT157" i="13"/>
  <c r="CV157" i="13"/>
  <c r="CW157" i="13" s="1"/>
  <c r="CZ157" i="13"/>
  <c r="DB157" i="13"/>
  <c r="DC157" i="13" s="1"/>
  <c r="AC158" i="13"/>
  <c r="AI158" i="13"/>
  <c r="AJ158" i="13" s="1"/>
  <c r="AM158" i="13"/>
  <c r="AO158" i="13"/>
  <c r="AP158" i="13" s="1"/>
  <c r="AW158" i="13"/>
  <c r="BA158" i="13"/>
  <c r="BC158" i="13"/>
  <c r="BD158" i="13" s="1"/>
  <c r="BG158" i="13"/>
  <c r="BI158" i="13"/>
  <c r="BJ158" i="13" s="1"/>
  <c r="BM158" i="13"/>
  <c r="BO158" i="13"/>
  <c r="BP158" i="13" s="1"/>
  <c r="BU158" i="13"/>
  <c r="BV158" i="13" s="1"/>
  <c r="CA158" i="13"/>
  <c r="CB158" i="13" s="1"/>
  <c r="CE158" i="13"/>
  <c r="CG158" i="13"/>
  <c r="CH158" i="13" s="1"/>
  <c r="CK158" i="13"/>
  <c r="CL158" i="13"/>
  <c r="F161" i="49" s="1"/>
  <c r="CM158" i="13"/>
  <c r="CQ158" i="13"/>
  <c r="CR158" i="13"/>
  <c r="CT158" i="13"/>
  <c r="CV158" i="13"/>
  <c r="CW158" i="13" s="1"/>
  <c r="CZ158" i="13"/>
  <c r="DB158" i="13"/>
  <c r="DC158" i="13" s="1"/>
  <c r="AC159" i="13"/>
  <c r="AI159" i="13"/>
  <c r="AJ159" i="13" s="1"/>
  <c r="AM159" i="13"/>
  <c r="AO159" i="13"/>
  <c r="AP159" i="13" s="1"/>
  <c r="AW159" i="13"/>
  <c r="BA159" i="13"/>
  <c r="BC159" i="13"/>
  <c r="BD159" i="13" s="1"/>
  <c r="BG159" i="13"/>
  <c r="BI159" i="13"/>
  <c r="BJ159" i="13" s="1"/>
  <c r="BM159" i="13"/>
  <c r="BO159" i="13"/>
  <c r="BP159" i="13" s="1"/>
  <c r="BU159" i="13"/>
  <c r="BV159" i="13" s="1"/>
  <c r="CA159" i="13"/>
  <c r="CB159" i="13" s="1"/>
  <c r="CE159" i="13"/>
  <c r="CG159" i="13"/>
  <c r="CH159" i="13" s="1"/>
  <c r="CK159" i="13"/>
  <c r="CL159" i="13"/>
  <c r="F162" i="49" s="1"/>
  <c r="CM159" i="13"/>
  <c r="CQ159" i="13"/>
  <c r="CR159" i="13"/>
  <c r="CT159" i="13"/>
  <c r="CV159" i="13"/>
  <c r="CW159" i="13" s="1"/>
  <c r="CZ159" i="13"/>
  <c r="DB159" i="13"/>
  <c r="DC159" i="13" s="1"/>
  <c r="AC160" i="13"/>
  <c r="AI160" i="13"/>
  <c r="AJ160" i="13" s="1"/>
  <c r="AM160" i="13"/>
  <c r="AO160" i="13"/>
  <c r="AP160" i="13" s="1"/>
  <c r="AW160" i="13"/>
  <c r="BA160" i="13"/>
  <c r="BC160" i="13"/>
  <c r="BD160" i="13" s="1"/>
  <c r="BG160" i="13"/>
  <c r="BI160" i="13"/>
  <c r="BJ160" i="13" s="1"/>
  <c r="BM160" i="13"/>
  <c r="BO160" i="13"/>
  <c r="BP160" i="13" s="1"/>
  <c r="BU160" i="13"/>
  <c r="BV160" i="13" s="1"/>
  <c r="CA160" i="13"/>
  <c r="CB160" i="13" s="1"/>
  <c r="CE160" i="13"/>
  <c r="CG160" i="13"/>
  <c r="CH160" i="13" s="1"/>
  <c r="CK160" i="13"/>
  <c r="CL160" i="13"/>
  <c r="F163" i="49" s="1"/>
  <c r="CM160" i="13"/>
  <c r="CQ160" i="13"/>
  <c r="CR160" i="13"/>
  <c r="CT160" i="13"/>
  <c r="CV160" i="13"/>
  <c r="CW160" i="13" s="1"/>
  <c r="CZ160" i="13"/>
  <c r="DB160" i="13"/>
  <c r="DC160" i="13" s="1"/>
  <c r="AC161" i="13"/>
  <c r="AI161" i="13"/>
  <c r="AJ161" i="13" s="1"/>
  <c r="AM161" i="13"/>
  <c r="AO161" i="13"/>
  <c r="AP161" i="13" s="1"/>
  <c r="AW161" i="13"/>
  <c r="BA161" i="13"/>
  <c r="BC161" i="13"/>
  <c r="BD161" i="13" s="1"/>
  <c r="BG161" i="13"/>
  <c r="BI161" i="13"/>
  <c r="BJ161" i="13" s="1"/>
  <c r="BM161" i="13"/>
  <c r="BO161" i="13"/>
  <c r="BP161" i="13" s="1"/>
  <c r="BU161" i="13"/>
  <c r="BV161" i="13" s="1"/>
  <c r="CA161" i="13"/>
  <c r="CB161" i="13" s="1"/>
  <c r="CE161" i="13"/>
  <c r="CG161" i="13"/>
  <c r="CH161" i="13" s="1"/>
  <c r="CK161" i="13"/>
  <c r="CL161" i="13"/>
  <c r="F164" i="49" s="1"/>
  <c r="CM161" i="13"/>
  <c r="CQ161" i="13"/>
  <c r="CR161" i="13"/>
  <c r="CT161" i="13"/>
  <c r="CV161" i="13"/>
  <c r="CW161" i="13" s="1"/>
  <c r="CZ161" i="13"/>
  <c r="DB161" i="13"/>
  <c r="DC161" i="13" s="1"/>
  <c r="AC162" i="13"/>
  <c r="AI162" i="13"/>
  <c r="AJ162" i="13" s="1"/>
  <c r="AM162" i="13"/>
  <c r="AO162" i="13"/>
  <c r="AP162" i="13" s="1"/>
  <c r="AW162" i="13"/>
  <c r="BA162" i="13"/>
  <c r="BC162" i="13"/>
  <c r="BD162" i="13" s="1"/>
  <c r="BG162" i="13"/>
  <c r="BI162" i="13"/>
  <c r="BJ162" i="13" s="1"/>
  <c r="BM162" i="13"/>
  <c r="BO162" i="13"/>
  <c r="BP162" i="13" s="1"/>
  <c r="BU162" i="13"/>
  <c r="BV162" i="13" s="1"/>
  <c r="CA162" i="13"/>
  <c r="CB162" i="13" s="1"/>
  <c r="CE162" i="13"/>
  <c r="CG162" i="13"/>
  <c r="CH162" i="13" s="1"/>
  <c r="CK162" i="13"/>
  <c r="CL162" i="13"/>
  <c r="F165" i="49" s="1"/>
  <c r="CM162" i="13"/>
  <c r="CQ162" i="13"/>
  <c r="CR162" i="13"/>
  <c r="CT162" i="13"/>
  <c r="CV162" i="13"/>
  <c r="CW162" i="13" s="1"/>
  <c r="CZ162" i="13"/>
  <c r="DB162" i="13"/>
  <c r="DC162" i="13" s="1"/>
  <c r="AC163" i="13"/>
  <c r="AI163" i="13"/>
  <c r="AJ163" i="13" s="1"/>
  <c r="AM163" i="13"/>
  <c r="AO163" i="13"/>
  <c r="AP163" i="13" s="1"/>
  <c r="AW163" i="13"/>
  <c r="BA163" i="13"/>
  <c r="BC163" i="13"/>
  <c r="BD163" i="13" s="1"/>
  <c r="BG163" i="13"/>
  <c r="BI163" i="13"/>
  <c r="BJ163" i="13" s="1"/>
  <c r="BM163" i="13"/>
  <c r="BO163" i="13"/>
  <c r="BP163" i="13" s="1"/>
  <c r="BU163" i="13"/>
  <c r="BV163" i="13" s="1"/>
  <c r="CA163" i="13"/>
  <c r="CB163" i="13" s="1"/>
  <c r="CE163" i="13"/>
  <c r="CG163" i="13"/>
  <c r="CH163" i="13" s="1"/>
  <c r="CK163" i="13"/>
  <c r="CL163" i="13"/>
  <c r="F166" i="49" s="1"/>
  <c r="H166" i="49" s="1"/>
  <c r="CM163" i="13"/>
  <c r="CQ163" i="13"/>
  <c r="CR163" i="13"/>
  <c r="CT163" i="13"/>
  <c r="CV163" i="13"/>
  <c r="CW163" i="13" s="1"/>
  <c r="CZ163" i="13"/>
  <c r="DB163" i="13"/>
  <c r="DC163" i="13" s="1"/>
  <c r="AC164" i="13"/>
  <c r="AI164" i="13"/>
  <c r="AJ164" i="13" s="1"/>
  <c r="AM164" i="13"/>
  <c r="AO164" i="13"/>
  <c r="AP164" i="13" s="1"/>
  <c r="AW164" i="13"/>
  <c r="BA164" i="13"/>
  <c r="BC164" i="13"/>
  <c r="BD164" i="13" s="1"/>
  <c r="BG164" i="13"/>
  <c r="BI164" i="13"/>
  <c r="BJ164" i="13" s="1"/>
  <c r="BM164" i="13"/>
  <c r="BO164" i="13"/>
  <c r="BP164" i="13" s="1"/>
  <c r="BU164" i="13"/>
  <c r="BV164" i="13" s="1"/>
  <c r="CA164" i="13"/>
  <c r="CB164" i="13" s="1"/>
  <c r="CE164" i="13"/>
  <c r="CG164" i="13"/>
  <c r="CH164" i="13" s="1"/>
  <c r="CK164" i="13"/>
  <c r="CL164" i="13"/>
  <c r="F167" i="49" s="1"/>
  <c r="H167" i="49" s="1"/>
  <c r="CM164" i="13"/>
  <c r="CQ164" i="13"/>
  <c r="CR164" i="13"/>
  <c r="CT164" i="13"/>
  <c r="CV164" i="13"/>
  <c r="CW164" i="13" s="1"/>
  <c r="CZ164" i="13"/>
  <c r="DB164" i="13"/>
  <c r="DC164" i="13" s="1"/>
  <c r="AC165" i="13"/>
  <c r="AI165" i="13"/>
  <c r="AJ165" i="13" s="1"/>
  <c r="AM165" i="13"/>
  <c r="AO165" i="13"/>
  <c r="AP165" i="13" s="1"/>
  <c r="AW165" i="13"/>
  <c r="BA165" i="13"/>
  <c r="BC165" i="13"/>
  <c r="BD165" i="13" s="1"/>
  <c r="BG165" i="13"/>
  <c r="BI165" i="13"/>
  <c r="BJ165" i="13" s="1"/>
  <c r="BM165" i="13"/>
  <c r="BO165" i="13"/>
  <c r="BP165" i="13" s="1"/>
  <c r="BU165" i="13"/>
  <c r="BV165" i="13" s="1"/>
  <c r="CA165" i="13"/>
  <c r="CB165" i="13" s="1"/>
  <c r="CE165" i="13"/>
  <c r="CG165" i="13"/>
  <c r="CH165" i="13" s="1"/>
  <c r="CK165" i="13"/>
  <c r="CL165" i="13"/>
  <c r="F168" i="49" s="1"/>
  <c r="CM165" i="13"/>
  <c r="CQ165" i="13"/>
  <c r="CR165" i="13"/>
  <c r="CT165" i="13"/>
  <c r="CV165" i="13"/>
  <c r="CW165" i="13" s="1"/>
  <c r="CZ165" i="13"/>
  <c r="DB165" i="13"/>
  <c r="DC165" i="13" s="1"/>
  <c r="AC166" i="13"/>
  <c r="AI166" i="13"/>
  <c r="AJ166" i="13" s="1"/>
  <c r="AM166" i="13"/>
  <c r="AO166" i="13"/>
  <c r="AP166" i="13" s="1"/>
  <c r="AW166" i="13"/>
  <c r="BA166" i="13"/>
  <c r="BC166" i="13"/>
  <c r="BD166" i="13" s="1"/>
  <c r="BG166" i="13"/>
  <c r="BI166" i="13"/>
  <c r="BJ166" i="13" s="1"/>
  <c r="BM166" i="13"/>
  <c r="BO166" i="13"/>
  <c r="BP166" i="13" s="1"/>
  <c r="BU166" i="13"/>
  <c r="BV166" i="13" s="1"/>
  <c r="CA166" i="13"/>
  <c r="CB166" i="13" s="1"/>
  <c r="CE166" i="13"/>
  <c r="CG166" i="13"/>
  <c r="CH166" i="13" s="1"/>
  <c r="CK166" i="13"/>
  <c r="CL166" i="13"/>
  <c r="F169" i="49" s="1"/>
  <c r="CM166" i="13"/>
  <c r="CQ166" i="13"/>
  <c r="CR166" i="13"/>
  <c r="CT166" i="13"/>
  <c r="CV166" i="13"/>
  <c r="CW166" i="13" s="1"/>
  <c r="CZ166" i="13"/>
  <c r="DB166" i="13"/>
  <c r="DC166" i="13" s="1"/>
  <c r="AC167" i="13"/>
  <c r="AI167" i="13"/>
  <c r="AJ167" i="13" s="1"/>
  <c r="AM167" i="13"/>
  <c r="AO167" i="13"/>
  <c r="AP167" i="13" s="1"/>
  <c r="AW167" i="13"/>
  <c r="BA167" i="13"/>
  <c r="BC167" i="13"/>
  <c r="BD167" i="13" s="1"/>
  <c r="BG167" i="13"/>
  <c r="BI167" i="13"/>
  <c r="BJ167" i="13" s="1"/>
  <c r="BM167" i="13"/>
  <c r="BO167" i="13"/>
  <c r="BP167" i="13" s="1"/>
  <c r="BU167" i="13"/>
  <c r="BV167" i="13" s="1"/>
  <c r="CA167" i="13"/>
  <c r="CB167" i="13" s="1"/>
  <c r="CE167" i="13"/>
  <c r="CG167" i="13"/>
  <c r="CH167" i="13" s="1"/>
  <c r="CK167" i="13"/>
  <c r="CL167" i="13"/>
  <c r="F170" i="49" s="1"/>
  <c r="CM167" i="13"/>
  <c r="CQ167" i="13"/>
  <c r="CR167" i="13"/>
  <c r="CT167" i="13"/>
  <c r="CV167" i="13"/>
  <c r="CW167" i="13" s="1"/>
  <c r="CZ167" i="13"/>
  <c r="DB167" i="13"/>
  <c r="DC167" i="13" s="1"/>
  <c r="AC168" i="13"/>
  <c r="AF168" i="13"/>
  <c r="AI168" i="13"/>
  <c r="AJ168" i="13" s="1"/>
  <c r="AM168" i="13"/>
  <c r="AO168" i="13"/>
  <c r="AP168" i="13" s="1"/>
  <c r="AW168" i="13"/>
  <c r="BA168" i="13"/>
  <c r="BC168" i="13"/>
  <c r="BD168" i="13" s="1"/>
  <c r="BG168" i="13"/>
  <c r="BI168" i="13"/>
  <c r="BJ168" i="13" s="1"/>
  <c r="BM168" i="13"/>
  <c r="BO168" i="13"/>
  <c r="BP168" i="13" s="1"/>
  <c r="BU168" i="13"/>
  <c r="BV168" i="13" s="1"/>
  <c r="CA168" i="13"/>
  <c r="CB168" i="13" s="1"/>
  <c r="CE168" i="13"/>
  <c r="CG168" i="13"/>
  <c r="CH168" i="13" s="1"/>
  <c r="CK168" i="13"/>
  <c r="CL168" i="13"/>
  <c r="F171" i="49" s="1"/>
  <c r="CM168" i="13"/>
  <c r="CQ168" i="13"/>
  <c r="CR168" i="13"/>
  <c r="CT168" i="13"/>
  <c r="CV168" i="13"/>
  <c r="CW168" i="13" s="1"/>
  <c r="CZ168" i="13"/>
  <c r="DB168" i="13"/>
  <c r="DC168" i="13" s="1"/>
  <c r="AC169" i="13"/>
  <c r="AI169" i="13"/>
  <c r="AJ169" i="13" s="1"/>
  <c r="AM169" i="13"/>
  <c r="AO169" i="13"/>
  <c r="AP169" i="13" s="1"/>
  <c r="AW169" i="13"/>
  <c r="BA169" i="13"/>
  <c r="BC169" i="13"/>
  <c r="BD169" i="13" s="1"/>
  <c r="BG169" i="13"/>
  <c r="BI169" i="13"/>
  <c r="BJ169" i="13" s="1"/>
  <c r="BM169" i="13"/>
  <c r="BO169" i="13"/>
  <c r="BP169" i="13" s="1"/>
  <c r="BU169" i="13"/>
  <c r="BV169" i="13" s="1"/>
  <c r="CA169" i="13"/>
  <c r="CB169" i="13" s="1"/>
  <c r="CE169" i="13"/>
  <c r="CG169" i="13"/>
  <c r="CH169" i="13" s="1"/>
  <c r="CK169" i="13"/>
  <c r="CL169" i="13"/>
  <c r="F172" i="49" s="1"/>
  <c r="CM169" i="13"/>
  <c r="CQ169" i="13"/>
  <c r="CR169" i="13"/>
  <c r="CT169" i="13"/>
  <c r="CV169" i="13"/>
  <c r="CW169" i="13" s="1"/>
  <c r="CZ169" i="13"/>
  <c r="DB169" i="13"/>
  <c r="DC169" i="13" s="1"/>
  <c r="AC170" i="13"/>
  <c r="AI170" i="13"/>
  <c r="AJ170" i="13" s="1"/>
  <c r="AM170" i="13"/>
  <c r="AO170" i="13"/>
  <c r="AP170" i="13" s="1"/>
  <c r="AW170" i="13"/>
  <c r="BA170" i="13"/>
  <c r="BC170" i="13"/>
  <c r="BD170" i="13" s="1"/>
  <c r="BG170" i="13"/>
  <c r="BI170" i="13"/>
  <c r="BJ170" i="13" s="1"/>
  <c r="BM170" i="13"/>
  <c r="BO170" i="13"/>
  <c r="BP170" i="13" s="1"/>
  <c r="BU170" i="13"/>
  <c r="BV170" i="13" s="1"/>
  <c r="CA170" i="13"/>
  <c r="CB170" i="13" s="1"/>
  <c r="CE170" i="13"/>
  <c r="CG170" i="13"/>
  <c r="CH170" i="13" s="1"/>
  <c r="CK170" i="13"/>
  <c r="CL170" i="13"/>
  <c r="F173" i="49" s="1"/>
  <c r="CM170" i="13"/>
  <c r="CQ170" i="13"/>
  <c r="CR170" i="13"/>
  <c r="CT170" i="13"/>
  <c r="CV170" i="13"/>
  <c r="CW170" i="13" s="1"/>
  <c r="CZ170" i="13"/>
  <c r="DB170" i="13"/>
  <c r="DC170" i="13" s="1"/>
  <c r="AC171" i="13"/>
  <c r="AI171" i="13"/>
  <c r="AJ171" i="13" s="1"/>
  <c r="AM171" i="13"/>
  <c r="AO171" i="13"/>
  <c r="AP171" i="13" s="1"/>
  <c r="AW171" i="13"/>
  <c r="BA171" i="13"/>
  <c r="BC171" i="13"/>
  <c r="BD171" i="13" s="1"/>
  <c r="BG171" i="13"/>
  <c r="BI171" i="13"/>
  <c r="BJ171" i="13" s="1"/>
  <c r="BM171" i="13"/>
  <c r="BO171" i="13"/>
  <c r="BP171" i="13" s="1"/>
  <c r="BU171" i="13"/>
  <c r="BV171" i="13" s="1"/>
  <c r="CA171" i="13"/>
  <c r="CB171" i="13" s="1"/>
  <c r="CE171" i="13"/>
  <c r="CG171" i="13"/>
  <c r="CH171" i="13" s="1"/>
  <c r="CK171" i="13"/>
  <c r="CL171" i="13"/>
  <c r="F174" i="49" s="1"/>
  <c r="CM171" i="13"/>
  <c r="CQ171" i="13"/>
  <c r="CR171" i="13"/>
  <c r="CT171" i="13"/>
  <c r="CV171" i="13"/>
  <c r="CW171" i="13" s="1"/>
  <c r="CZ171" i="13"/>
  <c r="DB171" i="13"/>
  <c r="DC171" i="13" s="1"/>
  <c r="AC172" i="13"/>
  <c r="AI172" i="13"/>
  <c r="AJ172" i="13" s="1"/>
  <c r="AM172" i="13"/>
  <c r="AO172" i="13"/>
  <c r="AP172" i="13" s="1"/>
  <c r="AW172" i="13"/>
  <c r="BA172" i="13"/>
  <c r="BC172" i="13"/>
  <c r="BD172" i="13" s="1"/>
  <c r="BG172" i="13"/>
  <c r="BI172" i="13"/>
  <c r="BJ172" i="13" s="1"/>
  <c r="BM172" i="13"/>
  <c r="BO172" i="13"/>
  <c r="BP172" i="13" s="1"/>
  <c r="BU172" i="13"/>
  <c r="BV172" i="13" s="1"/>
  <c r="CA172" i="13"/>
  <c r="CB172" i="13" s="1"/>
  <c r="CE172" i="13"/>
  <c r="CG172" i="13"/>
  <c r="CH172" i="13" s="1"/>
  <c r="CK172" i="13"/>
  <c r="CL172" i="13"/>
  <c r="F175" i="49" s="1"/>
  <c r="G175" i="49" s="1"/>
  <c r="CM172" i="13"/>
  <c r="CQ172" i="13"/>
  <c r="CR172" i="13"/>
  <c r="CT172" i="13"/>
  <c r="CV172" i="13"/>
  <c r="CW172" i="13" s="1"/>
  <c r="CZ172" i="13"/>
  <c r="DB172" i="13"/>
  <c r="DC172" i="13" s="1"/>
  <c r="AC173" i="13"/>
  <c r="AI173" i="13"/>
  <c r="AJ173" i="13" s="1"/>
  <c r="AM173" i="13"/>
  <c r="AO173" i="13"/>
  <c r="AP173" i="13" s="1"/>
  <c r="AW173" i="13"/>
  <c r="BA173" i="13"/>
  <c r="BC173" i="13"/>
  <c r="BD173" i="13" s="1"/>
  <c r="BG173" i="13"/>
  <c r="BI173" i="13"/>
  <c r="BJ173" i="13" s="1"/>
  <c r="BM173" i="13"/>
  <c r="BO173" i="13"/>
  <c r="BP173" i="13" s="1"/>
  <c r="BU173" i="13"/>
  <c r="BV173" i="13" s="1"/>
  <c r="CA173" i="13"/>
  <c r="CB173" i="13" s="1"/>
  <c r="CE173" i="13"/>
  <c r="CG173" i="13"/>
  <c r="CH173" i="13" s="1"/>
  <c r="CK173" i="13"/>
  <c r="CL173" i="13"/>
  <c r="F176" i="49" s="1"/>
  <c r="G176" i="49" s="1"/>
  <c r="CM173" i="13"/>
  <c r="CQ173" i="13"/>
  <c r="CR173" i="13"/>
  <c r="CT173" i="13"/>
  <c r="CV173" i="13"/>
  <c r="CW173" i="13" s="1"/>
  <c r="CZ173" i="13"/>
  <c r="DB173" i="13"/>
  <c r="DC173" i="13" s="1"/>
  <c r="AC174" i="13"/>
  <c r="AI174" i="13"/>
  <c r="AJ174" i="13" s="1"/>
  <c r="AM174" i="13"/>
  <c r="AO174" i="13"/>
  <c r="AP174" i="13" s="1"/>
  <c r="AW174" i="13"/>
  <c r="BA174" i="13"/>
  <c r="BC174" i="13"/>
  <c r="BD174" i="13" s="1"/>
  <c r="BG174" i="13"/>
  <c r="BI174" i="13"/>
  <c r="BJ174" i="13" s="1"/>
  <c r="BM174" i="13"/>
  <c r="BO174" i="13"/>
  <c r="BP174" i="13" s="1"/>
  <c r="BU174" i="13"/>
  <c r="BV174" i="13" s="1"/>
  <c r="CA174" i="13"/>
  <c r="CB174" i="13" s="1"/>
  <c r="CE174" i="13"/>
  <c r="CG174" i="13"/>
  <c r="CH174" i="13" s="1"/>
  <c r="CK174" i="13"/>
  <c r="CL174" i="13"/>
  <c r="F177" i="49" s="1"/>
  <c r="J177" i="49" s="1"/>
  <c r="CM174" i="13"/>
  <c r="CQ174" i="13"/>
  <c r="CR174" i="13"/>
  <c r="CT174" i="13"/>
  <c r="CV174" i="13"/>
  <c r="CW174" i="13" s="1"/>
  <c r="CZ174" i="13"/>
  <c r="DB174" i="13"/>
  <c r="DC174" i="13" s="1"/>
  <c r="AC175" i="13"/>
  <c r="AI175" i="13"/>
  <c r="AJ175" i="13" s="1"/>
  <c r="AM175" i="13"/>
  <c r="AO175" i="13"/>
  <c r="AP175" i="13" s="1"/>
  <c r="AW175" i="13"/>
  <c r="BA175" i="13"/>
  <c r="BC175" i="13"/>
  <c r="BD175" i="13" s="1"/>
  <c r="BG175" i="13"/>
  <c r="BI175" i="13"/>
  <c r="BJ175" i="13" s="1"/>
  <c r="BM175" i="13"/>
  <c r="BO175" i="13"/>
  <c r="BP175" i="13" s="1"/>
  <c r="BU175" i="13"/>
  <c r="BV175" i="13" s="1"/>
  <c r="CA175" i="13"/>
  <c r="CB175" i="13" s="1"/>
  <c r="CE175" i="13"/>
  <c r="CG175" i="13"/>
  <c r="CH175" i="13" s="1"/>
  <c r="CK175" i="13"/>
  <c r="CL175" i="13"/>
  <c r="F178" i="49" s="1"/>
  <c r="J178" i="49" s="1"/>
  <c r="CM175" i="13"/>
  <c r="CQ175" i="13"/>
  <c r="CR175" i="13"/>
  <c r="CT175" i="13"/>
  <c r="CV175" i="13"/>
  <c r="CW175" i="13" s="1"/>
  <c r="CZ175" i="13"/>
  <c r="DB175" i="13"/>
  <c r="DC175" i="13" s="1"/>
  <c r="AC176" i="13"/>
  <c r="AI176" i="13"/>
  <c r="AJ176" i="13" s="1"/>
  <c r="AM176" i="13"/>
  <c r="AO176" i="13"/>
  <c r="AP176" i="13" s="1"/>
  <c r="AW176" i="13"/>
  <c r="BA176" i="13"/>
  <c r="BC176" i="13"/>
  <c r="BD176" i="13" s="1"/>
  <c r="BG176" i="13"/>
  <c r="BI176" i="13"/>
  <c r="BJ176" i="13" s="1"/>
  <c r="BM176" i="13"/>
  <c r="BO176" i="13"/>
  <c r="BP176" i="13" s="1"/>
  <c r="BU176" i="13"/>
  <c r="BV176" i="13" s="1"/>
  <c r="CA176" i="13"/>
  <c r="CB176" i="13" s="1"/>
  <c r="CE176" i="13"/>
  <c r="CG176" i="13"/>
  <c r="CH176" i="13" s="1"/>
  <c r="CK176" i="13"/>
  <c r="CL176" i="13"/>
  <c r="F179" i="49" s="1"/>
  <c r="CM176" i="13"/>
  <c r="CQ176" i="13"/>
  <c r="CR176" i="13"/>
  <c r="CT176" i="13"/>
  <c r="CV176" i="13"/>
  <c r="CW176" i="13" s="1"/>
  <c r="CZ176" i="13"/>
  <c r="DB176" i="13"/>
  <c r="DC176" i="13" s="1"/>
  <c r="AC177" i="13"/>
  <c r="AI177" i="13"/>
  <c r="AJ177" i="13" s="1"/>
  <c r="AM177" i="13"/>
  <c r="AO177" i="13"/>
  <c r="AP177" i="13" s="1"/>
  <c r="AW177" i="13"/>
  <c r="BA177" i="13"/>
  <c r="BC177" i="13"/>
  <c r="BD177" i="13" s="1"/>
  <c r="BG177" i="13"/>
  <c r="BI177" i="13"/>
  <c r="BJ177" i="13" s="1"/>
  <c r="BM177" i="13"/>
  <c r="BO177" i="13"/>
  <c r="BP177" i="13" s="1"/>
  <c r="BU177" i="13"/>
  <c r="BV177" i="13" s="1"/>
  <c r="CA177" i="13"/>
  <c r="CB177" i="13" s="1"/>
  <c r="CE177" i="13"/>
  <c r="CG177" i="13"/>
  <c r="CH177" i="13" s="1"/>
  <c r="CK177" i="13"/>
  <c r="CL177" i="13"/>
  <c r="F180" i="49" s="1"/>
  <c r="G180" i="49" s="1"/>
  <c r="CM177" i="13"/>
  <c r="CQ177" i="13"/>
  <c r="CR177" i="13"/>
  <c r="CT177" i="13"/>
  <c r="CV177" i="13"/>
  <c r="CW177" i="13" s="1"/>
  <c r="CZ177" i="13"/>
  <c r="DB177" i="13"/>
  <c r="DC177" i="13" s="1"/>
  <c r="AC178" i="13"/>
  <c r="AI178" i="13"/>
  <c r="AJ178" i="13" s="1"/>
  <c r="AM178" i="13"/>
  <c r="AO178" i="13"/>
  <c r="AP178" i="13" s="1"/>
  <c r="AW178" i="13"/>
  <c r="BA178" i="13"/>
  <c r="BC178" i="13"/>
  <c r="BD178" i="13" s="1"/>
  <c r="BG178" i="13"/>
  <c r="BI178" i="13"/>
  <c r="BJ178" i="13" s="1"/>
  <c r="BM178" i="13"/>
  <c r="BO178" i="13"/>
  <c r="BP178" i="13" s="1"/>
  <c r="BU178" i="13"/>
  <c r="BV178" i="13" s="1"/>
  <c r="CA178" i="13"/>
  <c r="CB178" i="13" s="1"/>
  <c r="CE178" i="13"/>
  <c r="CG178" i="13"/>
  <c r="CH178" i="13" s="1"/>
  <c r="CK178" i="13"/>
  <c r="CL178" i="13"/>
  <c r="F181" i="49" s="1"/>
  <c r="G181" i="49" s="1"/>
  <c r="CM178" i="13"/>
  <c r="CQ178" i="13"/>
  <c r="CR178" i="13"/>
  <c r="CT178" i="13"/>
  <c r="CV178" i="13"/>
  <c r="CW178" i="13" s="1"/>
  <c r="CZ178" i="13"/>
  <c r="DB178" i="13"/>
  <c r="DC178" i="13" s="1"/>
  <c r="AC179" i="13"/>
  <c r="AI179" i="13"/>
  <c r="AJ179" i="13" s="1"/>
  <c r="AM179" i="13"/>
  <c r="AO179" i="13"/>
  <c r="AP179" i="13" s="1"/>
  <c r="AW179" i="13"/>
  <c r="BA179" i="13"/>
  <c r="BC179" i="13"/>
  <c r="BD179" i="13" s="1"/>
  <c r="BG179" i="13"/>
  <c r="BI179" i="13"/>
  <c r="BJ179" i="13" s="1"/>
  <c r="BM179" i="13"/>
  <c r="BO179" i="13"/>
  <c r="BP179" i="13" s="1"/>
  <c r="BU179" i="13"/>
  <c r="BV179" i="13" s="1"/>
  <c r="CA179" i="13"/>
  <c r="CB179" i="13" s="1"/>
  <c r="CE179" i="13"/>
  <c r="CG179" i="13"/>
  <c r="CH179" i="13" s="1"/>
  <c r="CK179" i="13"/>
  <c r="CL179" i="13"/>
  <c r="F182" i="49" s="1"/>
  <c r="CM179" i="13"/>
  <c r="CQ179" i="13"/>
  <c r="CR179" i="13"/>
  <c r="CT179" i="13"/>
  <c r="CV179" i="13"/>
  <c r="CW179" i="13" s="1"/>
  <c r="CZ179" i="13"/>
  <c r="DB179" i="13"/>
  <c r="DC179" i="13" s="1"/>
  <c r="AC180" i="13"/>
  <c r="AI180" i="13"/>
  <c r="AJ180" i="13" s="1"/>
  <c r="AM180" i="13"/>
  <c r="AO180" i="13"/>
  <c r="AP180" i="13" s="1"/>
  <c r="AW180" i="13"/>
  <c r="BA180" i="13"/>
  <c r="BC180" i="13"/>
  <c r="BD180" i="13" s="1"/>
  <c r="BG180" i="13"/>
  <c r="BI180" i="13"/>
  <c r="BJ180" i="13" s="1"/>
  <c r="BM180" i="13"/>
  <c r="BO180" i="13"/>
  <c r="BP180" i="13" s="1"/>
  <c r="BU180" i="13"/>
  <c r="BV180" i="13" s="1"/>
  <c r="CA180" i="13"/>
  <c r="CB180" i="13" s="1"/>
  <c r="CE180" i="13"/>
  <c r="CG180" i="13"/>
  <c r="CH180" i="13" s="1"/>
  <c r="CK180" i="13"/>
  <c r="CL180" i="13"/>
  <c r="F183" i="49" s="1"/>
  <c r="CM180" i="13"/>
  <c r="CQ180" i="13"/>
  <c r="CR180" i="13"/>
  <c r="CT180" i="13"/>
  <c r="CV180" i="13"/>
  <c r="CW180" i="13" s="1"/>
  <c r="CZ180" i="13"/>
  <c r="DB180" i="13"/>
  <c r="DC180" i="13" s="1"/>
  <c r="AC181" i="13"/>
  <c r="AI181" i="13"/>
  <c r="AJ181" i="13" s="1"/>
  <c r="AM181" i="13"/>
  <c r="AO181" i="13"/>
  <c r="AP181" i="13" s="1"/>
  <c r="AW181" i="13"/>
  <c r="BA181" i="13"/>
  <c r="BC181" i="13"/>
  <c r="BD181" i="13" s="1"/>
  <c r="BG181" i="13"/>
  <c r="BI181" i="13"/>
  <c r="BJ181" i="13" s="1"/>
  <c r="BM181" i="13"/>
  <c r="BO181" i="13"/>
  <c r="BP181" i="13" s="1"/>
  <c r="BU181" i="13"/>
  <c r="BV181" i="13" s="1"/>
  <c r="CA181" i="13"/>
  <c r="CB181" i="13" s="1"/>
  <c r="CE181" i="13"/>
  <c r="CG181" i="13"/>
  <c r="CH181" i="13" s="1"/>
  <c r="CK181" i="13"/>
  <c r="CL181" i="13"/>
  <c r="F184" i="49" s="1"/>
  <c r="J184" i="49" s="1"/>
  <c r="CM181" i="13"/>
  <c r="CQ181" i="13"/>
  <c r="CR181" i="13"/>
  <c r="CT181" i="13"/>
  <c r="CV181" i="13"/>
  <c r="CW181" i="13" s="1"/>
  <c r="CZ181" i="13"/>
  <c r="DB181" i="13"/>
  <c r="DC181" i="13" s="1"/>
  <c r="AC182" i="13"/>
  <c r="AI182" i="13"/>
  <c r="AJ182" i="13" s="1"/>
  <c r="AM182" i="13"/>
  <c r="AO182" i="13"/>
  <c r="AP182" i="13" s="1"/>
  <c r="AW182" i="13"/>
  <c r="BA182" i="13"/>
  <c r="BC182" i="13"/>
  <c r="BD182" i="13" s="1"/>
  <c r="BG182" i="13"/>
  <c r="BI182" i="13"/>
  <c r="BJ182" i="13" s="1"/>
  <c r="BM182" i="13"/>
  <c r="BO182" i="13"/>
  <c r="BP182" i="13" s="1"/>
  <c r="BU182" i="13"/>
  <c r="BV182" i="13" s="1"/>
  <c r="CA182" i="13"/>
  <c r="CB182" i="13" s="1"/>
  <c r="CE182" i="13"/>
  <c r="CG182" i="13"/>
  <c r="CH182" i="13" s="1"/>
  <c r="CK182" i="13"/>
  <c r="CL182" i="13"/>
  <c r="F185" i="49" s="1"/>
  <c r="CM182" i="13"/>
  <c r="CQ182" i="13"/>
  <c r="CR182" i="13"/>
  <c r="CT182" i="13"/>
  <c r="CV182" i="13"/>
  <c r="CW182" i="13" s="1"/>
  <c r="CZ182" i="13"/>
  <c r="DB182" i="13"/>
  <c r="DC182" i="13" s="1"/>
  <c r="AC183" i="13"/>
  <c r="AI183" i="13"/>
  <c r="AJ183" i="13" s="1"/>
  <c r="AM183" i="13"/>
  <c r="AO183" i="13"/>
  <c r="AP183" i="13" s="1"/>
  <c r="AW183" i="13"/>
  <c r="BA183" i="13"/>
  <c r="BC183" i="13"/>
  <c r="BD183" i="13" s="1"/>
  <c r="BG183" i="13"/>
  <c r="BI183" i="13"/>
  <c r="BJ183" i="13" s="1"/>
  <c r="BM183" i="13"/>
  <c r="BO183" i="13"/>
  <c r="BP183" i="13" s="1"/>
  <c r="BU183" i="13"/>
  <c r="BV183" i="13" s="1"/>
  <c r="CA183" i="13"/>
  <c r="CB183" i="13" s="1"/>
  <c r="CE183" i="13"/>
  <c r="CG183" i="13"/>
  <c r="CH183" i="13" s="1"/>
  <c r="CK183" i="13"/>
  <c r="CL183" i="13"/>
  <c r="F186" i="49" s="1"/>
  <c r="G186" i="49" s="1"/>
  <c r="CM183" i="13"/>
  <c r="CQ183" i="13"/>
  <c r="CR183" i="13"/>
  <c r="CT183" i="13"/>
  <c r="CV183" i="13"/>
  <c r="CW183" i="13" s="1"/>
  <c r="CZ183" i="13"/>
  <c r="DB183" i="13"/>
  <c r="DC183" i="13" s="1"/>
  <c r="AC184" i="13"/>
  <c r="AI184" i="13"/>
  <c r="AJ184" i="13" s="1"/>
  <c r="AM184" i="13"/>
  <c r="AO184" i="13"/>
  <c r="AP184" i="13" s="1"/>
  <c r="AW184" i="13"/>
  <c r="BA184" i="13"/>
  <c r="BC184" i="13"/>
  <c r="BD184" i="13" s="1"/>
  <c r="BG184" i="13"/>
  <c r="BI184" i="13"/>
  <c r="BJ184" i="13" s="1"/>
  <c r="BM184" i="13"/>
  <c r="BO184" i="13"/>
  <c r="BP184" i="13" s="1"/>
  <c r="BU184" i="13"/>
  <c r="BV184" i="13" s="1"/>
  <c r="CA184" i="13"/>
  <c r="CB184" i="13" s="1"/>
  <c r="CE184" i="13"/>
  <c r="CG184" i="13"/>
  <c r="CH184" i="13" s="1"/>
  <c r="CK184" i="13"/>
  <c r="CL184" i="13"/>
  <c r="F187" i="49" s="1"/>
  <c r="G187" i="49" s="1"/>
  <c r="CM184" i="13"/>
  <c r="CQ184" i="13"/>
  <c r="CR184" i="13"/>
  <c r="CT184" i="13"/>
  <c r="CV184" i="13"/>
  <c r="CW184" i="13" s="1"/>
  <c r="CZ184" i="13"/>
  <c r="DB184" i="13"/>
  <c r="DC184" i="13" s="1"/>
  <c r="AC185" i="13"/>
  <c r="AI185" i="13"/>
  <c r="AJ185" i="13" s="1"/>
  <c r="AM185" i="13"/>
  <c r="AO185" i="13"/>
  <c r="AP185" i="13" s="1"/>
  <c r="AW185" i="13"/>
  <c r="BA185" i="13"/>
  <c r="BC185" i="13"/>
  <c r="BD185" i="13" s="1"/>
  <c r="BG185" i="13"/>
  <c r="BI185" i="13"/>
  <c r="BJ185" i="13" s="1"/>
  <c r="BM185" i="13"/>
  <c r="BO185" i="13"/>
  <c r="BP185" i="13" s="1"/>
  <c r="BU185" i="13"/>
  <c r="BV185" i="13" s="1"/>
  <c r="CA185" i="13"/>
  <c r="CB185" i="13" s="1"/>
  <c r="CE185" i="13"/>
  <c r="CG185" i="13"/>
  <c r="CH185" i="13" s="1"/>
  <c r="CK185" i="13"/>
  <c r="CL185" i="13"/>
  <c r="F188" i="49" s="1"/>
  <c r="J188" i="49" s="1"/>
  <c r="CM185" i="13"/>
  <c r="CQ185" i="13"/>
  <c r="CR185" i="13"/>
  <c r="CT185" i="13"/>
  <c r="CV185" i="13"/>
  <c r="CW185" i="13" s="1"/>
  <c r="CZ185" i="13"/>
  <c r="DB185" i="13"/>
  <c r="DC185" i="13" s="1"/>
  <c r="AC186" i="13"/>
  <c r="AI186" i="13"/>
  <c r="AJ186" i="13" s="1"/>
  <c r="AM186" i="13"/>
  <c r="AO186" i="13"/>
  <c r="AP186" i="13" s="1"/>
  <c r="AW186" i="13"/>
  <c r="BA186" i="13"/>
  <c r="BC186" i="13"/>
  <c r="BD186" i="13" s="1"/>
  <c r="BG186" i="13"/>
  <c r="BI186" i="13"/>
  <c r="BJ186" i="13" s="1"/>
  <c r="BM186" i="13"/>
  <c r="BO186" i="13"/>
  <c r="BP186" i="13" s="1"/>
  <c r="BU186" i="13"/>
  <c r="BV186" i="13" s="1"/>
  <c r="CA186" i="13"/>
  <c r="CB186" i="13" s="1"/>
  <c r="CE186" i="13"/>
  <c r="CG186" i="13"/>
  <c r="CH186" i="13" s="1"/>
  <c r="CK186" i="13"/>
  <c r="CL186" i="13"/>
  <c r="F189" i="49" s="1"/>
  <c r="J189" i="49" s="1"/>
  <c r="CM186" i="13"/>
  <c r="CQ186" i="13"/>
  <c r="CR186" i="13"/>
  <c r="CT186" i="13"/>
  <c r="CV186" i="13"/>
  <c r="CW186" i="13" s="1"/>
  <c r="CZ186" i="13"/>
  <c r="DB186" i="13"/>
  <c r="DC186" i="13" s="1"/>
  <c r="AC187" i="13"/>
  <c r="AI187" i="13"/>
  <c r="AJ187" i="13" s="1"/>
  <c r="AM187" i="13"/>
  <c r="AO187" i="13"/>
  <c r="AP187" i="13" s="1"/>
  <c r="AW187" i="13"/>
  <c r="BA187" i="13"/>
  <c r="BC187" i="13"/>
  <c r="BD187" i="13" s="1"/>
  <c r="BG187" i="13"/>
  <c r="BI187" i="13"/>
  <c r="BJ187" i="13" s="1"/>
  <c r="BM187" i="13"/>
  <c r="BO187" i="13"/>
  <c r="BP187" i="13" s="1"/>
  <c r="BU187" i="13"/>
  <c r="BV187" i="13" s="1"/>
  <c r="CA187" i="13"/>
  <c r="CB187" i="13" s="1"/>
  <c r="CE187" i="13"/>
  <c r="CG187" i="13"/>
  <c r="CH187" i="13" s="1"/>
  <c r="CK187" i="13"/>
  <c r="CL187" i="13"/>
  <c r="F190" i="49" s="1"/>
  <c r="H190" i="49" s="1"/>
  <c r="CM187" i="13"/>
  <c r="CQ187" i="13"/>
  <c r="CR187" i="13"/>
  <c r="CT187" i="13"/>
  <c r="CV187" i="13"/>
  <c r="CW187" i="13" s="1"/>
  <c r="CZ187" i="13"/>
  <c r="DB187" i="13"/>
  <c r="DC187" i="13" s="1"/>
  <c r="AC188" i="13"/>
  <c r="AI188" i="13"/>
  <c r="AJ188" i="13" s="1"/>
  <c r="AM188" i="13"/>
  <c r="AO188" i="13"/>
  <c r="AP188" i="13" s="1"/>
  <c r="AW188" i="13"/>
  <c r="BA188" i="13"/>
  <c r="BC188" i="13"/>
  <c r="BD188" i="13" s="1"/>
  <c r="BG188" i="13"/>
  <c r="BI188" i="13"/>
  <c r="BJ188" i="13" s="1"/>
  <c r="BM188" i="13"/>
  <c r="BO188" i="13"/>
  <c r="BP188" i="13" s="1"/>
  <c r="BU188" i="13"/>
  <c r="BV188" i="13" s="1"/>
  <c r="CA188" i="13"/>
  <c r="CB188" i="13" s="1"/>
  <c r="CE188" i="13"/>
  <c r="CG188" i="13"/>
  <c r="CH188" i="13" s="1"/>
  <c r="CK188" i="13"/>
  <c r="CL188" i="13"/>
  <c r="F191" i="49" s="1"/>
  <c r="CM188" i="13"/>
  <c r="CQ188" i="13"/>
  <c r="CR188" i="13"/>
  <c r="CT188" i="13"/>
  <c r="CV188" i="13"/>
  <c r="CW188" i="13" s="1"/>
  <c r="CZ188" i="13"/>
  <c r="DB188" i="13"/>
  <c r="DC188" i="13" s="1"/>
  <c r="AC189" i="13"/>
  <c r="AI189" i="13"/>
  <c r="AJ189" i="13" s="1"/>
  <c r="AM189" i="13"/>
  <c r="AO189" i="13"/>
  <c r="AP189" i="13" s="1"/>
  <c r="AW189" i="13"/>
  <c r="BA189" i="13"/>
  <c r="BC189" i="13"/>
  <c r="BD189" i="13" s="1"/>
  <c r="BG189" i="13"/>
  <c r="BI189" i="13"/>
  <c r="BJ189" i="13" s="1"/>
  <c r="BM189" i="13"/>
  <c r="BO189" i="13"/>
  <c r="BP189" i="13" s="1"/>
  <c r="BU189" i="13"/>
  <c r="BV189" i="13" s="1"/>
  <c r="CA189" i="13"/>
  <c r="CB189" i="13" s="1"/>
  <c r="CE189" i="13"/>
  <c r="CG189" i="13"/>
  <c r="CH189" i="13" s="1"/>
  <c r="CK189" i="13"/>
  <c r="CL189" i="13"/>
  <c r="F192" i="49" s="1"/>
  <c r="G192" i="49" s="1"/>
  <c r="CM189" i="13"/>
  <c r="CQ189" i="13"/>
  <c r="CR189" i="13"/>
  <c r="CT189" i="13"/>
  <c r="CV189" i="13"/>
  <c r="CW189" i="13" s="1"/>
  <c r="CZ189" i="13"/>
  <c r="DB189" i="13"/>
  <c r="DC189" i="13" s="1"/>
  <c r="AC190" i="13"/>
  <c r="AI190" i="13"/>
  <c r="AJ190" i="13" s="1"/>
  <c r="AM190" i="13"/>
  <c r="AO190" i="13"/>
  <c r="AP190" i="13" s="1"/>
  <c r="AW190" i="13"/>
  <c r="BA190" i="13"/>
  <c r="BC190" i="13"/>
  <c r="BD190" i="13" s="1"/>
  <c r="BG190" i="13"/>
  <c r="BI190" i="13"/>
  <c r="BJ190" i="13" s="1"/>
  <c r="BM190" i="13"/>
  <c r="BO190" i="13"/>
  <c r="BP190" i="13" s="1"/>
  <c r="BU190" i="13"/>
  <c r="BV190" i="13" s="1"/>
  <c r="CA190" i="13"/>
  <c r="CB190" i="13" s="1"/>
  <c r="CE190" i="13"/>
  <c r="CG190" i="13"/>
  <c r="CH190" i="13" s="1"/>
  <c r="CK190" i="13"/>
  <c r="CL190" i="13"/>
  <c r="F193" i="49" s="1"/>
  <c r="J193" i="49" s="1"/>
  <c r="CM190" i="13"/>
  <c r="CQ190" i="13"/>
  <c r="CR190" i="13"/>
  <c r="CT190" i="13"/>
  <c r="CV190" i="13"/>
  <c r="CW190" i="13" s="1"/>
  <c r="CZ190" i="13"/>
  <c r="DB190" i="13"/>
  <c r="DC190" i="13" s="1"/>
  <c r="AC191" i="13"/>
  <c r="AI191" i="13"/>
  <c r="AJ191" i="13" s="1"/>
  <c r="AM191" i="13"/>
  <c r="AO191" i="13"/>
  <c r="AP191" i="13" s="1"/>
  <c r="AW191" i="13"/>
  <c r="BA191" i="13"/>
  <c r="BC191" i="13"/>
  <c r="BD191" i="13" s="1"/>
  <c r="BG191" i="13"/>
  <c r="BI191" i="13"/>
  <c r="BJ191" i="13" s="1"/>
  <c r="BM191" i="13"/>
  <c r="BO191" i="13"/>
  <c r="BP191" i="13" s="1"/>
  <c r="BU191" i="13"/>
  <c r="BV191" i="13" s="1"/>
  <c r="CA191" i="13"/>
  <c r="CB191" i="13" s="1"/>
  <c r="CE191" i="13"/>
  <c r="CG191" i="13"/>
  <c r="CH191" i="13" s="1"/>
  <c r="CK191" i="13"/>
  <c r="CL191" i="13"/>
  <c r="F194" i="49" s="1"/>
  <c r="CM191" i="13"/>
  <c r="CQ191" i="13"/>
  <c r="CR191" i="13"/>
  <c r="CT191" i="13"/>
  <c r="CV191" i="13"/>
  <c r="CW191" i="13" s="1"/>
  <c r="CZ191" i="13"/>
  <c r="DB191" i="13"/>
  <c r="DC191" i="13" s="1"/>
  <c r="AC192" i="13"/>
  <c r="AF192" i="13"/>
  <c r="AI192" i="13"/>
  <c r="AJ192" i="13" s="1"/>
  <c r="AM192" i="13"/>
  <c r="AO192" i="13"/>
  <c r="AP192" i="13" s="1"/>
  <c r="AW192" i="13"/>
  <c r="BA192" i="13"/>
  <c r="BC192" i="13"/>
  <c r="BD192" i="13" s="1"/>
  <c r="BG192" i="13"/>
  <c r="BI192" i="13"/>
  <c r="BJ192" i="13" s="1"/>
  <c r="BM192" i="13"/>
  <c r="BO192" i="13"/>
  <c r="BP192" i="13" s="1"/>
  <c r="BU192" i="13"/>
  <c r="BV192" i="13" s="1"/>
  <c r="CA192" i="13"/>
  <c r="CB192" i="13" s="1"/>
  <c r="CE192" i="13"/>
  <c r="CG192" i="13"/>
  <c r="CH192" i="13" s="1"/>
  <c r="CK192" i="13"/>
  <c r="CL192" i="13"/>
  <c r="F195" i="49" s="1"/>
  <c r="H195" i="49" s="1"/>
  <c r="CM192" i="13"/>
  <c r="CQ192" i="13"/>
  <c r="CR192" i="13"/>
  <c r="CT192" i="13"/>
  <c r="CV192" i="13"/>
  <c r="CW192" i="13" s="1"/>
  <c r="CZ192" i="13"/>
  <c r="DB192" i="13"/>
  <c r="DC192" i="13" s="1"/>
  <c r="AC193" i="13"/>
  <c r="AI193" i="13"/>
  <c r="AJ193" i="13" s="1"/>
  <c r="AM193" i="13"/>
  <c r="AO193" i="13"/>
  <c r="AP193" i="13" s="1"/>
  <c r="AW193" i="13"/>
  <c r="BA193" i="13"/>
  <c r="BC193" i="13"/>
  <c r="BD193" i="13" s="1"/>
  <c r="BG193" i="13"/>
  <c r="BI193" i="13"/>
  <c r="BJ193" i="13" s="1"/>
  <c r="BM193" i="13"/>
  <c r="BO193" i="13"/>
  <c r="BP193" i="13" s="1"/>
  <c r="BU193" i="13"/>
  <c r="BV193" i="13" s="1"/>
  <c r="CA193" i="13"/>
  <c r="CB193" i="13" s="1"/>
  <c r="CE193" i="13"/>
  <c r="CG193" i="13"/>
  <c r="CH193" i="13" s="1"/>
  <c r="CK193" i="13"/>
  <c r="CL193" i="13"/>
  <c r="F196" i="49" s="1"/>
  <c r="G196" i="49" s="1"/>
  <c r="CM193" i="13"/>
  <c r="CQ193" i="13"/>
  <c r="CR193" i="13"/>
  <c r="CT193" i="13"/>
  <c r="CV193" i="13"/>
  <c r="CW193" i="13" s="1"/>
  <c r="CZ193" i="13"/>
  <c r="DB193" i="13"/>
  <c r="DC193" i="13" s="1"/>
  <c r="AC194" i="13"/>
  <c r="AI194" i="13"/>
  <c r="AJ194" i="13" s="1"/>
  <c r="AM194" i="13"/>
  <c r="AO194" i="13"/>
  <c r="AP194" i="13" s="1"/>
  <c r="AW194" i="13"/>
  <c r="BA194" i="13"/>
  <c r="BC194" i="13"/>
  <c r="BD194" i="13" s="1"/>
  <c r="BG194" i="13"/>
  <c r="BI194" i="13"/>
  <c r="BJ194" i="13" s="1"/>
  <c r="BM194" i="13"/>
  <c r="BO194" i="13"/>
  <c r="BP194" i="13" s="1"/>
  <c r="BU194" i="13"/>
  <c r="BV194" i="13" s="1"/>
  <c r="CA194" i="13"/>
  <c r="CB194" i="13" s="1"/>
  <c r="CE194" i="13"/>
  <c r="CG194" i="13"/>
  <c r="CH194" i="13" s="1"/>
  <c r="CK194" i="13"/>
  <c r="CL194" i="13"/>
  <c r="F197" i="49" s="1"/>
  <c r="G197" i="49" s="1"/>
  <c r="CM194" i="13"/>
  <c r="CQ194" i="13"/>
  <c r="CR194" i="13"/>
  <c r="CT194" i="13"/>
  <c r="CV194" i="13"/>
  <c r="CW194" i="13" s="1"/>
  <c r="CZ194" i="13"/>
  <c r="DB194" i="13"/>
  <c r="DC194" i="13" s="1"/>
  <c r="AC195" i="13"/>
  <c r="AI195" i="13"/>
  <c r="AJ195" i="13" s="1"/>
  <c r="AM195" i="13"/>
  <c r="AO195" i="13"/>
  <c r="AP195" i="13" s="1"/>
  <c r="AW195" i="13"/>
  <c r="BA195" i="13"/>
  <c r="BC195" i="13"/>
  <c r="BD195" i="13" s="1"/>
  <c r="BG195" i="13"/>
  <c r="BI195" i="13"/>
  <c r="BJ195" i="13" s="1"/>
  <c r="BM195" i="13"/>
  <c r="BO195" i="13"/>
  <c r="BP195" i="13" s="1"/>
  <c r="BU195" i="13"/>
  <c r="BV195" i="13" s="1"/>
  <c r="CA195" i="13"/>
  <c r="CB195" i="13" s="1"/>
  <c r="CE195" i="13"/>
  <c r="CG195" i="13"/>
  <c r="CH195" i="13" s="1"/>
  <c r="CK195" i="13"/>
  <c r="CL195" i="13"/>
  <c r="F198" i="49" s="1"/>
  <c r="I198" i="49" s="1"/>
  <c r="CM195" i="13"/>
  <c r="CQ195" i="13"/>
  <c r="CR195" i="13"/>
  <c r="CT195" i="13"/>
  <c r="CV195" i="13"/>
  <c r="CW195" i="13" s="1"/>
  <c r="CZ195" i="13"/>
  <c r="DB195" i="13"/>
  <c r="DC195" i="13" s="1"/>
  <c r="AC196" i="13"/>
  <c r="AI196" i="13"/>
  <c r="AJ196" i="13" s="1"/>
  <c r="AM196" i="13"/>
  <c r="AO196" i="13"/>
  <c r="AP196" i="13" s="1"/>
  <c r="AW196" i="13"/>
  <c r="BA196" i="13"/>
  <c r="BC196" i="13"/>
  <c r="BD196" i="13" s="1"/>
  <c r="BG196" i="13"/>
  <c r="BI196" i="13"/>
  <c r="BJ196" i="13" s="1"/>
  <c r="BM196" i="13"/>
  <c r="BO196" i="13"/>
  <c r="BP196" i="13" s="1"/>
  <c r="BU196" i="13"/>
  <c r="BV196" i="13" s="1"/>
  <c r="CA196" i="13"/>
  <c r="CB196" i="13" s="1"/>
  <c r="CE196" i="13"/>
  <c r="CG196" i="13"/>
  <c r="CH196" i="13" s="1"/>
  <c r="CK196" i="13"/>
  <c r="CL196" i="13"/>
  <c r="F199" i="49" s="1"/>
  <c r="I199" i="49" s="1"/>
  <c r="CM196" i="13"/>
  <c r="CQ196" i="13"/>
  <c r="CR196" i="13"/>
  <c r="CT196" i="13"/>
  <c r="CV196" i="13"/>
  <c r="CW196" i="13" s="1"/>
  <c r="CZ196" i="13"/>
  <c r="DB196" i="13"/>
  <c r="DC196" i="13" s="1"/>
  <c r="AC197" i="13"/>
  <c r="AI197" i="13"/>
  <c r="AJ197" i="13" s="1"/>
  <c r="AM197" i="13"/>
  <c r="AO197" i="13"/>
  <c r="AP197" i="13" s="1"/>
  <c r="AW197" i="13"/>
  <c r="BA197" i="13"/>
  <c r="BC197" i="13"/>
  <c r="BD197" i="13" s="1"/>
  <c r="BG197" i="13"/>
  <c r="BI197" i="13"/>
  <c r="BJ197" i="13" s="1"/>
  <c r="BM197" i="13"/>
  <c r="BO197" i="13"/>
  <c r="BP197" i="13" s="1"/>
  <c r="BU197" i="13"/>
  <c r="BV197" i="13" s="1"/>
  <c r="CA197" i="13"/>
  <c r="CB197" i="13" s="1"/>
  <c r="CE197" i="13"/>
  <c r="CG197" i="13"/>
  <c r="CH197" i="13" s="1"/>
  <c r="CK197" i="13"/>
  <c r="CL197" i="13"/>
  <c r="F200" i="49" s="1"/>
  <c r="CM197" i="13"/>
  <c r="CQ197" i="13"/>
  <c r="CR197" i="13"/>
  <c r="CT197" i="13"/>
  <c r="CV197" i="13"/>
  <c r="CW197" i="13" s="1"/>
  <c r="CZ197" i="13"/>
  <c r="DB197" i="13"/>
  <c r="DC197" i="13" s="1"/>
  <c r="AC198" i="13"/>
  <c r="AI198" i="13"/>
  <c r="AJ198" i="13" s="1"/>
  <c r="AM198" i="13"/>
  <c r="AO198" i="13"/>
  <c r="AP198" i="13" s="1"/>
  <c r="AW198" i="13"/>
  <c r="BA198" i="13"/>
  <c r="BC198" i="13"/>
  <c r="BD198" i="13" s="1"/>
  <c r="BG198" i="13"/>
  <c r="BI198" i="13"/>
  <c r="BJ198" i="13" s="1"/>
  <c r="BM198" i="13"/>
  <c r="BO198" i="13"/>
  <c r="BP198" i="13" s="1"/>
  <c r="BU198" i="13"/>
  <c r="BV198" i="13" s="1"/>
  <c r="CA198" i="13"/>
  <c r="CB198" i="13" s="1"/>
  <c r="CE198" i="13"/>
  <c r="CG198" i="13"/>
  <c r="CH198" i="13" s="1"/>
  <c r="CK198" i="13"/>
  <c r="CL198" i="13"/>
  <c r="F201" i="49" s="1"/>
  <c r="CM198" i="13"/>
  <c r="CQ198" i="13"/>
  <c r="CR198" i="13"/>
  <c r="CT198" i="13"/>
  <c r="CV198" i="13"/>
  <c r="CW198" i="13" s="1"/>
  <c r="CZ198" i="13"/>
  <c r="DB198" i="13"/>
  <c r="DC198" i="13" s="1"/>
  <c r="AC199" i="13"/>
  <c r="AI199" i="13"/>
  <c r="AJ199" i="13" s="1"/>
  <c r="AM199" i="13"/>
  <c r="AO199" i="13"/>
  <c r="AP199" i="13" s="1"/>
  <c r="AW199" i="13"/>
  <c r="BA199" i="13"/>
  <c r="BC199" i="13"/>
  <c r="BD199" i="13" s="1"/>
  <c r="BG199" i="13"/>
  <c r="BI199" i="13"/>
  <c r="BJ199" i="13" s="1"/>
  <c r="BM199" i="13"/>
  <c r="BO199" i="13"/>
  <c r="BP199" i="13" s="1"/>
  <c r="BU199" i="13"/>
  <c r="BV199" i="13" s="1"/>
  <c r="CA199" i="13"/>
  <c r="CB199" i="13" s="1"/>
  <c r="CE199" i="13"/>
  <c r="CG199" i="13"/>
  <c r="CH199" i="13" s="1"/>
  <c r="CK199" i="13"/>
  <c r="CL199" i="13"/>
  <c r="F202" i="49" s="1"/>
  <c r="G202" i="49" s="1"/>
  <c r="CM199" i="13"/>
  <c r="CQ199" i="13"/>
  <c r="CR199" i="13"/>
  <c r="CT199" i="13"/>
  <c r="CV199" i="13"/>
  <c r="CW199" i="13" s="1"/>
  <c r="CZ199" i="13"/>
  <c r="DB199" i="13"/>
  <c r="DC199" i="13" s="1"/>
  <c r="AC200" i="13"/>
  <c r="AI200" i="13"/>
  <c r="AJ200" i="13" s="1"/>
  <c r="AM200" i="13"/>
  <c r="AO200" i="13"/>
  <c r="AP200" i="13" s="1"/>
  <c r="AW200" i="13"/>
  <c r="BA200" i="13"/>
  <c r="BC200" i="13"/>
  <c r="BD200" i="13" s="1"/>
  <c r="BG200" i="13"/>
  <c r="BI200" i="13"/>
  <c r="BJ200" i="13" s="1"/>
  <c r="BM200" i="13"/>
  <c r="BO200" i="13"/>
  <c r="BP200" i="13" s="1"/>
  <c r="BU200" i="13"/>
  <c r="BV200" i="13" s="1"/>
  <c r="CA200" i="13"/>
  <c r="CB200" i="13" s="1"/>
  <c r="CE200" i="13"/>
  <c r="CG200" i="13"/>
  <c r="CH200" i="13" s="1"/>
  <c r="CK200" i="13"/>
  <c r="CL200" i="13"/>
  <c r="F203" i="49" s="1"/>
  <c r="G203" i="49" s="1"/>
  <c r="CM200" i="13"/>
  <c r="CQ200" i="13"/>
  <c r="CR200" i="13"/>
  <c r="CT200" i="13"/>
  <c r="CV200" i="13"/>
  <c r="CW200" i="13" s="1"/>
  <c r="CZ200" i="13"/>
  <c r="DB200" i="13"/>
  <c r="DC200" i="13" s="1"/>
  <c r="AC201" i="13"/>
  <c r="AI201" i="13"/>
  <c r="AJ201" i="13" s="1"/>
  <c r="AM201" i="13"/>
  <c r="AO201" i="13"/>
  <c r="AP201" i="13" s="1"/>
  <c r="AW201" i="13"/>
  <c r="BA201" i="13"/>
  <c r="BC201" i="13"/>
  <c r="BD201" i="13" s="1"/>
  <c r="BG201" i="13"/>
  <c r="BI201" i="13"/>
  <c r="BJ201" i="13" s="1"/>
  <c r="BM201" i="13"/>
  <c r="BO201" i="13"/>
  <c r="BP201" i="13" s="1"/>
  <c r="BU201" i="13"/>
  <c r="BV201" i="13" s="1"/>
  <c r="CA201" i="13"/>
  <c r="CB201" i="13" s="1"/>
  <c r="CE201" i="13"/>
  <c r="CG201" i="13"/>
  <c r="CH201" i="13" s="1"/>
  <c r="CK201" i="13"/>
  <c r="CL201" i="13"/>
  <c r="F204" i="49" s="1"/>
  <c r="I204" i="49" s="1"/>
  <c r="CM201" i="13"/>
  <c r="CQ201" i="13"/>
  <c r="CR201" i="13"/>
  <c r="CT201" i="13"/>
  <c r="CV201" i="13"/>
  <c r="CW201" i="13" s="1"/>
  <c r="CZ201" i="13"/>
  <c r="DB201" i="13"/>
  <c r="DC201" i="13" s="1"/>
  <c r="AC202" i="13"/>
  <c r="AI202" i="13"/>
  <c r="AJ202" i="13" s="1"/>
  <c r="AM202" i="13"/>
  <c r="AO202" i="13"/>
  <c r="AP202" i="13" s="1"/>
  <c r="AW202" i="13"/>
  <c r="BA202" i="13"/>
  <c r="BC202" i="13"/>
  <c r="BD202" i="13" s="1"/>
  <c r="BG202" i="13"/>
  <c r="BI202" i="13"/>
  <c r="BJ202" i="13" s="1"/>
  <c r="BM202" i="13"/>
  <c r="BO202" i="13"/>
  <c r="BP202" i="13" s="1"/>
  <c r="BU202" i="13"/>
  <c r="BV202" i="13" s="1"/>
  <c r="CA202" i="13"/>
  <c r="CB202" i="13" s="1"/>
  <c r="CE202" i="13"/>
  <c r="CG202" i="13"/>
  <c r="CH202" i="13" s="1"/>
  <c r="CK202" i="13"/>
  <c r="CL202" i="13"/>
  <c r="F205" i="49" s="1"/>
  <c r="I205" i="49" s="1"/>
  <c r="CM202" i="13"/>
  <c r="CQ202" i="13"/>
  <c r="CR202" i="13"/>
  <c r="CT202" i="13"/>
  <c r="CV202" i="13"/>
  <c r="CW202" i="13" s="1"/>
  <c r="CZ202" i="13"/>
  <c r="DB202" i="13"/>
  <c r="DC202" i="13" s="1"/>
  <c r="AC203" i="13"/>
  <c r="AI203" i="13"/>
  <c r="AJ203" i="13" s="1"/>
  <c r="AM203" i="13"/>
  <c r="AO203" i="13"/>
  <c r="AP203" i="13" s="1"/>
  <c r="AW203" i="13"/>
  <c r="BA203" i="13"/>
  <c r="BC203" i="13"/>
  <c r="BD203" i="13" s="1"/>
  <c r="BG203" i="13"/>
  <c r="BI203" i="13"/>
  <c r="BJ203" i="13" s="1"/>
  <c r="BM203" i="13"/>
  <c r="BO203" i="13"/>
  <c r="BP203" i="13" s="1"/>
  <c r="BU203" i="13"/>
  <c r="BV203" i="13" s="1"/>
  <c r="CA203" i="13"/>
  <c r="CB203" i="13" s="1"/>
  <c r="CE203" i="13"/>
  <c r="CG203" i="13"/>
  <c r="CH203" i="13" s="1"/>
  <c r="CK203" i="13"/>
  <c r="CL203" i="13"/>
  <c r="F206" i="49" s="1"/>
  <c r="CM203" i="13"/>
  <c r="CQ203" i="13"/>
  <c r="CR203" i="13"/>
  <c r="CT203" i="13"/>
  <c r="CV203" i="13"/>
  <c r="CW203" i="13" s="1"/>
  <c r="CZ203" i="13"/>
  <c r="DB203" i="13"/>
  <c r="DC203" i="13" s="1"/>
  <c r="AC204" i="13"/>
  <c r="AF204" i="13"/>
  <c r="AI204" i="13"/>
  <c r="AJ204" i="13" s="1"/>
  <c r="AM204" i="13"/>
  <c r="AO204" i="13"/>
  <c r="AP204" i="13" s="1"/>
  <c r="AW204" i="13"/>
  <c r="BA204" i="13"/>
  <c r="BC204" i="13"/>
  <c r="BD204" i="13" s="1"/>
  <c r="BG204" i="13"/>
  <c r="BI204" i="13"/>
  <c r="BJ204" i="13" s="1"/>
  <c r="BM204" i="13"/>
  <c r="BO204" i="13"/>
  <c r="BP204" i="13" s="1"/>
  <c r="BU204" i="13"/>
  <c r="BV204" i="13" s="1"/>
  <c r="CA204" i="13"/>
  <c r="CB204" i="13" s="1"/>
  <c r="CE204" i="13"/>
  <c r="CG204" i="13"/>
  <c r="CH204" i="13" s="1"/>
  <c r="CK204" i="13"/>
  <c r="CL204" i="13"/>
  <c r="F207" i="49" s="1"/>
  <c r="CM204" i="13"/>
  <c r="CQ204" i="13"/>
  <c r="CR204" i="13"/>
  <c r="CT204" i="13"/>
  <c r="CV204" i="13"/>
  <c r="CW204" i="13" s="1"/>
  <c r="CZ204" i="13"/>
  <c r="DB204" i="13"/>
  <c r="DC204" i="13" s="1"/>
  <c r="AC205" i="13"/>
  <c r="AI205" i="13"/>
  <c r="AJ205" i="13" s="1"/>
  <c r="AM205" i="13"/>
  <c r="AO205" i="13"/>
  <c r="AP205" i="13" s="1"/>
  <c r="AW205" i="13"/>
  <c r="BA205" i="13"/>
  <c r="BC205" i="13"/>
  <c r="BD205" i="13" s="1"/>
  <c r="BG205" i="13"/>
  <c r="BI205" i="13"/>
  <c r="BJ205" i="13" s="1"/>
  <c r="BM205" i="13"/>
  <c r="BO205" i="13"/>
  <c r="BP205" i="13" s="1"/>
  <c r="BU205" i="13"/>
  <c r="BV205" i="13" s="1"/>
  <c r="CA205" i="13"/>
  <c r="CB205" i="13" s="1"/>
  <c r="CE205" i="13"/>
  <c r="CG205" i="13"/>
  <c r="CH205" i="13" s="1"/>
  <c r="CK205" i="13"/>
  <c r="CL205" i="13"/>
  <c r="F208" i="49" s="1"/>
  <c r="CM205" i="13"/>
  <c r="CQ205" i="13"/>
  <c r="CR205" i="13"/>
  <c r="CT205" i="13"/>
  <c r="CV205" i="13"/>
  <c r="CW205" i="13" s="1"/>
  <c r="CZ205" i="13"/>
  <c r="DB205" i="13"/>
  <c r="DC205" i="13" s="1"/>
  <c r="AC206" i="13"/>
  <c r="AI206" i="13"/>
  <c r="AJ206" i="13" s="1"/>
  <c r="AM206" i="13"/>
  <c r="AO206" i="13"/>
  <c r="AP206" i="13" s="1"/>
  <c r="AW206" i="13"/>
  <c r="BA206" i="13"/>
  <c r="BC206" i="13"/>
  <c r="BD206" i="13" s="1"/>
  <c r="BG206" i="13"/>
  <c r="BI206" i="13"/>
  <c r="BJ206" i="13" s="1"/>
  <c r="BM206" i="13"/>
  <c r="BO206" i="13"/>
  <c r="BP206" i="13" s="1"/>
  <c r="BU206" i="13"/>
  <c r="BV206" i="13" s="1"/>
  <c r="CA206" i="13"/>
  <c r="CB206" i="13" s="1"/>
  <c r="CE206" i="13"/>
  <c r="CG206" i="13"/>
  <c r="CH206" i="13" s="1"/>
  <c r="CK206" i="13"/>
  <c r="CL206" i="13"/>
  <c r="F209" i="49" s="1"/>
  <c r="CM206" i="13"/>
  <c r="CQ206" i="13"/>
  <c r="CR206" i="13"/>
  <c r="CT206" i="13"/>
  <c r="CV206" i="13"/>
  <c r="CW206" i="13" s="1"/>
  <c r="CZ206" i="13"/>
  <c r="DB206" i="13"/>
  <c r="DC206" i="13" s="1"/>
  <c r="AC207" i="13"/>
  <c r="AI207" i="13"/>
  <c r="AJ207" i="13" s="1"/>
  <c r="AM207" i="13"/>
  <c r="AO207" i="13"/>
  <c r="AP207" i="13" s="1"/>
  <c r="AW207" i="13"/>
  <c r="BA207" i="13"/>
  <c r="BC207" i="13"/>
  <c r="BD207" i="13" s="1"/>
  <c r="BG207" i="13"/>
  <c r="BI207" i="13"/>
  <c r="BJ207" i="13" s="1"/>
  <c r="BM207" i="13"/>
  <c r="BO207" i="13"/>
  <c r="BP207" i="13" s="1"/>
  <c r="BU207" i="13"/>
  <c r="BV207" i="13" s="1"/>
  <c r="CA207" i="13"/>
  <c r="CB207" i="13" s="1"/>
  <c r="CE207" i="13"/>
  <c r="CG207" i="13"/>
  <c r="CH207" i="13" s="1"/>
  <c r="CK207" i="13"/>
  <c r="CL207" i="13"/>
  <c r="F210" i="49" s="1"/>
  <c r="CM207" i="13"/>
  <c r="CQ207" i="13"/>
  <c r="CR207" i="13"/>
  <c r="CT207" i="13"/>
  <c r="CV207" i="13"/>
  <c r="CW207" i="13" s="1"/>
  <c r="CZ207" i="13"/>
  <c r="DB207" i="13"/>
  <c r="DC207" i="13" s="1"/>
  <c r="AC208" i="13"/>
  <c r="AI208" i="13"/>
  <c r="AJ208" i="13" s="1"/>
  <c r="AM208" i="13"/>
  <c r="AO208" i="13"/>
  <c r="AP208" i="13" s="1"/>
  <c r="AW208" i="13"/>
  <c r="BA208" i="13"/>
  <c r="BC208" i="13"/>
  <c r="BD208" i="13" s="1"/>
  <c r="BG208" i="13"/>
  <c r="BI208" i="13"/>
  <c r="BJ208" i="13" s="1"/>
  <c r="BM208" i="13"/>
  <c r="BO208" i="13"/>
  <c r="BP208" i="13" s="1"/>
  <c r="BU208" i="13"/>
  <c r="BV208" i="13" s="1"/>
  <c r="CA208" i="13"/>
  <c r="CB208" i="13" s="1"/>
  <c r="CE208" i="13"/>
  <c r="CG208" i="13"/>
  <c r="CH208" i="13" s="1"/>
  <c r="CK208" i="13"/>
  <c r="CL208" i="13"/>
  <c r="F211" i="49" s="1"/>
  <c r="CM208" i="13"/>
  <c r="CQ208" i="13"/>
  <c r="CR208" i="13"/>
  <c r="CT208" i="13"/>
  <c r="CV208" i="13"/>
  <c r="CW208" i="13" s="1"/>
  <c r="CZ208" i="13"/>
  <c r="DB208" i="13"/>
  <c r="DC208" i="13" s="1"/>
  <c r="AC209" i="13"/>
  <c r="AI209" i="13"/>
  <c r="AJ209" i="13" s="1"/>
  <c r="AM209" i="13"/>
  <c r="AO209" i="13"/>
  <c r="AP209" i="13" s="1"/>
  <c r="AW209" i="13"/>
  <c r="BA209" i="13"/>
  <c r="BC209" i="13"/>
  <c r="BD209" i="13" s="1"/>
  <c r="BG209" i="13"/>
  <c r="BI209" i="13"/>
  <c r="BJ209" i="13" s="1"/>
  <c r="BM209" i="13"/>
  <c r="BO209" i="13"/>
  <c r="BP209" i="13" s="1"/>
  <c r="BU209" i="13"/>
  <c r="BV209" i="13" s="1"/>
  <c r="CA209" i="13"/>
  <c r="CB209" i="13" s="1"/>
  <c r="CE209" i="13"/>
  <c r="CG209" i="13"/>
  <c r="CH209" i="13" s="1"/>
  <c r="CK209" i="13"/>
  <c r="CL209" i="13"/>
  <c r="F212" i="49" s="1"/>
  <c r="CM209" i="13"/>
  <c r="CQ209" i="13"/>
  <c r="CR209" i="13"/>
  <c r="CT209" i="13"/>
  <c r="CV209" i="13"/>
  <c r="CW209" i="13" s="1"/>
  <c r="CZ209" i="13"/>
  <c r="DB209" i="13"/>
  <c r="DC209" i="13" s="1"/>
  <c r="AC210" i="13"/>
  <c r="AI210" i="13"/>
  <c r="AJ210" i="13" s="1"/>
  <c r="AM210" i="13"/>
  <c r="AO210" i="13"/>
  <c r="AP210" i="13" s="1"/>
  <c r="AW210" i="13"/>
  <c r="BA210" i="13"/>
  <c r="BC210" i="13"/>
  <c r="BD210" i="13" s="1"/>
  <c r="BG210" i="13"/>
  <c r="BI210" i="13"/>
  <c r="BJ210" i="13" s="1"/>
  <c r="BM210" i="13"/>
  <c r="BO210" i="13"/>
  <c r="BP210" i="13" s="1"/>
  <c r="BU210" i="13"/>
  <c r="BV210" i="13" s="1"/>
  <c r="CA210" i="13"/>
  <c r="CB210" i="13" s="1"/>
  <c r="CE210" i="13"/>
  <c r="CG210" i="13"/>
  <c r="CH210" i="13" s="1"/>
  <c r="CK210" i="13"/>
  <c r="CL210" i="13"/>
  <c r="F213" i="49" s="1"/>
  <c r="CM210" i="13"/>
  <c r="CQ210" i="13"/>
  <c r="CR210" i="13"/>
  <c r="CT210" i="13"/>
  <c r="CV210" i="13"/>
  <c r="CW210" i="13" s="1"/>
  <c r="CZ210" i="13"/>
  <c r="DB210" i="13"/>
  <c r="DC210" i="13" s="1"/>
  <c r="AC211" i="13"/>
  <c r="AI211" i="13"/>
  <c r="AJ211" i="13" s="1"/>
  <c r="AM211" i="13"/>
  <c r="AO211" i="13"/>
  <c r="AP211" i="13" s="1"/>
  <c r="AW211" i="13"/>
  <c r="BA211" i="13"/>
  <c r="BC211" i="13"/>
  <c r="BD211" i="13" s="1"/>
  <c r="BG211" i="13"/>
  <c r="BI211" i="13"/>
  <c r="BJ211" i="13" s="1"/>
  <c r="BM211" i="13"/>
  <c r="BO211" i="13"/>
  <c r="BP211" i="13" s="1"/>
  <c r="BU211" i="13"/>
  <c r="BV211" i="13" s="1"/>
  <c r="CA211" i="13"/>
  <c r="CB211" i="13" s="1"/>
  <c r="CE211" i="13"/>
  <c r="CG211" i="13"/>
  <c r="CH211" i="13" s="1"/>
  <c r="CK211" i="13"/>
  <c r="CL211" i="13"/>
  <c r="F214" i="49" s="1"/>
  <c r="CM211" i="13"/>
  <c r="CQ211" i="13"/>
  <c r="CR211" i="13"/>
  <c r="CT211" i="13"/>
  <c r="CV211" i="13"/>
  <c r="CW211" i="13" s="1"/>
  <c r="CZ211" i="13"/>
  <c r="DB211" i="13"/>
  <c r="DC211" i="13" s="1"/>
  <c r="AC212" i="13"/>
  <c r="AI212" i="13"/>
  <c r="AJ212" i="13" s="1"/>
  <c r="AM212" i="13"/>
  <c r="AO212" i="13"/>
  <c r="AP212" i="13" s="1"/>
  <c r="AW212" i="13"/>
  <c r="BA212" i="13"/>
  <c r="BC212" i="13"/>
  <c r="BD212" i="13" s="1"/>
  <c r="BG212" i="13"/>
  <c r="BI212" i="13"/>
  <c r="BJ212" i="13" s="1"/>
  <c r="BM212" i="13"/>
  <c r="BO212" i="13"/>
  <c r="BP212" i="13" s="1"/>
  <c r="BU212" i="13"/>
  <c r="BV212" i="13" s="1"/>
  <c r="CA212" i="13"/>
  <c r="CB212" i="13" s="1"/>
  <c r="CE212" i="13"/>
  <c r="CG212" i="13"/>
  <c r="CH212" i="13" s="1"/>
  <c r="CK212" i="13"/>
  <c r="CL212" i="13"/>
  <c r="F215" i="49" s="1"/>
  <c r="CM212" i="13"/>
  <c r="CQ212" i="13"/>
  <c r="CR212" i="13"/>
  <c r="CT212" i="13"/>
  <c r="CV212" i="13"/>
  <c r="CW212" i="13" s="1"/>
  <c r="CZ212" i="13"/>
  <c r="DB212" i="13"/>
  <c r="DC212" i="13" s="1"/>
  <c r="AC213" i="13"/>
  <c r="AI213" i="13"/>
  <c r="AJ213" i="13" s="1"/>
  <c r="AM213" i="13"/>
  <c r="AO213" i="13"/>
  <c r="AP213" i="13" s="1"/>
  <c r="AW213" i="13"/>
  <c r="BA213" i="13"/>
  <c r="BC213" i="13"/>
  <c r="BD213" i="13" s="1"/>
  <c r="BG213" i="13"/>
  <c r="BI213" i="13"/>
  <c r="BJ213" i="13" s="1"/>
  <c r="BM213" i="13"/>
  <c r="BO213" i="13"/>
  <c r="BP213" i="13" s="1"/>
  <c r="BU213" i="13"/>
  <c r="BV213" i="13" s="1"/>
  <c r="CA213" i="13"/>
  <c r="CB213" i="13" s="1"/>
  <c r="CE213" i="13"/>
  <c r="CG213" i="13"/>
  <c r="CH213" i="13" s="1"/>
  <c r="CK213" i="13"/>
  <c r="CL213" i="13"/>
  <c r="F216" i="49" s="1"/>
  <c r="CM213" i="13"/>
  <c r="CQ213" i="13"/>
  <c r="CR213" i="13"/>
  <c r="CT213" i="13"/>
  <c r="CV213" i="13"/>
  <c r="CW213" i="13" s="1"/>
  <c r="CZ213" i="13"/>
  <c r="DB213" i="13"/>
  <c r="DC213" i="13" s="1"/>
  <c r="AC214" i="13"/>
  <c r="AI214" i="13"/>
  <c r="AJ214" i="13" s="1"/>
  <c r="AM214" i="13"/>
  <c r="AO214" i="13"/>
  <c r="AP214" i="13" s="1"/>
  <c r="AW214" i="13"/>
  <c r="BA214" i="13"/>
  <c r="BC214" i="13"/>
  <c r="BD214" i="13" s="1"/>
  <c r="BG214" i="13"/>
  <c r="BI214" i="13"/>
  <c r="BJ214" i="13" s="1"/>
  <c r="BM214" i="13"/>
  <c r="BO214" i="13"/>
  <c r="BP214" i="13" s="1"/>
  <c r="BU214" i="13"/>
  <c r="BV214" i="13" s="1"/>
  <c r="CA214" i="13"/>
  <c r="CB214" i="13" s="1"/>
  <c r="CE214" i="13"/>
  <c r="CG214" i="13"/>
  <c r="CH214" i="13" s="1"/>
  <c r="CK214" i="13"/>
  <c r="CL214" i="13"/>
  <c r="F217" i="49" s="1"/>
  <c r="CM214" i="13"/>
  <c r="CQ214" i="13"/>
  <c r="CR214" i="13"/>
  <c r="CT214" i="13"/>
  <c r="CV214" i="13"/>
  <c r="CW214" i="13" s="1"/>
  <c r="CZ214" i="13"/>
  <c r="DB214" i="13"/>
  <c r="DC214" i="13" s="1"/>
  <c r="AC215" i="13"/>
  <c r="AI215" i="13"/>
  <c r="AJ215" i="13" s="1"/>
  <c r="AM215" i="13"/>
  <c r="AO215" i="13"/>
  <c r="AP215" i="13" s="1"/>
  <c r="AW215" i="13"/>
  <c r="BA215" i="13"/>
  <c r="BC215" i="13"/>
  <c r="BD215" i="13" s="1"/>
  <c r="BG215" i="13"/>
  <c r="BI215" i="13"/>
  <c r="BJ215" i="13" s="1"/>
  <c r="BM215" i="13"/>
  <c r="BO215" i="13"/>
  <c r="BP215" i="13" s="1"/>
  <c r="BU215" i="13"/>
  <c r="BV215" i="13" s="1"/>
  <c r="CA215" i="13"/>
  <c r="CB215" i="13" s="1"/>
  <c r="CE215" i="13"/>
  <c r="CG215" i="13"/>
  <c r="CH215" i="13" s="1"/>
  <c r="CK215" i="13"/>
  <c r="CL215" i="13"/>
  <c r="F218" i="49" s="1"/>
  <c r="CM215" i="13"/>
  <c r="CQ215" i="13"/>
  <c r="CR215" i="13"/>
  <c r="CT215" i="13"/>
  <c r="CV215" i="13"/>
  <c r="CW215" i="13" s="1"/>
  <c r="CZ215" i="13"/>
  <c r="DB215" i="13"/>
  <c r="DC215" i="13" s="1"/>
  <c r="AC216" i="13"/>
  <c r="AF216" i="13"/>
  <c r="AI216" i="13"/>
  <c r="AJ216" i="13" s="1"/>
  <c r="AM216" i="13"/>
  <c r="AO216" i="13"/>
  <c r="AP216" i="13" s="1"/>
  <c r="AW216" i="13"/>
  <c r="BA216" i="13"/>
  <c r="BC216" i="13"/>
  <c r="BD216" i="13" s="1"/>
  <c r="BG216" i="13"/>
  <c r="BI216" i="13"/>
  <c r="BJ216" i="13" s="1"/>
  <c r="BM216" i="13"/>
  <c r="BO216" i="13"/>
  <c r="BP216" i="13" s="1"/>
  <c r="BU216" i="13"/>
  <c r="BV216" i="13" s="1"/>
  <c r="CA216" i="13"/>
  <c r="CB216" i="13" s="1"/>
  <c r="CE216" i="13"/>
  <c r="CG216" i="13"/>
  <c r="CH216" i="13" s="1"/>
  <c r="CK216" i="13"/>
  <c r="CL216" i="13"/>
  <c r="F219" i="49" s="1"/>
  <c r="CM216" i="13"/>
  <c r="CQ216" i="13"/>
  <c r="CR216" i="13"/>
  <c r="CT216" i="13"/>
  <c r="CV216" i="13"/>
  <c r="CW216" i="13" s="1"/>
  <c r="CZ216" i="13"/>
  <c r="DB216" i="13"/>
  <c r="DC216" i="13" s="1"/>
  <c r="AC217" i="13"/>
  <c r="AI217" i="13"/>
  <c r="AJ217" i="13" s="1"/>
  <c r="AM217" i="13"/>
  <c r="AO217" i="13"/>
  <c r="AP217" i="13" s="1"/>
  <c r="AW217" i="13"/>
  <c r="BA217" i="13"/>
  <c r="BC217" i="13"/>
  <c r="BD217" i="13" s="1"/>
  <c r="BG217" i="13"/>
  <c r="BI217" i="13"/>
  <c r="BJ217" i="13" s="1"/>
  <c r="BM217" i="13"/>
  <c r="BO217" i="13"/>
  <c r="BP217" i="13" s="1"/>
  <c r="BU217" i="13"/>
  <c r="BV217" i="13" s="1"/>
  <c r="CA217" i="13"/>
  <c r="CB217" i="13" s="1"/>
  <c r="CE217" i="13"/>
  <c r="CG217" i="13"/>
  <c r="CH217" i="13" s="1"/>
  <c r="CK217" i="13"/>
  <c r="CL217" i="13"/>
  <c r="F220" i="49" s="1"/>
  <c r="CM217" i="13"/>
  <c r="CQ217" i="13"/>
  <c r="CR217" i="13"/>
  <c r="CT217" i="13"/>
  <c r="CV217" i="13"/>
  <c r="CW217" i="13" s="1"/>
  <c r="CZ217" i="13"/>
  <c r="DB217" i="13"/>
  <c r="DC217" i="13" s="1"/>
  <c r="AC218" i="13"/>
  <c r="AF218" i="13"/>
  <c r="AI218" i="13"/>
  <c r="AJ218" i="13" s="1"/>
  <c r="AM218" i="13"/>
  <c r="AO218" i="13"/>
  <c r="AP218" i="13" s="1"/>
  <c r="AW218" i="13"/>
  <c r="BA218" i="13"/>
  <c r="BC218" i="13"/>
  <c r="BD218" i="13" s="1"/>
  <c r="BG218" i="13"/>
  <c r="BI218" i="13"/>
  <c r="BJ218" i="13" s="1"/>
  <c r="BM218" i="13"/>
  <c r="BO218" i="13"/>
  <c r="BP218" i="13" s="1"/>
  <c r="BU218" i="13"/>
  <c r="BV218" i="13" s="1"/>
  <c r="CA218" i="13"/>
  <c r="CB218" i="13" s="1"/>
  <c r="CE218" i="13"/>
  <c r="CG218" i="13"/>
  <c r="CH218" i="13" s="1"/>
  <c r="CK218" i="13"/>
  <c r="CL218" i="13"/>
  <c r="F221" i="49" s="1"/>
  <c r="CM218" i="13"/>
  <c r="CQ218" i="13"/>
  <c r="CR218" i="13"/>
  <c r="CT218" i="13"/>
  <c r="CV218" i="13"/>
  <c r="CW218" i="13" s="1"/>
  <c r="CZ218" i="13"/>
  <c r="DB218" i="13"/>
  <c r="DC218" i="13" s="1"/>
  <c r="AC219" i="13"/>
  <c r="AI219" i="13"/>
  <c r="AJ219" i="13" s="1"/>
  <c r="AM219" i="13"/>
  <c r="AO219" i="13"/>
  <c r="AP219" i="13" s="1"/>
  <c r="AW219" i="13"/>
  <c r="BA219" i="13"/>
  <c r="BC219" i="13"/>
  <c r="BD219" i="13" s="1"/>
  <c r="BG219" i="13"/>
  <c r="BI219" i="13"/>
  <c r="BJ219" i="13" s="1"/>
  <c r="BM219" i="13"/>
  <c r="BO219" i="13"/>
  <c r="BP219" i="13" s="1"/>
  <c r="BU219" i="13"/>
  <c r="BV219" i="13" s="1"/>
  <c r="CA219" i="13"/>
  <c r="CB219" i="13" s="1"/>
  <c r="CE219" i="13"/>
  <c r="CG219" i="13"/>
  <c r="CH219" i="13" s="1"/>
  <c r="CK219" i="13"/>
  <c r="CL219" i="13"/>
  <c r="F222" i="49" s="1"/>
  <c r="G222" i="49" s="1"/>
  <c r="CM219" i="13"/>
  <c r="CQ219" i="13"/>
  <c r="CR219" i="13"/>
  <c r="CT219" i="13"/>
  <c r="CV219" i="13"/>
  <c r="CW219" i="13" s="1"/>
  <c r="CZ219" i="13"/>
  <c r="DB219" i="13"/>
  <c r="DC219" i="13" s="1"/>
  <c r="AC220" i="13"/>
  <c r="AI220" i="13"/>
  <c r="AJ220" i="13" s="1"/>
  <c r="AM220" i="13"/>
  <c r="AO220" i="13"/>
  <c r="AP220" i="13" s="1"/>
  <c r="AW220" i="13"/>
  <c r="BA220" i="13"/>
  <c r="BC220" i="13"/>
  <c r="BD220" i="13" s="1"/>
  <c r="BG220" i="13"/>
  <c r="BI220" i="13"/>
  <c r="BJ220" i="13" s="1"/>
  <c r="BM220" i="13"/>
  <c r="BO220" i="13"/>
  <c r="BP220" i="13" s="1"/>
  <c r="BU220" i="13"/>
  <c r="BV220" i="13" s="1"/>
  <c r="CA220" i="13"/>
  <c r="CB220" i="13" s="1"/>
  <c r="CE220" i="13"/>
  <c r="CG220" i="13"/>
  <c r="CH220" i="13" s="1"/>
  <c r="CK220" i="13"/>
  <c r="CL220" i="13"/>
  <c r="F223" i="49" s="1"/>
  <c r="G223" i="49" s="1"/>
  <c r="CM220" i="13"/>
  <c r="CQ220" i="13"/>
  <c r="CR220" i="13"/>
  <c r="CT220" i="13"/>
  <c r="CV220" i="13"/>
  <c r="CW220" i="13" s="1"/>
  <c r="CZ220" i="13"/>
  <c r="DB220" i="13"/>
  <c r="DC220" i="13" s="1"/>
  <c r="AC221" i="13"/>
  <c r="AI221" i="13"/>
  <c r="AJ221" i="13" s="1"/>
  <c r="AM221" i="13"/>
  <c r="AO221" i="13"/>
  <c r="AP221" i="13" s="1"/>
  <c r="AW221" i="13"/>
  <c r="BA221" i="13"/>
  <c r="BC221" i="13"/>
  <c r="BD221" i="13" s="1"/>
  <c r="BG221" i="13"/>
  <c r="BI221" i="13"/>
  <c r="BJ221" i="13" s="1"/>
  <c r="BM221" i="13"/>
  <c r="BO221" i="13"/>
  <c r="BP221" i="13" s="1"/>
  <c r="BU221" i="13"/>
  <c r="BV221" i="13" s="1"/>
  <c r="CA221" i="13"/>
  <c r="CB221" i="13" s="1"/>
  <c r="CE221" i="13"/>
  <c r="CG221" i="13"/>
  <c r="CH221" i="13" s="1"/>
  <c r="CK221" i="13"/>
  <c r="CL221" i="13"/>
  <c r="F224" i="49" s="1"/>
  <c r="CM221" i="13"/>
  <c r="CQ221" i="13"/>
  <c r="CR221" i="13"/>
  <c r="CT221" i="13"/>
  <c r="CV221" i="13"/>
  <c r="CW221" i="13" s="1"/>
  <c r="CZ221" i="13"/>
  <c r="DB221" i="13"/>
  <c r="DC221" i="13" s="1"/>
  <c r="AC222" i="13"/>
  <c r="AI222" i="13"/>
  <c r="AJ222" i="13" s="1"/>
  <c r="AM222" i="13"/>
  <c r="AO222" i="13"/>
  <c r="AP222" i="13" s="1"/>
  <c r="AW222" i="13"/>
  <c r="BA222" i="13"/>
  <c r="BC222" i="13"/>
  <c r="BD222" i="13" s="1"/>
  <c r="BG222" i="13"/>
  <c r="BI222" i="13"/>
  <c r="BJ222" i="13" s="1"/>
  <c r="BM222" i="13"/>
  <c r="BO222" i="13"/>
  <c r="BP222" i="13" s="1"/>
  <c r="BU222" i="13"/>
  <c r="BV222" i="13" s="1"/>
  <c r="CA222" i="13"/>
  <c r="CB222" i="13" s="1"/>
  <c r="CE222" i="13"/>
  <c r="CG222" i="13"/>
  <c r="CH222" i="13" s="1"/>
  <c r="CK222" i="13"/>
  <c r="CL222" i="13"/>
  <c r="F225" i="49" s="1"/>
  <c r="CM222" i="13"/>
  <c r="CQ222" i="13"/>
  <c r="CR222" i="13"/>
  <c r="CT222" i="13"/>
  <c r="CV222" i="13"/>
  <c r="CW222" i="13" s="1"/>
  <c r="CZ222" i="13"/>
  <c r="DB222" i="13"/>
  <c r="DC222" i="13" s="1"/>
  <c r="AC223" i="13"/>
  <c r="AI223" i="13"/>
  <c r="AJ223" i="13" s="1"/>
  <c r="AM223" i="13"/>
  <c r="AO223" i="13"/>
  <c r="AP223" i="13" s="1"/>
  <c r="AW223" i="13"/>
  <c r="BA223" i="13"/>
  <c r="BC223" i="13"/>
  <c r="BD223" i="13" s="1"/>
  <c r="BG223" i="13"/>
  <c r="BI223" i="13"/>
  <c r="BJ223" i="13" s="1"/>
  <c r="BM223" i="13"/>
  <c r="BO223" i="13"/>
  <c r="BP223" i="13" s="1"/>
  <c r="BU223" i="13"/>
  <c r="BV223" i="13" s="1"/>
  <c r="CA223" i="13"/>
  <c r="CB223" i="13" s="1"/>
  <c r="CE223" i="13"/>
  <c r="CG223" i="13"/>
  <c r="CH223" i="13" s="1"/>
  <c r="CK223" i="13"/>
  <c r="CL223" i="13"/>
  <c r="F226" i="49" s="1"/>
  <c r="CM223" i="13"/>
  <c r="CQ223" i="13"/>
  <c r="CR223" i="13"/>
  <c r="CT223" i="13"/>
  <c r="CV223" i="13"/>
  <c r="CW223" i="13" s="1"/>
  <c r="CZ223" i="13"/>
  <c r="DB223" i="13"/>
  <c r="DC223" i="13" s="1"/>
  <c r="AC224" i="13"/>
  <c r="AI224" i="13"/>
  <c r="AJ224" i="13" s="1"/>
  <c r="AM224" i="13"/>
  <c r="AO224" i="13"/>
  <c r="AP224" i="13" s="1"/>
  <c r="AW224" i="13"/>
  <c r="BA224" i="13"/>
  <c r="BC224" i="13"/>
  <c r="BD224" i="13" s="1"/>
  <c r="BG224" i="13"/>
  <c r="BI224" i="13"/>
  <c r="BJ224" i="13" s="1"/>
  <c r="BM224" i="13"/>
  <c r="BO224" i="13"/>
  <c r="BP224" i="13" s="1"/>
  <c r="BU224" i="13"/>
  <c r="BV224" i="13" s="1"/>
  <c r="CA224" i="13"/>
  <c r="CB224" i="13" s="1"/>
  <c r="CE224" i="13"/>
  <c r="CG224" i="13"/>
  <c r="CH224" i="13" s="1"/>
  <c r="CK224" i="13"/>
  <c r="CL224" i="13"/>
  <c r="F227" i="49" s="1"/>
  <c r="CM224" i="13"/>
  <c r="CQ224" i="13"/>
  <c r="CR224" i="13"/>
  <c r="CT224" i="13"/>
  <c r="CV224" i="13"/>
  <c r="CW224" i="13" s="1"/>
  <c r="CZ224" i="13"/>
  <c r="DB224" i="13"/>
  <c r="DC224" i="13" s="1"/>
  <c r="AC225" i="13"/>
  <c r="AI225" i="13"/>
  <c r="AJ225" i="13" s="1"/>
  <c r="AM225" i="13"/>
  <c r="AO225" i="13"/>
  <c r="AP225" i="13" s="1"/>
  <c r="AW225" i="13"/>
  <c r="BA225" i="13"/>
  <c r="BC225" i="13"/>
  <c r="BD225" i="13" s="1"/>
  <c r="BG225" i="13"/>
  <c r="BI225" i="13"/>
  <c r="BJ225" i="13" s="1"/>
  <c r="BM225" i="13"/>
  <c r="BO225" i="13"/>
  <c r="BP225" i="13" s="1"/>
  <c r="BU225" i="13"/>
  <c r="BV225" i="13" s="1"/>
  <c r="CA225" i="13"/>
  <c r="CB225" i="13" s="1"/>
  <c r="CE225" i="13"/>
  <c r="CG225" i="13"/>
  <c r="CH225" i="13" s="1"/>
  <c r="CK225" i="13"/>
  <c r="CL225" i="13"/>
  <c r="F228" i="49" s="1"/>
  <c r="CM225" i="13"/>
  <c r="CQ225" i="13"/>
  <c r="CR225" i="13"/>
  <c r="CT225" i="13"/>
  <c r="CV225" i="13"/>
  <c r="CW225" i="13" s="1"/>
  <c r="CZ225" i="13"/>
  <c r="DB225" i="13"/>
  <c r="DC225" i="13" s="1"/>
  <c r="AC226" i="13"/>
  <c r="AI226" i="13"/>
  <c r="AJ226" i="13" s="1"/>
  <c r="AM226" i="13"/>
  <c r="AO226" i="13"/>
  <c r="AP226" i="13" s="1"/>
  <c r="AW226" i="13"/>
  <c r="BA226" i="13"/>
  <c r="BC226" i="13"/>
  <c r="BD226" i="13" s="1"/>
  <c r="BG226" i="13"/>
  <c r="BI226" i="13"/>
  <c r="BJ226" i="13" s="1"/>
  <c r="BM226" i="13"/>
  <c r="BO226" i="13"/>
  <c r="BP226" i="13" s="1"/>
  <c r="BU226" i="13"/>
  <c r="BV226" i="13" s="1"/>
  <c r="CA226" i="13"/>
  <c r="CB226" i="13" s="1"/>
  <c r="CE226" i="13"/>
  <c r="CG226" i="13"/>
  <c r="CH226" i="13" s="1"/>
  <c r="CK226" i="13"/>
  <c r="CL226" i="13"/>
  <c r="F229" i="49" s="1"/>
  <c r="CM226" i="13"/>
  <c r="CQ226" i="13"/>
  <c r="CR226" i="13"/>
  <c r="CT226" i="13"/>
  <c r="CV226" i="13"/>
  <c r="CW226" i="13" s="1"/>
  <c r="CZ226" i="13"/>
  <c r="DB226" i="13"/>
  <c r="DC226" i="13" s="1"/>
  <c r="AC227" i="13"/>
  <c r="AI227" i="13"/>
  <c r="AJ227" i="13" s="1"/>
  <c r="AM227" i="13"/>
  <c r="AO227" i="13"/>
  <c r="AP227" i="13" s="1"/>
  <c r="AW227" i="13"/>
  <c r="BA227" i="13"/>
  <c r="BC227" i="13"/>
  <c r="BD227" i="13" s="1"/>
  <c r="BG227" i="13"/>
  <c r="BI227" i="13"/>
  <c r="BJ227" i="13" s="1"/>
  <c r="BM227" i="13"/>
  <c r="BO227" i="13"/>
  <c r="BP227" i="13" s="1"/>
  <c r="BU227" i="13"/>
  <c r="BV227" i="13" s="1"/>
  <c r="CA227" i="13"/>
  <c r="CB227" i="13" s="1"/>
  <c r="CE227" i="13"/>
  <c r="CG227" i="13"/>
  <c r="CH227" i="13" s="1"/>
  <c r="CK227" i="13"/>
  <c r="CL227" i="13"/>
  <c r="F230" i="49" s="1"/>
  <c r="CM227" i="13"/>
  <c r="CQ227" i="13"/>
  <c r="CR227" i="13"/>
  <c r="CT227" i="13"/>
  <c r="CV227" i="13"/>
  <c r="CW227" i="13" s="1"/>
  <c r="CZ227" i="13"/>
  <c r="DB227" i="13"/>
  <c r="DC227" i="13" s="1"/>
  <c r="AC228" i="13"/>
  <c r="AI228" i="13"/>
  <c r="AJ228" i="13" s="1"/>
  <c r="AM228" i="13"/>
  <c r="AO228" i="13"/>
  <c r="AP228" i="13" s="1"/>
  <c r="AW228" i="13"/>
  <c r="BA228" i="13"/>
  <c r="BC228" i="13"/>
  <c r="BD228" i="13" s="1"/>
  <c r="BG228" i="13"/>
  <c r="BI228" i="13"/>
  <c r="BJ228" i="13" s="1"/>
  <c r="BM228" i="13"/>
  <c r="BO228" i="13"/>
  <c r="BP228" i="13" s="1"/>
  <c r="BU228" i="13"/>
  <c r="BV228" i="13" s="1"/>
  <c r="CA228" i="13"/>
  <c r="CB228" i="13" s="1"/>
  <c r="CE228" i="13"/>
  <c r="CG228" i="13"/>
  <c r="CH228" i="13" s="1"/>
  <c r="CK228" i="13"/>
  <c r="CL228" i="13"/>
  <c r="F231" i="49" s="1"/>
  <c r="CM228" i="13"/>
  <c r="CQ228" i="13"/>
  <c r="CR228" i="13"/>
  <c r="CT228" i="13"/>
  <c r="CV228" i="13"/>
  <c r="CW228" i="13" s="1"/>
  <c r="CZ228" i="13"/>
  <c r="DB228" i="13"/>
  <c r="DC228" i="13" s="1"/>
  <c r="AC229" i="13"/>
  <c r="AI229" i="13"/>
  <c r="AJ229" i="13" s="1"/>
  <c r="AM229" i="13"/>
  <c r="AO229" i="13"/>
  <c r="AP229" i="13" s="1"/>
  <c r="AW229" i="13"/>
  <c r="BA229" i="13"/>
  <c r="BC229" i="13"/>
  <c r="BD229" i="13" s="1"/>
  <c r="BG229" i="13"/>
  <c r="BI229" i="13"/>
  <c r="BJ229" i="13" s="1"/>
  <c r="BM229" i="13"/>
  <c r="BO229" i="13"/>
  <c r="BP229" i="13" s="1"/>
  <c r="BU229" i="13"/>
  <c r="BV229" i="13" s="1"/>
  <c r="CA229" i="13"/>
  <c r="CB229" i="13" s="1"/>
  <c r="CE229" i="13"/>
  <c r="CG229" i="13"/>
  <c r="CH229" i="13" s="1"/>
  <c r="CK229" i="13"/>
  <c r="CL229" i="13"/>
  <c r="F232" i="49" s="1"/>
  <c r="CM229" i="13"/>
  <c r="CQ229" i="13"/>
  <c r="CR229" i="13"/>
  <c r="CT229" i="13"/>
  <c r="CV229" i="13"/>
  <c r="CW229" i="13" s="1"/>
  <c r="CZ229" i="13"/>
  <c r="DB229" i="13"/>
  <c r="DC229" i="13" s="1"/>
  <c r="AC230" i="13"/>
  <c r="AI230" i="13"/>
  <c r="AJ230" i="13" s="1"/>
  <c r="AM230" i="13"/>
  <c r="AO230" i="13"/>
  <c r="AP230" i="13" s="1"/>
  <c r="AW230" i="13"/>
  <c r="BA230" i="13"/>
  <c r="BC230" i="13"/>
  <c r="BD230" i="13" s="1"/>
  <c r="BG230" i="13"/>
  <c r="BI230" i="13"/>
  <c r="BJ230" i="13" s="1"/>
  <c r="BM230" i="13"/>
  <c r="BO230" i="13"/>
  <c r="BP230" i="13" s="1"/>
  <c r="BU230" i="13"/>
  <c r="BV230" i="13" s="1"/>
  <c r="CA230" i="13"/>
  <c r="CB230" i="13" s="1"/>
  <c r="CE230" i="13"/>
  <c r="CG230" i="13"/>
  <c r="CH230" i="13" s="1"/>
  <c r="CK230" i="13"/>
  <c r="CL230" i="13"/>
  <c r="F233" i="49" s="1"/>
  <c r="CM230" i="13"/>
  <c r="CQ230" i="13"/>
  <c r="CR230" i="13"/>
  <c r="CT230" i="13"/>
  <c r="CV230" i="13"/>
  <c r="CW230" i="13" s="1"/>
  <c r="CZ230" i="13"/>
  <c r="DB230" i="13"/>
  <c r="DC230" i="13" s="1"/>
  <c r="AC231" i="13"/>
  <c r="AI231" i="13"/>
  <c r="AJ231" i="13" s="1"/>
  <c r="AM231" i="13"/>
  <c r="AO231" i="13"/>
  <c r="AP231" i="13" s="1"/>
  <c r="AW231" i="13"/>
  <c r="BA231" i="13"/>
  <c r="BC231" i="13"/>
  <c r="BD231" i="13" s="1"/>
  <c r="BG231" i="13"/>
  <c r="BI231" i="13"/>
  <c r="BJ231" i="13" s="1"/>
  <c r="BM231" i="13"/>
  <c r="BO231" i="13"/>
  <c r="BP231" i="13" s="1"/>
  <c r="BU231" i="13"/>
  <c r="BV231" i="13" s="1"/>
  <c r="CA231" i="13"/>
  <c r="CB231" i="13" s="1"/>
  <c r="CE231" i="13"/>
  <c r="CG231" i="13"/>
  <c r="CH231" i="13" s="1"/>
  <c r="CK231" i="13"/>
  <c r="CL231" i="13"/>
  <c r="F234" i="49" s="1"/>
  <c r="CM231" i="13"/>
  <c r="CQ231" i="13"/>
  <c r="CR231" i="13"/>
  <c r="CT231" i="13"/>
  <c r="CV231" i="13"/>
  <c r="CW231" i="13" s="1"/>
  <c r="CZ231" i="13"/>
  <c r="DB231" i="13"/>
  <c r="DC231" i="13" s="1"/>
  <c r="AC232" i="13"/>
  <c r="AI232" i="13"/>
  <c r="AJ232" i="13" s="1"/>
  <c r="AM232" i="13"/>
  <c r="AO232" i="13"/>
  <c r="AP232" i="13" s="1"/>
  <c r="AW232" i="13"/>
  <c r="BA232" i="13"/>
  <c r="BC232" i="13"/>
  <c r="BD232" i="13" s="1"/>
  <c r="BG232" i="13"/>
  <c r="BI232" i="13"/>
  <c r="BJ232" i="13" s="1"/>
  <c r="BM232" i="13"/>
  <c r="BO232" i="13"/>
  <c r="BP232" i="13" s="1"/>
  <c r="BU232" i="13"/>
  <c r="BV232" i="13" s="1"/>
  <c r="CA232" i="13"/>
  <c r="CB232" i="13" s="1"/>
  <c r="CE232" i="13"/>
  <c r="CG232" i="13"/>
  <c r="CH232" i="13" s="1"/>
  <c r="CK232" i="13"/>
  <c r="CL232" i="13"/>
  <c r="F235" i="49" s="1"/>
  <c r="CM232" i="13"/>
  <c r="CQ232" i="13"/>
  <c r="CR232" i="13"/>
  <c r="CT232" i="13"/>
  <c r="CV232" i="13"/>
  <c r="CW232" i="13" s="1"/>
  <c r="CZ232" i="13"/>
  <c r="DB232" i="13"/>
  <c r="DC232" i="13" s="1"/>
  <c r="AC233" i="13"/>
  <c r="AI233" i="13"/>
  <c r="AJ233" i="13" s="1"/>
  <c r="AM233" i="13"/>
  <c r="AO233" i="13"/>
  <c r="AP233" i="13" s="1"/>
  <c r="AW233" i="13"/>
  <c r="BA233" i="13"/>
  <c r="BC233" i="13"/>
  <c r="BD233" i="13" s="1"/>
  <c r="BG233" i="13"/>
  <c r="BI233" i="13"/>
  <c r="BJ233" i="13" s="1"/>
  <c r="BM233" i="13"/>
  <c r="BO233" i="13"/>
  <c r="BP233" i="13" s="1"/>
  <c r="BU233" i="13"/>
  <c r="BV233" i="13" s="1"/>
  <c r="CA233" i="13"/>
  <c r="CB233" i="13" s="1"/>
  <c r="CE233" i="13"/>
  <c r="CG233" i="13"/>
  <c r="CH233" i="13" s="1"/>
  <c r="CK233" i="13"/>
  <c r="CL233" i="13"/>
  <c r="F236" i="49" s="1"/>
  <c r="CM233" i="13"/>
  <c r="CQ233" i="13"/>
  <c r="CR233" i="13"/>
  <c r="CT233" i="13"/>
  <c r="CV233" i="13"/>
  <c r="CW233" i="13" s="1"/>
  <c r="CZ233" i="13"/>
  <c r="DB233" i="13"/>
  <c r="DC233" i="13" s="1"/>
  <c r="AC234" i="13"/>
  <c r="AI234" i="13"/>
  <c r="AJ234" i="13" s="1"/>
  <c r="AM234" i="13"/>
  <c r="AO234" i="13"/>
  <c r="AP234" i="13" s="1"/>
  <c r="AW234" i="13"/>
  <c r="BA234" i="13"/>
  <c r="BC234" i="13"/>
  <c r="BD234" i="13" s="1"/>
  <c r="BG234" i="13"/>
  <c r="BI234" i="13"/>
  <c r="BJ234" i="13" s="1"/>
  <c r="BM234" i="13"/>
  <c r="BO234" i="13"/>
  <c r="BP234" i="13" s="1"/>
  <c r="BU234" i="13"/>
  <c r="BV234" i="13" s="1"/>
  <c r="CA234" i="13"/>
  <c r="CB234" i="13" s="1"/>
  <c r="CE234" i="13"/>
  <c r="CG234" i="13"/>
  <c r="CH234" i="13" s="1"/>
  <c r="CK234" i="13"/>
  <c r="CL234" i="13"/>
  <c r="F237" i="49" s="1"/>
  <c r="CM234" i="13"/>
  <c r="CQ234" i="13"/>
  <c r="CR234" i="13"/>
  <c r="CT234" i="13"/>
  <c r="CV234" i="13"/>
  <c r="CW234" i="13" s="1"/>
  <c r="CZ234" i="13"/>
  <c r="DB234" i="13"/>
  <c r="DC234" i="13" s="1"/>
  <c r="AC235" i="13"/>
  <c r="AI235" i="13"/>
  <c r="AJ235" i="13" s="1"/>
  <c r="AM235" i="13"/>
  <c r="F209" i="14"/>
  <c r="AO235" i="13"/>
  <c r="AW235" i="13"/>
  <c r="BA235" i="13"/>
  <c r="BC235" i="13"/>
  <c r="BD235" i="13" s="1"/>
  <c r="BG235" i="13"/>
  <c r="BI235" i="13"/>
  <c r="BJ235" i="13" s="1"/>
  <c r="BM235" i="13"/>
  <c r="BO235" i="13"/>
  <c r="BP235" i="13" s="1"/>
  <c r="BU235" i="13"/>
  <c r="BV235" i="13" s="1"/>
  <c r="CA235" i="13"/>
  <c r="CB235" i="13" s="1"/>
  <c r="CE235" i="13"/>
  <c r="CG235" i="13"/>
  <c r="CH235" i="13" s="1"/>
  <c r="CK235" i="13"/>
  <c r="CL235" i="13"/>
  <c r="F238" i="49" s="1"/>
  <c r="J238" i="49" s="1"/>
  <c r="CM235" i="13"/>
  <c r="CQ235" i="13"/>
  <c r="CR235" i="13"/>
  <c r="CT235" i="13"/>
  <c r="CV235" i="13"/>
  <c r="CW235" i="13" s="1"/>
  <c r="CZ235" i="13"/>
  <c r="DB235" i="13"/>
  <c r="DC235" i="13" s="1"/>
  <c r="AC236" i="13"/>
  <c r="AI236" i="13"/>
  <c r="AJ236" i="13" s="1"/>
  <c r="AM236" i="13"/>
  <c r="F210" i="14"/>
  <c r="AO236" i="13"/>
  <c r="AW236" i="13"/>
  <c r="BA236" i="13"/>
  <c r="BC236" i="13"/>
  <c r="BD236" i="13" s="1"/>
  <c r="BG236" i="13"/>
  <c r="BI236" i="13"/>
  <c r="BJ236" i="13" s="1"/>
  <c r="BM236" i="13"/>
  <c r="BO236" i="13"/>
  <c r="BP236" i="13" s="1"/>
  <c r="BU236" i="13"/>
  <c r="BV236" i="13" s="1"/>
  <c r="CA236" i="13"/>
  <c r="CB236" i="13" s="1"/>
  <c r="CE236" i="13"/>
  <c r="CG236" i="13"/>
  <c r="CH236" i="13" s="1"/>
  <c r="CK236" i="13"/>
  <c r="CL236" i="13"/>
  <c r="F239" i="49" s="1"/>
  <c r="J239" i="49" s="1"/>
  <c r="CM236" i="13"/>
  <c r="CQ236" i="13"/>
  <c r="CR236" i="13"/>
  <c r="CT236" i="13"/>
  <c r="CV236" i="13"/>
  <c r="CW236" i="13" s="1"/>
  <c r="CZ236" i="13"/>
  <c r="DB236" i="13"/>
  <c r="DC236" i="13" s="1"/>
  <c r="AC237" i="13"/>
  <c r="AI237" i="13"/>
  <c r="AJ237" i="13" s="1"/>
  <c r="AM237" i="13"/>
  <c r="F211" i="14"/>
  <c r="AO237" i="13"/>
  <c r="AW237" i="13"/>
  <c r="BA237" i="13"/>
  <c r="BC237" i="13"/>
  <c r="BD237" i="13" s="1"/>
  <c r="BG237" i="13"/>
  <c r="BI237" i="13"/>
  <c r="BJ237" i="13" s="1"/>
  <c r="BM237" i="13"/>
  <c r="BO237" i="13"/>
  <c r="BP237" i="13" s="1"/>
  <c r="BU237" i="13"/>
  <c r="BV237" i="13" s="1"/>
  <c r="CA237" i="13"/>
  <c r="CB237" i="13" s="1"/>
  <c r="CE237" i="13"/>
  <c r="CG237" i="13"/>
  <c r="CH237" i="13" s="1"/>
  <c r="CK237" i="13"/>
  <c r="CL237" i="13"/>
  <c r="F240" i="49" s="1"/>
  <c r="G240" i="49" s="1"/>
  <c r="CM237" i="13"/>
  <c r="CQ237" i="13"/>
  <c r="CR237" i="13"/>
  <c r="CT237" i="13"/>
  <c r="CV237" i="13"/>
  <c r="CW237" i="13" s="1"/>
  <c r="CZ237" i="13"/>
  <c r="DB237" i="13"/>
  <c r="DC237" i="13" s="1"/>
  <c r="AC238" i="13"/>
  <c r="AI238" i="13"/>
  <c r="AJ238" i="13" s="1"/>
  <c r="AM238" i="13"/>
  <c r="F212" i="14"/>
  <c r="AO238" i="13"/>
  <c r="AW238" i="13"/>
  <c r="BA238" i="13"/>
  <c r="BC238" i="13"/>
  <c r="BD238" i="13" s="1"/>
  <c r="BG238" i="13"/>
  <c r="BI238" i="13"/>
  <c r="BJ238" i="13" s="1"/>
  <c r="BM238" i="13"/>
  <c r="BO238" i="13"/>
  <c r="BP238" i="13" s="1"/>
  <c r="BU238" i="13"/>
  <c r="BV238" i="13" s="1"/>
  <c r="CA238" i="13"/>
  <c r="CB238" i="13" s="1"/>
  <c r="CE238" i="13"/>
  <c r="CG238" i="13"/>
  <c r="CH238" i="13" s="1"/>
  <c r="CK238" i="13"/>
  <c r="CL238" i="13"/>
  <c r="F241" i="49" s="1"/>
  <c r="G241" i="49" s="1"/>
  <c r="CM238" i="13"/>
  <c r="CQ238" i="13"/>
  <c r="CR238" i="13"/>
  <c r="CT238" i="13"/>
  <c r="CV238" i="13"/>
  <c r="CW238" i="13" s="1"/>
  <c r="CZ238" i="13"/>
  <c r="DB238" i="13"/>
  <c r="DC238" i="13" s="1"/>
  <c r="AC239" i="13"/>
  <c r="AI239" i="13"/>
  <c r="AJ239" i="13" s="1"/>
  <c r="AM239" i="13"/>
  <c r="F213" i="14"/>
  <c r="AO239" i="13"/>
  <c r="AW239" i="13"/>
  <c r="BA239" i="13"/>
  <c r="BC239" i="13"/>
  <c r="BD239" i="13" s="1"/>
  <c r="BG239" i="13"/>
  <c r="BI239" i="13"/>
  <c r="BJ239" i="13" s="1"/>
  <c r="BM239" i="13"/>
  <c r="BO239" i="13"/>
  <c r="BP239" i="13" s="1"/>
  <c r="BU239" i="13"/>
  <c r="BV239" i="13" s="1"/>
  <c r="CA239" i="13"/>
  <c r="CB239" i="13" s="1"/>
  <c r="CE239" i="13"/>
  <c r="CG239" i="13"/>
  <c r="CH239" i="13" s="1"/>
  <c r="CK239" i="13"/>
  <c r="CL239" i="13"/>
  <c r="F242" i="49" s="1"/>
  <c r="CM239" i="13"/>
  <c r="CQ239" i="13"/>
  <c r="CR239" i="13"/>
  <c r="CT239" i="13"/>
  <c r="CV239" i="13"/>
  <c r="CW239" i="13" s="1"/>
  <c r="CZ239" i="13"/>
  <c r="DB239" i="13"/>
  <c r="DC239" i="13" s="1"/>
  <c r="AC240" i="13"/>
  <c r="AI240" i="13"/>
  <c r="AJ240" i="13" s="1"/>
  <c r="AM240" i="13"/>
  <c r="F214" i="14"/>
  <c r="AO240" i="13"/>
  <c r="AW240" i="13"/>
  <c r="BA240" i="13"/>
  <c r="BC240" i="13"/>
  <c r="BD240" i="13" s="1"/>
  <c r="BG240" i="13"/>
  <c r="BI240" i="13"/>
  <c r="BJ240" i="13" s="1"/>
  <c r="BM240" i="13"/>
  <c r="BO240" i="13"/>
  <c r="BP240" i="13" s="1"/>
  <c r="BU240" i="13"/>
  <c r="BV240" i="13" s="1"/>
  <c r="CA240" i="13"/>
  <c r="CB240" i="13" s="1"/>
  <c r="CE240" i="13"/>
  <c r="CG240" i="13"/>
  <c r="CH240" i="13" s="1"/>
  <c r="CK240" i="13"/>
  <c r="CL240" i="13"/>
  <c r="F243" i="49" s="1"/>
  <c r="G243" i="49" s="1"/>
  <c r="CM240" i="13"/>
  <c r="CQ240" i="13"/>
  <c r="CR240" i="13"/>
  <c r="CT240" i="13"/>
  <c r="CV240" i="13"/>
  <c r="CW240" i="13" s="1"/>
  <c r="CZ240" i="13"/>
  <c r="DB240" i="13"/>
  <c r="DC240" i="13" s="1"/>
  <c r="AC241" i="13"/>
  <c r="AI241" i="13"/>
  <c r="AJ241" i="13" s="1"/>
  <c r="AM241" i="13"/>
  <c r="F215" i="14"/>
  <c r="AO241" i="13"/>
  <c r="AW241" i="13"/>
  <c r="BA241" i="13"/>
  <c r="BC241" i="13"/>
  <c r="BD241" i="13" s="1"/>
  <c r="BG241" i="13"/>
  <c r="BI241" i="13"/>
  <c r="BJ241" i="13" s="1"/>
  <c r="BM241" i="13"/>
  <c r="BO241" i="13"/>
  <c r="BP241" i="13" s="1"/>
  <c r="BU241" i="13"/>
  <c r="BV241" i="13" s="1"/>
  <c r="CA241" i="13"/>
  <c r="CB241" i="13" s="1"/>
  <c r="CE241" i="13"/>
  <c r="CG241" i="13"/>
  <c r="CH241" i="13" s="1"/>
  <c r="CK241" i="13"/>
  <c r="CL241" i="13"/>
  <c r="F244" i="49" s="1"/>
  <c r="G244" i="49" s="1"/>
  <c r="CM241" i="13"/>
  <c r="CQ241" i="13"/>
  <c r="CR241" i="13"/>
  <c r="CT241" i="13"/>
  <c r="CV241" i="13"/>
  <c r="CW241" i="13" s="1"/>
  <c r="CZ241" i="13"/>
  <c r="DB241" i="13"/>
  <c r="DC241" i="13" s="1"/>
  <c r="AC242" i="13"/>
  <c r="AF242" i="13"/>
  <c r="AI242" i="13"/>
  <c r="AJ242" i="13" s="1"/>
  <c r="AM242" i="13"/>
  <c r="F216" i="14"/>
  <c r="AO242" i="13"/>
  <c r="AW242" i="13"/>
  <c r="BA242" i="13"/>
  <c r="BC242" i="13"/>
  <c r="BD242" i="13" s="1"/>
  <c r="BG242" i="13"/>
  <c r="BI242" i="13"/>
  <c r="BJ242" i="13" s="1"/>
  <c r="BM242" i="13"/>
  <c r="BO242" i="13"/>
  <c r="BP242" i="13" s="1"/>
  <c r="BU242" i="13"/>
  <c r="BV242" i="13" s="1"/>
  <c r="CA242" i="13"/>
  <c r="CB242" i="13" s="1"/>
  <c r="CE242" i="13"/>
  <c r="CG242" i="13"/>
  <c r="CH242" i="13" s="1"/>
  <c r="CK242" i="13"/>
  <c r="CL242" i="13"/>
  <c r="F245" i="49" s="1"/>
  <c r="J245" i="49" s="1"/>
  <c r="CM242" i="13"/>
  <c r="CQ242" i="13"/>
  <c r="CR242" i="13"/>
  <c r="CT242" i="13"/>
  <c r="CV242" i="13"/>
  <c r="CW242" i="13" s="1"/>
  <c r="CZ242" i="13"/>
  <c r="DB242" i="13"/>
  <c r="DC242" i="13" s="1"/>
  <c r="AC243" i="13"/>
  <c r="AI243" i="13"/>
  <c r="AJ243" i="13" s="1"/>
  <c r="AM243" i="13"/>
  <c r="F217" i="14"/>
  <c r="AO243" i="13"/>
  <c r="AW243" i="13"/>
  <c r="BA243" i="13"/>
  <c r="BC243" i="13"/>
  <c r="BD243" i="13" s="1"/>
  <c r="BG243" i="13"/>
  <c r="BI243" i="13"/>
  <c r="BJ243" i="13" s="1"/>
  <c r="BM243" i="13"/>
  <c r="BO243" i="13"/>
  <c r="BP243" i="13" s="1"/>
  <c r="BU243" i="13"/>
  <c r="BV243" i="13" s="1"/>
  <c r="CA243" i="13"/>
  <c r="CB243" i="13" s="1"/>
  <c r="CE243" i="13"/>
  <c r="CG243" i="13"/>
  <c r="CH243" i="13" s="1"/>
  <c r="CK243" i="13"/>
  <c r="CL243" i="13"/>
  <c r="F246" i="49" s="1"/>
  <c r="J246" i="49" s="1"/>
  <c r="CM243" i="13"/>
  <c r="CQ243" i="13"/>
  <c r="CR243" i="13"/>
  <c r="CT243" i="13"/>
  <c r="CV243" i="13"/>
  <c r="CW243" i="13" s="1"/>
  <c r="CZ243" i="13"/>
  <c r="DB243" i="13"/>
  <c r="DC243" i="13" s="1"/>
  <c r="AC244" i="13"/>
  <c r="AI244" i="13"/>
  <c r="AJ244" i="13" s="1"/>
  <c r="AM244" i="13"/>
  <c r="F218" i="14"/>
  <c r="AO244" i="13"/>
  <c r="AW244" i="13"/>
  <c r="BA244" i="13"/>
  <c r="BC244" i="13"/>
  <c r="BD244" i="13" s="1"/>
  <c r="BG244" i="13"/>
  <c r="BI244" i="13"/>
  <c r="BJ244" i="13" s="1"/>
  <c r="BM244" i="13"/>
  <c r="BO244" i="13"/>
  <c r="BP244" i="13" s="1"/>
  <c r="BU244" i="13"/>
  <c r="BV244" i="13" s="1"/>
  <c r="CA244" i="13"/>
  <c r="CB244" i="13" s="1"/>
  <c r="CE244" i="13"/>
  <c r="CG244" i="13"/>
  <c r="CH244" i="13" s="1"/>
  <c r="CK244" i="13"/>
  <c r="CL244" i="13"/>
  <c r="F247" i="49" s="1"/>
  <c r="CM244" i="13"/>
  <c r="CQ244" i="13"/>
  <c r="CR244" i="13"/>
  <c r="CT244" i="13"/>
  <c r="CV244" i="13"/>
  <c r="CW244" i="13" s="1"/>
  <c r="CZ244" i="13"/>
  <c r="DB244" i="13"/>
  <c r="DC244" i="13" s="1"/>
  <c r="G35" i="49" l="1"/>
  <c r="J35" i="49"/>
  <c r="J33" i="49"/>
  <c r="G33" i="49"/>
  <c r="J32" i="49"/>
  <c r="G32" i="49"/>
  <c r="I37" i="49"/>
  <c r="G37" i="49"/>
  <c r="G30" i="49"/>
  <c r="J30" i="49"/>
  <c r="J28" i="49"/>
  <c r="G28" i="49"/>
  <c r="G39" i="49"/>
  <c r="J39" i="49"/>
  <c r="J27" i="49"/>
  <c r="G27" i="49"/>
  <c r="J231" i="49"/>
  <c r="G231" i="49"/>
  <c r="J230" i="49"/>
  <c r="G230" i="49"/>
  <c r="G229" i="49"/>
  <c r="J229" i="49"/>
  <c r="G228" i="49"/>
  <c r="J228" i="49"/>
  <c r="AX12" i="13"/>
  <c r="G15" i="15"/>
  <c r="E15" i="15" s="1"/>
  <c r="AX234" i="13"/>
  <c r="G237" i="15"/>
  <c r="E237" i="15" s="1"/>
  <c r="AX232" i="13"/>
  <c r="G235" i="15"/>
  <c r="E235" i="15" s="1"/>
  <c r="AX229" i="13"/>
  <c r="G232" i="15"/>
  <c r="E232" i="15" s="1"/>
  <c r="AX228" i="13"/>
  <c r="G231" i="15"/>
  <c r="E231" i="15" s="1"/>
  <c r="AX226" i="13"/>
  <c r="G229" i="15"/>
  <c r="E229" i="15" s="1"/>
  <c r="AX224" i="13"/>
  <c r="G227" i="15"/>
  <c r="E227" i="15" s="1"/>
  <c r="AX221" i="13"/>
  <c r="G224" i="15"/>
  <c r="E224" i="15" s="1"/>
  <c r="AX219" i="13"/>
  <c r="G222" i="15"/>
  <c r="E222" i="15" s="1"/>
  <c r="AX218" i="13"/>
  <c r="G221" i="15"/>
  <c r="E221" i="15" s="1"/>
  <c r="AX143" i="13"/>
  <c r="G146" i="15"/>
  <c r="E146" i="15" s="1"/>
  <c r="AX98" i="13"/>
  <c r="G101" i="15"/>
  <c r="E101" i="15" s="1"/>
  <c r="AX86" i="13"/>
  <c r="G89" i="15"/>
  <c r="E89" i="15" s="1"/>
  <c r="AX24" i="13"/>
  <c r="G27" i="15"/>
  <c r="E27" i="15" s="1"/>
  <c r="AX244" i="13"/>
  <c r="G247" i="15"/>
  <c r="E247" i="15" s="1"/>
  <c r="AX217" i="13"/>
  <c r="G220" i="15"/>
  <c r="E220" i="15" s="1"/>
  <c r="AX216" i="13"/>
  <c r="G219" i="15"/>
  <c r="E219" i="15" s="1"/>
  <c r="AX142" i="13"/>
  <c r="G145" i="15"/>
  <c r="E145" i="15" s="1"/>
  <c r="AX132" i="13"/>
  <c r="G135" i="15"/>
  <c r="E135" i="15" s="1"/>
  <c r="AX85" i="13"/>
  <c r="G88" i="15"/>
  <c r="E88" i="15" s="1"/>
  <c r="AX74" i="13"/>
  <c r="AX63" i="13"/>
  <c r="AX45" i="13"/>
  <c r="G48" i="15"/>
  <c r="E48" i="15" s="1"/>
  <c r="AX23" i="13"/>
  <c r="G26" i="15"/>
  <c r="E26" i="15" s="1"/>
  <c r="AX243" i="13"/>
  <c r="G246" i="15"/>
  <c r="E246" i="15" s="1"/>
  <c r="AX215" i="13"/>
  <c r="G218" i="15"/>
  <c r="E218" i="15" s="1"/>
  <c r="AX214" i="13"/>
  <c r="G217" i="15"/>
  <c r="E217" i="15" s="1"/>
  <c r="AX211" i="13"/>
  <c r="G214" i="15"/>
  <c r="E214" i="15" s="1"/>
  <c r="AX209" i="13"/>
  <c r="G212" i="15"/>
  <c r="E212" i="15" s="1"/>
  <c r="AX207" i="13"/>
  <c r="G210" i="15"/>
  <c r="E210" i="15" s="1"/>
  <c r="AX206" i="13"/>
  <c r="G209" i="15"/>
  <c r="E209" i="15" s="1"/>
  <c r="AX108" i="13"/>
  <c r="G111" i="15"/>
  <c r="E111" i="15" s="1"/>
  <c r="AX96" i="13"/>
  <c r="G99" i="15"/>
  <c r="E99" i="15" s="1"/>
  <c r="AX84" i="13"/>
  <c r="G87" i="15"/>
  <c r="E87" i="15" s="1"/>
  <c r="AX73" i="13"/>
  <c r="AX22" i="13"/>
  <c r="G25" i="15"/>
  <c r="E25" i="15" s="1"/>
  <c r="AX242" i="13"/>
  <c r="G245" i="15"/>
  <c r="E245" i="15" s="1"/>
  <c r="AX202" i="13"/>
  <c r="G205" i="15"/>
  <c r="E205" i="15" s="1"/>
  <c r="AX200" i="13"/>
  <c r="G203" i="15"/>
  <c r="E203" i="15" s="1"/>
  <c r="AX197" i="13"/>
  <c r="G200" i="15"/>
  <c r="E200" i="15" s="1"/>
  <c r="AX195" i="13"/>
  <c r="G198" i="15"/>
  <c r="E198" i="15" s="1"/>
  <c r="AX194" i="13"/>
  <c r="G197" i="15"/>
  <c r="E197" i="15" s="1"/>
  <c r="AX192" i="13"/>
  <c r="G195" i="15"/>
  <c r="E195" i="15" s="1"/>
  <c r="AX140" i="13"/>
  <c r="G143" i="15"/>
  <c r="E143" i="15" s="1"/>
  <c r="AX61" i="13"/>
  <c r="G64" i="15"/>
  <c r="E64" i="15" s="1"/>
  <c r="AX51" i="13"/>
  <c r="G54" i="15"/>
  <c r="E54" i="15" s="1"/>
  <c r="AX44" i="13"/>
  <c r="G47" i="15"/>
  <c r="E47" i="15" s="1"/>
  <c r="AX33" i="13"/>
  <c r="G36" i="15"/>
  <c r="E36" i="15" s="1"/>
  <c r="AX191" i="13"/>
  <c r="G194" i="15"/>
  <c r="E194" i="15" s="1"/>
  <c r="AX190" i="13"/>
  <c r="G193" i="15"/>
  <c r="E193" i="15" s="1"/>
  <c r="AX189" i="13"/>
  <c r="G192" i="15"/>
  <c r="E192" i="15" s="1"/>
  <c r="AX185" i="13"/>
  <c r="G188" i="15"/>
  <c r="E188" i="15" s="1"/>
  <c r="AX184" i="13"/>
  <c r="G187" i="15"/>
  <c r="E187" i="15" s="1"/>
  <c r="AX182" i="13"/>
  <c r="G185" i="15"/>
  <c r="E185" i="15" s="1"/>
  <c r="AX181" i="13"/>
  <c r="G184" i="15"/>
  <c r="E184" i="15" s="1"/>
  <c r="AX179" i="13"/>
  <c r="G182" i="15"/>
  <c r="E182" i="15" s="1"/>
  <c r="AX176" i="13"/>
  <c r="G179" i="15"/>
  <c r="E179" i="15" s="1"/>
  <c r="AX174" i="13"/>
  <c r="G177" i="15"/>
  <c r="E177" i="15" s="1"/>
  <c r="AX173" i="13"/>
  <c r="G176" i="15"/>
  <c r="E176" i="15" s="1"/>
  <c r="AX172" i="13"/>
  <c r="G175" i="15"/>
  <c r="E175" i="15" s="1"/>
  <c r="AX171" i="13"/>
  <c r="G174" i="15"/>
  <c r="E174" i="15" s="1"/>
  <c r="AX170" i="13"/>
  <c r="G173" i="15"/>
  <c r="E173" i="15" s="1"/>
  <c r="AX169" i="13"/>
  <c r="G172" i="15"/>
  <c r="E172" i="15" s="1"/>
  <c r="AX168" i="13"/>
  <c r="G171" i="15"/>
  <c r="E171" i="15" s="1"/>
  <c r="AX139" i="13"/>
  <c r="G142" i="15"/>
  <c r="E142" i="15" s="1"/>
  <c r="AX129" i="13"/>
  <c r="G132" i="15"/>
  <c r="E132" i="15" s="1"/>
  <c r="AX147" i="13"/>
  <c r="G150" i="15"/>
  <c r="E150" i="15" s="1"/>
  <c r="AX125" i="13"/>
  <c r="G128" i="15"/>
  <c r="E128" i="15" s="1"/>
  <c r="AX114" i="13"/>
  <c r="G117" i="15"/>
  <c r="E117" i="15" s="1"/>
  <c r="AX102" i="13"/>
  <c r="G105" i="15"/>
  <c r="E105" i="15" s="1"/>
  <c r="AX90" i="13"/>
  <c r="G93" i="15"/>
  <c r="E93" i="15" s="1"/>
  <c r="AX79" i="13"/>
  <c r="G82" i="15"/>
  <c r="E82" i="15" s="1"/>
  <c r="AX68" i="13"/>
  <c r="AX56" i="13"/>
  <c r="G59" i="15"/>
  <c r="E59" i="15" s="1"/>
  <c r="AX40" i="13"/>
  <c r="G43" i="15"/>
  <c r="E43" i="15" s="1"/>
  <c r="AX28" i="13"/>
  <c r="G31" i="15"/>
  <c r="E31" i="15" s="1"/>
  <c r="AX16" i="13"/>
  <c r="G19" i="15"/>
  <c r="E19" i="15" s="1"/>
  <c r="AX162" i="13"/>
  <c r="G165" i="15"/>
  <c r="E165" i="15" s="1"/>
  <c r="AX159" i="13"/>
  <c r="G162" i="15"/>
  <c r="E162" i="15" s="1"/>
  <c r="AX59" i="13"/>
  <c r="G62" i="15"/>
  <c r="E62" i="15" s="1"/>
  <c r="AX151" i="13"/>
  <c r="G154" i="15"/>
  <c r="E154" i="15" s="1"/>
  <c r="AX148" i="13"/>
  <c r="G151" i="15"/>
  <c r="E151" i="15" s="1"/>
  <c r="AX58" i="13"/>
  <c r="G61" i="15"/>
  <c r="E61" i="15" s="1"/>
  <c r="AX126" i="13"/>
  <c r="G129" i="15"/>
  <c r="E129" i="15" s="1"/>
  <c r="AX115" i="13"/>
  <c r="G118" i="15"/>
  <c r="E118" i="15" s="1"/>
  <c r="AX103" i="13"/>
  <c r="G106" i="15"/>
  <c r="E106" i="15" s="1"/>
  <c r="AX146" i="13"/>
  <c r="G149" i="15"/>
  <c r="E149" i="15" s="1"/>
  <c r="AX135" i="13"/>
  <c r="G138" i="15"/>
  <c r="E138" i="15" s="1"/>
  <c r="AX124" i="13"/>
  <c r="G127" i="15"/>
  <c r="E127" i="15" s="1"/>
  <c r="AX113" i="13"/>
  <c r="G116" i="15"/>
  <c r="E116" i="15" s="1"/>
  <c r="AX101" i="13"/>
  <c r="G104" i="15"/>
  <c r="E104" i="15" s="1"/>
  <c r="AX89" i="13"/>
  <c r="G92" i="15"/>
  <c r="E92" i="15" s="1"/>
  <c r="AX78" i="13"/>
  <c r="G81" i="15"/>
  <c r="E81" i="15" s="1"/>
  <c r="AX67" i="13"/>
  <c r="AX55" i="13"/>
  <c r="G58" i="15"/>
  <c r="E58" i="15" s="1"/>
  <c r="AX48" i="13"/>
  <c r="G51" i="15"/>
  <c r="E51" i="15" s="1"/>
  <c r="AX47" i="13"/>
  <c r="G50" i="15"/>
  <c r="E50" i="15" s="1"/>
  <c r="AX39" i="13"/>
  <c r="G42" i="15"/>
  <c r="E42" i="15" s="1"/>
  <c r="AX27" i="13"/>
  <c r="G30" i="15"/>
  <c r="E30" i="15" s="1"/>
  <c r="AX15" i="13"/>
  <c r="G18" i="15"/>
  <c r="E18" i="15" s="1"/>
  <c r="AF12" i="13"/>
  <c r="AX121" i="13"/>
  <c r="G124" i="15"/>
  <c r="E124" i="15" s="1"/>
  <c r="AX208" i="13"/>
  <c r="G211" i="15"/>
  <c r="E211" i="15" s="1"/>
  <c r="AX204" i="13"/>
  <c r="G207" i="15"/>
  <c r="E207" i="15" s="1"/>
  <c r="AX20" i="13"/>
  <c r="G23" i="15"/>
  <c r="E23" i="15" s="1"/>
  <c r="AX165" i="13"/>
  <c r="G168" i="15"/>
  <c r="E168" i="15" s="1"/>
  <c r="AX158" i="13"/>
  <c r="G161" i="15"/>
  <c r="E161" i="15" s="1"/>
  <c r="AX138" i="13"/>
  <c r="G141" i="15"/>
  <c r="E141" i="15" s="1"/>
  <c r="AX128" i="13"/>
  <c r="G131" i="15"/>
  <c r="E131" i="15" s="1"/>
  <c r="AX105" i="13"/>
  <c r="G108" i="15"/>
  <c r="E108" i="15" s="1"/>
  <c r="AX93" i="13"/>
  <c r="G96" i="15"/>
  <c r="E96" i="15" s="1"/>
  <c r="AX43" i="13"/>
  <c r="G46" i="15"/>
  <c r="E46" i="15" s="1"/>
  <c r="AX155" i="13"/>
  <c r="G158" i="15"/>
  <c r="E158" i="15" s="1"/>
  <c r="AX152" i="13"/>
  <c r="G155" i="15"/>
  <c r="E155" i="15" s="1"/>
  <c r="AX149" i="13"/>
  <c r="G152" i="15"/>
  <c r="E152" i="15" s="1"/>
  <c r="AX116" i="13"/>
  <c r="G119" i="15"/>
  <c r="E119" i="15" s="1"/>
  <c r="AX104" i="13"/>
  <c r="G107" i="15"/>
  <c r="E107" i="15" s="1"/>
  <c r="AX92" i="13"/>
  <c r="G95" i="15"/>
  <c r="E95" i="15" s="1"/>
  <c r="AX42" i="13"/>
  <c r="G45" i="15"/>
  <c r="E45" i="15" s="1"/>
  <c r="AX30" i="13"/>
  <c r="G33" i="15"/>
  <c r="E33" i="15" s="1"/>
  <c r="AX18" i="13"/>
  <c r="G21" i="15"/>
  <c r="E21" i="15" s="1"/>
  <c r="AX69" i="13"/>
  <c r="AX57" i="13"/>
  <c r="G60" i="15"/>
  <c r="E60" i="15" s="1"/>
  <c r="AX29" i="13"/>
  <c r="G32" i="15"/>
  <c r="E32" i="15" s="1"/>
  <c r="AX238" i="13"/>
  <c r="G241" i="15"/>
  <c r="E241" i="15" s="1"/>
  <c r="G240" i="15"/>
  <c r="E240" i="15" s="1"/>
  <c r="AX237" i="13"/>
  <c r="AX236" i="13"/>
  <c r="G239" i="15"/>
  <c r="E239" i="15" s="1"/>
  <c r="AX145" i="13"/>
  <c r="G148" i="15"/>
  <c r="E148" i="15" s="1"/>
  <c r="AX134" i="13"/>
  <c r="G137" i="15"/>
  <c r="E137" i="15" s="1"/>
  <c r="AX123" i="13"/>
  <c r="G126" i="15"/>
  <c r="E126" i="15" s="1"/>
  <c r="AX112" i="13"/>
  <c r="G115" i="15"/>
  <c r="E115" i="15" s="1"/>
  <c r="AX100" i="13"/>
  <c r="G103" i="15"/>
  <c r="E103" i="15" s="1"/>
  <c r="AX88" i="13"/>
  <c r="G91" i="15"/>
  <c r="E91" i="15" s="1"/>
  <c r="AX77" i="13"/>
  <c r="AX66" i="13"/>
  <c r="AX54" i="13"/>
  <c r="G57" i="15"/>
  <c r="E57" i="15" s="1"/>
  <c r="AX49" i="13"/>
  <c r="G52" i="15"/>
  <c r="E52" i="15" s="1"/>
  <c r="AX38" i="13"/>
  <c r="G41" i="15"/>
  <c r="E41" i="15" s="1"/>
  <c r="AX26" i="13"/>
  <c r="G29" i="15"/>
  <c r="E29" i="15" s="1"/>
  <c r="AX14" i="13"/>
  <c r="G17" i="15"/>
  <c r="E17" i="15" s="1"/>
  <c r="AX233" i="13"/>
  <c r="G236" i="15"/>
  <c r="E236" i="15" s="1"/>
  <c r="AX231" i="13"/>
  <c r="G234" i="15"/>
  <c r="E234" i="15" s="1"/>
  <c r="AX230" i="13"/>
  <c r="G233" i="15"/>
  <c r="E233" i="15" s="1"/>
  <c r="AX227" i="13"/>
  <c r="G230" i="15"/>
  <c r="E230" i="15" s="1"/>
  <c r="AX225" i="13"/>
  <c r="G228" i="15"/>
  <c r="E228" i="15" s="1"/>
  <c r="AX223" i="13"/>
  <c r="G226" i="15"/>
  <c r="E226" i="15" s="1"/>
  <c r="AX222" i="13"/>
  <c r="G225" i="15"/>
  <c r="E225" i="15" s="1"/>
  <c r="AX220" i="13"/>
  <c r="G223" i="15"/>
  <c r="E223" i="15" s="1"/>
  <c r="AX110" i="13"/>
  <c r="G113" i="15"/>
  <c r="E113" i="15" s="1"/>
  <c r="AX75" i="13"/>
  <c r="AX64" i="13"/>
  <c r="AX36" i="13"/>
  <c r="G39" i="15"/>
  <c r="E39" i="15" s="1"/>
  <c r="AX120" i="13"/>
  <c r="G123" i="15"/>
  <c r="E123" i="15" s="1"/>
  <c r="AX109" i="13"/>
  <c r="G112" i="15"/>
  <c r="E112" i="15" s="1"/>
  <c r="AX97" i="13"/>
  <c r="G100" i="15"/>
  <c r="E100" i="15" s="1"/>
  <c r="AX35" i="13"/>
  <c r="G38" i="15"/>
  <c r="E38" i="15" s="1"/>
  <c r="AX213" i="13"/>
  <c r="G216" i="15"/>
  <c r="E216" i="15" s="1"/>
  <c r="AX212" i="13"/>
  <c r="G215" i="15"/>
  <c r="E215" i="15" s="1"/>
  <c r="AX210" i="13"/>
  <c r="G213" i="15"/>
  <c r="E213" i="15" s="1"/>
  <c r="AX205" i="13"/>
  <c r="G208" i="15"/>
  <c r="E208" i="15" s="1"/>
  <c r="AX141" i="13"/>
  <c r="G144" i="15"/>
  <c r="E144" i="15" s="1"/>
  <c r="AX131" i="13"/>
  <c r="G134" i="15"/>
  <c r="E134" i="15" s="1"/>
  <c r="AX119" i="13"/>
  <c r="G122" i="15"/>
  <c r="E122" i="15" s="1"/>
  <c r="AX62" i="13"/>
  <c r="G65" i="15"/>
  <c r="E65" i="15" s="1"/>
  <c r="AX34" i="13"/>
  <c r="G37" i="15"/>
  <c r="E37" i="15" s="1"/>
  <c r="AX203" i="13"/>
  <c r="G206" i="15"/>
  <c r="E206" i="15" s="1"/>
  <c r="AX201" i="13"/>
  <c r="G204" i="15"/>
  <c r="E204" i="15" s="1"/>
  <c r="AX199" i="13"/>
  <c r="G202" i="15"/>
  <c r="E202" i="15" s="1"/>
  <c r="AX198" i="13"/>
  <c r="G201" i="15"/>
  <c r="E201" i="15" s="1"/>
  <c r="AX196" i="13"/>
  <c r="G199" i="15"/>
  <c r="E199" i="15" s="1"/>
  <c r="AX193" i="13"/>
  <c r="G196" i="15"/>
  <c r="E196" i="15" s="1"/>
  <c r="AX130" i="13"/>
  <c r="G133" i="15"/>
  <c r="E133" i="15" s="1"/>
  <c r="AX118" i="13"/>
  <c r="G121" i="15"/>
  <c r="E121" i="15" s="1"/>
  <c r="AX107" i="13"/>
  <c r="G110" i="15"/>
  <c r="E110" i="15" s="1"/>
  <c r="AX95" i="13"/>
  <c r="G98" i="15"/>
  <c r="E98" i="15" s="1"/>
  <c r="AX72" i="13"/>
  <c r="AX21" i="13"/>
  <c r="G24" i="15"/>
  <c r="E24" i="15" s="1"/>
  <c r="AX188" i="13"/>
  <c r="G191" i="15"/>
  <c r="E191" i="15" s="1"/>
  <c r="AX187" i="13"/>
  <c r="G190" i="15"/>
  <c r="E190" i="15" s="1"/>
  <c r="AX186" i="13"/>
  <c r="G189" i="15"/>
  <c r="E189" i="15" s="1"/>
  <c r="AX183" i="13"/>
  <c r="G186" i="15"/>
  <c r="E186" i="15" s="1"/>
  <c r="AX180" i="13"/>
  <c r="G183" i="15"/>
  <c r="E183" i="15" s="1"/>
  <c r="AX178" i="13"/>
  <c r="G181" i="15"/>
  <c r="E181" i="15" s="1"/>
  <c r="AX177" i="13"/>
  <c r="G180" i="15"/>
  <c r="E180" i="15" s="1"/>
  <c r="AX175" i="13"/>
  <c r="G178" i="15"/>
  <c r="E178" i="15" s="1"/>
  <c r="AX117" i="13"/>
  <c r="G120" i="15"/>
  <c r="E120" i="15" s="1"/>
  <c r="AX106" i="13"/>
  <c r="G109" i="15"/>
  <c r="E109" i="15" s="1"/>
  <c r="AX94" i="13"/>
  <c r="G97" i="15"/>
  <c r="E97" i="15" s="1"/>
  <c r="AX83" i="13"/>
  <c r="G86" i="15"/>
  <c r="E86" i="15" s="1"/>
  <c r="AX60" i="13"/>
  <c r="G63" i="15"/>
  <c r="E63" i="15" s="1"/>
  <c r="AX32" i="13"/>
  <c r="G35" i="15"/>
  <c r="E35" i="15" s="1"/>
  <c r="AX241" i="13"/>
  <c r="G244" i="15"/>
  <c r="E244" i="15" s="1"/>
  <c r="AX167" i="13"/>
  <c r="G170" i="15"/>
  <c r="E170" i="15" s="1"/>
  <c r="AX166" i="13"/>
  <c r="G169" i="15"/>
  <c r="E169" i="15" s="1"/>
  <c r="AX164" i="13"/>
  <c r="G167" i="15"/>
  <c r="E167" i="15" s="1"/>
  <c r="AX163" i="13"/>
  <c r="G166" i="15"/>
  <c r="E166" i="15" s="1"/>
  <c r="AX161" i="13"/>
  <c r="G164" i="15"/>
  <c r="E164" i="15" s="1"/>
  <c r="AX160" i="13"/>
  <c r="G163" i="15"/>
  <c r="E163" i="15" s="1"/>
  <c r="AX157" i="13"/>
  <c r="G160" i="15"/>
  <c r="E160" i="15" s="1"/>
  <c r="AX156" i="13"/>
  <c r="G159" i="15"/>
  <c r="E159" i="15" s="1"/>
  <c r="AX82" i="13"/>
  <c r="G85" i="15"/>
  <c r="E85" i="15" s="1"/>
  <c r="AX71" i="13"/>
  <c r="AX31" i="13"/>
  <c r="G34" i="15"/>
  <c r="E34" i="15" s="1"/>
  <c r="AX19" i="13"/>
  <c r="G22" i="15"/>
  <c r="E22" i="15" s="1"/>
  <c r="AX240" i="13"/>
  <c r="G243" i="15"/>
  <c r="E243" i="15" s="1"/>
  <c r="AX154" i="13"/>
  <c r="G157" i="15"/>
  <c r="E157" i="15" s="1"/>
  <c r="AX153" i="13"/>
  <c r="G156" i="15"/>
  <c r="E156" i="15" s="1"/>
  <c r="AX150" i="13"/>
  <c r="G153" i="15"/>
  <c r="E153" i="15" s="1"/>
  <c r="AX137" i="13"/>
  <c r="G140" i="15"/>
  <c r="E140" i="15" s="1"/>
  <c r="AX127" i="13"/>
  <c r="G130" i="15"/>
  <c r="E130" i="15" s="1"/>
  <c r="AX81" i="13"/>
  <c r="G84" i="15"/>
  <c r="E84" i="15" s="1"/>
  <c r="AX70" i="13"/>
  <c r="AX239" i="13"/>
  <c r="G242" i="15"/>
  <c r="E242" i="15" s="1"/>
  <c r="AX136" i="13"/>
  <c r="G139" i="15"/>
  <c r="E139" i="15" s="1"/>
  <c r="AX91" i="13"/>
  <c r="G94" i="15"/>
  <c r="E94" i="15" s="1"/>
  <c r="AX80" i="13"/>
  <c r="G83" i="15"/>
  <c r="E83" i="15" s="1"/>
  <c r="AX41" i="13"/>
  <c r="G44" i="15"/>
  <c r="E44" i="15" s="1"/>
  <c r="AX17" i="13"/>
  <c r="G20" i="15"/>
  <c r="E20" i="15" s="1"/>
  <c r="AX235" i="13"/>
  <c r="G238" i="15"/>
  <c r="E238" i="15" s="1"/>
  <c r="AX144" i="13"/>
  <c r="G147" i="15"/>
  <c r="E147" i="15" s="1"/>
  <c r="AX133" i="13"/>
  <c r="G136" i="15"/>
  <c r="E136" i="15" s="1"/>
  <c r="AX122" i="13"/>
  <c r="G125" i="15"/>
  <c r="E125" i="15" s="1"/>
  <c r="AX111" i="13"/>
  <c r="G114" i="15"/>
  <c r="E114" i="15" s="1"/>
  <c r="AX99" i="13"/>
  <c r="G102" i="15"/>
  <c r="E102" i="15" s="1"/>
  <c r="AX87" i="13"/>
  <c r="G90" i="15"/>
  <c r="E90" i="15" s="1"/>
  <c r="AX76" i="13"/>
  <c r="AX65" i="13"/>
  <c r="AX53" i="13"/>
  <c r="G56" i="15"/>
  <c r="E56" i="15" s="1"/>
  <c r="AX52" i="13"/>
  <c r="G55" i="15"/>
  <c r="E55" i="15" s="1"/>
  <c r="AX50" i="13"/>
  <c r="G53" i="15"/>
  <c r="E53" i="15" s="1"/>
  <c r="AX46" i="13"/>
  <c r="G49" i="15"/>
  <c r="E49" i="15" s="1"/>
  <c r="AX37" i="13"/>
  <c r="G40" i="15"/>
  <c r="E40" i="15" s="1"/>
  <c r="AX25" i="13"/>
  <c r="G28" i="15"/>
  <c r="E28" i="15" s="1"/>
  <c r="AX13" i="13"/>
  <c r="G16" i="15"/>
  <c r="E16" i="15" s="1"/>
  <c r="J236" i="49"/>
  <c r="G236" i="49"/>
  <c r="G234" i="49"/>
  <c r="J234" i="49"/>
  <c r="H225" i="49"/>
  <c r="J225" i="49"/>
  <c r="G191" i="49"/>
  <c r="H191" i="49"/>
  <c r="J235" i="49"/>
  <c r="G235" i="49"/>
  <c r="G233" i="49"/>
  <c r="J233" i="49"/>
  <c r="H224" i="49"/>
  <c r="J224" i="49"/>
  <c r="J194" i="49"/>
  <c r="H194" i="49"/>
  <c r="I183" i="49"/>
  <c r="J183" i="49"/>
  <c r="I182" i="49"/>
  <c r="G182" i="49"/>
  <c r="H73" i="49"/>
  <c r="G73" i="49"/>
  <c r="H72" i="49"/>
  <c r="G72" i="49"/>
  <c r="I52" i="49"/>
  <c r="J52" i="49"/>
  <c r="I51" i="49"/>
  <c r="G51" i="49"/>
  <c r="J46" i="49"/>
  <c r="G46" i="49"/>
  <c r="J41" i="49"/>
  <c r="G41" i="49"/>
  <c r="J40" i="49"/>
  <c r="G40" i="49"/>
  <c r="G38" i="49"/>
  <c r="I38" i="49"/>
  <c r="D52" i="40"/>
  <c r="D48" i="40"/>
  <c r="C42" i="40"/>
  <c r="C38" i="40"/>
  <c r="C34" i="40"/>
  <c r="C30" i="40"/>
  <c r="D26" i="40"/>
  <c r="C22" i="40"/>
  <c r="D15" i="40"/>
  <c r="D37" i="40"/>
  <c r="CN238" i="13"/>
  <c r="L241" i="49"/>
  <c r="E241" i="49" s="1"/>
  <c r="AP235" i="13"/>
  <c r="G209" i="14"/>
  <c r="C209" i="14" s="1"/>
  <c r="CN234" i="13"/>
  <c r="L237" i="49"/>
  <c r="D237" i="49" s="1"/>
  <c r="AP242" i="13"/>
  <c r="G216" i="14"/>
  <c r="E216" i="14" s="1"/>
  <c r="CN241" i="13"/>
  <c r="L244" i="49"/>
  <c r="E244" i="49" s="1"/>
  <c r="CN233" i="13"/>
  <c r="L236" i="49"/>
  <c r="D236" i="49" s="1"/>
  <c r="CN244" i="13"/>
  <c r="L247" i="49"/>
  <c r="D247" i="49" s="1"/>
  <c r="AP241" i="13"/>
  <c r="G215" i="14"/>
  <c r="E215" i="14" s="1"/>
  <c r="CN240" i="13"/>
  <c r="L243" i="49"/>
  <c r="D243" i="49" s="1"/>
  <c r="AP237" i="13"/>
  <c r="G211" i="14"/>
  <c r="D211" i="14" s="1"/>
  <c r="CN236" i="13"/>
  <c r="L239" i="49"/>
  <c r="D239" i="49" s="1"/>
  <c r="CN232" i="13"/>
  <c r="L235" i="49"/>
  <c r="E235" i="49" s="1"/>
  <c r="CN228" i="13"/>
  <c r="L231" i="49"/>
  <c r="D231" i="49" s="1"/>
  <c r="CN224" i="13"/>
  <c r="L227" i="49"/>
  <c r="D227" i="49" s="1"/>
  <c r="CN220" i="13"/>
  <c r="L223" i="49"/>
  <c r="E223" i="49" s="1"/>
  <c r="CN216" i="13"/>
  <c r="L219" i="49"/>
  <c r="E219" i="49" s="1"/>
  <c r="CN212" i="13"/>
  <c r="L215" i="49"/>
  <c r="C215" i="49" s="1"/>
  <c r="CN208" i="13"/>
  <c r="L211" i="49"/>
  <c r="C211" i="49" s="1"/>
  <c r="CN204" i="13"/>
  <c r="L207" i="49"/>
  <c r="E207" i="49" s="1"/>
  <c r="CN200" i="13"/>
  <c r="L203" i="49"/>
  <c r="E203" i="49" s="1"/>
  <c r="CN196" i="13"/>
  <c r="L199" i="49"/>
  <c r="E199" i="49" s="1"/>
  <c r="CN192" i="13"/>
  <c r="L195" i="49"/>
  <c r="C195" i="49" s="1"/>
  <c r="CN188" i="13"/>
  <c r="L191" i="49"/>
  <c r="E191" i="49" s="1"/>
  <c r="CN184" i="13"/>
  <c r="L187" i="49"/>
  <c r="D187" i="49" s="1"/>
  <c r="CN180" i="13"/>
  <c r="L183" i="49"/>
  <c r="D183" i="49" s="1"/>
  <c r="CN176" i="13"/>
  <c r="L179" i="49"/>
  <c r="C179" i="49" s="1"/>
  <c r="CN172" i="13"/>
  <c r="L175" i="49"/>
  <c r="C175" i="49" s="1"/>
  <c r="CN168" i="13"/>
  <c r="L171" i="49"/>
  <c r="C171" i="49" s="1"/>
  <c r="CN164" i="13"/>
  <c r="L167" i="49"/>
  <c r="C167" i="49" s="1"/>
  <c r="CN160" i="13"/>
  <c r="L163" i="49"/>
  <c r="D163" i="49" s="1"/>
  <c r="CN156" i="13"/>
  <c r="L159" i="49"/>
  <c r="D159" i="49" s="1"/>
  <c r="CN152" i="13"/>
  <c r="L155" i="49"/>
  <c r="E155" i="49" s="1"/>
  <c r="CN145" i="13"/>
  <c r="L148" i="49"/>
  <c r="D148" i="49" s="1"/>
  <c r="CN141" i="13"/>
  <c r="L144" i="49"/>
  <c r="E144" i="49" s="1"/>
  <c r="CN137" i="13"/>
  <c r="L140" i="49"/>
  <c r="E140" i="49" s="1"/>
  <c r="CN133" i="13"/>
  <c r="L136" i="49"/>
  <c r="E136" i="49" s="1"/>
  <c r="CN131" i="13"/>
  <c r="L134" i="49"/>
  <c r="D134" i="49" s="1"/>
  <c r="CN127" i="13"/>
  <c r="L130" i="49"/>
  <c r="C130" i="49" s="1"/>
  <c r="CN123" i="13"/>
  <c r="L126" i="49"/>
  <c r="C126" i="49" s="1"/>
  <c r="CN119" i="13"/>
  <c r="L122" i="49"/>
  <c r="C122" i="49" s="1"/>
  <c r="CN116" i="13"/>
  <c r="L119" i="49"/>
  <c r="D119" i="49" s="1"/>
  <c r="CN113" i="13"/>
  <c r="L116" i="49"/>
  <c r="C116" i="49" s="1"/>
  <c r="CN109" i="13"/>
  <c r="L112" i="49"/>
  <c r="E112" i="49" s="1"/>
  <c r="CN105" i="13"/>
  <c r="L108" i="49"/>
  <c r="D108" i="49" s="1"/>
  <c r="CN101" i="13"/>
  <c r="L104" i="49"/>
  <c r="C104" i="49" s="1"/>
  <c r="CN97" i="13"/>
  <c r="L100" i="49"/>
  <c r="D100" i="49" s="1"/>
  <c r="CN93" i="13"/>
  <c r="L96" i="49"/>
  <c r="D96" i="49" s="1"/>
  <c r="CN89" i="13"/>
  <c r="L92" i="49"/>
  <c r="D92" i="49" s="1"/>
  <c r="CN85" i="13"/>
  <c r="L88" i="49"/>
  <c r="C88" i="49" s="1"/>
  <c r="CN81" i="13"/>
  <c r="L84" i="49"/>
  <c r="D84" i="49" s="1"/>
  <c r="CN77" i="13"/>
  <c r="L80" i="49"/>
  <c r="D80" i="49" s="1"/>
  <c r="CN73" i="13"/>
  <c r="L76" i="49"/>
  <c r="C76" i="49" s="1"/>
  <c r="J73" i="49"/>
  <c r="CN69" i="13"/>
  <c r="L72" i="49"/>
  <c r="C72" i="49" s="1"/>
  <c r="CN65" i="13"/>
  <c r="L68" i="49"/>
  <c r="C68" i="49" s="1"/>
  <c r="G65" i="49"/>
  <c r="CN61" i="13"/>
  <c r="L64" i="49"/>
  <c r="D64" i="49" s="1"/>
  <c r="K61" i="49"/>
  <c r="CN57" i="13"/>
  <c r="L60" i="49"/>
  <c r="E60" i="49" s="1"/>
  <c r="CN53" i="13"/>
  <c r="L56" i="49"/>
  <c r="C56" i="49" s="1"/>
  <c r="CN49" i="13"/>
  <c r="L52" i="49"/>
  <c r="D52" i="49" s="1"/>
  <c r="CN48" i="13"/>
  <c r="L51" i="49"/>
  <c r="D51" i="49" s="1"/>
  <c r="CN47" i="13"/>
  <c r="L50" i="49"/>
  <c r="D50" i="49" s="1"/>
  <c r="CN46" i="13"/>
  <c r="L49" i="49"/>
  <c r="E49" i="49" s="1"/>
  <c r="CN45" i="13"/>
  <c r="L48" i="49"/>
  <c r="D48" i="49" s="1"/>
  <c r="G47" i="49"/>
  <c r="CN40" i="13"/>
  <c r="L43" i="49"/>
  <c r="D43" i="49" s="1"/>
  <c r="CN36" i="13"/>
  <c r="L39" i="49"/>
  <c r="C39" i="49" s="1"/>
  <c r="CN32" i="13"/>
  <c r="L35" i="49"/>
  <c r="E35" i="49" s="1"/>
  <c r="CN28" i="13"/>
  <c r="L31" i="49"/>
  <c r="E31" i="49" s="1"/>
  <c r="CN24" i="13"/>
  <c r="L27" i="49"/>
  <c r="E27" i="49" s="1"/>
  <c r="CN20" i="13"/>
  <c r="L23" i="49"/>
  <c r="D23" i="49" s="1"/>
  <c r="CN16" i="13"/>
  <c r="L19" i="49"/>
  <c r="D19" i="49" s="1"/>
  <c r="CN12" i="13"/>
  <c r="L15" i="49"/>
  <c r="C15" i="49" s="1"/>
  <c r="E52" i="40"/>
  <c r="C52" i="40"/>
  <c r="E48" i="40"/>
  <c r="E34" i="40"/>
  <c r="D30" i="40"/>
  <c r="C26" i="40"/>
  <c r="D22" i="40"/>
  <c r="C18" i="40"/>
  <c r="D18" i="40"/>
  <c r="E18" i="40"/>
  <c r="E15" i="40"/>
  <c r="C15" i="40"/>
  <c r="AP244" i="13"/>
  <c r="G218" i="14"/>
  <c r="E218" i="14" s="1"/>
  <c r="CN243" i="13"/>
  <c r="L246" i="49"/>
  <c r="D246" i="49" s="1"/>
  <c r="AP240" i="13"/>
  <c r="G214" i="14"/>
  <c r="E214" i="14" s="1"/>
  <c r="CN239" i="13"/>
  <c r="L242" i="49"/>
  <c r="D242" i="49" s="1"/>
  <c r="AP236" i="13"/>
  <c r="G210" i="14"/>
  <c r="E210" i="14" s="1"/>
  <c r="CN235" i="13"/>
  <c r="L238" i="49"/>
  <c r="D238" i="49" s="1"/>
  <c r="CN231" i="13"/>
  <c r="L234" i="49"/>
  <c r="D234" i="49" s="1"/>
  <c r="CN227" i="13"/>
  <c r="L230" i="49"/>
  <c r="D230" i="49" s="1"/>
  <c r="CN223" i="13"/>
  <c r="L226" i="49"/>
  <c r="D226" i="49" s="1"/>
  <c r="CN219" i="13"/>
  <c r="L222" i="49"/>
  <c r="D222" i="49" s="1"/>
  <c r="CN215" i="13"/>
  <c r="L218" i="49"/>
  <c r="D218" i="49" s="1"/>
  <c r="CN211" i="13"/>
  <c r="L214" i="49"/>
  <c r="D214" i="49" s="1"/>
  <c r="CN207" i="13"/>
  <c r="L210" i="49"/>
  <c r="D210" i="49" s="1"/>
  <c r="CN203" i="13"/>
  <c r="L206" i="49"/>
  <c r="D206" i="49" s="1"/>
  <c r="CN199" i="13"/>
  <c r="L202" i="49"/>
  <c r="C202" i="49" s="1"/>
  <c r="CN195" i="13"/>
  <c r="L198" i="49"/>
  <c r="D198" i="49" s="1"/>
  <c r="CN191" i="13"/>
  <c r="L194" i="49"/>
  <c r="D194" i="49" s="1"/>
  <c r="CN187" i="13"/>
  <c r="L190" i="49"/>
  <c r="E190" i="49" s="1"/>
  <c r="CN183" i="13"/>
  <c r="L186" i="49"/>
  <c r="D186" i="49" s="1"/>
  <c r="CN179" i="13"/>
  <c r="L182" i="49"/>
  <c r="D182" i="49" s="1"/>
  <c r="CN175" i="13"/>
  <c r="L178" i="49"/>
  <c r="D178" i="49" s="1"/>
  <c r="CN171" i="13"/>
  <c r="L174" i="49"/>
  <c r="D174" i="49" s="1"/>
  <c r="CN167" i="13"/>
  <c r="L170" i="49"/>
  <c r="D170" i="49" s="1"/>
  <c r="CN163" i="13"/>
  <c r="L166" i="49"/>
  <c r="E166" i="49" s="1"/>
  <c r="CN159" i="13"/>
  <c r="L162" i="49"/>
  <c r="E162" i="49" s="1"/>
  <c r="CN155" i="13"/>
  <c r="L158" i="49"/>
  <c r="D158" i="49" s="1"/>
  <c r="CN151" i="13"/>
  <c r="L154" i="49"/>
  <c r="E154" i="49" s="1"/>
  <c r="CN148" i="13"/>
  <c r="L151" i="49"/>
  <c r="C151" i="49" s="1"/>
  <c r="CN144" i="13"/>
  <c r="L147" i="49"/>
  <c r="D147" i="49" s="1"/>
  <c r="CN140" i="13"/>
  <c r="L143" i="49"/>
  <c r="E143" i="49" s="1"/>
  <c r="CN136" i="13"/>
  <c r="L139" i="49"/>
  <c r="C139" i="49" s="1"/>
  <c r="CN130" i="13"/>
  <c r="L133" i="49"/>
  <c r="C133" i="49" s="1"/>
  <c r="CN126" i="13"/>
  <c r="L129" i="49"/>
  <c r="C129" i="49" s="1"/>
  <c r="CN122" i="13"/>
  <c r="L125" i="49"/>
  <c r="C125" i="49" s="1"/>
  <c r="CN118" i="13"/>
  <c r="L121" i="49"/>
  <c r="C121" i="49" s="1"/>
  <c r="CN112" i="13"/>
  <c r="L115" i="49"/>
  <c r="D115" i="49" s="1"/>
  <c r="CN108" i="13"/>
  <c r="L111" i="49"/>
  <c r="D111" i="49" s="1"/>
  <c r="CN104" i="13"/>
  <c r="L107" i="49"/>
  <c r="E107" i="49" s="1"/>
  <c r="CN100" i="13"/>
  <c r="L103" i="49"/>
  <c r="D103" i="49" s="1"/>
  <c r="CN96" i="13"/>
  <c r="L99" i="49"/>
  <c r="C99" i="49" s="1"/>
  <c r="CN92" i="13"/>
  <c r="L95" i="49"/>
  <c r="C95" i="49" s="1"/>
  <c r="CN88" i="13"/>
  <c r="L91" i="49"/>
  <c r="C91" i="49" s="1"/>
  <c r="CN84" i="13"/>
  <c r="L87" i="49"/>
  <c r="C87" i="49" s="1"/>
  <c r="CN80" i="13"/>
  <c r="L83" i="49"/>
  <c r="E83" i="49" s="1"/>
  <c r="CN76" i="13"/>
  <c r="L79" i="49"/>
  <c r="D79" i="49" s="1"/>
  <c r="CN72" i="13"/>
  <c r="L75" i="49"/>
  <c r="E75" i="49" s="1"/>
  <c r="J72" i="49"/>
  <c r="CN68" i="13"/>
  <c r="L71" i="49"/>
  <c r="C71" i="49" s="1"/>
  <c r="K68" i="49"/>
  <c r="CN64" i="13"/>
  <c r="L67" i="49"/>
  <c r="E67" i="49" s="1"/>
  <c r="CN60" i="13"/>
  <c r="L63" i="49"/>
  <c r="E63" i="49" s="1"/>
  <c r="G60" i="49"/>
  <c r="CN56" i="13"/>
  <c r="L59" i="49"/>
  <c r="E59" i="49" s="1"/>
  <c r="J56" i="49"/>
  <c r="CN52" i="13"/>
  <c r="L55" i="49"/>
  <c r="J50" i="49"/>
  <c r="J49" i="49"/>
  <c r="G48" i="49"/>
  <c r="CN39" i="13"/>
  <c r="L42" i="49"/>
  <c r="C42" i="49" s="1"/>
  <c r="CN35" i="13"/>
  <c r="L38" i="49"/>
  <c r="D38" i="49" s="1"/>
  <c r="CN31" i="13"/>
  <c r="L34" i="49"/>
  <c r="C34" i="49" s="1"/>
  <c r="CN27" i="13"/>
  <c r="L30" i="49"/>
  <c r="C30" i="49" s="1"/>
  <c r="CN23" i="13"/>
  <c r="L26" i="49"/>
  <c r="E26" i="49" s="1"/>
  <c r="CN19" i="13"/>
  <c r="L22" i="49"/>
  <c r="C22" i="49" s="1"/>
  <c r="CN15" i="13"/>
  <c r="L18" i="49"/>
  <c r="C18" i="49" s="1"/>
  <c r="CN242" i="13"/>
  <c r="L245" i="49"/>
  <c r="E245" i="49" s="1"/>
  <c r="AP239" i="13"/>
  <c r="G213" i="14"/>
  <c r="D213" i="14" s="1"/>
  <c r="CN230" i="13"/>
  <c r="L233" i="49"/>
  <c r="D233" i="49" s="1"/>
  <c r="CN226" i="13"/>
  <c r="L229" i="49"/>
  <c r="C229" i="49" s="1"/>
  <c r="CN222" i="13"/>
  <c r="L225" i="49"/>
  <c r="C225" i="49" s="1"/>
  <c r="CN218" i="13"/>
  <c r="L221" i="49"/>
  <c r="D221" i="49" s="1"/>
  <c r="CN214" i="13"/>
  <c r="L217" i="49"/>
  <c r="D217" i="49" s="1"/>
  <c r="CN210" i="13"/>
  <c r="L213" i="49"/>
  <c r="D213" i="49" s="1"/>
  <c r="CN206" i="13"/>
  <c r="L209" i="49"/>
  <c r="C209" i="49" s="1"/>
  <c r="CN202" i="13"/>
  <c r="L205" i="49"/>
  <c r="C205" i="49" s="1"/>
  <c r="CN198" i="13"/>
  <c r="L201" i="49"/>
  <c r="E201" i="49" s="1"/>
  <c r="CN194" i="13"/>
  <c r="L197" i="49"/>
  <c r="D197" i="49" s="1"/>
  <c r="CN190" i="13"/>
  <c r="L193" i="49"/>
  <c r="C193" i="49" s="1"/>
  <c r="CN186" i="13"/>
  <c r="L189" i="49"/>
  <c r="C189" i="49" s="1"/>
  <c r="CN182" i="13"/>
  <c r="L185" i="49"/>
  <c r="C185" i="49" s="1"/>
  <c r="CN178" i="13"/>
  <c r="L181" i="49"/>
  <c r="E181" i="49" s="1"/>
  <c r="CN174" i="13"/>
  <c r="L177" i="49"/>
  <c r="C177" i="49" s="1"/>
  <c r="CN170" i="13"/>
  <c r="L173" i="49"/>
  <c r="D173" i="49" s="1"/>
  <c r="CN166" i="13"/>
  <c r="L169" i="49"/>
  <c r="D169" i="49" s="1"/>
  <c r="CN162" i="13"/>
  <c r="L165" i="49"/>
  <c r="C165" i="49" s="1"/>
  <c r="CN158" i="13"/>
  <c r="L161" i="49"/>
  <c r="C161" i="49" s="1"/>
  <c r="CN154" i="13"/>
  <c r="L157" i="49"/>
  <c r="D157" i="49" s="1"/>
  <c r="CN150" i="13"/>
  <c r="L153" i="49"/>
  <c r="C153" i="49" s="1"/>
  <c r="CN147" i="13"/>
  <c r="L150" i="49"/>
  <c r="E150" i="49" s="1"/>
  <c r="CN143" i="13"/>
  <c r="L146" i="49"/>
  <c r="D146" i="49" s="1"/>
  <c r="CN139" i="13"/>
  <c r="L142" i="49"/>
  <c r="C142" i="49" s="1"/>
  <c r="CN135" i="13"/>
  <c r="L138" i="49"/>
  <c r="D138" i="49" s="1"/>
  <c r="CN132" i="13"/>
  <c r="L135" i="49"/>
  <c r="D135" i="49" s="1"/>
  <c r="CN129" i="13"/>
  <c r="L132" i="49"/>
  <c r="E132" i="49" s="1"/>
  <c r="CN125" i="13"/>
  <c r="L128" i="49"/>
  <c r="C128" i="49" s="1"/>
  <c r="CN121" i="13"/>
  <c r="L124" i="49"/>
  <c r="D124" i="49" s="1"/>
  <c r="CN117" i="13"/>
  <c r="L120" i="49"/>
  <c r="E120" i="49" s="1"/>
  <c r="CN115" i="13"/>
  <c r="L118" i="49"/>
  <c r="C118" i="49" s="1"/>
  <c r="CN111" i="13"/>
  <c r="L114" i="49"/>
  <c r="C114" i="49" s="1"/>
  <c r="CN107" i="13"/>
  <c r="L110" i="49"/>
  <c r="D110" i="49" s="1"/>
  <c r="CN103" i="13"/>
  <c r="L106" i="49"/>
  <c r="C106" i="49" s="1"/>
  <c r="CN99" i="13"/>
  <c r="L102" i="49"/>
  <c r="C102" i="49" s="1"/>
  <c r="CN95" i="13"/>
  <c r="L98" i="49"/>
  <c r="C98" i="49" s="1"/>
  <c r="CN91" i="13"/>
  <c r="L94" i="49"/>
  <c r="C94" i="49" s="1"/>
  <c r="CN87" i="13"/>
  <c r="L90" i="49"/>
  <c r="D90" i="49" s="1"/>
  <c r="CN83" i="13"/>
  <c r="L86" i="49"/>
  <c r="D86" i="49" s="1"/>
  <c r="CN79" i="13"/>
  <c r="L82" i="49"/>
  <c r="D82" i="49" s="1"/>
  <c r="CN75" i="13"/>
  <c r="L78" i="49"/>
  <c r="D78" i="49" s="1"/>
  <c r="CN71" i="13"/>
  <c r="L74" i="49"/>
  <c r="D74" i="49" s="1"/>
  <c r="G71" i="49"/>
  <c r="CN67" i="13"/>
  <c r="L70" i="49"/>
  <c r="D70" i="49" s="1"/>
  <c r="K67" i="49"/>
  <c r="CN63" i="13"/>
  <c r="L66" i="49"/>
  <c r="E66" i="49" s="1"/>
  <c r="CN59" i="13"/>
  <c r="L62" i="49"/>
  <c r="E62" i="49" s="1"/>
  <c r="G59" i="49"/>
  <c r="CN55" i="13"/>
  <c r="L58" i="49"/>
  <c r="D58" i="49" s="1"/>
  <c r="CN51" i="13"/>
  <c r="L54" i="49"/>
  <c r="CN50" i="13"/>
  <c r="L53" i="49"/>
  <c r="CN38" i="13"/>
  <c r="L41" i="49"/>
  <c r="D41" i="49" s="1"/>
  <c r="CN34" i="13"/>
  <c r="L37" i="49"/>
  <c r="E37" i="49" s="1"/>
  <c r="CN30" i="13"/>
  <c r="L33" i="49"/>
  <c r="C33" i="49" s="1"/>
  <c r="CN26" i="13"/>
  <c r="L29" i="49"/>
  <c r="E29" i="49" s="1"/>
  <c r="CN22" i="13"/>
  <c r="L25" i="49"/>
  <c r="E25" i="49" s="1"/>
  <c r="CN18" i="13"/>
  <c r="L21" i="49"/>
  <c r="E21" i="49" s="1"/>
  <c r="CN14" i="13"/>
  <c r="L17" i="49"/>
  <c r="E17" i="49" s="1"/>
  <c r="AP243" i="13"/>
  <c r="G217" i="14"/>
  <c r="C217" i="14" s="1"/>
  <c r="C241" i="49"/>
  <c r="AP238" i="13"/>
  <c r="G212" i="14"/>
  <c r="E212" i="14" s="1"/>
  <c r="CN237" i="13"/>
  <c r="L240" i="49"/>
  <c r="E240" i="49" s="1"/>
  <c r="CN229" i="13"/>
  <c r="L232" i="49"/>
  <c r="E232" i="49" s="1"/>
  <c r="CN225" i="13"/>
  <c r="L228" i="49"/>
  <c r="C228" i="49" s="1"/>
  <c r="CN221" i="13"/>
  <c r="L224" i="49"/>
  <c r="C224" i="49" s="1"/>
  <c r="CN217" i="13"/>
  <c r="L220" i="49"/>
  <c r="C220" i="49" s="1"/>
  <c r="CN213" i="13"/>
  <c r="L216" i="49"/>
  <c r="D216" i="49" s="1"/>
  <c r="CN209" i="13"/>
  <c r="L212" i="49"/>
  <c r="E212" i="49" s="1"/>
  <c r="CN205" i="13"/>
  <c r="L208" i="49"/>
  <c r="D208" i="49" s="1"/>
  <c r="CN201" i="13"/>
  <c r="L204" i="49"/>
  <c r="D204" i="49" s="1"/>
  <c r="CN197" i="13"/>
  <c r="L200" i="49"/>
  <c r="E200" i="49" s="1"/>
  <c r="CN193" i="13"/>
  <c r="L196" i="49"/>
  <c r="C196" i="49" s="1"/>
  <c r="CN189" i="13"/>
  <c r="L192" i="49"/>
  <c r="D192" i="49" s="1"/>
  <c r="CN185" i="13"/>
  <c r="L188" i="49"/>
  <c r="C188" i="49" s="1"/>
  <c r="CN181" i="13"/>
  <c r="L184" i="49"/>
  <c r="D184" i="49" s="1"/>
  <c r="CN177" i="13"/>
  <c r="L180" i="49"/>
  <c r="D180" i="49" s="1"/>
  <c r="CN173" i="13"/>
  <c r="L176" i="49"/>
  <c r="C176" i="49" s="1"/>
  <c r="CN169" i="13"/>
  <c r="L172" i="49"/>
  <c r="C172" i="49" s="1"/>
  <c r="CN165" i="13"/>
  <c r="L168" i="49"/>
  <c r="E168" i="49" s="1"/>
  <c r="CN161" i="13"/>
  <c r="L164" i="49"/>
  <c r="D164" i="49" s="1"/>
  <c r="CN157" i="13"/>
  <c r="L160" i="49"/>
  <c r="C160" i="49" s="1"/>
  <c r="CN153" i="13"/>
  <c r="L156" i="49"/>
  <c r="C156" i="49" s="1"/>
  <c r="CN149" i="13"/>
  <c r="L152" i="49"/>
  <c r="D152" i="49" s="1"/>
  <c r="CN146" i="13"/>
  <c r="L149" i="49"/>
  <c r="C149" i="49" s="1"/>
  <c r="CN142" i="13"/>
  <c r="L145" i="49"/>
  <c r="D145" i="49" s="1"/>
  <c r="CN138" i="13"/>
  <c r="L141" i="49"/>
  <c r="D141" i="49" s="1"/>
  <c r="CN134" i="13"/>
  <c r="L137" i="49"/>
  <c r="C137" i="49" s="1"/>
  <c r="CN128" i="13"/>
  <c r="L131" i="49"/>
  <c r="D131" i="49" s="1"/>
  <c r="CN124" i="13"/>
  <c r="L127" i="49"/>
  <c r="D127" i="49" s="1"/>
  <c r="CN120" i="13"/>
  <c r="L123" i="49"/>
  <c r="E123" i="49" s="1"/>
  <c r="CN114" i="13"/>
  <c r="L117" i="49"/>
  <c r="C117" i="49" s="1"/>
  <c r="CN110" i="13"/>
  <c r="L113" i="49"/>
  <c r="D113" i="49" s="1"/>
  <c r="CN106" i="13"/>
  <c r="L109" i="49"/>
  <c r="D109" i="49" s="1"/>
  <c r="CN102" i="13"/>
  <c r="L105" i="49"/>
  <c r="D105" i="49" s="1"/>
  <c r="CN98" i="13"/>
  <c r="L101" i="49"/>
  <c r="D101" i="49" s="1"/>
  <c r="CN94" i="13"/>
  <c r="L97" i="49"/>
  <c r="D97" i="49" s="1"/>
  <c r="CN90" i="13"/>
  <c r="L93" i="49"/>
  <c r="C93" i="49" s="1"/>
  <c r="CN86" i="13"/>
  <c r="L89" i="49"/>
  <c r="E89" i="49" s="1"/>
  <c r="CN82" i="13"/>
  <c r="L85" i="49"/>
  <c r="E85" i="49" s="1"/>
  <c r="CN78" i="13"/>
  <c r="L81" i="49"/>
  <c r="E81" i="49" s="1"/>
  <c r="CN74" i="13"/>
  <c r="L77" i="49"/>
  <c r="E77" i="49" s="1"/>
  <c r="CN70" i="13"/>
  <c r="L73" i="49"/>
  <c r="E73" i="49" s="1"/>
  <c r="G70" i="49"/>
  <c r="CN66" i="13"/>
  <c r="L69" i="49"/>
  <c r="E69" i="49" s="1"/>
  <c r="G66" i="49"/>
  <c r="CN62" i="13"/>
  <c r="L65" i="49"/>
  <c r="E65" i="49" s="1"/>
  <c r="K62" i="49"/>
  <c r="CN58" i="13"/>
  <c r="L61" i="49"/>
  <c r="E61" i="49" s="1"/>
  <c r="CN54" i="13"/>
  <c r="L57" i="49"/>
  <c r="E57" i="49" s="1"/>
  <c r="CN44" i="13"/>
  <c r="L47" i="49"/>
  <c r="D47" i="49" s="1"/>
  <c r="CN43" i="13"/>
  <c r="L46" i="49"/>
  <c r="C46" i="49" s="1"/>
  <c r="CN42" i="13"/>
  <c r="L45" i="49"/>
  <c r="D45" i="49" s="1"/>
  <c r="CN41" i="13"/>
  <c r="L44" i="49"/>
  <c r="D44" i="49" s="1"/>
  <c r="CN37" i="13"/>
  <c r="L40" i="49"/>
  <c r="C40" i="49" s="1"/>
  <c r="CN33" i="13"/>
  <c r="L36" i="49"/>
  <c r="C36" i="49" s="1"/>
  <c r="CN29" i="13"/>
  <c r="L32" i="49"/>
  <c r="D32" i="49" s="1"/>
  <c r="CN25" i="13"/>
  <c r="L28" i="49"/>
  <c r="D28" i="49" s="1"/>
  <c r="CN21" i="13"/>
  <c r="L24" i="49"/>
  <c r="E24" i="49" s="1"/>
  <c r="CN17" i="13"/>
  <c r="L20" i="49"/>
  <c r="D20" i="49" s="1"/>
  <c r="CN13" i="13"/>
  <c r="L16" i="49"/>
  <c r="E16" i="49" s="1"/>
  <c r="C51" i="40"/>
  <c r="E51" i="40"/>
  <c r="D51" i="40"/>
  <c r="C47" i="40"/>
  <c r="D47" i="40"/>
  <c r="E47" i="40"/>
  <c r="D45" i="40"/>
  <c r="E45" i="40"/>
  <c r="C45" i="40"/>
  <c r="D41" i="40"/>
  <c r="C41" i="40"/>
  <c r="E41" i="40"/>
  <c r="C37" i="40"/>
  <c r="AF240" i="13"/>
  <c r="AF228" i="13"/>
  <c r="AF118" i="13"/>
  <c r="AF180" i="13"/>
  <c r="AF128" i="13"/>
  <c r="AF98" i="13"/>
  <c r="AF74" i="13"/>
  <c r="AF26" i="13"/>
  <c r="AF14" i="13"/>
  <c r="AF124" i="13"/>
  <c r="AF132" i="13"/>
  <c r="AF120" i="13"/>
  <c r="AF214" i="13"/>
  <c r="AF166" i="13"/>
  <c r="AF176" i="13"/>
  <c r="AF152" i="13"/>
  <c r="AF32" i="13"/>
  <c r="AF20" i="13"/>
  <c r="AF234" i="13"/>
  <c r="AF222" i="13"/>
  <c r="AF210" i="13"/>
  <c r="AF198" i="13"/>
  <c r="AF186" i="13"/>
  <c r="AF150" i="13"/>
  <c r="AF140" i="13"/>
  <c r="AF112" i="13"/>
  <c r="AF102" i="13"/>
  <c r="AF78" i="13"/>
  <c r="AF18" i="13"/>
  <c r="AF238" i="13"/>
  <c r="AF190" i="13"/>
  <c r="AF116" i="13"/>
  <c r="AF236" i="13"/>
  <c r="AF224" i="13"/>
  <c r="AF212" i="13"/>
  <c r="AF200" i="13"/>
  <c r="AF188" i="13"/>
  <c r="AF164" i="13"/>
  <c r="AF44" i="13"/>
  <c r="AF244" i="13"/>
  <c r="AF232" i="13"/>
  <c r="AF220" i="13"/>
  <c r="AF208" i="13"/>
  <c r="AF196" i="13"/>
  <c r="AF184" i="13"/>
  <c r="AF172" i="13"/>
  <c r="AF160" i="13"/>
  <c r="AF28" i="13"/>
  <c r="AF16" i="13"/>
  <c r="AK68" i="13"/>
  <c r="AK65" i="13"/>
  <c r="AK27" i="13"/>
  <c r="AF167" i="13"/>
  <c r="AK41" i="13"/>
  <c r="AK197" i="13"/>
  <c r="AK208" i="13"/>
  <c r="AF117" i="13"/>
  <c r="AF217" i="13"/>
  <c r="AF104" i="13"/>
  <c r="AF64" i="13"/>
  <c r="AF60" i="13"/>
  <c r="AF56" i="13"/>
  <c r="AF48" i="13"/>
  <c r="AF41" i="13"/>
  <c r="AF37" i="13"/>
  <c r="AF24" i="13"/>
  <c r="AF105" i="13"/>
  <c r="AF237" i="13"/>
  <c r="AF189" i="13"/>
  <c r="AK117" i="13"/>
  <c r="AF96" i="13"/>
  <c r="AF92" i="13"/>
  <c r="AF76" i="13"/>
  <c r="AF68" i="13"/>
  <c r="AF197" i="13"/>
  <c r="AF125" i="13"/>
  <c r="AK129" i="13"/>
  <c r="AK224" i="13"/>
  <c r="AK219" i="13"/>
  <c r="AK79" i="13"/>
  <c r="AK67" i="13"/>
  <c r="AK36" i="13"/>
  <c r="AF213" i="13"/>
  <c r="AF209" i="13"/>
  <c r="AF201" i="13"/>
  <c r="AK194" i="13"/>
  <c r="AF181" i="13"/>
  <c r="AF173" i="13"/>
  <c r="AF101" i="13"/>
  <c r="AF241" i="13"/>
  <c r="AF205" i="13"/>
  <c r="AF161" i="13"/>
  <c r="AF93" i="13"/>
  <c r="AF225" i="13"/>
  <c r="AF221" i="13"/>
  <c r="AF193" i="13"/>
  <c r="AF233" i="13"/>
  <c r="AF229" i="13"/>
  <c r="AF81" i="13"/>
  <c r="AF77" i="13"/>
  <c r="AF149" i="13"/>
  <c r="AK132" i="13"/>
  <c r="AF129" i="13"/>
  <c r="AF113" i="13"/>
  <c r="AF109" i="13"/>
  <c r="AF97" i="13"/>
  <c r="AF33" i="13"/>
  <c r="AF177" i="13"/>
  <c r="AF169" i="13"/>
  <c r="AF157" i="13"/>
  <c r="AF153" i="13"/>
  <c r="AK145" i="13"/>
  <c r="AF133" i="13"/>
  <c r="AK106" i="13"/>
  <c r="AK100" i="13"/>
  <c r="AK99" i="13"/>
  <c r="AK93" i="13"/>
  <c r="AF65" i="13"/>
  <c r="AF57" i="13"/>
  <c r="AK196" i="13"/>
  <c r="AF185" i="13"/>
  <c r="AK168" i="13"/>
  <c r="AF165" i="13"/>
  <c r="AK147" i="13"/>
  <c r="AF145" i="13"/>
  <c r="AF141" i="13"/>
  <c r="AF137" i="13"/>
  <c r="AF121" i="13"/>
  <c r="AF89" i="13"/>
  <c r="AF85" i="13"/>
  <c r="AF73" i="13"/>
  <c r="AK71" i="13"/>
  <c r="AK61" i="13"/>
  <c r="AF53" i="13"/>
  <c r="AK51" i="13"/>
  <c r="AK45" i="13"/>
  <c r="AK33" i="13"/>
  <c r="AF29" i="13"/>
  <c r="AK23" i="13"/>
  <c r="AF21" i="13"/>
  <c r="AK227" i="13"/>
  <c r="AK171" i="13"/>
  <c r="AK125" i="13"/>
  <c r="AK16" i="13"/>
  <c r="AK239" i="13"/>
  <c r="AK230" i="13"/>
  <c r="AK206" i="13"/>
  <c r="AK182" i="13"/>
  <c r="AK176" i="13"/>
  <c r="AK121" i="13"/>
  <c r="AK120" i="13"/>
  <c r="AF147" i="13"/>
  <c r="AF43" i="13"/>
  <c r="AK185" i="13"/>
  <c r="AK149" i="13"/>
  <c r="AK122" i="13"/>
  <c r="AK113" i="13"/>
  <c r="AK104" i="13"/>
  <c r="AK89" i="13"/>
  <c r="AK20" i="13"/>
  <c r="AK19" i="13"/>
  <c r="AK12" i="13"/>
  <c r="AF202" i="13"/>
  <c r="AF178" i="13"/>
  <c r="AF170" i="13"/>
  <c r="AF86" i="13"/>
  <c r="AF58" i="13"/>
  <c r="AF235" i="13"/>
  <c r="AK238" i="13"/>
  <c r="AK214" i="13"/>
  <c r="AK212" i="13"/>
  <c r="AK205" i="13"/>
  <c r="AF203" i="13"/>
  <c r="AF194" i="13"/>
  <c r="AK191" i="13"/>
  <c r="AK183" i="13"/>
  <c r="AK177" i="13"/>
  <c r="AF174" i="13"/>
  <c r="AF159" i="13"/>
  <c r="AF158" i="13"/>
  <c r="AF138" i="13"/>
  <c r="AF114" i="13"/>
  <c r="AK112" i="13"/>
  <c r="AK103" i="13"/>
  <c r="AK101" i="13"/>
  <c r="AK86" i="13"/>
  <c r="AK211" i="13"/>
  <c r="AK203" i="13"/>
  <c r="AK88" i="13"/>
  <c r="AK234" i="13"/>
  <c r="AF231" i="13"/>
  <c r="AF230" i="13"/>
  <c r="AF226" i="13"/>
  <c r="AF206" i="13"/>
  <c r="AF182" i="13"/>
  <c r="AK181" i="13"/>
  <c r="AK180" i="13"/>
  <c r="AF179" i="13"/>
  <c r="AK178" i="13"/>
  <c r="AK170" i="13"/>
  <c r="AK146" i="13"/>
  <c r="AK124" i="13"/>
  <c r="AF94" i="13"/>
  <c r="AF46" i="13"/>
  <c r="AF163" i="13"/>
  <c r="AF146" i="13"/>
  <c r="AF142" i="13"/>
  <c r="AK136" i="13"/>
  <c r="AF134" i="13"/>
  <c r="AK133" i="13"/>
  <c r="AF130" i="13"/>
  <c r="AF122" i="13"/>
  <c r="AK115" i="13"/>
  <c r="AF106" i="13"/>
  <c r="AF30" i="13"/>
  <c r="AF162" i="13"/>
  <c r="AF154" i="13"/>
  <c r="AF127" i="13"/>
  <c r="AF126" i="13"/>
  <c r="AK118" i="13"/>
  <c r="AF110" i="13"/>
  <c r="AF107" i="13"/>
  <c r="AK105" i="13"/>
  <c r="AK98" i="13"/>
  <c r="AK87" i="13"/>
  <c r="AF82" i="13"/>
  <c r="AF79" i="13"/>
  <c r="AF54" i="13"/>
  <c r="AF42" i="13"/>
  <c r="AK94" i="13"/>
  <c r="AF90" i="13"/>
  <c r="AK82" i="13"/>
  <c r="AK78" i="13"/>
  <c r="AK72" i="13"/>
  <c r="AF66" i="13"/>
  <c r="AK62" i="13"/>
  <c r="AK55" i="13"/>
  <c r="AK52" i="13"/>
  <c r="AK47" i="13"/>
  <c r="AK32" i="13"/>
  <c r="AK25" i="13"/>
  <c r="AF22" i="13"/>
  <c r="AK13" i="13"/>
  <c r="AK63" i="13"/>
  <c r="AK54" i="13"/>
  <c r="AK39" i="13"/>
  <c r="AK31" i="13"/>
  <c r="AK24" i="13"/>
  <c r="AK17" i="13"/>
  <c r="AK15" i="13"/>
  <c r="AK240" i="13"/>
  <c r="AK233" i="13"/>
  <c r="AK217" i="13"/>
  <c r="AK201" i="13"/>
  <c r="AK151" i="13"/>
  <c r="AK242" i="13"/>
  <c r="AK163" i="13"/>
  <c r="AK243" i="13"/>
  <c r="AK241" i="13"/>
  <c r="AK237" i="13"/>
  <c r="AK236" i="13"/>
  <c r="AK229" i="13"/>
  <c r="AK220" i="13"/>
  <c r="AK218" i="13"/>
  <c r="AK216" i="13"/>
  <c r="AK130" i="13"/>
  <c r="AK179" i="13"/>
  <c r="AK141" i="13"/>
  <c r="AK137" i="13"/>
  <c r="AK215" i="13"/>
  <c r="AK202" i="13"/>
  <c r="AK193" i="13"/>
  <c r="AK188" i="13"/>
  <c r="AK186" i="13"/>
  <c r="AK175" i="13"/>
  <c r="AK169" i="13"/>
  <c r="AK164" i="13"/>
  <c r="AK158" i="13"/>
  <c r="AK155" i="13"/>
  <c r="AK148" i="13"/>
  <c r="AK144" i="13"/>
  <c r="AK142" i="13"/>
  <c r="AK110" i="13"/>
  <c r="AK189" i="13"/>
  <c r="AK157" i="13"/>
  <c r="AK70" i="13"/>
  <c r="AK114" i="13"/>
  <c r="AK92" i="13"/>
  <c r="AK108" i="13"/>
  <c r="AK102" i="13"/>
  <c r="AK91" i="13"/>
  <c r="AK90" i="13"/>
  <c r="AK85" i="13"/>
  <c r="AK81" i="13"/>
  <c r="AK77" i="13"/>
  <c r="AK76" i="13"/>
  <c r="AK73" i="13"/>
  <c r="AK28" i="13"/>
  <c r="AK64" i="13"/>
  <c r="AK60" i="13"/>
  <c r="AK40" i="13"/>
  <c r="AK30" i="13"/>
  <c r="AK53" i="13"/>
  <c r="AK50" i="13"/>
  <c r="AK48" i="13"/>
  <c r="AK37" i="13"/>
  <c r="AK35" i="13"/>
  <c r="AK207" i="13"/>
  <c r="AK195" i="13"/>
  <c r="AK187" i="13"/>
  <c r="AK134" i="13"/>
  <c r="AK128" i="13"/>
  <c r="AK126" i="13"/>
  <c r="AK159" i="13"/>
  <c r="AK231" i="13"/>
  <c r="AK167" i="13"/>
  <c r="AK235" i="13"/>
  <c r="AK244" i="13"/>
  <c r="AK232" i="13"/>
  <c r="AK228" i="13"/>
  <c r="AK226" i="13"/>
  <c r="AK225" i="13"/>
  <c r="AK223" i="13"/>
  <c r="AK222" i="13"/>
  <c r="AK221" i="13"/>
  <c r="AK204" i="13"/>
  <c r="AK199" i="13"/>
  <c r="AK198" i="13"/>
  <c r="AK192" i="13"/>
  <c r="AK190" i="13"/>
  <c r="AK184" i="13"/>
  <c r="AK172" i="13"/>
  <c r="AK160" i="13"/>
  <c r="AK152" i="13"/>
  <c r="AK150" i="13"/>
  <c r="AK127" i="13"/>
  <c r="AK116" i="13"/>
  <c r="AK83" i="13"/>
  <c r="AK26" i="13"/>
  <c r="AK213" i="13"/>
  <c r="AK210" i="13"/>
  <c r="AK209" i="13"/>
  <c r="AK200" i="13"/>
  <c r="AK174" i="13"/>
  <c r="AK173" i="13"/>
  <c r="AK166" i="13"/>
  <c r="AK165" i="13"/>
  <c r="AK162" i="13"/>
  <c r="AK161" i="13"/>
  <c r="AK156" i="13"/>
  <c r="AK138" i="13"/>
  <c r="AK135" i="13"/>
  <c r="AK123" i="13"/>
  <c r="AK42" i="13"/>
  <c r="AK34" i="13"/>
  <c r="AK154" i="13"/>
  <c r="AK153" i="13"/>
  <c r="AK143" i="13"/>
  <c r="AK139" i="13"/>
  <c r="AK131" i="13"/>
  <c r="AK119" i="13"/>
  <c r="AK111" i="13"/>
  <c r="AK46" i="13"/>
  <c r="AK43" i="13"/>
  <c r="AK18" i="13"/>
  <c r="AK14" i="13"/>
  <c r="AK56" i="13"/>
  <c r="AK109" i="13"/>
  <c r="AK107" i="13"/>
  <c r="AK97" i="13"/>
  <c r="AK96" i="13"/>
  <c r="AK95" i="13"/>
  <c r="AK84" i="13"/>
  <c r="AK80" i="13"/>
  <c r="AK75" i="13"/>
  <c r="AK69" i="13"/>
  <c r="AK59" i="13"/>
  <c r="AK58" i="13"/>
  <c r="AK57" i="13"/>
  <c r="AK49" i="13"/>
  <c r="AK38" i="13"/>
  <c r="AK29" i="13"/>
  <c r="AK21" i="13"/>
  <c r="AF243" i="13"/>
  <c r="AF239" i="13"/>
  <c r="AF227" i="13"/>
  <c r="AF223" i="13"/>
  <c r="AF219" i="13"/>
  <c r="AF215" i="13"/>
  <c r="AF211" i="13"/>
  <c r="AF207" i="13"/>
  <c r="AF199" i="13"/>
  <c r="AF195" i="13"/>
  <c r="AF191" i="13"/>
  <c r="AF187" i="13"/>
  <c r="AF183" i="13"/>
  <c r="AF175" i="13"/>
  <c r="AF171" i="13"/>
  <c r="AF155" i="13"/>
  <c r="AF151" i="13"/>
  <c r="AF139" i="13"/>
  <c r="AF111" i="13"/>
  <c r="AF103" i="13"/>
  <c r="AF99" i="13"/>
  <c r="AF95" i="13"/>
  <c r="AF91" i="13"/>
  <c r="AF83" i="13"/>
  <c r="AF71" i="13"/>
  <c r="AF67" i="13"/>
  <c r="AF63" i="13"/>
  <c r="AF59" i="13"/>
  <c r="AF51" i="13"/>
  <c r="AF47" i="13"/>
  <c r="AF35" i="13"/>
  <c r="AF31" i="13"/>
  <c r="AF27" i="13"/>
  <c r="AF23" i="13"/>
  <c r="AF19" i="13"/>
  <c r="AF15" i="13"/>
  <c r="AF123" i="13"/>
  <c r="AF75" i="13"/>
  <c r="AF131" i="13"/>
  <c r="AF55" i="13"/>
  <c r="AF115" i="13"/>
  <c r="AF135" i="13"/>
  <c r="AF119" i="13"/>
  <c r="AF144" i="13"/>
  <c r="AF143" i="13"/>
  <c r="AK140" i="13"/>
  <c r="AF108" i="13"/>
  <c r="AF87" i="13"/>
  <c r="AF100" i="13"/>
  <c r="AF70" i="13"/>
  <c r="AF69" i="13"/>
  <c r="AK66" i="13"/>
  <c r="AF88" i="13"/>
  <c r="AF80" i="13"/>
  <c r="AK74" i="13"/>
  <c r="AF62" i="13"/>
  <c r="AF61" i="13"/>
  <c r="AF49" i="13"/>
  <c r="AF45" i="13"/>
  <c r="AK44" i="13"/>
  <c r="AF40" i="13"/>
  <c r="AF39" i="13"/>
  <c r="AF38" i="13"/>
  <c r="AF13" i="13"/>
  <c r="AF34" i="13"/>
  <c r="AK22" i="13"/>
  <c r="AF25" i="13"/>
  <c r="AF17" i="13"/>
  <c r="F301" i="53"/>
  <c r="F302" i="53"/>
  <c r="F303" i="53"/>
  <c r="F304" i="53"/>
  <c r="F305" i="53"/>
  <c r="F306" i="53"/>
  <c r="F307" i="53"/>
  <c r="F308" i="53"/>
  <c r="F309" i="53"/>
  <c r="F310" i="53"/>
  <c r="F311" i="53"/>
  <c r="F312" i="53"/>
  <c r="F313" i="53"/>
  <c r="F314" i="53"/>
  <c r="F315" i="53"/>
  <c r="F316" i="53"/>
  <c r="F317" i="53"/>
  <c r="F318" i="53"/>
  <c r="F319" i="53"/>
  <c r="F320" i="53"/>
  <c r="F321" i="53"/>
  <c r="F322" i="53"/>
  <c r="F323" i="53"/>
  <c r="F324" i="53"/>
  <c r="F325" i="53"/>
  <c r="F326" i="53"/>
  <c r="F327" i="53"/>
  <c r="F328" i="53"/>
  <c r="F329" i="53"/>
  <c r="F330" i="53"/>
  <c r="F331" i="53"/>
  <c r="F332" i="53"/>
  <c r="F333" i="53"/>
  <c r="F334" i="53"/>
  <c r="F335" i="53"/>
  <c r="F336" i="53"/>
  <c r="F337" i="53"/>
  <c r="F338" i="53"/>
  <c r="F339" i="53"/>
  <c r="F340" i="53"/>
  <c r="F341" i="53"/>
  <c r="F342" i="53"/>
  <c r="F343" i="53"/>
  <c r="F344" i="53"/>
  <c r="F345" i="53"/>
  <c r="F346" i="53"/>
  <c r="F347" i="53"/>
  <c r="F348" i="53"/>
  <c r="F349" i="53"/>
  <c r="F350" i="53"/>
  <c r="F351" i="53"/>
  <c r="F352" i="53"/>
  <c r="F353" i="53"/>
  <c r="F354" i="53"/>
  <c r="F355" i="53"/>
  <c r="F356" i="53"/>
  <c r="F357" i="53"/>
  <c r="F358" i="53"/>
  <c r="F359" i="53"/>
  <c r="F360" i="53"/>
  <c r="F361" i="53"/>
  <c r="F362" i="53"/>
  <c r="F363" i="53"/>
  <c r="F364" i="53"/>
  <c r="F365" i="53"/>
  <c r="F366" i="53"/>
  <c r="F367" i="53"/>
  <c r="F368" i="53"/>
  <c r="F369" i="53"/>
  <c r="F370" i="53"/>
  <c r="F371" i="53"/>
  <c r="F372" i="53"/>
  <c r="F373" i="53"/>
  <c r="F374" i="53"/>
  <c r="F375" i="53"/>
  <c r="F376" i="53"/>
  <c r="F377" i="53"/>
  <c r="F378" i="53"/>
  <c r="F379" i="53"/>
  <c r="F380" i="53"/>
  <c r="F381" i="53"/>
  <c r="F382" i="53"/>
  <c r="F383" i="53"/>
  <c r="F384" i="53"/>
  <c r="F385" i="53"/>
  <c r="F386" i="53"/>
  <c r="F387" i="53"/>
  <c r="F388" i="53"/>
  <c r="F389" i="53"/>
  <c r="F390" i="53"/>
  <c r="F391" i="53"/>
  <c r="F392" i="53"/>
  <c r="F393" i="53"/>
  <c r="F394" i="53"/>
  <c r="F395" i="53"/>
  <c r="F396" i="53"/>
  <c r="F397" i="53"/>
  <c r="F398" i="53"/>
  <c r="F399" i="53"/>
  <c r="F400" i="53"/>
  <c r="F401" i="53"/>
  <c r="F402" i="53"/>
  <c r="F403" i="53"/>
  <c r="F404" i="53"/>
  <c r="F405" i="53"/>
  <c r="F406" i="53"/>
  <c r="F407" i="53"/>
  <c r="F408" i="53"/>
  <c r="F409" i="53"/>
  <c r="F410" i="53"/>
  <c r="F411" i="53"/>
  <c r="F412" i="53"/>
  <c r="F413" i="53"/>
  <c r="F414" i="53"/>
  <c r="F415" i="53"/>
  <c r="F416" i="53"/>
  <c r="F417" i="53"/>
  <c r="F418" i="53"/>
  <c r="F419" i="53"/>
  <c r="F420" i="53"/>
  <c r="F421" i="53"/>
  <c r="F422" i="53"/>
  <c r="F423" i="53"/>
  <c r="F424" i="53"/>
  <c r="F425" i="53"/>
  <c r="F426" i="53"/>
  <c r="F427" i="53"/>
  <c r="F428" i="53"/>
  <c r="F429" i="53"/>
  <c r="F430" i="53"/>
  <c r="F431" i="53"/>
  <c r="F432" i="53"/>
  <c r="F433" i="53"/>
  <c r="F434" i="53"/>
  <c r="F435" i="53"/>
  <c r="F436" i="53"/>
  <c r="F437" i="53"/>
  <c r="F438" i="53"/>
  <c r="F439" i="53"/>
  <c r="F440" i="53"/>
  <c r="F441" i="53"/>
  <c r="F442" i="53"/>
  <c r="F443" i="53"/>
  <c r="F444" i="53"/>
  <c r="F445" i="53"/>
  <c r="F446" i="53"/>
  <c r="F447" i="53"/>
  <c r="F448" i="53"/>
  <c r="F449" i="53"/>
  <c r="F450" i="53"/>
  <c r="F451" i="53"/>
  <c r="F452" i="53"/>
  <c r="F453" i="53"/>
  <c r="F454" i="53"/>
  <c r="F455" i="53"/>
  <c r="F456" i="53"/>
  <c r="F457" i="53"/>
  <c r="F458" i="53"/>
  <c r="F459" i="53"/>
  <c r="F460" i="53"/>
  <c r="F461" i="53"/>
  <c r="F462" i="53"/>
  <c r="F463" i="53"/>
  <c r="F464" i="53"/>
  <c r="F465" i="53"/>
  <c r="F466" i="53"/>
  <c r="F467" i="53"/>
  <c r="F468" i="53"/>
  <c r="F469" i="53"/>
  <c r="F470" i="53"/>
  <c r="F471" i="53"/>
  <c r="F472" i="53"/>
  <c r="F473" i="53"/>
  <c r="F474" i="53"/>
  <c r="F475" i="53"/>
  <c r="F476" i="53"/>
  <c r="F477" i="53"/>
  <c r="F478" i="53"/>
  <c r="F479" i="53"/>
  <c r="F480" i="53"/>
  <c r="F481" i="53"/>
  <c r="F482" i="53"/>
  <c r="F483" i="53"/>
  <c r="F484" i="53"/>
  <c r="F485" i="53"/>
  <c r="F486" i="53"/>
  <c r="F487" i="53"/>
  <c r="F488" i="53"/>
  <c r="F489" i="53"/>
  <c r="F490" i="53"/>
  <c r="F491" i="53"/>
  <c r="F492" i="53"/>
  <c r="F493" i="53"/>
  <c r="F494" i="53"/>
  <c r="F495" i="53"/>
  <c r="F496" i="53"/>
  <c r="F497" i="53"/>
  <c r="F498" i="53"/>
  <c r="F499" i="53"/>
  <c r="F500" i="53"/>
  <c r="F501" i="53"/>
  <c r="F502" i="53"/>
  <c r="F503" i="53"/>
  <c r="F504" i="53"/>
  <c r="F505" i="53"/>
  <c r="F506" i="53"/>
  <c r="F507" i="53"/>
  <c r="F508" i="53"/>
  <c r="F509" i="53"/>
  <c r="F510" i="53"/>
  <c r="F511" i="53"/>
  <c r="F512" i="53"/>
  <c r="F513" i="53"/>
  <c r="F514" i="53"/>
  <c r="F515" i="53"/>
  <c r="F516" i="53"/>
  <c r="F517" i="53"/>
  <c r="F518" i="53"/>
  <c r="F519" i="53"/>
  <c r="F520" i="53"/>
  <c r="F521" i="53"/>
  <c r="F522" i="53"/>
  <c r="F523" i="53"/>
  <c r="F524" i="53"/>
  <c r="F525" i="53"/>
  <c r="F526" i="53"/>
  <c r="F527" i="53"/>
  <c r="F528" i="53"/>
  <c r="F529" i="53"/>
  <c r="F530" i="53"/>
  <c r="F531" i="53"/>
  <c r="F532" i="53"/>
  <c r="F533" i="53"/>
  <c r="F534" i="53"/>
  <c r="F535" i="53"/>
  <c r="F536" i="53"/>
  <c r="F537" i="53"/>
  <c r="F538" i="53"/>
  <c r="F539" i="53"/>
  <c r="F540" i="53"/>
  <c r="F541" i="53"/>
  <c r="F542" i="53"/>
  <c r="F543" i="53"/>
  <c r="F544" i="53"/>
  <c r="F545" i="53"/>
  <c r="F546" i="53"/>
  <c r="F547" i="53"/>
  <c r="F548" i="53"/>
  <c r="F549" i="53"/>
  <c r="F550" i="53"/>
  <c r="F551" i="53"/>
  <c r="F552" i="53"/>
  <c r="F553" i="53"/>
  <c r="F554" i="53"/>
  <c r="F555" i="53"/>
  <c r="F556" i="53"/>
  <c r="W11" i="13"/>
  <c r="O11" i="13"/>
  <c r="X11" i="13"/>
  <c r="V11" i="13"/>
  <c r="U11" i="13"/>
  <c r="AD11" i="13"/>
  <c r="P11" i="13"/>
  <c r="AH11" i="13"/>
  <c r="AG11" i="13"/>
  <c r="AE11" i="13"/>
  <c r="Q11" i="13"/>
  <c r="D15" i="15" l="1"/>
  <c r="E161" i="49"/>
  <c r="E51" i="49"/>
  <c r="C15" i="15"/>
  <c r="E217" i="14"/>
  <c r="C243" i="49"/>
  <c r="E243" i="49"/>
  <c r="D241" i="49"/>
  <c r="D210" i="14"/>
  <c r="D116" i="49"/>
  <c r="E163" i="49"/>
  <c r="E213" i="14"/>
  <c r="C187" i="49"/>
  <c r="D15" i="49"/>
  <c r="D211" i="49"/>
  <c r="E39" i="49"/>
  <c r="E211" i="49"/>
  <c r="E142" i="49"/>
  <c r="D235" i="49"/>
  <c r="D142" i="49"/>
  <c r="D161" i="49"/>
  <c r="C235" i="49"/>
  <c r="E187" i="49"/>
  <c r="E116" i="49"/>
  <c r="D136" i="49"/>
  <c r="C247" i="49"/>
  <c r="E15" i="49"/>
  <c r="E247" i="49"/>
  <c r="C52" i="49"/>
  <c r="E52" i="49"/>
  <c r="D179" i="49"/>
  <c r="C236" i="49"/>
  <c r="E230" i="49"/>
  <c r="C230" i="49"/>
  <c r="C231" i="49"/>
  <c r="D207" i="49"/>
  <c r="C134" i="49"/>
  <c r="D112" i="49"/>
  <c r="E72" i="49"/>
  <c r="D68" i="49"/>
  <c r="E68" i="49"/>
  <c r="C51" i="49"/>
  <c r="D39" i="49"/>
  <c r="C41" i="49"/>
  <c r="D25" i="49"/>
  <c r="E128" i="49"/>
  <c r="C110" i="49"/>
  <c r="C173" i="49"/>
  <c r="C207" i="49"/>
  <c r="E110" i="49"/>
  <c r="C221" i="49"/>
  <c r="C62" i="49"/>
  <c r="E194" i="49"/>
  <c r="D128" i="49"/>
  <c r="E173" i="49"/>
  <c r="E74" i="49"/>
  <c r="D30" i="49"/>
  <c r="D143" i="49"/>
  <c r="C112" i="49"/>
  <c r="E158" i="49"/>
  <c r="D87" i="49"/>
  <c r="D130" i="49"/>
  <c r="E185" i="49"/>
  <c r="D63" i="49"/>
  <c r="C37" i="49"/>
  <c r="E87" i="49"/>
  <c r="E130" i="49"/>
  <c r="C158" i="49"/>
  <c r="D37" i="49"/>
  <c r="E50" i="49"/>
  <c r="C223" i="49"/>
  <c r="C217" i="49"/>
  <c r="C214" i="49"/>
  <c r="E214" i="49"/>
  <c r="E202" i="49"/>
  <c r="D202" i="49"/>
  <c r="D189" i="49"/>
  <c r="E189" i="49"/>
  <c r="E182" i="49"/>
  <c r="E178" i="49"/>
  <c r="D175" i="49"/>
  <c r="E175" i="49"/>
  <c r="E174" i="49"/>
  <c r="C155" i="49"/>
  <c r="D155" i="49"/>
  <c r="C147" i="49"/>
  <c r="E147" i="49"/>
  <c r="D133" i="49"/>
  <c r="C136" i="49"/>
  <c r="E133" i="49"/>
  <c r="E121" i="49"/>
  <c r="D121" i="49"/>
  <c r="C120" i="49"/>
  <c r="D118" i="49"/>
  <c r="C107" i="49"/>
  <c r="D107" i="49"/>
  <c r="E106" i="49"/>
  <c r="E84" i="49"/>
  <c r="D75" i="49"/>
  <c r="C64" i="49"/>
  <c r="E58" i="49"/>
  <c r="C50" i="49"/>
  <c r="C49" i="49"/>
  <c r="D49" i="49"/>
  <c r="E41" i="49"/>
  <c r="D42" i="49"/>
  <c r="E42" i="49"/>
  <c r="D31" i="49"/>
  <c r="C27" i="49"/>
  <c r="D22" i="49"/>
  <c r="D18" i="49"/>
  <c r="E18" i="49"/>
  <c r="D140" i="49"/>
  <c r="C194" i="49"/>
  <c r="E100" i="49"/>
  <c r="C162" i="49"/>
  <c r="E195" i="49"/>
  <c r="E78" i="49"/>
  <c r="E135" i="49"/>
  <c r="E34" i="49"/>
  <c r="C67" i="49"/>
  <c r="C78" i="49"/>
  <c r="C135" i="49"/>
  <c r="E125" i="49"/>
  <c r="C227" i="49"/>
  <c r="E227" i="49"/>
  <c r="D21" i="49"/>
  <c r="C234" i="49"/>
  <c r="D26" i="49"/>
  <c r="C83" i="49"/>
  <c r="C218" i="49"/>
  <c r="D72" i="49"/>
  <c r="E88" i="49"/>
  <c r="E108" i="49"/>
  <c r="C75" i="49"/>
  <c r="E30" i="49"/>
  <c r="D17" i="49"/>
  <c r="D195" i="49"/>
  <c r="C17" i="49"/>
  <c r="D66" i="49"/>
  <c r="D150" i="49"/>
  <c r="D34" i="49"/>
  <c r="C115" i="49"/>
  <c r="E139" i="49"/>
  <c r="C21" i="49"/>
  <c r="E234" i="49"/>
  <c r="D83" i="49"/>
  <c r="E115" i="49"/>
  <c r="D151" i="49"/>
  <c r="D199" i="49"/>
  <c r="C26" i="49"/>
  <c r="E38" i="49"/>
  <c r="E129" i="49"/>
  <c r="C143" i="49"/>
  <c r="D27" i="49"/>
  <c r="E64" i="49"/>
  <c r="C108" i="49"/>
  <c r="D67" i="49"/>
  <c r="E79" i="49"/>
  <c r="D125" i="49"/>
  <c r="C70" i="49"/>
  <c r="C124" i="49"/>
  <c r="C213" i="49"/>
  <c r="C190" i="49"/>
  <c r="E215" i="49"/>
  <c r="E231" i="49"/>
  <c r="C119" i="49"/>
  <c r="E119" i="49"/>
  <c r="D215" i="49"/>
  <c r="C19" i="49"/>
  <c r="C100" i="49"/>
  <c r="E205" i="49"/>
  <c r="E111" i="49"/>
  <c r="C166" i="49"/>
  <c r="E153" i="49"/>
  <c r="D144" i="49"/>
  <c r="E167" i="49"/>
  <c r="C199" i="49"/>
  <c r="E114" i="49"/>
  <c r="D165" i="49"/>
  <c r="E122" i="49"/>
  <c r="C144" i="49"/>
  <c r="C191" i="49"/>
  <c r="D114" i="49"/>
  <c r="E103" i="49"/>
  <c r="C31" i="49"/>
  <c r="D167" i="49"/>
  <c r="D191" i="49"/>
  <c r="C219" i="49"/>
  <c r="E90" i="49"/>
  <c r="C181" i="49"/>
  <c r="E43" i="49"/>
  <c r="E239" i="49"/>
  <c r="D33" i="49"/>
  <c r="E157" i="49"/>
  <c r="C169" i="49"/>
  <c r="D181" i="49"/>
  <c r="D71" i="49"/>
  <c r="E170" i="49"/>
  <c r="E186" i="49"/>
  <c r="C198" i="49"/>
  <c r="E226" i="49"/>
  <c r="E23" i="49"/>
  <c r="E48" i="49"/>
  <c r="D60" i="49"/>
  <c r="E96" i="49"/>
  <c r="D104" i="49"/>
  <c r="E159" i="49"/>
  <c r="D203" i="49"/>
  <c r="E211" i="14"/>
  <c r="D120" i="49"/>
  <c r="D162" i="49"/>
  <c r="C140" i="49"/>
  <c r="E98" i="49"/>
  <c r="E99" i="49"/>
  <c r="D99" i="49"/>
  <c r="C154" i="49"/>
  <c r="E56" i="49"/>
  <c r="D177" i="49"/>
  <c r="D219" i="49"/>
  <c r="C103" i="49"/>
  <c r="D166" i="49"/>
  <c r="D193" i="49"/>
  <c r="C43" i="49"/>
  <c r="E104" i="49"/>
  <c r="D122" i="49"/>
  <c r="E193" i="49"/>
  <c r="E91" i="49"/>
  <c r="E198" i="49"/>
  <c r="C23" i="49"/>
  <c r="E33" i="49"/>
  <c r="D106" i="49"/>
  <c r="C157" i="49"/>
  <c r="E71" i="49"/>
  <c r="E151" i="49"/>
  <c r="C226" i="49"/>
  <c r="C48" i="49"/>
  <c r="C60" i="49"/>
  <c r="C80" i="49"/>
  <c r="C96" i="49"/>
  <c r="D126" i="49"/>
  <c r="E148" i="49"/>
  <c r="C159" i="49"/>
  <c r="E171" i="49"/>
  <c r="E183" i="49"/>
  <c r="C203" i="49"/>
  <c r="D223" i="49"/>
  <c r="D98" i="49"/>
  <c r="E177" i="49"/>
  <c r="E218" i="49"/>
  <c r="E19" i="49"/>
  <c r="D56" i="49"/>
  <c r="D102" i="49"/>
  <c r="D153" i="49"/>
  <c r="D91" i="49"/>
  <c r="E210" i="49"/>
  <c r="E179" i="49"/>
  <c r="C239" i="49"/>
  <c r="C210" i="49"/>
  <c r="E94" i="49"/>
  <c r="C132" i="49"/>
  <c r="C146" i="49"/>
  <c r="C197" i="49"/>
  <c r="E95" i="49"/>
  <c r="D129" i="49"/>
  <c r="E126" i="49"/>
  <c r="C148" i="49"/>
  <c r="D171" i="49"/>
  <c r="C183" i="49"/>
  <c r="C17" i="15"/>
  <c r="D17" i="15"/>
  <c r="D40" i="15"/>
  <c r="C40" i="15"/>
  <c r="C51" i="15"/>
  <c r="D51" i="15"/>
  <c r="C103" i="15"/>
  <c r="D103" i="15"/>
  <c r="C16" i="15"/>
  <c r="D16" i="15"/>
  <c r="D112" i="15"/>
  <c r="C112" i="15"/>
  <c r="D130" i="15"/>
  <c r="C130" i="15"/>
  <c r="C151" i="15"/>
  <c r="D151" i="15"/>
  <c r="C28" i="15"/>
  <c r="D28" i="15"/>
  <c r="D95" i="15"/>
  <c r="C95" i="15"/>
  <c r="D131" i="15"/>
  <c r="C131" i="15"/>
  <c r="D172" i="15"/>
  <c r="C172" i="15"/>
  <c r="D180" i="15"/>
  <c r="C180" i="15"/>
  <c r="D195" i="15"/>
  <c r="C195" i="15"/>
  <c r="C205" i="15"/>
  <c r="D205" i="15"/>
  <c r="D143" i="15"/>
  <c r="C143" i="15"/>
  <c r="C184" i="15"/>
  <c r="D184" i="15"/>
  <c r="C217" i="15"/>
  <c r="D217" i="15"/>
  <c r="C237" i="15"/>
  <c r="D237" i="15"/>
  <c r="C198" i="15"/>
  <c r="D198" i="15"/>
  <c r="D147" i="15"/>
  <c r="C147" i="15"/>
  <c r="C194" i="15"/>
  <c r="D194" i="15"/>
  <c r="D32" i="15"/>
  <c r="C32" i="15"/>
  <c r="D23" i="15"/>
  <c r="C23" i="15"/>
  <c r="C49" i="15"/>
  <c r="D49" i="15"/>
  <c r="C171" i="15"/>
  <c r="D171" i="15"/>
  <c r="C189" i="15"/>
  <c r="D189" i="15"/>
  <c r="D138" i="15"/>
  <c r="C138" i="15"/>
  <c r="D154" i="15"/>
  <c r="C154" i="15"/>
  <c r="C183" i="15"/>
  <c r="D183" i="15"/>
  <c r="C192" i="15"/>
  <c r="D192" i="15"/>
  <c r="D219" i="15"/>
  <c r="C219" i="15"/>
  <c r="C226" i="15"/>
  <c r="D226" i="15"/>
  <c r="D236" i="15"/>
  <c r="C236" i="15"/>
  <c r="D243" i="15"/>
  <c r="C243" i="15"/>
  <c r="C212" i="15"/>
  <c r="D212" i="15"/>
  <c r="D232" i="15"/>
  <c r="C232" i="15"/>
  <c r="D244" i="15"/>
  <c r="C244" i="15"/>
  <c r="C30" i="15"/>
  <c r="D30" i="15"/>
  <c r="D46" i="15"/>
  <c r="C46" i="15"/>
  <c r="C38" i="15"/>
  <c r="D38" i="15"/>
  <c r="C98" i="15"/>
  <c r="D98" i="15"/>
  <c r="D132" i="15"/>
  <c r="C132" i="15"/>
  <c r="C148" i="15"/>
  <c r="D148" i="15"/>
  <c r="D168" i="15"/>
  <c r="C168" i="15"/>
  <c r="D203" i="15"/>
  <c r="C203" i="15"/>
  <c r="C174" i="15"/>
  <c r="D174" i="15"/>
  <c r="D93" i="15"/>
  <c r="C93" i="15"/>
  <c r="D129" i="15"/>
  <c r="C129" i="15"/>
  <c r="C204" i="15"/>
  <c r="D204" i="15"/>
  <c r="D133" i="15"/>
  <c r="C133" i="15"/>
  <c r="D108" i="15"/>
  <c r="C108" i="15"/>
  <c r="C29" i="15"/>
  <c r="D29" i="15"/>
  <c r="C57" i="15"/>
  <c r="D57" i="15"/>
  <c r="D21" i="15"/>
  <c r="C21" i="15"/>
  <c r="C104" i="15"/>
  <c r="D104" i="15"/>
  <c r="D61" i="15"/>
  <c r="C61" i="15"/>
  <c r="D100" i="15"/>
  <c r="C100" i="15"/>
  <c r="D134" i="15"/>
  <c r="C134" i="15"/>
  <c r="D146" i="15"/>
  <c r="C146" i="15"/>
  <c r="D161" i="15"/>
  <c r="C161" i="15"/>
  <c r="C167" i="15"/>
  <c r="D167" i="15"/>
  <c r="D175" i="15"/>
  <c r="C175" i="15"/>
  <c r="D185" i="15"/>
  <c r="C185" i="15"/>
  <c r="D200" i="15"/>
  <c r="C200" i="15"/>
  <c r="C207" i="15"/>
  <c r="D207" i="15"/>
  <c r="C111" i="15"/>
  <c r="D111" i="15"/>
  <c r="D165" i="15"/>
  <c r="C165" i="15"/>
  <c r="D220" i="15"/>
  <c r="C220" i="15"/>
  <c r="C233" i="15"/>
  <c r="D233" i="15"/>
  <c r="D238" i="15"/>
  <c r="C238" i="15"/>
  <c r="C127" i="15"/>
  <c r="D127" i="15"/>
  <c r="D210" i="15"/>
  <c r="C210" i="15"/>
  <c r="D35" i="15"/>
  <c r="C35" i="15"/>
  <c r="C25" i="15"/>
  <c r="D25" i="15"/>
  <c r="C50" i="15"/>
  <c r="D50" i="15"/>
  <c r="D81" i="15"/>
  <c r="C81" i="15"/>
  <c r="C113" i="15"/>
  <c r="D113" i="15"/>
  <c r="D136" i="15"/>
  <c r="C136" i="15"/>
  <c r="C176" i="15"/>
  <c r="D176" i="15"/>
  <c r="D157" i="15"/>
  <c r="C157" i="15"/>
  <c r="C166" i="15"/>
  <c r="D166" i="15"/>
  <c r="C186" i="15"/>
  <c r="D186" i="15"/>
  <c r="D208" i="15"/>
  <c r="C208" i="15"/>
  <c r="C229" i="15"/>
  <c r="D229" i="15"/>
  <c r="D247" i="15"/>
  <c r="C247" i="15"/>
  <c r="C52" i="15"/>
  <c r="D52" i="15"/>
  <c r="D41" i="15"/>
  <c r="C41" i="15"/>
  <c r="D62" i="15"/>
  <c r="C62" i="15"/>
  <c r="C86" i="15"/>
  <c r="D86" i="15"/>
  <c r="C96" i="15"/>
  <c r="D96" i="15"/>
  <c r="C173" i="15"/>
  <c r="D173" i="15"/>
  <c r="D124" i="15"/>
  <c r="C124" i="15"/>
  <c r="D144" i="15"/>
  <c r="C144" i="15"/>
  <c r="D85" i="15"/>
  <c r="C85" i="15"/>
  <c r="D97" i="15"/>
  <c r="C97" i="15"/>
  <c r="D116" i="15"/>
  <c r="C116" i="15"/>
  <c r="D142" i="15"/>
  <c r="C142" i="15"/>
  <c r="D26" i="15"/>
  <c r="C26" i="15"/>
  <c r="C228" i="15"/>
  <c r="D228" i="15"/>
  <c r="D214" i="15"/>
  <c r="C214" i="15"/>
  <c r="D18" i="15"/>
  <c r="C18" i="15"/>
  <c r="D153" i="15"/>
  <c r="C153" i="15"/>
  <c r="C43" i="15"/>
  <c r="D43" i="15"/>
  <c r="D55" i="15"/>
  <c r="C55" i="15"/>
  <c r="C106" i="15"/>
  <c r="D106" i="15"/>
  <c r="C114" i="15"/>
  <c r="D114" i="15"/>
  <c r="C20" i="15"/>
  <c r="D20" i="15"/>
  <c r="D42" i="15"/>
  <c r="C42" i="15"/>
  <c r="C118" i="15"/>
  <c r="D118" i="15"/>
  <c r="D122" i="15"/>
  <c r="C122" i="15"/>
  <c r="D137" i="15"/>
  <c r="C137" i="15"/>
  <c r="C152" i="15"/>
  <c r="D152" i="15"/>
  <c r="C163" i="15"/>
  <c r="D163" i="15"/>
  <c r="C187" i="15"/>
  <c r="D187" i="15"/>
  <c r="C202" i="15"/>
  <c r="D202" i="15"/>
  <c r="D211" i="15"/>
  <c r="C211" i="15"/>
  <c r="C234" i="15"/>
  <c r="D234" i="15"/>
  <c r="C245" i="15"/>
  <c r="D245" i="15"/>
  <c r="D206" i="15"/>
  <c r="C206" i="15"/>
  <c r="D218" i="15"/>
  <c r="C218" i="15"/>
  <c r="D24" i="15"/>
  <c r="C24" i="15"/>
  <c r="D37" i="15"/>
  <c r="C37" i="15"/>
  <c r="D59" i="15"/>
  <c r="C59" i="15"/>
  <c r="C47" i="15"/>
  <c r="D47" i="15"/>
  <c r="C99" i="15"/>
  <c r="D99" i="15"/>
  <c r="C123" i="15"/>
  <c r="D123" i="15"/>
  <c r="D121" i="15"/>
  <c r="C121" i="15"/>
  <c r="C140" i="15"/>
  <c r="D140" i="15"/>
  <c r="C181" i="15"/>
  <c r="D181" i="15"/>
  <c r="C179" i="15"/>
  <c r="D179" i="15"/>
  <c r="C199" i="15"/>
  <c r="D199" i="15"/>
  <c r="C209" i="15"/>
  <c r="D209" i="15"/>
  <c r="D125" i="15"/>
  <c r="C125" i="15"/>
  <c r="C223" i="15"/>
  <c r="D223" i="15"/>
  <c r="C239" i="15"/>
  <c r="D239" i="15"/>
  <c r="D36" i="15"/>
  <c r="C36" i="15"/>
  <c r="D53" i="15"/>
  <c r="C53" i="15"/>
  <c r="D34" i="15"/>
  <c r="C34" i="15"/>
  <c r="D82" i="15"/>
  <c r="C82" i="15"/>
  <c r="C115" i="15"/>
  <c r="D115" i="15"/>
  <c r="C149" i="15"/>
  <c r="D149" i="15"/>
  <c r="D135" i="15"/>
  <c r="C135" i="15"/>
  <c r="D141" i="15"/>
  <c r="C141" i="15"/>
  <c r="D158" i="15"/>
  <c r="C158" i="15"/>
  <c r="D88" i="15"/>
  <c r="C88" i="15"/>
  <c r="C196" i="15"/>
  <c r="D196" i="15"/>
  <c r="C227" i="15"/>
  <c r="D227" i="15"/>
  <c r="C225" i="15"/>
  <c r="D225" i="15"/>
  <c r="D242" i="15"/>
  <c r="C242" i="15"/>
  <c r="C105" i="15"/>
  <c r="D105" i="15"/>
  <c r="C120" i="15"/>
  <c r="D120" i="15"/>
  <c r="D162" i="15"/>
  <c r="C162" i="15"/>
  <c r="C178" i="15"/>
  <c r="D178" i="15"/>
  <c r="C213" i="15"/>
  <c r="D213" i="15"/>
  <c r="C101" i="15"/>
  <c r="D101" i="15"/>
  <c r="C145" i="15"/>
  <c r="D145" i="15"/>
  <c r="D215" i="15"/>
  <c r="C215" i="15"/>
  <c r="C128" i="15"/>
  <c r="D128" i="15"/>
  <c r="D83" i="15"/>
  <c r="C83" i="15"/>
  <c r="C48" i="15"/>
  <c r="D48" i="15"/>
  <c r="D56" i="15"/>
  <c r="C56" i="15"/>
  <c r="D65" i="15"/>
  <c r="C65" i="15"/>
  <c r="C94" i="15"/>
  <c r="D94" i="15"/>
  <c r="C102" i="15"/>
  <c r="D102" i="15"/>
  <c r="C107" i="15"/>
  <c r="D107" i="15"/>
  <c r="D91" i="15"/>
  <c r="C91" i="15"/>
  <c r="C90" i="15"/>
  <c r="D90" i="15"/>
  <c r="C27" i="15"/>
  <c r="D27" i="15"/>
  <c r="D87" i="15"/>
  <c r="C87" i="15"/>
  <c r="D155" i="15"/>
  <c r="C155" i="15"/>
  <c r="C191" i="15"/>
  <c r="D191" i="15"/>
  <c r="C33" i="15"/>
  <c r="D33" i="15"/>
  <c r="C160" i="15"/>
  <c r="D160" i="15"/>
  <c r="D177" i="15"/>
  <c r="C177" i="15"/>
  <c r="D216" i="15"/>
  <c r="C216" i="15"/>
  <c r="C230" i="15"/>
  <c r="D230" i="15"/>
  <c r="C246" i="15"/>
  <c r="D246" i="15"/>
  <c r="D63" i="15"/>
  <c r="C63" i="15"/>
  <c r="C190" i="15"/>
  <c r="D190" i="15"/>
  <c r="C117" i="15"/>
  <c r="D117" i="15"/>
  <c r="D222" i="15"/>
  <c r="C222" i="15"/>
  <c r="C31" i="15"/>
  <c r="D31" i="15"/>
  <c r="C19" i="15"/>
  <c r="D19" i="15"/>
  <c r="C60" i="15"/>
  <c r="D60" i="15"/>
  <c r="D188" i="15"/>
  <c r="C188" i="15"/>
  <c r="D119" i="15"/>
  <c r="C119" i="15"/>
  <c r="C159" i="15"/>
  <c r="D159" i="15"/>
  <c r="D169" i="15"/>
  <c r="C169" i="15"/>
  <c r="D182" i="15"/>
  <c r="C182" i="15"/>
  <c r="C201" i="15"/>
  <c r="D201" i="15"/>
  <c r="C139" i="15"/>
  <c r="D139" i="15"/>
  <c r="C224" i="15"/>
  <c r="D224" i="15"/>
  <c r="D235" i="15"/>
  <c r="C235" i="15"/>
  <c r="C241" i="15"/>
  <c r="D241" i="15"/>
  <c r="C231" i="15"/>
  <c r="D231" i="15"/>
  <c r="D54" i="15"/>
  <c r="C54" i="15"/>
  <c r="D22" i="15"/>
  <c r="C22" i="15"/>
  <c r="D84" i="15"/>
  <c r="C84" i="15"/>
  <c r="D58" i="15"/>
  <c r="C58" i="15"/>
  <c r="D126" i="15"/>
  <c r="C126" i="15"/>
  <c r="D156" i="15"/>
  <c r="C156" i="15"/>
  <c r="D197" i="15"/>
  <c r="C197" i="15"/>
  <c r="D39" i="15"/>
  <c r="C39" i="15"/>
  <c r="D92" i="15"/>
  <c r="C92" i="15"/>
  <c r="C110" i="15"/>
  <c r="D110" i="15"/>
  <c r="D240" i="15"/>
  <c r="C240" i="15"/>
  <c r="C44" i="15"/>
  <c r="D44" i="15"/>
  <c r="C164" i="15"/>
  <c r="D164" i="15"/>
  <c r="D150" i="15"/>
  <c r="C150" i="15"/>
  <c r="C64" i="15"/>
  <c r="D64" i="15"/>
  <c r="C193" i="15"/>
  <c r="D193" i="15"/>
  <c r="D89" i="15"/>
  <c r="C89" i="15"/>
  <c r="C170" i="15"/>
  <c r="D170" i="15"/>
  <c r="C109" i="15"/>
  <c r="D109" i="15"/>
  <c r="D45" i="15"/>
  <c r="C45" i="15"/>
  <c r="C221" i="15"/>
  <c r="D221" i="15"/>
  <c r="D185" i="49"/>
  <c r="C58" i="49"/>
  <c r="C66" i="49"/>
  <c r="E82" i="49"/>
  <c r="D94" i="49"/>
  <c r="E124" i="49"/>
  <c r="D132" i="49"/>
  <c r="C138" i="49"/>
  <c r="E146" i="49"/>
  <c r="E169" i="49"/>
  <c r="D209" i="49"/>
  <c r="D225" i="49"/>
  <c r="C59" i="49"/>
  <c r="C63" i="49"/>
  <c r="C244" i="49"/>
  <c r="C201" i="49"/>
  <c r="E233" i="49"/>
  <c r="C237" i="49"/>
  <c r="E138" i="49"/>
  <c r="E229" i="49"/>
  <c r="C213" i="14"/>
  <c r="C210" i="14"/>
  <c r="C211" i="14"/>
  <c r="D215" i="14"/>
  <c r="C216" i="14"/>
  <c r="D217" i="14"/>
  <c r="C215" i="14"/>
  <c r="D209" i="14"/>
  <c r="E37" i="40"/>
  <c r="D38" i="40"/>
  <c r="E30" i="40"/>
  <c r="D34" i="40"/>
  <c r="E22" i="40"/>
  <c r="E38" i="40"/>
  <c r="E26" i="40"/>
  <c r="E42" i="40"/>
  <c r="D42" i="40"/>
  <c r="C48" i="40"/>
  <c r="C24" i="49"/>
  <c r="C57" i="49"/>
  <c r="E93" i="49"/>
  <c r="C105" i="49"/>
  <c r="C145" i="49"/>
  <c r="D172" i="49"/>
  <c r="D216" i="14"/>
  <c r="E209" i="14"/>
  <c r="D218" i="14"/>
  <c r="C20" i="49"/>
  <c r="C44" i="49"/>
  <c r="C141" i="49"/>
  <c r="D168" i="49"/>
  <c r="D16" i="49"/>
  <c r="E40" i="49"/>
  <c r="D46" i="49"/>
  <c r="E113" i="49"/>
  <c r="D137" i="49"/>
  <c r="E156" i="49"/>
  <c r="D244" i="49"/>
  <c r="E237" i="49"/>
  <c r="E28" i="49"/>
  <c r="D61" i="49"/>
  <c r="D65" i="49"/>
  <c r="C97" i="49"/>
  <c r="C109" i="49"/>
  <c r="E127" i="49"/>
  <c r="E152" i="49"/>
  <c r="C46" i="40"/>
  <c r="E46" i="40"/>
  <c r="D46" i="40"/>
  <c r="C246" i="49"/>
  <c r="D36" i="49"/>
  <c r="C101" i="49"/>
  <c r="E117" i="49"/>
  <c r="C123" i="49"/>
  <c r="C164" i="49"/>
  <c r="C180" i="49"/>
  <c r="E184" i="49"/>
  <c r="D188" i="49"/>
  <c r="D196" i="49"/>
  <c r="C200" i="49"/>
  <c r="E204" i="49"/>
  <c r="C212" i="49"/>
  <c r="E216" i="49"/>
  <c r="E220" i="49"/>
  <c r="D228" i="49"/>
  <c r="C232" i="49"/>
  <c r="E236" i="49"/>
  <c r="D240" i="49"/>
  <c r="E242" i="49"/>
  <c r="E54" i="49"/>
  <c r="C54" i="49"/>
  <c r="D54" i="49"/>
  <c r="D31" i="40"/>
  <c r="E31" i="40"/>
  <c r="C31" i="40"/>
  <c r="E86" i="49"/>
  <c r="D28" i="40"/>
  <c r="E28" i="40"/>
  <c r="C28" i="40"/>
  <c r="C44" i="40"/>
  <c r="D44" i="40"/>
  <c r="E44" i="40"/>
  <c r="E22" i="49"/>
  <c r="D59" i="49"/>
  <c r="C79" i="49"/>
  <c r="D95" i="49"/>
  <c r="C111" i="49"/>
  <c r="D139" i="49"/>
  <c r="D154" i="49"/>
  <c r="D190" i="49"/>
  <c r="D19" i="40"/>
  <c r="C19" i="40"/>
  <c r="E19" i="40"/>
  <c r="D35" i="40"/>
  <c r="E35" i="40"/>
  <c r="C35" i="40"/>
  <c r="D49" i="40"/>
  <c r="C49" i="40"/>
  <c r="E49" i="40"/>
  <c r="D35" i="49"/>
  <c r="E76" i="49"/>
  <c r="C84" i="49"/>
  <c r="D88" i="49"/>
  <c r="E92" i="49"/>
  <c r="C163" i="49"/>
  <c r="D24" i="49"/>
  <c r="C28" i="49"/>
  <c r="E32" i="49"/>
  <c r="D40" i="49"/>
  <c r="E44" i="49"/>
  <c r="E46" i="49"/>
  <c r="E47" i="49"/>
  <c r="C65" i="49"/>
  <c r="C69" i="49"/>
  <c r="D73" i="49"/>
  <c r="C113" i="49"/>
  <c r="D117" i="49"/>
  <c r="D123" i="49"/>
  <c r="C127" i="49"/>
  <c r="E131" i="49"/>
  <c r="E137" i="49"/>
  <c r="E141" i="49"/>
  <c r="E145" i="49"/>
  <c r="D149" i="49"/>
  <c r="C152" i="49"/>
  <c r="D156" i="49"/>
  <c r="D160" i="49"/>
  <c r="C168" i="49"/>
  <c r="E172" i="49"/>
  <c r="D176" i="49"/>
  <c r="C184" i="49"/>
  <c r="E188" i="49"/>
  <c r="E192" i="49"/>
  <c r="D200" i="49"/>
  <c r="C204" i="49"/>
  <c r="E208" i="49"/>
  <c r="C216" i="49"/>
  <c r="D220" i="49"/>
  <c r="D224" i="49"/>
  <c r="D232" i="49"/>
  <c r="C240" i="49"/>
  <c r="C242" i="49"/>
  <c r="D21" i="40"/>
  <c r="C21" i="40"/>
  <c r="E21" i="40"/>
  <c r="E40" i="40"/>
  <c r="C40" i="40"/>
  <c r="D40" i="40"/>
  <c r="D25" i="40"/>
  <c r="E25" i="40"/>
  <c r="C25" i="40"/>
  <c r="C29" i="49"/>
  <c r="E29" i="40"/>
  <c r="D29" i="40"/>
  <c r="C29" i="40"/>
  <c r="C25" i="49"/>
  <c r="D29" i="49"/>
  <c r="D62" i="49"/>
  <c r="E70" i="49"/>
  <c r="C74" i="49"/>
  <c r="C82" i="49"/>
  <c r="C86" i="49"/>
  <c r="C90" i="49"/>
  <c r="E102" i="49"/>
  <c r="E118" i="49"/>
  <c r="C150" i="49"/>
  <c r="E165" i="49"/>
  <c r="E197" i="49"/>
  <c r="D201" i="49"/>
  <c r="C245" i="49"/>
  <c r="C16" i="40"/>
  <c r="D16" i="40"/>
  <c r="E16" i="40"/>
  <c r="D32" i="40"/>
  <c r="C32" i="40"/>
  <c r="E32" i="40"/>
  <c r="C50" i="40"/>
  <c r="E50" i="40"/>
  <c r="D50" i="40"/>
  <c r="E53" i="49"/>
  <c r="D53" i="49"/>
  <c r="C53" i="49"/>
  <c r="E206" i="49"/>
  <c r="E222" i="49"/>
  <c r="E238" i="49"/>
  <c r="E23" i="40"/>
  <c r="D23" i="40"/>
  <c r="C23" i="40"/>
  <c r="C39" i="40"/>
  <c r="D39" i="40"/>
  <c r="E39" i="40"/>
  <c r="E53" i="40"/>
  <c r="D53" i="40"/>
  <c r="C53" i="40"/>
  <c r="C35" i="49"/>
  <c r="C55" i="49"/>
  <c r="D55" i="49"/>
  <c r="E55" i="49"/>
  <c r="D76" i="49"/>
  <c r="E80" i="49"/>
  <c r="C92" i="49"/>
  <c r="C218" i="14"/>
  <c r="C32" i="49"/>
  <c r="E36" i="49"/>
  <c r="C45" i="49"/>
  <c r="C47" i="49"/>
  <c r="D69" i="49"/>
  <c r="C73" i="49"/>
  <c r="C77" i="49"/>
  <c r="C81" i="49"/>
  <c r="D85" i="49"/>
  <c r="D89" i="49"/>
  <c r="D93" i="49"/>
  <c r="C131" i="49"/>
  <c r="E149" i="49"/>
  <c r="E160" i="49"/>
  <c r="E164" i="49"/>
  <c r="E176" i="49"/>
  <c r="E180" i="49"/>
  <c r="C192" i="49"/>
  <c r="E196" i="49"/>
  <c r="C208" i="49"/>
  <c r="D212" i="49"/>
  <c r="E224" i="49"/>
  <c r="E228" i="49"/>
  <c r="D212" i="14"/>
  <c r="D214" i="14"/>
  <c r="E24" i="40"/>
  <c r="C24" i="40"/>
  <c r="D24" i="40"/>
  <c r="D17" i="40"/>
  <c r="E17" i="40"/>
  <c r="C17" i="40"/>
  <c r="E33" i="40"/>
  <c r="C33" i="40"/>
  <c r="D33" i="40"/>
  <c r="D205" i="49"/>
  <c r="E209" i="49"/>
  <c r="E213" i="49"/>
  <c r="E217" i="49"/>
  <c r="E221" i="49"/>
  <c r="E225" i="49"/>
  <c r="D229" i="49"/>
  <c r="C233" i="49"/>
  <c r="D245" i="49"/>
  <c r="D20" i="40"/>
  <c r="E20" i="40"/>
  <c r="C20" i="40"/>
  <c r="E36" i="40"/>
  <c r="C36" i="40"/>
  <c r="D36" i="40"/>
  <c r="C54" i="40"/>
  <c r="D54" i="40"/>
  <c r="E54" i="40"/>
  <c r="C38" i="49"/>
  <c r="C170" i="49"/>
  <c r="C174" i="49"/>
  <c r="C178" i="49"/>
  <c r="C182" i="49"/>
  <c r="C186" i="49"/>
  <c r="C206" i="49"/>
  <c r="C222" i="49"/>
  <c r="C238" i="49"/>
  <c r="D27" i="40"/>
  <c r="C27" i="40"/>
  <c r="E27" i="40"/>
  <c r="C43" i="40"/>
  <c r="D43" i="40"/>
  <c r="E43" i="40"/>
  <c r="E134" i="49"/>
  <c r="E246" i="49"/>
  <c r="C16" i="49"/>
  <c r="E20" i="49"/>
  <c r="E45" i="49"/>
  <c r="D57" i="49"/>
  <c r="C61" i="49"/>
  <c r="D77" i="49"/>
  <c r="D81" i="49"/>
  <c r="C85" i="49"/>
  <c r="C89" i="49"/>
  <c r="E97" i="49"/>
  <c r="E101" i="49"/>
  <c r="E105" i="49"/>
  <c r="E109" i="49"/>
  <c r="C212" i="14"/>
  <c r="C214" i="14"/>
  <c r="C58" i="40"/>
  <c r="D58" i="40"/>
  <c r="E58" i="40"/>
  <c r="C82" i="40"/>
  <c r="D82" i="40"/>
  <c r="E82" i="40"/>
  <c r="E114" i="40"/>
  <c r="D114" i="40"/>
  <c r="C114" i="40"/>
  <c r="C142" i="40"/>
  <c r="E142" i="40"/>
  <c r="D142" i="40"/>
  <c r="C162" i="40"/>
  <c r="E162" i="40"/>
  <c r="D162" i="40"/>
  <c r="E182" i="40"/>
  <c r="C182" i="40"/>
  <c r="D182" i="40"/>
  <c r="E206" i="40"/>
  <c r="C206" i="40"/>
  <c r="D206" i="40"/>
  <c r="E226" i="40"/>
  <c r="C226" i="40"/>
  <c r="D226" i="40"/>
  <c r="D246" i="40"/>
  <c r="E246" i="40"/>
  <c r="C246" i="40"/>
  <c r="C63" i="40"/>
  <c r="E63" i="40"/>
  <c r="D63" i="40"/>
  <c r="C79" i="40"/>
  <c r="E79" i="40"/>
  <c r="D79" i="40"/>
  <c r="E60" i="40"/>
  <c r="D60" i="40"/>
  <c r="C60" i="40"/>
  <c r="E76" i="40"/>
  <c r="D76" i="40"/>
  <c r="C76" i="40"/>
  <c r="E92" i="40"/>
  <c r="D92" i="40"/>
  <c r="C92" i="40"/>
  <c r="D108" i="40"/>
  <c r="C108" i="40"/>
  <c r="E108" i="40"/>
  <c r="C124" i="40"/>
  <c r="E124" i="40"/>
  <c r="D124" i="40"/>
  <c r="C140" i="40"/>
  <c r="E140" i="40"/>
  <c r="D140" i="40"/>
  <c r="E164" i="40"/>
  <c r="D164" i="40"/>
  <c r="C164" i="40"/>
  <c r="D184" i="40"/>
  <c r="E184" i="40"/>
  <c r="C184" i="40"/>
  <c r="D204" i="40"/>
  <c r="E204" i="40"/>
  <c r="C204" i="40"/>
  <c r="D228" i="40"/>
  <c r="E228" i="40"/>
  <c r="C228" i="40"/>
  <c r="C312" i="40"/>
  <c r="D312" i="40"/>
  <c r="E312" i="40"/>
  <c r="C85" i="40"/>
  <c r="D85" i="40"/>
  <c r="E85" i="40"/>
  <c r="D101" i="40"/>
  <c r="C101" i="40"/>
  <c r="E101" i="40"/>
  <c r="D117" i="40"/>
  <c r="E117" i="40"/>
  <c r="C117" i="40"/>
  <c r="C137" i="40"/>
  <c r="E137" i="40"/>
  <c r="D137" i="40"/>
  <c r="C157" i="40"/>
  <c r="E157" i="40"/>
  <c r="D157" i="40"/>
  <c r="C177" i="40"/>
  <c r="E177" i="40"/>
  <c r="D177" i="40"/>
  <c r="C201" i="40"/>
  <c r="E201" i="40"/>
  <c r="D201" i="40"/>
  <c r="E224" i="40"/>
  <c r="D224" i="40"/>
  <c r="C224" i="40"/>
  <c r="C241" i="40"/>
  <c r="E241" i="40"/>
  <c r="D241" i="40"/>
  <c r="D314" i="40"/>
  <c r="E314" i="40"/>
  <c r="C314" i="40"/>
  <c r="C126" i="40"/>
  <c r="E126" i="40"/>
  <c r="D126" i="40"/>
  <c r="E202" i="40"/>
  <c r="D202" i="40"/>
  <c r="C202" i="40"/>
  <c r="C219" i="40"/>
  <c r="D219" i="40"/>
  <c r="E219" i="40"/>
  <c r="C243" i="40"/>
  <c r="D243" i="40"/>
  <c r="E243" i="40"/>
  <c r="C304" i="40"/>
  <c r="E304" i="40"/>
  <c r="D304" i="40"/>
  <c r="C544" i="40"/>
  <c r="D544" i="40"/>
  <c r="E544" i="40"/>
  <c r="D306" i="40"/>
  <c r="E306" i="40"/>
  <c r="C306" i="40"/>
  <c r="C61" i="40"/>
  <c r="E61" i="40"/>
  <c r="D61" i="40"/>
  <c r="C73" i="40"/>
  <c r="E73" i="40"/>
  <c r="D73" i="40"/>
  <c r="D83" i="40"/>
  <c r="E83" i="40"/>
  <c r="C83" i="40"/>
  <c r="C95" i="40"/>
  <c r="E95" i="40"/>
  <c r="D95" i="40"/>
  <c r="C107" i="40"/>
  <c r="D107" i="40"/>
  <c r="E107" i="40"/>
  <c r="C119" i="40"/>
  <c r="D119" i="40"/>
  <c r="E119" i="40"/>
  <c r="C133" i="40"/>
  <c r="E133" i="40"/>
  <c r="D133" i="40"/>
  <c r="C143" i="40"/>
  <c r="D143" i="40"/>
  <c r="E143" i="40"/>
  <c r="C151" i="40"/>
  <c r="D151" i="40"/>
  <c r="E151" i="40"/>
  <c r="C160" i="40"/>
  <c r="E160" i="40"/>
  <c r="D160" i="40"/>
  <c r="E170" i="40"/>
  <c r="D170" i="40"/>
  <c r="C170" i="40"/>
  <c r="C179" i="40"/>
  <c r="D179" i="40"/>
  <c r="E179" i="40"/>
  <c r="C191" i="40"/>
  <c r="D191" i="40"/>
  <c r="E191" i="40"/>
  <c r="C207" i="40"/>
  <c r="D207" i="40"/>
  <c r="E207" i="40"/>
  <c r="C223" i="40"/>
  <c r="D223" i="40"/>
  <c r="E223" i="40"/>
  <c r="C239" i="40"/>
  <c r="D239" i="40"/>
  <c r="E239" i="40"/>
  <c r="C307" i="40"/>
  <c r="D307" i="40"/>
  <c r="E307" i="40"/>
  <c r="C62" i="40"/>
  <c r="D62" i="40"/>
  <c r="E62" i="40"/>
  <c r="C90" i="40"/>
  <c r="D90" i="40"/>
  <c r="E90" i="40"/>
  <c r="C122" i="40"/>
  <c r="E122" i="40"/>
  <c r="D122" i="40"/>
  <c r="C146" i="40"/>
  <c r="E146" i="40"/>
  <c r="D146" i="40"/>
  <c r="E166" i="40"/>
  <c r="C166" i="40"/>
  <c r="D166" i="40"/>
  <c r="E190" i="40"/>
  <c r="D190" i="40"/>
  <c r="C190" i="40"/>
  <c r="E210" i="40"/>
  <c r="C210" i="40"/>
  <c r="D210" i="40"/>
  <c r="E230" i="40"/>
  <c r="C230" i="40"/>
  <c r="D230" i="40"/>
  <c r="E67" i="40"/>
  <c r="C67" i="40"/>
  <c r="D67" i="40"/>
  <c r="D64" i="40"/>
  <c r="C64" i="40"/>
  <c r="E64" i="40"/>
  <c r="E80" i="40"/>
  <c r="D80" i="40"/>
  <c r="C80" i="40"/>
  <c r="D96" i="40"/>
  <c r="C96" i="40"/>
  <c r="E96" i="40"/>
  <c r="D112" i="40"/>
  <c r="C112" i="40"/>
  <c r="E112" i="40"/>
  <c r="C128" i="40"/>
  <c r="E128" i="40"/>
  <c r="D128" i="40"/>
  <c r="C148" i="40"/>
  <c r="D148" i="40"/>
  <c r="E148" i="40"/>
  <c r="D168" i="40"/>
  <c r="E168" i="40"/>
  <c r="C168" i="40"/>
  <c r="D188" i="40"/>
  <c r="E188" i="40"/>
  <c r="C188" i="40"/>
  <c r="E212" i="40"/>
  <c r="D212" i="40"/>
  <c r="C212" i="40"/>
  <c r="D232" i="40"/>
  <c r="E232" i="40"/>
  <c r="C232" i="40"/>
  <c r="C316" i="40"/>
  <c r="E316" i="40"/>
  <c r="D316" i="40"/>
  <c r="C89" i="40"/>
  <c r="D89" i="40"/>
  <c r="E89" i="40"/>
  <c r="E105" i="40"/>
  <c r="C105" i="40"/>
  <c r="D105" i="40"/>
  <c r="C121" i="40"/>
  <c r="D121" i="40"/>
  <c r="E121" i="40"/>
  <c r="C141" i="40"/>
  <c r="E141" i="40"/>
  <c r="D141" i="40"/>
  <c r="C161" i="40"/>
  <c r="E161" i="40"/>
  <c r="D161" i="40"/>
  <c r="C185" i="40"/>
  <c r="E185" i="40"/>
  <c r="D185" i="40"/>
  <c r="E208" i="40"/>
  <c r="D208" i="40"/>
  <c r="C208" i="40"/>
  <c r="C225" i="40"/>
  <c r="E225" i="40"/>
  <c r="D225" i="40"/>
  <c r="C535" i="40"/>
  <c r="E535" i="40"/>
  <c r="D535" i="40"/>
  <c r="E186" i="40"/>
  <c r="D186" i="40"/>
  <c r="C186" i="40"/>
  <c r="C203" i="40"/>
  <c r="D203" i="40"/>
  <c r="E203" i="40"/>
  <c r="C227" i="40"/>
  <c r="D227" i="40"/>
  <c r="E227" i="40"/>
  <c r="D305" i="40"/>
  <c r="E305" i="40"/>
  <c r="C305" i="40"/>
  <c r="D317" i="40"/>
  <c r="E317" i="40"/>
  <c r="C317" i="40"/>
  <c r="C65" i="40"/>
  <c r="E65" i="40"/>
  <c r="D65" i="40"/>
  <c r="C77" i="40"/>
  <c r="D77" i="40"/>
  <c r="E77" i="40"/>
  <c r="C86" i="40"/>
  <c r="D86" i="40"/>
  <c r="E86" i="40"/>
  <c r="E99" i="40"/>
  <c r="C99" i="40"/>
  <c r="D99" i="40"/>
  <c r="D111" i="40"/>
  <c r="C111" i="40"/>
  <c r="E111" i="40"/>
  <c r="C123" i="40"/>
  <c r="D123" i="40"/>
  <c r="E123" i="40"/>
  <c r="C135" i="40"/>
  <c r="D135" i="40"/>
  <c r="E135" i="40"/>
  <c r="C144" i="40"/>
  <c r="E144" i="40"/>
  <c r="D144" i="40"/>
  <c r="C154" i="40"/>
  <c r="E154" i="40"/>
  <c r="D154" i="40"/>
  <c r="C163" i="40"/>
  <c r="D163" i="40"/>
  <c r="E163" i="40"/>
  <c r="C171" i="40"/>
  <c r="D171" i="40"/>
  <c r="E171" i="40"/>
  <c r="C181" i="40"/>
  <c r="E181" i="40"/>
  <c r="D181" i="40"/>
  <c r="C197" i="40"/>
  <c r="E197" i="40"/>
  <c r="D197" i="40"/>
  <c r="C213" i="40"/>
  <c r="E213" i="40"/>
  <c r="D213" i="40"/>
  <c r="C229" i="40"/>
  <c r="E229" i="40"/>
  <c r="D229" i="40"/>
  <c r="C245" i="40"/>
  <c r="E245" i="40"/>
  <c r="D245" i="40"/>
  <c r="C311" i="40"/>
  <c r="D311" i="40"/>
  <c r="E311" i="40"/>
  <c r="C541" i="40"/>
  <c r="E541" i="40"/>
  <c r="D541" i="40"/>
  <c r="C66" i="40"/>
  <c r="D66" i="40"/>
  <c r="E66" i="40"/>
  <c r="C98" i="40"/>
  <c r="D98" i="40"/>
  <c r="E98" i="40"/>
  <c r="C130" i="40"/>
  <c r="E130" i="40"/>
  <c r="D130" i="40"/>
  <c r="C150" i="40"/>
  <c r="E150" i="40"/>
  <c r="D150" i="40"/>
  <c r="E174" i="40"/>
  <c r="D174" i="40"/>
  <c r="C174" i="40"/>
  <c r="E194" i="40"/>
  <c r="C194" i="40"/>
  <c r="D194" i="40"/>
  <c r="E214" i="40"/>
  <c r="C214" i="40"/>
  <c r="D214" i="40"/>
  <c r="E238" i="40"/>
  <c r="C238" i="40"/>
  <c r="D238" i="40"/>
  <c r="C55" i="40"/>
  <c r="E55" i="40"/>
  <c r="D55" i="40"/>
  <c r="C71" i="40"/>
  <c r="E71" i="40"/>
  <c r="D71" i="40"/>
  <c r="E68" i="40"/>
  <c r="D68" i="40"/>
  <c r="C68" i="40"/>
  <c r="E84" i="40"/>
  <c r="D84" i="40"/>
  <c r="C84" i="40"/>
  <c r="E100" i="40"/>
  <c r="D100" i="40"/>
  <c r="C100" i="40"/>
  <c r="D116" i="40"/>
  <c r="C116" i="40"/>
  <c r="E116" i="40"/>
  <c r="C132" i="40"/>
  <c r="D132" i="40"/>
  <c r="E132" i="40"/>
  <c r="C152" i="40"/>
  <c r="D152" i="40"/>
  <c r="E152" i="40"/>
  <c r="D172" i="40"/>
  <c r="E172" i="40"/>
  <c r="C172" i="40"/>
  <c r="E196" i="40"/>
  <c r="D196" i="40"/>
  <c r="C196" i="40"/>
  <c r="D216" i="40"/>
  <c r="E216" i="40"/>
  <c r="C216" i="40"/>
  <c r="D236" i="40"/>
  <c r="E236" i="40"/>
  <c r="C236" i="40"/>
  <c r="C93" i="40"/>
  <c r="E93" i="40"/>
  <c r="D93" i="40"/>
  <c r="E109" i="40"/>
  <c r="C109" i="40"/>
  <c r="D109" i="40"/>
  <c r="C125" i="40"/>
  <c r="E125" i="40"/>
  <c r="D125" i="40"/>
  <c r="C145" i="40"/>
  <c r="E145" i="40"/>
  <c r="D145" i="40"/>
  <c r="C169" i="40"/>
  <c r="E169" i="40"/>
  <c r="D169" i="40"/>
  <c r="D192" i="40"/>
  <c r="E192" i="40"/>
  <c r="C192" i="40"/>
  <c r="C209" i="40"/>
  <c r="E209" i="40"/>
  <c r="D209" i="40"/>
  <c r="C233" i="40"/>
  <c r="E233" i="40"/>
  <c r="D233" i="40"/>
  <c r="C303" i="40"/>
  <c r="D303" i="40"/>
  <c r="E303" i="40"/>
  <c r="C187" i="40"/>
  <c r="D187" i="40"/>
  <c r="E187" i="40"/>
  <c r="C211" i="40"/>
  <c r="D211" i="40"/>
  <c r="E211" i="40"/>
  <c r="E234" i="40"/>
  <c r="D234" i="40"/>
  <c r="C234" i="40"/>
  <c r="E310" i="40"/>
  <c r="D310" i="40"/>
  <c r="C310" i="40"/>
  <c r="E536" i="40"/>
  <c r="D536" i="40"/>
  <c r="C536" i="40"/>
  <c r="E542" i="40"/>
  <c r="D542" i="40"/>
  <c r="C542" i="40"/>
  <c r="C69" i="40"/>
  <c r="E69" i="40"/>
  <c r="D69" i="40"/>
  <c r="C78" i="40"/>
  <c r="D78" i="40"/>
  <c r="E78" i="40"/>
  <c r="C87" i="40"/>
  <c r="E87" i="40"/>
  <c r="D87" i="40"/>
  <c r="E102" i="40"/>
  <c r="C102" i="40"/>
  <c r="D102" i="40"/>
  <c r="C115" i="40"/>
  <c r="D115" i="40"/>
  <c r="E115" i="40"/>
  <c r="C127" i="40"/>
  <c r="D127" i="40"/>
  <c r="E127" i="40"/>
  <c r="C138" i="40"/>
  <c r="E138" i="40"/>
  <c r="D138" i="40"/>
  <c r="C147" i="40"/>
  <c r="D147" i="40"/>
  <c r="E147" i="40"/>
  <c r="C155" i="40"/>
  <c r="D155" i="40"/>
  <c r="E155" i="40"/>
  <c r="C165" i="40"/>
  <c r="E165" i="40"/>
  <c r="D165" i="40"/>
  <c r="C175" i="40"/>
  <c r="D175" i="40"/>
  <c r="E175" i="40"/>
  <c r="C183" i="40"/>
  <c r="D183" i="40"/>
  <c r="E183" i="40"/>
  <c r="C199" i="40"/>
  <c r="D199" i="40"/>
  <c r="E199" i="40"/>
  <c r="C215" i="40"/>
  <c r="D215" i="40"/>
  <c r="E215" i="40"/>
  <c r="C231" i="40"/>
  <c r="D231" i="40"/>
  <c r="E231" i="40"/>
  <c r="C247" i="40"/>
  <c r="E247" i="40"/>
  <c r="D247" i="40"/>
  <c r="D301" i="40"/>
  <c r="E301" i="40"/>
  <c r="C301" i="40"/>
  <c r="D313" i="40"/>
  <c r="C313" i="40"/>
  <c r="E313" i="40"/>
  <c r="C94" i="40"/>
  <c r="D94" i="40"/>
  <c r="E94" i="40"/>
  <c r="C74" i="40"/>
  <c r="D74" i="40"/>
  <c r="E74" i="40"/>
  <c r="E106" i="40"/>
  <c r="C106" i="40"/>
  <c r="D106" i="40"/>
  <c r="C134" i="40"/>
  <c r="E134" i="40"/>
  <c r="D134" i="40"/>
  <c r="C158" i="40"/>
  <c r="E158" i="40"/>
  <c r="D158" i="40"/>
  <c r="E178" i="40"/>
  <c r="C178" i="40"/>
  <c r="D178" i="40"/>
  <c r="E198" i="40"/>
  <c r="C198" i="40"/>
  <c r="D198" i="40"/>
  <c r="E222" i="40"/>
  <c r="D222" i="40"/>
  <c r="C222" i="40"/>
  <c r="E242" i="40"/>
  <c r="C242" i="40"/>
  <c r="D242" i="40"/>
  <c r="C59" i="40"/>
  <c r="D59" i="40"/>
  <c r="E59" i="40"/>
  <c r="D75" i="40"/>
  <c r="E75" i="40"/>
  <c r="C75" i="40"/>
  <c r="C56" i="40"/>
  <c r="E56" i="40"/>
  <c r="D56" i="40"/>
  <c r="D72" i="40"/>
  <c r="C72" i="40"/>
  <c r="E72" i="40"/>
  <c r="C88" i="40"/>
  <c r="E88" i="40"/>
  <c r="D88" i="40"/>
  <c r="D104" i="40"/>
  <c r="C104" i="40"/>
  <c r="E104" i="40"/>
  <c r="D120" i="40"/>
  <c r="C120" i="40"/>
  <c r="E120" i="40"/>
  <c r="C136" i="40"/>
  <c r="D136" i="40"/>
  <c r="E136" i="40"/>
  <c r="C156" i="40"/>
  <c r="D156" i="40"/>
  <c r="E156" i="40"/>
  <c r="E180" i="40"/>
  <c r="D180" i="40"/>
  <c r="C180" i="40"/>
  <c r="D200" i="40"/>
  <c r="E200" i="40"/>
  <c r="C200" i="40"/>
  <c r="D220" i="40"/>
  <c r="E220" i="40"/>
  <c r="C220" i="40"/>
  <c r="D244" i="40"/>
  <c r="E244" i="40"/>
  <c r="C244" i="40"/>
  <c r="C308" i="40"/>
  <c r="E308" i="40"/>
  <c r="D308" i="40"/>
  <c r="C97" i="40"/>
  <c r="E97" i="40"/>
  <c r="D97" i="40"/>
  <c r="D113" i="40"/>
  <c r="E113" i="40"/>
  <c r="C113" i="40"/>
  <c r="C129" i="40"/>
  <c r="E129" i="40"/>
  <c r="D129" i="40"/>
  <c r="C153" i="40"/>
  <c r="E153" i="40"/>
  <c r="D153" i="40"/>
  <c r="C173" i="40"/>
  <c r="E173" i="40"/>
  <c r="D173" i="40"/>
  <c r="C193" i="40"/>
  <c r="E193" i="40"/>
  <c r="D193" i="40"/>
  <c r="C217" i="40"/>
  <c r="E217" i="40"/>
  <c r="D217" i="40"/>
  <c r="E240" i="40"/>
  <c r="D240" i="40"/>
  <c r="C240" i="40"/>
  <c r="D309" i="40"/>
  <c r="C309" i="40"/>
  <c r="E309" i="40"/>
  <c r="C543" i="40"/>
  <c r="E543" i="40"/>
  <c r="D543" i="40"/>
  <c r="E110" i="40"/>
  <c r="C110" i="40"/>
  <c r="D110" i="40"/>
  <c r="C195" i="40"/>
  <c r="D195" i="40"/>
  <c r="E195" i="40"/>
  <c r="E218" i="40"/>
  <c r="D218" i="40"/>
  <c r="C218" i="40"/>
  <c r="C235" i="40"/>
  <c r="D235" i="40"/>
  <c r="E235" i="40"/>
  <c r="C315" i="40"/>
  <c r="D315" i="40"/>
  <c r="E315" i="40"/>
  <c r="C540" i="40"/>
  <c r="E540" i="40"/>
  <c r="D540" i="40"/>
  <c r="C57" i="40"/>
  <c r="D57" i="40"/>
  <c r="E57" i="40"/>
  <c r="C70" i="40"/>
  <c r="D70" i="40"/>
  <c r="E70" i="40"/>
  <c r="C81" i="40"/>
  <c r="D81" i="40"/>
  <c r="E81" i="40"/>
  <c r="C91" i="40"/>
  <c r="D91" i="40"/>
  <c r="E91" i="40"/>
  <c r="C103" i="40"/>
  <c r="D103" i="40"/>
  <c r="E103" i="40"/>
  <c r="E118" i="40"/>
  <c r="C118" i="40"/>
  <c r="D118" i="40"/>
  <c r="C131" i="40"/>
  <c r="D131" i="40"/>
  <c r="E131" i="40"/>
  <c r="C139" i="40"/>
  <c r="D139" i="40"/>
  <c r="E139" i="40"/>
  <c r="C149" i="40"/>
  <c r="E149" i="40"/>
  <c r="D149" i="40"/>
  <c r="C159" i="40"/>
  <c r="D159" i="40"/>
  <c r="E159" i="40"/>
  <c r="C167" i="40"/>
  <c r="D167" i="40"/>
  <c r="E167" i="40"/>
  <c r="D176" i="40"/>
  <c r="E176" i="40"/>
  <c r="C176" i="40"/>
  <c r="C189" i="40"/>
  <c r="E189" i="40"/>
  <c r="D189" i="40"/>
  <c r="C205" i="40"/>
  <c r="E205" i="40"/>
  <c r="D205" i="40"/>
  <c r="C221" i="40"/>
  <c r="E221" i="40"/>
  <c r="D221" i="40"/>
  <c r="C237" i="40"/>
  <c r="E237" i="40"/>
  <c r="D237" i="40"/>
  <c r="E302" i="40"/>
  <c r="D302" i="40"/>
  <c r="C302" i="40"/>
  <c r="AF502" i="13"/>
  <c r="AF311" i="13"/>
  <c r="AF554" i="13"/>
  <c r="AF550" i="13"/>
  <c r="AF534" i="13"/>
  <c r="AF409" i="13"/>
  <c r="AF490" i="13"/>
  <c r="AF450" i="13"/>
  <c r="AF494" i="13"/>
  <c r="AF430" i="13"/>
  <c r="AF358" i="13"/>
  <c r="AF425" i="13"/>
  <c r="AF377" i="13"/>
  <c r="AF320" i="13"/>
  <c r="AF288" i="13"/>
  <c r="AF313" i="13"/>
  <c r="AF249" i="13"/>
  <c r="AF345" i="13"/>
  <c r="AF297" i="13"/>
  <c r="AF281" i="13"/>
  <c r="AF408" i="13"/>
  <c r="AF392" i="13"/>
  <c r="AF372" i="13"/>
  <c r="AF532" i="13"/>
  <c r="AF284" i="13"/>
  <c r="AF276" i="13"/>
  <c r="AF272" i="13"/>
  <c r="AF264" i="13"/>
  <c r="AF256" i="13"/>
  <c r="AF248" i="13"/>
  <c r="AF503" i="13"/>
  <c r="AF495" i="13"/>
  <c r="AF524" i="13"/>
  <c r="AF361" i="13"/>
  <c r="AF360" i="13"/>
  <c r="AF555" i="13"/>
  <c r="AF547" i="13"/>
  <c r="AF535" i="13"/>
  <c r="AF463" i="13"/>
  <c r="AF451" i="13"/>
  <c r="AF439" i="13"/>
  <c r="AF552" i="13"/>
  <c r="AF531" i="13"/>
  <c r="AF468" i="13"/>
  <c r="AF464" i="13"/>
  <c r="AF456" i="13"/>
  <c r="AF432" i="13"/>
  <c r="AF530" i="13"/>
  <c r="AF522" i="13"/>
  <c r="AF514" i="13"/>
  <c r="AF482" i="13"/>
  <c r="AF478" i="13"/>
  <c r="AF474" i="13"/>
  <c r="AF470" i="13"/>
  <c r="AF422" i="13"/>
  <c r="AF406" i="13"/>
  <c r="AF402" i="13"/>
  <c r="AF394" i="13"/>
  <c r="AF390" i="13"/>
  <c r="AF370" i="13"/>
  <c r="AF362" i="13"/>
  <c r="AF314" i="13"/>
  <c r="AF310" i="13"/>
  <c r="AF306" i="13"/>
  <c r="AF302" i="13"/>
  <c r="AF298" i="13"/>
  <c r="AF282" i="13"/>
  <c r="AF500" i="13"/>
  <c r="AF492" i="13"/>
  <c r="AF471" i="13"/>
  <c r="AF459" i="13"/>
  <c r="AF443" i="13"/>
  <c r="AF435" i="13"/>
  <c r="AF544" i="13"/>
  <c r="AF424" i="13"/>
  <c r="AF416" i="13"/>
  <c r="AF312" i="13"/>
  <c r="AF296" i="13"/>
  <c r="AF542" i="13"/>
  <c r="AF510" i="13"/>
  <c r="AF354" i="13"/>
  <c r="AF346" i="13"/>
  <c r="AF330" i="13"/>
  <c r="AF270" i="13"/>
  <c r="AF11" i="13"/>
  <c r="AF526" i="13"/>
  <c r="AF511" i="13"/>
  <c r="AF486" i="13"/>
  <c r="AF414" i="13"/>
  <c r="AF279" i="13"/>
  <c r="AF275" i="13"/>
  <c r="AF271" i="13"/>
  <c r="AF267" i="13"/>
  <c r="AF263" i="13"/>
  <c r="AF527" i="13"/>
  <c r="AF479" i="13"/>
  <c r="AF538" i="13"/>
  <c r="AF506" i="13"/>
  <c r="AF498" i="13"/>
  <c r="AF342" i="13"/>
  <c r="AF334" i="13"/>
  <c r="AF262" i="13"/>
  <c r="AF254" i="13"/>
  <c r="AF246" i="13"/>
  <c r="AF543" i="13"/>
  <c r="AF518" i="13"/>
  <c r="AF499" i="13"/>
  <c r="AF382" i="13"/>
  <c r="AF507" i="13"/>
  <c r="AF399" i="13"/>
  <c r="AF339" i="13"/>
  <c r="AF386" i="13"/>
  <c r="AF326" i="13"/>
  <c r="AF294" i="13"/>
  <c r="AF551" i="13"/>
  <c r="AF546" i="13"/>
  <c r="AF523" i="13"/>
  <c r="AF491" i="13"/>
  <c r="AF466" i="13"/>
  <c r="AF375" i="13"/>
  <c r="AF371" i="13"/>
  <c r="AF367" i="13"/>
  <c r="AF363" i="13"/>
  <c r="AF299" i="13"/>
  <c r="AF295" i="13"/>
  <c r="AF539" i="13"/>
  <c r="AF475" i="13"/>
  <c r="AF403" i="13"/>
  <c r="AF395" i="13"/>
  <c r="AF351" i="13"/>
  <c r="AF347" i="13"/>
  <c r="AF343" i="13"/>
  <c r="AF335" i="13"/>
  <c r="AF247" i="13"/>
  <c r="AF519" i="13"/>
  <c r="AF515" i="13"/>
  <c r="AF487" i="13"/>
  <c r="AF483" i="13"/>
  <c r="AF434" i="13"/>
  <c r="AF427" i="13"/>
  <c r="AF423" i="13"/>
  <c r="AF419" i="13"/>
  <c r="AF319" i="13"/>
  <c r="AF315" i="13"/>
  <c r="AF455" i="13"/>
  <c r="AF442" i="13"/>
  <c r="AF426" i="13"/>
  <c r="AF415" i="13"/>
  <c r="AF411" i="13"/>
  <c r="AF391" i="13"/>
  <c r="AF359" i="13"/>
  <c r="AF331" i="13"/>
  <c r="AF318" i="13"/>
  <c r="AF307" i="13"/>
  <c r="AF291" i="13"/>
  <c r="AF274" i="13"/>
  <c r="AF259" i="13"/>
  <c r="AF255" i="13"/>
  <c r="AF365" i="13"/>
  <c r="AF357" i="13"/>
  <c r="AF337" i="13"/>
  <c r="AF301" i="13"/>
  <c r="AF293" i="13"/>
  <c r="AF273" i="13"/>
  <c r="AF458" i="13"/>
  <c r="AF447" i="13"/>
  <c r="AF431" i="13"/>
  <c r="AF407" i="13"/>
  <c r="AF398" i="13"/>
  <c r="AF387" i="13"/>
  <c r="AF383" i="13"/>
  <c r="AF379" i="13"/>
  <c r="AF366" i="13"/>
  <c r="AF355" i="13"/>
  <c r="AF327" i="13"/>
  <c r="AF323" i="13"/>
  <c r="AF303" i="13"/>
  <c r="AF287" i="13"/>
  <c r="AF283" i="13"/>
  <c r="AF251" i="13"/>
  <c r="AF460" i="13"/>
  <c r="AF452" i="13"/>
  <c r="AF448" i="13"/>
  <c r="AF440" i="13"/>
  <c r="AF428" i="13"/>
  <c r="AF412" i="13"/>
  <c r="AF400" i="13"/>
  <c r="AF384" i="13"/>
  <c r="AF380" i="13"/>
  <c r="AF368" i="13"/>
  <c r="AF364" i="13"/>
  <c r="AF352" i="13"/>
  <c r="AF348" i="13"/>
  <c r="AF336" i="13"/>
  <c r="AF316" i="13"/>
  <c r="AF304" i="13"/>
  <c r="AF268" i="13"/>
  <c r="AF252" i="13"/>
  <c r="AF300" i="13"/>
  <c r="AF436" i="13"/>
  <c r="AF556" i="13"/>
  <c r="AF548" i="13"/>
  <c r="AF540" i="13"/>
  <c r="AF508" i="13"/>
  <c r="AF476" i="13"/>
  <c r="AF404" i="13"/>
  <c r="AF356" i="13"/>
  <c r="AF308" i="13"/>
  <c r="AF444" i="13"/>
  <c r="AF396" i="13"/>
  <c r="AF332" i="13"/>
  <c r="AF516" i="13"/>
  <c r="AF484" i="13"/>
  <c r="AF418" i="13"/>
  <c r="AF410" i="13"/>
  <c r="AF378" i="13"/>
  <c r="AF374" i="13"/>
  <c r="AF350" i="13"/>
  <c r="AF338" i="13"/>
  <c r="AF322" i="13"/>
  <c r="AF290" i="13"/>
  <c r="AF286" i="13"/>
  <c r="AF278" i="13"/>
  <c r="AF266" i="13"/>
  <c r="AF258" i="13"/>
  <c r="AF250" i="13"/>
  <c r="AF536" i="13"/>
  <c r="AF528" i="13"/>
  <c r="AF520" i="13"/>
  <c r="AF512" i="13"/>
  <c r="AF504" i="13"/>
  <c r="AF496" i="13"/>
  <c r="AF488" i="13"/>
  <c r="AF480" i="13"/>
  <c r="AF472" i="13"/>
  <c r="AF462" i="13"/>
  <c r="AF454" i="13"/>
  <c r="AF446" i="13"/>
  <c r="AF438" i="13"/>
  <c r="AF420" i="13"/>
  <c r="AF376" i="13"/>
  <c r="AF340" i="13"/>
  <c r="AF328" i="13"/>
  <c r="AF292" i="13"/>
  <c r="AF557" i="13"/>
  <c r="AF553" i="13"/>
  <c r="AF549" i="13"/>
  <c r="AF545" i="13"/>
  <c r="AF541" i="13"/>
  <c r="AF537" i="13"/>
  <c r="AF533" i="13"/>
  <c r="AF529" i="13"/>
  <c r="AF525" i="13"/>
  <c r="AF521" i="13"/>
  <c r="AF517" i="13"/>
  <c r="AF513" i="13"/>
  <c r="AF509" i="13"/>
  <c r="AF505" i="13"/>
  <c r="AF501" i="13"/>
  <c r="AF497" i="13"/>
  <c r="AF493" i="13"/>
  <c r="AF489" i="13"/>
  <c r="AF485" i="13"/>
  <c r="AF481" i="13"/>
  <c r="AF477" i="13"/>
  <c r="AF473" i="13"/>
  <c r="AF469" i="13"/>
  <c r="AF465" i="13"/>
  <c r="AF461" i="13"/>
  <c r="AF457" i="13"/>
  <c r="AF453" i="13"/>
  <c r="AF449" i="13"/>
  <c r="AF445" i="13"/>
  <c r="AF441" i="13"/>
  <c r="AF437" i="13"/>
  <c r="AF433" i="13"/>
  <c r="AF429" i="13"/>
  <c r="AF421" i="13"/>
  <c r="AF417" i="13"/>
  <c r="AF413" i="13"/>
  <c r="AF405" i="13"/>
  <c r="AF401" i="13"/>
  <c r="AF397" i="13"/>
  <c r="AF393" i="13"/>
  <c r="AF389" i="13"/>
  <c r="AF385" i="13"/>
  <c r="AF381" i="13"/>
  <c r="AF373" i="13"/>
  <c r="AF369" i="13"/>
  <c r="AF353" i="13"/>
  <c r="AF349" i="13"/>
  <c r="AF341" i="13"/>
  <c r="AF333" i="13"/>
  <c r="AF329" i="13"/>
  <c r="AF325" i="13"/>
  <c r="AF321" i="13"/>
  <c r="AF317" i="13"/>
  <c r="AF309" i="13"/>
  <c r="AF305" i="13"/>
  <c r="AF289" i="13"/>
  <c r="AF285" i="13"/>
  <c r="AF277" i="13"/>
  <c r="AF269" i="13"/>
  <c r="AF265" i="13"/>
  <c r="AF261" i="13"/>
  <c r="AF257" i="13"/>
  <c r="AF253" i="13"/>
  <c r="AF245" i="13"/>
  <c r="AF388" i="13"/>
  <c r="AF344" i="13"/>
  <c r="AF324" i="13"/>
  <c r="AF280" i="13"/>
  <c r="AF260" i="13"/>
  <c r="T11" i="13"/>
  <c r="AF467" i="13"/>
  <c r="AA11" i="13"/>
  <c r="DD11" i="13" l="1"/>
  <c r="DA11" i="13"/>
  <c r="CX11" i="13"/>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314"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464"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554" i="52"/>
  <c r="F555" i="52"/>
  <c r="F556" i="52"/>
  <c r="CQ245" i="13"/>
  <c r="CR245" i="13"/>
  <c r="CQ246" i="13"/>
  <c r="CR246" i="13"/>
  <c r="CQ247" i="13"/>
  <c r="CR247" i="13"/>
  <c r="CQ248" i="13"/>
  <c r="CR248" i="13"/>
  <c r="CQ249" i="13"/>
  <c r="CR249" i="13"/>
  <c r="CQ250" i="13"/>
  <c r="CR250" i="13"/>
  <c r="CQ251" i="13"/>
  <c r="CR251" i="13"/>
  <c r="CQ252" i="13"/>
  <c r="CR252" i="13"/>
  <c r="CQ253" i="13"/>
  <c r="CR253" i="13"/>
  <c r="CQ254" i="13"/>
  <c r="CR254" i="13"/>
  <c r="CQ255" i="13"/>
  <c r="CR255" i="13"/>
  <c r="CQ256" i="13"/>
  <c r="CR256" i="13"/>
  <c r="CQ257" i="13"/>
  <c r="CR257" i="13"/>
  <c r="CQ258" i="13"/>
  <c r="CR258" i="13"/>
  <c r="CQ259" i="13"/>
  <c r="CR259" i="13"/>
  <c r="CQ260" i="13"/>
  <c r="CR260" i="13"/>
  <c r="CQ261" i="13"/>
  <c r="CR261" i="13"/>
  <c r="CQ262" i="13"/>
  <c r="CR262" i="13"/>
  <c r="CQ263" i="13"/>
  <c r="CR263" i="13"/>
  <c r="CQ264" i="13"/>
  <c r="CR264" i="13"/>
  <c r="CQ265" i="13"/>
  <c r="CR265" i="13"/>
  <c r="CQ266" i="13"/>
  <c r="CR266" i="13"/>
  <c r="CQ267" i="13"/>
  <c r="CR267" i="13"/>
  <c r="CQ268" i="13"/>
  <c r="CR268" i="13"/>
  <c r="CQ269" i="13"/>
  <c r="CR269" i="13"/>
  <c r="CQ270" i="13"/>
  <c r="CR270" i="13"/>
  <c r="CQ271" i="13"/>
  <c r="CR271" i="13"/>
  <c r="CQ272" i="13"/>
  <c r="CR272" i="13"/>
  <c r="CQ273" i="13"/>
  <c r="CR273" i="13"/>
  <c r="CQ274" i="13"/>
  <c r="CR274" i="13"/>
  <c r="CQ275" i="13"/>
  <c r="CR275" i="13"/>
  <c r="CQ276" i="13"/>
  <c r="CR276" i="13"/>
  <c r="CQ277" i="13"/>
  <c r="CR277" i="13"/>
  <c r="CQ278" i="13"/>
  <c r="CR278" i="13"/>
  <c r="CQ279" i="13"/>
  <c r="CR279" i="13"/>
  <c r="CQ280" i="13"/>
  <c r="CR280" i="13"/>
  <c r="CQ281" i="13"/>
  <c r="CR281" i="13"/>
  <c r="CQ282" i="13"/>
  <c r="CR282" i="13"/>
  <c r="CQ283" i="13"/>
  <c r="CR283" i="13"/>
  <c r="CQ284" i="13"/>
  <c r="CR284" i="13"/>
  <c r="CQ285" i="13"/>
  <c r="CR285" i="13"/>
  <c r="CQ286" i="13"/>
  <c r="CR286" i="13"/>
  <c r="CQ287" i="13"/>
  <c r="CR287" i="13"/>
  <c r="CQ288" i="13"/>
  <c r="CR288" i="13"/>
  <c r="CQ289" i="13"/>
  <c r="CR289" i="13"/>
  <c r="CQ290" i="13"/>
  <c r="CR290" i="13"/>
  <c r="CQ291" i="13"/>
  <c r="CR291" i="13"/>
  <c r="CQ292" i="13"/>
  <c r="CR292" i="13"/>
  <c r="CQ293" i="13"/>
  <c r="CR293" i="13"/>
  <c r="CQ294" i="13"/>
  <c r="CR294" i="13"/>
  <c r="CQ295" i="13"/>
  <c r="CR295" i="13"/>
  <c r="CQ296" i="13"/>
  <c r="CR296" i="13"/>
  <c r="CQ297" i="13"/>
  <c r="CR297" i="13"/>
  <c r="CQ298" i="13"/>
  <c r="CR298" i="13"/>
  <c r="CQ299" i="13"/>
  <c r="CR299" i="13"/>
  <c r="CQ300" i="13"/>
  <c r="CR300" i="13"/>
  <c r="CQ301" i="13"/>
  <c r="CR301" i="13"/>
  <c r="CQ302" i="13"/>
  <c r="CR302" i="13"/>
  <c r="CQ303" i="13"/>
  <c r="CR303" i="13"/>
  <c r="CQ304" i="13"/>
  <c r="CR304" i="13"/>
  <c r="CQ305" i="13"/>
  <c r="CR305" i="13"/>
  <c r="CQ306" i="13"/>
  <c r="CR306" i="13"/>
  <c r="CQ307" i="13"/>
  <c r="CR307" i="13"/>
  <c r="CQ308" i="13"/>
  <c r="CR308" i="13"/>
  <c r="CQ309" i="13"/>
  <c r="CR309" i="13"/>
  <c r="CQ310" i="13"/>
  <c r="CR310" i="13"/>
  <c r="CQ311" i="13"/>
  <c r="CR311" i="13"/>
  <c r="CQ312" i="13"/>
  <c r="CR312" i="13"/>
  <c r="CQ313" i="13"/>
  <c r="CR313" i="13"/>
  <c r="CQ314" i="13"/>
  <c r="CR314" i="13"/>
  <c r="CQ315" i="13"/>
  <c r="CR315" i="13"/>
  <c r="CQ316" i="13"/>
  <c r="CR316" i="13"/>
  <c r="CQ317" i="13"/>
  <c r="CR317" i="13"/>
  <c r="CQ318" i="13"/>
  <c r="CR318" i="13"/>
  <c r="CQ319" i="13"/>
  <c r="CR319" i="13"/>
  <c r="CQ320" i="13"/>
  <c r="CR320" i="13"/>
  <c r="CQ321" i="13"/>
  <c r="CR321" i="13"/>
  <c r="CQ322" i="13"/>
  <c r="CR322" i="13"/>
  <c r="CQ323" i="13"/>
  <c r="CR323" i="13"/>
  <c r="CQ324" i="13"/>
  <c r="CR324" i="13"/>
  <c r="CQ325" i="13"/>
  <c r="CR325" i="13"/>
  <c r="CQ326" i="13"/>
  <c r="CR326" i="13"/>
  <c r="CQ327" i="13"/>
  <c r="CR327" i="13"/>
  <c r="CQ328" i="13"/>
  <c r="CR328" i="13"/>
  <c r="CQ329" i="13"/>
  <c r="CR329" i="13"/>
  <c r="CQ330" i="13"/>
  <c r="CR330" i="13"/>
  <c r="CQ331" i="13"/>
  <c r="CR331" i="13"/>
  <c r="CQ332" i="13"/>
  <c r="CR332" i="13"/>
  <c r="CQ333" i="13"/>
  <c r="CR333" i="13"/>
  <c r="CQ334" i="13"/>
  <c r="CR334" i="13"/>
  <c r="CQ335" i="13"/>
  <c r="CR335" i="13"/>
  <c r="CQ336" i="13"/>
  <c r="CR336" i="13"/>
  <c r="CQ337" i="13"/>
  <c r="CR337" i="13"/>
  <c r="CQ338" i="13"/>
  <c r="CR338" i="13"/>
  <c r="CQ339" i="13"/>
  <c r="CR339" i="13"/>
  <c r="CQ340" i="13"/>
  <c r="CR340" i="13"/>
  <c r="CQ341" i="13"/>
  <c r="CR341" i="13"/>
  <c r="CQ342" i="13"/>
  <c r="CR342" i="13"/>
  <c r="CQ343" i="13"/>
  <c r="CR343" i="13"/>
  <c r="CQ344" i="13"/>
  <c r="CR344" i="13"/>
  <c r="CQ345" i="13"/>
  <c r="CR345" i="13"/>
  <c r="CQ346" i="13"/>
  <c r="CR346" i="13"/>
  <c r="CQ347" i="13"/>
  <c r="CR347" i="13"/>
  <c r="CQ348" i="13"/>
  <c r="CR348" i="13"/>
  <c r="CQ349" i="13"/>
  <c r="CR349" i="13"/>
  <c r="CQ350" i="13"/>
  <c r="CR350" i="13"/>
  <c r="CQ351" i="13"/>
  <c r="CR351" i="13"/>
  <c r="CQ352" i="13"/>
  <c r="CR352" i="13"/>
  <c r="CQ353" i="13"/>
  <c r="CR353" i="13"/>
  <c r="CQ354" i="13"/>
  <c r="CR354" i="13"/>
  <c r="CQ355" i="13"/>
  <c r="CR355" i="13"/>
  <c r="CQ356" i="13"/>
  <c r="CR356" i="13"/>
  <c r="CQ357" i="13"/>
  <c r="CR357" i="13"/>
  <c r="CQ358" i="13"/>
  <c r="CR358" i="13"/>
  <c r="CQ359" i="13"/>
  <c r="CR359" i="13"/>
  <c r="CQ360" i="13"/>
  <c r="CR360" i="13"/>
  <c r="CQ361" i="13"/>
  <c r="CR361" i="13"/>
  <c r="CQ362" i="13"/>
  <c r="CR362" i="13"/>
  <c r="CQ363" i="13"/>
  <c r="CR363" i="13"/>
  <c r="CQ364" i="13"/>
  <c r="CR364" i="13"/>
  <c r="CQ365" i="13"/>
  <c r="CR365" i="13"/>
  <c r="CQ366" i="13"/>
  <c r="CR366" i="13"/>
  <c r="CQ367" i="13"/>
  <c r="CR367" i="13"/>
  <c r="CQ368" i="13"/>
  <c r="CR368" i="13"/>
  <c r="CQ369" i="13"/>
  <c r="CR369" i="13"/>
  <c r="CQ370" i="13"/>
  <c r="CR370" i="13"/>
  <c r="CQ371" i="13"/>
  <c r="CR371" i="13"/>
  <c r="CQ372" i="13"/>
  <c r="CR372" i="13"/>
  <c r="CQ373" i="13"/>
  <c r="CR373" i="13"/>
  <c r="CQ374" i="13"/>
  <c r="CR374" i="13"/>
  <c r="CQ375" i="13"/>
  <c r="CR375" i="13"/>
  <c r="CQ376" i="13"/>
  <c r="CR376" i="13"/>
  <c r="CQ377" i="13"/>
  <c r="CR377" i="13"/>
  <c r="CQ378" i="13"/>
  <c r="CR378" i="13"/>
  <c r="CQ379" i="13"/>
  <c r="CR379" i="13"/>
  <c r="CQ380" i="13"/>
  <c r="CR380" i="13"/>
  <c r="CQ381" i="13"/>
  <c r="CR381" i="13"/>
  <c r="CQ382" i="13"/>
  <c r="CR382" i="13"/>
  <c r="CQ383" i="13"/>
  <c r="CR383" i="13"/>
  <c r="CQ384" i="13"/>
  <c r="CR384" i="13"/>
  <c r="CQ385" i="13"/>
  <c r="CR385" i="13"/>
  <c r="CQ386" i="13"/>
  <c r="CR386" i="13"/>
  <c r="CQ387" i="13"/>
  <c r="CR387" i="13"/>
  <c r="CQ388" i="13"/>
  <c r="CR388" i="13"/>
  <c r="CQ389" i="13"/>
  <c r="CR389" i="13"/>
  <c r="CQ390" i="13"/>
  <c r="CR390" i="13"/>
  <c r="CQ391" i="13"/>
  <c r="CR391" i="13"/>
  <c r="CQ392" i="13"/>
  <c r="CR392" i="13"/>
  <c r="CQ393" i="13"/>
  <c r="CR393" i="13"/>
  <c r="CQ394" i="13"/>
  <c r="CR394" i="13"/>
  <c r="CQ395" i="13"/>
  <c r="CR395" i="13"/>
  <c r="CQ396" i="13"/>
  <c r="CR396" i="13"/>
  <c r="CQ397" i="13"/>
  <c r="CR397" i="13"/>
  <c r="CQ398" i="13"/>
  <c r="CR398" i="13"/>
  <c r="CQ399" i="13"/>
  <c r="CR399" i="13"/>
  <c r="CQ400" i="13"/>
  <c r="CR400" i="13"/>
  <c r="CQ401" i="13"/>
  <c r="CR401" i="13"/>
  <c r="CQ402" i="13"/>
  <c r="CR402" i="13"/>
  <c r="CQ403" i="13"/>
  <c r="CR403" i="13"/>
  <c r="CQ404" i="13"/>
  <c r="CR404" i="13"/>
  <c r="CQ405" i="13"/>
  <c r="CR405" i="13"/>
  <c r="CQ406" i="13"/>
  <c r="CR406" i="13"/>
  <c r="CQ407" i="13"/>
  <c r="CR407" i="13"/>
  <c r="CQ408" i="13"/>
  <c r="CR408" i="13"/>
  <c r="CQ409" i="13"/>
  <c r="CR409" i="13"/>
  <c r="CQ410" i="13"/>
  <c r="CR410" i="13"/>
  <c r="CQ411" i="13"/>
  <c r="CR411" i="13"/>
  <c r="CQ412" i="13"/>
  <c r="CR412" i="13"/>
  <c r="CQ413" i="13"/>
  <c r="CR413" i="13"/>
  <c r="CQ414" i="13"/>
  <c r="CR414" i="13"/>
  <c r="CQ415" i="13"/>
  <c r="CR415" i="13"/>
  <c r="CQ416" i="13"/>
  <c r="CR416" i="13"/>
  <c r="CQ417" i="13"/>
  <c r="CR417" i="13"/>
  <c r="CQ418" i="13"/>
  <c r="CR418" i="13"/>
  <c r="CQ419" i="13"/>
  <c r="CR419" i="13"/>
  <c r="CQ420" i="13"/>
  <c r="CR420" i="13"/>
  <c r="CQ421" i="13"/>
  <c r="CR421" i="13"/>
  <c r="CQ422" i="13"/>
  <c r="CR422" i="13"/>
  <c r="CQ423" i="13"/>
  <c r="CR423" i="13"/>
  <c r="CQ424" i="13"/>
  <c r="CR424" i="13"/>
  <c r="CQ425" i="13"/>
  <c r="CR425" i="13"/>
  <c r="CQ426" i="13"/>
  <c r="CR426" i="13"/>
  <c r="CQ427" i="13"/>
  <c r="CR427" i="13"/>
  <c r="CQ428" i="13"/>
  <c r="CR428" i="13"/>
  <c r="CQ429" i="13"/>
  <c r="CR429" i="13"/>
  <c r="CQ430" i="13"/>
  <c r="CR430" i="13"/>
  <c r="CQ431" i="13"/>
  <c r="CR431" i="13"/>
  <c r="CQ432" i="13"/>
  <c r="CR432" i="13"/>
  <c r="CQ433" i="13"/>
  <c r="CR433" i="13"/>
  <c r="CQ434" i="13"/>
  <c r="CR434" i="13"/>
  <c r="CQ435" i="13"/>
  <c r="CR435" i="13"/>
  <c r="CQ436" i="13"/>
  <c r="CR436" i="13"/>
  <c r="CQ437" i="13"/>
  <c r="CR437" i="13"/>
  <c r="CQ438" i="13"/>
  <c r="CR438" i="13"/>
  <c r="CQ439" i="13"/>
  <c r="CR439" i="13"/>
  <c r="CQ440" i="13"/>
  <c r="CR440" i="13"/>
  <c r="CQ441" i="13"/>
  <c r="CR441" i="13"/>
  <c r="CQ442" i="13"/>
  <c r="CR442" i="13"/>
  <c r="CQ443" i="13"/>
  <c r="CR443" i="13"/>
  <c r="CQ444" i="13"/>
  <c r="CR444" i="13"/>
  <c r="CQ445" i="13"/>
  <c r="CR445" i="13"/>
  <c r="CQ446" i="13"/>
  <c r="CR446" i="13"/>
  <c r="CQ447" i="13"/>
  <c r="CR447" i="13"/>
  <c r="CQ448" i="13"/>
  <c r="CR448" i="13"/>
  <c r="CQ449" i="13"/>
  <c r="CR449" i="13"/>
  <c r="CQ450" i="13"/>
  <c r="CR450" i="13"/>
  <c r="CQ451" i="13"/>
  <c r="CR451" i="13"/>
  <c r="CQ452" i="13"/>
  <c r="CR452" i="13"/>
  <c r="CQ453" i="13"/>
  <c r="CR453" i="13"/>
  <c r="CQ454" i="13"/>
  <c r="CR454" i="13"/>
  <c r="CQ455" i="13"/>
  <c r="CR455" i="13"/>
  <c r="CQ456" i="13"/>
  <c r="CR456" i="13"/>
  <c r="CQ457" i="13"/>
  <c r="CR457" i="13"/>
  <c r="CQ458" i="13"/>
  <c r="CR458" i="13"/>
  <c r="CQ459" i="13"/>
  <c r="CR459" i="13"/>
  <c r="CQ460" i="13"/>
  <c r="CR460" i="13"/>
  <c r="CQ461" i="13"/>
  <c r="CR461" i="13"/>
  <c r="CQ462" i="13"/>
  <c r="CR462" i="13"/>
  <c r="CQ463" i="13"/>
  <c r="CR463" i="13"/>
  <c r="CQ464" i="13"/>
  <c r="CR464" i="13"/>
  <c r="CQ465" i="13"/>
  <c r="CR465" i="13"/>
  <c r="CQ466" i="13"/>
  <c r="CR466" i="13"/>
  <c r="CQ467" i="13"/>
  <c r="CR467" i="13"/>
  <c r="CQ468" i="13"/>
  <c r="CR468" i="13"/>
  <c r="CQ469" i="13"/>
  <c r="CR469" i="13"/>
  <c r="CQ470" i="13"/>
  <c r="CR470" i="13"/>
  <c r="CQ471" i="13"/>
  <c r="CR471" i="13"/>
  <c r="CQ472" i="13"/>
  <c r="CR472" i="13"/>
  <c r="CQ473" i="13"/>
  <c r="CR473" i="13"/>
  <c r="CQ474" i="13"/>
  <c r="CR474" i="13"/>
  <c r="CQ475" i="13"/>
  <c r="CR475" i="13"/>
  <c r="CQ476" i="13"/>
  <c r="CR476" i="13"/>
  <c r="CQ477" i="13"/>
  <c r="CR477" i="13"/>
  <c r="CQ478" i="13"/>
  <c r="CR478" i="13"/>
  <c r="CQ479" i="13"/>
  <c r="CR479" i="13"/>
  <c r="CQ480" i="13"/>
  <c r="CR480" i="13"/>
  <c r="CQ481" i="13"/>
  <c r="CR481" i="13"/>
  <c r="CQ482" i="13"/>
  <c r="CR482" i="13"/>
  <c r="CQ483" i="13"/>
  <c r="CR483" i="13"/>
  <c r="CQ484" i="13"/>
  <c r="CR484" i="13"/>
  <c r="CQ485" i="13"/>
  <c r="CR485" i="13"/>
  <c r="CQ486" i="13"/>
  <c r="CR486" i="13"/>
  <c r="CQ487" i="13"/>
  <c r="CR487" i="13"/>
  <c r="CQ488" i="13"/>
  <c r="CR488" i="13"/>
  <c r="CQ489" i="13"/>
  <c r="CR489" i="13"/>
  <c r="CQ490" i="13"/>
  <c r="CR490" i="13"/>
  <c r="CQ491" i="13"/>
  <c r="CR491" i="13"/>
  <c r="CQ492" i="13"/>
  <c r="CR492" i="13"/>
  <c r="CQ493" i="13"/>
  <c r="CR493" i="13"/>
  <c r="CQ494" i="13"/>
  <c r="CR494" i="13"/>
  <c r="CQ495" i="13"/>
  <c r="CR495" i="13"/>
  <c r="CQ496" i="13"/>
  <c r="CR496" i="13"/>
  <c r="CQ497" i="13"/>
  <c r="CR497" i="13"/>
  <c r="CQ498" i="13"/>
  <c r="CR498" i="13"/>
  <c r="CQ499" i="13"/>
  <c r="CR499" i="13"/>
  <c r="CQ500" i="13"/>
  <c r="CR500" i="13"/>
  <c r="CQ501" i="13"/>
  <c r="CR501" i="13"/>
  <c r="CQ502" i="13"/>
  <c r="CR502" i="13"/>
  <c r="CQ503" i="13"/>
  <c r="CR503" i="13"/>
  <c r="CQ504" i="13"/>
  <c r="CR504" i="13"/>
  <c r="CQ505" i="13"/>
  <c r="CR505" i="13"/>
  <c r="CQ506" i="13"/>
  <c r="CR506" i="13"/>
  <c r="CQ507" i="13"/>
  <c r="CR507" i="13"/>
  <c r="CQ508" i="13"/>
  <c r="CR508" i="13"/>
  <c r="CQ509" i="13"/>
  <c r="CR509" i="13"/>
  <c r="CQ510" i="13"/>
  <c r="CR510" i="13"/>
  <c r="CQ511" i="13"/>
  <c r="CR511" i="13"/>
  <c r="CQ512" i="13"/>
  <c r="CR512" i="13"/>
  <c r="CQ513" i="13"/>
  <c r="CR513" i="13"/>
  <c r="CQ514" i="13"/>
  <c r="CR514" i="13"/>
  <c r="CQ515" i="13"/>
  <c r="CR515" i="13"/>
  <c r="CQ516" i="13"/>
  <c r="CR516" i="13"/>
  <c r="CQ517" i="13"/>
  <c r="CR517" i="13"/>
  <c r="CQ518" i="13"/>
  <c r="CR518" i="13"/>
  <c r="CQ519" i="13"/>
  <c r="CR519" i="13"/>
  <c r="CQ520" i="13"/>
  <c r="CR520" i="13"/>
  <c r="CQ521" i="13"/>
  <c r="CR521" i="13"/>
  <c r="CQ522" i="13"/>
  <c r="CR522" i="13"/>
  <c r="CQ523" i="13"/>
  <c r="CR523" i="13"/>
  <c r="CQ524" i="13"/>
  <c r="CR524" i="13"/>
  <c r="CQ525" i="13"/>
  <c r="CR525" i="13"/>
  <c r="CQ526" i="13"/>
  <c r="CR526" i="13"/>
  <c r="CQ527" i="13"/>
  <c r="CR527" i="13"/>
  <c r="CQ528" i="13"/>
  <c r="CR528" i="13"/>
  <c r="CQ529" i="13"/>
  <c r="CR529" i="13"/>
  <c r="CQ530" i="13"/>
  <c r="CR530" i="13"/>
  <c r="CQ531" i="13"/>
  <c r="CR531" i="13"/>
  <c r="CQ532" i="13"/>
  <c r="CR532" i="13"/>
  <c r="CQ533" i="13"/>
  <c r="CR533" i="13"/>
  <c r="CQ534" i="13"/>
  <c r="CR534" i="13"/>
  <c r="CQ535" i="13"/>
  <c r="CR535" i="13"/>
  <c r="CQ536" i="13"/>
  <c r="CR536" i="13"/>
  <c r="CQ537" i="13"/>
  <c r="CR537" i="13"/>
  <c r="CQ538" i="13"/>
  <c r="CR538" i="13"/>
  <c r="CQ539" i="13"/>
  <c r="CR539" i="13"/>
  <c r="CQ540" i="13"/>
  <c r="CR540" i="13"/>
  <c r="CQ541" i="13"/>
  <c r="CR541" i="13"/>
  <c r="CQ542" i="13"/>
  <c r="CR542" i="13"/>
  <c r="CQ543" i="13"/>
  <c r="CR543" i="13"/>
  <c r="CQ544" i="13"/>
  <c r="CR544" i="13"/>
  <c r="CQ545" i="13"/>
  <c r="CR545" i="13"/>
  <c r="CQ546" i="13"/>
  <c r="CR546" i="13"/>
  <c r="CQ547" i="13"/>
  <c r="CR547" i="13"/>
  <c r="CQ548" i="13"/>
  <c r="CR548" i="13"/>
  <c r="CQ549" i="13"/>
  <c r="CR549" i="13"/>
  <c r="CQ550" i="13"/>
  <c r="CR550" i="13"/>
  <c r="CQ551" i="13"/>
  <c r="CR551" i="13"/>
  <c r="CQ552" i="13"/>
  <c r="CR552" i="13"/>
  <c r="CQ553" i="13"/>
  <c r="CR553" i="13"/>
  <c r="CQ554" i="13"/>
  <c r="CR554" i="13"/>
  <c r="CQ555" i="13"/>
  <c r="CR555" i="13"/>
  <c r="CQ556" i="13"/>
  <c r="CR556" i="13"/>
  <c r="CQ557" i="13"/>
  <c r="CR557" i="13"/>
  <c r="CR11" i="13"/>
  <c r="CQ11" i="13"/>
  <c r="CP11" i="13"/>
  <c r="CO11" i="13"/>
  <c r="CL245" i="13"/>
  <c r="F248" i="49" s="1"/>
  <c r="G248" i="49" s="1"/>
  <c r="CL246" i="13"/>
  <c r="F249" i="49" s="1"/>
  <c r="G249" i="49" s="1"/>
  <c r="CL247" i="13"/>
  <c r="F250" i="49" s="1"/>
  <c r="J250" i="49" s="1"/>
  <c r="CL248" i="13"/>
  <c r="F251" i="49" s="1"/>
  <c r="J251" i="49" s="1"/>
  <c r="CL249" i="13"/>
  <c r="F252" i="49" s="1"/>
  <c r="CL250" i="13"/>
  <c r="F253" i="49" s="1"/>
  <c r="G253" i="49" s="1"/>
  <c r="CL251" i="13"/>
  <c r="F254" i="49" s="1"/>
  <c r="G254" i="49" s="1"/>
  <c r="CL252" i="13"/>
  <c r="F255" i="49" s="1"/>
  <c r="J255" i="49" s="1"/>
  <c r="CL253" i="13"/>
  <c r="F256" i="49" s="1"/>
  <c r="J256" i="49" s="1"/>
  <c r="CL254" i="13"/>
  <c r="F257" i="49" s="1"/>
  <c r="CL255" i="13"/>
  <c r="F258" i="49" s="1"/>
  <c r="G258" i="49" s="1"/>
  <c r="CL256" i="13"/>
  <c r="F259" i="49" s="1"/>
  <c r="G259" i="49" s="1"/>
  <c r="CL257" i="13"/>
  <c r="F260" i="49" s="1"/>
  <c r="J260" i="49" s="1"/>
  <c r="CL258" i="13"/>
  <c r="F261" i="49" s="1"/>
  <c r="J261" i="49" s="1"/>
  <c r="CL259" i="13"/>
  <c r="F262" i="49" s="1"/>
  <c r="CL260" i="13"/>
  <c r="F263" i="49" s="1"/>
  <c r="J263" i="49" s="1"/>
  <c r="CL261" i="13"/>
  <c r="F264" i="49" s="1"/>
  <c r="J264" i="49" s="1"/>
  <c r="CL262" i="13"/>
  <c r="F265" i="49" s="1"/>
  <c r="G265" i="49" s="1"/>
  <c r="CL263" i="13"/>
  <c r="F266" i="49" s="1"/>
  <c r="G266" i="49" s="1"/>
  <c r="CL264" i="13"/>
  <c r="F267" i="49" s="1"/>
  <c r="CL265" i="13"/>
  <c r="F268" i="49" s="1"/>
  <c r="CL266" i="13"/>
  <c r="F269" i="49" s="1"/>
  <c r="CL267" i="13"/>
  <c r="F270" i="49" s="1"/>
  <c r="CL268" i="13"/>
  <c r="F271" i="49" s="1"/>
  <c r="CL269" i="13"/>
  <c r="F272" i="49" s="1"/>
  <c r="CL270" i="13"/>
  <c r="F273" i="49" s="1"/>
  <c r="G273" i="49" s="1"/>
  <c r="CL271" i="13"/>
  <c r="F274" i="49" s="1"/>
  <c r="CL272" i="13"/>
  <c r="F275" i="49" s="1"/>
  <c r="J275" i="49" s="1"/>
  <c r="CL273" i="13"/>
  <c r="F276" i="49" s="1"/>
  <c r="CL274" i="13"/>
  <c r="F277" i="49" s="1"/>
  <c r="CL275" i="13"/>
  <c r="F278" i="49" s="1"/>
  <c r="CL276" i="13"/>
  <c r="F279" i="49" s="1"/>
  <c r="CL277" i="13"/>
  <c r="F280" i="49" s="1"/>
  <c r="CL278" i="13"/>
  <c r="F281" i="49" s="1"/>
  <c r="CL279" i="13"/>
  <c r="F282" i="49" s="1"/>
  <c r="CL280" i="13"/>
  <c r="F283" i="49" s="1"/>
  <c r="CL281" i="13"/>
  <c r="F284" i="49" s="1"/>
  <c r="CL282" i="13"/>
  <c r="F285" i="49" s="1"/>
  <c r="CL283" i="13"/>
  <c r="F286" i="49" s="1"/>
  <c r="CL284" i="13"/>
  <c r="F287" i="49" s="1"/>
  <c r="CL285" i="13"/>
  <c r="F288" i="49" s="1"/>
  <c r="CL286" i="13"/>
  <c r="F289" i="49" s="1"/>
  <c r="CL287" i="13"/>
  <c r="F290" i="49" s="1"/>
  <c r="CL288" i="13"/>
  <c r="F291" i="49" s="1"/>
  <c r="CL289" i="13"/>
  <c r="F292" i="49" s="1"/>
  <c r="CL290" i="13"/>
  <c r="F293" i="49" s="1"/>
  <c r="CL291" i="13"/>
  <c r="F294" i="49" s="1"/>
  <c r="CL292" i="13"/>
  <c r="F295" i="49" s="1"/>
  <c r="CL293" i="13"/>
  <c r="F296" i="49" s="1"/>
  <c r="CL294" i="13"/>
  <c r="F297" i="49" s="1"/>
  <c r="CL295" i="13"/>
  <c r="F298" i="49" s="1"/>
  <c r="CL296" i="13"/>
  <c r="F299" i="49" s="1"/>
  <c r="CL297" i="13"/>
  <c r="F300" i="49" s="1"/>
  <c r="CL298" i="13"/>
  <c r="F301" i="49" s="1"/>
  <c r="CL299" i="13"/>
  <c r="F302" i="49" s="1"/>
  <c r="CL300" i="13"/>
  <c r="F303" i="49" s="1"/>
  <c r="J303" i="49" s="1"/>
  <c r="CL301" i="13"/>
  <c r="F304" i="49" s="1"/>
  <c r="J304" i="49" s="1"/>
  <c r="CL302" i="13"/>
  <c r="F305" i="49" s="1"/>
  <c r="CL303" i="13"/>
  <c r="F306" i="49" s="1"/>
  <c r="CL304" i="13"/>
  <c r="F307" i="49" s="1"/>
  <c r="CL305" i="13"/>
  <c r="F308" i="49" s="1"/>
  <c r="CL306" i="13"/>
  <c r="F309" i="49" s="1"/>
  <c r="K309" i="49" s="1"/>
  <c r="CL307" i="13"/>
  <c r="F310" i="49" s="1"/>
  <c r="K310" i="49" s="1"/>
  <c r="CL308" i="13"/>
  <c r="F311" i="49" s="1"/>
  <c r="CL309" i="13"/>
  <c r="F312" i="49" s="1"/>
  <c r="G312" i="49" s="1"/>
  <c r="CL310" i="13"/>
  <c r="F313" i="49" s="1"/>
  <c r="CL311" i="13"/>
  <c r="F314" i="49" s="1"/>
  <c r="CL312" i="13"/>
  <c r="F315" i="49" s="1"/>
  <c r="CL313" i="13"/>
  <c r="F316" i="49" s="1"/>
  <c r="CL314" i="13"/>
  <c r="F317" i="49" s="1"/>
  <c r="CL315" i="13"/>
  <c r="F318" i="49" s="1"/>
  <c r="CL316" i="13"/>
  <c r="F319" i="49" s="1"/>
  <c r="CL317" i="13"/>
  <c r="F320" i="49" s="1"/>
  <c r="CL318" i="13"/>
  <c r="F321" i="49" s="1"/>
  <c r="CL319" i="13"/>
  <c r="F322" i="49" s="1"/>
  <c r="CL320" i="13"/>
  <c r="F323" i="49" s="1"/>
  <c r="CL321" i="13"/>
  <c r="F324" i="49" s="1"/>
  <c r="CL322" i="13"/>
  <c r="F325" i="49" s="1"/>
  <c r="CL323" i="13"/>
  <c r="F326" i="49" s="1"/>
  <c r="CL324" i="13"/>
  <c r="F327" i="49" s="1"/>
  <c r="CL325" i="13"/>
  <c r="F328" i="49" s="1"/>
  <c r="CL326" i="13"/>
  <c r="F329" i="49" s="1"/>
  <c r="CL327" i="13"/>
  <c r="F330" i="49" s="1"/>
  <c r="CL328" i="13"/>
  <c r="F331" i="49" s="1"/>
  <c r="CL329" i="13"/>
  <c r="F332" i="49" s="1"/>
  <c r="CL330" i="13"/>
  <c r="F333" i="49" s="1"/>
  <c r="CL331" i="13"/>
  <c r="F334" i="49" s="1"/>
  <c r="CL332" i="13"/>
  <c r="F335" i="49" s="1"/>
  <c r="CL333" i="13"/>
  <c r="F336" i="49" s="1"/>
  <c r="CL334" i="13"/>
  <c r="F337" i="49" s="1"/>
  <c r="CL335" i="13"/>
  <c r="F338" i="49" s="1"/>
  <c r="CL336" i="13"/>
  <c r="F339" i="49" s="1"/>
  <c r="CL337" i="13"/>
  <c r="F340" i="49" s="1"/>
  <c r="I340" i="49" s="1"/>
  <c r="CL338" i="13"/>
  <c r="F341" i="49" s="1"/>
  <c r="I341" i="49" s="1"/>
  <c r="CL339" i="13"/>
  <c r="F342" i="49" s="1"/>
  <c r="G342" i="49" s="1"/>
  <c r="CL340" i="13"/>
  <c r="F343" i="49" s="1"/>
  <c r="G343" i="49" s="1"/>
  <c r="CL341" i="13"/>
  <c r="F344" i="49" s="1"/>
  <c r="CL342" i="13"/>
  <c r="F345" i="49" s="1"/>
  <c r="J345" i="49" s="1"/>
  <c r="CL343" i="13"/>
  <c r="F346" i="49" s="1"/>
  <c r="CL344" i="13"/>
  <c r="F347" i="49" s="1"/>
  <c r="G347" i="49" s="1"/>
  <c r="CL345" i="13"/>
  <c r="F348" i="49" s="1"/>
  <c r="G348" i="49" s="1"/>
  <c r="CL346" i="13"/>
  <c r="F349" i="49" s="1"/>
  <c r="CL347" i="13"/>
  <c r="F350" i="49" s="1"/>
  <c r="G350" i="49" s="1"/>
  <c r="CL348" i="13"/>
  <c r="F351" i="49" s="1"/>
  <c r="G351" i="49" s="1"/>
  <c r="CL349" i="13"/>
  <c r="F352" i="49" s="1"/>
  <c r="J352" i="49" s="1"/>
  <c r="CL350" i="13"/>
  <c r="F353" i="49" s="1"/>
  <c r="J353" i="49" s="1"/>
  <c r="CL351" i="13"/>
  <c r="F354" i="49" s="1"/>
  <c r="CL352" i="13"/>
  <c r="F355" i="49" s="1"/>
  <c r="J355" i="49" s="1"/>
  <c r="CL353" i="13"/>
  <c r="F356" i="49" s="1"/>
  <c r="J356" i="49" s="1"/>
  <c r="CL354" i="13"/>
  <c r="F357" i="49" s="1"/>
  <c r="G357" i="49" s="1"/>
  <c r="CL355" i="13"/>
  <c r="F358" i="49" s="1"/>
  <c r="G358" i="49" s="1"/>
  <c r="CL356" i="13"/>
  <c r="F359" i="49" s="1"/>
  <c r="CL357" i="13"/>
  <c r="F360" i="49" s="1"/>
  <c r="CL358" i="13"/>
  <c r="F361" i="49" s="1"/>
  <c r="CL359" i="13"/>
  <c r="F362" i="49" s="1"/>
  <c r="CL360" i="13"/>
  <c r="F363" i="49" s="1"/>
  <c r="CL361" i="13"/>
  <c r="F364" i="49" s="1"/>
  <c r="CL362" i="13"/>
  <c r="F365" i="49" s="1"/>
  <c r="CL363" i="13"/>
  <c r="F366" i="49" s="1"/>
  <c r="CL364" i="13"/>
  <c r="F367" i="49" s="1"/>
  <c r="CL365" i="13"/>
  <c r="F368" i="49" s="1"/>
  <c r="CL366" i="13"/>
  <c r="F369" i="49" s="1"/>
  <c r="CL367" i="13"/>
  <c r="F370" i="49" s="1"/>
  <c r="CL368" i="13"/>
  <c r="F371" i="49" s="1"/>
  <c r="CL369" i="13"/>
  <c r="F372" i="49" s="1"/>
  <c r="CL370" i="13"/>
  <c r="F373" i="49" s="1"/>
  <c r="CL371" i="13"/>
  <c r="F374" i="49" s="1"/>
  <c r="CL372" i="13"/>
  <c r="F375" i="49" s="1"/>
  <c r="CL373" i="13"/>
  <c r="F376" i="49" s="1"/>
  <c r="CL374" i="13"/>
  <c r="F377" i="49" s="1"/>
  <c r="CL375" i="13"/>
  <c r="F378" i="49" s="1"/>
  <c r="CL376" i="13"/>
  <c r="F379" i="49" s="1"/>
  <c r="CL377" i="13"/>
  <c r="F380" i="49" s="1"/>
  <c r="CL378" i="13"/>
  <c r="F381" i="49" s="1"/>
  <c r="CL379" i="13"/>
  <c r="F382" i="49" s="1"/>
  <c r="CL380" i="13"/>
  <c r="F383" i="49" s="1"/>
  <c r="CL381" i="13"/>
  <c r="F384" i="49" s="1"/>
  <c r="CL382" i="13"/>
  <c r="F385" i="49" s="1"/>
  <c r="CL383" i="13"/>
  <c r="F386" i="49" s="1"/>
  <c r="CL384" i="13"/>
  <c r="F387" i="49" s="1"/>
  <c r="CL385" i="13"/>
  <c r="F388" i="49" s="1"/>
  <c r="CL386" i="13"/>
  <c r="F389" i="49" s="1"/>
  <c r="CL387" i="13"/>
  <c r="F390" i="49" s="1"/>
  <c r="CL388" i="13"/>
  <c r="F391" i="49" s="1"/>
  <c r="CL389" i="13"/>
  <c r="F392" i="49" s="1"/>
  <c r="CL390" i="13"/>
  <c r="F393" i="49" s="1"/>
  <c r="CL391" i="13"/>
  <c r="F394" i="49" s="1"/>
  <c r="CL392" i="13"/>
  <c r="F395" i="49" s="1"/>
  <c r="CL393" i="13"/>
  <c r="F396" i="49" s="1"/>
  <c r="CL394" i="13"/>
  <c r="F397" i="49" s="1"/>
  <c r="CL395" i="13"/>
  <c r="F398" i="49" s="1"/>
  <c r="CL396" i="13"/>
  <c r="F399" i="49" s="1"/>
  <c r="CL397" i="13"/>
  <c r="F400" i="49" s="1"/>
  <c r="CL398" i="13"/>
  <c r="F401" i="49" s="1"/>
  <c r="CL399" i="13"/>
  <c r="F402" i="49" s="1"/>
  <c r="CL400" i="13"/>
  <c r="F403" i="49" s="1"/>
  <c r="CL401" i="13"/>
  <c r="F404" i="49" s="1"/>
  <c r="CL402" i="13"/>
  <c r="F405" i="49" s="1"/>
  <c r="CL403" i="13"/>
  <c r="F406" i="49" s="1"/>
  <c r="CL404" i="13"/>
  <c r="F407" i="49" s="1"/>
  <c r="CL405" i="13"/>
  <c r="F408" i="49" s="1"/>
  <c r="CL406" i="13"/>
  <c r="F409" i="49" s="1"/>
  <c r="CL407" i="13"/>
  <c r="F410" i="49" s="1"/>
  <c r="CL408" i="13"/>
  <c r="F411" i="49" s="1"/>
  <c r="CL409" i="13"/>
  <c r="F412" i="49" s="1"/>
  <c r="CL410" i="13"/>
  <c r="F413" i="49" s="1"/>
  <c r="CL411" i="13"/>
  <c r="F414" i="49" s="1"/>
  <c r="CL412" i="13"/>
  <c r="F415" i="49" s="1"/>
  <c r="CL413" i="13"/>
  <c r="F416" i="49" s="1"/>
  <c r="CL414" i="13"/>
  <c r="F417" i="49" s="1"/>
  <c r="CL415" i="13"/>
  <c r="F418" i="49" s="1"/>
  <c r="CL416" i="13"/>
  <c r="F419" i="49" s="1"/>
  <c r="CL417" i="13"/>
  <c r="F420" i="49" s="1"/>
  <c r="CL418" i="13"/>
  <c r="F421" i="49" s="1"/>
  <c r="CL419" i="13"/>
  <c r="F422" i="49" s="1"/>
  <c r="CL420" i="13"/>
  <c r="F423" i="49" s="1"/>
  <c r="CL421" i="13"/>
  <c r="F424" i="49" s="1"/>
  <c r="CL422" i="13"/>
  <c r="F425" i="49" s="1"/>
  <c r="CL423" i="13"/>
  <c r="F426" i="49" s="1"/>
  <c r="CL424" i="13"/>
  <c r="F427" i="49" s="1"/>
  <c r="CL425" i="13"/>
  <c r="F428" i="49" s="1"/>
  <c r="CL426" i="13"/>
  <c r="F429" i="49" s="1"/>
  <c r="CL427" i="13"/>
  <c r="F430" i="49" s="1"/>
  <c r="CL428" i="13"/>
  <c r="F431" i="49" s="1"/>
  <c r="CL429" i="13"/>
  <c r="F432" i="49" s="1"/>
  <c r="CL430" i="13"/>
  <c r="F433" i="49" s="1"/>
  <c r="CL431" i="13"/>
  <c r="F434" i="49" s="1"/>
  <c r="CL432" i="13"/>
  <c r="F435" i="49" s="1"/>
  <c r="CL433" i="13"/>
  <c r="F436" i="49" s="1"/>
  <c r="CL434" i="13"/>
  <c r="F437" i="49" s="1"/>
  <c r="CL435" i="13"/>
  <c r="F438" i="49" s="1"/>
  <c r="CL436" i="13"/>
  <c r="F439" i="49" s="1"/>
  <c r="CL437" i="13"/>
  <c r="F440" i="49" s="1"/>
  <c r="CL438" i="13"/>
  <c r="F441" i="49" s="1"/>
  <c r="CL439" i="13"/>
  <c r="F442" i="49" s="1"/>
  <c r="CL440" i="13"/>
  <c r="F443" i="49" s="1"/>
  <c r="CL441" i="13"/>
  <c r="F444" i="49" s="1"/>
  <c r="CL442" i="13"/>
  <c r="F445" i="49" s="1"/>
  <c r="CL443" i="13"/>
  <c r="F446" i="49" s="1"/>
  <c r="CL444" i="13"/>
  <c r="F447" i="49" s="1"/>
  <c r="CL445" i="13"/>
  <c r="F448" i="49" s="1"/>
  <c r="CL446" i="13"/>
  <c r="F449" i="49" s="1"/>
  <c r="CL447" i="13"/>
  <c r="F450" i="49" s="1"/>
  <c r="CL448" i="13"/>
  <c r="F451" i="49" s="1"/>
  <c r="CL449" i="13"/>
  <c r="F452" i="49" s="1"/>
  <c r="CL450" i="13"/>
  <c r="F453" i="49" s="1"/>
  <c r="CL451" i="13"/>
  <c r="F454" i="49" s="1"/>
  <c r="CL452" i="13"/>
  <c r="F455" i="49" s="1"/>
  <c r="CL453" i="13"/>
  <c r="F456" i="49" s="1"/>
  <c r="CL454" i="13"/>
  <c r="F457" i="49" s="1"/>
  <c r="CL455" i="13"/>
  <c r="F458" i="49" s="1"/>
  <c r="CL456" i="13"/>
  <c r="F459" i="49" s="1"/>
  <c r="CL457" i="13"/>
  <c r="F460" i="49" s="1"/>
  <c r="CL458" i="13"/>
  <c r="F461" i="49" s="1"/>
  <c r="CL459" i="13"/>
  <c r="F462" i="49" s="1"/>
  <c r="CL460" i="13"/>
  <c r="F463" i="49" s="1"/>
  <c r="CL461" i="13"/>
  <c r="F464" i="49" s="1"/>
  <c r="CL462" i="13"/>
  <c r="F465" i="49" s="1"/>
  <c r="CL463" i="13"/>
  <c r="F466" i="49" s="1"/>
  <c r="CL464" i="13"/>
  <c r="F467" i="49" s="1"/>
  <c r="CL465" i="13"/>
  <c r="F468" i="49" s="1"/>
  <c r="CL466" i="13"/>
  <c r="F469" i="49" s="1"/>
  <c r="CL467" i="13"/>
  <c r="F470" i="49" s="1"/>
  <c r="CL468" i="13"/>
  <c r="F471" i="49" s="1"/>
  <c r="CL469" i="13"/>
  <c r="F472" i="49" s="1"/>
  <c r="CL470" i="13"/>
  <c r="F473" i="49" s="1"/>
  <c r="CL471" i="13"/>
  <c r="F474" i="49" s="1"/>
  <c r="CL472" i="13"/>
  <c r="F475" i="49" s="1"/>
  <c r="CL473" i="13"/>
  <c r="F476" i="49" s="1"/>
  <c r="CL474" i="13"/>
  <c r="F477" i="49" s="1"/>
  <c r="CL475" i="13"/>
  <c r="F478" i="49" s="1"/>
  <c r="CL476" i="13"/>
  <c r="F479" i="49" s="1"/>
  <c r="CL477" i="13"/>
  <c r="F480" i="49" s="1"/>
  <c r="CL478" i="13"/>
  <c r="F481" i="49" s="1"/>
  <c r="CL479" i="13"/>
  <c r="F482" i="49" s="1"/>
  <c r="CL480" i="13"/>
  <c r="F483" i="49" s="1"/>
  <c r="CL481" i="13"/>
  <c r="F484" i="49" s="1"/>
  <c r="CL482" i="13"/>
  <c r="F485" i="49" s="1"/>
  <c r="CL483" i="13"/>
  <c r="F486" i="49" s="1"/>
  <c r="CL484" i="13"/>
  <c r="F487" i="49" s="1"/>
  <c r="CL485" i="13"/>
  <c r="F488" i="49" s="1"/>
  <c r="CL486" i="13"/>
  <c r="F489" i="49" s="1"/>
  <c r="CL487" i="13"/>
  <c r="F490" i="49" s="1"/>
  <c r="CL488" i="13"/>
  <c r="F491" i="49" s="1"/>
  <c r="CL489" i="13"/>
  <c r="F492" i="49" s="1"/>
  <c r="CL490" i="13"/>
  <c r="F493" i="49" s="1"/>
  <c r="CL491" i="13"/>
  <c r="F494" i="49" s="1"/>
  <c r="CL492" i="13"/>
  <c r="F495" i="49" s="1"/>
  <c r="CL493" i="13"/>
  <c r="F496" i="49" s="1"/>
  <c r="CL494" i="13"/>
  <c r="F497" i="49" s="1"/>
  <c r="CL495" i="13"/>
  <c r="F498" i="49" s="1"/>
  <c r="CL496" i="13"/>
  <c r="F499" i="49" s="1"/>
  <c r="CL497" i="13"/>
  <c r="F500" i="49" s="1"/>
  <c r="CL498" i="13"/>
  <c r="F501" i="49" s="1"/>
  <c r="CL499" i="13"/>
  <c r="F502" i="49" s="1"/>
  <c r="CL500" i="13"/>
  <c r="F503" i="49" s="1"/>
  <c r="CL501" i="13"/>
  <c r="F504" i="49" s="1"/>
  <c r="CL502" i="13"/>
  <c r="F505" i="49" s="1"/>
  <c r="CL503" i="13"/>
  <c r="F506" i="49" s="1"/>
  <c r="CL504" i="13"/>
  <c r="F507" i="49" s="1"/>
  <c r="CL505" i="13"/>
  <c r="F508" i="49" s="1"/>
  <c r="CL506" i="13"/>
  <c r="F509" i="49" s="1"/>
  <c r="CL507" i="13"/>
  <c r="F510" i="49" s="1"/>
  <c r="CL508" i="13"/>
  <c r="F511" i="49" s="1"/>
  <c r="CL509" i="13"/>
  <c r="F512" i="49" s="1"/>
  <c r="CL510" i="13"/>
  <c r="F513" i="49" s="1"/>
  <c r="CL511" i="13"/>
  <c r="F514" i="49" s="1"/>
  <c r="CL512" i="13"/>
  <c r="F515" i="49" s="1"/>
  <c r="CL513" i="13"/>
  <c r="F516" i="49" s="1"/>
  <c r="CL514" i="13"/>
  <c r="F517" i="49" s="1"/>
  <c r="CL515" i="13"/>
  <c r="F518" i="49" s="1"/>
  <c r="CL516" i="13"/>
  <c r="F519" i="49" s="1"/>
  <c r="CL517" i="13"/>
  <c r="F520" i="49" s="1"/>
  <c r="CL518" i="13"/>
  <c r="F521" i="49" s="1"/>
  <c r="CL519" i="13"/>
  <c r="F522" i="49" s="1"/>
  <c r="CL520" i="13"/>
  <c r="F523" i="49" s="1"/>
  <c r="CL521" i="13"/>
  <c r="F524" i="49" s="1"/>
  <c r="CL522" i="13"/>
  <c r="F525" i="49" s="1"/>
  <c r="CL523" i="13"/>
  <c r="F526" i="49" s="1"/>
  <c r="CL524" i="13"/>
  <c r="F527" i="49" s="1"/>
  <c r="CL525" i="13"/>
  <c r="F528" i="49" s="1"/>
  <c r="CL526" i="13"/>
  <c r="F529" i="49" s="1"/>
  <c r="CL527" i="13"/>
  <c r="F530" i="49" s="1"/>
  <c r="CL528" i="13"/>
  <c r="F531" i="49" s="1"/>
  <c r="CL529" i="13"/>
  <c r="F532" i="49" s="1"/>
  <c r="CL530" i="13"/>
  <c r="F533" i="49" s="1"/>
  <c r="CL531" i="13"/>
  <c r="F534" i="49" s="1"/>
  <c r="CL532" i="13"/>
  <c r="F535" i="49" s="1"/>
  <c r="CL533" i="13"/>
  <c r="F536" i="49" s="1"/>
  <c r="CL534" i="13"/>
  <c r="F537" i="49" s="1"/>
  <c r="CL535" i="13"/>
  <c r="F538" i="49" s="1"/>
  <c r="CL536" i="13"/>
  <c r="F539" i="49" s="1"/>
  <c r="CL537" i="13"/>
  <c r="F540" i="49" s="1"/>
  <c r="CL538" i="13"/>
  <c r="F541" i="49" s="1"/>
  <c r="CL539" i="13"/>
  <c r="F542" i="49" s="1"/>
  <c r="CL540" i="13"/>
  <c r="F543" i="49" s="1"/>
  <c r="CL541" i="13"/>
  <c r="F544" i="49" s="1"/>
  <c r="CL542" i="13"/>
  <c r="F545" i="49" s="1"/>
  <c r="CL543" i="13"/>
  <c r="F546" i="49" s="1"/>
  <c r="CL544" i="13"/>
  <c r="F547" i="49" s="1"/>
  <c r="CL545" i="13"/>
  <c r="F548" i="49" s="1"/>
  <c r="CL546" i="13"/>
  <c r="F549" i="49" s="1"/>
  <c r="CL547" i="13"/>
  <c r="F550" i="49" s="1"/>
  <c r="CL548" i="13"/>
  <c r="F551" i="49" s="1"/>
  <c r="CL549" i="13"/>
  <c r="F552" i="49" s="1"/>
  <c r="CL550" i="13"/>
  <c r="F553" i="49" s="1"/>
  <c r="CL551" i="13"/>
  <c r="F554" i="49" s="1"/>
  <c r="CL552" i="13"/>
  <c r="F555" i="49" s="1"/>
  <c r="CL553" i="13"/>
  <c r="F556" i="49" s="1"/>
  <c r="CL554" i="13"/>
  <c r="CL555" i="13"/>
  <c r="CL556" i="13"/>
  <c r="CL557" i="13"/>
  <c r="CL11" i="13"/>
  <c r="CI11" i="13"/>
  <c r="F301" i="21"/>
  <c r="F302" i="21"/>
  <c r="F303" i="21"/>
  <c r="F304" i="21"/>
  <c r="F305" i="21"/>
  <c r="F306" i="21"/>
  <c r="F307" i="21"/>
  <c r="F308" i="21"/>
  <c r="F309" i="21"/>
  <c r="F310" i="21"/>
  <c r="F311" i="21"/>
  <c r="F312" i="21"/>
  <c r="F313" i="21"/>
  <c r="F314" i="21"/>
  <c r="F315" i="21"/>
  <c r="F316" i="21"/>
  <c r="F317" i="21"/>
  <c r="F318" i="21"/>
  <c r="F319" i="21"/>
  <c r="F320" i="21"/>
  <c r="F321" i="21"/>
  <c r="F322" i="21"/>
  <c r="F323" i="21"/>
  <c r="F324" i="21"/>
  <c r="F325" i="21"/>
  <c r="F326" i="21"/>
  <c r="F327" i="21"/>
  <c r="F328" i="21"/>
  <c r="F329" i="21"/>
  <c r="F330" i="21"/>
  <c r="F331" i="21"/>
  <c r="F332" i="21"/>
  <c r="F333" i="21"/>
  <c r="F334" i="21"/>
  <c r="F335" i="21"/>
  <c r="F336" i="21"/>
  <c r="F337" i="21"/>
  <c r="F338" i="21"/>
  <c r="F339" i="21"/>
  <c r="F340" i="21"/>
  <c r="F341" i="21"/>
  <c r="F342" i="21"/>
  <c r="F343" i="21"/>
  <c r="F344" i="21"/>
  <c r="F345" i="21"/>
  <c r="F346" i="21"/>
  <c r="F347" i="21"/>
  <c r="F348" i="21"/>
  <c r="F349" i="21"/>
  <c r="F350" i="21"/>
  <c r="F351" i="21"/>
  <c r="F352" i="21"/>
  <c r="F353" i="21"/>
  <c r="F354" i="21"/>
  <c r="F355" i="21"/>
  <c r="F356" i="21"/>
  <c r="F357" i="21"/>
  <c r="F358" i="21"/>
  <c r="F359" i="21"/>
  <c r="F360" i="21"/>
  <c r="F361" i="21"/>
  <c r="F362" i="21"/>
  <c r="F363" i="21"/>
  <c r="F364" i="21"/>
  <c r="F365" i="21"/>
  <c r="F366" i="21"/>
  <c r="F367" i="21"/>
  <c r="F368" i="21"/>
  <c r="F369" i="21"/>
  <c r="F370" i="21"/>
  <c r="F371" i="21"/>
  <c r="F372" i="21"/>
  <c r="F373" i="21"/>
  <c r="F374" i="21"/>
  <c r="F375" i="21"/>
  <c r="F376" i="21"/>
  <c r="F377" i="21"/>
  <c r="F378" i="21"/>
  <c r="F379" i="21"/>
  <c r="F380" i="21"/>
  <c r="F381" i="21"/>
  <c r="F382" i="21"/>
  <c r="F383" i="21"/>
  <c r="F384" i="21"/>
  <c r="F385" i="21"/>
  <c r="F386" i="21"/>
  <c r="F387" i="21"/>
  <c r="F388" i="21"/>
  <c r="F389" i="21"/>
  <c r="F390" i="21"/>
  <c r="F391" i="21"/>
  <c r="F392" i="21"/>
  <c r="F393" i="21"/>
  <c r="F394" i="21"/>
  <c r="F395" i="21"/>
  <c r="F396" i="21"/>
  <c r="F397" i="21"/>
  <c r="F398" i="21"/>
  <c r="F399" i="21"/>
  <c r="F400" i="21"/>
  <c r="F401" i="21"/>
  <c r="F402" i="21"/>
  <c r="F403" i="21"/>
  <c r="F404" i="21"/>
  <c r="F405" i="21"/>
  <c r="F406" i="21"/>
  <c r="F407" i="21"/>
  <c r="F408" i="21"/>
  <c r="F409" i="21"/>
  <c r="F410" i="21"/>
  <c r="F411" i="21"/>
  <c r="F412" i="21"/>
  <c r="F413" i="21"/>
  <c r="F414" i="21"/>
  <c r="F415" i="21"/>
  <c r="F416" i="21"/>
  <c r="F417" i="21"/>
  <c r="F418" i="21"/>
  <c r="F419" i="21"/>
  <c r="F420" i="21"/>
  <c r="F421" i="21"/>
  <c r="F422" i="21"/>
  <c r="F423" i="21"/>
  <c r="F424" i="21"/>
  <c r="F425" i="21"/>
  <c r="F426" i="21"/>
  <c r="F427" i="21"/>
  <c r="F428" i="21"/>
  <c r="F429" i="21"/>
  <c r="F430" i="21"/>
  <c r="F431" i="21"/>
  <c r="F432" i="21"/>
  <c r="F433" i="21"/>
  <c r="F434" i="21"/>
  <c r="F435" i="21"/>
  <c r="F436" i="21"/>
  <c r="F437" i="21"/>
  <c r="F438" i="21"/>
  <c r="F439" i="21"/>
  <c r="F440" i="21"/>
  <c r="F441" i="21"/>
  <c r="F442" i="21"/>
  <c r="F443" i="21"/>
  <c r="F444" i="21"/>
  <c r="F445" i="21"/>
  <c r="F446" i="21"/>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F478" i="21"/>
  <c r="F479" i="21"/>
  <c r="F480" i="21"/>
  <c r="F481" i="21"/>
  <c r="F482" i="21"/>
  <c r="F483" i="21"/>
  <c r="F484" i="21"/>
  <c r="F485" i="21"/>
  <c r="F486" i="21"/>
  <c r="F487" i="21"/>
  <c r="F488" i="21"/>
  <c r="F489" i="21"/>
  <c r="F490" i="21"/>
  <c r="F491" i="21"/>
  <c r="F492" i="21"/>
  <c r="F493" i="21"/>
  <c r="F494" i="21"/>
  <c r="F495" i="21"/>
  <c r="F496" i="21"/>
  <c r="F497" i="21"/>
  <c r="F498" i="21"/>
  <c r="F499" i="21"/>
  <c r="F500" i="21"/>
  <c r="F501" i="21"/>
  <c r="F502" i="21"/>
  <c r="F503" i="21"/>
  <c r="F504" i="21"/>
  <c r="F505" i="21"/>
  <c r="F506" i="21"/>
  <c r="F507" i="21"/>
  <c r="F508" i="21"/>
  <c r="F509" i="21"/>
  <c r="F510" i="21"/>
  <c r="F511" i="21"/>
  <c r="F512" i="21"/>
  <c r="F513" i="21"/>
  <c r="F514" i="21"/>
  <c r="F515" i="21"/>
  <c r="F516" i="21"/>
  <c r="F517" i="21"/>
  <c r="F518" i="21"/>
  <c r="CF11" i="13"/>
  <c r="CC11" i="13"/>
  <c r="BZ11" i="13"/>
  <c r="BW11" i="13"/>
  <c r="F301" i="39"/>
  <c r="F302" i="39"/>
  <c r="F303" i="39"/>
  <c r="F304" i="39"/>
  <c r="F305" i="39"/>
  <c r="F306" i="39"/>
  <c r="F307" i="39"/>
  <c r="F308" i="39"/>
  <c r="F309" i="39"/>
  <c r="F310" i="39"/>
  <c r="F311" i="39"/>
  <c r="F312" i="39"/>
  <c r="F313" i="39"/>
  <c r="F314" i="39"/>
  <c r="F315" i="39"/>
  <c r="F316" i="39"/>
  <c r="F317" i="39"/>
  <c r="F318" i="39"/>
  <c r="F319" i="39"/>
  <c r="F320" i="39"/>
  <c r="F321" i="39"/>
  <c r="F322" i="39"/>
  <c r="F323" i="39"/>
  <c r="F324" i="39"/>
  <c r="F325" i="39"/>
  <c r="F326" i="39"/>
  <c r="F327" i="39"/>
  <c r="F328" i="39"/>
  <c r="F329" i="39"/>
  <c r="F330" i="39"/>
  <c r="F331" i="39"/>
  <c r="F332" i="39"/>
  <c r="F333" i="39"/>
  <c r="F334" i="39"/>
  <c r="F335" i="39"/>
  <c r="F336" i="39"/>
  <c r="F337" i="39"/>
  <c r="F338" i="39"/>
  <c r="F339" i="39"/>
  <c r="F340" i="39"/>
  <c r="F341" i="39"/>
  <c r="F342" i="39"/>
  <c r="F343" i="39"/>
  <c r="F344" i="39"/>
  <c r="F345" i="39"/>
  <c r="F346" i="39"/>
  <c r="F347" i="39"/>
  <c r="F348" i="39"/>
  <c r="F349" i="39"/>
  <c r="F350" i="39"/>
  <c r="F351" i="39"/>
  <c r="F352" i="39"/>
  <c r="F353" i="39"/>
  <c r="F354" i="39"/>
  <c r="F355" i="39"/>
  <c r="F356" i="39"/>
  <c r="F357" i="39"/>
  <c r="F358" i="39"/>
  <c r="F359" i="39"/>
  <c r="F360" i="39"/>
  <c r="F361" i="39"/>
  <c r="F362" i="39"/>
  <c r="F363" i="39"/>
  <c r="F364" i="39"/>
  <c r="F365" i="39"/>
  <c r="F366" i="39"/>
  <c r="F367" i="39"/>
  <c r="F368" i="39"/>
  <c r="F369" i="39"/>
  <c r="F370" i="39"/>
  <c r="F371" i="39"/>
  <c r="F372" i="39"/>
  <c r="F373" i="39"/>
  <c r="F374" i="39"/>
  <c r="F375" i="39"/>
  <c r="F376" i="39"/>
  <c r="F377" i="39"/>
  <c r="F378" i="39"/>
  <c r="F379" i="39"/>
  <c r="F380" i="39"/>
  <c r="F381" i="39"/>
  <c r="F382" i="39"/>
  <c r="F383" i="39"/>
  <c r="F384" i="39"/>
  <c r="F385" i="39"/>
  <c r="F386" i="39"/>
  <c r="F387" i="39"/>
  <c r="F388" i="39"/>
  <c r="F389" i="39"/>
  <c r="F390" i="39"/>
  <c r="F391" i="39"/>
  <c r="F392" i="39"/>
  <c r="F393" i="39"/>
  <c r="F394" i="39"/>
  <c r="F395" i="39"/>
  <c r="F396" i="39"/>
  <c r="F397" i="39"/>
  <c r="F398" i="39"/>
  <c r="F399" i="39"/>
  <c r="F400" i="39"/>
  <c r="F401" i="39"/>
  <c r="F402" i="39"/>
  <c r="F403" i="39"/>
  <c r="F404" i="39"/>
  <c r="F405" i="39"/>
  <c r="F406" i="39"/>
  <c r="F407" i="39"/>
  <c r="F408" i="39"/>
  <c r="F409" i="39"/>
  <c r="F410" i="39"/>
  <c r="F411" i="39"/>
  <c r="F412" i="39"/>
  <c r="F413" i="39"/>
  <c r="F414" i="39"/>
  <c r="F415" i="39"/>
  <c r="F416" i="39"/>
  <c r="F417" i="39"/>
  <c r="F418" i="39"/>
  <c r="F419" i="39"/>
  <c r="F420" i="39"/>
  <c r="F421" i="39"/>
  <c r="F422" i="39"/>
  <c r="F423" i="39"/>
  <c r="F424" i="39"/>
  <c r="F425" i="39"/>
  <c r="F426" i="39"/>
  <c r="F427" i="39"/>
  <c r="F428" i="39"/>
  <c r="F429" i="39"/>
  <c r="F430" i="39"/>
  <c r="F431" i="39"/>
  <c r="F432" i="39"/>
  <c r="F433" i="39"/>
  <c r="F434" i="39"/>
  <c r="F435" i="39"/>
  <c r="F436" i="39"/>
  <c r="F437" i="39"/>
  <c r="F438" i="39"/>
  <c r="F439" i="39"/>
  <c r="F440" i="39"/>
  <c r="F441" i="39"/>
  <c r="F442" i="39"/>
  <c r="F443" i="39"/>
  <c r="F444" i="39"/>
  <c r="F445" i="39"/>
  <c r="F446" i="39"/>
  <c r="F447" i="39"/>
  <c r="F448" i="39"/>
  <c r="F449" i="39"/>
  <c r="F450" i="39"/>
  <c r="F451" i="39"/>
  <c r="F452" i="39"/>
  <c r="F453" i="39"/>
  <c r="F454" i="39"/>
  <c r="F455" i="39"/>
  <c r="F456" i="39"/>
  <c r="F457" i="39"/>
  <c r="F458" i="39"/>
  <c r="F459" i="39"/>
  <c r="F460" i="39"/>
  <c r="F461" i="39"/>
  <c r="F462" i="39"/>
  <c r="F463" i="39"/>
  <c r="F464" i="39"/>
  <c r="F465" i="39"/>
  <c r="F466" i="39"/>
  <c r="F467" i="39"/>
  <c r="F468" i="39"/>
  <c r="F469" i="39"/>
  <c r="F470" i="39"/>
  <c r="F471" i="39"/>
  <c r="F472" i="39"/>
  <c r="F473" i="39"/>
  <c r="F474" i="39"/>
  <c r="F475" i="39"/>
  <c r="F476" i="39"/>
  <c r="F477" i="39"/>
  <c r="F478" i="39"/>
  <c r="F479" i="39"/>
  <c r="F480" i="39"/>
  <c r="F481" i="39"/>
  <c r="F482" i="39"/>
  <c r="F483" i="39"/>
  <c r="F484" i="39"/>
  <c r="F485" i="39"/>
  <c r="F486" i="39"/>
  <c r="F487" i="39"/>
  <c r="F488" i="39"/>
  <c r="F489" i="39"/>
  <c r="F490" i="39"/>
  <c r="F491" i="39"/>
  <c r="F492" i="39"/>
  <c r="F493" i="39"/>
  <c r="F494" i="39"/>
  <c r="F495" i="39"/>
  <c r="F496" i="39"/>
  <c r="F497" i="39"/>
  <c r="F498" i="39"/>
  <c r="F499" i="39"/>
  <c r="F500" i="39"/>
  <c r="F501" i="39"/>
  <c r="F502" i="39"/>
  <c r="F503" i="39"/>
  <c r="F504" i="39"/>
  <c r="F505" i="39"/>
  <c r="F506" i="39"/>
  <c r="F507" i="39"/>
  <c r="F508" i="39"/>
  <c r="F509" i="39"/>
  <c r="F510" i="39"/>
  <c r="F511" i="39"/>
  <c r="F512" i="39"/>
  <c r="F513" i="39"/>
  <c r="F514" i="39"/>
  <c r="F515" i="39"/>
  <c r="F516" i="39"/>
  <c r="F517" i="39"/>
  <c r="F518" i="39"/>
  <c r="BT11" i="13"/>
  <c r="BQ11" i="13"/>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BN11" i="13"/>
  <c r="BK11" i="13"/>
  <c r="BH11" i="13"/>
  <c r="BE11" i="13"/>
  <c r="BB11" i="13"/>
  <c r="AV11" i="13"/>
  <c r="AU11" i="13"/>
  <c r="AT11" i="13"/>
  <c r="AQ11" i="13"/>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AN11" i="13"/>
  <c r="AK245" i="13"/>
  <c r="AK246" i="13"/>
  <c r="AK247" i="13"/>
  <c r="AK248" i="13"/>
  <c r="AK249" i="13"/>
  <c r="AK250" i="13"/>
  <c r="AK251" i="13"/>
  <c r="AK252" i="13"/>
  <c r="AK253" i="13"/>
  <c r="AK254" i="13"/>
  <c r="AK255" i="13"/>
  <c r="AK256" i="13"/>
  <c r="AK257" i="13"/>
  <c r="AK258" i="13"/>
  <c r="AK259" i="13"/>
  <c r="AK260" i="13"/>
  <c r="AK261" i="13"/>
  <c r="AK262" i="13"/>
  <c r="AK263" i="13"/>
  <c r="AK264" i="13"/>
  <c r="AK265" i="13"/>
  <c r="AK266" i="13"/>
  <c r="AK267" i="13"/>
  <c r="AK268" i="13"/>
  <c r="AK269" i="13"/>
  <c r="AK270" i="13"/>
  <c r="AK271" i="13"/>
  <c r="AK272" i="13"/>
  <c r="AK273" i="13"/>
  <c r="AK274" i="13"/>
  <c r="AK275" i="13"/>
  <c r="AK276" i="13"/>
  <c r="AK277" i="13"/>
  <c r="AK278" i="13"/>
  <c r="AK279" i="13"/>
  <c r="AK280" i="13"/>
  <c r="AK281" i="13"/>
  <c r="AK282" i="13"/>
  <c r="AK283" i="13"/>
  <c r="AK284" i="13"/>
  <c r="AK285" i="13"/>
  <c r="AK286" i="13"/>
  <c r="AK287" i="13"/>
  <c r="AK288" i="13"/>
  <c r="AK289" i="13"/>
  <c r="AK290" i="13"/>
  <c r="AK291" i="13"/>
  <c r="AK292" i="13"/>
  <c r="AK293" i="13"/>
  <c r="AK294" i="13"/>
  <c r="AK295" i="13"/>
  <c r="AK296" i="13"/>
  <c r="AK297" i="13"/>
  <c r="AK298" i="13"/>
  <c r="AK299" i="13"/>
  <c r="AK300" i="13"/>
  <c r="AK301" i="13"/>
  <c r="AK302" i="13"/>
  <c r="AK303" i="13"/>
  <c r="AK304" i="13"/>
  <c r="AK305" i="13"/>
  <c r="AK306" i="13"/>
  <c r="AK307" i="13"/>
  <c r="AK308" i="13"/>
  <c r="AK309" i="13"/>
  <c r="AK310" i="13"/>
  <c r="AK311" i="13"/>
  <c r="AK312" i="13"/>
  <c r="AK313" i="13"/>
  <c r="AK314" i="13"/>
  <c r="AK315" i="13"/>
  <c r="AK316" i="13"/>
  <c r="AK317" i="13"/>
  <c r="AK318" i="13"/>
  <c r="AK319" i="13"/>
  <c r="AK320" i="13"/>
  <c r="AK321" i="13"/>
  <c r="AK322" i="13"/>
  <c r="AK323" i="13"/>
  <c r="AK324" i="13"/>
  <c r="AK325" i="13"/>
  <c r="AK326" i="13"/>
  <c r="AK327" i="13"/>
  <c r="AK328" i="13"/>
  <c r="AK329" i="13"/>
  <c r="AK330" i="13"/>
  <c r="AK331" i="13"/>
  <c r="AK332" i="13"/>
  <c r="AK333" i="13"/>
  <c r="AK334" i="13"/>
  <c r="AK335" i="13"/>
  <c r="AK336" i="13"/>
  <c r="AK337" i="13"/>
  <c r="AK338" i="13"/>
  <c r="AK339" i="13"/>
  <c r="AK340" i="13"/>
  <c r="AK341" i="13"/>
  <c r="AK342" i="13"/>
  <c r="AK343" i="13"/>
  <c r="AK344" i="13"/>
  <c r="AK345" i="13"/>
  <c r="AK346" i="13"/>
  <c r="AK347" i="13"/>
  <c r="AK348" i="13"/>
  <c r="AK349" i="13"/>
  <c r="AK350" i="13"/>
  <c r="AK351" i="13"/>
  <c r="AK352" i="13"/>
  <c r="AK353" i="13"/>
  <c r="AK354" i="13"/>
  <c r="AK355" i="13"/>
  <c r="AK356" i="13"/>
  <c r="AK357" i="13"/>
  <c r="AK358" i="13"/>
  <c r="AK359" i="13"/>
  <c r="AK360" i="13"/>
  <c r="AK361" i="13"/>
  <c r="AK362" i="13"/>
  <c r="AK363" i="13"/>
  <c r="AK364" i="13"/>
  <c r="AK365" i="13"/>
  <c r="AK366" i="13"/>
  <c r="AK367" i="13"/>
  <c r="AK368" i="13"/>
  <c r="AK369" i="13"/>
  <c r="AK370" i="13"/>
  <c r="AK371" i="13"/>
  <c r="AK372" i="13"/>
  <c r="AK373" i="13"/>
  <c r="AK374" i="13"/>
  <c r="AK375" i="13"/>
  <c r="AK376" i="13"/>
  <c r="AK377" i="13"/>
  <c r="AK378" i="13"/>
  <c r="AK379" i="13"/>
  <c r="AK380" i="13"/>
  <c r="AK381" i="13"/>
  <c r="AK382" i="13"/>
  <c r="AK383" i="13"/>
  <c r="AK384" i="13"/>
  <c r="AK385" i="13"/>
  <c r="AK386" i="13"/>
  <c r="AK387" i="13"/>
  <c r="AK388" i="13"/>
  <c r="AK389" i="13"/>
  <c r="AK390" i="13"/>
  <c r="AK391" i="13"/>
  <c r="AK392" i="13"/>
  <c r="AK393" i="13"/>
  <c r="AK394" i="13"/>
  <c r="AK395" i="13"/>
  <c r="AK396" i="13"/>
  <c r="AK397" i="13"/>
  <c r="AK398" i="13"/>
  <c r="AK399" i="13"/>
  <c r="AK400" i="13"/>
  <c r="AK401" i="13"/>
  <c r="AK402" i="13"/>
  <c r="AK403" i="13"/>
  <c r="AK404" i="13"/>
  <c r="AK405" i="13"/>
  <c r="AK406" i="13"/>
  <c r="AK407" i="13"/>
  <c r="AK408" i="13"/>
  <c r="AK409" i="13"/>
  <c r="AK410" i="13"/>
  <c r="AK411" i="13"/>
  <c r="AK412" i="13"/>
  <c r="AK413" i="13"/>
  <c r="AK414" i="13"/>
  <c r="AK415" i="13"/>
  <c r="AK416" i="13"/>
  <c r="AK417" i="13"/>
  <c r="AK418" i="13"/>
  <c r="AK419" i="13"/>
  <c r="AK420" i="13"/>
  <c r="AK421" i="13"/>
  <c r="AK422" i="13"/>
  <c r="AK423" i="13"/>
  <c r="AK424" i="13"/>
  <c r="AK425" i="13"/>
  <c r="AK426" i="13"/>
  <c r="AK427" i="13"/>
  <c r="AK428" i="13"/>
  <c r="AK429" i="13"/>
  <c r="AK430" i="13"/>
  <c r="AK431" i="13"/>
  <c r="AK432" i="13"/>
  <c r="AK433" i="13"/>
  <c r="AK434" i="13"/>
  <c r="AK435" i="13"/>
  <c r="AK436" i="13"/>
  <c r="AK437" i="13"/>
  <c r="AK438" i="13"/>
  <c r="AK439" i="13"/>
  <c r="AK440" i="13"/>
  <c r="AK441" i="13"/>
  <c r="AK442" i="13"/>
  <c r="AK443" i="13"/>
  <c r="AK444" i="13"/>
  <c r="AK445" i="13"/>
  <c r="AK446" i="13"/>
  <c r="AK447" i="13"/>
  <c r="AK448" i="13"/>
  <c r="AK449" i="13"/>
  <c r="AK450" i="13"/>
  <c r="AK451" i="13"/>
  <c r="AK452" i="13"/>
  <c r="AK453" i="13"/>
  <c r="AK454" i="13"/>
  <c r="AK455" i="13"/>
  <c r="AK456" i="13"/>
  <c r="AK457" i="13"/>
  <c r="AK458" i="13"/>
  <c r="AK459" i="13"/>
  <c r="AK460" i="13"/>
  <c r="AK461" i="13"/>
  <c r="AK462" i="13"/>
  <c r="AK463" i="13"/>
  <c r="AK464" i="13"/>
  <c r="AK465" i="13"/>
  <c r="AK466" i="13"/>
  <c r="AK467" i="13"/>
  <c r="AK468" i="13"/>
  <c r="AK469" i="13"/>
  <c r="AK470" i="13"/>
  <c r="AK471" i="13"/>
  <c r="AK472" i="13"/>
  <c r="AK473" i="13"/>
  <c r="AK474" i="13"/>
  <c r="AK475" i="13"/>
  <c r="AK476" i="13"/>
  <c r="AK477" i="13"/>
  <c r="AK478" i="13"/>
  <c r="AK479" i="13"/>
  <c r="AK480" i="13"/>
  <c r="AK481" i="13"/>
  <c r="AK482" i="13"/>
  <c r="AK483" i="13"/>
  <c r="AK484" i="13"/>
  <c r="AK485" i="13"/>
  <c r="AK486" i="13"/>
  <c r="AK487" i="13"/>
  <c r="AK488" i="13"/>
  <c r="AK489" i="13"/>
  <c r="AK490" i="13"/>
  <c r="AK491" i="13"/>
  <c r="AK492" i="13"/>
  <c r="AK493" i="13"/>
  <c r="AK494" i="13"/>
  <c r="AK495" i="13"/>
  <c r="AK496" i="13"/>
  <c r="AK497" i="13"/>
  <c r="AK498" i="13"/>
  <c r="AK499" i="13"/>
  <c r="AK500" i="13"/>
  <c r="AK501" i="13"/>
  <c r="AK502" i="13"/>
  <c r="AK503" i="13"/>
  <c r="AK504" i="13"/>
  <c r="AK505" i="13"/>
  <c r="AK506" i="13"/>
  <c r="AK507" i="13"/>
  <c r="AK508" i="13"/>
  <c r="AK509" i="13"/>
  <c r="AK510" i="13"/>
  <c r="AK511" i="13"/>
  <c r="AK512" i="13"/>
  <c r="AK513" i="13"/>
  <c r="AK514" i="13"/>
  <c r="AK515" i="13"/>
  <c r="AK516" i="13"/>
  <c r="AK517" i="13"/>
  <c r="AK518" i="13"/>
  <c r="AK519" i="13"/>
  <c r="AK520" i="13"/>
  <c r="AK521" i="13"/>
  <c r="AK522" i="13"/>
  <c r="AK523" i="13"/>
  <c r="AK524" i="13"/>
  <c r="AK525" i="13"/>
  <c r="AK526" i="13"/>
  <c r="AK527" i="13"/>
  <c r="AK528" i="13"/>
  <c r="AK529" i="13"/>
  <c r="AK530" i="13"/>
  <c r="AK531" i="13"/>
  <c r="AK532" i="13"/>
  <c r="AK533" i="13"/>
  <c r="AK534" i="13"/>
  <c r="AK535" i="13"/>
  <c r="AK536" i="13"/>
  <c r="AK537" i="13"/>
  <c r="AK538" i="13"/>
  <c r="AK539" i="13"/>
  <c r="AK540" i="13"/>
  <c r="AK541" i="13"/>
  <c r="AK542" i="13"/>
  <c r="AK543" i="13"/>
  <c r="AK544" i="13"/>
  <c r="AK545" i="13"/>
  <c r="AK546" i="13"/>
  <c r="AK547" i="13"/>
  <c r="AK548" i="13"/>
  <c r="AK549" i="13"/>
  <c r="AK550" i="13"/>
  <c r="AK551" i="13"/>
  <c r="AK552" i="13"/>
  <c r="AK553" i="13"/>
  <c r="AK554" i="13"/>
  <c r="AK555" i="13"/>
  <c r="AK556" i="13"/>
  <c r="AK557" i="13"/>
  <c r="AK11" i="13"/>
  <c r="I346" i="49" l="1"/>
  <c r="J346" i="49"/>
  <c r="G376" i="49"/>
  <c r="J372" i="49"/>
  <c r="J368" i="49"/>
  <c r="H328" i="49"/>
  <c r="H324" i="49"/>
  <c r="G316" i="49"/>
  <c r="J312" i="49"/>
  <c r="I308" i="49"/>
  <c r="G280" i="49"/>
  <c r="J276" i="49"/>
  <c r="G268" i="49"/>
  <c r="G264" i="49"/>
  <c r="H256" i="49"/>
  <c r="J379" i="49"/>
  <c r="J371" i="49"/>
  <c r="G367" i="49"/>
  <c r="H327" i="49"/>
  <c r="H323" i="49"/>
  <c r="G315" i="49"/>
  <c r="G311" i="49"/>
  <c r="I307" i="49"/>
  <c r="I283" i="49"/>
  <c r="G275" i="49"/>
  <c r="J271" i="49"/>
  <c r="G263" i="49"/>
  <c r="J378" i="49"/>
  <c r="G374" i="49"/>
  <c r="G366" i="49"/>
  <c r="J318" i="49"/>
  <c r="G310" i="49"/>
  <c r="G306" i="49"/>
  <c r="I282" i="49"/>
  <c r="G274" i="49"/>
  <c r="J270" i="49"/>
  <c r="J266" i="49"/>
  <c r="G377" i="49"/>
  <c r="G373" i="49"/>
  <c r="J369" i="49"/>
  <c r="J317" i="49"/>
  <c r="J313" i="49"/>
  <c r="G305" i="49"/>
  <c r="G281" i="49"/>
  <c r="J277" i="49"/>
  <c r="G269" i="49"/>
  <c r="J265" i="49"/>
  <c r="H257" i="49"/>
  <c r="AY11" i="13"/>
  <c r="AC11" i="13"/>
  <c r="D254" i="40" l="1"/>
  <c r="E254" i="40"/>
  <c r="C254" i="40"/>
  <c r="C257" i="40"/>
  <c r="E257" i="40"/>
  <c r="D257" i="40"/>
  <c r="E253" i="40"/>
  <c r="D253" i="40"/>
  <c r="C253" i="40"/>
  <c r="C249" i="40"/>
  <c r="E249" i="40"/>
  <c r="D249" i="40"/>
  <c r="C248" i="40"/>
  <c r="D248" i="40"/>
  <c r="E248" i="40"/>
  <c r="C256" i="40"/>
  <c r="E256" i="40"/>
  <c r="D256" i="40"/>
  <c r="C255" i="40"/>
  <c r="E255" i="40"/>
  <c r="D255" i="40"/>
  <c r="CZ245" i="13"/>
  <c r="CZ246" i="13"/>
  <c r="CZ247" i="13"/>
  <c r="CZ248" i="13"/>
  <c r="CZ249" i="13"/>
  <c r="CZ250" i="13"/>
  <c r="CZ251" i="13"/>
  <c r="CZ252" i="13"/>
  <c r="CZ253" i="13"/>
  <c r="CZ254" i="13"/>
  <c r="CZ255" i="13"/>
  <c r="CZ256" i="13"/>
  <c r="CZ257" i="13"/>
  <c r="CZ258" i="13"/>
  <c r="CZ259" i="13"/>
  <c r="CZ260" i="13"/>
  <c r="CZ261" i="13"/>
  <c r="CZ262" i="13"/>
  <c r="CZ263" i="13"/>
  <c r="CZ264" i="13"/>
  <c r="CZ265" i="13"/>
  <c r="CZ266" i="13"/>
  <c r="CZ267" i="13"/>
  <c r="CZ268" i="13"/>
  <c r="CZ269" i="13"/>
  <c r="CZ270" i="13"/>
  <c r="CZ271" i="13"/>
  <c r="CZ272" i="13"/>
  <c r="CZ273" i="13"/>
  <c r="CZ274" i="13"/>
  <c r="CZ275" i="13"/>
  <c r="CZ276" i="13"/>
  <c r="CZ277" i="13"/>
  <c r="CZ278" i="13"/>
  <c r="CZ279" i="13"/>
  <c r="CZ280" i="13"/>
  <c r="CZ281" i="13"/>
  <c r="CZ282" i="13"/>
  <c r="CZ283" i="13"/>
  <c r="CZ284" i="13"/>
  <c r="CZ285" i="13"/>
  <c r="CZ286" i="13"/>
  <c r="CZ287" i="13"/>
  <c r="CZ288" i="13"/>
  <c r="CZ289" i="13"/>
  <c r="CZ290" i="13"/>
  <c r="CZ291" i="13"/>
  <c r="CZ292" i="13"/>
  <c r="CZ293" i="13"/>
  <c r="CZ294" i="13"/>
  <c r="CZ295" i="13"/>
  <c r="CZ296" i="13"/>
  <c r="CZ297" i="13"/>
  <c r="CZ298" i="13"/>
  <c r="CZ299" i="13"/>
  <c r="CZ300" i="13"/>
  <c r="CZ301" i="13"/>
  <c r="CZ302" i="13"/>
  <c r="CZ303" i="13"/>
  <c r="CZ304" i="13"/>
  <c r="CZ305" i="13"/>
  <c r="CZ306" i="13"/>
  <c r="CZ307" i="13"/>
  <c r="CZ308" i="13"/>
  <c r="CZ309" i="13"/>
  <c r="CZ310" i="13"/>
  <c r="CZ311" i="13"/>
  <c r="CZ312" i="13"/>
  <c r="CZ313" i="13"/>
  <c r="CZ314" i="13"/>
  <c r="CZ315" i="13"/>
  <c r="CZ316" i="13"/>
  <c r="CZ317" i="13"/>
  <c r="CZ318" i="13"/>
  <c r="CZ319" i="13"/>
  <c r="CZ320" i="13"/>
  <c r="CZ321" i="13"/>
  <c r="CZ322" i="13"/>
  <c r="CZ323" i="13"/>
  <c r="CZ324" i="13"/>
  <c r="CZ325" i="13"/>
  <c r="CZ326" i="13"/>
  <c r="CZ327" i="13"/>
  <c r="CZ328" i="13"/>
  <c r="CZ329" i="13"/>
  <c r="CZ330" i="13"/>
  <c r="CZ331" i="13"/>
  <c r="CZ332" i="13"/>
  <c r="CZ333" i="13"/>
  <c r="CZ334" i="13"/>
  <c r="CZ335" i="13"/>
  <c r="CZ336" i="13"/>
  <c r="CZ337" i="13"/>
  <c r="CZ338" i="13"/>
  <c r="CZ339" i="13"/>
  <c r="CZ340" i="13"/>
  <c r="CZ341" i="13"/>
  <c r="CZ342" i="13"/>
  <c r="CZ343" i="13"/>
  <c r="CZ344" i="13"/>
  <c r="CZ345" i="13"/>
  <c r="CZ346" i="13"/>
  <c r="CZ347" i="13"/>
  <c r="CZ348" i="13"/>
  <c r="CZ349" i="13"/>
  <c r="CZ350" i="13"/>
  <c r="CZ351" i="13"/>
  <c r="CZ352" i="13"/>
  <c r="CZ353" i="13"/>
  <c r="CZ354" i="13"/>
  <c r="CZ355" i="13"/>
  <c r="CZ356" i="13"/>
  <c r="CZ357" i="13"/>
  <c r="CZ358" i="13"/>
  <c r="CZ359" i="13"/>
  <c r="CZ360" i="13"/>
  <c r="CZ361" i="13"/>
  <c r="CZ362" i="13"/>
  <c r="CZ363" i="13"/>
  <c r="CZ364" i="13"/>
  <c r="CZ365" i="13"/>
  <c r="CZ366" i="13"/>
  <c r="CZ367" i="13"/>
  <c r="CZ368" i="13"/>
  <c r="CZ369" i="13"/>
  <c r="CZ370" i="13"/>
  <c r="CZ371" i="13"/>
  <c r="CZ372" i="13"/>
  <c r="CZ373" i="13"/>
  <c r="CZ374" i="13"/>
  <c r="CZ375" i="13"/>
  <c r="CZ376" i="13"/>
  <c r="CZ377" i="13"/>
  <c r="CZ378" i="13"/>
  <c r="CZ379" i="13"/>
  <c r="CZ380" i="13"/>
  <c r="CZ381" i="13"/>
  <c r="CZ382" i="13"/>
  <c r="CZ383" i="13"/>
  <c r="CZ384" i="13"/>
  <c r="CZ385" i="13"/>
  <c r="CZ386" i="13"/>
  <c r="CZ387" i="13"/>
  <c r="CZ388" i="13"/>
  <c r="CZ389" i="13"/>
  <c r="CZ390" i="13"/>
  <c r="CZ391" i="13"/>
  <c r="CZ392" i="13"/>
  <c r="CZ393" i="13"/>
  <c r="CZ394" i="13"/>
  <c r="CZ395" i="13"/>
  <c r="CZ396" i="13"/>
  <c r="CZ397" i="13"/>
  <c r="CZ398" i="13"/>
  <c r="CZ399" i="13"/>
  <c r="CZ400" i="13"/>
  <c r="CZ401" i="13"/>
  <c r="CZ402" i="13"/>
  <c r="CZ403" i="13"/>
  <c r="CZ404" i="13"/>
  <c r="CZ405" i="13"/>
  <c r="CZ406" i="13"/>
  <c r="CZ407" i="13"/>
  <c r="CZ408" i="13"/>
  <c r="CZ409" i="13"/>
  <c r="CZ410" i="13"/>
  <c r="CZ411" i="13"/>
  <c r="CZ412" i="13"/>
  <c r="CZ413" i="13"/>
  <c r="CZ414" i="13"/>
  <c r="CZ415" i="13"/>
  <c r="CZ416" i="13"/>
  <c r="CZ417" i="13"/>
  <c r="CZ418" i="13"/>
  <c r="CZ419" i="13"/>
  <c r="CZ420" i="13"/>
  <c r="CZ421" i="13"/>
  <c r="CZ422" i="13"/>
  <c r="CZ423" i="13"/>
  <c r="CZ424" i="13"/>
  <c r="CZ425" i="13"/>
  <c r="CZ426" i="13"/>
  <c r="CZ427" i="13"/>
  <c r="CZ428" i="13"/>
  <c r="CZ429" i="13"/>
  <c r="CZ430" i="13"/>
  <c r="CZ431" i="13"/>
  <c r="CZ432" i="13"/>
  <c r="CZ433" i="13"/>
  <c r="CZ434" i="13"/>
  <c r="CZ435" i="13"/>
  <c r="CZ436" i="13"/>
  <c r="CZ437" i="13"/>
  <c r="CZ438" i="13"/>
  <c r="CZ439" i="13"/>
  <c r="CZ440" i="13"/>
  <c r="CZ441" i="13"/>
  <c r="CZ442" i="13"/>
  <c r="CZ443" i="13"/>
  <c r="CZ444" i="13"/>
  <c r="CZ445" i="13"/>
  <c r="CZ446" i="13"/>
  <c r="CZ447" i="13"/>
  <c r="CZ448" i="13"/>
  <c r="CZ449" i="13"/>
  <c r="CZ450" i="13"/>
  <c r="CZ451" i="13"/>
  <c r="CZ452" i="13"/>
  <c r="CZ453" i="13"/>
  <c r="CZ454" i="13"/>
  <c r="CZ455" i="13"/>
  <c r="CZ456" i="13"/>
  <c r="CZ457" i="13"/>
  <c r="CZ458" i="13"/>
  <c r="CZ459" i="13"/>
  <c r="CZ460" i="13"/>
  <c r="CZ461" i="13"/>
  <c r="CZ462" i="13"/>
  <c r="CZ463" i="13"/>
  <c r="CZ464" i="13"/>
  <c r="CZ465" i="13"/>
  <c r="CZ466" i="13"/>
  <c r="CZ467" i="13"/>
  <c r="CZ468" i="13"/>
  <c r="CZ469" i="13"/>
  <c r="CZ470" i="13"/>
  <c r="CZ471" i="13"/>
  <c r="CZ472" i="13"/>
  <c r="CZ473" i="13"/>
  <c r="CZ474" i="13"/>
  <c r="CZ475" i="13"/>
  <c r="CZ476" i="13"/>
  <c r="CZ477" i="13"/>
  <c r="CZ478" i="13"/>
  <c r="CZ479" i="13"/>
  <c r="CZ480" i="13"/>
  <c r="CZ481" i="13"/>
  <c r="CZ482" i="13"/>
  <c r="CZ483" i="13"/>
  <c r="CZ484" i="13"/>
  <c r="CZ485" i="13"/>
  <c r="CZ486" i="13"/>
  <c r="CZ487" i="13"/>
  <c r="CZ488" i="13"/>
  <c r="CZ489" i="13"/>
  <c r="CZ490" i="13"/>
  <c r="CZ491" i="13"/>
  <c r="CZ492" i="13"/>
  <c r="CZ493" i="13"/>
  <c r="CZ494" i="13"/>
  <c r="CZ495" i="13"/>
  <c r="CZ496" i="13"/>
  <c r="CZ497" i="13"/>
  <c r="CZ498" i="13"/>
  <c r="CZ499" i="13"/>
  <c r="CZ500" i="13"/>
  <c r="CZ501" i="13"/>
  <c r="CZ502" i="13"/>
  <c r="CZ503" i="13"/>
  <c r="CZ504" i="13"/>
  <c r="CZ505" i="13"/>
  <c r="CZ506" i="13"/>
  <c r="CZ507" i="13"/>
  <c r="CZ508" i="13"/>
  <c r="CZ509" i="13"/>
  <c r="CZ510" i="13"/>
  <c r="CZ511" i="13"/>
  <c r="CZ512" i="13"/>
  <c r="CZ513" i="13"/>
  <c r="CZ514" i="13"/>
  <c r="CZ515" i="13"/>
  <c r="CZ516" i="13"/>
  <c r="CZ517" i="13"/>
  <c r="CZ518" i="13"/>
  <c r="CZ519" i="13"/>
  <c r="CZ520" i="13"/>
  <c r="CZ521" i="13"/>
  <c r="CZ522" i="13"/>
  <c r="CZ523" i="13"/>
  <c r="CZ524" i="13"/>
  <c r="CZ525" i="13"/>
  <c r="CZ526" i="13"/>
  <c r="CZ527" i="13"/>
  <c r="CZ528" i="13"/>
  <c r="CZ529" i="13"/>
  <c r="CZ530" i="13"/>
  <c r="CZ531" i="13"/>
  <c r="CZ532" i="13"/>
  <c r="CZ533" i="13"/>
  <c r="CZ534" i="13"/>
  <c r="CZ535" i="13"/>
  <c r="CZ536" i="13"/>
  <c r="CZ537" i="13"/>
  <c r="CZ538" i="13"/>
  <c r="CZ539" i="13"/>
  <c r="CZ540" i="13"/>
  <c r="CZ541" i="13"/>
  <c r="CZ542" i="13"/>
  <c r="CZ543" i="13"/>
  <c r="CZ544" i="13"/>
  <c r="CZ545" i="13"/>
  <c r="CZ546" i="13"/>
  <c r="CZ547" i="13"/>
  <c r="CZ548" i="13"/>
  <c r="CZ549" i="13"/>
  <c r="CZ550" i="13"/>
  <c r="CZ551" i="13"/>
  <c r="CZ552" i="13"/>
  <c r="CZ553" i="13"/>
  <c r="CZ554" i="13"/>
  <c r="CZ555" i="13"/>
  <c r="CZ556" i="13"/>
  <c r="CT245" i="13"/>
  <c r="CT246" i="13"/>
  <c r="CT247" i="13"/>
  <c r="CT248" i="13"/>
  <c r="CT249" i="13"/>
  <c r="CT250" i="13"/>
  <c r="CT251" i="13"/>
  <c r="CT252" i="13"/>
  <c r="CT253" i="13"/>
  <c r="CT254" i="13"/>
  <c r="CT255" i="13"/>
  <c r="CT256" i="13"/>
  <c r="CT257" i="13"/>
  <c r="CT258" i="13"/>
  <c r="CT259" i="13"/>
  <c r="CT260" i="13"/>
  <c r="CT261" i="13"/>
  <c r="CT262" i="13"/>
  <c r="CT263" i="13"/>
  <c r="CT264" i="13"/>
  <c r="CT265" i="13"/>
  <c r="CT266" i="13"/>
  <c r="CT267" i="13"/>
  <c r="CT268" i="13"/>
  <c r="CT269" i="13"/>
  <c r="CT270" i="13"/>
  <c r="CT271" i="13"/>
  <c r="CT272" i="13"/>
  <c r="CT273" i="13"/>
  <c r="CT274" i="13"/>
  <c r="CT275" i="13"/>
  <c r="CT276" i="13"/>
  <c r="CT277" i="13"/>
  <c r="CT278" i="13"/>
  <c r="CT279" i="13"/>
  <c r="CT280" i="13"/>
  <c r="CT281" i="13"/>
  <c r="CT282" i="13"/>
  <c r="CT283" i="13"/>
  <c r="CT284" i="13"/>
  <c r="CT285" i="13"/>
  <c r="CT286" i="13"/>
  <c r="CT287" i="13"/>
  <c r="CT288" i="13"/>
  <c r="CT289" i="13"/>
  <c r="CT290" i="13"/>
  <c r="CT291" i="13"/>
  <c r="CT292" i="13"/>
  <c r="CT293" i="13"/>
  <c r="CT294" i="13"/>
  <c r="CT295" i="13"/>
  <c r="CT296" i="13"/>
  <c r="CT297" i="13"/>
  <c r="CT298" i="13"/>
  <c r="CT299" i="13"/>
  <c r="CT300" i="13"/>
  <c r="CT301" i="13"/>
  <c r="CT302" i="13"/>
  <c r="CT303" i="13"/>
  <c r="CT304" i="13"/>
  <c r="CT305" i="13"/>
  <c r="CT306" i="13"/>
  <c r="CT307" i="13"/>
  <c r="CT308" i="13"/>
  <c r="CT309" i="13"/>
  <c r="CT310" i="13"/>
  <c r="CT311" i="13"/>
  <c r="CT312" i="13"/>
  <c r="CT313" i="13"/>
  <c r="CT314" i="13"/>
  <c r="CT315" i="13"/>
  <c r="CT316" i="13"/>
  <c r="CT317" i="13"/>
  <c r="CT318" i="13"/>
  <c r="CT319" i="13"/>
  <c r="CT320" i="13"/>
  <c r="CT321" i="13"/>
  <c r="CT322" i="13"/>
  <c r="CT323" i="13"/>
  <c r="CT324" i="13"/>
  <c r="CT325" i="13"/>
  <c r="CT326" i="13"/>
  <c r="CT327" i="13"/>
  <c r="CT328" i="13"/>
  <c r="CT329" i="13"/>
  <c r="CT330" i="13"/>
  <c r="CT331" i="13"/>
  <c r="CT332" i="13"/>
  <c r="CT333" i="13"/>
  <c r="CT334" i="13"/>
  <c r="CT335" i="13"/>
  <c r="CT336" i="13"/>
  <c r="CT337" i="13"/>
  <c r="CT338" i="13"/>
  <c r="CT339" i="13"/>
  <c r="CT340" i="13"/>
  <c r="CT341" i="13"/>
  <c r="CT342" i="13"/>
  <c r="CT343" i="13"/>
  <c r="CT344" i="13"/>
  <c r="CT345" i="13"/>
  <c r="CT346" i="13"/>
  <c r="CT347" i="13"/>
  <c r="CT348" i="13"/>
  <c r="CT349" i="13"/>
  <c r="CT350" i="13"/>
  <c r="CT351" i="13"/>
  <c r="CT352" i="13"/>
  <c r="CT353" i="13"/>
  <c r="CT354" i="13"/>
  <c r="CT355" i="13"/>
  <c r="CT356" i="13"/>
  <c r="CT357" i="13"/>
  <c r="CT358" i="13"/>
  <c r="CT359" i="13"/>
  <c r="CT360" i="13"/>
  <c r="CT361" i="13"/>
  <c r="CT362" i="13"/>
  <c r="CT363" i="13"/>
  <c r="CT364" i="13"/>
  <c r="CT365" i="13"/>
  <c r="CT366" i="13"/>
  <c r="CT367" i="13"/>
  <c r="CT368" i="13"/>
  <c r="CT369" i="13"/>
  <c r="CT370" i="13"/>
  <c r="CT371" i="13"/>
  <c r="CT372" i="13"/>
  <c r="CT373" i="13"/>
  <c r="CT374" i="13"/>
  <c r="CT375" i="13"/>
  <c r="CT376" i="13"/>
  <c r="CT377" i="13"/>
  <c r="CT378" i="13"/>
  <c r="CT379" i="13"/>
  <c r="CT380" i="13"/>
  <c r="CT381" i="13"/>
  <c r="CT382" i="13"/>
  <c r="CT383" i="13"/>
  <c r="CT384" i="13"/>
  <c r="CT385" i="13"/>
  <c r="CT386" i="13"/>
  <c r="CT387" i="13"/>
  <c r="CT388" i="13"/>
  <c r="CT389" i="13"/>
  <c r="CT390" i="13"/>
  <c r="CT391" i="13"/>
  <c r="CT392" i="13"/>
  <c r="CT393" i="13"/>
  <c r="CT394" i="13"/>
  <c r="CT395" i="13"/>
  <c r="CT396" i="13"/>
  <c r="CT397" i="13"/>
  <c r="CT398" i="13"/>
  <c r="CT399" i="13"/>
  <c r="CT400" i="13"/>
  <c r="CT401" i="13"/>
  <c r="CT402" i="13"/>
  <c r="CT403" i="13"/>
  <c r="CT404" i="13"/>
  <c r="CT405" i="13"/>
  <c r="CT406" i="13"/>
  <c r="CT407" i="13"/>
  <c r="CT408" i="13"/>
  <c r="CT409" i="13"/>
  <c r="CT410" i="13"/>
  <c r="CT411" i="13"/>
  <c r="CT412" i="13"/>
  <c r="CT413" i="13"/>
  <c r="CT414" i="13"/>
  <c r="CT415" i="13"/>
  <c r="CT416" i="13"/>
  <c r="CT417" i="13"/>
  <c r="CT418" i="13"/>
  <c r="CT419" i="13"/>
  <c r="CT420" i="13"/>
  <c r="CT421" i="13"/>
  <c r="CT422" i="13"/>
  <c r="CT423" i="13"/>
  <c r="CT424" i="13"/>
  <c r="CT425" i="13"/>
  <c r="CT426" i="13"/>
  <c r="CT427" i="13"/>
  <c r="CT428" i="13"/>
  <c r="CT429" i="13"/>
  <c r="CT430" i="13"/>
  <c r="CT431" i="13"/>
  <c r="CT432" i="13"/>
  <c r="CT433" i="13"/>
  <c r="CT434" i="13"/>
  <c r="CT435" i="13"/>
  <c r="CT436" i="13"/>
  <c r="CT437" i="13"/>
  <c r="CT438" i="13"/>
  <c r="CT439" i="13"/>
  <c r="CT440" i="13"/>
  <c r="CT441" i="13"/>
  <c r="CT442" i="13"/>
  <c r="CT443" i="13"/>
  <c r="CT444" i="13"/>
  <c r="CT445" i="13"/>
  <c r="CT446" i="13"/>
  <c r="CT447" i="13"/>
  <c r="CT448" i="13"/>
  <c r="CT449" i="13"/>
  <c r="CT450" i="13"/>
  <c r="CT451" i="13"/>
  <c r="CT452" i="13"/>
  <c r="CT453" i="13"/>
  <c r="CT454" i="13"/>
  <c r="CT455" i="13"/>
  <c r="CT456" i="13"/>
  <c r="CT457" i="13"/>
  <c r="CT458" i="13"/>
  <c r="CT459" i="13"/>
  <c r="CT460" i="13"/>
  <c r="CT461" i="13"/>
  <c r="CT462" i="13"/>
  <c r="CT463" i="13"/>
  <c r="CT464" i="13"/>
  <c r="CT465" i="13"/>
  <c r="CT466" i="13"/>
  <c r="CT467" i="13"/>
  <c r="CT468" i="13"/>
  <c r="CT469" i="13"/>
  <c r="CT470" i="13"/>
  <c r="CT471" i="13"/>
  <c r="CT472" i="13"/>
  <c r="CT473" i="13"/>
  <c r="CT474" i="13"/>
  <c r="CT475" i="13"/>
  <c r="CT476" i="13"/>
  <c r="CT477" i="13"/>
  <c r="CT478" i="13"/>
  <c r="CT479" i="13"/>
  <c r="CT480" i="13"/>
  <c r="CT481" i="13"/>
  <c r="CT482" i="13"/>
  <c r="CT483" i="13"/>
  <c r="CT484" i="13"/>
  <c r="CT485" i="13"/>
  <c r="CT486" i="13"/>
  <c r="CT487" i="13"/>
  <c r="CT488" i="13"/>
  <c r="CT489" i="13"/>
  <c r="CT490" i="13"/>
  <c r="CT491" i="13"/>
  <c r="CT492" i="13"/>
  <c r="CT493" i="13"/>
  <c r="CT494" i="13"/>
  <c r="CT495" i="13"/>
  <c r="CT496" i="13"/>
  <c r="CT497" i="13"/>
  <c r="CT498" i="13"/>
  <c r="CT499" i="13"/>
  <c r="CT500" i="13"/>
  <c r="CT501" i="13"/>
  <c r="CT502" i="13"/>
  <c r="CT503" i="13"/>
  <c r="CT504" i="13"/>
  <c r="CT505" i="13"/>
  <c r="CT506" i="13"/>
  <c r="CT507" i="13"/>
  <c r="CT508" i="13"/>
  <c r="CT509" i="13"/>
  <c r="CT510" i="13"/>
  <c r="CT511" i="13"/>
  <c r="CT512" i="13"/>
  <c r="CT513" i="13"/>
  <c r="CT514" i="13"/>
  <c r="CT515" i="13"/>
  <c r="CT516" i="13"/>
  <c r="CT517" i="13"/>
  <c r="CT518" i="13"/>
  <c r="CT519" i="13"/>
  <c r="CT520" i="13"/>
  <c r="CT521" i="13"/>
  <c r="CT522" i="13"/>
  <c r="CT523" i="13"/>
  <c r="CT524" i="13"/>
  <c r="CT525" i="13"/>
  <c r="CT526" i="13"/>
  <c r="CT527" i="13"/>
  <c r="CT528" i="13"/>
  <c r="CT529" i="13"/>
  <c r="CT530" i="13"/>
  <c r="CT531" i="13"/>
  <c r="CT532" i="13"/>
  <c r="CT533" i="13"/>
  <c r="CT534" i="13"/>
  <c r="CT535" i="13"/>
  <c r="CT536" i="13"/>
  <c r="CT537" i="13"/>
  <c r="CT538" i="13"/>
  <c r="CT539" i="13"/>
  <c r="CT540" i="13"/>
  <c r="CT541" i="13"/>
  <c r="CT542" i="13"/>
  <c r="CT543" i="13"/>
  <c r="CT544" i="13"/>
  <c r="CT545" i="13"/>
  <c r="CT546" i="13"/>
  <c r="CT547" i="13"/>
  <c r="CT548" i="13"/>
  <c r="CT549" i="13"/>
  <c r="CT550" i="13"/>
  <c r="CT551" i="13"/>
  <c r="CT552" i="13"/>
  <c r="CT553" i="13"/>
  <c r="CT554" i="13"/>
  <c r="CT555" i="13"/>
  <c r="CT556" i="13"/>
  <c r="CT557" i="13"/>
  <c r="CK245" i="13"/>
  <c r="CK246" i="13"/>
  <c r="CK247" i="13"/>
  <c r="CK248" i="13"/>
  <c r="CK249" i="13"/>
  <c r="CK250" i="13"/>
  <c r="CK251" i="13"/>
  <c r="CK252" i="13"/>
  <c r="CK253" i="13"/>
  <c r="CK254" i="13"/>
  <c r="CK255" i="13"/>
  <c r="CK256" i="13"/>
  <c r="CK257" i="13"/>
  <c r="CK258" i="13"/>
  <c r="CK259" i="13"/>
  <c r="CK260" i="13"/>
  <c r="CK261" i="13"/>
  <c r="CK262" i="13"/>
  <c r="CK263" i="13"/>
  <c r="CK264" i="13"/>
  <c r="CK265" i="13"/>
  <c r="CK266" i="13"/>
  <c r="CK267" i="13"/>
  <c r="CK268" i="13"/>
  <c r="CK269" i="13"/>
  <c r="CK270" i="13"/>
  <c r="CK271" i="13"/>
  <c r="CK272" i="13"/>
  <c r="CK273" i="13"/>
  <c r="CK274" i="13"/>
  <c r="CK275" i="13"/>
  <c r="CK276" i="13"/>
  <c r="CK277" i="13"/>
  <c r="CK278" i="13"/>
  <c r="CK279" i="13"/>
  <c r="CK280" i="13"/>
  <c r="CK281" i="13"/>
  <c r="CK282" i="13"/>
  <c r="CK283" i="13"/>
  <c r="CK284" i="13"/>
  <c r="CK285" i="13"/>
  <c r="CK286" i="13"/>
  <c r="CK287" i="13"/>
  <c r="CK288" i="13"/>
  <c r="CK289" i="13"/>
  <c r="CK290" i="13"/>
  <c r="CK291" i="13"/>
  <c r="CK292" i="13"/>
  <c r="CK293" i="13"/>
  <c r="CK294" i="13"/>
  <c r="CK295" i="13"/>
  <c r="CK296" i="13"/>
  <c r="CK297" i="13"/>
  <c r="CK298" i="13"/>
  <c r="CK299" i="13"/>
  <c r="CK300" i="13"/>
  <c r="CK301" i="13"/>
  <c r="CK302" i="13"/>
  <c r="CK303" i="13"/>
  <c r="CK304" i="13"/>
  <c r="CK305" i="13"/>
  <c r="CK306" i="13"/>
  <c r="CK307" i="13"/>
  <c r="CK308" i="13"/>
  <c r="CK309" i="13"/>
  <c r="CK310" i="13"/>
  <c r="CK311" i="13"/>
  <c r="CK312" i="13"/>
  <c r="CK313" i="13"/>
  <c r="CK314" i="13"/>
  <c r="CK315" i="13"/>
  <c r="CK316" i="13"/>
  <c r="CK317" i="13"/>
  <c r="CK318" i="13"/>
  <c r="CK319" i="13"/>
  <c r="CK320" i="13"/>
  <c r="CK321" i="13"/>
  <c r="CK322" i="13"/>
  <c r="CK323" i="13"/>
  <c r="CK324" i="13"/>
  <c r="CK325" i="13"/>
  <c r="CK326" i="13"/>
  <c r="CK327" i="13"/>
  <c r="CK328" i="13"/>
  <c r="CK329" i="13"/>
  <c r="CK330" i="13"/>
  <c r="CK331" i="13"/>
  <c r="CK332" i="13"/>
  <c r="CK333" i="13"/>
  <c r="CK334" i="13"/>
  <c r="CK335" i="13"/>
  <c r="CK336" i="13"/>
  <c r="CK337" i="13"/>
  <c r="CK338" i="13"/>
  <c r="CK339" i="13"/>
  <c r="CK340" i="13"/>
  <c r="CK341" i="13"/>
  <c r="CK342" i="13"/>
  <c r="CK343" i="13"/>
  <c r="CK344" i="13"/>
  <c r="CK345" i="13"/>
  <c r="CK346" i="13"/>
  <c r="CK347" i="13"/>
  <c r="CK348" i="13"/>
  <c r="CK349" i="13"/>
  <c r="CK350" i="13"/>
  <c r="CK351" i="13"/>
  <c r="CK352" i="13"/>
  <c r="CK353" i="13"/>
  <c r="CK354" i="13"/>
  <c r="CK355" i="13"/>
  <c r="CK356" i="13"/>
  <c r="CK357" i="13"/>
  <c r="CK358" i="13"/>
  <c r="CK359" i="13"/>
  <c r="CK360" i="13"/>
  <c r="CK361" i="13"/>
  <c r="CK362" i="13"/>
  <c r="CK363" i="13"/>
  <c r="CK364" i="13"/>
  <c r="CK365" i="13"/>
  <c r="CK366" i="13"/>
  <c r="CK367" i="13"/>
  <c r="CK368" i="13"/>
  <c r="CK369" i="13"/>
  <c r="CK370" i="13"/>
  <c r="CK371" i="13"/>
  <c r="CK372" i="13"/>
  <c r="CK373" i="13"/>
  <c r="CK374" i="13"/>
  <c r="CK375" i="13"/>
  <c r="CK376" i="13"/>
  <c r="CK377" i="13"/>
  <c r="CK378" i="13"/>
  <c r="CK379" i="13"/>
  <c r="CK380" i="13"/>
  <c r="CK381" i="13"/>
  <c r="CK382" i="13"/>
  <c r="CK383" i="13"/>
  <c r="CK384" i="13"/>
  <c r="CK385" i="13"/>
  <c r="CK386" i="13"/>
  <c r="CK387" i="13"/>
  <c r="CK388" i="13"/>
  <c r="CK389" i="13"/>
  <c r="CK390" i="13"/>
  <c r="CK391" i="13"/>
  <c r="CK392" i="13"/>
  <c r="CK393" i="13"/>
  <c r="CK394" i="13"/>
  <c r="CK395" i="13"/>
  <c r="CK396" i="13"/>
  <c r="CK397" i="13"/>
  <c r="CK398" i="13"/>
  <c r="CK399" i="13"/>
  <c r="CK400" i="13"/>
  <c r="CK401" i="13"/>
  <c r="CK402" i="13"/>
  <c r="CK403" i="13"/>
  <c r="CK404" i="13"/>
  <c r="CK405" i="13"/>
  <c r="CK406" i="13"/>
  <c r="CK407" i="13"/>
  <c r="CK408" i="13"/>
  <c r="CK409" i="13"/>
  <c r="CK410" i="13"/>
  <c r="CK411" i="13"/>
  <c r="CK412" i="13"/>
  <c r="CK413" i="13"/>
  <c r="CK414" i="13"/>
  <c r="CK415" i="13"/>
  <c r="CK416" i="13"/>
  <c r="CK417" i="13"/>
  <c r="CK418" i="13"/>
  <c r="CK419" i="13"/>
  <c r="CK420" i="13"/>
  <c r="CK421" i="13"/>
  <c r="CK422" i="13"/>
  <c r="CK423" i="13"/>
  <c r="CK424" i="13"/>
  <c r="CK425" i="13"/>
  <c r="CK426" i="13"/>
  <c r="CK427" i="13"/>
  <c r="CK428" i="13"/>
  <c r="CK429" i="13"/>
  <c r="CK430" i="13"/>
  <c r="CK431" i="13"/>
  <c r="CK432" i="13"/>
  <c r="CK433" i="13"/>
  <c r="CK434" i="13"/>
  <c r="CK435" i="13"/>
  <c r="CK436" i="13"/>
  <c r="CK437" i="13"/>
  <c r="CK438" i="13"/>
  <c r="CK439" i="13"/>
  <c r="CK440" i="13"/>
  <c r="CK441" i="13"/>
  <c r="CK442" i="13"/>
  <c r="CK443" i="13"/>
  <c r="CK444" i="13"/>
  <c r="CK445" i="13"/>
  <c r="CK446" i="13"/>
  <c r="CK447" i="13"/>
  <c r="CK448" i="13"/>
  <c r="CK449" i="13"/>
  <c r="CK450" i="13"/>
  <c r="CK451" i="13"/>
  <c r="CK452" i="13"/>
  <c r="CK453" i="13"/>
  <c r="CK454" i="13"/>
  <c r="CK455" i="13"/>
  <c r="CK456" i="13"/>
  <c r="CK457" i="13"/>
  <c r="CK458" i="13"/>
  <c r="CK459" i="13"/>
  <c r="CK460" i="13"/>
  <c r="CK461" i="13"/>
  <c r="CK462" i="13"/>
  <c r="CK463" i="13"/>
  <c r="CK464" i="13"/>
  <c r="CK465" i="13"/>
  <c r="CK466" i="13"/>
  <c r="CK467" i="13"/>
  <c r="CK468" i="13"/>
  <c r="CK469" i="13"/>
  <c r="CK470" i="13"/>
  <c r="CK471" i="13"/>
  <c r="CK472" i="13"/>
  <c r="CK473" i="13"/>
  <c r="CK474" i="13"/>
  <c r="CK475" i="13"/>
  <c r="CK476" i="13"/>
  <c r="CK477" i="13"/>
  <c r="CK478" i="13"/>
  <c r="CK479" i="13"/>
  <c r="CK480" i="13"/>
  <c r="CK481" i="13"/>
  <c r="CK482" i="13"/>
  <c r="CK483" i="13"/>
  <c r="CK484" i="13"/>
  <c r="CK485" i="13"/>
  <c r="CK486" i="13"/>
  <c r="CK487" i="13"/>
  <c r="CK488" i="13"/>
  <c r="CK489" i="13"/>
  <c r="CK490" i="13"/>
  <c r="CK491" i="13"/>
  <c r="CK492" i="13"/>
  <c r="CK493" i="13"/>
  <c r="CK494" i="13"/>
  <c r="CK495" i="13"/>
  <c r="CK496" i="13"/>
  <c r="CK497" i="13"/>
  <c r="CK498" i="13"/>
  <c r="CK499" i="13"/>
  <c r="CK500" i="13"/>
  <c r="CK501" i="13"/>
  <c r="CK502" i="13"/>
  <c r="CK503" i="13"/>
  <c r="CK504" i="13"/>
  <c r="CK505" i="13"/>
  <c r="CK506" i="13"/>
  <c r="CK507" i="13"/>
  <c r="CK508" i="13"/>
  <c r="CK509" i="13"/>
  <c r="CK510" i="13"/>
  <c r="CK511" i="13"/>
  <c r="CK512" i="13"/>
  <c r="CK513" i="13"/>
  <c r="CK514" i="13"/>
  <c r="CK515" i="13"/>
  <c r="CK516" i="13"/>
  <c r="CK517" i="13"/>
  <c r="CK518" i="13"/>
  <c r="CK519" i="13"/>
  <c r="CK520" i="13"/>
  <c r="CK521" i="13"/>
  <c r="CK522" i="13"/>
  <c r="CK523" i="13"/>
  <c r="CK524" i="13"/>
  <c r="CK525" i="13"/>
  <c r="CK526" i="13"/>
  <c r="CK527" i="13"/>
  <c r="CK528" i="13"/>
  <c r="CK529" i="13"/>
  <c r="CK530" i="13"/>
  <c r="CK531" i="13"/>
  <c r="CK532" i="13"/>
  <c r="CK533" i="13"/>
  <c r="CK534" i="13"/>
  <c r="CK535" i="13"/>
  <c r="CK536" i="13"/>
  <c r="CK537" i="13"/>
  <c r="CK538" i="13"/>
  <c r="CK539" i="13"/>
  <c r="CK540" i="13"/>
  <c r="CK541" i="13"/>
  <c r="CK542" i="13"/>
  <c r="CK543" i="13"/>
  <c r="CK544" i="13"/>
  <c r="CK545" i="13"/>
  <c r="CK546" i="13"/>
  <c r="CK547" i="13"/>
  <c r="CK548" i="13"/>
  <c r="CK549" i="13"/>
  <c r="CK550" i="13"/>
  <c r="CK551" i="13"/>
  <c r="CK552" i="13"/>
  <c r="CK553" i="13"/>
  <c r="CK554" i="13"/>
  <c r="CK555" i="13"/>
  <c r="CK556" i="13"/>
  <c r="CE245" i="13"/>
  <c r="CE246" i="13"/>
  <c r="CE247" i="13"/>
  <c r="CE248" i="13"/>
  <c r="CE249" i="13"/>
  <c r="CE250" i="13"/>
  <c r="CE251" i="13"/>
  <c r="CE252" i="13"/>
  <c r="CE253" i="13"/>
  <c r="CE254" i="13"/>
  <c r="CE255" i="13"/>
  <c r="CE256" i="13"/>
  <c r="CE257" i="13"/>
  <c r="CE258" i="13"/>
  <c r="CE259" i="13"/>
  <c r="CE260" i="13"/>
  <c r="CE261" i="13"/>
  <c r="CE262" i="13"/>
  <c r="CE263" i="13"/>
  <c r="CE264" i="13"/>
  <c r="CE265" i="13"/>
  <c r="CE266" i="13"/>
  <c r="CE267" i="13"/>
  <c r="CE268" i="13"/>
  <c r="CE269" i="13"/>
  <c r="CE270" i="13"/>
  <c r="CE271" i="13"/>
  <c r="CE272" i="13"/>
  <c r="CE273" i="13"/>
  <c r="CE274" i="13"/>
  <c r="CE275" i="13"/>
  <c r="CE276" i="13"/>
  <c r="CE277" i="13"/>
  <c r="CE278" i="13"/>
  <c r="CE279" i="13"/>
  <c r="CE280" i="13"/>
  <c r="CE281" i="13"/>
  <c r="CE282" i="13"/>
  <c r="CE283" i="13"/>
  <c r="CE284" i="13"/>
  <c r="CE285" i="13"/>
  <c r="CE286" i="13"/>
  <c r="CE287" i="13"/>
  <c r="CE288" i="13"/>
  <c r="CE289" i="13"/>
  <c r="CE290" i="13"/>
  <c r="CE291" i="13"/>
  <c r="CE292" i="13"/>
  <c r="CE293" i="13"/>
  <c r="CE294" i="13"/>
  <c r="CE295" i="13"/>
  <c r="CE296" i="13"/>
  <c r="CE297" i="13"/>
  <c r="CE298" i="13"/>
  <c r="CE299" i="13"/>
  <c r="CE300" i="13"/>
  <c r="CE301" i="13"/>
  <c r="CE302" i="13"/>
  <c r="CE303" i="13"/>
  <c r="CE304" i="13"/>
  <c r="CE305" i="13"/>
  <c r="CE306" i="13"/>
  <c r="CE307" i="13"/>
  <c r="CE308" i="13"/>
  <c r="CE309" i="13"/>
  <c r="CE310" i="13"/>
  <c r="CE311" i="13"/>
  <c r="CE312" i="13"/>
  <c r="CE313" i="13"/>
  <c r="CE314" i="13"/>
  <c r="CE315" i="13"/>
  <c r="CE316" i="13"/>
  <c r="CE317" i="13"/>
  <c r="CE318" i="13"/>
  <c r="CE319" i="13"/>
  <c r="CE320" i="13"/>
  <c r="CE321" i="13"/>
  <c r="CE322" i="13"/>
  <c r="CE323" i="13"/>
  <c r="CE324" i="13"/>
  <c r="CE325" i="13"/>
  <c r="CE326" i="13"/>
  <c r="CE327" i="13"/>
  <c r="CE328" i="13"/>
  <c r="CE329" i="13"/>
  <c r="CE330" i="13"/>
  <c r="CE331" i="13"/>
  <c r="CE332" i="13"/>
  <c r="CE333" i="13"/>
  <c r="CE334" i="13"/>
  <c r="CE335" i="13"/>
  <c r="CE336" i="13"/>
  <c r="CE337" i="13"/>
  <c r="CE338" i="13"/>
  <c r="CE339" i="13"/>
  <c r="CE340" i="13"/>
  <c r="CE341" i="13"/>
  <c r="CE342" i="13"/>
  <c r="CE343" i="13"/>
  <c r="CE344" i="13"/>
  <c r="CE345" i="13"/>
  <c r="CE346" i="13"/>
  <c r="CE347" i="13"/>
  <c r="CE348" i="13"/>
  <c r="CE349" i="13"/>
  <c r="CE350" i="13"/>
  <c r="CE351" i="13"/>
  <c r="CE352" i="13"/>
  <c r="CE353" i="13"/>
  <c r="CE354" i="13"/>
  <c r="CE355" i="13"/>
  <c r="CE356" i="13"/>
  <c r="CE357" i="13"/>
  <c r="CE358" i="13"/>
  <c r="CE359" i="13"/>
  <c r="CE360" i="13"/>
  <c r="CE361" i="13"/>
  <c r="CE362" i="13"/>
  <c r="CE363" i="13"/>
  <c r="CE364" i="13"/>
  <c r="CE365" i="13"/>
  <c r="CE366" i="13"/>
  <c r="CE367" i="13"/>
  <c r="CE368" i="13"/>
  <c r="CE369" i="13"/>
  <c r="CE370" i="13"/>
  <c r="CE371" i="13"/>
  <c r="CE372" i="13"/>
  <c r="CE373" i="13"/>
  <c r="CE374" i="13"/>
  <c r="CE375" i="13"/>
  <c r="CE376" i="13"/>
  <c r="CE377" i="13"/>
  <c r="CE378" i="13"/>
  <c r="CE379" i="13"/>
  <c r="CE380" i="13"/>
  <c r="CE381" i="13"/>
  <c r="CE382" i="13"/>
  <c r="CE383" i="13"/>
  <c r="CE384" i="13"/>
  <c r="CE385" i="13"/>
  <c r="CE386" i="13"/>
  <c r="CE387" i="13"/>
  <c r="CE388" i="13"/>
  <c r="CE389" i="13"/>
  <c r="CE390" i="13"/>
  <c r="CE391" i="13"/>
  <c r="CE392" i="13"/>
  <c r="CE393" i="13"/>
  <c r="CE394" i="13"/>
  <c r="CE395" i="13"/>
  <c r="CE396" i="13"/>
  <c r="CE397" i="13"/>
  <c r="CE398" i="13"/>
  <c r="CE399" i="13"/>
  <c r="CE400" i="13"/>
  <c r="CE401" i="13"/>
  <c r="CE402" i="13"/>
  <c r="CE403" i="13"/>
  <c r="CE404" i="13"/>
  <c r="CE405" i="13"/>
  <c r="CE406" i="13"/>
  <c r="CE407" i="13"/>
  <c r="CE408" i="13"/>
  <c r="CE409" i="13"/>
  <c r="CE410" i="13"/>
  <c r="CE411" i="13"/>
  <c r="CE412" i="13"/>
  <c r="CE413" i="13"/>
  <c r="CE414" i="13"/>
  <c r="CE415" i="13"/>
  <c r="CE416" i="13"/>
  <c r="CE417" i="13"/>
  <c r="CE418" i="13"/>
  <c r="CE419" i="13"/>
  <c r="CE420" i="13"/>
  <c r="CE421" i="13"/>
  <c r="CE422" i="13"/>
  <c r="CE423" i="13"/>
  <c r="CE424" i="13"/>
  <c r="CE425" i="13"/>
  <c r="CE426" i="13"/>
  <c r="CE427" i="13"/>
  <c r="CE428" i="13"/>
  <c r="CE429" i="13"/>
  <c r="CE430" i="13"/>
  <c r="CE431" i="13"/>
  <c r="CE432" i="13"/>
  <c r="CE433" i="13"/>
  <c r="CE434" i="13"/>
  <c r="CE435" i="13"/>
  <c r="CE436" i="13"/>
  <c r="CE437" i="13"/>
  <c r="CE438" i="13"/>
  <c r="CE439" i="13"/>
  <c r="CE440" i="13"/>
  <c r="CE441" i="13"/>
  <c r="CE442" i="13"/>
  <c r="CE443" i="13"/>
  <c r="CE444" i="13"/>
  <c r="CE445" i="13"/>
  <c r="CE446" i="13"/>
  <c r="CE447" i="13"/>
  <c r="CE448" i="13"/>
  <c r="CE449" i="13"/>
  <c r="CE450" i="13"/>
  <c r="CE451" i="13"/>
  <c r="CE452" i="13"/>
  <c r="CE453" i="13"/>
  <c r="CE454" i="13"/>
  <c r="CE455" i="13"/>
  <c r="CE456" i="13"/>
  <c r="CE457" i="13"/>
  <c r="CE458" i="13"/>
  <c r="CE459" i="13"/>
  <c r="CE460" i="13"/>
  <c r="CE461" i="13"/>
  <c r="CE462" i="13"/>
  <c r="CE463" i="13"/>
  <c r="CE464" i="13"/>
  <c r="CE465" i="13"/>
  <c r="CE466" i="13"/>
  <c r="CE467" i="13"/>
  <c r="CE468" i="13"/>
  <c r="CE469" i="13"/>
  <c r="CE470" i="13"/>
  <c r="CE471" i="13"/>
  <c r="CE472" i="13"/>
  <c r="CE473" i="13"/>
  <c r="CE474" i="13"/>
  <c r="CE475" i="13"/>
  <c r="CE476" i="13"/>
  <c r="CE477" i="13"/>
  <c r="CE478" i="13"/>
  <c r="CE479" i="13"/>
  <c r="CE480" i="13"/>
  <c r="CE481" i="13"/>
  <c r="CE482" i="13"/>
  <c r="CE483" i="13"/>
  <c r="CE484" i="13"/>
  <c r="CE485" i="13"/>
  <c r="CE486" i="13"/>
  <c r="CE487" i="13"/>
  <c r="CE488" i="13"/>
  <c r="CE489" i="13"/>
  <c r="CE490" i="13"/>
  <c r="CE491" i="13"/>
  <c r="CE492" i="13"/>
  <c r="CE493" i="13"/>
  <c r="CE494" i="13"/>
  <c r="CE495" i="13"/>
  <c r="CE496" i="13"/>
  <c r="CE497" i="13"/>
  <c r="CE498" i="13"/>
  <c r="CE499" i="13"/>
  <c r="CE500" i="13"/>
  <c r="CE501" i="13"/>
  <c r="CE502" i="13"/>
  <c r="CE503" i="13"/>
  <c r="CE504" i="13"/>
  <c r="CE505" i="13"/>
  <c r="CE506" i="13"/>
  <c r="CE507" i="13"/>
  <c r="CE508" i="13"/>
  <c r="CE509" i="13"/>
  <c r="CE510" i="13"/>
  <c r="CE511" i="13"/>
  <c r="CE512" i="13"/>
  <c r="CE513" i="13"/>
  <c r="CE514" i="13"/>
  <c r="CE515" i="13"/>
  <c r="CE516" i="13"/>
  <c r="CE517" i="13"/>
  <c r="CE518" i="13"/>
  <c r="CE519" i="13"/>
  <c r="CE520" i="13"/>
  <c r="CE521" i="13"/>
  <c r="CE522" i="13"/>
  <c r="CE523" i="13"/>
  <c r="CE524" i="13"/>
  <c r="CE525" i="13"/>
  <c r="CE526" i="13"/>
  <c r="CE527" i="13"/>
  <c r="CE528" i="13"/>
  <c r="CE529" i="13"/>
  <c r="CE530" i="13"/>
  <c r="CE531" i="13"/>
  <c r="CE532" i="13"/>
  <c r="CE533" i="13"/>
  <c r="CE534" i="13"/>
  <c r="CE535" i="13"/>
  <c r="CE536" i="13"/>
  <c r="CE537" i="13"/>
  <c r="CE538" i="13"/>
  <c r="CE539" i="13"/>
  <c r="CE540" i="13"/>
  <c r="CE541" i="13"/>
  <c r="CE542" i="13"/>
  <c r="CE543" i="13"/>
  <c r="CE544" i="13"/>
  <c r="CE545" i="13"/>
  <c r="CE546" i="13"/>
  <c r="CE547" i="13"/>
  <c r="CE548" i="13"/>
  <c r="CE549" i="13"/>
  <c r="CE550" i="13"/>
  <c r="CE551" i="13"/>
  <c r="CE552" i="13"/>
  <c r="CE553" i="13"/>
  <c r="CE554" i="13"/>
  <c r="CE555" i="13"/>
  <c r="CE556" i="13"/>
  <c r="BM245" i="13"/>
  <c r="BM246" i="13"/>
  <c r="BM247" i="13"/>
  <c r="BM248" i="13"/>
  <c r="BM249" i="13"/>
  <c r="BM250" i="13"/>
  <c r="BM251" i="13"/>
  <c r="BM252" i="13"/>
  <c r="BM253" i="13"/>
  <c r="BM254" i="13"/>
  <c r="BM255" i="13"/>
  <c r="BM256" i="13"/>
  <c r="BM257" i="13"/>
  <c r="BM258" i="13"/>
  <c r="BM259" i="13"/>
  <c r="BM260" i="13"/>
  <c r="BM261" i="13"/>
  <c r="BM262" i="13"/>
  <c r="BM263" i="13"/>
  <c r="BM264" i="13"/>
  <c r="BM265" i="13"/>
  <c r="BM266" i="13"/>
  <c r="BM267" i="13"/>
  <c r="BM268" i="13"/>
  <c r="BM269" i="13"/>
  <c r="BM270" i="13"/>
  <c r="BM271" i="13"/>
  <c r="BM272" i="13"/>
  <c r="BM273" i="13"/>
  <c r="BM274" i="13"/>
  <c r="BM275" i="13"/>
  <c r="BM276" i="13"/>
  <c r="BM277" i="13"/>
  <c r="BM278" i="13"/>
  <c r="BM279" i="13"/>
  <c r="BM280" i="13"/>
  <c r="BM281" i="13"/>
  <c r="BM282" i="13"/>
  <c r="BM283" i="13"/>
  <c r="BM284" i="13"/>
  <c r="BM285" i="13"/>
  <c r="BM286" i="13"/>
  <c r="BM287" i="13"/>
  <c r="BM288" i="13"/>
  <c r="BM289" i="13"/>
  <c r="BM290" i="13"/>
  <c r="BM291" i="13"/>
  <c r="BM292" i="13"/>
  <c r="BM293" i="13"/>
  <c r="BM294" i="13"/>
  <c r="BM295" i="13"/>
  <c r="BM296" i="13"/>
  <c r="BM297" i="13"/>
  <c r="BM298" i="13"/>
  <c r="BM299" i="13"/>
  <c r="BM300" i="13"/>
  <c r="BM301" i="13"/>
  <c r="BM302" i="13"/>
  <c r="BM303" i="13"/>
  <c r="BM304" i="13"/>
  <c r="BM305" i="13"/>
  <c r="BM306" i="13"/>
  <c r="BM307" i="13"/>
  <c r="BM308" i="13"/>
  <c r="BM309" i="13"/>
  <c r="BM310" i="13"/>
  <c r="BM311" i="13"/>
  <c r="BM312" i="13"/>
  <c r="BM313" i="13"/>
  <c r="BM314" i="13"/>
  <c r="BM315" i="13"/>
  <c r="BM316" i="13"/>
  <c r="BM317" i="13"/>
  <c r="BM318" i="13"/>
  <c r="BM319" i="13"/>
  <c r="BM320" i="13"/>
  <c r="BM321" i="13"/>
  <c r="BM322" i="13"/>
  <c r="BM323" i="13"/>
  <c r="BM324" i="13"/>
  <c r="BM325" i="13"/>
  <c r="BM326" i="13"/>
  <c r="BM327" i="13"/>
  <c r="BM328" i="13"/>
  <c r="BM329" i="13"/>
  <c r="BM330" i="13"/>
  <c r="BM331" i="13"/>
  <c r="BM332" i="13"/>
  <c r="BM333" i="13"/>
  <c r="BM334" i="13"/>
  <c r="BM335" i="13"/>
  <c r="BM336" i="13"/>
  <c r="BM337" i="13"/>
  <c r="BM338" i="13"/>
  <c r="BM339" i="13"/>
  <c r="BM340" i="13"/>
  <c r="BM341" i="13"/>
  <c r="BM342" i="13"/>
  <c r="BM343" i="13"/>
  <c r="BM344" i="13"/>
  <c r="BM345" i="13"/>
  <c r="BM346" i="13"/>
  <c r="BM347" i="13"/>
  <c r="BM348" i="13"/>
  <c r="BM349" i="13"/>
  <c r="BM350" i="13"/>
  <c r="BM351" i="13"/>
  <c r="BM352" i="13"/>
  <c r="BM353" i="13"/>
  <c r="BM354" i="13"/>
  <c r="BM355" i="13"/>
  <c r="BM356" i="13"/>
  <c r="BM357" i="13"/>
  <c r="BM358" i="13"/>
  <c r="BM359" i="13"/>
  <c r="BM360" i="13"/>
  <c r="BM361" i="13"/>
  <c r="BM362" i="13"/>
  <c r="BM363" i="13"/>
  <c r="BM364" i="13"/>
  <c r="BM365" i="13"/>
  <c r="BM366" i="13"/>
  <c r="BM367" i="13"/>
  <c r="BM368" i="13"/>
  <c r="BM369" i="13"/>
  <c r="BM370" i="13"/>
  <c r="BM371" i="13"/>
  <c r="BM372" i="13"/>
  <c r="BM373" i="13"/>
  <c r="BM374" i="13"/>
  <c r="BM375" i="13"/>
  <c r="BM376" i="13"/>
  <c r="BM377" i="13"/>
  <c r="BM378" i="13"/>
  <c r="BM379" i="13"/>
  <c r="BM380" i="13"/>
  <c r="BM381" i="13"/>
  <c r="BM382" i="13"/>
  <c r="BM383" i="13"/>
  <c r="BM384" i="13"/>
  <c r="BM385" i="13"/>
  <c r="BM386" i="13"/>
  <c r="BM387" i="13"/>
  <c r="BM388" i="13"/>
  <c r="BM389" i="13"/>
  <c r="BM390" i="13"/>
  <c r="BM391" i="13"/>
  <c r="BM392" i="13"/>
  <c r="BM393" i="13"/>
  <c r="BM394" i="13"/>
  <c r="BM395" i="13"/>
  <c r="BM396" i="13"/>
  <c r="BM397" i="13"/>
  <c r="BM398" i="13"/>
  <c r="BM399" i="13"/>
  <c r="BM400" i="13"/>
  <c r="BM401" i="13"/>
  <c r="BM402" i="13"/>
  <c r="BM403" i="13"/>
  <c r="BM404" i="13"/>
  <c r="BM405" i="13"/>
  <c r="BM406" i="13"/>
  <c r="BM407" i="13"/>
  <c r="BM408" i="13"/>
  <c r="BM409" i="13"/>
  <c r="BM410" i="13"/>
  <c r="BM411" i="13"/>
  <c r="BM412" i="13"/>
  <c r="BM413" i="13"/>
  <c r="BM414" i="13"/>
  <c r="BM415" i="13"/>
  <c r="BM416" i="13"/>
  <c r="BM417" i="13"/>
  <c r="BM418" i="13"/>
  <c r="BM419" i="13"/>
  <c r="BM420" i="13"/>
  <c r="BM421" i="13"/>
  <c r="BM422" i="13"/>
  <c r="BM423" i="13"/>
  <c r="BM424" i="13"/>
  <c r="BM425" i="13"/>
  <c r="BM426" i="13"/>
  <c r="BM427" i="13"/>
  <c r="BM428" i="13"/>
  <c r="BM429" i="13"/>
  <c r="BM430" i="13"/>
  <c r="BM431" i="13"/>
  <c r="BM432" i="13"/>
  <c r="BM433" i="13"/>
  <c r="BM434" i="13"/>
  <c r="BM435" i="13"/>
  <c r="BM436" i="13"/>
  <c r="BM437" i="13"/>
  <c r="BM438" i="13"/>
  <c r="BM439" i="13"/>
  <c r="BM440" i="13"/>
  <c r="BM441" i="13"/>
  <c r="BM442" i="13"/>
  <c r="BM443" i="13"/>
  <c r="BM444" i="13"/>
  <c r="BM445" i="13"/>
  <c r="BM446" i="13"/>
  <c r="BM447" i="13"/>
  <c r="BM448" i="13"/>
  <c r="BM449" i="13"/>
  <c r="BM450" i="13"/>
  <c r="BM451" i="13"/>
  <c r="BM452" i="13"/>
  <c r="BM453" i="13"/>
  <c r="BM454" i="13"/>
  <c r="BM455" i="13"/>
  <c r="BM456" i="13"/>
  <c r="BM457" i="13"/>
  <c r="BM458" i="13"/>
  <c r="BM459" i="13"/>
  <c r="BM460" i="13"/>
  <c r="BM461" i="13"/>
  <c r="BM462" i="13"/>
  <c r="BM463" i="13"/>
  <c r="BM464" i="13"/>
  <c r="BM465" i="13"/>
  <c r="BM466" i="13"/>
  <c r="BM467" i="13"/>
  <c r="BM468" i="13"/>
  <c r="BM469" i="13"/>
  <c r="BM470" i="13"/>
  <c r="BM471" i="13"/>
  <c r="BM472" i="13"/>
  <c r="BM473" i="13"/>
  <c r="BM474" i="13"/>
  <c r="BM475" i="13"/>
  <c r="BM476" i="13"/>
  <c r="BM477" i="13"/>
  <c r="BM478" i="13"/>
  <c r="BM479" i="13"/>
  <c r="BM480" i="13"/>
  <c r="BM481" i="13"/>
  <c r="BM482" i="13"/>
  <c r="BM483" i="13"/>
  <c r="BM484" i="13"/>
  <c r="BM485" i="13"/>
  <c r="BM486" i="13"/>
  <c r="BM487" i="13"/>
  <c r="BM488" i="13"/>
  <c r="BM489" i="13"/>
  <c r="BM490" i="13"/>
  <c r="BM491" i="13"/>
  <c r="BM492" i="13"/>
  <c r="BM493" i="13"/>
  <c r="BM494" i="13"/>
  <c r="BM495" i="13"/>
  <c r="BM496" i="13"/>
  <c r="BM497" i="13"/>
  <c r="BM498" i="13"/>
  <c r="BM499" i="13"/>
  <c r="BM500" i="13"/>
  <c r="BM501" i="13"/>
  <c r="BM502" i="13"/>
  <c r="BM503" i="13"/>
  <c r="BM504" i="13"/>
  <c r="BM505" i="13"/>
  <c r="BM506" i="13"/>
  <c r="BM507" i="13"/>
  <c r="BM508" i="13"/>
  <c r="BM509" i="13"/>
  <c r="BM510" i="13"/>
  <c r="BM511" i="13"/>
  <c r="BM512" i="13"/>
  <c r="BM513" i="13"/>
  <c r="BM514" i="13"/>
  <c r="BM515" i="13"/>
  <c r="BM516" i="13"/>
  <c r="BM517" i="13"/>
  <c r="BM518" i="13"/>
  <c r="BM519" i="13"/>
  <c r="BM520" i="13"/>
  <c r="BM521" i="13"/>
  <c r="BM522" i="13"/>
  <c r="BM523" i="13"/>
  <c r="BM524" i="13"/>
  <c r="BM525" i="13"/>
  <c r="BM526" i="13"/>
  <c r="BM527" i="13"/>
  <c r="BM528" i="13"/>
  <c r="BM529" i="13"/>
  <c r="BM530" i="13"/>
  <c r="BM531" i="13"/>
  <c r="BM532" i="13"/>
  <c r="BM533" i="13"/>
  <c r="BM534" i="13"/>
  <c r="BM535" i="13"/>
  <c r="BM536" i="13"/>
  <c r="BM537" i="13"/>
  <c r="BM538" i="13"/>
  <c r="BM539" i="13"/>
  <c r="BM540" i="13"/>
  <c r="BM541" i="13"/>
  <c r="BM542" i="13"/>
  <c r="BM543" i="13"/>
  <c r="BM544" i="13"/>
  <c r="BM545" i="13"/>
  <c r="BM546" i="13"/>
  <c r="BM547" i="13"/>
  <c r="BM548" i="13"/>
  <c r="BM549" i="13"/>
  <c r="BM550" i="13"/>
  <c r="BM551" i="13"/>
  <c r="BM552" i="13"/>
  <c r="BM553" i="13"/>
  <c r="BM554" i="13"/>
  <c r="BM555" i="13"/>
  <c r="BM556" i="13"/>
  <c r="BG245" i="13"/>
  <c r="BG246" i="13"/>
  <c r="BG247" i="13"/>
  <c r="BG248" i="13"/>
  <c r="BG249" i="13"/>
  <c r="BG250" i="13"/>
  <c r="BG251" i="13"/>
  <c r="BG252" i="13"/>
  <c r="BG253" i="13"/>
  <c r="BG254" i="13"/>
  <c r="BG255" i="13"/>
  <c r="BG256" i="13"/>
  <c r="BG257" i="13"/>
  <c r="BG258" i="13"/>
  <c r="BG259" i="13"/>
  <c r="BG260" i="13"/>
  <c r="BG261" i="13"/>
  <c r="BG262" i="13"/>
  <c r="BG263" i="13"/>
  <c r="BG264" i="13"/>
  <c r="BG265" i="13"/>
  <c r="BG266" i="13"/>
  <c r="BG267" i="13"/>
  <c r="BG268" i="13"/>
  <c r="BG269" i="13"/>
  <c r="BG270" i="13"/>
  <c r="BG271" i="13"/>
  <c r="BG272" i="13"/>
  <c r="BG273" i="13"/>
  <c r="BG274" i="13"/>
  <c r="BG275" i="13"/>
  <c r="BG276" i="13"/>
  <c r="BG277" i="13"/>
  <c r="BG278" i="13"/>
  <c r="BG279" i="13"/>
  <c r="BG280" i="13"/>
  <c r="BG281" i="13"/>
  <c r="BG282" i="13"/>
  <c r="BG283" i="13"/>
  <c r="BG284" i="13"/>
  <c r="BG285" i="13"/>
  <c r="BG286" i="13"/>
  <c r="BG287" i="13"/>
  <c r="BG288" i="13"/>
  <c r="BG289" i="13"/>
  <c r="BG290" i="13"/>
  <c r="BG291" i="13"/>
  <c r="BG292" i="13"/>
  <c r="BG293" i="13"/>
  <c r="BG294" i="13"/>
  <c r="BG295" i="13"/>
  <c r="BG296" i="13"/>
  <c r="BG297" i="13"/>
  <c r="BG298" i="13"/>
  <c r="BG299" i="13"/>
  <c r="BG300" i="13"/>
  <c r="BG301" i="13"/>
  <c r="BG302" i="13"/>
  <c r="BG303" i="13"/>
  <c r="BG304" i="13"/>
  <c r="BG305" i="13"/>
  <c r="BG306" i="13"/>
  <c r="BG307" i="13"/>
  <c r="BG308" i="13"/>
  <c r="BG309" i="13"/>
  <c r="BG310" i="13"/>
  <c r="BG311" i="13"/>
  <c r="BG312" i="13"/>
  <c r="BG313" i="13"/>
  <c r="BG314" i="13"/>
  <c r="BG315" i="13"/>
  <c r="BG316" i="13"/>
  <c r="BG317" i="13"/>
  <c r="BG318" i="13"/>
  <c r="BG319" i="13"/>
  <c r="BG320" i="13"/>
  <c r="BG321" i="13"/>
  <c r="BG322" i="13"/>
  <c r="BG323" i="13"/>
  <c r="BG324" i="13"/>
  <c r="BG325" i="13"/>
  <c r="BG326" i="13"/>
  <c r="BG327" i="13"/>
  <c r="BG328" i="13"/>
  <c r="BG329" i="13"/>
  <c r="BG330" i="13"/>
  <c r="BG331" i="13"/>
  <c r="BG332" i="13"/>
  <c r="BG333" i="13"/>
  <c r="BG334" i="13"/>
  <c r="BG335" i="13"/>
  <c r="BG336" i="13"/>
  <c r="BG337" i="13"/>
  <c r="BG338" i="13"/>
  <c r="BG339" i="13"/>
  <c r="BG340" i="13"/>
  <c r="BG341" i="13"/>
  <c r="BG342" i="13"/>
  <c r="BG343" i="13"/>
  <c r="BG344" i="13"/>
  <c r="BG345" i="13"/>
  <c r="BG346" i="13"/>
  <c r="BG347" i="13"/>
  <c r="BG348" i="13"/>
  <c r="BG349" i="13"/>
  <c r="BG350" i="13"/>
  <c r="BG351" i="13"/>
  <c r="BG352" i="13"/>
  <c r="BG353" i="13"/>
  <c r="BG354" i="13"/>
  <c r="BG355" i="13"/>
  <c r="BG356" i="13"/>
  <c r="BG357" i="13"/>
  <c r="BG358" i="13"/>
  <c r="BG359" i="13"/>
  <c r="BG360" i="13"/>
  <c r="BG361" i="13"/>
  <c r="BG362" i="13"/>
  <c r="BG363" i="13"/>
  <c r="BG364" i="13"/>
  <c r="BG365" i="13"/>
  <c r="BG366" i="13"/>
  <c r="BG367" i="13"/>
  <c r="BG368" i="13"/>
  <c r="BG369" i="13"/>
  <c r="BG370" i="13"/>
  <c r="BG371" i="13"/>
  <c r="BG372" i="13"/>
  <c r="BG373" i="13"/>
  <c r="BG374" i="13"/>
  <c r="BG375" i="13"/>
  <c r="BG376" i="13"/>
  <c r="BG377" i="13"/>
  <c r="BG378" i="13"/>
  <c r="BG379" i="13"/>
  <c r="BG380" i="13"/>
  <c r="BG381" i="13"/>
  <c r="BG382" i="13"/>
  <c r="BG383" i="13"/>
  <c r="BG384" i="13"/>
  <c r="BG385" i="13"/>
  <c r="BG386" i="13"/>
  <c r="BG387" i="13"/>
  <c r="BG388" i="13"/>
  <c r="BG389" i="13"/>
  <c r="BG390" i="13"/>
  <c r="BG391" i="13"/>
  <c r="BG392" i="13"/>
  <c r="BG393" i="13"/>
  <c r="BG394" i="13"/>
  <c r="BG395" i="13"/>
  <c r="BG396" i="13"/>
  <c r="BG397" i="13"/>
  <c r="BG398" i="13"/>
  <c r="BG399" i="13"/>
  <c r="BG400" i="13"/>
  <c r="BG401" i="13"/>
  <c r="BG402" i="13"/>
  <c r="BG403" i="13"/>
  <c r="BG404" i="13"/>
  <c r="BG405" i="13"/>
  <c r="BG406" i="13"/>
  <c r="BG407" i="13"/>
  <c r="BG408" i="13"/>
  <c r="BG409" i="13"/>
  <c r="BG410" i="13"/>
  <c r="BG411" i="13"/>
  <c r="BG412" i="13"/>
  <c r="BG413" i="13"/>
  <c r="BG414" i="13"/>
  <c r="BG415" i="13"/>
  <c r="BG416" i="13"/>
  <c r="BG417" i="13"/>
  <c r="BG418" i="13"/>
  <c r="BG419" i="13"/>
  <c r="BG420" i="13"/>
  <c r="BG421" i="13"/>
  <c r="BG422" i="13"/>
  <c r="BG423" i="13"/>
  <c r="BG424" i="13"/>
  <c r="BG425" i="13"/>
  <c r="BG426" i="13"/>
  <c r="BG427" i="13"/>
  <c r="BG428" i="13"/>
  <c r="BG429" i="13"/>
  <c r="BG430" i="13"/>
  <c r="BG431" i="13"/>
  <c r="BG432" i="13"/>
  <c r="BG433" i="13"/>
  <c r="BG434" i="13"/>
  <c r="BG435" i="13"/>
  <c r="BG436" i="13"/>
  <c r="BG437" i="13"/>
  <c r="BG438" i="13"/>
  <c r="BG439" i="13"/>
  <c r="BG440" i="13"/>
  <c r="BG441" i="13"/>
  <c r="BG442" i="13"/>
  <c r="BG443" i="13"/>
  <c r="BG444" i="13"/>
  <c r="BG445" i="13"/>
  <c r="BG446" i="13"/>
  <c r="BG447" i="13"/>
  <c r="BG448" i="13"/>
  <c r="BG449" i="13"/>
  <c r="BG450" i="13"/>
  <c r="BG451" i="13"/>
  <c r="BG452" i="13"/>
  <c r="BG453" i="13"/>
  <c r="BG454" i="13"/>
  <c r="BG455" i="13"/>
  <c r="BG456" i="13"/>
  <c r="BG457" i="13"/>
  <c r="BG458" i="13"/>
  <c r="BG459" i="13"/>
  <c r="BG460" i="13"/>
  <c r="BG461" i="13"/>
  <c r="BG462" i="13"/>
  <c r="BG463" i="13"/>
  <c r="BG464" i="13"/>
  <c r="BG465" i="13"/>
  <c r="BG466" i="13"/>
  <c r="BG467" i="13"/>
  <c r="BG468" i="13"/>
  <c r="BG469" i="13"/>
  <c r="BG470" i="13"/>
  <c r="BG471" i="13"/>
  <c r="BG472" i="13"/>
  <c r="BG473" i="13"/>
  <c r="BG474" i="13"/>
  <c r="BG475" i="13"/>
  <c r="BG476" i="13"/>
  <c r="BG477" i="13"/>
  <c r="BG478" i="13"/>
  <c r="BG479" i="13"/>
  <c r="BG480" i="13"/>
  <c r="BG481" i="13"/>
  <c r="BG482" i="13"/>
  <c r="BG483" i="13"/>
  <c r="BG484" i="13"/>
  <c r="BG485" i="13"/>
  <c r="BG486" i="13"/>
  <c r="BG487" i="13"/>
  <c r="BG488" i="13"/>
  <c r="BG489" i="13"/>
  <c r="BG490" i="13"/>
  <c r="BG491" i="13"/>
  <c r="BG492" i="13"/>
  <c r="BG493" i="13"/>
  <c r="BG494" i="13"/>
  <c r="BG495" i="13"/>
  <c r="BG496" i="13"/>
  <c r="BG497" i="13"/>
  <c r="BG498" i="13"/>
  <c r="BG499" i="13"/>
  <c r="BG500" i="13"/>
  <c r="BG501" i="13"/>
  <c r="BG502" i="13"/>
  <c r="BG503" i="13"/>
  <c r="BG504" i="13"/>
  <c r="BG505" i="13"/>
  <c r="BG506" i="13"/>
  <c r="BG507" i="13"/>
  <c r="BG508" i="13"/>
  <c r="BG509" i="13"/>
  <c r="BG510" i="13"/>
  <c r="BG511" i="13"/>
  <c r="BG512" i="13"/>
  <c r="BG513" i="13"/>
  <c r="BG514" i="13"/>
  <c r="BG515" i="13"/>
  <c r="BG516" i="13"/>
  <c r="BG517" i="13"/>
  <c r="BG518" i="13"/>
  <c r="BG519" i="13"/>
  <c r="BG520" i="13"/>
  <c r="BG521" i="13"/>
  <c r="BG522" i="13"/>
  <c r="BG523" i="13"/>
  <c r="BG524" i="13"/>
  <c r="BG525" i="13"/>
  <c r="BG526" i="13"/>
  <c r="BG527" i="13"/>
  <c r="BG528" i="13"/>
  <c r="BG529" i="13"/>
  <c r="BG530" i="13"/>
  <c r="BG531" i="13"/>
  <c r="BG532" i="13"/>
  <c r="BG533" i="13"/>
  <c r="BG534" i="13"/>
  <c r="BG535" i="13"/>
  <c r="BG536" i="13"/>
  <c r="BG537" i="13"/>
  <c r="BG538" i="13"/>
  <c r="BG539" i="13"/>
  <c r="BG540" i="13"/>
  <c r="BG541" i="13"/>
  <c r="BG542" i="13"/>
  <c r="BG543" i="13"/>
  <c r="BG544" i="13"/>
  <c r="BG545" i="13"/>
  <c r="BG546" i="13"/>
  <c r="BG547" i="13"/>
  <c r="BG548" i="13"/>
  <c r="BG549" i="13"/>
  <c r="BG550" i="13"/>
  <c r="BG551" i="13"/>
  <c r="BG552" i="13"/>
  <c r="BG553" i="13"/>
  <c r="BG554" i="13"/>
  <c r="BG555" i="13"/>
  <c r="BG556" i="13"/>
  <c r="BA245" i="13"/>
  <c r="BA246" i="13"/>
  <c r="BA247" i="13"/>
  <c r="BA248" i="13"/>
  <c r="BA249" i="13"/>
  <c r="BA250" i="13"/>
  <c r="BA251" i="13"/>
  <c r="BA252" i="13"/>
  <c r="BA253" i="13"/>
  <c r="BA254" i="13"/>
  <c r="BA255" i="13"/>
  <c r="BA256" i="13"/>
  <c r="BA257" i="13"/>
  <c r="BA258" i="13"/>
  <c r="BA259" i="13"/>
  <c r="BA260" i="13"/>
  <c r="BA261" i="13"/>
  <c r="BA262" i="13"/>
  <c r="BA263" i="13"/>
  <c r="BA264" i="13"/>
  <c r="BA265" i="13"/>
  <c r="BA266" i="13"/>
  <c r="BA267" i="13"/>
  <c r="BA268" i="13"/>
  <c r="BA269" i="13"/>
  <c r="BA270" i="13"/>
  <c r="BA271" i="13"/>
  <c r="BA272" i="13"/>
  <c r="BA273" i="13"/>
  <c r="BA274" i="13"/>
  <c r="BA275" i="13"/>
  <c r="BA276" i="13"/>
  <c r="BA277" i="13"/>
  <c r="BA278" i="13"/>
  <c r="BA279" i="13"/>
  <c r="BA280" i="13"/>
  <c r="BA281" i="13"/>
  <c r="BA282" i="13"/>
  <c r="BA283" i="13"/>
  <c r="BA284" i="13"/>
  <c r="BA285" i="13"/>
  <c r="BA286" i="13"/>
  <c r="BA287" i="13"/>
  <c r="BA288" i="13"/>
  <c r="BA289" i="13"/>
  <c r="BA290" i="13"/>
  <c r="BA291" i="13"/>
  <c r="BA292" i="13"/>
  <c r="BA293" i="13"/>
  <c r="BA294" i="13"/>
  <c r="BA295" i="13"/>
  <c r="BA296" i="13"/>
  <c r="BA297" i="13"/>
  <c r="BA298" i="13"/>
  <c r="BA299" i="13"/>
  <c r="BA300" i="13"/>
  <c r="AM245" i="13"/>
  <c r="AM246" i="13"/>
  <c r="AM247" i="13"/>
  <c r="AM248" i="13"/>
  <c r="AM249" i="13"/>
  <c r="AM250" i="13"/>
  <c r="AM251" i="13"/>
  <c r="AM252" i="13"/>
  <c r="AM253" i="13"/>
  <c r="AM254" i="13"/>
  <c r="AM255" i="13"/>
  <c r="AM256" i="13"/>
  <c r="AM257" i="13"/>
  <c r="AM258" i="13"/>
  <c r="AM259" i="13"/>
  <c r="AM260" i="13"/>
  <c r="AM261" i="13"/>
  <c r="AM262" i="13"/>
  <c r="AM263" i="13"/>
  <c r="AM264" i="13"/>
  <c r="AM265" i="13"/>
  <c r="AM266" i="13"/>
  <c r="AM267" i="13"/>
  <c r="AM268" i="13"/>
  <c r="AM269" i="13"/>
  <c r="AM270" i="13"/>
  <c r="AM271" i="13"/>
  <c r="AM272" i="13"/>
  <c r="AM273" i="13"/>
  <c r="AM274" i="13"/>
  <c r="AM275" i="13"/>
  <c r="AM276" i="13"/>
  <c r="AM277" i="13"/>
  <c r="AM278" i="13"/>
  <c r="AM279" i="13"/>
  <c r="AM280" i="13"/>
  <c r="AM281" i="13"/>
  <c r="AM282" i="13"/>
  <c r="AM283" i="13"/>
  <c r="AM284" i="13"/>
  <c r="AM285" i="13"/>
  <c r="AM286" i="13"/>
  <c r="AM287" i="13"/>
  <c r="AM288" i="13"/>
  <c r="AM289" i="13"/>
  <c r="AM290" i="13"/>
  <c r="AM291" i="13"/>
  <c r="AM292" i="13"/>
  <c r="AM293" i="13"/>
  <c r="AM294" i="13"/>
  <c r="AM295" i="13"/>
  <c r="AM296" i="13"/>
  <c r="AM297" i="13"/>
  <c r="AM298" i="13"/>
  <c r="AM299" i="13"/>
  <c r="AM300" i="13"/>
  <c r="AM301" i="13"/>
  <c r="AM302" i="13"/>
  <c r="AM303" i="13"/>
  <c r="AM304" i="13"/>
  <c r="AM305" i="13"/>
  <c r="AM306" i="13"/>
  <c r="AM307" i="13"/>
  <c r="AM308" i="13"/>
  <c r="AM309" i="13"/>
  <c r="AM310" i="13"/>
  <c r="AM311" i="13"/>
  <c r="AM312" i="13"/>
  <c r="AM313" i="13"/>
  <c r="AM314" i="13"/>
  <c r="AM315" i="13"/>
  <c r="AM316" i="13"/>
  <c r="AM317" i="13"/>
  <c r="AM318" i="13"/>
  <c r="AM319" i="13"/>
  <c r="AM320" i="13"/>
  <c r="AM321" i="13"/>
  <c r="AM322" i="13"/>
  <c r="AM323" i="13"/>
  <c r="AM324" i="13"/>
  <c r="AM325" i="13"/>
  <c r="AM326" i="13"/>
  <c r="AM327" i="13"/>
  <c r="AM328" i="13"/>
  <c r="AM329" i="13"/>
  <c r="AM330" i="13"/>
  <c r="AM331" i="13"/>
  <c r="AM332" i="13"/>
  <c r="AM333" i="13"/>
  <c r="AM334" i="13"/>
  <c r="AM335" i="13"/>
  <c r="AM336" i="13"/>
  <c r="AM337" i="13"/>
  <c r="AM338" i="13"/>
  <c r="AM339" i="13"/>
  <c r="AM340" i="13"/>
  <c r="AM341" i="13"/>
  <c r="AM342" i="13"/>
  <c r="AM343" i="13"/>
  <c r="AM344" i="13"/>
  <c r="AM345" i="13"/>
  <c r="AM346" i="13"/>
  <c r="AM347" i="13"/>
  <c r="AM348" i="13"/>
  <c r="AM349" i="13"/>
  <c r="AM350" i="13"/>
  <c r="AM351" i="13"/>
  <c r="AM352" i="13"/>
  <c r="AM353" i="13"/>
  <c r="AM354" i="13"/>
  <c r="AM355" i="13"/>
  <c r="AM356" i="13"/>
  <c r="AM357" i="13"/>
  <c r="AM358" i="13"/>
  <c r="AM359" i="13"/>
  <c r="AM360" i="13"/>
  <c r="AM361" i="13"/>
  <c r="AM362" i="13"/>
  <c r="AM363" i="13"/>
  <c r="AM364" i="13"/>
  <c r="AM365" i="13"/>
  <c r="AM366" i="13"/>
  <c r="AM367" i="13"/>
  <c r="AM368" i="13"/>
  <c r="AM369" i="13"/>
  <c r="AM370" i="13"/>
  <c r="AM371" i="13"/>
  <c r="AM372" i="13"/>
  <c r="AM373" i="13"/>
  <c r="AM374" i="13"/>
  <c r="AM375" i="13"/>
  <c r="AM376" i="13"/>
  <c r="AM377" i="13"/>
  <c r="AM378" i="13"/>
  <c r="AM379" i="13"/>
  <c r="AM380" i="13"/>
  <c r="AM381" i="13"/>
  <c r="AM382" i="13"/>
  <c r="AM383" i="13"/>
  <c r="AM384" i="13"/>
  <c r="AM385" i="13"/>
  <c r="AM386" i="13"/>
  <c r="AM387" i="13"/>
  <c r="AM388" i="13"/>
  <c r="AM389" i="13"/>
  <c r="AM390" i="13"/>
  <c r="AM391" i="13"/>
  <c r="AM392" i="13"/>
  <c r="AM393" i="13"/>
  <c r="AM394" i="13"/>
  <c r="AM395" i="13"/>
  <c r="AM396" i="13"/>
  <c r="AM397" i="13"/>
  <c r="AM398" i="13"/>
  <c r="AM399" i="13"/>
  <c r="AM400" i="13"/>
  <c r="AM401" i="13"/>
  <c r="AM402" i="13"/>
  <c r="AM403" i="13"/>
  <c r="AM404" i="13"/>
  <c r="AM405" i="13"/>
  <c r="AM406" i="13"/>
  <c r="AM407" i="13"/>
  <c r="AM408" i="13"/>
  <c r="AM409" i="13"/>
  <c r="AM410" i="13"/>
  <c r="AM411" i="13"/>
  <c r="AM412" i="13"/>
  <c r="AM413" i="13"/>
  <c r="AM414" i="13"/>
  <c r="AM415" i="13"/>
  <c r="AM416" i="13"/>
  <c r="AM417" i="13"/>
  <c r="AM418" i="13"/>
  <c r="AM419" i="13"/>
  <c r="AM420" i="13"/>
  <c r="AM421" i="13"/>
  <c r="AM422" i="13"/>
  <c r="AM423" i="13"/>
  <c r="AM424" i="13"/>
  <c r="AM425" i="13"/>
  <c r="AM426" i="13"/>
  <c r="AM427" i="13"/>
  <c r="AM428" i="13"/>
  <c r="AM429" i="13"/>
  <c r="AM430" i="13"/>
  <c r="AM431" i="13"/>
  <c r="AM432" i="13"/>
  <c r="AM433" i="13"/>
  <c r="AM434" i="13"/>
  <c r="AM435" i="13"/>
  <c r="AM436" i="13"/>
  <c r="AM437" i="13"/>
  <c r="AM438" i="13"/>
  <c r="AM439" i="13"/>
  <c r="AM440" i="13"/>
  <c r="AM441" i="13"/>
  <c r="AM442" i="13"/>
  <c r="AM443" i="13"/>
  <c r="AM444" i="13"/>
  <c r="AM445" i="13"/>
  <c r="AM446" i="13"/>
  <c r="AM447" i="13"/>
  <c r="AM448" i="13"/>
  <c r="AM449" i="13"/>
  <c r="AM450" i="13"/>
  <c r="AM451" i="13"/>
  <c r="AM452" i="13"/>
  <c r="AM453" i="13"/>
  <c r="AM454" i="13"/>
  <c r="AM455" i="13"/>
  <c r="AM456" i="13"/>
  <c r="AM457" i="13"/>
  <c r="AM458" i="13"/>
  <c r="AM459" i="13"/>
  <c r="AM460" i="13"/>
  <c r="AM461" i="13"/>
  <c r="AM462" i="13"/>
  <c r="AM463" i="13"/>
  <c r="AM464" i="13"/>
  <c r="AM465" i="13"/>
  <c r="AM466" i="13"/>
  <c r="AM467" i="13"/>
  <c r="AM468" i="13"/>
  <c r="AM469" i="13"/>
  <c r="AM470" i="13"/>
  <c r="AM471" i="13"/>
  <c r="AM472" i="13"/>
  <c r="AM473" i="13"/>
  <c r="AM474" i="13"/>
  <c r="AM475" i="13"/>
  <c r="AM476" i="13"/>
  <c r="AM477" i="13"/>
  <c r="AM478" i="13"/>
  <c r="AM479" i="13"/>
  <c r="AM480" i="13"/>
  <c r="AM481" i="13"/>
  <c r="AM482" i="13"/>
  <c r="AM483" i="13"/>
  <c r="AM484" i="13"/>
  <c r="AM485" i="13"/>
  <c r="AM486" i="13"/>
  <c r="AM487" i="13"/>
  <c r="AM488" i="13"/>
  <c r="AM489" i="13"/>
  <c r="AM490" i="13"/>
  <c r="AM491" i="13"/>
  <c r="AM492" i="13"/>
  <c r="AM493" i="13"/>
  <c r="AM494" i="13"/>
  <c r="AM495" i="13"/>
  <c r="AM496" i="13"/>
  <c r="AM497" i="13"/>
  <c r="AM498" i="13"/>
  <c r="AM499" i="13"/>
  <c r="AM500" i="13"/>
  <c r="AM501" i="13"/>
  <c r="AM502" i="13"/>
  <c r="AM503" i="13"/>
  <c r="AM504" i="13"/>
  <c r="AM505" i="13"/>
  <c r="AM506" i="13"/>
  <c r="AM507" i="13"/>
  <c r="AM508" i="13"/>
  <c r="AM509" i="13"/>
  <c r="AM510" i="13"/>
  <c r="AM511" i="13"/>
  <c r="AM512" i="13"/>
  <c r="AM513" i="13"/>
  <c r="AM514" i="13"/>
  <c r="AM515" i="13"/>
  <c r="AM516" i="13"/>
  <c r="AM517" i="13"/>
  <c r="AM518" i="13"/>
  <c r="AM519" i="13"/>
  <c r="AM520" i="13"/>
  <c r="AM521" i="13"/>
  <c r="AM522" i="13"/>
  <c r="AM523" i="13"/>
  <c r="AM524" i="13"/>
  <c r="AM525" i="13"/>
  <c r="AM526" i="13"/>
  <c r="AM527" i="13"/>
  <c r="AM528" i="13"/>
  <c r="AM529" i="13"/>
  <c r="AM530" i="13"/>
  <c r="AM531" i="13"/>
  <c r="AM532" i="13"/>
  <c r="AM533" i="13"/>
  <c r="AM534" i="13"/>
  <c r="AM535" i="13"/>
  <c r="AM536" i="13"/>
  <c r="AM537" i="13"/>
  <c r="AM538" i="13"/>
  <c r="AM539" i="13"/>
  <c r="AM540" i="13"/>
  <c r="AM541" i="13"/>
  <c r="AM542" i="13"/>
  <c r="AM543" i="13"/>
  <c r="AM544" i="13"/>
  <c r="AM545" i="13"/>
  <c r="AM546" i="13"/>
  <c r="AM547" i="13"/>
  <c r="AM548" i="13"/>
  <c r="AM549" i="13"/>
  <c r="AM550" i="13"/>
  <c r="AM551" i="13"/>
  <c r="AM552" i="13"/>
  <c r="AM553" i="13"/>
  <c r="AM554" i="13"/>
  <c r="AM555" i="13"/>
  <c r="AM556" i="13"/>
  <c r="AM557" i="13"/>
  <c r="AC245" i="13"/>
  <c r="AC246" i="13"/>
  <c r="AC247" i="13"/>
  <c r="AC248" i="13"/>
  <c r="AC249" i="13"/>
  <c r="AC250" i="13"/>
  <c r="AC251" i="13"/>
  <c r="AC252" i="13"/>
  <c r="AC253" i="13"/>
  <c r="AC254" i="13"/>
  <c r="AC255" i="13"/>
  <c r="AC256" i="13"/>
  <c r="AC257" i="13"/>
  <c r="AC258" i="13"/>
  <c r="AC259" i="13"/>
  <c r="AC260" i="13"/>
  <c r="AC261" i="13"/>
  <c r="AC262" i="13"/>
  <c r="AC263" i="13"/>
  <c r="AC264" i="13"/>
  <c r="AC265" i="13"/>
  <c r="AC266" i="13"/>
  <c r="AC267" i="13"/>
  <c r="AC268" i="13"/>
  <c r="AC269" i="13"/>
  <c r="AC270" i="13"/>
  <c r="AC271" i="13"/>
  <c r="AC272" i="13"/>
  <c r="AC273" i="13"/>
  <c r="AC274" i="13"/>
  <c r="AC275" i="13"/>
  <c r="AC276" i="13"/>
  <c r="AC277" i="13"/>
  <c r="AC278" i="13"/>
  <c r="AC279" i="13"/>
  <c r="AC280" i="13"/>
  <c r="AC281" i="13"/>
  <c r="AC282" i="13"/>
  <c r="AC283" i="13"/>
  <c r="AC284" i="13"/>
  <c r="AC285" i="13"/>
  <c r="AC286" i="13"/>
  <c r="AC287" i="13"/>
  <c r="AC288" i="13"/>
  <c r="AC289" i="13"/>
  <c r="AC290" i="13"/>
  <c r="AC291" i="13"/>
  <c r="AC292" i="13"/>
  <c r="AC293" i="13"/>
  <c r="AC294" i="13"/>
  <c r="AC295" i="13"/>
  <c r="AC296" i="13"/>
  <c r="AC297" i="13"/>
  <c r="AC298" i="13"/>
  <c r="AC299" i="13"/>
  <c r="AC300" i="13"/>
  <c r="AC301" i="13"/>
  <c r="AC302" i="13"/>
  <c r="AC303" i="13"/>
  <c r="AC304" i="13"/>
  <c r="AC305" i="13"/>
  <c r="AC306" i="13"/>
  <c r="AC307" i="13"/>
  <c r="AC308" i="13"/>
  <c r="AC309" i="13"/>
  <c r="AC310" i="13"/>
  <c r="AC311" i="13"/>
  <c r="AC312" i="13"/>
  <c r="AC313" i="13"/>
  <c r="AC314" i="13"/>
  <c r="AC315" i="13"/>
  <c r="AC316" i="13"/>
  <c r="AC317" i="13"/>
  <c r="AC318" i="13"/>
  <c r="AC319" i="13"/>
  <c r="AC320" i="13"/>
  <c r="AC321" i="13"/>
  <c r="AC322" i="13"/>
  <c r="AC323" i="13"/>
  <c r="AC324" i="13"/>
  <c r="AC325" i="13"/>
  <c r="AC326" i="13"/>
  <c r="AC327" i="13"/>
  <c r="AC328" i="13"/>
  <c r="AC329" i="13"/>
  <c r="AC330" i="13"/>
  <c r="AC331" i="13"/>
  <c r="AC332" i="13"/>
  <c r="AC333" i="13"/>
  <c r="AC334" i="13"/>
  <c r="AC335" i="13"/>
  <c r="AC336" i="13"/>
  <c r="AC337" i="13"/>
  <c r="AC338" i="13"/>
  <c r="AC339" i="13"/>
  <c r="AC340" i="13"/>
  <c r="AC341" i="13"/>
  <c r="AC342" i="13"/>
  <c r="AC343" i="13"/>
  <c r="AC344" i="13"/>
  <c r="AC345" i="13"/>
  <c r="AC346" i="13"/>
  <c r="AC347" i="13"/>
  <c r="AC348" i="13"/>
  <c r="AC349" i="13"/>
  <c r="AC350" i="13"/>
  <c r="AC351" i="13"/>
  <c r="AC352" i="13"/>
  <c r="AC353" i="13"/>
  <c r="AC354" i="13"/>
  <c r="AC355" i="13"/>
  <c r="AC356" i="13"/>
  <c r="AC357" i="13"/>
  <c r="AC358" i="13"/>
  <c r="AC359" i="13"/>
  <c r="AC360" i="13"/>
  <c r="AC361" i="13"/>
  <c r="AC362" i="13"/>
  <c r="AC363" i="13"/>
  <c r="AC364" i="13"/>
  <c r="AC365" i="13"/>
  <c r="AC366" i="13"/>
  <c r="AC367" i="13"/>
  <c r="AC368" i="13"/>
  <c r="AC369" i="13"/>
  <c r="AC370" i="13"/>
  <c r="AC371" i="13"/>
  <c r="AC372" i="13"/>
  <c r="AC373" i="13"/>
  <c r="AC374" i="13"/>
  <c r="AC375" i="13"/>
  <c r="AC376" i="13"/>
  <c r="AC377" i="13"/>
  <c r="AC378" i="13"/>
  <c r="AC379" i="13"/>
  <c r="AC380" i="13"/>
  <c r="AC381" i="13"/>
  <c r="AC382" i="13"/>
  <c r="AC383" i="13"/>
  <c r="AC384" i="13"/>
  <c r="AC385" i="13"/>
  <c r="AC386" i="13"/>
  <c r="AC387" i="13"/>
  <c r="AC388" i="13"/>
  <c r="AC389" i="13"/>
  <c r="AC390" i="13"/>
  <c r="AC391" i="13"/>
  <c r="AC392" i="13"/>
  <c r="AC393" i="13"/>
  <c r="AC394" i="13"/>
  <c r="AC395" i="13"/>
  <c r="AC396" i="13"/>
  <c r="AC397" i="13"/>
  <c r="AC398" i="13"/>
  <c r="AC399" i="13"/>
  <c r="AC400" i="13"/>
  <c r="AC401" i="13"/>
  <c r="AC402" i="13"/>
  <c r="AC403" i="13"/>
  <c r="AC404" i="13"/>
  <c r="AC405" i="13"/>
  <c r="AC406" i="13"/>
  <c r="AC407" i="13"/>
  <c r="AC408" i="13"/>
  <c r="AC409" i="13"/>
  <c r="AC410" i="13"/>
  <c r="AC411" i="13"/>
  <c r="AC412" i="13"/>
  <c r="AC413" i="13"/>
  <c r="AC414" i="13"/>
  <c r="AC415" i="13"/>
  <c r="AC416" i="13"/>
  <c r="AC417" i="13"/>
  <c r="AC418" i="13"/>
  <c r="AC419" i="13"/>
  <c r="AC420" i="13"/>
  <c r="AC421" i="13"/>
  <c r="AC422" i="13"/>
  <c r="AC423" i="13"/>
  <c r="AC424" i="13"/>
  <c r="AC425" i="13"/>
  <c r="AC426" i="13"/>
  <c r="AC427" i="13"/>
  <c r="AC428" i="13"/>
  <c r="AC429" i="13"/>
  <c r="AC430" i="13"/>
  <c r="AC431" i="13"/>
  <c r="AC432" i="13"/>
  <c r="AC433" i="13"/>
  <c r="AC434" i="13"/>
  <c r="AC435" i="13"/>
  <c r="AC436" i="13"/>
  <c r="AC437" i="13"/>
  <c r="AC438" i="13"/>
  <c r="AC439" i="13"/>
  <c r="AC440" i="13"/>
  <c r="AC441" i="13"/>
  <c r="AC442" i="13"/>
  <c r="AC443" i="13"/>
  <c r="AC444" i="13"/>
  <c r="AC445" i="13"/>
  <c r="AC446" i="13"/>
  <c r="AC447" i="13"/>
  <c r="AC448" i="13"/>
  <c r="AC449" i="13"/>
  <c r="AC450" i="13"/>
  <c r="AC451" i="13"/>
  <c r="AC452" i="13"/>
  <c r="AC453" i="13"/>
  <c r="AC454" i="13"/>
  <c r="AC455" i="13"/>
  <c r="AC456" i="13"/>
  <c r="AC457" i="13"/>
  <c r="AC458" i="13"/>
  <c r="AC459" i="13"/>
  <c r="AC460" i="13"/>
  <c r="AC461" i="13"/>
  <c r="AC462" i="13"/>
  <c r="AC463" i="13"/>
  <c r="AC464" i="13"/>
  <c r="AC465" i="13"/>
  <c r="AC466" i="13"/>
  <c r="AC467" i="13"/>
  <c r="AC468" i="13"/>
  <c r="AC469" i="13"/>
  <c r="AC470" i="13"/>
  <c r="AC471" i="13"/>
  <c r="AC472" i="13"/>
  <c r="AC473" i="13"/>
  <c r="AC474" i="13"/>
  <c r="AC475" i="13"/>
  <c r="AC476" i="13"/>
  <c r="AC477" i="13"/>
  <c r="AC478" i="13"/>
  <c r="AC479" i="13"/>
  <c r="AC480" i="13"/>
  <c r="AC481" i="13"/>
  <c r="AC482" i="13"/>
  <c r="AC483" i="13"/>
  <c r="AC484" i="13"/>
  <c r="AC485" i="13"/>
  <c r="AC486" i="13"/>
  <c r="AC487" i="13"/>
  <c r="AC488" i="13"/>
  <c r="AC489" i="13"/>
  <c r="AC490" i="13"/>
  <c r="AC491" i="13"/>
  <c r="AC492" i="13"/>
  <c r="AC493" i="13"/>
  <c r="AC494" i="13"/>
  <c r="AC495" i="13"/>
  <c r="AC496" i="13"/>
  <c r="AC497" i="13"/>
  <c r="AC498" i="13"/>
  <c r="AC499" i="13"/>
  <c r="AC500" i="13"/>
  <c r="AC501" i="13"/>
  <c r="AC502" i="13"/>
  <c r="AC503" i="13"/>
  <c r="AC504" i="13"/>
  <c r="AC505" i="13"/>
  <c r="AC506" i="13"/>
  <c r="AC507" i="13"/>
  <c r="AC508" i="13"/>
  <c r="AC509" i="13"/>
  <c r="AC510" i="13"/>
  <c r="AC511" i="13"/>
  <c r="AC512" i="13"/>
  <c r="AC513" i="13"/>
  <c r="AC514" i="13"/>
  <c r="AC515" i="13"/>
  <c r="AC516" i="13"/>
  <c r="AC517" i="13"/>
  <c r="AC518" i="13"/>
  <c r="AC519" i="13"/>
  <c r="AC520" i="13"/>
  <c r="AC521" i="13"/>
  <c r="AC522" i="13"/>
  <c r="AC523" i="13"/>
  <c r="AC524" i="13"/>
  <c r="AC525" i="13"/>
  <c r="AC526" i="13"/>
  <c r="AC527" i="13"/>
  <c r="AC528" i="13"/>
  <c r="AC529" i="13"/>
  <c r="AC530" i="13"/>
  <c r="AC531" i="13"/>
  <c r="AC532" i="13"/>
  <c r="AC533" i="13"/>
  <c r="AC534" i="13"/>
  <c r="AC535" i="13"/>
  <c r="AC536" i="13"/>
  <c r="AC537" i="13"/>
  <c r="AC538" i="13"/>
  <c r="AC539" i="13"/>
  <c r="AC540" i="13"/>
  <c r="AC541" i="13"/>
  <c r="AC542" i="13"/>
  <c r="AC543" i="13"/>
  <c r="AC544" i="13"/>
  <c r="AC545" i="13"/>
  <c r="AC546" i="13"/>
  <c r="AC547" i="13"/>
  <c r="AC548" i="13"/>
  <c r="AC549" i="13"/>
  <c r="AC550" i="13"/>
  <c r="AC551" i="13"/>
  <c r="AC552" i="13"/>
  <c r="AC553" i="13"/>
  <c r="AC554" i="13"/>
  <c r="AC555" i="13"/>
  <c r="AC556" i="13"/>
  <c r="AC557" i="13"/>
  <c r="C553" i="40" l="1"/>
  <c r="E553" i="40"/>
  <c r="D553" i="40"/>
  <c r="C545" i="40"/>
  <c r="E545" i="40"/>
  <c r="D545" i="40"/>
  <c r="E556" i="40"/>
  <c r="C556" i="40"/>
  <c r="D556" i="40"/>
  <c r="C552" i="40"/>
  <c r="E552" i="40"/>
  <c r="D552" i="40"/>
  <c r="D548" i="40"/>
  <c r="E548" i="40"/>
  <c r="C548" i="40"/>
  <c r="C539" i="40"/>
  <c r="E539" i="40"/>
  <c r="D539" i="40"/>
  <c r="D533" i="40"/>
  <c r="C533" i="40"/>
  <c r="E533" i="40"/>
  <c r="C529" i="40"/>
  <c r="E529" i="40"/>
  <c r="D529" i="40"/>
  <c r="E525" i="40"/>
  <c r="D525" i="40"/>
  <c r="C525" i="40"/>
  <c r="C521" i="40"/>
  <c r="E521" i="40"/>
  <c r="D521" i="40"/>
  <c r="E517" i="40"/>
  <c r="C517" i="40"/>
  <c r="D517" i="40"/>
  <c r="E513" i="40"/>
  <c r="D513" i="40"/>
  <c r="C513" i="40"/>
  <c r="E509" i="40"/>
  <c r="C509" i="40"/>
  <c r="D509" i="40"/>
  <c r="D505" i="40"/>
  <c r="E505" i="40"/>
  <c r="C505" i="40"/>
  <c r="E501" i="40"/>
  <c r="C501" i="40"/>
  <c r="D501" i="40"/>
  <c r="E497" i="40"/>
  <c r="C497" i="40"/>
  <c r="D497" i="40"/>
  <c r="D493" i="40"/>
  <c r="E493" i="40"/>
  <c r="C493" i="40"/>
  <c r="C489" i="40"/>
  <c r="E489" i="40"/>
  <c r="D489" i="40"/>
  <c r="D485" i="40"/>
  <c r="E485" i="40"/>
  <c r="C485" i="40"/>
  <c r="C481" i="40"/>
  <c r="E481" i="40"/>
  <c r="D481" i="40"/>
  <c r="C477" i="40"/>
  <c r="D477" i="40"/>
  <c r="E477" i="40"/>
  <c r="D473" i="40"/>
  <c r="C473" i="40"/>
  <c r="E473" i="40"/>
  <c r="D469" i="40"/>
  <c r="E469" i="40"/>
  <c r="C469" i="40"/>
  <c r="C465" i="40"/>
  <c r="E465" i="40"/>
  <c r="D465" i="40"/>
  <c r="E461" i="40"/>
  <c r="C461" i="40"/>
  <c r="D461" i="40"/>
  <c r="D457" i="40"/>
  <c r="C457" i="40"/>
  <c r="E457" i="40"/>
  <c r="C453" i="40"/>
  <c r="D453" i="40"/>
  <c r="E453" i="40"/>
  <c r="C449" i="40"/>
  <c r="D449" i="40"/>
  <c r="E449" i="40"/>
  <c r="E445" i="40"/>
  <c r="D445" i="40"/>
  <c r="C445" i="40"/>
  <c r="E441" i="40"/>
  <c r="C441" i="40"/>
  <c r="D441" i="40"/>
  <c r="D437" i="40"/>
  <c r="C437" i="40"/>
  <c r="E437" i="40"/>
  <c r="C433" i="40"/>
  <c r="D433" i="40"/>
  <c r="E433" i="40"/>
  <c r="D429" i="40"/>
  <c r="C429" i="40"/>
  <c r="E429" i="40"/>
  <c r="E425" i="40"/>
  <c r="C425" i="40"/>
  <c r="D425" i="40"/>
  <c r="E421" i="40"/>
  <c r="D421" i="40"/>
  <c r="C421" i="40"/>
  <c r="E417" i="40"/>
  <c r="C417" i="40"/>
  <c r="D417" i="40"/>
  <c r="E413" i="40"/>
  <c r="D413" i="40"/>
  <c r="C413" i="40"/>
  <c r="D409" i="40"/>
  <c r="E409" i="40"/>
  <c r="C409" i="40"/>
  <c r="E405" i="40"/>
  <c r="D405" i="40"/>
  <c r="C405" i="40"/>
  <c r="C401" i="40"/>
  <c r="D401" i="40"/>
  <c r="E401" i="40"/>
  <c r="D397" i="40"/>
  <c r="E397" i="40"/>
  <c r="C397" i="40"/>
  <c r="E393" i="40"/>
  <c r="C393" i="40"/>
  <c r="D393" i="40"/>
  <c r="D389" i="40"/>
  <c r="E389" i="40"/>
  <c r="C389" i="40"/>
  <c r="E385" i="40"/>
  <c r="C385" i="40"/>
  <c r="D385" i="40"/>
  <c r="E381" i="40"/>
  <c r="D381" i="40"/>
  <c r="C381" i="40"/>
  <c r="D377" i="40"/>
  <c r="C377" i="40"/>
  <c r="E377" i="40"/>
  <c r="C373" i="40"/>
  <c r="E373" i="40"/>
  <c r="D373" i="40"/>
  <c r="C369" i="40"/>
  <c r="E369" i="40"/>
  <c r="D369" i="40"/>
  <c r="C365" i="40"/>
  <c r="E365" i="40"/>
  <c r="D365" i="40"/>
  <c r="D361" i="40"/>
  <c r="C361" i="40"/>
  <c r="E361" i="40"/>
  <c r="D357" i="40"/>
  <c r="C357" i="40"/>
  <c r="E357" i="40"/>
  <c r="D353" i="40"/>
  <c r="C353" i="40"/>
  <c r="E353" i="40"/>
  <c r="C349" i="40"/>
  <c r="D349" i="40"/>
  <c r="E349" i="40"/>
  <c r="C345" i="40"/>
  <c r="D345" i="40"/>
  <c r="E345" i="40"/>
  <c r="E341" i="40"/>
  <c r="C341" i="40"/>
  <c r="D341" i="40"/>
  <c r="C337" i="40"/>
  <c r="D337" i="40"/>
  <c r="E337" i="40"/>
  <c r="C333" i="40"/>
  <c r="D333" i="40"/>
  <c r="E333" i="40"/>
  <c r="E329" i="40"/>
  <c r="C329" i="40"/>
  <c r="D329" i="40"/>
  <c r="C325" i="40"/>
  <c r="D325" i="40"/>
  <c r="E325" i="40"/>
  <c r="D321" i="40"/>
  <c r="E321" i="40"/>
  <c r="C321" i="40"/>
  <c r="C551" i="40"/>
  <c r="E551" i="40"/>
  <c r="D551" i="40"/>
  <c r="D538" i="40"/>
  <c r="C538" i="40"/>
  <c r="E538" i="40"/>
  <c r="C532" i="40"/>
  <c r="D532" i="40"/>
  <c r="E532" i="40"/>
  <c r="E528" i="40"/>
  <c r="C528" i="40"/>
  <c r="D528" i="40"/>
  <c r="C524" i="40"/>
  <c r="D524" i="40"/>
  <c r="E524" i="40"/>
  <c r="E520" i="40"/>
  <c r="C520" i="40"/>
  <c r="D520" i="40"/>
  <c r="C516" i="40"/>
  <c r="E516" i="40"/>
  <c r="D516" i="40"/>
  <c r="E512" i="40"/>
  <c r="C512" i="40"/>
  <c r="D512" i="40"/>
  <c r="D508" i="40"/>
  <c r="C508" i="40"/>
  <c r="E508" i="40"/>
  <c r="C504" i="40"/>
  <c r="D504" i="40"/>
  <c r="E504" i="40"/>
  <c r="D500" i="40"/>
  <c r="C500" i="40"/>
  <c r="E500" i="40"/>
  <c r="D496" i="40"/>
  <c r="E496" i="40"/>
  <c r="C496" i="40"/>
  <c r="E492" i="40"/>
  <c r="D492" i="40"/>
  <c r="C492" i="40"/>
  <c r="D488" i="40"/>
  <c r="C488" i="40"/>
  <c r="E488" i="40"/>
  <c r="E484" i="40"/>
  <c r="D484" i="40"/>
  <c r="C484" i="40"/>
  <c r="C480" i="40"/>
  <c r="E480" i="40"/>
  <c r="D480" i="40"/>
  <c r="C476" i="40"/>
  <c r="E476" i="40"/>
  <c r="D476" i="40"/>
  <c r="D472" i="40"/>
  <c r="E472" i="40"/>
  <c r="C472" i="40"/>
  <c r="E468" i="40"/>
  <c r="D468" i="40"/>
  <c r="C468" i="40"/>
  <c r="C464" i="40"/>
  <c r="D464" i="40"/>
  <c r="E464" i="40"/>
  <c r="C460" i="40"/>
  <c r="E460" i="40"/>
  <c r="D460" i="40"/>
  <c r="C456" i="40"/>
  <c r="D456" i="40"/>
  <c r="E456" i="40"/>
  <c r="D452" i="40"/>
  <c r="C452" i="40"/>
  <c r="E452" i="40"/>
  <c r="E448" i="40"/>
  <c r="D448" i="40"/>
  <c r="C448" i="40"/>
  <c r="D444" i="40"/>
  <c r="C444" i="40"/>
  <c r="E444" i="40"/>
  <c r="D440" i="40"/>
  <c r="C440" i="40"/>
  <c r="E440" i="40"/>
  <c r="D436" i="40"/>
  <c r="C436" i="40"/>
  <c r="E436" i="40"/>
  <c r="C432" i="40"/>
  <c r="E432" i="40"/>
  <c r="D432" i="40"/>
  <c r="E428" i="40"/>
  <c r="D428" i="40"/>
  <c r="C428" i="40"/>
  <c r="E424" i="40"/>
  <c r="D424" i="40"/>
  <c r="C424" i="40"/>
  <c r="E420" i="40"/>
  <c r="D420" i="40"/>
  <c r="C420" i="40"/>
  <c r="D416" i="40"/>
  <c r="C416" i="40"/>
  <c r="E416" i="40"/>
  <c r="C412" i="40"/>
  <c r="E412" i="40"/>
  <c r="D412" i="40"/>
  <c r="E408" i="40"/>
  <c r="C408" i="40"/>
  <c r="D408" i="40"/>
  <c r="C404" i="40"/>
  <c r="E404" i="40"/>
  <c r="D404" i="40"/>
  <c r="D400" i="40"/>
  <c r="E400" i="40"/>
  <c r="C400" i="40"/>
  <c r="D396" i="40"/>
  <c r="C396" i="40"/>
  <c r="E396" i="40"/>
  <c r="D392" i="40"/>
  <c r="C392" i="40"/>
  <c r="E392" i="40"/>
  <c r="D388" i="40"/>
  <c r="C388" i="40"/>
  <c r="E388" i="40"/>
  <c r="E384" i="40"/>
  <c r="D384" i="40"/>
  <c r="C384" i="40"/>
  <c r="D380" i="40"/>
  <c r="C380" i="40"/>
  <c r="E380" i="40"/>
  <c r="D376" i="40"/>
  <c r="C376" i="40"/>
  <c r="E376" i="40"/>
  <c r="D372" i="40"/>
  <c r="C372" i="40"/>
  <c r="E372" i="40"/>
  <c r="C368" i="40"/>
  <c r="E368" i="40"/>
  <c r="D368" i="40"/>
  <c r="E364" i="40"/>
  <c r="D364" i="40"/>
  <c r="C364" i="40"/>
  <c r="E360" i="40"/>
  <c r="D360" i="40"/>
  <c r="C360" i="40"/>
  <c r="E356" i="40"/>
  <c r="D356" i="40"/>
  <c r="C356" i="40"/>
  <c r="D352" i="40"/>
  <c r="C352" i="40"/>
  <c r="E352" i="40"/>
  <c r="E348" i="40"/>
  <c r="D348" i="40"/>
  <c r="C348" i="40"/>
  <c r="E344" i="40"/>
  <c r="D344" i="40"/>
  <c r="C344" i="40"/>
  <c r="E340" i="40"/>
  <c r="D340" i="40"/>
  <c r="C340" i="40"/>
  <c r="D336" i="40"/>
  <c r="C336" i="40"/>
  <c r="E336" i="40"/>
  <c r="D332" i="40"/>
  <c r="C332" i="40"/>
  <c r="E332" i="40"/>
  <c r="C328" i="40"/>
  <c r="E328" i="40"/>
  <c r="D328" i="40"/>
  <c r="D324" i="40"/>
  <c r="E324" i="40"/>
  <c r="C324" i="40"/>
  <c r="E320" i="40"/>
  <c r="C320" i="40"/>
  <c r="D320" i="40"/>
  <c r="C555" i="40"/>
  <c r="E555" i="40"/>
  <c r="D555" i="40"/>
  <c r="D547" i="40"/>
  <c r="C547" i="40"/>
  <c r="E547" i="40"/>
  <c r="E554" i="40"/>
  <c r="D554" i="40"/>
  <c r="C554" i="40"/>
  <c r="C550" i="40"/>
  <c r="E550" i="40"/>
  <c r="D550" i="40"/>
  <c r="C546" i="40"/>
  <c r="D546" i="40"/>
  <c r="E546" i="40"/>
  <c r="D537" i="40"/>
  <c r="C537" i="40"/>
  <c r="E537" i="40"/>
  <c r="E531" i="40"/>
  <c r="D531" i="40"/>
  <c r="C531" i="40"/>
  <c r="D527" i="40"/>
  <c r="C527" i="40"/>
  <c r="E527" i="40"/>
  <c r="D523" i="40"/>
  <c r="C523" i="40"/>
  <c r="E523" i="40"/>
  <c r="D519" i="40"/>
  <c r="C519" i="40"/>
  <c r="E519" i="40"/>
  <c r="D515" i="40"/>
  <c r="E515" i="40"/>
  <c r="C515" i="40"/>
  <c r="E511" i="40"/>
  <c r="C511" i="40"/>
  <c r="D511" i="40"/>
  <c r="C507" i="40"/>
  <c r="D507" i="40"/>
  <c r="E507" i="40"/>
  <c r="D503" i="40"/>
  <c r="C503" i="40"/>
  <c r="E503" i="40"/>
  <c r="E499" i="40"/>
  <c r="C499" i="40"/>
  <c r="D499" i="40"/>
  <c r="D495" i="40"/>
  <c r="E495" i="40"/>
  <c r="C495" i="40"/>
  <c r="D491" i="40"/>
  <c r="E491" i="40"/>
  <c r="C491" i="40"/>
  <c r="D487" i="40"/>
  <c r="E487" i="40"/>
  <c r="C487" i="40"/>
  <c r="C483" i="40"/>
  <c r="D483" i="40"/>
  <c r="E483" i="40"/>
  <c r="D479" i="40"/>
  <c r="E479" i="40"/>
  <c r="C479" i="40"/>
  <c r="D475" i="40"/>
  <c r="E475" i="40"/>
  <c r="C475" i="40"/>
  <c r="D471" i="40"/>
  <c r="E471" i="40"/>
  <c r="C471" i="40"/>
  <c r="E467" i="40"/>
  <c r="C467" i="40"/>
  <c r="D467" i="40"/>
  <c r="C463" i="40"/>
  <c r="D463" i="40"/>
  <c r="E463" i="40"/>
  <c r="C459" i="40"/>
  <c r="D459" i="40"/>
  <c r="E459" i="40"/>
  <c r="C455" i="40"/>
  <c r="D455" i="40"/>
  <c r="E455" i="40"/>
  <c r="E451" i="40"/>
  <c r="C451" i="40"/>
  <c r="D451" i="40"/>
  <c r="E447" i="40"/>
  <c r="C447" i="40"/>
  <c r="D447" i="40"/>
  <c r="C443" i="40"/>
  <c r="D443" i="40"/>
  <c r="E443" i="40"/>
  <c r="E439" i="40"/>
  <c r="C439" i="40"/>
  <c r="D439" i="40"/>
  <c r="E435" i="40"/>
  <c r="C435" i="40"/>
  <c r="D435" i="40"/>
  <c r="D431" i="40"/>
  <c r="E431" i="40"/>
  <c r="C431" i="40"/>
  <c r="E427" i="40"/>
  <c r="C427" i="40"/>
  <c r="D427" i="40"/>
  <c r="D423" i="40"/>
  <c r="E423" i="40"/>
  <c r="C423" i="40"/>
  <c r="D419" i="40"/>
  <c r="E419" i="40"/>
  <c r="C419" i="40"/>
  <c r="D415" i="40"/>
  <c r="E415" i="40"/>
  <c r="C415" i="40"/>
  <c r="E411" i="40"/>
  <c r="C411" i="40"/>
  <c r="D411" i="40"/>
  <c r="D407" i="40"/>
  <c r="E407" i="40"/>
  <c r="C407" i="40"/>
  <c r="E403" i="40"/>
  <c r="C403" i="40"/>
  <c r="D403" i="40"/>
  <c r="D399" i="40"/>
  <c r="E399" i="40"/>
  <c r="C399" i="40"/>
  <c r="E395" i="40"/>
  <c r="C395" i="40"/>
  <c r="D395" i="40"/>
  <c r="C391" i="40"/>
  <c r="D391" i="40"/>
  <c r="E391" i="40"/>
  <c r="D387" i="40"/>
  <c r="E387" i="40"/>
  <c r="C387" i="40"/>
  <c r="C383" i="40"/>
  <c r="D383" i="40"/>
  <c r="E383" i="40"/>
  <c r="E379" i="40"/>
  <c r="C379" i="40"/>
  <c r="D379" i="40"/>
  <c r="E375" i="40"/>
  <c r="C375" i="40"/>
  <c r="D375" i="40"/>
  <c r="D371" i="40"/>
  <c r="E371" i="40"/>
  <c r="C371" i="40"/>
  <c r="D367" i="40"/>
  <c r="E367" i="40"/>
  <c r="C367" i="40"/>
  <c r="C363" i="40"/>
  <c r="D363" i="40"/>
  <c r="E363" i="40"/>
  <c r="C359" i="40"/>
  <c r="D359" i="40"/>
  <c r="E359" i="40"/>
  <c r="E355" i="40"/>
  <c r="C355" i="40"/>
  <c r="D355" i="40"/>
  <c r="C351" i="40"/>
  <c r="D351" i="40"/>
  <c r="E351" i="40"/>
  <c r="E347" i="40"/>
  <c r="C347" i="40"/>
  <c r="D347" i="40"/>
  <c r="E343" i="40"/>
  <c r="C343" i="40"/>
  <c r="D343" i="40"/>
  <c r="E339" i="40"/>
  <c r="C339" i="40"/>
  <c r="D339" i="40"/>
  <c r="D335" i="40"/>
  <c r="E335" i="40"/>
  <c r="C335" i="40"/>
  <c r="D331" i="40"/>
  <c r="E331" i="40"/>
  <c r="C331" i="40"/>
  <c r="E327" i="40"/>
  <c r="C327" i="40"/>
  <c r="D327" i="40"/>
  <c r="E323" i="40"/>
  <c r="C323" i="40"/>
  <c r="D323" i="40"/>
  <c r="E319" i="40"/>
  <c r="C319" i="40"/>
  <c r="D319" i="40"/>
  <c r="C549" i="40"/>
  <c r="E549" i="40"/>
  <c r="D549" i="40"/>
  <c r="C534" i="40"/>
  <c r="D534" i="40"/>
  <c r="E534" i="40"/>
  <c r="C530" i="40"/>
  <c r="D530" i="40"/>
  <c r="E530" i="40"/>
  <c r="C526" i="40"/>
  <c r="E526" i="40"/>
  <c r="D526" i="40"/>
  <c r="C522" i="40"/>
  <c r="E522" i="40"/>
  <c r="D522" i="40"/>
  <c r="E518" i="40"/>
  <c r="D518" i="40"/>
  <c r="C518" i="40"/>
  <c r="C514" i="40"/>
  <c r="E514" i="40"/>
  <c r="D514" i="40"/>
  <c r="E510" i="40"/>
  <c r="D510" i="40"/>
  <c r="C510" i="40"/>
  <c r="D506" i="40"/>
  <c r="C506" i="40"/>
  <c r="E506" i="40"/>
  <c r="D502" i="40"/>
  <c r="C502" i="40"/>
  <c r="E502" i="40"/>
  <c r="D498" i="40"/>
  <c r="C498" i="40"/>
  <c r="E498" i="40"/>
  <c r="C494" i="40"/>
  <c r="D494" i="40"/>
  <c r="E494" i="40"/>
  <c r="D490" i="40"/>
  <c r="E490" i="40"/>
  <c r="C490" i="40"/>
  <c r="C486" i="40"/>
  <c r="E486" i="40"/>
  <c r="D486" i="40"/>
  <c r="D482" i="40"/>
  <c r="E482" i="40"/>
  <c r="C482" i="40"/>
  <c r="E478" i="40"/>
  <c r="D478" i="40"/>
  <c r="C478" i="40"/>
  <c r="C474" i="40"/>
  <c r="D474" i="40"/>
  <c r="E474" i="40"/>
  <c r="D470" i="40"/>
  <c r="C470" i="40"/>
  <c r="E470" i="40"/>
  <c r="D466" i="40"/>
  <c r="C466" i="40"/>
  <c r="E466" i="40"/>
  <c r="D462" i="40"/>
  <c r="C462" i="40"/>
  <c r="E462" i="40"/>
  <c r="D458" i="40"/>
  <c r="C458" i="40"/>
  <c r="E458" i="40"/>
  <c r="D454" i="40"/>
  <c r="C454" i="40"/>
  <c r="E454" i="40"/>
  <c r="C450" i="40"/>
  <c r="D450" i="40"/>
  <c r="E450" i="40"/>
  <c r="D446" i="40"/>
  <c r="C446" i="40"/>
  <c r="E446" i="40"/>
  <c r="E442" i="40"/>
  <c r="C442" i="40"/>
  <c r="D442" i="40"/>
  <c r="C438" i="40"/>
  <c r="E438" i="40"/>
  <c r="D438" i="40"/>
  <c r="E434" i="40"/>
  <c r="C434" i="40"/>
  <c r="D434" i="40"/>
  <c r="C430" i="40"/>
  <c r="E430" i="40"/>
  <c r="D430" i="40"/>
  <c r="C426" i="40"/>
  <c r="D426" i="40"/>
  <c r="E426" i="40"/>
  <c r="C422" i="40"/>
  <c r="E422" i="40"/>
  <c r="D422" i="40"/>
  <c r="C418" i="40"/>
  <c r="D418" i="40"/>
  <c r="E418" i="40"/>
  <c r="C414" i="40"/>
  <c r="E414" i="40"/>
  <c r="D414" i="40"/>
  <c r="C410" i="40"/>
  <c r="D410" i="40"/>
  <c r="E410" i="40"/>
  <c r="D406" i="40"/>
  <c r="E406" i="40"/>
  <c r="C406" i="40"/>
  <c r="D402" i="40"/>
  <c r="C402" i="40"/>
  <c r="E402" i="40"/>
  <c r="D398" i="40"/>
  <c r="C398" i="40"/>
  <c r="E398" i="40"/>
  <c r="C394" i="40"/>
  <c r="E394" i="40"/>
  <c r="D394" i="40"/>
  <c r="D390" i="40"/>
  <c r="C390" i="40"/>
  <c r="E390" i="40"/>
  <c r="E386" i="40"/>
  <c r="D386" i="40"/>
  <c r="C386" i="40"/>
  <c r="D382" i="40"/>
  <c r="C382" i="40"/>
  <c r="E382" i="40"/>
  <c r="C378" i="40"/>
  <c r="D378" i="40"/>
  <c r="E378" i="40"/>
  <c r="E374" i="40"/>
  <c r="D374" i="40"/>
  <c r="C374" i="40"/>
  <c r="D370" i="40"/>
  <c r="E370" i="40"/>
  <c r="C370" i="40"/>
  <c r="E366" i="40"/>
  <c r="D366" i="40"/>
  <c r="C366" i="40"/>
  <c r="C362" i="40"/>
  <c r="E362" i="40"/>
  <c r="D362" i="40"/>
  <c r="E358" i="40"/>
  <c r="D358" i="40"/>
  <c r="C358" i="40"/>
  <c r="C354" i="40"/>
  <c r="E354" i="40"/>
  <c r="D354" i="40"/>
  <c r="D350" i="40"/>
  <c r="E350" i="40"/>
  <c r="C350" i="40"/>
  <c r="D346" i="40"/>
  <c r="C346" i="40"/>
  <c r="E346" i="40"/>
  <c r="C342" i="40"/>
  <c r="E342" i="40"/>
  <c r="D342" i="40"/>
  <c r="E338" i="40"/>
  <c r="D338" i="40"/>
  <c r="C338" i="40"/>
  <c r="D334" i="40"/>
  <c r="C334" i="40"/>
  <c r="E334" i="40"/>
  <c r="E330" i="40"/>
  <c r="C330" i="40"/>
  <c r="D330" i="40"/>
  <c r="D326" i="40"/>
  <c r="C326" i="40"/>
  <c r="E326" i="40"/>
  <c r="D322" i="40"/>
  <c r="E322" i="40"/>
  <c r="C322" i="40"/>
  <c r="E318" i="40"/>
  <c r="D318" i="40"/>
  <c r="C318" i="40"/>
  <c r="G43" i="41"/>
  <c r="F15" i="52" l="1"/>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F163" i="52"/>
  <c r="F164"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G42" i="41"/>
  <c r="F175" i="53" l="1"/>
  <c r="F175" i="18"/>
  <c r="F172" i="53"/>
  <c r="F172" i="18"/>
  <c r="F170" i="53"/>
  <c r="F170" i="18"/>
  <c r="F168" i="53"/>
  <c r="F168" i="18"/>
  <c r="F147" i="53"/>
  <c r="F147" i="18"/>
  <c r="F135" i="53"/>
  <c r="F135" i="18"/>
  <c r="F133" i="53"/>
  <c r="F133" i="18"/>
  <c r="F130" i="53"/>
  <c r="F130" i="18"/>
  <c r="F128" i="53"/>
  <c r="F128" i="18"/>
  <c r="F126" i="53"/>
  <c r="F126" i="18"/>
  <c r="F125" i="18"/>
  <c r="F125" i="53"/>
  <c r="F121" i="53"/>
  <c r="F121" i="18"/>
  <c r="F87" i="53"/>
  <c r="F87" i="18"/>
  <c r="F85" i="53"/>
  <c r="F85" i="18"/>
  <c r="F83" i="53"/>
  <c r="F83" i="18"/>
  <c r="F80" i="53"/>
  <c r="F80" i="18"/>
  <c r="F78" i="53"/>
  <c r="F78" i="18"/>
  <c r="F76" i="53"/>
  <c r="F76" i="18"/>
  <c r="F74" i="53"/>
  <c r="F74" i="18"/>
  <c r="F71" i="53"/>
  <c r="F71" i="18"/>
  <c r="F50" i="53"/>
  <c r="F50" i="18"/>
  <c r="F45" i="53"/>
  <c r="F45" i="18"/>
  <c r="F22" i="53"/>
  <c r="F22" i="18"/>
  <c r="F18" i="53"/>
  <c r="F18" i="18"/>
  <c r="F16" i="53"/>
  <c r="F16" i="18"/>
  <c r="F15" i="53"/>
  <c r="F15" i="18"/>
  <c r="G15" i="52" l="1"/>
  <c r="E15" i="52" s="1"/>
  <c r="G15" i="53"/>
  <c r="D15" i="53" s="1"/>
  <c r="G175" i="52"/>
  <c r="E175" i="52" s="1"/>
  <c r="G16" i="52"/>
  <c r="E16" i="52" s="1"/>
  <c r="G76" i="52"/>
  <c r="D76" i="52" s="1"/>
  <c r="G85" i="52"/>
  <c r="C85" i="52" s="1"/>
  <c r="G121" i="52"/>
  <c r="C121" i="52" s="1"/>
  <c r="G126" i="52"/>
  <c r="E126" i="52" s="1"/>
  <c r="G22" i="52"/>
  <c r="E22" i="52" s="1"/>
  <c r="G16" i="53"/>
  <c r="E16" i="53" s="1"/>
  <c r="G45" i="52"/>
  <c r="C45" i="52" s="1"/>
  <c r="G74" i="52"/>
  <c r="C74" i="52" s="1"/>
  <c r="G133" i="52"/>
  <c r="C133" i="52" s="1"/>
  <c r="G135" i="52"/>
  <c r="G172" i="52"/>
  <c r="G83" i="52"/>
  <c r="G125" i="52"/>
  <c r="G170" i="52"/>
  <c r="G50" i="52"/>
  <c r="G71" i="52"/>
  <c r="G80" i="52"/>
  <c r="G130" i="52"/>
  <c r="G168" i="52"/>
  <c r="G18" i="52"/>
  <c r="G78" i="52"/>
  <c r="G87" i="52"/>
  <c r="G128" i="52"/>
  <c r="G147" i="52"/>
  <c r="G16" i="18"/>
  <c r="D16" i="18" s="1"/>
  <c r="G15" i="18"/>
  <c r="C15" i="18" s="1"/>
  <c r="G18" i="53"/>
  <c r="E18" i="53" s="1"/>
  <c r="F17" i="53"/>
  <c r="F19" i="53"/>
  <c r="F20" i="53"/>
  <c r="F21" i="53"/>
  <c r="F23" i="53"/>
  <c r="F24" i="53"/>
  <c r="F25" i="53"/>
  <c r="F26" i="53"/>
  <c r="F27" i="53"/>
  <c r="F28" i="53"/>
  <c r="F29" i="53"/>
  <c r="F30" i="53"/>
  <c r="F31" i="53"/>
  <c r="F32" i="53"/>
  <c r="F33" i="53"/>
  <c r="F34" i="53"/>
  <c r="F35" i="53"/>
  <c r="F36" i="53"/>
  <c r="F37" i="53"/>
  <c r="F38" i="53"/>
  <c r="F39" i="53"/>
  <c r="F40" i="53"/>
  <c r="F41" i="53"/>
  <c r="F42" i="53"/>
  <c r="F43" i="53"/>
  <c r="F44" i="53"/>
  <c r="F46" i="53"/>
  <c r="F47" i="53"/>
  <c r="F48" i="53"/>
  <c r="F49" i="53"/>
  <c r="F51" i="53"/>
  <c r="F52" i="53"/>
  <c r="F53" i="53"/>
  <c r="F54" i="53"/>
  <c r="F55" i="53"/>
  <c r="F56" i="53"/>
  <c r="F57" i="53"/>
  <c r="F58" i="53"/>
  <c r="F59" i="53"/>
  <c r="F60" i="53"/>
  <c r="F61" i="53"/>
  <c r="F62" i="53"/>
  <c r="F63" i="53"/>
  <c r="F64" i="53"/>
  <c r="F65" i="53"/>
  <c r="F66" i="53"/>
  <c r="F67" i="53"/>
  <c r="F68" i="53"/>
  <c r="F69" i="53"/>
  <c r="F70" i="53"/>
  <c r="F72" i="53"/>
  <c r="F73" i="53"/>
  <c r="F75" i="53"/>
  <c r="F77" i="53"/>
  <c r="F79" i="53"/>
  <c r="F81" i="53"/>
  <c r="F82" i="53"/>
  <c r="F84" i="53"/>
  <c r="F86" i="53"/>
  <c r="F88" i="53"/>
  <c r="F89" i="53"/>
  <c r="F90" i="53"/>
  <c r="F91" i="53"/>
  <c r="F92" i="53"/>
  <c r="F93" i="53"/>
  <c r="F94" i="53"/>
  <c r="F95" i="53"/>
  <c r="F96" i="53"/>
  <c r="F97" i="53"/>
  <c r="F98" i="53"/>
  <c r="F99" i="53"/>
  <c r="F100" i="53"/>
  <c r="F101" i="53"/>
  <c r="F102" i="53"/>
  <c r="F103" i="53"/>
  <c r="F104" i="53"/>
  <c r="F105" i="53"/>
  <c r="F106" i="53"/>
  <c r="F107" i="53"/>
  <c r="F108" i="53"/>
  <c r="F109" i="53"/>
  <c r="F110" i="53"/>
  <c r="F111" i="53"/>
  <c r="F112" i="53"/>
  <c r="F113" i="53"/>
  <c r="F114" i="53"/>
  <c r="F115" i="53"/>
  <c r="F116" i="53"/>
  <c r="F117" i="53"/>
  <c r="F118" i="53"/>
  <c r="F119" i="53"/>
  <c r="F120" i="53"/>
  <c r="F122" i="53"/>
  <c r="F123" i="53"/>
  <c r="F124" i="53"/>
  <c r="F127" i="53"/>
  <c r="F129" i="53"/>
  <c r="F131" i="53"/>
  <c r="F132" i="53"/>
  <c r="F134" i="53"/>
  <c r="F136" i="53"/>
  <c r="F137" i="53"/>
  <c r="F138" i="53"/>
  <c r="F139" i="53"/>
  <c r="F140" i="53"/>
  <c r="F141" i="53"/>
  <c r="F142" i="53"/>
  <c r="F143" i="53"/>
  <c r="F144" i="53"/>
  <c r="F145" i="53"/>
  <c r="F146" i="53"/>
  <c r="F148" i="53"/>
  <c r="F149" i="53"/>
  <c r="F150" i="53"/>
  <c r="F151" i="53"/>
  <c r="F152" i="53"/>
  <c r="F153" i="53"/>
  <c r="F154" i="53"/>
  <c r="F155" i="53"/>
  <c r="F156" i="53"/>
  <c r="F157" i="53"/>
  <c r="F158" i="53"/>
  <c r="F159" i="53"/>
  <c r="F160" i="53"/>
  <c r="F161" i="53"/>
  <c r="F162" i="53"/>
  <c r="F163" i="53"/>
  <c r="F164" i="53"/>
  <c r="F165" i="53"/>
  <c r="F166" i="53"/>
  <c r="F167" i="53"/>
  <c r="F169" i="53"/>
  <c r="F171" i="53"/>
  <c r="F173" i="53"/>
  <c r="F174" i="53"/>
  <c r="F176" i="53"/>
  <c r="F177" i="53"/>
  <c r="F178" i="53"/>
  <c r="F179" i="53"/>
  <c r="F180" i="53"/>
  <c r="F181" i="53"/>
  <c r="F182" i="53"/>
  <c r="F183" i="53"/>
  <c r="F184" i="53"/>
  <c r="F185" i="53"/>
  <c r="F186" i="53"/>
  <c r="F187" i="53"/>
  <c r="F188" i="53"/>
  <c r="F189" i="53"/>
  <c r="F190" i="53"/>
  <c r="F191" i="53"/>
  <c r="F192" i="53"/>
  <c r="F193" i="53"/>
  <c r="F194" i="53"/>
  <c r="F195" i="53"/>
  <c r="F196" i="53"/>
  <c r="F197" i="53"/>
  <c r="F198" i="53"/>
  <c r="F199" i="53"/>
  <c r="F200" i="53"/>
  <c r="F201" i="53"/>
  <c r="F202" i="53"/>
  <c r="F203" i="53"/>
  <c r="F204" i="53"/>
  <c r="F205" i="53"/>
  <c r="F206" i="53"/>
  <c r="F207" i="53"/>
  <c r="F208" i="53"/>
  <c r="F209" i="53"/>
  <c r="F210" i="53"/>
  <c r="F211" i="53"/>
  <c r="F212" i="53"/>
  <c r="F213" i="53"/>
  <c r="F214" i="53"/>
  <c r="F215" i="53"/>
  <c r="F216" i="53"/>
  <c r="F217" i="53"/>
  <c r="F218" i="53"/>
  <c r="F219" i="53"/>
  <c r="F220" i="53"/>
  <c r="F221" i="53"/>
  <c r="F222" i="53"/>
  <c r="F223" i="53"/>
  <c r="F224" i="53"/>
  <c r="F225" i="53"/>
  <c r="F226" i="53"/>
  <c r="F227" i="53"/>
  <c r="F228" i="53"/>
  <c r="F229" i="53"/>
  <c r="F230" i="53"/>
  <c r="F231" i="53"/>
  <c r="F232" i="53"/>
  <c r="F233" i="53"/>
  <c r="F234" i="53"/>
  <c r="F235" i="53"/>
  <c r="F236" i="53"/>
  <c r="F237" i="53"/>
  <c r="F238" i="53"/>
  <c r="F239" i="53"/>
  <c r="F240" i="53"/>
  <c r="F241" i="53"/>
  <c r="F242" i="53"/>
  <c r="F243" i="53"/>
  <c r="F244" i="53"/>
  <c r="F245" i="53"/>
  <c r="F246" i="53"/>
  <c r="F247" i="53"/>
  <c r="F248" i="53"/>
  <c r="F249" i="53"/>
  <c r="F250" i="53"/>
  <c r="F251" i="53"/>
  <c r="F252" i="53"/>
  <c r="F253" i="53"/>
  <c r="F254" i="53"/>
  <c r="F255" i="53"/>
  <c r="F256" i="53"/>
  <c r="F257" i="53"/>
  <c r="F258" i="53"/>
  <c r="F259" i="53"/>
  <c r="F260" i="53"/>
  <c r="F261" i="53"/>
  <c r="F262" i="53"/>
  <c r="F263" i="53"/>
  <c r="F264" i="53"/>
  <c r="F265" i="53"/>
  <c r="F266" i="53"/>
  <c r="F267" i="53"/>
  <c r="F268" i="53"/>
  <c r="F269" i="53"/>
  <c r="F270" i="53"/>
  <c r="F271" i="53"/>
  <c r="F272" i="53"/>
  <c r="F273" i="53"/>
  <c r="F274" i="53"/>
  <c r="F275" i="53"/>
  <c r="F276" i="53"/>
  <c r="F277" i="53"/>
  <c r="F278" i="53"/>
  <c r="F279" i="53"/>
  <c r="F280" i="53"/>
  <c r="F281" i="53"/>
  <c r="F282" i="53"/>
  <c r="F283" i="53"/>
  <c r="F284" i="53"/>
  <c r="F285" i="53"/>
  <c r="F286" i="53"/>
  <c r="F287" i="53"/>
  <c r="F288" i="53"/>
  <c r="F289" i="53"/>
  <c r="F290" i="53"/>
  <c r="F291" i="53"/>
  <c r="F292" i="53"/>
  <c r="F293" i="53"/>
  <c r="F294" i="53"/>
  <c r="F295" i="53"/>
  <c r="F296" i="53"/>
  <c r="F297" i="53"/>
  <c r="F298" i="53"/>
  <c r="F299" i="53"/>
  <c r="F300" i="53"/>
  <c r="F14" i="53"/>
  <c r="D9" i="53"/>
  <c r="C5" i="53" s="1"/>
  <c r="C13" i="53"/>
  <c r="CZ11" i="13"/>
  <c r="DB11" i="13"/>
  <c r="CV275" i="13"/>
  <c r="CW275" i="13" s="1"/>
  <c r="F278" i="18"/>
  <c r="BC275" i="13"/>
  <c r="BD275" i="13" s="1"/>
  <c r="AW275" i="13"/>
  <c r="AO275" i="13"/>
  <c r="AI275" i="13"/>
  <c r="AJ275" i="13" s="1"/>
  <c r="CV274" i="13"/>
  <c r="CW274" i="13" s="1"/>
  <c r="F277" i="18"/>
  <c r="BC274" i="13"/>
  <c r="BD274" i="13" s="1"/>
  <c r="AW274" i="13"/>
  <c r="AO274" i="13"/>
  <c r="AI274" i="13"/>
  <c r="AJ274" i="13" s="1"/>
  <c r="CV273" i="13"/>
  <c r="CW273" i="13" s="1"/>
  <c r="F276" i="18"/>
  <c r="BC273" i="13"/>
  <c r="BD273" i="13" s="1"/>
  <c r="AW273" i="13"/>
  <c r="AO273" i="13"/>
  <c r="AI273" i="13"/>
  <c r="AJ273" i="13" s="1"/>
  <c r="CV269" i="13"/>
  <c r="CW269" i="13" s="1"/>
  <c r="F272" i="18"/>
  <c r="BC269" i="13"/>
  <c r="BD269" i="13" s="1"/>
  <c r="AW269" i="13"/>
  <c r="AO269" i="13"/>
  <c r="AI269" i="13"/>
  <c r="AJ269" i="13" s="1"/>
  <c r="CV257" i="13"/>
  <c r="CW257" i="13" s="1"/>
  <c r="F260" i="18"/>
  <c r="BC257" i="13"/>
  <c r="BD257" i="13" s="1"/>
  <c r="AW257" i="13"/>
  <c r="AO257" i="13"/>
  <c r="AI257" i="13"/>
  <c r="AJ257" i="13" s="1"/>
  <c r="CV255" i="13"/>
  <c r="CW255" i="13" s="1"/>
  <c r="F258" i="18"/>
  <c r="BC255" i="13"/>
  <c r="BD255" i="13" s="1"/>
  <c r="AW255" i="13"/>
  <c r="AO255" i="13"/>
  <c r="AI255" i="13"/>
  <c r="AJ255" i="13" s="1"/>
  <c r="CV253" i="13"/>
  <c r="CW253" i="13" s="1"/>
  <c r="F256" i="18"/>
  <c r="BC253" i="13"/>
  <c r="BD253" i="13" s="1"/>
  <c r="AW253" i="13"/>
  <c r="AO253" i="13"/>
  <c r="AI253" i="13"/>
  <c r="AJ253" i="13" s="1"/>
  <c r="CV248" i="13"/>
  <c r="CW248" i="13" s="1"/>
  <c r="F251" i="18"/>
  <c r="BC248" i="13"/>
  <c r="BD248" i="13" s="1"/>
  <c r="AW248" i="13"/>
  <c r="AO248" i="13"/>
  <c r="AI248" i="13"/>
  <c r="AJ248" i="13" s="1"/>
  <c r="CV245" i="13"/>
  <c r="CW245" i="13" s="1"/>
  <c r="F248" i="18"/>
  <c r="BC245" i="13"/>
  <c r="BD245" i="13" s="1"/>
  <c r="AW245" i="13"/>
  <c r="AO245" i="13"/>
  <c r="AI245" i="13"/>
  <c r="AJ245" i="13" s="1"/>
  <c r="F246" i="18"/>
  <c r="F244" i="18"/>
  <c r="F231" i="18"/>
  <c r="F202" i="14"/>
  <c r="F229" i="18"/>
  <c r="F200" i="14"/>
  <c r="F224" i="18"/>
  <c r="F195" i="14"/>
  <c r="F196" i="18"/>
  <c r="F167" i="14"/>
  <c r="F193" i="18"/>
  <c r="F156" i="18"/>
  <c r="E16" i="18" l="1"/>
  <c r="AX245" i="13"/>
  <c r="G248" i="15"/>
  <c r="E248" i="15" s="1"/>
  <c r="AX253" i="13"/>
  <c r="G256" i="15"/>
  <c r="E256" i="15" s="1"/>
  <c r="AX273" i="13"/>
  <c r="G276" i="15"/>
  <c r="E276" i="15" s="1"/>
  <c r="AX269" i="13"/>
  <c r="G272" i="15"/>
  <c r="E272" i="15" s="1"/>
  <c r="AX275" i="13"/>
  <c r="G278" i="15"/>
  <c r="E278" i="15" s="1"/>
  <c r="AX255" i="13"/>
  <c r="G258" i="15"/>
  <c r="E258" i="15" s="1"/>
  <c r="AX257" i="13"/>
  <c r="G260" i="15"/>
  <c r="E260" i="15" s="1"/>
  <c r="AX248" i="13"/>
  <c r="G251" i="15"/>
  <c r="E251" i="15" s="1"/>
  <c r="AX274" i="13"/>
  <c r="G277" i="15"/>
  <c r="E277" i="15" s="1"/>
  <c r="C251" i="40"/>
  <c r="E251" i="40"/>
  <c r="D251" i="40"/>
  <c r="D258" i="40"/>
  <c r="E258" i="40"/>
  <c r="C258" i="40"/>
  <c r="AP257" i="13"/>
  <c r="G231" i="14"/>
  <c r="D277" i="40"/>
  <c r="C277" i="40"/>
  <c r="AP275" i="13"/>
  <c r="G249" i="14"/>
  <c r="AP269" i="13"/>
  <c r="G243" i="14"/>
  <c r="AP245" i="13"/>
  <c r="G219" i="14"/>
  <c r="AP253" i="13"/>
  <c r="G227" i="14"/>
  <c r="D272" i="40"/>
  <c r="C272" i="40"/>
  <c r="E272" i="40"/>
  <c r="AP273" i="13"/>
  <c r="G247" i="14"/>
  <c r="AP248" i="13"/>
  <c r="G222" i="14"/>
  <c r="AP255" i="13"/>
  <c r="G229" i="14"/>
  <c r="AP274" i="13"/>
  <c r="G248" i="14"/>
  <c r="C15" i="53"/>
  <c r="C76" i="52"/>
  <c r="D85" i="52"/>
  <c r="E15" i="53"/>
  <c r="C175" i="52"/>
  <c r="D175" i="52"/>
  <c r="C16" i="52"/>
  <c r="D15" i="52"/>
  <c r="D16" i="52"/>
  <c r="C15" i="52"/>
  <c r="D74" i="52"/>
  <c r="G256" i="52"/>
  <c r="C256" i="52" s="1"/>
  <c r="G276" i="52"/>
  <c r="C276" i="52" s="1"/>
  <c r="E74" i="52"/>
  <c r="E76" i="52"/>
  <c r="D22" i="52"/>
  <c r="D126" i="52"/>
  <c r="E133" i="52"/>
  <c r="C126" i="52"/>
  <c r="D16" i="53"/>
  <c r="D121" i="52"/>
  <c r="E121" i="52"/>
  <c r="E45" i="52"/>
  <c r="D45" i="52"/>
  <c r="E85" i="52"/>
  <c r="C16" i="53"/>
  <c r="G260" i="52"/>
  <c r="E260" i="52" s="1"/>
  <c r="G278" i="52"/>
  <c r="E278" i="52" s="1"/>
  <c r="D133" i="52"/>
  <c r="C22" i="52"/>
  <c r="G193" i="52"/>
  <c r="C193" i="52" s="1"/>
  <c r="G224" i="52"/>
  <c r="C224" i="52" s="1"/>
  <c r="G231" i="52"/>
  <c r="C231" i="52" s="1"/>
  <c r="G246" i="52"/>
  <c r="E246" i="52" s="1"/>
  <c r="G272" i="52"/>
  <c r="E272" i="52" s="1"/>
  <c r="D18" i="53"/>
  <c r="C18" i="53"/>
  <c r="G258" i="52"/>
  <c r="C258" i="52" s="1"/>
  <c r="G277" i="52"/>
  <c r="E277" i="52" s="1"/>
  <c r="D128" i="52"/>
  <c r="E128" i="52"/>
  <c r="C128" i="52"/>
  <c r="C168" i="52"/>
  <c r="E168" i="52"/>
  <c r="D168" i="52"/>
  <c r="E50" i="52"/>
  <c r="C50" i="52"/>
  <c r="D50" i="52"/>
  <c r="C170" i="52"/>
  <c r="E170" i="52"/>
  <c r="D170" i="52"/>
  <c r="G196" i="52"/>
  <c r="G244" i="52"/>
  <c r="G251" i="52"/>
  <c r="C78" i="52"/>
  <c r="E78" i="52"/>
  <c r="D78" i="52"/>
  <c r="E80" i="52"/>
  <c r="D80" i="52"/>
  <c r="C80" i="52"/>
  <c r="E125" i="52"/>
  <c r="D125" i="52"/>
  <c r="C125" i="52"/>
  <c r="D87" i="52"/>
  <c r="C87" i="52"/>
  <c r="E87" i="52"/>
  <c r="C130" i="52"/>
  <c r="E130" i="52"/>
  <c r="D130" i="52"/>
  <c r="D172" i="52"/>
  <c r="C172" i="52"/>
  <c r="E172" i="52"/>
  <c r="G156" i="52"/>
  <c r="G229" i="52"/>
  <c r="G248" i="52"/>
  <c r="E147" i="52"/>
  <c r="C147" i="52"/>
  <c r="D147" i="52"/>
  <c r="E18" i="52"/>
  <c r="C18" i="52"/>
  <c r="D18" i="52"/>
  <c r="D71" i="52"/>
  <c r="E71" i="52"/>
  <c r="C71" i="52"/>
  <c r="C83" i="52"/>
  <c r="D83" i="52"/>
  <c r="E83" i="52"/>
  <c r="C135" i="52"/>
  <c r="D135" i="52"/>
  <c r="E135" i="52"/>
  <c r="G167" i="14"/>
  <c r="C167" i="14" s="1"/>
  <c r="G200" i="14"/>
  <c r="E200" i="14" s="1"/>
  <c r="G202" i="14"/>
  <c r="E202" i="14" s="1"/>
  <c r="G195" i="14"/>
  <c r="C195" i="14" s="1"/>
  <c r="D15" i="18"/>
  <c r="E15" i="18"/>
  <c r="C16" i="18"/>
  <c r="DC11" i="13"/>
  <c r="G14" i="53"/>
  <c r="G17" i="53"/>
  <c r="G19" i="53"/>
  <c r="C272" i="15" l="1"/>
  <c r="D272" i="15"/>
  <c r="D277" i="15"/>
  <c r="C277" i="15"/>
  <c r="C276" i="15"/>
  <c r="D276" i="15"/>
  <c r="C251" i="15"/>
  <c r="D251" i="15"/>
  <c r="D256" i="15"/>
  <c r="C256" i="15"/>
  <c r="D260" i="15"/>
  <c r="C260" i="15"/>
  <c r="C248" i="15"/>
  <c r="D248" i="15"/>
  <c r="C258" i="15"/>
  <c r="D258" i="15"/>
  <c r="C278" i="15"/>
  <c r="D278" i="15"/>
  <c r="E222" i="14"/>
  <c r="C222" i="14"/>
  <c r="D222" i="14"/>
  <c r="C243" i="14"/>
  <c r="D243" i="14"/>
  <c r="E243" i="14"/>
  <c r="D231" i="14"/>
  <c r="E231" i="14"/>
  <c r="C231" i="14"/>
  <c r="E14" i="53"/>
  <c r="C276" i="40"/>
  <c r="E276" i="40"/>
  <c r="D276" i="40"/>
  <c r="C219" i="14"/>
  <c r="D219" i="14"/>
  <c r="E219" i="14"/>
  <c r="D229" i="14"/>
  <c r="C229" i="14"/>
  <c r="E229" i="14"/>
  <c r="C247" i="14"/>
  <c r="E247" i="14"/>
  <c r="D247" i="14"/>
  <c r="E260" i="40"/>
  <c r="D260" i="40"/>
  <c r="C260" i="40"/>
  <c r="D248" i="14"/>
  <c r="E248" i="14"/>
  <c r="C248" i="14"/>
  <c r="D227" i="14"/>
  <c r="E227" i="14"/>
  <c r="C227" i="14"/>
  <c r="C278" i="40"/>
  <c r="D278" i="40"/>
  <c r="C249" i="14"/>
  <c r="E249" i="14"/>
  <c r="D249" i="14"/>
  <c r="D277" i="52"/>
  <c r="C277" i="52"/>
  <c r="D256" i="52"/>
  <c r="C272" i="52"/>
  <c r="D272" i="52"/>
  <c r="E193" i="52"/>
  <c r="D276" i="52"/>
  <c r="C278" i="52"/>
  <c r="D193" i="52"/>
  <c r="D278" i="52"/>
  <c r="E256" i="52"/>
  <c r="C246" i="52"/>
  <c r="E276" i="52"/>
  <c r="D224" i="52"/>
  <c r="D260" i="52"/>
  <c r="C260" i="52"/>
  <c r="E224" i="52"/>
  <c r="D231" i="52"/>
  <c r="E231" i="52"/>
  <c r="D246" i="52"/>
  <c r="D258" i="52"/>
  <c r="E258" i="52"/>
  <c r="C17" i="53"/>
  <c r="D17" i="53"/>
  <c r="E17" i="53"/>
  <c r="E19" i="53"/>
  <c r="D19" i="53"/>
  <c r="C19" i="53"/>
  <c r="E251" i="52"/>
  <c r="D251" i="52"/>
  <c r="C251" i="52"/>
  <c r="C244" i="52"/>
  <c r="D244" i="52"/>
  <c r="E244" i="52"/>
  <c r="C196" i="52"/>
  <c r="E196" i="52"/>
  <c r="D196" i="52"/>
  <c r="E248" i="52"/>
  <c r="D248" i="52"/>
  <c r="C248" i="52"/>
  <c r="D229" i="52"/>
  <c r="C229" i="52"/>
  <c r="E229" i="52"/>
  <c r="C156" i="52"/>
  <c r="D156" i="52"/>
  <c r="E156" i="52"/>
  <c r="D167" i="14"/>
  <c r="E167" i="14"/>
  <c r="D200" i="14"/>
  <c r="C200" i="14"/>
  <c r="E195" i="14"/>
  <c r="C202" i="14"/>
  <c r="D195" i="14"/>
  <c r="D202" i="14"/>
  <c r="G18" i="18"/>
  <c r="E18" i="18" s="1"/>
  <c r="D14" i="53"/>
  <c r="C14" i="53"/>
  <c r="G20" i="53"/>
  <c r="E20" i="53" l="1"/>
  <c r="D20" i="53"/>
  <c r="C20" i="53"/>
  <c r="C18" i="18"/>
  <c r="D18" i="18"/>
  <c r="G22" i="53"/>
  <c r="G21" i="53"/>
  <c r="E22" i="53" l="1"/>
  <c r="C22" i="53"/>
  <c r="D22" i="53"/>
  <c r="D21" i="53"/>
  <c r="E21" i="53"/>
  <c r="C21" i="53"/>
  <c r="G23" i="53"/>
  <c r="G41" i="41"/>
  <c r="C23" i="53" l="1"/>
  <c r="D23" i="53"/>
  <c r="E23" i="53"/>
  <c r="G24" i="53"/>
  <c r="J20" i="2"/>
  <c r="C24" i="53" l="1"/>
  <c r="D24" i="53"/>
  <c r="E24" i="53"/>
  <c r="G25" i="53"/>
  <c r="F17" i="18"/>
  <c r="F19" i="18"/>
  <c r="F20" i="18"/>
  <c r="F21" i="18"/>
  <c r="F23" i="18"/>
  <c r="F24" i="18"/>
  <c r="F25" i="18"/>
  <c r="F26" i="18"/>
  <c r="F27" i="18"/>
  <c r="F28" i="18"/>
  <c r="F29" i="18"/>
  <c r="F30" i="18"/>
  <c r="F31" i="18"/>
  <c r="F32" i="18"/>
  <c r="F33" i="18"/>
  <c r="F34" i="18"/>
  <c r="F35" i="18"/>
  <c r="F36" i="18"/>
  <c r="F37" i="18"/>
  <c r="F38" i="18"/>
  <c r="F39" i="18"/>
  <c r="F40" i="18"/>
  <c r="F41" i="18"/>
  <c r="F42" i="18"/>
  <c r="F43" i="18"/>
  <c r="F44" i="18"/>
  <c r="F46" i="18"/>
  <c r="F47" i="18"/>
  <c r="F48" i="18"/>
  <c r="F49" i="18"/>
  <c r="F51" i="18"/>
  <c r="F52" i="18"/>
  <c r="F53" i="18"/>
  <c r="F54" i="18"/>
  <c r="F55" i="18"/>
  <c r="F56" i="18"/>
  <c r="F57" i="18"/>
  <c r="F58" i="18"/>
  <c r="F59" i="18"/>
  <c r="F60" i="18"/>
  <c r="F61" i="18"/>
  <c r="F62" i="18"/>
  <c r="F63" i="18"/>
  <c r="F64" i="18"/>
  <c r="F65" i="18"/>
  <c r="F66" i="18"/>
  <c r="F67" i="18"/>
  <c r="F68" i="18"/>
  <c r="F69" i="18"/>
  <c r="F70" i="18"/>
  <c r="F72" i="18"/>
  <c r="F73" i="18"/>
  <c r="F75" i="18"/>
  <c r="F77" i="18"/>
  <c r="F79" i="18"/>
  <c r="F81" i="18"/>
  <c r="F82" i="18"/>
  <c r="F84" i="18"/>
  <c r="F86"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2" i="18"/>
  <c r="F123" i="18"/>
  <c r="F124" i="18"/>
  <c r="F127" i="18"/>
  <c r="F129" i="18"/>
  <c r="F131" i="18"/>
  <c r="F132" i="18"/>
  <c r="F134" i="18"/>
  <c r="F136" i="18"/>
  <c r="F137" i="18"/>
  <c r="F138" i="18"/>
  <c r="F139" i="18"/>
  <c r="F140" i="18"/>
  <c r="F141" i="18"/>
  <c r="F142" i="18"/>
  <c r="F143" i="18"/>
  <c r="F144" i="18"/>
  <c r="F145" i="18"/>
  <c r="F146" i="18"/>
  <c r="F148" i="18"/>
  <c r="F149" i="18"/>
  <c r="F150" i="18"/>
  <c r="F151" i="18"/>
  <c r="F152" i="18"/>
  <c r="F153" i="18"/>
  <c r="F154" i="18"/>
  <c r="F155" i="18"/>
  <c r="F157" i="18"/>
  <c r="F158" i="18"/>
  <c r="F159" i="18"/>
  <c r="F160" i="18"/>
  <c r="F161" i="18"/>
  <c r="F162" i="18"/>
  <c r="F163" i="18"/>
  <c r="F164" i="18"/>
  <c r="F165" i="18"/>
  <c r="F166" i="18"/>
  <c r="F167" i="18"/>
  <c r="F169" i="18"/>
  <c r="F171" i="18"/>
  <c r="F173" i="18"/>
  <c r="F174" i="18"/>
  <c r="F176" i="18"/>
  <c r="F177" i="18"/>
  <c r="F178" i="18"/>
  <c r="F179" i="18"/>
  <c r="F180" i="18"/>
  <c r="F181" i="18"/>
  <c r="F182" i="18"/>
  <c r="F183" i="18"/>
  <c r="F184" i="18"/>
  <c r="F185" i="18"/>
  <c r="F186" i="18"/>
  <c r="F187" i="18"/>
  <c r="F188" i="18"/>
  <c r="F189" i="18"/>
  <c r="F190" i="18"/>
  <c r="F191" i="18"/>
  <c r="F192" i="18"/>
  <c r="F194" i="18"/>
  <c r="F195"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5" i="18"/>
  <c r="F226" i="18"/>
  <c r="F227" i="18"/>
  <c r="F228" i="18"/>
  <c r="F230" i="18"/>
  <c r="F232" i="18"/>
  <c r="F233" i="18"/>
  <c r="F234" i="18"/>
  <c r="F235" i="18"/>
  <c r="F236" i="18"/>
  <c r="F237" i="18"/>
  <c r="F238" i="18"/>
  <c r="F239" i="18"/>
  <c r="F240" i="18"/>
  <c r="F241" i="18"/>
  <c r="F242" i="18"/>
  <c r="F243" i="18"/>
  <c r="F245" i="18"/>
  <c r="F247" i="18"/>
  <c r="F249" i="18"/>
  <c r="F250" i="18"/>
  <c r="F252" i="18"/>
  <c r="F253" i="18"/>
  <c r="F254" i="18"/>
  <c r="F255" i="18"/>
  <c r="F257" i="18"/>
  <c r="F259" i="18"/>
  <c r="F261" i="18"/>
  <c r="F262" i="18"/>
  <c r="F263" i="18"/>
  <c r="F264" i="18"/>
  <c r="F265" i="18"/>
  <c r="F266" i="18"/>
  <c r="F267" i="18"/>
  <c r="F268" i="18"/>
  <c r="F269" i="18"/>
  <c r="F270" i="18"/>
  <c r="F271" i="18"/>
  <c r="F273" i="18"/>
  <c r="F274" i="18"/>
  <c r="F275" i="18"/>
  <c r="F279" i="18"/>
  <c r="F280" i="18"/>
  <c r="F281" i="18"/>
  <c r="F282" i="18"/>
  <c r="F283" i="18"/>
  <c r="F284" i="18"/>
  <c r="F285" i="18"/>
  <c r="F286" i="18"/>
  <c r="F287" i="18"/>
  <c r="F288" i="18"/>
  <c r="F289" i="18"/>
  <c r="F290" i="18"/>
  <c r="F291" i="18"/>
  <c r="F292" i="18"/>
  <c r="F293" i="18"/>
  <c r="F294" i="18"/>
  <c r="F295" i="18"/>
  <c r="F296" i="18"/>
  <c r="F297" i="18"/>
  <c r="F298" i="18"/>
  <c r="F299" i="18"/>
  <c r="F300" i="18"/>
  <c r="C25" i="53" l="1"/>
  <c r="D25" i="53"/>
  <c r="E25" i="53"/>
  <c r="G26" i="53"/>
  <c r="C26" i="53" l="1"/>
  <c r="D26" i="53"/>
  <c r="E26" i="53"/>
  <c r="G27" i="53"/>
  <c r="AI250" i="13"/>
  <c r="AJ250" i="13" s="1"/>
  <c r="AO250" i="13"/>
  <c r="AW250" i="13"/>
  <c r="BC250" i="13"/>
  <c r="BD250" i="13" s="1"/>
  <c r="CV250" i="13"/>
  <c r="CW250" i="13" s="1"/>
  <c r="AI251" i="13"/>
  <c r="AJ251" i="13" s="1"/>
  <c r="AO251" i="13"/>
  <c r="AW251" i="13"/>
  <c r="BC251" i="13"/>
  <c r="BD251" i="13" s="1"/>
  <c r="CV251" i="13"/>
  <c r="CW251" i="13" s="1"/>
  <c r="AI252" i="13"/>
  <c r="AJ252" i="13" s="1"/>
  <c r="AO252" i="13"/>
  <c r="AW252" i="13"/>
  <c r="BC252" i="13"/>
  <c r="BD252" i="13" s="1"/>
  <c r="CV252" i="13"/>
  <c r="CW252" i="13" s="1"/>
  <c r="AI254" i="13"/>
  <c r="AJ254" i="13" s="1"/>
  <c r="AO254" i="13"/>
  <c r="AW254" i="13"/>
  <c r="BC254" i="13"/>
  <c r="BD254" i="13" s="1"/>
  <c r="CV254" i="13"/>
  <c r="CW254" i="13" s="1"/>
  <c r="AI256" i="13"/>
  <c r="AJ256" i="13" s="1"/>
  <c r="AO256" i="13"/>
  <c r="AW256" i="13"/>
  <c r="BC256" i="13"/>
  <c r="BD256" i="13" s="1"/>
  <c r="CV256" i="13"/>
  <c r="CW256" i="13" s="1"/>
  <c r="AI258" i="13"/>
  <c r="AJ258" i="13" s="1"/>
  <c r="AO258" i="13"/>
  <c r="AW258" i="13"/>
  <c r="BC258" i="13"/>
  <c r="BD258" i="13" s="1"/>
  <c r="CV258" i="13"/>
  <c r="CW258" i="13" s="1"/>
  <c r="AI259" i="13"/>
  <c r="AJ259" i="13" s="1"/>
  <c r="AO259" i="13"/>
  <c r="AW259" i="13"/>
  <c r="BC259" i="13"/>
  <c r="BD259" i="13" s="1"/>
  <c r="CV259" i="13"/>
  <c r="CW259" i="13" s="1"/>
  <c r="AI260" i="13"/>
  <c r="AJ260" i="13" s="1"/>
  <c r="AO260" i="13"/>
  <c r="AW260" i="13"/>
  <c r="BC260" i="13"/>
  <c r="BD260" i="13" s="1"/>
  <c r="CV260" i="13"/>
  <c r="CW260" i="13" s="1"/>
  <c r="AI261" i="13"/>
  <c r="AJ261" i="13" s="1"/>
  <c r="AO261" i="13"/>
  <c r="AW261" i="13"/>
  <c r="BC261" i="13"/>
  <c r="BD261" i="13" s="1"/>
  <c r="CV261" i="13"/>
  <c r="CW261" i="13" s="1"/>
  <c r="AI262" i="13"/>
  <c r="AJ262" i="13" s="1"/>
  <c r="AO262" i="13"/>
  <c r="AW262" i="13"/>
  <c r="BC262" i="13"/>
  <c r="BD262" i="13" s="1"/>
  <c r="CV262" i="13"/>
  <c r="CW262" i="13" s="1"/>
  <c r="AI263" i="13"/>
  <c r="AJ263" i="13" s="1"/>
  <c r="AO263" i="13"/>
  <c r="AW263" i="13"/>
  <c r="BC263" i="13"/>
  <c r="BD263" i="13" s="1"/>
  <c r="CV263" i="13"/>
  <c r="CW263" i="13" s="1"/>
  <c r="AI264" i="13"/>
  <c r="AJ264" i="13" s="1"/>
  <c r="AO264" i="13"/>
  <c r="AW264" i="13"/>
  <c r="BC264" i="13"/>
  <c r="BD264" i="13" s="1"/>
  <c r="CV264" i="13"/>
  <c r="CW264" i="13" s="1"/>
  <c r="AI265" i="13"/>
  <c r="AJ265" i="13" s="1"/>
  <c r="AO265" i="13"/>
  <c r="AW265" i="13"/>
  <c r="BC265" i="13"/>
  <c r="BD265" i="13" s="1"/>
  <c r="CV265" i="13"/>
  <c r="CW265" i="13" s="1"/>
  <c r="AI266" i="13"/>
  <c r="AJ266" i="13" s="1"/>
  <c r="AO266" i="13"/>
  <c r="AW266" i="13"/>
  <c r="BC266" i="13"/>
  <c r="BD266" i="13" s="1"/>
  <c r="CV266" i="13"/>
  <c r="CW266" i="13" s="1"/>
  <c r="AI267" i="13"/>
  <c r="AJ267" i="13" s="1"/>
  <c r="AO267" i="13"/>
  <c r="AW267" i="13"/>
  <c r="BC267" i="13"/>
  <c r="BD267" i="13" s="1"/>
  <c r="CV267" i="13"/>
  <c r="CW267" i="13" s="1"/>
  <c r="AI268" i="13"/>
  <c r="AJ268" i="13" s="1"/>
  <c r="AO268" i="13"/>
  <c r="AW268" i="13"/>
  <c r="BC268" i="13"/>
  <c r="BD268" i="13" s="1"/>
  <c r="CV268" i="13"/>
  <c r="CW268" i="13" s="1"/>
  <c r="AI270" i="13"/>
  <c r="AJ270" i="13" s="1"/>
  <c r="AO270" i="13"/>
  <c r="AW270" i="13"/>
  <c r="BC270" i="13"/>
  <c r="BD270" i="13" s="1"/>
  <c r="CV270" i="13"/>
  <c r="CW270" i="13" s="1"/>
  <c r="AI271" i="13"/>
  <c r="AJ271" i="13" s="1"/>
  <c r="AO271" i="13"/>
  <c r="AW271" i="13"/>
  <c r="BC271" i="13"/>
  <c r="BD271" i="13" s="1"/>
  <c r="CV271" i="13"/>
  <c r="CW271" i="13" s="1"/>
  <c r="AI272" i="13"/>
  <c r="AJ272" i="13" s="1"/>
  <c r="AO272" i="13"/>
  <c r="AW272" i="13"/>
  <c r="BC272" i="13"/>
  <c r="BD272" i="13" s="1"/>
  <c r="CV272" i="13"/>
  <c r="CW272" i="13" s="1"/>
  <c r="AI276" i="13"/>
  <c r="AJ276" i="13" s="1"/>
  <c r="AO276" i="13"/>
  <c r="AW276" i="13"/>
  <c r="BC276" i="13"/>
  <c r="BD276" i="13" s="1"/>
  <c r="CV276" i="13"/>
  <c r="CW276" i="13" s="1"/>
  <c r="AI277" i="13"/>
  <c r="AJ277" i="13" s="1"/>
  <c r="AO277" i="13"/>
  <c r="AW277" i="13"/>
  <c r="BC277" i="13"/>
  <c r="BD277" i="13" s="1"/>
  <c r="CV277" i="13"/>
  <c r="CW277" i="13" s="1"/>
  <c r="AI278" i="13"/>
  <c r="AJ278" i="13" s="1"/>
  <c r="AO278" i="13"/>
  <c r="AW278" i="13"/>
  <c r="BC278" i="13"/>
  <c r="BD278" i="13" s="1"/>
  <c r="CV278" i="13"/>
  <c r="CW278" i="13" s="1"/>
  <c r="AI279" i="13"/>
  <c r="AJ279" i="13" s="1"/>
  <c r="AO279" i="13"/>
  <c r="AW279" i="13"/>
  <c r="BC279" i="13"/>
  <c r="BD279" i="13" s="1"/>
  <c r="CV279" i="13"/>
  <c r="CW279" i="13" s="1"/>
  <c r="AI280" i="13"/>
  <c r="AJ280" i="13" s="1"/>
  <c r="AO280" i="13"/>
  <c r="AW280" i="13"/>
  <c r="BC280" i="13"/>
  <c r="BD280" i="13" s="1"/>
  <c r="CV280" i="13"/>
  <c r="CW280" i="13" s="1"/>
  <c r="AI281" i="13"/>
  <c r="AJ281" i="13" s="1"/>
  <c r="AO281" i="13"/>
  <c r="AW281" i="13"/>
  <c r="BC281" i="13"/>
  <c r="BD281" i="13" s="1"/>
  <c r="CV281" i="13"/>
  <c r="AI282" i="13"/>
  <c r="AJ282" i="13" s="1"/>
  <c r="AO282" i="13"/>
  <c r="AW282" i="13"/>
  <c r="BC282" i="13"/>
  <c r="BD282" i="13" s="1"/>
  <c r="CV282" i="13"/>
  <c r="AI283" i="13"/>
  <c r="AJ283" i="13" s="1"/>
  <c r="AO283" i="13"/>
  <c r="AW283" i="13"/>
  <c r="BC283" i="13"/>
  <c r="BD283" i="13" s="1"/>
  <c r="CV283" i="13"/>
  <c r="AI284" i="13"/>
  <c r="AJ284" i="13" s="1"/>
  <c r="AO284" i="13"/>
  <c r="AW284" i="13"/>
  <c r="BC284" i="13"/>
  <c r="BD284" i="13" s="1"/>
  <c r="CV284" i="13"/>
  <c r="AI285" i="13"/>
  <c r="AJ285" i="13" s="1"/>
  <c r="AO285" i="13"/>
  <c r="AW285" i="13"/>
  <c r="BC285" i="13"/>
  <c r="BD285" i="13" s="1"/>
  <c r="CV285" i="13"/>
  <c r="AI286" i="13"/>
  <c r="AJ286" i="13" s="1"/>
  <c r="AO286" i="13"/>
  <c r="AW286" i="13"/>
  <c r="BC286" i="13"/>
  <c r="BD286" i="13" s="1"/>
  <c r="CV286" i="13"/>
  <c r="AI287" i="13"/>
  <c r="AJ287" i="13" s="1"/>
  <c r="AO287" i="13"/>
  <c r="AW287" i="13"/>
  <c r="BC287" i="13"/>
  <c r="BD287" i="13" s="1"/>
  <c r="CV287" i="13"/>
  <c r="AI288" i="13"/>
  <c r="AJ288" i="13" s="1"/>
  <c r="AO288" i="13"/>
  <c r="AW288" i="13"/>
  <c r="BC288" i="13"/>
  <c r="BD288" i="13" s="1"/>
  <c r="CV288" i="13"/>
  <c r="AI289" i="13"/>
  <c r="AJ289" i="13" s="1"/>
  <c r="AO289" i="13"/>
  <c r="AW289" i="13"/>
  <c r="BC289" i="13"/>
  <c r="BD289" i="13" s="1"/>
  <c r="CV289" i="13"/>
  <c r="AI290" i="13"/>
  <c r="AJ290" i="13" s="1"/>
  <c r="AO290" i="13"/>
  <c r="AW290" i="13"/>
  <c r="BC290" i="13"/>
  <c r="BD290" i="13" s="1"/>
  <c r="CV290" i="13"/>
  <c r="AI291" i="13"/>
  <c r="AJ291" i="13" s="1"/>
  <c r="AO291" i="13"/>
  <c r="AW291" i="13"/>
  <c r="BC291" i="13"/>
  <c r="BD291" i="13" s="1"/>
  <c r="CV291" i="13"/>
  <c r="AI292" i="13"/>
  <c r="AJ292" i="13" s="1"/>
  <c r="AO292" i="13"/>
  <c r="AW292" i="13"/>
  <c r="BC292" i="13"/>
  <c r="BD292" i="13" s="1"/>
  <c r="CV292" i="13"/>
  <c r="AI293" i="13"/>
  <c r="AJ293" i="13" s="1"/>
  <c r="AO293" i="13"/>
  <c r="AW293" i="13"/>
  <c r="BC293" i="13"/>
  <c r="BD293" i="13" s="1"/>
  <c r="CV293" i="13"/>
  <c r="AI294" i="13"/>
  <c r="AJ294" i="13" s="1"/>
  <c r="AO294" i="13"/>
  <c r="AW294" i="13"/>
  <c r="BC294" i="13"/>
  <c r="BD294" i="13" s="1"/>
  <c r="CV294" i="13"/>
  <c r="AI295" i="13"/>
  <c r="AJ295" i="13" s="1"/>
  <c r="AO295" i="13"/>
  <c r="AW295" i="13"/>
  <c r="BC295" i="13"/>
  <c r="BD295" i="13" s="1"/>
  <c r="CV295" i="13"/>
  <c r="AI296" i="13"/>
  <c r="AJ296" i="13" s="1"/>
  <c r="AO296" i="13"/>
  <c r="AW296" i="13"/>
  <c r="BC296" i="13"/>
  <c r="BD296" i="13" s="1"/>
  <c r="CV296" i="13"/>
  <c r="AI297" i="13"/>
  <c r="AJ297" i="13" s="1"/>
  <c r="AO297" i="13"/>
  <c r="AW297" i="13"/>
  <c r="BC297" i="13"/>
  <c r="BD297" i="13" s="1"/>
  <c r="CV297" i="13"/>
  <c r="AI298" i="13"/>
  <c r="AJ298" i="13" s="1"/>
  <c r="AO298" i="13"/>
  <c r="AW298" i="13"/>
  <c r="BC298" i="13"/>
  <c r="BD298" i="13" s="1"/>
  <c r="CV298" i="13"/>
  <c r="CW298" i="13" s="1"/>
  <c r="AI299" i="13"/>
  <c r="AJ299" i="13" s="1"/>
  <c r="AO299" i="13"/>
  <c r="AW299" i="13"/>
  <c r="BC299" i="13"/>
  <c r="BD299" i="13" s="1"/>
  <c r="CV299" i="13"/>
  <c r="CW299" i="13" s="1"/>
  <c r="AI300" i="13"/>
  <c r="AJ300" i="13" s="1"/>
  <c r="AO300" i="13"/>
  <c r="AW300" i="13"/>
  <c r="BC300" i="13"/>
  <c r="BD300" i="13" s="1"/>
  <c r="CV300" i="13"/>
  <c r="CW300" i="13" s="1"/>
  <c r="AI301" i="13"/>
  <c r="AJ301" i="13" s="1"/>
  <c r="AO301" i="13"/>
  <c r="AW301" i="13"/>
  <c r="BC301" i="13"/>
  <c r="BD301" i="13" s="1"/>
  <c r="CV301" i="13"/>
  <c r="CW301" i="13" s="1"/>
  <c r="AI302" i="13"/>
  <c r="AJ302" i="13" s="1"/>
  <c r="AO302" i="13"/>
  <c r="AW302" i="13"/>
  <c r="BC302" i="13"/>
  <c r="BD302" i="13" s="1"/>
  <c r="CV302" i="13"/>
  <c r="CW302" i="13" s="1"/>
  <c r="AI303" i="13"/>
  <c r="AJ303" i="13" s="1"/>
  <c r="AO303" i="13"/>
  <c r="AW303" i="13"/>
  <c r="BC303" i="13"/>
  <c r="BD303" i="13" s="1"/>
  <c r="CV303" i="13"/>
  <c r="CW303" i="13" s="1"/>
  <c r="AI304" i="13"/>
  <c r="AJ304" i="13" s="1"/>
  <c r="AO304" i="13"/>
  <c r="AW304" i="13"/>
  <c r="BC304" i="13"/>
  <c r="BD304" i="13" s="1"/>
  <c r="CV304" i="13"/>
  <c r="CW304" i="13" s="1"/>
  <c r="AI305" i="13"/>
  <c r="AJ305" i="13" s="1"/>
  <c r="AO305" i="13"/>
  <c r="AW305" i="13"/>
  <c r="BC305" i="13"/>
  <c r="BD305" i="13" s="1"/>
  <c r="CV305" i="13"/>
  <c r="CW305" i="13" s="1"/>
  <c r="AI306" i="13"/>
  <c r="AJ306" i="13" s="1"/>
  <c r="AO306" i="13"/>
  <c r="AW306" i="13"/>
  <c r="BC306" i="13"/>
  <c r="BD306" i="13" s="1"/>
  <c r="CV306" i="13"/>
  <c r="CW306" i="13" s="1"/>
  <c r="AI307" i="13"/>
  <c r="AJ307" i="13" s="1"/>
  <c r="AO307" i="13"/>
  <c r="AW307" i="13"/>
  <c r="BC307" i="13"/>
  <c r="BD307" i="13" s="1"/>
  <c r="CV307" i="13"/>
  <c r="CW307" i="13" s="1"/>
  <c r="AI308" i="13"/>
  <c r="AJ308" i="13" s="1"/>
  <c r="AO308" i="13"/>
  <c r="AW308" i="13"/>
  <c r="BC308" i="13"/>
  <c r="BD308" i="13" s="1"/>
  <c r="CV308" i="13"/>
  <c r="CW308" i="13" s="1"/>
  <c r="AI309" i="13"/>
  <c r="AJ309" i="13" s="1"/>
  <c r="AO309" i="13"/>
  <c r="AW309" i="13"/>
  <c r="BC309" i="13"/>
  <c r="BD309" i="13" s="1"/>
  <c r="CV309" i="13"/>
  <c r="CW309" i="13" s="1"/>
  <c r="AI310" i="13"/>
  <c r="AJ310" i="13" s="1"/>
  <c r="AO310" i="13"/>
  <c r="AW310" i="13"/>
  <c r="BC310" i="13"/>
  <c r="BD310" i="13" s="1"/>
  <c r="CV310" i="13"/>
  <c r="CW310" i="13" s="1"/>
  <c r="AI311" i="13"/>
  <c r="AJ311" i="13" s="1"/>
  <c r="AO311" i="13"/>
  <c r="AW311" i="13"/>
  <c r="BC311" i="13"/>
  <c r="BD311" i="13" s="1"/>
  <c r="CV311" i="13"/>
  <c r="CW311" i="13" s="1"/>
  <c r="AI312" i="13"/>
  <c r="AJ312" i="13" s="1"/>
  <c r="AO312" i="13"/>
  <c r="AW312" i="13"/>
  <c r="BC312" i="13"/>
  <c r="BD312" i="13" s="1"/>
  <c r="CV312" i="13"/>
  <c r="CW312" i="13" s="1"/>
  <c r="AI313" i="13"/>
  <c r="AJ313" i="13" s="1"/>
  <c r="AO313" i="13"/>
  <c r="AW313" i="13"/>
  <c r="BC313" i="13"/>
  <c r="BD313" i="13" s="1"/>
  <c r="CV313" i="13"/>
  <c r="CW313" i="13" s="1"/>
  <c r="AI314" i="13"/>
  <c r="AJ314" i="13" s="1"/>
  <c r="AO314" i="13"/>
  <c r="AW314" i="13"/>
  <c r="BC314" i="13"/>
  <c r="BD314" i="13" s="1"/>
  <c r="CV314" i="13"/>
  <c r="CW314" i="13" s="1"/>
  <c r="AI315" i="13"/>
  <c r="AJ315" i="13" s="1"/>
  <c r="AO315" i="13"/>
  <c r="AW315" i="13"/>
  <c r="BC315" i="13"/>
  <c r="BD315" i="13" s="1"/>
  <c r="CV315" i="13"/>
  <c r="CW315" i="13" s="1"/>
  <c r="AI316" i="13"/>
  <c r="AJ316" i="13" s="1"/>
  <c r="AO316" i="13"/>
  <c r="AW316" i="13"/>
  <c r="BC316" i="13"/>
  <c r="BD316" i="13" s="1"/>
  <c r="CV316" i="13"/>
  <c r="CW316" i="13" s="1"/>
  <c r="AI317" i="13"/>
  <c r="AJ317" i="13" s="1"/>
  <c r="AO317" i="13"/>
  <c r="AW317" i="13"/>
  <c r="BC317" i="13"/>
  <c r="BD317" i="13" s="1"/>
  <c r="CV317" i="13"/>
  <c r="CW317" i="13" s="1"/>
  <c r="AI318" i="13"/>
  <c r="AJ318" i="13" s="1"/>
  <c r="AO318" i="13"/>
  <c r="AW318" i="13"/>
  <c r="BC318" i="13"/>
  <c r="BD318" i="13" s="1"/>
  <c r="CV318" i="13"/>
  <c r="CW318" i="13" s="1"/>
  <c r="AI319" i="13"/>
  <c r="AJ319" i="13" s="1"/>
  <c r="AO319" i="13"/>
  <c r="AW319" i="13"/>
  <c r="BC319" i="13"/>
  <c r="BD319" i="13" s="1"/>
  <c r="CV319" i="13"/>
  <c r="CW319" i="13" s="1"/>
  <c r="AI320" i="13"/>
  <c r="AJ320" i="13" s="1"/>
  <c r="AO320" i="13"/>
  <c r="AW320" i="13"/>
  <c r="BC320" i="13"/>
  <c r="BD320" i="13" s="1"/>
  <c r="CV320" i="13"/>
  <c r="CW320" i="13" s="1"/>
  <c r="AI321" i="13"/>
  <c r="AJ321" i="13" s="1"/>
  <c r="AO321" i="13"/>
  <c r="AW321" i="13"/>
  <c r="BC321" i="13"/>
  <c r="BD321" i="13" s="1"/>
  <c r="CV321" i="13"/>
  <c r="CW321" i="13" s="1"/>
  <c r="AI322" i="13"/>
  <c r="AJ322" i="13" s="1"/>
  <c r="AO322" i="13"/>
  <c r="AW322" i="13"/>
  <c r="BC322" i="13"/>
  <c r="BD322" i="13" s="1"/>
  <c r="CV322" i="13"/>
  <c r="CW322" i="13" s="1"/>
  <c r="AI323" i="13"/>
  <c r="AJ323" i="13" s="1"/>
  <c r="AO323" i="13"/>
  <c r="AW323" i="13"/>
  <c r="BC323" i="13"/>
  <c r="BD323" i="13" s="1"/>
  <c r="CV323" i="13"/>
  <c r="CW323" i="13" s="1"/>
  <c r="AI324" i="13"/>
  <c r="AJ324" i="13" s="1"/>
  <c r="AO324" i="13"/>
  <c r="AW324" i="13"/>
  <c r="BC324" i="13"/>
  <c r="BD324" i="13" s="1"/>
  <c r="CV324" i="13"/>
  <c r="CW324" i="13" s="1"/>
  <c r="AI325" i="13"/>
  <c r="AJ325" i="13" s="1"/>
  <c r="AO325" i="13"/>
  <c r="AW325" i="13"/>
  <c r="BC325" i="13"/>
  <c r="BD325" i="13" s="1"/>
  <c r="CV325" i="13"/>
  <c r="CW325" i="13" s="1"/>
  <c r="AI326" i="13"/>
  <c r="AJ326" i="13" s="1"/>
  <c r="AO326" i="13"/>
  <c r="AW326" i="13"/>
  <c r="BC326" i="13"/>
  <c r="BD326" i="13" s="1"/>
  <c r="CV326" i="13"/>
  <c r="CW326" i="13" s="1"/>
  <c r="AI327" i="13"/>
  <c r="AJ327" i="13" s="1"/>
  <c r="AO327" i="13"/>
  <c r="AW327" i="13"/>
  <c r="BC327" i="13"/>
  <c r="BD327" i="13" s="1"/>
  <c r="CV327" i="13"/>
  <c r="CW327" i="13" s="1"/>
  <c r="AI328" i="13"/>
  <c r="AJ328" i="13" s="1"/>
  <c r="AO328" i="13"/>
  <c r="AW328" i="13"/>
  <c r="BC328" i="13"/>
  <c r="BD328" i="13" s="1"/>
  <c r="CV328" i="13"/>
  <c r="CW328" i="13" s="1"/>
  <c r="AI329" i="13"/>
  <c r="AJ329" i="13" s="1"/>
  <c r="AO329" i="13"/>
  <c r="AW329" i="13"/>
  <c r="BC329" i="13"/>
  <c r="BD329" i="13" s="1"/>
  <c r="CV329" i="13"/>
  <c r="CW329" i="13" s="1"/>
  <c r="AI330" i="13"/>
  <c r="AJ330" i="13" s="1"/>
  <c r="AO330" i="13"/>
  <c r="AW330" i="13"/>
  <c r="BC330" i="13"/>
  <c r="BD330" i="13" s="1"/>
  <c r="CV330" i="13"/>
  <c r="CW330" i="13" s="1"/>
  <c r="AI331" i="13"/>
  <c r="AJ331" i="13" s="1"/>
  <c r="AO331" i="13"/>
  <c r="AW331" i="13"/>
  <c r="BC331" i="13"/>
  <c r="BD331" i="13" s="1"/>
  <c r="CV331" i="13"/>
  <c r="CW331" i="13" s="1"/>
  <c r="AI332" i="13"/>
  <c r="AJ332" i="13" s="1"/>
  <c r="AO332" i="13"/>
  <c r="AW332" i="13"/>
  <c r="BC332" i="13"/>
  <c r="BD332" i="13" s="1"/>
  <c r="CV332" i="13"/>
  <c r="CW332" i="13" s="1"/>
  <c r="AI333" i="13"/>
  <c r="AJ333" i="13" s="1"/>
  <c r="AO333" i="13"/>
  <c r="AW333" i="13"/>
  <c r="BC333" i="13"/>
  <c r="BD333" i="13" s="1"/>
  <c r="CV333" i="13"/>
  <c r="CW333" i="13" s="1"/>
  <c r="AI334" i="13"/>
  <c r="AJ334" i="13" s="1"/>
  <c r="AO334" i="13"/>
  <c r="AW334" i="13"/>
  <c r="BC334" i="13"/>
  <c r="BD334" i="13" s="1"/>
  <c r="CV334" i="13"/>
  <c r="CW334" i="13" s="1"/>
  <c r="AI335" i="13"/>
  <c r="AJ335" i="13" s="1"/>
  <c r="AO335" i="13"/>
  <c r="AW335" i="13"/>
  <c r="BC335" i="13"/>
  <c r="BD335" i="13" s="1"/>
  <c r="CV335" i="13"/>
  <c r="CW335" i="13" s="1"/>
  <c r="AI336" i="13"/>
  <c r="AJ336" i="13" s="1"/>
  <c r="AO336" i="13"/>
  <c r="AW336" i="13"/>
  <c r="BC336" i="13"/>
  <c r="BD336" i="13" s="1"/>
  <c r="CV336" i="13"/>
  <c r="CW336" i="13" s="1"/>
  <c r="AI337" i="13"/>
  <c r="AJ337" i="13" s="1"/>
  <c r="AO337" i="13"/>
  <c r="AW337" i="13"/>
  <c r="BC337" i="13"/>
  <c r="BD337" i="13" s="1"/>
  <c r="CV337" i="13"/>
  <c r="CW337" i="13" s="1"/>
  <c r="AI338" i="13"/>
  <c r="AJ338" i="13" s="1"/>
  <c r="AO338" i="13"/>
  <c r="AW338" i="13"/>
  <c r="BC338" i="13"/>
  <c r="BD338" i="13" s="1"/>
  <c r="CV338" i="13"/>
  <c r="CW338" i="13" s="1"/>
  <c r="AI339" i="13"/>
  <c r="AJ339" i="13" s="1"/>
  <c r="AO339" i="13"/>
  <c r="AW339" i="13"/>
  <c r="BC339" i="13"/>
  <c r="BD339" i="13" s="1"/>
  <c r="CV339" i="13"/>
  <c r="CW339" i="13" s="1"/>
  <c r="AI340" i="13"/>
  <c r="AJ340" i="13" s="1"/>
  <c r="AO340" i="13"/>
  <c r="AW340" i="13"/>
  <c r="BC340" i="13"/>
  <c r="BD340" i="13" s="1"/>
  <c r="CV340" i="13"/>
  <c r="CW340" i="13" s="1"/>
  <c r="AI341" i="13"/>
  <c r="AJ341" i="13" s="1"/>
  <c r="AO341" i="13"/>
  <c r="AW341" i="13"/>
  <c r="BC341" i="13"/>
  <c r="BD341" i="13" s="1"/>
  <c r="CV341" i="13"/>
  <c r="CW341" i="13" s="1"/>
  <c r="AI342" i="13"/>
  <c r="AJ342" i="13" s="1"/>
  <c r="AO342" i="13"/>
  <c r="AW342" i="13"/>
  <c r="BC342" i="13"/>
  <c r="BD342" i="13" s="1"/>
  <c r="CV342" i="13"/>
  <c r="CW342" i="13" s="1"/>
  <c r="AI343" i="13"/>
  <c r="AJ343" i="13" s="1"/>
  <c r="AO343" i="13"/>
  <c r="AW343" i="13"/>
  <c r="BC343" i="13"/>
  <c r="BD343" i="13" s="1"/>
  <c r="CV343" i="13"/>
  <c r="CW343" i="13" s="1"/>
  <c r="AI344" i="13"/>
  <c r="AJ344" i="13" s="1"/>
  <c r="AO344" i="13"/>
  <c r="AW344" i="13"/>
  <c r="BC344" i="13"/>
  <c r="BD344" i="13" s="1"/>
  <c r="CV344" i="13"/>
  <c r="CW344" i="13" s="1"/>
  <c r="AI345" i="13"/>
  <c r="AJ345" i="13" s="1"/>
  <c r="AO345" i="13"/>
  <c r="AW345" i="13"/>
  <c r="BC345" i="13"/>
  <c r="BD345" i="13" s="1"/>
  <c r="CV345" i="13"/>
  <c r="CW345" i="13" s="1"/>
  <c r="AI346" i="13"/>
  <c r="AJ346" i="13" s="1"/>
  <c r="AO346" i="13"/>
  <c r="AW346" i="13"/>
  <c r="BC346" i="13"/>
  <c r="BD346" i="13" s="1"/>
  <c r="CV346" i="13"/>
  <c r="CW346" i="13" s="1"/>
  <c r="AI347" i="13"/>
  <c r="AJ347" i="13" s="1"/>
  <c r="AO347" i="13"/>
  <c r="AW347" i="13"/>
  <c r="BC347" i="13"/>
  <c r="BD347" i="13" s="1"/>
  <c r="CV347" i="13"/>
  <c r="CW347" i="13" s="1"/>
  <c r="AI348" i="13"/>
  <c r="AJ348" i="13" s="1"/>
  <c r="AO348" i="13"/>
  <c r="AW348" i="13"/>
  <c r="BC348" i="13"/>
  <c r="BD348" i="13" s="1"/>
  <c r="CV348" i="13"/>
  <c r="CW348" i="13" s="1"/>
  <c r="AI349" i="13"/>
  <c r="AJ349" i="13" s="1"/>
  <c r="AO349" i="13"/>
  <c r="AW349" i="13"/>
  <c r="BC349" i="13"/>
  <c r="BD349" i="13" s="1"/>
  <c r="CV349" i="13"/>
  <c r="CW349" i="13" s="1"/>
  <c r="AI350" i="13"/>
  <c r="AJ350" i="13" s="1"/>
  <c r="AO350" i="13"/>
  <c r="AW350" i="13"/>
  <c r="BC350" i="13"/>
  <c r="BD350" i="13" s="1"/>
  <c r="CV350" i="13"/>
  <c r="CW350" i="13" s="1"/>
  <c r="AI351" i="13"/>
  <c r="AJ351" i="13" s="1"/>
  <c r="AO351" i="13"/>
  <c r="AW351" i="13"/>
  <c r="BC351" i="13"/>
  <c r="BD351" i="13" s="1"/>
  <c r="CV351" i="13"/>
  <c r="CW351" i="13" s="1"/>
  <c r="AI352" i="13"/>
  <c r="AJ352" i="13" s="1"/>
  <c r="AO352" i="13"/>
  <c r="AW352" i="13"/>
  <c r="BC352" i="13"/>
  <c r="BD352" i="13" s="1"/>
  <c r="CV352" i="13"/>
  <c r="CW352" i="13" s="1"/>
  <c r="AI353" i="13"/>
  <c r="AJ353" i="13" s="1"/>
  <c r="AO353" i="13"/>
  <c r="AW353" i="13"/>
  <c r="BC353" i="13"/>
  <c r="BD353" i="13" s="1"/>
  <c r="CV353" i="13"/>
  <c r="CW353" i="13" s="1"/>
  <c r="AI354" i="13"/>
  <c r="AJ354" i="13" s="1"/>
  <c r="AO354" i="13"/>
  <c r="AW354" i="13"/>
  <c r="BC354" i="13"/>
  <c r="BD354" i="13" s="1"/>
  <c r="CV354" i="13"/>
  <c r="CW354" i="13" s="1"/>
  <c r="AI355" i="13"/>
  <c r="AJ355" i="13" s="1"/>
  <c r="AO355" i="13"/>
  <c r="AW355" i="13"/>
  <c r="BC355" i="13"/>
  <c r="BD355" i="13" s="1"/>
  <c r="CV355" i="13"/>
  <c r="CW355" i="13" s="1"/>
  <c r="AI356" i="13"/>
  <c r="AJ356" i="13" s="1"/>
  <c r="AO356" i="13"/>
  <c r="AW356" i="13"/>
  <c r="BC356" i="13"/>
  <c r="BD356" i="13" s="1"/>
  <c r="CV356" i="13"/>
  <c r="CW356" i="13" s="1"/>
  <c r="AI357" i="13"/>
  <c r="AJ357" i="13" s="1"/>
  <c r="AO357" i="13"/>
  <c r="AW357" i="13"/>
  <c r="BC357" i="13"/>
  <c r="BD357" i="13" s="1"/>
  <c r="CV357" i="13"/>
  <c r="CW357" i="13" s="1"/>
  <c r="AI358" i="13"/>
  <c r="AJ358" i="13" s="1"/>
  <c r="AO358" i="13"/>
  <c r="AW358" i="13"/>
  <c r="BC358" i="13"/>
  <c r="BD358" i="13" s="1"/>
  <c r="CV358" i="13"/>
  <c r="CW358" i="13" s="1"/>
  <c r="AI359" i="13"/>
  <c r="AJ359" i="13" s="1"/>
  <c r="AO359" i="13"/>
  <c r="AW359" i="13"/>
  <c r="BC359" i="13"/>
  <c r="BD359" i="13" s="1"/>
  <c r="CV359" i="13"/>
  <c r="CW359" i="13" s="1"/>
  <c r="AI360" i="13"/>
  <c r="AJ360" i="13" s="1"/>
  <c r="AO360" i="13"/>
  <c r="AW360" i="13"/>
  <c r="BC360" i="13"/>
  <c r="BD360" i="13" s="1"/>
  <c r="CV360" i="13"/>
  <c r="CW360" i="13" s="1"/>
  <c r="AI361" i="13"/>
  <c r="AJ361" i="13" s="1"/>
  <c r="AO361" i="13"/>
  <c r="AW361" i="13"/>
  <c r="BC361" i="13"/>
  <c r="BD361" i="13" s="1"/>
  <c r="CV361" i="13"/>
  <c r="CW361" i="13" s="1"/>
  <c r="AI362" i="13"/>
  <c r="AJ362" i="13" s="1"/>
  <c r="AO362" i="13"/>
  <c r="AW362" i="13"/>
  <c r="BC362" i="13"/>
  <c r="BD362" i="13" s="1"/>
  <c r="CV362" i="13"/>
  <c r="CW362" i="13" s="1"/>
  <c r="AI363" i="13"/>
  <c r="AJ363" i="13" s="1"/>
  <c r="AO363" i="13"/>
  <c r="AW363" i="13"/>
  <c r="BC363" i="13"/>
  <c r="BD363" i="13" s="1"/>
  <c r="CV363" i="13"/>
  <c r="CW363" i="13" s="1"/>
  <c r="AI364" i="13"/>
  <c r="AJ364" i="13" s="1"/>
  <c r="AO364" i="13"/>
  <c r="AW364" i="13"/>
  <c r="BC364" i="13"/>
  <c r="BD364" i="13" s="1"/>
  <c r="CV364" i="13"/>
  <c r="CW364" i="13" s="1"/>
  <c r="AI365" i="13"/>
  <c r="AJ365" i="13" s="1"/>
  <c r="AO365" i="13"/>
  <c r="AW365" i="13"/>
  <c r="BC365" i="13"/>
  <c r="BD365" i="13" s="1"/>
  <c r="CV365" i="13"/>
  <c r="CW365" i="13" s="1"/>
  <c r="AI366" i="13"/>
  <c r="AJ366" i="13" s="1"/>
  <c r="AO366" i="13"/>
  <c r="AW366" i="13"/>
  <c r="BC366" i="13"/>
  <c r="BD366" i="13" s="1"/>
  <c r="CV366" i="13"/>
  <c r="CW366" i="13" s="1"/>
  <c r="AI367" i="13"/>
  <c r="AJ367" i="13" s="1"/>
  <c r="AO367" i="13"/>
  <c r="AW367" i="13"/>
  <c r="BC367" i="13"/>
  <c r="BD367" i="13" s="1"/>
  <c r="CV367" i="13"/>
  <c r="CW367" i="13" s="1"/>
  <c r="AI368" i="13"/>
  <c r="AJ368" i="13" s="1"/>
  <c r="AO368" i="13"/>
  <c r="AW368" i="13"/>
  <c r="BC368" i="13"/>
  <c r="BD368" i="13" s="1"/>
  <c r="CV368" i="13"/>
  <c r="CW368" i="13" s="1"/>
  <c r="AI369" i="13"/>
  <c r="AJ369" i="13" s="1"/>
  <c r="AO369" i="13"/>
  <c r="AW369" i="13"/>
  <c r="BC369" i="13"/>
  <c r="BD369" i="13" s="1"/>
  <c r="CV369" i="13"/>
  <c r="CW369" i="13" s="1"/>
  <c r="AI370" i="13"/>
  <c r="AJ370" i="13" s="1"/>
  <c r="AO370" i="13"/>
  <c r="AW370" i="13"/>
  <c r="BC370" i="13"/>
  <c r="BD370" i="13" s="1"/>
  <c r="CV370" i="13"/>
  <c r="CW370" i="13" s="1"/>
  <c r="AI371" i="13"/>
  <c r="AJ371" i="13" s="1"/>
  <c r="AO371" i="13"/>
  <c r="AW371" i="13"/>
  <c r="BC371" i="13"/>
  <c r="BD371" i="13" s="1"/>
  <c r="CV371" i="13"/>
  <c r="CW371" i="13" s="1"/>
  <c r="AI372" i="13"/>
  <c r="AJ372" i="13" s="1"/>
  <c r="AO372" i="13"/>
  <c r="AW372" i="13"/>
  <c r="BC372" i="13"/>
  <c r="BD372" i="13" s="1"/>
  <c r="CV372" i="13"/>
  <c r="CW372" i="13" s="1"/>
  <c r="AI373" i="13"/>
  <c r="AJ373" i="13" s="1"/>
  <c r="AO373" i="13"/>
  <c r="AW373" i="13"/>
  <c r="BC373" i="13"/>
  <c r="BD373" i="13" s="1"/>
  <c r="CV373" i="13"/>
  <c r="CW373" i="13" s="1"/>
  <c r="AI374" i="13"/>
  <c r="AJ374" i="13" s="1"/>
  <c r="AO374" i="13"/>
  <c r="AW374" i="13"/>
  <c r="BC374" i="13"/>
  <c r="BD374" i="13" s="1"/>
  <c r="CV374" i="13"/>
  <c r="CW374" i="13" s="1"/>
  <c r="AI375" i="13"/>
  <c r="AJ375" i="13" s="1"/>
  <c r="AO375" i="13"/>
  <c r="AW375" i="13"/>
  <c r="BC375" i="13"/>
  <c r="BD375" i="13" s="1"/>
  <c r="CV375" i="13"/>
  <c r="CW375" i="13" s="1"/>
  <c r="AI376" i="13"/>
  <c r="AJ376" i="13" s="1"/>
  <c r="AO376" i="13"/>
  <c r="AW376" i="13"/>
  <c r="BC376" i="13"/>
  <c r="BD376" i="13" s="1"/>
  <c r="CV376" i="13"/>
  <c r="CW376" i="13" s="1"/>
  <c r="AI377" i="13"/>
  <c r="AJ377" i="13" s="1"/>
  <c r="AO377" i="13"/>
  <c r="AW377" i="13"/>
  <c r="BC377" i="13"/>
  <c r="BD377" i="13" s="1"/>
  <c r="CV377" i="13"/>
  <c r="CW377" i="13" s="1"/>
  <c r="AI378" i="13"/>
  <c r="AJ378" i="13" s="1"/>
  <c r="AO378" i="13"/>
  <c r="AW378" i="13"/>
  <c r="BC378" i="13"/>
  <c r="BD378" i="13" s="1"/>
  <c r="CV378" i="13"/>
  <c r="CW378" i="13" s="1"/>
  <c r="AI379" i="13"/>
  <c r="AJ379" i="13" s="1"/>
  <c r="AO379" i="13"/>
  <c r="AW379" i="13"/>
  <c r="BC379" i="13"/>
  <c r="BD379" i="13" s="1"/>
  <c r="CV379" i="13"/>
  <c r="CW379" i="13" s="1"/>
  <c r="AI380" i="13"/>
  <c r="AJ380" i="13" s="1"/>
  <c r="AO380" i="13"/>
  <c r="AW380" i="13"/>
  <c r="BC380" i="13"/>
  <c r="BD380" i="13" s="1"/>
  <c r="CV380" i="13"/>
  <c r="CW380" i="13" s="1"/>
  <c r="AI381" i="13"/>
  <c r="AJ381" i="13" s="1"/>
  <c r="AO381" i="13"/>
  <c r="AW381" i="13"/>
  <c r="BC381" i="13"/>
  <c r="BD381" i="13" s="1"/>
  <c r="CV381" i="13"/>
  <c r="CW381" i="13" s="1"/>
  <c r="AI382" i="13"/>
  <c r="AJ382" i="13" s="1"/>
  <c r="AO382" i="13"/>
  <c r="AW382" i="13"/>
  <c r="BC382" i="13"/>
  <c r="BD382" i="13" s="1"/>
  <c r="CV382" i="13"/>
  <c r="CW382" i="13" s="1"/>
  <c r="AI383" i="13"/>
  <c r="AJ383" i="13" s="1"/>
  <c r="AO383" i="13"/>
  <c r="AW383" i="13"/>
  <c r="BC383" i="13"/>
  <c r="BD383" i="13" s="1"/>
  <c r="CV383" i="13"/>
  <c r="CW383" i="13" s="1"/>
  <c r="AI384" i="13"/>
  <c r="AJ384" i="13" s="1"/>
  <c r="AO384" i="13"/>
  <c r="AW384" i="13"/>
  <c r="BC384" i="13"/>
  <c r="BD384" i="13" s="1"/>
  <c r="CV384" i="13"/>
  <c r="CW384" i="13" s="1"/>
  <c r="AI385" i="13"/>
  <c r="AJ385" i="13" s="1"/>
  <c r="AO385" i="13"/>
  <c r="AW385" i="13"/>
  <c r="BC385" i="13"/>
  <c r="BD385" i="13" s="1"/>
  <c r="CV385" i="13"/>
  <c r="CW385" i="13" s="1"/>
  <c r="AI386" i="13"/>
  <c r="AJ386" i="13" s="1"/>
  <c r="AO386" i="13"/>
  <c r="AW386" i="13"/>
  <c r="BC386" i="13"/>
  <c r="BD386" i="13" s="1"/>
  <c r="CV386" i="13"/>
  <c r="CW386" i="13" s="1"/>
  <c r="AI387" i="13"/>
  <c r="AJ387" i="13" s="1"/>
  <c r="AO387" i="13"/>
  <c r="AW387" i="13"/>
  <c r="BC387" i="13"/>
  <c r="BD387" i="13" s="1"/>
  <c r="CV387" i="13"/>
  <c r="CW387" i="13" s="1"/>
  <c r="AI388" i="13"/>
  <c r="AJ388" i="13" s="1"/>
  <c r="AO388" i="13"/>
  <c r="AW388" i="13"/>
  <c r="BC388" i="13"/>
  <c r="BD388" i="13" s="1"/>
  <c r="CV388" i="13"/>
  <c r="CW388" i="13" s="1"/>
  <c r="AI389" i="13"/>
  <c r="AJ389" i="13" s="1"/>
  <c r="AO389" i="13"/>
  <c r="AW389" i="13"/>
  <c r="BC389" i="13"/>
  <c r="BD389" i="13" s="1"/>
  <c r="CV389" i="13"/>
  <c r="CW389" i="13" s="1"/>
  <c r="AI390" i="13"/>
  <c r="AJ390" i="13" s="1"/>
  <c r="AO390" i="13"/>
  <c r="AW390" i="13"/>
  <c r="BC390" i="13"/>
  <c r="BD390" i="13" s="1"/>
  <c r="CV390" i="13"/>
  <c r="CW390" i="13" s="1"/>
  <c r="AI391" i="13"/>
  <c r="AJ391" i="13" s="1"/>
  <c r="AO391" i="13"/>
  <c r="AW391" i="13"/>
  <c r="BC391" i="13"/>
  <c r="BD391" i="13" s="1"/>
  <c r="CV391" i="13"/>
  <c r="CW391" i="13" s="1"/>
  <c r="AI392" i="13"/>
  <c r="AJ392" i="13" s="1"/>
  <c r="AO392" i="13"/>
  <c r="AW392" i="13"/>
  <c r="BC392" i="13"/>
  <c r="BD392" i="13" s="1"/>
  <c r="CV392" i="13"/>
  <c r="CW392" i="13" s="1"/>
  <c r="AI393" i="13"/>
  <c r="AJ393" i="13" s="1"/>
  <c r="AO393" i="13"/>
  <c r="AW393" i="13"/>
  <c r="BC393" i="13"/>
  <c r="BD393" i="13" s="1"/>
  <c r="CV393" i="13"/>
  <c r="CW393" i="13" s="1"/>
  <c r="AI394" i="13"/>
  <c r="AJ394" i="13" s="1"/>
  <c r="AO394" i="13"/>
  <c r="AW394" i="13"/>
  <c r="BC394" i="13"/>
  <c r="BD394" i="13" s="1"/>
  <c r="CV394" i="13"/>
  <c r="CW394" i="13" s="1"/>
  <c r="AI395" i="13"/>
  <c r="AJ395" i="13" s="1"/>
  <c r="AO395" i="13"/>
  <c r="AW395" i="13"/>
  <c r="BC395" i="13"/>
  <c r="BD395" i="13" s="1"/>
  <c r="CV395" i="13"/>
  <c r="CW395" i="13" s="1"/>
  <c r="AI396" i="13"/>
  <c r="AJ396" i="13" s="1"/>
  <c r="AO396" i="13"/>
  <c r="AW396" i="13"/>
  <c r="BC396" i="13"/>
  <c r="BD396" i="13" s="1"/>
  <c r="CV396" i="13"/>
  <c r="CW396" i="13" s="1"/>
  <c r="AI397" i="13"/>
  <c r="AJ397" i="13" s="1"/>
  <c r="AO397" i="13"/>
  <c r="AW397" i="13"/>
  <c r="BC397" i="13"/>
  <c r="BD397" i="13" s="1"/>
  <c r="CV397" i="13"/>
  <c r="CW397" i="13" s="1"/>
  <c r="AI398" i="13"/>
  <c r="AJ398" i="13" s="1"/>
  <c r="AO398" i="13"/>
  <c r="AW398" i="13"/>
  <c r="BC398" i="13"/>
  <c r="BD398" i="13" s="1"/>
  <c r="CV398" i="13"/>
  <c r="CW398" i="13" s="1"/>
  <c r="AI399" i="13"/>
  <c r="AJ399" i="13" s="1"/>
  <c r="AO399" i="13"/>
  <c r="AW399" i="13"/>
  <c r="BC399" i="13"/>
  <c r="BD399" i="13" s="1"/>
  <c r="CV399" i="13"/>
  <c r="CW399" i="13" s="1"/>
  <c r="AI400" i="13"/>
  <c r="AJ400" i="13" s="1"/>
  <c r="AO400" i="13"/>
  <c r="AW400" i="13"/>
  <c r="BC400" i="13"/>
  <c r="BD400" i="13" s="1"/>
  <c r="CV400" i="13"/>
  <c r="CW400" i="13" s="1"/>
  <c r="AI401" i="13"/>
  <c r="AJ401" i="13" s="1"/>
  <c r="AO401" i="13"/>
  <c r="AW401" i="13"/>
  <c r="BC401" i="13"/>
  <c r="BD401" i="13" s="1"/>
  <c r="CV401" i="13"/>
  <c r="CW401" i="13" s="1"/>
  <c r="AI402" i="13"/>
  <c r="AJ402" i="13" s="1"/>
  <c r="AO402" i="13"/>
  <c r="AW402" i="13"/>
  <c r="BC402" i="13"/>
  <c r="BD402" i="13" s="1"/>
  <c r="CV402" i="13"/>
  <c r="CW402" i="13" s="1"/>
  <c r="AI403" i="13"/>
  <c r="AJ403" i="13" s="1"/>
  <c r="AO403" i="13"/>
  <c r="AW403" i="13"/>
  <c r="BC403" i="13"/>
  <c r="BD403" i="13" s="1"/>
  <c r="CV403" i="13"/>
  <c r="CW403" i="13" s="1"/>
  <c r="AI404" i="13"/>
  <c r="AJ404" i="13" s="1"/>
  <c r="AO404" i="13"/>
  <c r="AW404" i="13"/>
  <c r="BC404" i="13"/>
  <c r="BD404" i="13" s="1"/>
  <c r="CV404" i="13"/>
  <c r="CW404" i="13" s="1"/>
  <c r="AI405" i="13"/>
  <c r="AJ405" i="13" s="1"/>
  <c r="AO405" i="13"/>
  <c r="AW405" i="13"/>
  <c r="BC405" i="13"/>
  <c r="BD405" i="13" s="1"/>
  <c r="CV405" i="13"/>
  <c r="CW405" i="13" s="1"/>
  <c r="AI406" i="13"/>
  <c r="AJ406" i="13" s="1"/>
  <c r="AO406" i="13"/>
  <c r="AW406" i="13"/>
  <c r="BC406" i="13"/>
  <c r="BD406" i="13" s="1"/>
  <c r="CV406" i="13"/>
  <c r="CW406" i="13" s="1"/>
  <c r="AI407" i="13"/>
  <c r="AJ407" i="13" s="1"/>
  <c r="AO407" i="13"/>
  <c r="AW407" i="13"/>
  <c r="BC407" i="13"/>
  <c r="BD407" i="13" s="1"/>
  <c r="CV407" i="13"/>
  <c r="CW407" i="13" s="1"/>
  <c r="AI408" i="13"/>
  <c r="AJ408" i="13" s="1"/>
  <c r="AO408" i="13"/>
  <c r="AW408" i="13"/>
  <c r="BC408" i="13"/>
  <c r="BD408" i="13" s="1"/>
  <c r="CV408" i="13"/>
  <c r="CW408" i="13" s="1"/>
  <c r="AI409" i="13"/>
  <c r="AJ409" i="13" s="1"/>
  <c r="AO409" i="13"/>
  <c r="AW409" i="13"/>
  <c r="BC409" i="13"/>
  <c r="BD409" i="13" s="1"/>
  <c r="CV409" i="13"/>
  <c r="CW409" i="13" s="1"/>
  <c r="AI410" i="13"/>
  <c r="AJ410" i="13" s="1"/>
  <c r="AO410" i="13"/>
  <c r="AW410" i="13"/>
  <c r="BC410" i="13"/>
  <c r="BD410" i="13" s="1"/>
  <c r="CV410" i="13"/>
  <c r="CW410" i="13" s="1"/>
  <c r="AI411" i="13"/>
  <c r="AJ411" i="13" s="1"/>
  <c r="AO411" i="13"/>
  <c r="AW411" i="13"/>
  <c r="BC411" i="13"/>
  <c r="BD411" i="13" s="1"/>
  <c r="CV411" i="13"/>
  <c r="CW411" i="13" s="1"/>
  <c r="AI412" i="13"/>
  <c r="AJ412" i="13" s="1"/>
  <c r="AO412" i="13"/>
  <c r="AW412" i="13"/>
  <c r="BC412" i="13"/>
  <c r="BD412" i="13" s="1"/>
  <c r="CV412" i="13"/>
  <c r="CW412" i="13" s="1"/>
  <c r="AI413" i="13"/>
  <c r="AJ413" i="13" s="1"/>
  <c r="AO413" i="13"/>
  <c r="AW413" i="13"/>
  <c r="BC413" i="13"/>
  <c r="BD413" i="13" s="1"/>
  <c r="CV413" i="13"/>
  <c r="CW413" i="13" s="1"/>
  <c r="AI414" i="13"/>
  <c r="AJ414" i="13" s="1"/>
  <c r="AO414" i="13"/>
  <c r="AW414" i="13"/>
  <c r="BC414" i="13"/>
  <c r="BD414" i="13" s="1"/>
  <c r="CV414" i="13"/>
  <c r="CW414" i="13" s="1"/>
  <c r="AI415" i="13"/>
  <c r="AJ415" i="13" s="1"/>
  <c r="AO415" i="13"/>
  <c r="AW415" i="13"/>
  <c r="BC415" i="13"/>
  <c r="BD415" i="13" s="1"/>
  <c r="CV415" i="13"/>
  <c r="CW415" i="13" s="1"/>
  <c r="AI416" i="13"/>
  <c r="AJ416" i="13" s="1"/>
  <c r="AO416" i="13"/>
  <c r="AW416" i="13"/>
  <c r="BC416" i="13"/>
  <c r="BD416" i="13" s="1"/>
  <c r="CV416" i="13"/>
  <c r="CW416" i="13" s="1"/>
  <c r="AI417" i="13"/>
  <c r="AJ417" i="13" s="1"/>
  <c r="AO417" i="13"/>
  <c r="AW417" i="13"/>
  <c r="BC417" i="13"/>
  <c r="BD417" i="13" s="1"/>
  <c r="CV417" i="13"/>
  <c r="CW417" i="13" s="1"/>
  <c r="AI418" i="13"/>
  <c r="AJ418" i="13" s="1"/>
  <c r="AO418" i="13"/>
  <c r="AW418" i="13"/>
  <c r="BC418" i="13"/>
  <c r="BD418" i="13" s="1"/>
  <c r="CV418" i="13"/>
  <c r="CW418" i="13" s="1"/>
  <c r="AI419" i="13"/>
  <c r="AJ419" i="13" s="1"/>
  <c r="AO419" i="13"/>
  <c r="AW419" i="13"/>
  <c r="BC419" i="13"/>
  <c r="BD419" i="13" s="1"/>
  <c r="CV419" i="13"/>
  <c r="CW419" i="13" s="1"/>
  <c r="AI420" i="13"/>
  <c r="AJ420" i="13" s="1"/>
  <c r="AO420" i="13"/>
  <c r="AW420" i="13"/>
  <c r="BC420" i="13"/>
  <c r="BD420" i="13" s="1"/>
  <c r="CV420" i="13"/>
  <c r="CW420" i="13" s="1"/>
  <c r="AI421" i="13"/>
  <c r="AJ421" i="13" s="1"/>
  <c r="AO421" i="13"/>
  <c r="AW421" i="13"/>
  <c r="BC421" i="13"/>
  <c r="BD421" i="13" s="1"/>
  <c r="CV421" i="13"/>
  <c r="CW421" i="13" s="1"/>
  <c r="AI422" i="13"/>
  <c r="AJ422" i="13" s="1"/>
  <c r="AO422" i="13"/>
  <c r="AW422" i="13"/>
  <c r="BC422" i="13"/>
  <c r="BD422" i="13" s="1"/>
  <c r="CV422" i="13"/>
  <c r="CW422" i="13" s="1"/>
  <c r="AI423" i="13"/>
  <c r="AJ423" i="13" s="1"/>
  <c r="AO423" i="13"/>
  <c r="AW423" i="13"/>
  <c r="BC423" i="13"/>
  <c r="BD423" i="13" s="1"/>
  <c r="CV423" i="13"/>
  <c r="CW423" i="13" s="1"/>
  <c r="AI424" i="13"/>
  <c r="AJ424" i="13" s="1"/>
  <c r="AO424" i="13"/>
  <c r="AW424" i="13"/>
  <c r="BC424" i="13"/>
  <c r="BD424" i="13" s="1"/>
  <c r="CV424" i="13"/>
  <c r="CW424" i="13" s="1"/>
  <c r="AI425" i="13"/>
  <c r="AJ425" i="13" s="1"/>
  <c r="AO425" i="13"/>
  <c r="AW425" i="13"/>
  <c r="BC425" i="13"/>
  <c r="BD425" i="13" s="1"/>
  <c r="CV425" i="13"/>
  <c r="CW425" i="13" s="1"/>
  <c r="AI426" i="13"/>
  <c r="AJ426" i="13" s="1"/>
  <c r="AO426" i="13"/>
  <c r="AW426" i="13"/>
  <c r="BC426" i="13"/>
  <c r="BD426" i="13" s="1"/>
  <c r="CV426" i="13"/>
  <c r="CW426" i="13" s="1"/>
  <c r="AI427" i="13"/>
  <c r="AJ427" i="13" s="1"/>
  <c r="AO427" i="13"/>
  <c r="AW427" i="13"/>
  <c r="BC427" i="13"/>
  <c r="BD427" i="13" s="1"/>
  <c r="CV427" i="13"/>
  <c r="CW427" i="13" s="1"/>
  <c r="AI428" i="13"/>
  <c r="AJ428" i="13" s="1"/>
  <c r="AO428" i="13"/>
  <c r="AW428" i="13"/>
  <c r="BC428" i="13"/>
  <c r="BD428" i="13" s="1"/>
  <c r="CV428" i="13"/>
  <c r="CW428" i="13" s="1"/>
  <c r="AI429" i="13"/>
  <c r="AJ429" i="13" s="1"/>
  <c r="AO429" i="13"/>
  <c r="AW429" i="13"/>
  <c r="BC429" i="13"/>
  <c r="BD429" i="13" s="1"/>
  <c r="CV429" i="13"/>
  <c r="CW429" i="13" s="1"/>
  <c r="AI430" i="13"/>
  <c r="AJ430" i="13" s="1"/>
  <c r="AO430" i="13"/>
  <c r="AW430" i="13"/>
  <c r="BC430" i="13"/>
  <c r="BD430" i="13" s="1"/>
  <c r="CV430" i="13"/>
  <c r="CW430" i="13" s="1"/>
  <c r="AI431" i="13"/>
  <c r="AJ431" i="13" s="1"/>
  <c r="AO431" i="13"/>
  <c r="AW431" i="13"/>
  <c r="BC431" i="13"/>
  <c r="BD431" i="13" s="1"/>
  <c r="CV431" i="13"/>
  <c r="CW431" i="13" s="1"/>
  <c r="AI432" i="13"/>
  <c r="AJ432" i="13" s="1"/>
  <c r="AO432" i="13"/>
  <c r="AW432" i="13"/>
  <c r="BC432" i="13"/>
  <c r="BD432" i="13" s="1"/>
  <c r="CV432" i="13"/>
  <c r="CW432" i="13" s="1"/>
  <c r="AI433" i="13"/>
  <c r="AJ433" i="13" s="1"/>
  <c r="AO433" i="13"/>
  <c r="AW433" i="13"/>
  <c r="BC433" i="13"/>
  <c r="BD433" i="13" s="1"/>
  <c r="CV433" i="13"/>
  <c r="CW433" i="13" s="1"/>
  <c r="AI434" i="13"/>
  <c r="AJ434" i="13" s="1"/>
  <c r="AO434" i="13"/>
  <c r="AW434" i="13"/>
  <c r="BC434" i="13"/>
  <c r="BD434" i="13" s="1"/>
  <c r="CV434" i="13"/>
  <c r="CW434" i="13" s="1"/>
  <c r="AI435" i="13"/>
  <c r="AJ435" i="13" s="1"/>
  <c r="AO435" i="13"/>
  <c r="AW435" i="13"/>
  <c r="BC435" i="13"/>
  <c r="BD435" i="13" s="1"/>
  <c r="CV435" i="13"/>
  <c r="CW435" i="13" s="1"/>
  <c r="AI436" i="13"/>
  <c r="AJ436" i="13" s="1"/>
  <c r="AO436" i="13"/>
  <c r="AW436" i="13"/>
  <c r="BC436" i="13"/>
  <c r="BD436" i="13" s="1"/>
  <c r="CV436" i="13"/>
  <c r="CW436" i="13" s="1"/>
  <c r="AI437" i="13"/>
  <c r="AJ437" i="13" s="1"/>
  <c r="AO437" i="13"/>
  <c r="AW437" i="13"/>
  <c r="BC437" i="13"/>
  <c r="BD437" i="13" s="1"/>
  <c r="CV437" i="13"/>
  <c r="CW437" i="13" s="1"/>
  <c r="AI438" i="13"/>
  <c r="AJ438" i="13" s="1"/>
  <c r="AO438" i="13"/>
  <c r="AW438" i="13"/>
  <c r="BC438" i="13"/>
  <c r="BD438" i="13" s="1"/>
  <c r="CV438" i="13"/>
  <c r="CW438" i="13" s="1"/>
  <c r="AI439" i="13"/>
  <c r="AJ439" i="13" s="1"/>
  <c r="AO439" i="13"/>
  <c r="AW439" i="13"/>
  <c r="BC439" i="13"/>
  <c r="BD439" i="13" s="1"/>
  <c r="CV439" i="13"/>
  <c r="CW439" i="13" s="1"/>
  <c r="AI440" i="13"/>
  <c r="AJ440" i="13" s="1"/>
  <c r="AO440" i="13"/>
  <c r="AW440" i="13"/>
  <c r="BC440" i="13"/>
  <c r="BD440" i="13" s="1"/>
  <c r="CV440" i="13"/>
  <c r="CW440" i="13" s="1"/>
  <c r="AI441" i="13"/>
  <c r="AJ441" i="13" s="1"/>
  <c r="AO441" i="13"/>
  <c r="AW441" i="13"/>
  <c r="BC441" i="13"/>
  <c r="BD441" i="13" s="1"/>
  <c r="CV441" i="13"/>
  <c r="CW441" i="13" s="1"/>
  <c r="AI442" i="13"/>
  <c r="AJ442" i="13" s="1"/>
  <c r="AO442" i="13"/>
  <c r="AW442" i="13"/>
  <c r="BC442" i="13"/>
  <c r="BD442" i="13" s="1"/>
  <c r="CV442" i="13"/>
  <c r="CW442" i="13" s="1"/>
  <c r="AI443" i="13"/>
  <c r="AJ443" i="13" s="1"/>
  <c r="AO443" i="13"/>
  <c r="AW443" i="13"/>
  <c r="BC443" i="13"/>
  <c r="BD443" i="13" s="1"/>
  <c r="CV443" i="13"/>
  <c r="CW443" i="13" s="1"/>
  <c r="AI444" i="13"/>
  <c r="AJ444" i="13" s="1"/>
  <c r="AO444" i="13"/>
  <c r="AW444" i="13"/>
  <c r="BC444" i="13"/>
  <c r="BD444" i="13" s="1"/>
  <c r="CV444" i="13"/>
  <c r="CW444" i="13" s="1"/>
  <c r="AI445" i="13"/>
  <c r="AJ445" i="13" s="1"/>
  <c r="AO445" i="13"/>
  <c r="AW445" i="13"/>
  <c r="BC445" i="13"/>
  <c r="BD445" i="13" s="1"/>
  <c r="CV445" i="13"/>
  <c r="CW445" i="13" s="1"/>
  <c r="AI446" i="13"/>
  <c r="AJ446" i="13" s="1"/>
  <c r="AO446" i="13"/>
  <c r="AW446" i="13"/>
  <c r="BC446" i="13"/>
  <c r="BD446" i="13" s="1"/>
  <c r="CV446" i="13"/>
  <c r="CW446" i="13" s="1"/>
  <c r="AI447" i="13"/>
  <c r="AJ447" i="13" s="1"/>
  <c r="AO447" i="13"/>
  <c r="AW447" i="13"/>
  <c r="BC447" i="13"/>
  <c r="BD447" i="13" s="1"/>
  <c r="CV447" i="13"/>
  <c r="CW447" i="13" s="1"/>
  <c r="AI448" i="13"/>
  <c r="AJ448" i="13" s="1"/>
  <c r="AO448" i="13"/>
  <c r="AW448" i="13"/>
  <c r="BC448" i="13"/>
  <c r="BD448" i="13" s="1"/>
  <c r="CV448" i="13"/>
  <c r="CW448" i="13" s="1"/>
  <c r="AI449" i="13"/>
  <c r="AJ449" i="13" s="1"/>
  <c r="AO449" i="13"/>
  <c r="AW449" i="13"/>
  <c r="BC449" i="13"/>
  <c r="BD449" i="13" s="1"/>
  <c r="CV449" i="13"/>
  <c r="CW449" i="13" s="1"/>
  <c r="AI450" i="13"/>
  <c r="AJ450" i="13" s="1"/>
  <c r="AO450" i="13"/>
  <c r="AW450" i="13"/>
  <c r="BC450" i="13"/>
  <c r="BD450" i="13" s="1"/>
  <c r="CV450" i="13"/>
  <c r="CW450" i="13" s="1"/>
  <c r="AI451" i="13"/>
  <c r="AJ451" i="13" s="1"/>
  <c r="AO451" i="13"/>
  <c r="AW451" i="13"/>
  <c r="BC451" i="13"/>
  <c r="BD451" i="13" s="1"/>
  <c r="CV451" i="13"/>
  <c r="CW451" i="13" s="1"/>
  <c r="AI452" i="13"/>
  <c r="AJ452" i="13" s="1"/>
  <c r="AO452" i="13"/>
  <c r="AW452" i="13"/>
  <c r="BC452" i="13"/>
  <c r="BD452" i="13" s="1"/>
  <c r="CV452" i="13"/>
  <c r="CW452" i="13" s="1"/>
  <c r="AI453" i="13"/>
  <c r="AJ453" i="13" s="1"/>
  <c r="AO453" i="13"/>
  <c r="AW453" i="13"/>
  <c r="BC453" i="13"/>
  <c r="BD453" i="13" s="1"/>
  <c r="CV453" i="13"/>
  <c r="CW453" i="13" s="1"/>
  <c r="AI454" i="13"/>
  <c r="AJ454" i="13" s="1"/>
  <c r="AO454" i="13"/>
  <c r="AW454" i="13"/>
  <c r="BC454" i="13"/>
  <c r="BD454" i="13" s="1"/>
  <c r="CV454" i="13"/>
  <c r="CW454" i="13" s="1"/>
  <c r="AI455" i="13"/>
  <c r="AJ455" i="13" s="1"/>
  <c r="AO455" i="13"/>
  <c r="AW455" i="13"/>
  <c r="BC455" i="13"/>
  <c r="BD455" i="13" s="1"/>
  <c r="CV455" i="13"/>
  <c r="CW455" i="13" s="1"/>
  <c r="AI456" i="13"/>
  <c r="AJ456" i="13" s="1"/>
  <c r="AO456" i="13"/>
  <c r="AW456" i="13"/>
  <c r="BC456" i="13"/>
  <c r="BD456" i="13" s="1"/>
  <c r="CV456" i="13"/>
  <c r="CW456" i="13" s="1"/>
  <c r="AI457" i="13"/>
  <c r="AJ457" i="13" s="1"/>
  <c r="AO457" i="13"/>
  <c r="AW457" i="13"/>
  <c r="BC457" i="13"/>
  <c r="BD457" i="13" s="1"/>
  <c r="CV457" i="13"/>
  <c r="CW457" i="13" s="1"/>
  <c r="AI458" i="13"/>
  <c r="AJ458" i="13" s="1"/>
  <c r="AO458" i="13"/>
  <c r="AW458" i="13"/>
  <c r="BC458" i="13"/>
  <c r="BD458" i="13" s="1"/>
  <c r="CV458" i="13"/>
  <c r="CW458" i="13" s="1"/>
  <c r="AI459" i="13"/>
  <c r="AJ459" i="13" s="1"/>
  <c r="AO459" i="13"/>
  <c r="AW459" i="13"/>
  <c r="BC459" i="13"/>
  <c r="BD459" i="13" s="1"/>
  <c r="CV459" i="13"/>
  <c r="CW459" i="13" s="1"/>
  <c r="AI460" i="13"/>
  <c r="AJ460" i="13" s="1"/>
  <c r="AO460" i="13"/>
  <c r="AW460" i="13"/>
  <c r="BC460" i="13"/>
  <c r="BD460" i="13" s="1"/>
  <c r="CV460" i="13"/>
  <c r="CW460" i="13" s="1"/>
  <c r="AI461" i="13"/>
  <c r="AJ461" i="13" s="1"/>
  <c r="AO461" i="13"/>
  <c r="AW461" i="13"/>
  <c r="BC461" i="13"/>
  <c r="BD461" i="13" s="1"/>
  <c r="CV461" i="13"/>
  <c r="CW461" i="13" s="1"/>
  <c r="AI462" i="13"/>
  <c r="AJ462" i="13" s="1"/>
  <c r="AO462" i="13"/>
  <c r="AW462" i="13"/>
  <c r="BC462" i="13"/>
  <c r="BD462" i="13" s="1"/>
  <c r="CV462" i="13"/>
  <c r="CW462" i="13" s="1"/>
  <c r="AI463" i="13"/>
  <c r="AJ463" i="13" s="1"/>
  <c r="AO463" i="13"/>
  <c r="AW463" i="13"/>
  <c r="BC463" i="13"/>
  <c r="BD463" i="13" s="1"/>
  <c r="CV463" i="13"/>
  <c r="CW463" i="13" s="1"/>
  <c r="AI464" i="13"/>
  <c r="AJ464" i="13" s="1"/>
  <c r="AO464" i="13"/>
  <c r="AW464" i="13"/>
  <c r="BC464" i="13"/>
  <c r="BD464" i="13" s="1"/>
  <c r="CV464" i="13"/>
  <c r="CW464" i="13" s="1"/>
  <c r="AI465" i="13"/>
  <c r="AJ465" i="13" s="1"/>
  <c r="AO465" i="13"/>
  <c r="AW465" i="13"/>
  <c r="BC465" i="13"/>
  <c r="BD465" i="13" s="1"/>
  <c r="CV465" i="13"/>
  <c r="CW465" i="13" s="1"/>
  <c r="AI466" i="13"/>
  <c r="AJ466" i="13" s="1"/>
  <c r="AO466" i="13"/>
  <c r="AW466" i="13"/>
  <c r="BC466" i="13"/>
  <c r="BD466" i="13" s="1"/>
  <c r="CV466" i="13"/>
  <c r="CW466" i="13" s="1"/>
  <c r="AI467" i="13"/>
  <c r="AJ467" i="13" s="1"/>
  <c r="AO467" i="13"/>
  <c r="AW467" i="13"/>
  <c r="BC467" i="13"/>
  <c r="BD467" i="13" s="1"/>
  <c r="CV467" i="13"/>
  <c r="CW467" i="13" s="1"/>
  <c r="AI468" i="13"/>
  <c r="AJ468" i="13" s="1"/>
  <c r="AO468" i="13"/>
  <c r="AW468" i="13"/>
  <c r="BC468" i="13"/>
  <c r="BD468" i="13" s="1"/>
  <c r="CV468" i="13"/>
  <c r="CW468" i="13" s="1"/>
  <c r="AI469" i="13"/>
  <c r="AJ469" i="13" s="1"/>
  <c r="AO469" i="13"/>
  <c r="AW469" i="13"/>
  <c r="BC469" i="13"/>
  <c r="BD469" i="13" s="1"/>
  <c r="CV469" i="13"/>
  <c r="CW469" i="13" s="1"/>
  <c r="AI470" i="13"/>
  <c r="AJ470" i="13" s="1"/>
  <c r="AO470" i="13"/>
  <c r="AW470" i="13"/>
  <c r="BC470" i="13"/>
  <c r="BD470" i="13" s="1"/>
  <c r="CV470" i="13"/>
  <c r="CW470" i="13" s="1"/>
  <c r="AI471" i="13"/>
  <c r="AJ471" i="13" s="1"/>
  <c r="AO471" i="13"/>
  <c r="AW471" i="13"/>
  <c r="BC471" i="13"/>
  <c r="BD471" i="13" s="1"/>
  <c r="CV471" i="13"/>
  <c r="CW471" i="13" s="1"/>
  <c r="AI472" i="13"/>
  <c r="AJ472" i="13" s="1"/>
  <c r="AO472" i="13"/>
  <c r="AW472" i="13"/>
  <c r="BC472" i="13"/>
  <c r="BD472" i="13" s="1"/>
  <c r="CV472" i="13"/>
  <c r="CW472" i="13" s="1"/>
  <c r="AI473" i="13"/>
  <c r="AJ473" i="13" s="1"/>
  <c r="AO473" i="13"/>
  <c r="AW473" i="13"/>
  <c r="BC473" i="13"/>
  <c r="BD473" i="13" s="1"/>
  <c r="CV473" i="13"/>
  <c r="CW473" i="13" s="1"/>
  <c r="AI474" i="13"/>
  <c r="AJ474" i="13" s="1"/>
  <c r="AO474" i="13"/>
  <c r="AW474" i="13"/>
  <c r="BC474" i="13"/>
  <c r="BD474" i="13" s="1"/>
  <c r="CV474" i="13"/>
  <c r="CW474" i="13" s="1"/>
  <c r="AI475" i="13"/>
  <c r="AJ475" i="13" s="1"/>
  <c r="AO475" i="13"/>
  <c r="AW475" i="13"/>
  <c r="BC475" i="13"/>
  <c r="BD475" i="13" s="1"/>
  <c r="CV475" i="13"/>
  <c r="CW475" i="13" s="1"/>
  <c r="AI476" i="13"/>
  <c r="AJ476" i="13" s="1"/>
  <c r="AO476" i="13"/>
  <c r="AW476" i="13"/>
  <c r="BC476" i="13"/>
  <c r="BD476" i="13" s="1"/>
  <c r="CV476" i="13"/>
  <c r="CW476" i="13" s="1"/>
  <c r="AI477" i="13"/>
  <c r="AJ477" i="13" s="1"/>
  <c r="AO477" i="13"/>
  <c r="AW477" i="13"/>
  <c r="BC477" i="13"/>
  <c r="BD477" i="13" s="1"/>
  <c r="CV477" i="13"/>
  <c r="CW477" i="13" s="1"/>
  <c r="AI478" i="13"/>
  <c r="AJ478" i="13" s="1"/>
  <c r="AO478" i="13"/>
  <c r="AW478" i="13"/>
  <c r="BC478" i="13"/>
  <c r="BD478" i="13" s="1"/>
  <c r="CV478" i="13"/>
  <c r="CW478" i="13" s="1"/>
  <c r="AI479" i="13"/>
  <c r="AJ479" i="13" s="1"/>
  <c r="AO479" i="13"/>
  <c r="AW479" i="13"/>
  <c r="BC479" i="13"/>
  <c r="BD479" i="13" s="1"/>
  <c r="CV479" i="13"/>
  <c r="CW479" i="13" s="1"/>
  <c r="AI480" i="13"/>
  <c r="AJ480" i="13" s="1"/>
  <c r="AO480" i="13"/>
  <c r="AW480" i="13"/>
  <c r="BC480" i="13"/>
  <c r="BD480" i="13" s="1"/>
  <c r="CV480" i="13"/>
  <c r="CW480" i="13" s="1"/>
  <c r="AI481" i="13"/>
  <c r="AJ481" i="13" s="1"/>
  <c r="AO481" i="13"/>
  <c r="AW481" i="13"/>
  <c r="BC481" i="13"/>
  <c r="BD481" i="13" s="1"/>
  <c r="CV481" i="13"/>
  <c r="CW481" i="13" s="1"/>
  <c r="AI482" i="13"/>
  <c r="AJ482" i="13" s="1"/>
  <c r="AO482" i="13"/>
  <c r="AW482" i="13"/>
  <c r="BC482" i="13"/>
  <c r="BD482" i="13" s="1"/>
  <c r="CV482" i="13"/>
  <c r="CW482" i="13" s="1"/>
  <c r="AI483" i="13"/>
  <c r="AJ483" i="13" s="1"/>
  <c r="AO483" i="13"/>
  <c r="AW483" i="13"/>
  <c r="BC483" i="13"/>
  <c r="BD483" i="13" s="1"/>
  <c r="CV483" i="13"/>
  <c r="CW483" i="13" s="1"/>
  <c r="AI484" i="13"/>
  <c r="AJ484" i="13" s="1"/>
  <c r="AO484" i="13"/>
  <c r="AW484" i="13"/>
  <c r="BC484" i="13"/>
  <c r="BD484" i="13" s="1"/>
  <c r="CV484" i="13"/>
  <c r="CW484" i="13" s="1"/>
  <c r="AI485" i="13"/>
  <c r="AJ485" i="13" s="1"/>
  <c r="AO485" i="13"/>
  <c r="AW485" i="13"/>
  <c r="BC485" i="13"/>
  <c r="BD485" i="13" s="1"/>
  <c r="CV485" i="13"/>
  <c r="CW485" i="13" s="1"/>
  <c r="AI486" i="13"/>
  <c r="AJ486" i="13" s="1"/>
  <c r="AO486" i="13"/>
  <c r="AW486" i="13"/>
  <c r="BC486" i="13"/>
  <c r="BD486" i="13" s="1"/>
  <c r="CV486" i="13"/>
  <c r="CW486" i="13" s="1"/>
  <c r="AI487" i="13"/>
  <c r="AJ487" i="13" s="1"/>
  <c r="AO487" i="13"/>
  <c r="AW487" i="13"/>
  <c r="BC487" i="13"/>
  <c r="BD487" i="13" s="1"/>
  <c r="CV487" i="13"/>
  <c r="CW487" i="13" s="1"/>
  <c r="AI488" i="13"/>
  <c r="AJ488" i="13" s="1"/>
  <c r="AO488" i="13"/>
  <c r="AW488" i="13"/>
  <c r="BC488" i="13"/>
  <c r="BD488" i="13" s="1"/>
  <c r="CV488" i="13"/>
  <c r="CW488" i="13" s="1"/>
  <c r="AI489" i="13"/>
  <c r="AJ489" i="13" s="1"/>
  <c r="AO489" i="13"/>
  <c r="AW489" i="13"/>
  <c r="BC489" i="13"/>
  <c r="BD489" i="13" s="1"/>
  <c r="CV489" i="13"/>
  <c r="CW489" i="13" s="1"/>
  <c r="AI490" i="13"/>
  <c r="AJ490" i="13" s="1"/>
  <c r="AO490" i="13"/>
  <c r="AW490" i="13"/>
  <c r="BC490" i="13"/>
  <c r="BD490" i="13" s="1"/>
  <c r="CV490" i="13"/>
  <c r="CW490" i="13" s="1"/>
  <c r="AI491" i="13"/>
  <c r="AJ491" i="13" s="1"/>
  <c r="AO491" i="13"/>
  <c r="AW491" i="13"/>
  <c r="BC491" i="13"/>
  <c r="BD491" i="13" s="1"/>
  <c r="CV491" i="13"/>
  <c r="CW491" i="13" s="1"/>
  <c r="AI492" i="13"/>
  <c r="AJ492" i="13" s="1"/>
  <c r="AO492" i="13"/>
  <c r="AW492" i="13"/>
  <c r="BC492" i="13"/>
  <c r="BD492" i="13" s="1"/>
  <c r="CV492" i="13"/>
  <c r="CW492" i="13" s="1"/>
  <c r="AI493" i="13"/>
  <c r="AJ493" i="13" s="1"/>
  <c r="AO493" i="13"/>
  <c r="AW493" i="13"/>
  <c r="BC493" i="13"/>
  <c r="BD493" i="13" s="1"/>
  <c r="CV493" i="13"/>
  <c r="CW493" i="13" s="1"/>
  <c r="AI494" i="13"/>
  <c r="AJ494" i="13" s="1"/>
  <c r="AO494" i="13"/>
  <c r="AW494" i="13"/>
  <c r="BC494" i="13"/>
  <c r="BD494" i="13" s="1"/>
  <c r="CV494" i="13"/>
  <c r="CW494" i="13" s="1"/>
  <c r="AI495" i="13"/>
  <c r="AJ495" i="13" s="1"/>
  <c r="AO495" i="13"/>
  <c r="AW495" i="13"/>
  <c r="BC495" i="13"/>
  <c r="BD495" i="13" s="1"/>
  <c r="CV495" i="13"/>
  <c r="CW495" i="13" s="1"/>
  <c r="AI496" i="13"/>
  <c r="AJ496" i="13" s="1"/>
  <c r="AO496" i="13"/>
  <c r="AW496" i="13"/>
  <c r="BC496" i="13"/>
  <c r="BD496" i="13" s="1"/>
  <c r="CV496" i="13"/>
  <c r="CW496" i="13" s="1"/>
  <c r="AI497" i="13"/>
  <c r="AJ497" i="13" s="1"/>
  <c r="AO497" i="13"/>
  <c r="AW497" i="13"/>
  <c r="BC497" i="13"/>
  <c r="BD497" i="13" s="1"/>
  <c r="CV497" i="13"/>
  <c r="CW497" i="13" s="1"/>
  <c r="AI498" i="13"/>
  <c r="AJ498" i="13" s="1"/>
  <c r="AO498" i="13"/>
  <c r="AW498" i="13"/>
  <c r="BC498" i="13"/>
  <c r="BD498" i="13" s="1"/>
  <c r="CV498" i="13"/>
  <c r="CW498" i="13" s="1"/>
  <c r="AI499" i="13"/>
  <c r="AJ499" i="13" s="1"/>
  <c r="AO499" i="13"/>
  <c r="AW499" i="13"/>
  <c r="BC499" i="13"/>
  <c r="BD499" i="13" s="1"/>
  <c r="CV499" i="13"/>
  <c r="CW499" i="13" s="1"/>
  <c r="AI500" i="13"/>
  <c r="AJ500" i="13" s="1"/>
  <c r="AO500" i="13"/>
  <c r="AW500" i="13"/>
  <c r="BC500" i="13"/>
  <c r="BD500" i="13" s="1"/>
  <c r="CV500" i="13"/>
  <c r="CW500" i="13" s="1"/>
  <c r="AI501" i="13"/>
  <c r="AJ501" i="13" s="1"/>
  <c r="AO501" i="13"/>
  <c r="AW501" i="13"/>
  <c r="BC501" i="13"/>
  <c r="BD501" i="13" s="1"/>
  <c r="CV501" i="13"/>
  <c r="CW501" i="13" s="1"/>
  <c r="AI502" i="13"/>
  <c r="AJ502" i="13" s="1"/>
  <c r="AO502" i="13"/>
  <c r="AW502" i="13"/>
  <c r="BC502" i="13"/>
  <c r="BD502" i="13" s="1"/>
  <c r="CV502" i="13"/>
  <c r="CW502" i="13" s="1"/>
  <c r="AI503" i="13"/>
  <c r="AJ503" i="13" s="1"/>
  <c r="AO503" i="13"/>
  <c r="AW503" i="13"/>
  <c r="BC503" i="13"/>
  <c r="BD503" i="13" s="1"/>
  <c r="CV503" i="13"/>
  <c r="CW503" i="13" s="1"/>
  <c r="AI504" i="13"/>
  <c r="AJ504" i="13" s="1"/>
  <c r="AO504" i="13"/>
  <c r="AW504" i="13"/>
  <c r="BC504" i="13"/>
  <c r="BD504" i="13" s="1"/>
  <c r="CV504" i="13"/>
  <c r="CW504" i="13" s="1"/>
  <c r="AI505" i="13"/>
  <c r="AJ505" i="13" s="1"/>
  <c r="AO505" i="13"/>
  <c r="AW505" i="13"/>
  <c r="BC505" i="13"/>
  <c r="BD505" i="13" s="1"/>
  <c r="CV505" i="13"/>
  <c r="CW505" i="13" s="1"/>
  <c r="AI506" i="13"/>
  <c r="AJ506" i="13" s="1"/>
  <c r="AO506" i="13"/>
  <c r="AW506" i="13"/>
  <c r="BC506" i="13"/>
  <c r="BD506" i="13" s="1"/>
  <c r="CV506" i="13"/>
  <c r="CW506" i="13" s="1"/>
  <c r="AI507" i="13"/>
  <c r="AJ507" i="13" s="1"/>
  <c r="AO507" i="13"/>
  <c r="AW507" i="13"/>
  <c r="BC507" i="13"/>
  <c r="BD507" i="13" s="1"/>
  <c r="CV507" i="13"/>
  <c r="CW507" i="13" s="1"/>
  <c r="AI508" i="13"/>
  <c r="AJ508" i="13" s="1"/>
  <c r="AO508" i="13"/>
  <c r="AW508" i="13"/>
  <c r="BC508" i="13"/>
  <c r="BD508" i="13" s="1"/>
  <c r="CV508" i="13"/>
  <c r="CW508" i="13" s="1"/>
  <c r="AI509" i="13"/>
  <c r="AJ509" i="13" s="1"/>
  <c r="AO509" i="13"/>
  <c r="AW509" i="13"/>
  <c r="BC509" i="13"/>
  <c r="BD509" i="13" s="1"/>
  <c r="CV509" i="13"/>
  <c r="CW509" i="13" s="1"/>
  <c r="AI510" i="13"/>
  <c r="AJ510" i="13" s="1"/>
  <c r="AO510" i="13"/>
  <c r="AW510" i="13"/>
  <c r="BC510" i="13"/>
  <c r="BD510" i="13" s="1"/>
  <c r="CV510" i="13"/>
  <c r="CW510" i="13" s="1"/>
  <c r="AI511" i="13"/>
  <c r="AJ511" i="13" s="1"/>
  <c r="AO511" i="13"/>
  <c r="AW511" i="13"/>
  <c r="BC511" i="13"/>
  <c r="BD511" i="13" s="1"/>
  <c r="CV511" i="13"/>
  <c r="CW511" i="13" s="1"/>
  <c r="AI512" i="13"/>
  <c r="AJ512" i="13" s="1"/>
  <c r="AO512" i="13"/>
  <c r="AW512" i="13"/>
  <c r="BC512" i="13"/>
  <c r="BD512" i="13" s="1"/>
  <c r="CV512" i="13"/>
  <c r="CW512" i="13" s="1"/>
  <c r="AI513" i="13"/>
  <c r="AJ513" i="13" s="1"/>
  <c r="AO513" i="13"/>
  <c r="AW513" i="13"/>
  <c r="BC513" i="13"/>
  <c r="BD513" i="13" s="1"/>
  <c r="CV513" i="13"/>
  <c r="CW513" i="13" s="1"/>
  <c r="AI514" i="13"/>
  <c r="AJ514" i="13" s="1"/>
  <c r="AO514" i="13"/>
  <c r="AW514" i="13"/>
  <c r="BC514" i="13"/>
  <c r="BD514" i="13" s="1"/>
  <c r="CV514" i="13"/>
  <c r="CW514" i="13" s="1"/>
  <c r="AI515" i="13"/>
  <c r="AJ515" i="13" s="1"/>
  <c r="AO515" i="13"/>
  <c r="AW515" i="13"/>
  <c r="BC515" i="13"/>
  <c r="BD515" i="13" s="1"/>
  <c r="CV515" i="13"/>
  <c r="CW515" i="13" s="1"/>
  <c r="AI516" i="13"/>
  <c r="AJ516" i="13" s="1"/>
  <c r="AO516" i="13"/>
  <c r="AW516" i="13"/>
  <c r="BC516" i="13"/>
  <c r="BD516" i="13" s="1"/>
  <c r="CV516" i="13"/>
  <c r="CW516" i="13" s="1"/>
  <c r="AI517" i="13"/>
  <c r="AJ517" i="13" s="1"/>
  <c r="AO517" i="13"/>
  <c r="AW517" i="13"/>
  <c r="BC517" i="13"/>
  <c r="BD517" i="13" s="1"/>
  <c r="CV517" i="13"/>
  <c r="CW517" i="13" s="1"/>
  <c r="AI518" i="13"/>
  <c r="AJ518" i="13" s="1"/>
  <c r="AO518" i="13"/>
  <c r="AW518" i="13"/>
  <c r="BC518" i="13"/>
  <c r="BD518" i="13" s="1"/>
  <c r="CV518" i="13"/>
  <c r="CW518" i="13" s="1"/>
  <c r="AI519" i="13"/>
  <c r="AJ519" i="13" s="1"/>
  <c r="AO519" i="13"/>
  <c r="AW519" i="13"/>
  <c r="BC519" i="13"/>
  <c r="BD519" i="13" s="1"/>
  <c r="CV519" i="13"/>
  <c r="CW519" i="13" s="1"/>
  <c r="AI520" i="13"/>
  <c r="AJ520" i="13" s="1"/>
  <c r="AO520" i="13"/>
  <c r="AW520" i="13"/>
  <c r="BC520" i="13"/>
  <c r="BD520" i="13" s="1"/>
  <c r="CV520" i="13"/>
  <c r="CW520" i="13" s="1"/>
  <c r="AI521" i="13"/>
  <c r="AJ521" i="13" s="1"/>
  <c r="AO521" i="13"/>
  <c r="AW521" i="13"/>
  <c r="BC521" i="13"/>
  <c r="BD521" i="13" s="1"/>
  <c r="CV521" i="13"/>
  <c r="CW521" i="13" s="1"/>
  <c r="AI522" i="13"/>
  <c r="AJ522" i="13" s="1"/>
  <c r="AO522" i="13"/>
  <c r="AW522" i="13"/>
  <c r="BC522" i="13"/>
  <c r="BD522" i="13" s="1"/>
  <c r="CV522" i="13"/>
  <c r="CW522" i="13" s="1"/>
  <c r="AI523" i="13"/>
  <c r="AJ523" i="13" s="1"/>
  <c r="AO523" i="13"/>
  <c r="AW523" i="13"/>
  <c r="BC523" i="13"/>
  <c r="BD523" i="13" s="1"/>
  <c r="CV523" i="13"/>
  <c r="CW523" i="13" s="1"/>
  <c r="AI524" i="13"/>
  <c r="AJ524" i="13" s="1"/>
  <c r="AO524" i="13"/>
  <c r="AW524" i="13"/>
  <c r="BC524" i="13"/>
  <c r="BD524" i="13" s="1"/>
  <c r="CV524" i="13"/>
  <c r="CW524" i="13" s="1"/>
  <c r="AI525" i="13"/>
  <c r="AJ525" i="13" s="1"/>
  <c r="AO525" i="13"/>
  <c r="AW525" i="13"/>
  <c r="BC525" i="13"/>
  <c r="BD525" i="13" s="1"/>
  <c r="CV525" i="13"/>
  <c r="CW525" i="13" s="1"/>
  <c r="AI526" i="13"/>
  <c r="AJ526" i="13" s="1"/>
  <c r="AO526" i="13"/>
  <c r="AW526" i="13"/>
  <c r="BC526" i="13"/>
  <c r="BD526" i="13" s="1"/>
  <c r="CV526" i="13"/>
  <c r="CW526" i="13" s="1"/>
  <c r="AI527" i="13"/>
  <c r="AJ527" i="13" s="1"/>
  <c r="AO527" i="13"/>
  <c r="AW527" i="13"/>
  <c r="BC527" i="13"/>
  <c r="BD527" i="13" s="1"/>
  <c r="CV527" i="13"/>
  <c r="CW527" i="13" s="1"/>
  <c r="AI528" i="13"/>
  <c r="AJ528" i="13" s="1"/>
  <c r="AO528" i="13"/>
  <c r="AW528" i="13"/>
  <c r="BC528" i="13"/>
  <c r="BD528" i="13" s="1"/>
  <c r="CV528" i="13"/>
  <c r="CW528" i="13" s="1"/>
  <c r="AI529" i="13"/>
  <c r="AJ529" i="13" s="1"/>
  <c r="AO529" i="13"/>
  <c r="AW529" i="13"/>
  <c r="BC529" i="13"/>
  <c r="BD529" i="13" s="1"/>
  <c r="CV529" i="13"/>
  <c r="CW529" i="13" s="1"/>
  <c r="AI530" i="13"/>
  <c r="AJ530" i="13" s="1"/>
  <c r="AO530" i="13"/>
  <c r="AW530" i="13"/>
  <c r="BC530" i="13"/>
  <c r="BD530" i="13" s="1"/>
  <c r="CV530" i="13"/>
  <c r="CW530" i="13" s="1"/>
  <c r="AI531" i="13"/>
  <c r="AJ531" i="13" s="1"/>
  <c r="AO531" i="13"/>
  <c r="AW531" i="13"/>
  <c r="BC531" i="13"/>
  <c r="BD531" i="13" s="1"/>
  <c r="CV531" i="13"/>
  <c r="CW531" i="13" s="1"/>
  <c r="AI532" i="13"/>
  <c r="AJ532" i="13" s="1"/>
  <c r="AO532" i="13"/>
  <c r="AW532" i="13"/>
  <c r="BC532" i="13"/>
  <c r="BD532" i="13" s="1"/>
  <c r="CV532" i="13"/>
  <c r="CW532" i="13" s="1"/>
  <c r="AI533" i="13"/>
  <c r="AJ533" i="13" s="1"/>
  <c r="AO533" i="13"/>
  <c r="AW533" i="13"/>
  <c r="BC533" i="13"/>
  <c r="BD533" i="13" s="1"/>
  <c r="CV533" i="13"/>
  <c r="CW533" i="13" s="1"/>
  <c r="AI534" i="13"/>
  <c r="AJ534" i="13" s="1"/>
  <c r="AO534" i="13"/>
  <c r="AW534" i="13"/>
  <c r="BC534" i="13"/>
  <c r="BD534" i="13" s="1"/>
  <c r="CV534" i="13"/>
  <c r="CW534" i="13" s="1"/>
  <c r="AI535" i="13"/>
  <c r="AJ535" i="13" s="1"/>
  <c r="AO535" i="13"/>
  <c r="AW535" i="13"/>
  <c r="BC535" i="13"/>
  <c r="BD535" i="13" s="1"/>
  <c r="CV535" i="13"/>
  <c r="CW535" i="13" s="1"/>
  <c r="AI536" i="13"/>
  <c r="AJ536" i="13" s="1"/>
  <c r="AO536" i="13"/>
  <c r="AW536" i="13"/>
  <c r="BC536" i="13"/>
  <c r="BD536" i="13" s="1"/>
  <c r="CV536" i="13"/>
  <c r="CW536" i="13" s="1"/>
  <c r="AI537" i="13"/>
  <c r="AJ537" i="13" s="1"/>
  <c r="AO537" i="13"/>
  <c r="AW537" i="13"/>
  <c r="BC537" i="13"/>
  <c r="BD537" i="13" s="1"/>
  <c r="CV537" i="13"/>
  <c r="CW537" i="13" s="1"/>
  <c r="AI538" i="13"/>
  <c r="AJ538" i="13" s="1"/>
  <c r="AO538" i="13"/>
  <c r="AW538" i="13"/>
  <c r="BC538" i="13"/>
  <c r="BD538" i="13" s="1"/>
  <c r="CV538" i="13"/>
  <c r="CW538" i="13" s="1"/>
  <c r="AI539" i="13"/>
  <c r="AJ539" i="13" s="1"/>
  <c r="AO539" i="13"/>
  <c r="AW539" i="13"/>
  <c r="BC539" i="13"/>
  <c r="BD539" i="13" s="1"/>
  <c r="CV539" i="13"/>
  <c r="CW539" i="13" s="1"/>
  <c r="AI540" i="13"/>
  <c r="AJ540" i="13" s="1"/>
  <c r="AO540" i="13"/>
  <c r="AW540" i="13"/>
  <c r="BC540" i="13"/>
  <c r="BD540" i="13" s="1"/>
  <c r="CV540" i="13"/>
  <c r="CW540" i="13" s="1"/>
  <c r="AI541" i="13"/>
  <c r="AJ541" i="13" s="1"/>
  <c r="AO541" i="13"/>
  <c r="AW541" i="13"/>
  <c r="BC541" i="13"/>
  <c r="BD541" i="13" s="1"/>
  <c r="CV541" i="13"/>
  <c r="CW541" i="13" s="1"/>
  <c r="AI542" i="13"/>
  <c r="AJ542" i="13" s="1"/>
  <c r="AO542" i="13"/>
  <c r="AW542" i="13"/>
  <c r="BC542" i="13"/>
  <c r="BD542" i="13" s="1"/>
  <c r="CV542" i="13"/>
  <c r="CW542" i="13" s="1"/>
  <c r="AI543" i="13"/>
  <c r="AJ543" i="13" s="1"/>
  <c r="AO543" i="13"/>
  <c r="AW543" i="13"/>
  <c r="BC543" i="13"/>
  <c r="BD543" i="13" s="1"/>
  <c r="CV543" i="13"/>
  <c r="CW543" i="13" s="1"/>
  <c r="AI544" i="13"/>
  <c r="AJ544" i="13" s="1"/>
  <c r="AO544" i="13"/>
  <c r="AW544" i="13"/>
  <c r="BC544" i="13"/>
  <c r="BD544" i="13" s="1"/>
  <c r="CV544" i="13"/>
  <c r="CW544" i="13" s="1"/>
  <c r="AI545" i="13"/>
  <c r="AJ545" i="13" s="1"/>
  <c r="AO545" i="13"/>
  <c r="AW545" i="13"/>
  <c r="BC545" i="13"/>
  <c r="BD545" i="13" s="1"/>
  <c r="CV545" i="13"/>
  <c r="CW545" i="13" s="1"/>
  <c r="AI546" i="13"/>
  <c r="AJ546" i="13" s="1"/>
  <c r="AO546" i="13"/>
  <c r="AW546" i="13"/>
  <c r="BC546" i="13"/>
  <c r="BD546" i="13" s="1"/>
  <c r="CV546" i="13"/>
  <c r="CW546" i="13" s="1"/>
  <c r="AI547" i="13"/>
  <c r="AJ547" i="13" s="1"/>
  <c r="AO547" i="13"/>
  <c r="AW547" i="13"/>
  <c r="BC547" i="13"/>
  <c r="BD547" i="13" s="1"/>
  <c r="CV547" i="13"/>
  <c r="CW547" i="13" s="1"/>
  <c r="AI548" i="13"/>
  <c r="AJ548" i="13" s="1"/>
  <c r="AO548" i="13"/>
  <c r="AW548" i="13"/>
  <c r="BC548" i="13"/>
  <c r="BD548" i="13" s="1"/>
  <c r="CV548" i="13"/>
  <c r="CW548" i="13" s="1"/>
  <c r="AI549" i="13"/>
  <c r="AJ549" i="13" s="1"/>
  <c r="AO549" i="13"/>
  <c r="AW549" i="13"/>
  <c r="BC549" i="13"/>
  <c r="BD549" i="13" s="1"/>
  <c r="CV549" i="13"/>
  <c r="CW549" i="13" s="1"/>
  <c r="AI550" i="13"/>
  <c r="AJ550" i="13" s="1"/>
  <c r="AO550" i="13"/>
  <c r="AW550" i="13"/>
  <c r="BC550" i="13"/>
  <c r="BD550" i="13" s="1"/>
  <c r="CV550" i="13"/>
  <c r="CW550" i="13" s="1"/>
  <c r="AI551" i="13"/>
  <c r="AJ551" i="13" s="1"/>
  <c r="AO551" i="13"/>
  <c r="AW551" i="13"/>
  <c r="BC551" i="13"/>
  <c r="BD551" i="13" s="1"/>
  <c r="CV551" i="13"/>
  <c r="CW551" i="13" s="1"/>
  <c r="AI552" i="13"/>
  <c r="AJ552" i="13" s="1"/>
  <c r="AO552" i="13"/>
  <c r="AW552" i="13"/>
  <c r="BC552" i="13"/>
  <c r="BD552" i="13" s="1"/>
  <c r="CV552" i="13"/>
  <c r="CW552" i="13" s="1"/>
  <c r="AI553" i="13"/>
  <c r="AJ553" i="13" s="1"/>
  <c r="AO553" i="13"/>
  <c r="AW553" i="13"/>
  <c r="BC553" i="13"/>
  <c r="BD553" i="13" s="1"/>
  <c r="CV553" i="13"/>
  <c r="CW553" i="13" s="1"/>
  <c r="AI554" i="13"/>
  <c r="AJ554" i="13" s="1"/>
  <c r="AO554" i="13"/>
  <c r="AW554" i="13"/>
  <c r="AX554" i="13" s="1"/>
  <c r="BC554" i="13"/>
  <c r="BD554" i="13" s="1"/>
  <c r="CV554" i="13"/>
  <c r="CW554" i="13" s="1"/>
  <c r="AI555" i="13"/>
  <c r="AJ555" i="13" s="1"/>
  <c r="AO555" i="13"/>
  <c r="AW555" i="13"/>
  <c r="AX555" i="13" s="1"/>
  <c r="BC555" i="13"/>
  <c r="BD555" i="13" s="1"/>
  <c r="CV555" i="13"/>
  <c r="CW555" i="13" s="1"/>
  <c r="AI556" i="13"/>
  <c r="AJ556" i="13" s="1"/>
  <c r="AW556" i="13"/>
  <c r="AX556" i="13" s="1"/>
  <c r="BC556" i="13"/>
  <c r="BD556" i="13" s="1"/>
  <c r="CV556" i="13"/>
  <c r="CW556" i="13" s="1"/>
  <c r="AI557" i="13"/>
  <c r="AJ557" i="13" s="1"/>
  <c r="AW557" i="13"/>
  <c r="AX557" i="13" s="1"/>
  <c r="BC557" i="13"/>
  <c r="BD557" i="13" s="1"/>
  <c r="CV557" i="13"/>
  <c r="CW557" i="13" s="1"/>
  <c r="CV249" i="13"/>
  <c r="CW249" i="13" s="1"/>
  <c r="BC249" i="13"/>
  <c r="BD249" i="13" s="1"/>
  <c r="AW249" i="13"/>
  <c r="AO249" i="13"/>
  <c r="AI249" i="13"/>
  <c r="AJ249" i="13" s="1"/>
  <c r="CV247" i="13"/>
  <c r="CW247" i="13" s="1"/>
  <c r="BC247" i="13"/>
  <c r="BD247" i="13" s="1"/>
  <c r="AW247" i="13"/>
  <c r="AO247" i="13"/>
  <c r="AI247" i="13"/>
  <c r="AJ247" i="13" s="1"/>
  <c r="CV246" i="13"/>
  <c r="CW246" i="13" s="1"/>
  <c r="BC246" i="13"/>
  <c r="BD246" i="13" s="1"/>
  <c r="AW246" i="13"/>
  <c r="AO246" i="13"/>
  <c r="AI246" i="13"/>
  <c r="AJ246" i="13" s="1"/>
  <c r="F208" i="14"/>
  <c r="F207" i="14"/>
  <c r="F206" i="14"/>
  <c r="F205" i="14"/>
  <c r="F204" i="14"/>
  <c r="F203" i="14"/>
  <c r="F201" i="14"/>
  <c r="F199" i="14"/>
  <c r="F198" i="14"/>
  <c r="F197" i="14"/>
  <c r="F196" i="14"/>
  <c r="F194" i="14"/>
  <c r="F193" i="14"/>
  <c r="F192" i="14"/>
  <c r="F191" i="14"/>
  <c r="F190" i="14"/>
  <c r="F189" i="14"/>
  <c r="F188" i="14"/>
  <c r="F187" i="14"/>
  <c r="F186" i="14"/>
  <c r="F185" i="14"/>
  <c r="F184" i="14"/>
  <c r="F183" i="14"/>
  <c r="F182" i="14"/>
  <c r="F181" i="14"/>
  <c r="F180" i="14"/>
  <c r="F179" i="14"/>
  <c r="F178" i="14"/>
  <c r="F177" i="14"/>
  <c r="F176" i="14"/>
  <c r="F175" i="14"/>
  <c r="F174" i="14"/>
  <c r="F173" i="14"/>
  <c r="F172" i="14"/>
  <c r="F171" i="14"/>
  <c r="F170" i="14"/>
  <c r="F169" i="14"/>
  <c r="G17" i="52"/>
  <c r="G19" i="52"/>
  <c r="G20" i="52"/>
  <c r="G21" i="52"/>
  <c r="G23" i="52"/>
  <c r="G24" i="52"/>
  <c r="G25" i="52"/>
  <c r="G26" i="52"/>
  <c r="G27" i="52"/>
  <c r="G28" i="52"/>
  <c r="G29" i="52"/>
  <c r="G30" i="52"/>
  <c r="G31" i="52"/>
  <c r="G32" i="52"/>
  <c r="G33" i="52"/>
  <c r="G34" i="52"/>
  <c r="G35" i="52"/>
  <c r="G36" i="52"/>
  <c r="G37" i="52"/>
  <c r="G38" i="52"/>
  <c r="G39" i="52"/>
  <c r="G40" i="52"/>
  <c r="G41" i="52"/>
  <c r="G42" i="52"/>
  <c r="G43" i="52"/>
  <c r="G44" i="52"/>
  <c r="G46" i="52"/>
  <c r="G47" i="52"/>
  <c r="G48" i="52"/>
  <c r="G49" i="52"/>
  <c r="G51" i="52"/>
  <c r="G52" i="52"/>
  <c r="G53" i="52"/>
  <c r="G54" i="52"/>
  <c r="G55" i="52"/>
  <c r="G56" i="52"/>
  <c r="G57" i="52"/>
  <c r="G58" i="52"/>
  <c r="G59" i="52"/>
  <c r="G60" i="52"/>
  <c r="G61" i="52"/>
  <c r="G62" i="52"/>
  <c r="G63" i="52"/>
  <c r="G64" i="52"/>
  <c r="G65" i="52"/>
  <c r="G66" i="52"/>
  <c r="G67" i="52"/>
  <c r="G68" i="52"/>
  <c r="G69" i="52"/>
  <c r="G70" i="52"/>
  <c r="G72" i="52"/>
  <c r="G73" i="52"/>
  <c r="G75" i="52"/>
  <c r="G77" i="52"/>
  <c r="G79" i="52"/>
  <c r="G81" i="52"/>
  <c r="G82" i="52"/>
  <c r="G84" i="52"/>
  <c r="G86" i="52"/>
  <c r="G88" i="52"/>
  <c r="G89" i="52"/>
  <c r="G90" i="52"/>
  <c r="G91" i="52"/>
  <c r="G92" i="52"/>
  <c r="G93" i="52"/>
  <c r="G94" i="52"/>
  <c r="G95" i="52"/>
  <c r="G96" i="52"/>
  <c r="G97" i="52"/>
  <c r="G98" i="52"/>
  <c r="G99" i="52"/>
  <c r="G100" i="52"/>
  <c r="G101" i="52"/>
  <c r="G102" i="52"/>
  <c r="G103" i="52"/>
  <c r="G104" i="52"/>
  <c r="G105" i="52"/>
  <c r="G106" i="52"/>
  <c r="G107" i="52"/>
  <c r="G108" i="52"/>
  <c r="G109" i="52"/>
  <c r="G110" i="52"/>
  <c r="G111" i="52"/>
  <c r="G112" i="52"/>
  <c r="G113" i="52"/>
  <c r="G114" i="52"/>
  <c r="G115" i="52"/>
  <c r="G116" i="52"/>
  <c r="G117" i="52"/>
  <c r="G118" i="52"/>
  <c r="G119" i="52"/>
  <c r="G120" i="52"/>
  <c r="G122" i="52"/>
  <c r="G123" i="52"/>
  <c r="G124" i="52"/>
  <c r="G127" i="52"/>
  <c r="G129" i="52"/>
  <c r="G131" i="52"/>
  <c r="G132" i="52"/>
  <c r="G134" i="52"/>
  <c r="G136" i="52"/>
  <c r="H8" i="52"/>
  <c r="H13" i="52" s="1"/>
  <c r="F14" i="52"/>
  <c r="F558" i="52" s="1"/>
  <c r="CV11" i="13"/>
  <c r="CW11" i="13" s="1"/>
  <c r="CT11" i="13"/>
  <c r="D9" i="52"/>
  <c r="C5" i="52" s="1"/>
  <c r="C13" i="52"/>
  <c r="AX251" i="13" l="1"/>
  <c r="G254" i="15"/>
  <c r="E254" i="15" s="1"/>
  <c r="AX282" i="13"/>
  <c r="G285" i="15"/>
  <c r="E285" i="15" s="1"/>
  <c r="G287" i="52"/>
  <c r="E287" i="52" s="1"/>
  <c r="CW284" i="13"/>
  <c r="AX250" i="13"/>
  <c r="G253" i="15"/>
  <c r="E253" i="15" s="1"/>
  <c r="G513" i="15"/>
  <c r="E513" i="15" s="1"/>
  <c r="AX510" i="13"/>
  <c r="G501" i="15"/>
  <c r="E501" i="15" s="1"/>
  <c r="AX498" i="13"/>
  <c r="G453" i="15"/>
  <c r="E453" i="15" s="1"/>
  <c r="AX450" i="13"/>
  <c r="G405" i="15"/>
  <c r="E405" i="15" s="1"/>
  <c r="AX402" i="13"/>
  <c r="AX366" i="13"/>
  <c r="G369" i="15"/>
  <c r="E369" i="15" s="1"/>
  <c r="AX354" i="13"/>
  <c r="G357" i="15"/>
  <c r="E357" i="15" s="1"/>
  <c r="AX330" i="13"/>
  <c r="G333" i="15"/>
  <c r="E333" i="15" s="1"/>
  <c r="AX266" i="13"/>
  <c r="G269" i="15"/>
  <c r="E269" i="15" s="1"/>
  <c r="G484" i="15"/>
  <c r="E484" i="15" s="1"/>
  <c r="AX481" i="13"/>
  <c r="G472" i="15"/>
  <c r="E472" i="15" s="1"/>
  <c r="AX469" i="13"/>
  <c r="G460" i="15"/>
  <c r="E460" i="15" s="1"/>
  <c r="AX457" i="13"/>
  <c r="G448" i="15"/>
  <c r="E448" i="15" s="1"/>
  <c r="AX445" i="13"/>
  <c r="G436" i="15"/>
  <c r="E436" i="15" s="1"/>
  <c r="AX433" i="13"/>
  <c r="G412" i="15"/>
  <c r="E412" i="15" s="1"/>
  <c r="AX409" i="13"/>
  <c r="G400" i="15"/>
  <c r="E400" i="15" s="1"/>
  <c r="AX397" i="13"/>
  <c r="G388" i="15"/>
  <c r="E388" i="15" s="1"/>
  <c r="AX385" i="13"/>
  <c r="AX373" i="13"/>
  <c r="G376" i="15"/>
  <c r="E376" i="15" s="1"/>
  <c r="AX361" i="13"/>
  <c r="G364" i="15"/>
  <c r="E364" i="15" s="1"/>
  <c r="AX325" i="13"/>
  <c r="G328" i="15"/>
  <c r="E328" i="15" s="1"/>
  <c r="AX313" i="13"/>
  <c r="G316" i="15"/>
  <c r="E316" i="15" s="1"/>
  <c r="AX301" i="13"/>
  <c r="G304" i="15"/>
  <c r="E304" i="15" s="1"/>
  <c r="G294" i="52"/>
  <c r="CW291" i="13"/>
  <c r="G292" i="15"/>
  <c r="E292" i="15" s="1"/>
  <c r="AX289" i="13"/>
  <c r="AX277" i="13"/>
  <c r="G280" i="15"/>
  <c r="E280" i="15" s="1"/>
  <c r="AX249" i="13"/>
  <c r="G252" i="15"/>
  <c r="E252" i="15" s="1"/>
  <c r="G551" i="15"/>
  <c r="E551" i="15" s="1"/>
  <c r="AX548" i="13"/>
  <c r="G539" i="15"/>
  <c r="E539" i="15" s="1"/>
  <c r="AX536" i="13"/>
  <c r="G407" i="15"/>
  <c r="E407" i="15" s="1"/>
  <c r="AX404" i="13"/>
  <c r="G395" i="15"/>
  <c r="E395" i="15" s="1"/>
  <c r="AX392" i="13"/>
  <c r="G383" i="15"/>
  <c r="E383" i="15" s="1"/>
  <c r="AX380" i="13"/>
  <c r="G371" i="15"/>
  <c r="E371" i="15" s="1"/>
  <c r="AX368" i="13"/>
  <c r="AX320" i="13"/>
  <c r="G323" i="15"/>
  <c r="E323" i="15" s="1"/>
  <c r="G311" i="15"/>
  <c r="E311" i="15" s="1"/>
  <c r="AX308" i="13"/>
  <c r="AX296" i="13"/>
  <c r="G299" i="15"/>
  <c r="E299" i="15" s="1"/>
  <c r="AX284" i="13"/>
  <c r="G287" i="15"/>
  <c r="E287" i="15" s="1"/>
  <c r="AX268" i="13"/>
  <c r="G271" i="15"/>
  <c r="E271" i="15" s="1"/>
  <c r="G546" i="15"/>
  <c r="E546" i="15" s="1"/>
  <c r="AX543" i="13"/>
  <c r="G534" i="15"/>
  <c r="E534" i="15" s="1"/>
  <c r="AX531" i="13"/>
  <c r="G522" i="15"/>
  <c r="E522" i="15" s="1"/>
  <c r="AX519" i="13"/>
  <c r="G462" i="15"/>
  <c r="E462" i="15" s="1"/>
  <c r="AX459" i="13"/>
  <c r="G450" i="15"/>
  <c r="E450" i="15" s="1"/>
  <c r="AX447" i="13"/>
  <c r="G426" i="15"/>
  <c r="E426" i="15" s="1"/>
  <c r="AX423" i="13"/>
  <c r="G414" i="15"/>
  <c r="E414" i="15" s="1"/>
  <c r="AX411" i="13"/>
  <c r="G390" i="15"/>
  <c r="E390" i="15" s="1"/>
  <c r="AX387" i="13"/>
  <c r="AX363" i="13"/>
  <c r="G366" i="15"/>
  <c r="E366" i="15" s="1"/>
  <c r="AX339" i="13"/>
  <c r="G342" i="15"/>
  <c r="E342" i="15" s="1"/>
  <c r="AX327" i="13"/>
  <c r="G330" i="15"/>
  <c r="E330" i="15" s="1"/>
  <c r="AX303" i="13"/>
  <c r="G306" i="15"/>
  <c r="E306" i="15" s="1"/>
  <c r="G296" i="52"/>
  <c r="E296" i="52" s="1"/>
  <c r="CW293" i="13"/>
  <c r="AX291" i="13"/>
  <c r="G294" i="15"/>
  <c r="E294" i="15" s="1"/>
  <c r="G284" i="52"/>
  <c r="CW281" i="13"/>
  <c r="AX279" i="13"/>
  <c r="G282" i="15"/>
  <c r="E282" i="15" s="1"/>
  <c r="G505" i="15"/>
  <c r="E505" i="15" s="1"/>
  <c r="AX502" i="13"/>
  <c r="G409" i="15"/>
  <c r="E409" i="15" s="1"/>
  <c r="AX406" i="13"/>
  <c r="AX370" i="13"/>
  <c r="G373" i="15"/>
  <c r="E373" i="15" s="1"/>
  <c r="AX322" i="13"/>
  <c r="G325" i="15"/>
  <c r="E325" i="15" s="1"/>
  <c r="AX310" i="13"/>
  <c r="G313" i="15"/>
  <c r="E313" i="15" s="1"/>
  <c r="G291" i="52"/>
  <c r="D291" i="52" s="1"/>
  <c r="CW288" i="13"/>
  <c r="G488" i="15"/>
  <c r="E488" i="15" s="1"/>
  <c r="AX485" i="13"/>
  <c r="G476" i="15"/>
  <c r="E476" i="15" s="1"/>
  <c r="AX473" i="13"/>
  <c r="G428" i="15"/>
  <c r="E428" i="15" s="1"/>
  <c r="AX425" i="13"/>
  <c r="G416" i="15"/>
  <c r="E416" i="15" s="1"/>
  <c r="AX413" i="13"/>
  <c r="G404" i="15"/>
  <c r="E404" i="15" s="1"/>
  <c r="AX401" i="13"/>
  <c r="AX377" i="13"/>
  <c r="G380" i="15"/>
  <c r="E380" i="15" s="1"/>
  <c r="AX365" i="13"/>
  <c r="G368" i="15"/>
  <c r="E368" i="15" s="1"/>
  <c r="AX353" i="13"/>
  <c r="G356" i="15"/>
  <c r="E356" i="15" s="1"/>
  <c r="AX341" i="13"/>
  <c r="G344" i="15"/>
  <c r="E344" i="15" s="1"/>
  <c r="AX329" i="13"/>
  <c r="G332" i="15"/>
  <c r="E332" i="15" s="1"/>
  <c r="AX317" i="13"/>
  <c r="G320" i="15"/>
  <c r="E320" i="15" s="1"/>
  <c r="AX305" i="13"/>
  <c r="G308" i="15"/>
  <c r="E308" i="15" s="1"/>
  <c r="G298" i="52"/>
  <c r="D298" i="52" s="1"/>
  <c r="CW295" i="13"/>
  <c r="AX293" i="13"/>
  <c r="G296" i="15"/>
  <c r="E296" i="15" s="1"/>
  <c r="G286" i="52"/>
  <c r="D286" i="52" s="1"/>
  <c r="CW283" i="13"/>
  <c r="AX281" i="13"/>
  <c r="G284" i="15"/>
  <c r="E284" i="15" s="1"/>
  <c r="AX265" i="13"/>
  <c r="G268" i="15"/>
  <c r="E268" i="15" s="1"/>
  <c r="G459" i="15"/>
  <c r="E459" i="15" s="1"/>
  <c r="AX456" i="13"/>
  <c r="G411" i="15"/>
  <c r="E411" i="15" s="1"/>
  <c r="AX408" i="13"/>
  <c r="AX372" i="13"/>
  <c r="G375" i="15"/>
  <c r="E375" i="15" s="1"/>
  <c r="AX360" i="13"/>
  <c r="G363" i="15"/>
  <c r="E363" i="15" s="1"/>
  <c r="AX348" i="13"/>
  <c r="G351" i="15"/>
  <c r="E351" i="15" s="1"/>
  <c r="AX336" i="13"/>
  <c r="G339" i="15"/>
  <c r="E339" i="15" s="1"/>
  <c r="AX324" i="13"/>
  <c r="G327" i="15"/>
  <c r="E327" i="15" s="1"/>
  <c r="AX312" i="13"/>
  <c r="G315" i="15"/>
  <c r="E315" i="15" s="1"/>
  <c r="AX300" i="13"/>
  <c r="G303" i="15"/>
  <c r="E303" i="15" s="1"/>
  <c r="AX276" i="13"/>
  <c r="G279" i="15"/>
  <c r="E279" i="15" s="1"/>
  <c r="AX260" i="13"/>
  <c r="G263" i="15"/>
  <c r="E263" i="15" s="1"/>
  <c r="G550" i="15"/>
  <c r="E550" i="15" s="1"/>
  <c r="AX547" i="13"/>
  <c r="G538" i="15"/>
  <c r="E538" i="15" s="1"/>
  <c r="AX535" i="13"/>
  <c r="G526" i="15"/>
  <c r="E526" i="15" s="1"/>
  <c r="AX523" i="13"/>
  <c r="G514" i="15"/>
  <c r="E514" i="15" s="1"/>
  <c r="AX511" i="13"/>
  <c r="G502" i="15"/>
  <c r="E502" i="15" s="1"/>
  <c r="AX499" i="13"/>
  <c r="G490" i="15"/>
  <c r="E490" i="15" s="1"/>
  <c r="AX487" i="13"/>
  <c r="G478" i="15"/>
  <c r="E478" i="15" s="1"/>
  <c r="AX475" i="13"/>
  <c r="G466" i="15"/>
  <c r="E466" i="15" s="1"/>
  <c r="AX463" i="13"/>
  <c r="G454" i="15"/>
  <c r="E454" i="15" s="1"/>
  <c r="AX451" i="13"/>
  <c r="G442" i="15"/>
  <c r="E442" i="15" s="1"/>
  <c r="AX439" i="13"/>
  <c r="G430" i="15"/>
  <c r="E430" i="15" s="1"/>
  <c r="AX427" i="13"/>
  <c r="G418" i="15"/>
  <c r="E418" i="15" s="1"/>
  <c r="AX415" i="13"/>
  <c r="G406" i="15"/>
  <c r="E406" i="15" s="1"/>
  <c r="AX403" i="13"/>
  <c r="G394" i="15"/>
  <c r="E394" i="15" s="1"/>
  <c r="AX391" i="13"/>
  <c r="G382" i="15"/>
  <c r="E382" i="15" s="1"/>
  <c r="AX379" i="13"/>
  <c r="AX367" i="13"/>
  <c r="G370" i="15"/>
  <c r="E370" i="15" s="1"/>
  <c r="AX355" i="13"/>
  <c r="G358" i="15"/>
  <c r="E358" i="15" s="1"/>
  <c r="AX343" i="13"/>
  <c r="G346" i="15"/>
  <c r="E346" i="15" s="1"/>
  <c r="AX331" i="13"/>
  <c r="G334" i="15"/>
  <c r="E334" i="15" s="1"/>
  <c r="AX319" i="13"/>
  <c r="G322" i="15"/>
  <c r="E322" i="15" s="1"/>
  <c r="AX307" i="13"/>
  <c r="G310" i="15"/>
  <c r="E310" i="15" s="1"/>
  <c r="G300" i="52"/>
  <c r="D300" i="52" s="1"/>
  <c r="CW297" i="13"/>
  <c r="AX295" i="13"/>
  <c r="G298" i="15"/>
  <c r="E298" i="15" s="1"/>
  <c r="G288" i="52"/>
  <c r="E288" i="52" s="1"/>
  <c r="CW285" i="13"/>
  <c r="AX283" i="13"/>
  <c r="G286" i="15"/>
  <c r="E286" i="15" s="1"/>
  <c r="AX267" i="13"/>
  <c r="G270" i="15"/>
  <c r="E270" i="15" s="1"/>
  <c r="AX252" i="13"/>
  <c r="G255" i="15"/>
  <c r="E255" i="15" s="1"/>
  <c r="G545" i="15"/>
  <c r="E545" i="15" s="1"/>
  <c r="AX542" i="13"/>
  <c r="G533" i="15"/>
  <c r="E533" i="15" s="1"/>
  <c r="AX530" i="13"/>
  <c r="G521" i="15"/>
  <c r="E521" i="15" s="1"/>
  <c r="AX518" i="13"/>
  <c r="G509" i="15"/>
  <c r="E509" i="15" s="1"/>
  <c r="AX506" i="13"/>
  <c r="G497" i="15"/>
  <c r="E497" i="15" s="1"/>
  <c r="AX494" i="13"/>
  <c r="G485" i="15"/>
  <c r="E485" i="15" s="1"/>
  <c r="AX482" i="13"/>
  <c r="G473" i="15"/>
  <c r="E473" i="15" s="1"/>
  <c r="AX470" i="13"/>
  <c r="G461" i="15"/>
  <c r="E461" i="15" s="1"/>
  <c r="AX458" i="13"/>
  <c r="G449" i="15"/>
  <c r="E449" i="15" s="1"/>
  <c r="AX446" i="13"/>
  <c r="G437" i="15"/>
  <c r="E437" i="15" s="1"/>
  <c r="AX434" i="13"/>
  <c r="G425" i="15"/>
  <c r="E425" i="15" s="1"/>
  <c r="AX422" i="13"/>
  <c r="G413" i="15"/>
  <c r="E413" i="15" s="1"/>
  <c r="AX410" i="13"/>
  <c r="G401" i="15"/>
  <c r="E401" i="15" s="1"/>
  <c r="AX398" i="13"/>
  <c r="G389" i="15"/>
  <c r="E389" i="15" s="1"/>
  <c r="AX386" i="13"/>
  <c r="AX374" i="13"/>
  <c r="G377" i="15"/>
  <c r="E377" i="15" s="1"/>
  <c r="AX362" i="13"/>
  <c r="G365" i="15"/>
  <c r="E365" i="15" s="1"/>
  <c r="AX350" i="13"/>
  <c r="G353" i="15"/>
  <c r="E353" i="15" s="1"/>
  <c r="AX338" i="13"/>
  <c r="G341" i="15"/>
  <c r="E341" i="15" s="1"/>
  <c r="AX326" i="13"/>
  <c r="G329" i="15"/>
  <c r="E329" i="15" s="1"/>
  <c r="AX314" i="13"/>
  <c r="G317" i="15"/>
  <c r="E317" i="15" s="1"/>
  <c r="AX302" i="13"/>
  <c r="G305" i="15"/>
  <c r="E305" i="15" s="1"/>
  <c r="G295" i="52"/>
  <c r="CW292" i="13"/>
  <c r="AX290" i="13"/>
  <c r="G293" i="15"/>
  <c r="E293" i="15" s="1"/>
  <c r="AX278" i="13"/>
  <c r="G281" i="15"/>
  <c r="E281" i="15" s="1"/>
  <c r="AX262" i="13"/>
  <c r="G265" i="15"/>
  <c r="E265" i="15" s="1"/>
  <c r="G507" i="15"/>
  <c r="E507" i="15" s="1"/>
  <c r="AX504" i="13"/>
  <c r="G537" i="15"/>
  <c r="E537" i="15" s="1"/>
  <c r="AX534" i="13"/>
  <c r="G520" i="15"/>
  <c r="E520" i="15" s="1"/>
  <c r="AX517" i="13"/>
  <c r="AX261" i="13"/>
  <c r="G264" i="15"/>
  <c r="E264" i="15" s="1"/>
  <c r="G527" i="15"/>
  <c r="E527" i="15" s="1"/>
  <c r="AX524" i="13"/>
  <c r="AX344" i="13"/>
  <c r="G347" i="15"/>
  <c r="E347" i="15" s="1"/>
  <c r="G541" i="15"/>
  <c r="E541" i="15" s="1"/>
  <c r="AX538" i="13"/>
  <c r="G457" i="15"/>
  <c r="E457" i="15" s="1"/>
  <c r="AX454" i="13"/>
  <c r="G433" i="15"/>
  <c r="E433" i="15" s="1"/>
  <c r="AX430" i="13"/>
  <c r="G548" i="15"/>
  <c r="E548" i="15" s="1"/>
  <c r="AX545" i="13"/>
  <c r="G524" i="15"/>
  <c r="E524" i="15" s="1"/>
  <c r="AX521" i="13"/>
  <c r="G293" i="52"/>
  <c r="D293" i="52" s="1"/>
  <c r="CW290" i="13"/>
  <c r="G552" i="15"/>
  <c r="E552" i="15" s="1"/>
  <c r="AX549" i="13"/>
  <c r="G504" i="15"/>
  <c r="E504" i="15" s="1"/>
  <c r="AX501" i="13"/>
  <c r="G480" i="15"/>
  <c r="E480" i="15" s="1"/>
  <c r="AX477" i="13"/>
  <c r="G499" i="15"/>
  <c r="E499" i="15" s="1"/>
  <c r="AX496" i="13"/>
  <c r="G475" i="15"/>
  <c r="E475" i="15" s="1"/>
  <c r="AX472" i="13"/>
  <c r="G463" i="15"/>
  <c r="E463" i="15" s="1"/>
  <c r="AX460" i="13"/>
  <c r="G451" i="15"/>
  <c r="E451" i="15" s="1"/>
  <c r="AX448" i="13"/>
  <c r="G439" i="15"/>
  <c r="E439" i="15" s="1"/>
  <c r="AX436" i="13"/>
  <c r="G427" i="15"/>
  <c r="E427" i="15" s="1"/>
  <c r="AX424" i="13"/>
  <c r="G415" i="15"/>
  <c r="E415" i="15" s="1"/>
  <c r="AX412" i="13"/>
  <c r="G403" i="15"/>
  <c r="E403" i="15" s="1"/>
  <c r="AX400" i="13"/>
  <c r="G391" i="15"/>
  <c r="E391" i="15" s="1"/>
  <c r="AX388" i="13"/>
  <c r="AX376" i="13"/>
  <c r="G379" i="15"/>
  <c r="E379" i="15" s="1"/>
  <c r="AX364" i="13"/>
  <c r="G367" i="15"/>
  <c r="E367" i="15" s="1"/>
  <c r="AX352" i="13"/>
  <c r="G355" i="15"/>
  <c r="E355" i="15" s="1"/>
  <c r="AX340" i="13"/>
  <c r="G343" i="15"/>
  <c r="E343" i="15" s="1"/>
  <c r="AX328" i="13"/>
  <c r="G331" i="15"/>
  <c r="E331" i="15" s="1"/>
  <c r="AX316" i="13"/>
  <c r="G319" i="15"/>
  <c r="E319" i="15" s="1"/>
  <c r="AX304" i="13"/>
  <c r="G307" i="15"/>
  <c r="E307" i="15" s="1"/>
  <c r="G297" i="52"/>
  <c r="E297" i="52" s="1"/>
  <c r="CW294" i="13"/>
  <c r="AX292" i="13"/>
  <c r="G295" i="15"/>
  <c r="E295" i="15" s="1"/>
  <c r="G285" i="52"/>
  <c r="E285" i="52" s="1"/>
  <c r="CW282" i="13"/>
  <c r="AX280" i="13"/>
  <c r="G283" i="15"/>
  <c r="E283" i="15" s="1"/>
  <c r="AX264" i="13"/>
  <c r="G267" i="15"/>
  <c r="E267" i="15" s="1"/>
  <c r="G549" i="15"/>
  <c r="E549" i="15" s="1"/>
  <c r="AX546" i="13"/>
  <c r="G525" i="15"/>
  <c r="E525" i="15" s="1"/>
  <c r="AX522" i="13"/>
  <c r="G489" i="15"/>
  <c r="E489" i="15" s="1"/>
  <c r="AX486" i="13"/>
  <c r="G477" i="15"/>
  <c r="E477" i="15" s="1"/>
  <c r="AX474" i="13"/>
  <c r="G465" i="15"/>
  <c r="E465" i="15" s="1"/>
  <c r="AX462" i="13"/>
  <c r="G441" i="15"/>
  <c r="E441" i="15" s="1"/>
  <c r="AX438" i="13"/>
  <c r="G429" i="15"/>
  <c r="E429" i="15" s="1"/>
  <c r="AX426" i="13"/>
  <c r="G417" i="15"/>
  <c r="E417" i="15" s="1"/>
  <c r="AX414" i="13"/>
  <c r="G393" i="15"/>
  <c r="E393" i="15" s="1"/>
  <c r="AX390" i="13"/>
  <c r="AX378" i="13"/>
  <c r="G381" i="15"/>
  <c r="E381" i="15" s="1"/>
  <c r="AX342" i="13"/>
  <c r="G345" i="15"/>
  <c r="E345" i="15" s="1"/>
  <c r="AX318" i="13"/>
  <c r="G321" i="15"/>
  <c r="E321" i="15" s="1"/>
  <c r="AX306" i="13"/>
  <c r="G309" i="15"/>
  <c r="E309" i="15" s="1"/>
  <c r="G299" i="52"/>
  <c r="C299" i="52" s="1"/>
  <c r="CW296" i="13"/>
  <c r="AX294" i="13"/>
  <c r="G297" i="15"/>
  <c r="E297" i="15" s="1"/>
  <c r="G556" i="15"/>
  <c r="E556" i="15" s="1"/>
  <c r="AX553" i="13"/>
  <c r="G544" i="15"/>
  <c r="E544" i="15" s="1"/>
  <c r="AX541" i="13"/>
  <c r="G532" i="15"/>
  <c r="E532" i="15" s="1"/>
  <c r="AX529" i="13"/>
  <c r="G508" i="15"/>
  <c r="E508" i="15" s="1"/>
  <c r="AX505" i="13"/>
  <c r="G496" i="15"/>
  <c r="E496" i="15" s="1"/>
  <c r="AX493" i="13"/>
  <c r="G424" i="15"/>
  <c r="E424" i="15" s="1"/>
  <c r="AX421" i="13"/>
  <c r="AX349" i="13"/>
  <c r="G352" i="15"/>
  <c r="E352" i="15" s="1"/>
  <c r="AX337" i="13"/>
  <c r="G340" i="15"/>
  <c r="E340" i="15" s="1"/>
  <c r="G515" i="15"/>
  <c r="E515" i="15" s="1"/>
  <c r="AX512" i="13"/>
  <c r="G503" i="15"/>
  <c r="E503" i="15" s="1"/>
  <c r="AX500" i="13"/>
  <c r="G491" i="15"/>
  <c r="E491" i="15" s="1"/>
  <c r="AX488" i="13"/>
  <c r="G479" i="15"/>
  <c r="E479" i="15" s="1"/>
  <c r="AX476" i="13"/>
  <c r="G467" i="15"/>
  <c r="E467" i="15" s="1"/>
  <c r="AX464" i="13"/>
  <c r="G455" i="15"/>
  <c r="E455" i="15" s="1"/>
  <c r="AX452" i="13"/>
  <c r="G443" i="15"/>
  <c r="E443" i="15" s="1"/>
  <c r="AX440" i="13"/>
  <c r="G431" i="15"/>
  <c r="E431" i="15" s="1"/>
  <c r="AX428" i="13"/>
  <c r="G419" i="15"/>
  <c r="E419" i="15" s="1"/>
  <c r="AX416" i="13"/>
  <c r="G359" i="15"/>
  <c r="E359" i="15" s="1"/>
  <c r="AX356" i="13"/>
  <c r="G335" i="15"/>
  <c r="E335" i="15" s="1"/>
  <c r="AX332" i="13"/>
  <c r="G289" i="52"/>
  <c r="E289" i="52" s="1"/>
  <c r="CW286" i="13"/>
  <c r="AX254" i="13"/>
  <c r="G257" i="15"/>
  <c r="E257" i="15" s="1"/>
  <c r="G510" i="15"/>
  <c r="E510" i="15" s="1"/>
  <c r="AX507" i="13"/>
  <c r="G498" i="15"/>
  <c r="E498" i="15" s="1"/>
  <c r="AX495" i="13"/>
  <c r="G486" i="15"/>
  <c r="E486" i="15" s="1"/>
  <c r="AX483" i="13"/>
  <c r="G474" i="15"/>
  <c r="E474" i="15" s="1"/>
  <c r="AX471" i="13"/>
  <c r="G438" i="15"/>
  <c r="E438" i="15" s="1"/>
  <c r="AX435" i="13"/>
  <c r="G402" i="15"/>
  <c r="E402" i="15" s="1"/>
  <c r="AX399" i="13"/>
  <c r="AX375" i="13"/>
  <c r="G378" i="15"/>
  <c r="E378" i="15" s="1"/>
  <c r="AX351" i="13"/>
  <c r="G354" i="15"/>
  <c r="E354" i="15" s="1"/>
  <c r="G318" i="15"/>
  <c r="E318" i="15" s="1"/>
  <c r="AX315" i="13"/>
  <c r="AX263" i="13"/>
  <c r="G266" i="15"/>
  <c r="E266" i="15" s="1"/>
  <c r="AX246" i="13"/>
  <c r="G249" i="15"/>
  <c r="E249" i="15" s="1"/>
  <c r="G553" i="15"/>
  <c r="E553" i="15" s="1"/>
  <c r="AX550" i="13"/>
  <c r="G529" i="15"/>
  <c r="E529" i="15" s="1"/>
  <c r="AX526" i="13"/>
  <c r="G517" i="15"/>
  <c r="E517" i="15" s="1"/>
  <c r="AX514" i="13"/>
  <c r="G493" i="15"/>
  <c r="E493" i="15" s="1"/>
  <c r="AX490" i="13"/>
  <c r="G481" i="15"/>
  <c r="E481" i="15" s="1"/>
  <c r="AX478" i="13"/>
  <c r="G469" i="15"/>
  <c r="E469" i="15" s="1"/>
  <c r="AX466" i="13"/>
  <c r="G445" i="15"/>
  <c r="E445" i="15" s="1"/>
  <c r="AX442" i="13"/>
  <c r="G421" i="15"/>
  <c r="E421" i="15" s="1"/>
  <c r="AX418" i="13"/>
  <c r="G397" i="15"/>
  <c r="E397" i="15" s="1"/>
  <c r="AX394" i="13"/>
  <c r="G385" i="15"/>
  <c r="E385" i="15" s="1"/>
  <c r="AX382" i="13"/>
  <c r="AX358" i="13"/>
  <c r="G361" i="15"/>
  <c r="E361" i="15" s="1"/>
  <c r="AX346" i="13"/>
  <c r="G349" i="15"/>
  <c r="E349" i="15" s="1"/>
  <c r="AX334" i="13"/>
  <c r="G337" i="15"/>
  <c r="E337" i="15" s="1"/>
  <c r="AX298" i="13"/>
  <c r="G301" i="15"/>
  <c r="E301" i="15" s="1"/>
  <c r="AX286" i="13"/>
  <c r="G289" i="15"/>
  <c r="E289" i="15" s="1"/>
  <c r="AX271" i="13"/>
  <c r="G274" i="15"/>
  <c r="E274" i="15" s="1"/>
  <c r="AX258" i="13"/>
  <c r="G261" i="15"/>
  <c r="E261" i="15" s="1"/>
  <c r="G536" i="15"/>
  <c r="E536" i="15" s="1"/>
  <c r="AX533" i="13"/>
  <c r="G512" i="15"/>
  <c r="E512" i="15" s="1"/>
  <c r="AX509" i="13"/>
  <c r="G500" i="15"/>
  <c r="E500" i="15" s="1"/>
  <c r="AX497" i="13"/>
  <c r="G464" i="15"/>
  <c r="E464" i="15" s="1"/>
  <c r="AX461" i="13"/>
  <c r="G452" i="15"/>
  <c r="E452" i="15" s="1"/>
  <c r="AX449" i="13"/>
  <c r="G440" i="15"/>
  <c r="E440" i="15" s="1"/>
  <c r="AX437" i="13"/>
  <c r="G392" i="15"/>
  <c r="E392" i="15" s="1"/>
  <c r="AX389" i="13"/>
  <c r="G555" i="15"/>
  <c r="E555" i="15" s="1"/>
  <c r="AX552" i="13"/>
  <c r="G543" i="15"/>
  <c r="E543" i="15" s="1"/>
  <c r="AX540" i="13"/>
  <c r="G531" i="15"/>
  <c r="E531" i="15" s="1"/>
  <c r="AX528" i="13"/>
  <c r="G519" i="15"/>
  <c r="E519" i="15" s="1"/>
  <c r="AX516" i="13"/>
  <c r="G495" i="15"/>
  <c r="E495" i="15" s="1"/>
  <c r="AX492" i="13"/>
  <c r="G483" i="15"/>
  <c r="E483" i="15" s="1"/>
  <c r="AX480" i="13"/>
  <c r="G471" i="15"/>
  <c r="E471" i="15" s="1"/>
  <c r="AX468" i="13"/>
  <c r="G447" i="15"/>
  <c r="E447" i="15" s="1"/>
  <c r="AX444" i="13"/>
  <c r="G435" i="15"/>
  <c r="E435" i="15" s="1"/>
  <c r="AX432" i="13"/>
  <c r="G423" i="15"/>
  <c r="E423" i="15" s="1"/>
  <c r="AX420" i="13"/>
  <c r="G399" i="15"/>
  <c r="E399" i="15" s="1"/>
  <c r="AX396" i="13"/>
  <c r="G387" i="15"/>
  <c r="E387" i="15" s="1"/>
  <c r="AX384" i="13"/>
  <c r="AX288" i="13"/>
  <c r="G291" i="15"/>
  <c r="E291" i="15" s="1"/>
  <c r="AX247" i="13"/>
  <c r="G250" i="15"/>
  <c r="E250" i="15" s="1"/>
  <c r="G540" i="15"/>
  <c r="E540" i="15" s="1"/>
  <c r="AX537" i="13"/>
  <c r="G528" i="15"/>
  <c r="E528" i="15" s="1"/>
  <c r="AX525" i="13"/>
  <c r="G516" i="15"/>
  <c r="E516" i="15" s="1"/>
  <c r="AX513" i="13"/>
  <c r="G492" i="15"/>
  <c r="E492" i="15" s="1"/>
  <c r="AX489" i="13"/>
  <c r="G468" i="15"/>
  <c r="E468" i="15" s="1"/>
  <c r="AX465" i="13"/>
  <c r="G456" i="15"/>
  <c r="E456" i="15" s="1"/>
  <c r="AX453" i="13"/>
  <c r="G444" i="15"/>
  <c r="E444" i="15" s="1"/>
  <c r="AX441" i="13"/>
  <c r="G432" i="15"/>
  <c r="E432" i="15" s="1"/>
  <c r="AX429" i="13"/>
  <c r="G420" i="15"/>
  <c r="E420" i="15" s="1"/>
  <c r="AX417" i="13"/>
  <c r="G408" i="15"/>
  <c r="E408" i="15" s="1"/>
  <c r="AX405" i="13"/>
  <c r="G396" i="15"/>
  <c r="E396" i="15" s="1"/>
  <c r="AX393" i="13"/>
  <c r="G384" i="15"/>
  <c r="E384" i="15" s="1"/>
  <c r="AX381" i="13"/>
  <c r="AX369" i="13"/>
  <c r="G372" i="15"/>
  <c r="E372" i="15" s="1"/>
  <c r="AX357" i="13"/>
  <c r="G360" i="15"/>
  <c r="E360" i="15" s="1"/>
  <c r="AX345" i="13"/>
  <c r="G348" i="15"/>
  <c r="E348" i="15" s="1"/>
  <c r="AX333" i="13"/>
  <c r="G336" i="15"/>
  <c r="E336" i="15" s="1"/>
  <c r="AX321" i="13"/>
  <c r="G324" i="15"/>
  <c r="E324" i="15" s="1"/>
  <c r="AX309" i="13"/>
  <c r="G312" i="15"/>
  <c r="E312" i="15" s="1"/>
  <c r="AX297" i="13"/>
  <c r="G300" i="15"/>
  <c r="E300" i="15" s="1"/>
  <c r="G290" i="52"/>
  <c r="C290" i="52" s="1"/>
  <c r="CW287" i="13"/>
  <c r="AX285" i="13"/>
  <c r="G288" i="15"/>
  <c r="E288" i="15" s="1"/>
  <c r="AX270" i="13"/>
  <c r="G273" i="15"/>
  <c r="E273" i="15" s="1"/>
  <c r="AX256" i="13"/>
  <c r="G259" i="15"/>
  <c r="E259" i="15" s="1"/>
  <c r="G547" i="15"/>
  <c r="E547" i="15" s="1"/>
  <c r="AX544" i="13"/>
  <c r="G535" i="15"/>
  <c r="E535" i="15" s="1"/>
  <c r="AX532" i="13"/>
  <c r="G523" i="15"/>
  <c r="E523" i="15" s="1"/>
  <c r="AX520" i="13"/>
  <c r="G511" i="15"/>
  <c r="E511" i="15" s="1"/>
  <c r="AX508" i="13"/>
  <c r="G487" i="15"/>
  <c r="E487" i="15" s="1"/>
  <c r="AX484" i="13"/>
  <c r="G554" i="15"/>
  <c r="E554" i="15" s="1"/>
  <c r="AX551" i="13"/>
  <c r="G542" i="15"/>
  <c r="E542" i="15" s="1"/>
  <c r="AX539" i="13"/>
  <c r="G530" i="15"/>
  <c r="E530" i="15" s="1"/>
  <c r="AX527" i="13"/>
  <c r="G518" i="15"/>
  <c r="E518" i="15" s="1"/>
  <c r="AX515" i="13"/>
  <c r="G506" i="15"/>
  <c r="E506" i="15" s="1"/>
  <c r="AX503" i="13"/>
  <c r="G494" i="15"/>
  <c r="E494" i="15" s="1"/>
  <c r="AX491" i="13"/>
  <c r="G482" i="15"/>
  <c r="E482" i="15" s="1"/>
  <c r="AX479" i="13"/>
  <c r="G470" i="15"/>
  <c r="E470" i="15" s="1"/>
  <c r="AX467" i="13"/>
  <c r="G458" i="15"/>
  <c r="E458" i="15" s="1"/>
  <c r="AX455" i="13"/>
  <c r="G446" i="15"/>
  <c r="E446" i="15" s="1"/>
  <c r="AX443" i="13"/>
  <c r="G434" i="15"/>
  <c r="E434" i="15" s="1"/>
  <c r="AX431" i="13"/>
  <c r="G422" i="15"/>
  <c r="E422" i="15" s="1"/>
  <c r="AX419" i="13"/>
  <c r="G410" i="15"/>
  <c r="E410" i="15" s="1"/>
  <c r="AX407" i="13"/>
  <c r="G398" i="15"/>
  <c r="E398" i="15" s="1"/>
  <c r="AX395" i="13"/>
  <c r="G386" i="15"/>
  <c r="E386" i="15" s="1"/>
  <c r="AX383" i="13"/>
  <c r="AX371" i="13"/>
  <c r="G374" i="15"/>
  <c r="E374" i="15" s="1"/>
  <c r="AX359" i="13"/>
  <c r="G362" i="15"/>
  <c r="E362" i="15" s="1"/>
  <c r="AX347" i="13"/>
  <c r="G350" i="15"/>
  <c r="E350" i="15" s="1"/>
  <c r="AX335" i="13"/>
  <c r="G338" i="15"/>
  <c r="E338" i="15" s="1"/>
  <c r="AX323" i="13"/>
  <c r="G326" i="15"/>
  <c r="E326" i="15" s="1"/>
  <c r="AX311" i="13"/>
  <c r="G314" i="15"/>
  <c r="E314" i="15" s="1"/>
  <c r="AX299" i="13"/>
  <c r="G302" i="15"/>
  <c r="E302" i="15" s="1"/>
  <c r="G292" i="52"/>
  <c r="E292" i="52" s="1"/>
  <c r="CW289" i="13"/>
  <c r="AX287" i="13"/>
  <c r="G290" i="15"/>
  <c r="E290" i="15" s="1"/>
  <c r="AX272" i="13"/>
  <c r="G275" i="15"/>
  <c r="E275" i="15" s="1"/>
  <c r="AX259" i="13"/>
  <c r="G262" i="15"/>
  <c r="E262" i="15" s="1"/>
  <c r="G387" i="52"/>
  <c r="AP383" i="13"/>
  <c r="G357" i="14"/>
  <c r="G383" i="52"/>
  <c r="AP379" i="13"/>
  <c r="G353" i="14"/>
  <c r="G379" i="52"/>
  <c r="AP375" i="13"/>
  <c r="G349" i="14"/>
  <c r="G375" i="52"/>
  <c r="AP371" i="13"/>
  <c r="G345" i="14"/>
  <c r="G371" i="52"/>
  <c r="AP367" i="13"/>
  <c r="G341" i="14"/>
  <c r="G367" i="52"/>
  <c r="AP363" i="13"/>
  <c r="G337" i="14"/>
  <c r="G363" i="52"/>
  <c r="AP359" i="13"/>
  <c r="G333" i="14"/>
  <c r="G359" i="52"/>
  <c r="AP355" i="13"/>
  <c r="G329" i="14"/>
  <c r="G355" i="52"/>
  <c r="AP351" i="13"/>
  <c r="G325" i="14"/>
  <c r="G351" i="52"/>
  <c r="AP347" i="13"/>
  <c r="G321" i="14"/>
  <c r="G347" i="52"/>
  <c r="AP343" i="13"/>
  <c r="G317" i="14"/>
  <c r="G343" i="52"/>
  <c r="AP339" i="13"/>
  <c r="G313" i="14"/>
  <c r="G339" i="52"/>
  <c r="AP335" i="13"/>
  <c r="G309" i="14"/>
  <c r="G335" i="52"/>
  <c r="AP331" i="13"/>
  <c r="G305" i="14"/>
  <c r="G331" i="52"/>
  <c r="AP327" i="13"/>
  <c r="G301" i="14"/>
  <c r="G327" i="52"/>
  <c r="AP323" i="13"/>
  <c r="G297" i="14"/>
  <c r="G323" i="52"/>
  <c r="AP319" i="13"/>
  <c r="G293" i="14"/>
  <c r="G319" i="52"/>
  <c r="AP315" i="13"/>
  <c r="G289" i="14"/>
  <c r="G315" i="52"/>
  <c r="AP311" i="13"/>
  <c r="G285" i="14"/>
  <c r="G311" i="52"/>
  <c r="AP307" i="13"/>
  <c r="G281" i="14"/>
  <c r="G307" i="52"/>
  <c r="AP303" i="13"/>
  <c r="G277" i="14"/>
  <c r="G303" i="52"/>
  <c r="AP299" i="13"/>
  <c r="G273" i="14"/>
  <c r="AP295" i="13"/>
  <c r="G269" i="14"/>
  <c r="D295" i="52"/>
  <c r="C295" i="52"/>
  <c r="E295" i="52"/>
  <c r="AP291" i="13"/>
  <c r="G265" i="14"/>
  <c r="C291" i="52"/>
  <c r="AP287" i="13"/>
  <c r="G261" i="14"/>
  <c r="AP283" i="13"/>
  <c r="G257" i="14"/>
  <c r="AP279" i="13"/>
  <c r="G253" i="14"/>
  <c r="AP272" i="13"/>
  <c r="G246" i="14"/>
  <c r="AP267" i="13"/>
  <c r="G241" i="14"/>
  <c r="AP263" i="13"/>
  <c r="G237" i="14"/>
  <c r="AP259" i="13"/>
  <c r="G233" i="14"/>
  <c r="AP252" i="13"/>
  <c r="G226" i="14"/>
  <c r="AP556" i="13"/>
  <c r="G530" i="14"/>
  <c r="AP552" i="13"/>
  <c r="G526" i="14"/>
  <c r="G552" i="52"/>
  <c r="AP548" i="13"/>
  <c r="G522" i="14"/>
  <c r="G548" i="52"/>
  <c r="AP544" i="13"/>
  <c r="G518" i="14"/>
  <c r="AP536" i="13"/>
  <c r="G510" i="14"/>
  <c r="G524" i="52"/>
  <c r="AP520" i="13"/>
  <c r="G494" i="14"/>
  <c r="G520" i="52"/>
  <c r="AP496" i="13"/>
  <c r="G470" i="14"/>
  <c r="G496" i="52"/>
  <c r="G492" i="52"/>
  <c r="AP488" i="13"/>
  <c r="G462" i="14"/>
  <c r="G480" i="52"/>
  <c r="AP476" i="13"/>
  <c r="G450" i="14"/>
  <c r="G476" i="52"/>
  <c r="AP464" i="13"/>
  <c r="G438" i="14"/>
  <c r="G464" i="52"/>
  <c r="AP460" i="13"/>
  <c r="G434" i="14"/>
  <c r="G456" i="52"/>
  <c r="AP432" i="13"/>
  <c r="G406" i="14"/>
  <c r="G432" i="52"/>
  <c r="AP428" i="13"/>
  <c r="G402" i="14"/>
  <c r="G428" i="52"/>
  <c r="G408" i="52"/>
  <c r="AP249" i="13"/>
  <c r="G223" i="14"/>
  <c r="C262" i="40"/>
  <c r="D262" i="40"/>
  <c r="E262" i="40"/>
  <c r="D266" i="40"/>
  <c r="E266" i="40"/>
  <c r="C266" i="40"/>
  <c r="C270" i="40"/>
  <c r="D270" i="40"/>
  <c r="E270" i="40"/>
  <c r="D273" i="40"/>
  <c r="E273" i="40"/>
  <c r="C273" i="40"/>
  <c r="C280" i="40"/>
  <c r="D280" i="40"/>
  <c r="C284" i="40"/>
  <c r="E284" i="40"/>
  <c r="D284" i="40"/>
  <c r="C288" i="40"/>
  <c r="E288" i="40"/>
  <c r="D288" i="40"/>
  <c r="D292" i="40"/>
  <c r="C292" i="40"/>
  <c r="E292" i="40"/>
  <c r="C298" i="40"/>
  <c r="D298" i="40"/>
  <c r="E298" i="40"/>
  <c r="AP551" i="13"/>
  <c r="G525" i="14"/>
  <c r="G543" i="52"/>
  <c r="AP539" i="13"/>
  <c r="G513" i="14"/>
  <c r="AP531" i="13"/>
  <c r="G505" i="14"/>
  <c r="G531" i="52"/>
  <c r="AP527" i="13"/>
  <c r="G501" i="14"/>
  <c r="AP523" i="13"/>
  <c r="G497" i="14"/>
  <c r="G523" i="52"/>
  <c r="AP519" i="13"/>
  <c r="G493" i="14"/>
  <c r="G519" i="52"/>
  <c r="AP515" i="13"/>
  <c r="G489" i="14"/>
  <c r="G511" i="52"/>
  <c r="AP507" i="13"/>
  <c r="G481" i="14"/>
  <c r="G503" i="52"/>
  <c r="AP499" i="13"/>
  <c r="G473" i="14"/>
  <c r="G495" i="52"/>
  <c r="AP491" i="13"/>
  <c r="G465" i="14"/>
  <c r="G491" i="52"/>
  <c r="G471" i="52"/>
  <c r="AP467" i="13"/>
  <c r="G441" i="14"/>
  <c r="G467" i="52"/>
  <c r="AP463" i="13"/>
  <c r="G437" i="14"/>
  <c r="G463" i="52"/>
  <c r="AP459" i="13"/>
  <c r="G433" i="14"/>
  <c r="G459" i="52"/>
  <c r="AP455" i="13"/>
  <c r="G429" i="14"/>
  <c r="G451" i="52"/>
  <c r="AP447" i="13"/>
  <c r="G421" i="14"/>
  <c r="G447" i="52"/>
  <c r="AP443" i="13"/>
  <c r="G417" i="14"/>
  <c r="AP439" i="13"/>
  <c r="G413" i="14"/>
  <c r="G435" i="52"/>
  <c r="AP431" i="13"/>
  <c r="G405" i="14"/>
  <c r="AP427" i="13"/>
  <c r="G401" i="14"/>
  <c r="AP423" i="13"/>
  <c r="G397" i="14"/>
  <c r="G423" i="52"/>
  <c r="G407" i="52"/>
  <c r="AP247" i="13"/>
  <c r="G221" i="14"/>
  <c r="D295" i="40"/>
  <c r="E295" i="40"/>
  <c r="C295" i="40"/>
  <c r="E299" i="40"/>
  <c r="C299" i="40"/>
  <c r="D299" i="40"/>
  <c r="AP554" i="13"/>
  <c r="G528" i="14"/>
  <c r="G554" i="52"/>
  <c r="AP550" i="13"/>
  <c r="G524" i="14"/>
  <c r="G550" i="52"/>
  <c r="AP546" i="13"/>
  <c r="G520" i="14"/>
  <c r="G546" i="52"/>
  <c r="AP542" i="13"/>
  <c r="G516" i="14"/>
  <c r="G542" i="52"/>
  <c r="AP538" i="13"/>
  <c r="G512" i="14"/>
  <c r="G538" i="52"/>
  <c r="AP534" i="13"/>
  <c r="G508" i="14"/>
  <c r="G534" i="52"/>
  <c r="AP530" i="13"/>
  <c r="G504" i="14"/>
  <c r="G530" i="52"/>
  <c r="AP526" i="13"/>
  <c r="G500" i="14"/>
  <c r="G526" i="52"/>
  <c r="AP522" i="13"/>
  <c r="G496" i="14"/>
  <c r="G522" i="52"/>
  <c r="AP518" i="13"/>
  <c r="G492" i="14"/>
  <c r="G518" i="52"/>
  <c r="AP514" i="13"/>
  <c r="G488" i="14"/>
  <c r="G514" i="52"/>
  <c r="AP510" i="13"/>
  <c r="G484" i="14"/>
  <c r="G510" i="52"/>
  <c r="AP506" i="13"/>
  <c r="G480" i="14"/>
  <c r="G506" i="52"/>
  <c r="AP502" i="13"/>
  <c r="G476" i="14"/>
  <c r="G502" i="52"/>
  <c r="AP498" i="13"/>
  <c r="G472" i="14"/>
  <c r="G498" i="52"/>
  <c r="AP494" i="13"/>
  <c r="G468" i="14"/>
  <c r="G494" i="52"/>
  <c r="AP490" i="13"/>
  <c r="G464" i="14"/>
  <c r="G490" i="52"/>
  <c r="AP486" i="13"/>
  <c r="G460" i="14"/>
  <c r="G486" i="52"/>
  <c r="AP482" i="13"/>
  <c r="G456" i="14"/>
  <c r="G482" i="52"/>
  <c r="AP478" i="13"/>
  <c r="G452" i="14"/>
  <c r="G478" i="52"/>
  <c r="AP474" i="13"/>
  <c r="G448" i="14"/>
  <c r="G474" i="52"/>
  <c r="AP470" i="13"/>
  <c r="G444" i="14"/>
  <c r="G470" i="52"/>
  <c r="AP466" i="13"/>
  <c r="G440" i="14"/>
  <c r="G466" i="52"/>
  <c r="AP462" i="13"/>
  <c r="G436" i="14"/>
  <c r="G462" i="52"/>
  <c r="AP458" i="13"/>
  <c r="G432" i="14"/>
  <c r="G458" i="52"/>
  <c r="AP454" i="13"/>
  <c r="G428" i="14"/>
  <c r="G454" i="52"/>
  <c r="AP450" i="13"/>
  <c r="G424" i="14"/>
  <c r="G450" i="52"/>
  <c r="AP446" i="13"/>
  <c r="G420" i="14"/>
  <c r="G446" i="52"/>
  <c r="AP442" i="13"/>
  <c r="G416" i="14"/>
  <c r="G442" i="52"/>
  <c r="AP438" i="13"/>
  <c r="G412" i="14"/>
  <c r="G438" i="52"/>
  <c r="AP434" i="13"/>
  <c r="G408" i="14"/>
  <c r="G434" i="52"/>
  <c r="AP430" i="13"/>
  <c r="G404" i="14"/>
  <c r="G430" i="52"/>
  <c r="AP426" i="13"/>
  <c r="G400" i="14"/>
  <c r="G426" i="52"/>
  <c r="AP422" i="13"/>
  <c r="G396" i="14"/>
  <c r="G422" i="52"/>
  <c r="AP418" i="13"/>
  <c r="G392" i="14"/>
  <c r="G418" i="52"/>
  <c r="AP414" i="13"/>
  <c r="G388" i="14"/>
  <c r="G414" i="52"/>
  <c r="AP410" i="13"/>
  <c r="G384" i="14"/>
  <c r="G410" i="52"/>
  <c r="AP406" i="13"/>
  <c r="G380" i="14"/>
  <c r="G406" i="52"/>
  <c r="AP402" i="13"/>
  <c r="G376" i="14"/>
  <c r="G402" i="52"/>
  <c r="AP398" i="13"/>
  <c r="G372" i="14"/>
  <c r="G398" i="52"/>
  <c r="AP394" i="13"/>
  <c r="G368" i="14"/>
  <c r="G394" i="52"/>
  <c r="AP390" i="13"/>
  <c r="G364" i="14"/>
  <c r="G390" i="52"/>
  <c r="AP386" i="13"/>
  <c r="G360" i="14"/>
  <c r="G386" i="52"/>
  <c r="AP382" i="13"/>
  <c r="G356" i="14"/>
  <c r="G382" i="52"/>
  <c r="AP378" i="13"/>
  <c r="G352" i="14"/>
  <c r="G378" i="52"/>
  <c r="AP374" i="13"/>
  <c r="G348" i="14"/>
  <c r="G374" i="52"/>
  <c r="AP370" i="13"/>
  <c r="G344" i="14"/>
  <c r="G370" i="52"/>
  <c r="AP366" i="13"/>
  <c r="G340" i="14"/>
  <c r="G366" i="52"/>
  <c r="AP362" i="13"/>
  <c r="G336" i="14"/>
  <c r="G362" i="52"/>
  <c r="AP358" i="13"/>
  <c r="G332" i="14"/>
  <c r="G358" i="52"/>
  <c r="AP354" i="13"/>
  <c r="G328" i="14"/>
  <c r="G354" i="52"/>
  <c r="AP350" i="13"/>
  <c r="G324" i="14"/>
  <c r="G350" i="52"/>
  <c r="AP346" i="13"/>
  <c r="G320" i="14"/>
  <c r="G346" i="52"/>
  <c r="AP342" i="13"/>
  <c r="G316" i="14"/>
  <c r="G342" i="52"/>
  <c r="AP338" i="13"/>
  <c r="G312" i="14"/>
  <c r="G338" i="52"/>
  <c r="AP334" i="13"/>
  <c r="G308" i="14"/>
  <c r="G334" i="52"/>
  <c r="AP330" i="13"/>
  <c r="G304" i="14"/>
  <c r="G330" i="52"/>
  <c r="AP326" i="13"/>
  <c r="G300" i="14"/>
  <c r="G326" i="52"/>
  <c r="AP322" i="13"/>
  <c r="G296" i="14"/>
  <c r="G322" i="52"/>
  <c r="AP318" i="13"/>
  <c r="G292" i="14"/>
  <c r="G318" i="52"/>
  <c r="AP314" i="13"/>
  <c r="G288" i="14"/>
  <c r="G314" i="52"/>
  <c r="AP310" i="13"/>
  <c r="G284" i="14"/>
  <c r="G310" i="52"/>
  <c r="AP306" i="13"/>
  <c r="G280" i="14"/>
  <c r="G306" i="52"/>
  <c r="AP302" i="13"/>
  <c r="G276" i="14"/>
  <c r="G302" i="52"/>
  <c r="AP298" i="13"/>
  <c r="G272" i="14"/>
  <c r="E298" i="52"/>
  <c r="AP294" i="13"/>
  <c r="G268" i="14"/>
  <c r="E294" i="52"/>
  <c r="C294" i="52"/>
  <c r="D294" i="52"/>
  <c r="AP290" i="13"/>
  <c r="G264" i="14"/>
  <c r="AP286" i="13"/>
  <c r="G260" i="14"/>
  <c r="AP282" i="13"/>
  <c r="G256" i="14"/>
  <c r="AP278" i="13"/>
  <c r="G252" i="14"/>
  <c r="AP271" i="13"/>
  <c r="G245" i="14"/>
  <c r="AP266" i="13"/>
  <c r="G240" i="14"/>
  <c r="AP262" i="13"/>
  <c r="G236" i="14"/>
  <c r="AP258" i="13"/>
  <c r="G232" i="14"/>
  <c r="AP251" i="13"/>
  <c r="G225" i="14"/>
  <c r="G556" i="52"/>
  <c r="AP540" i="13"/>
  <c r="G514" i="14"/>
  <c r="G540" i="52"/>
  <c r="G536" i="52"/>
  <c r="AP532" i="13"/>
  <c r="G506" i="14"/>
  <c r="AP528" i="13"/>
  <c r="G502" i="14"/>
  <c r="G528" i="52"/>
  <c r="AP516" i="13"/>
  <c r="G490" i="14"/>
  <c r="G516" i="52"/>
  <c r="AP512" i="13"/>
  <c r="G486" i="14"/>
  <c r="AP508" i="13"/>
  <c r="G482" i="14"/>
  <c r="G508" i="52"/>
  <c r="AP480" i="13"/>
  <c r="G454" i="14"/>
  <c r="G472" i="52"/>
  <c r="AP468" i="13"/>
  <c r="G442" i="14"/>
  <c r="G468" i="52"/>
  <c r="G452" i="52"/>
  <c r="AP444" i="13"/>
  <c r="G418" i="14"/>
  <c r="G444" i="52"/>
  <c r="G440" i="52"/>
  <c r="AP436" i="13"/>
  <c r="G410" i="14"/>
  <c r="G420" i="52"/>
  <c r="E259" i="40"/>
  <c r="C259" i="40"/>
  <c r="D259" i="40"/>
  <c r="E264" i="40"/>
  <c r="C264" i="40"/>
  <c r="D264" i="40"/>
  <c r="E268" i="40"/>
  <c r="D268" i="40"/>
  <c r="C268" i="40"/>
  <c r="D275" i="40"/>
  <c r="E275" i="40"/>
  <c r="C275" i="40"/>
  <c r="E282" i="40"/>
  <c r="C282" i="40"/>
  <c r="D282" i="40"/>
  <c r="E286" i="40"/>
  <c r="D286" i="40"/>
  <c r="C286" i="40"/>
  <c r="D290" i="40"/>
  <c r="E290" i="40"/>
  <c r="C290" i="40"/>
  <c r="C294" i="40"/>
  <c r="E294" i="40"/>
  <c r="D294" i="40"/>
  <c r="AP555" i="13"/>
  <c r="G529" i="14"/>
  <c r="G555" i="52"/>
  <c r="G551" i="52"/>
  <c r="AP547" i="13"/>
  <c r="G521" i="14"/>
  <c r="G547" i="52"/>
  <c r="AP543" i="13"/>
  <c r="G517" i="14"/>
  <c r="G539" i="52"/>
  <c r="AP535" i="13"/>
  <c r="G509" i="14"/>
  <c r="G535" i="52"/>
  <c r="G527" i="52"/>
  <c r="G515" i="52"/>
  <c r="AP511" i="13"/>
  <c r="G485" i="14"/>
  <c r="G507" i="52"/>
  <c r="AP503" i="13"/>
  <c r="G477" i="14"/>
  <c r="G499" i="52"/>
  <c r="AP495" i="13"/>
  <c r="G469" i="14"/>
  <c r="AP487" i="13"/>
  <c r="G461" i="14"/>
  <c r="G487" i="52"/>
  <c r="AP483" i="13"/>
  <c r="G457" i="14"/>
  <c r="G483" i="52"/>
  <c r="AP479" i="13"/>
  <c r="G453" i="14"/>
  <c r="G479" i="52"/>
  <c r="AP475" i="13"/>
  <c r="G449" i="14"/>
  <c r="G475" i="52"/>
  <c r="AP471" i="13"/>
  <c r="G445" i="14"/>
  <c r="G455" i="52"/>
  <c r="AP451" i="13"/>
  <c r="G425" i="14"/>
  <c r="G443" i="52"/>
  <c r="G439" i="52"/>
  <c r="AP435" i="13"/>
  <c r="G409" i="14"/>
  <c r="G431" i="52"/>
  <c r="G427" i="52"/>
  <c r="AP419" i="13"/>
  <c r="G393" i="14"/>
  <c r="G419" i="52"/>
  <c r="AP415" i="13"/>
  <c r="G389" i="14"/>
  <c r="G415" i="52"/>
  <c r="AP411" i="13"/>
  <c r="G385" i="14"/>
  <c r="G411" i="52"/>
  <c r="AP407" i="13"/>
  <c r="G381" i="14"/>
  <c r="AP403" i="13"/>
  <c r="G377" i="14"/>
  <c r="G403" i="52"/>
  <c r="AP399" i="13"/>
  <c r="G373" i="14"/>
  <c r="G399" i="52"/>
  <c r="AP395" i="13"/>
  <c r="G369" i="14"/>
  <c r="G395" i="52"/>
  <c r="AP391" i="13"/>
  <c r="G365" i="14"/>
  <c r="G391" i="52"/>
  <c r="AP387" i="13"/>
  <c r="G361" i="14"/>
  <c r="AP246" i="13"/>
  <c r="G220" i="14"/>
  <c r="C296" i="40"/>
  <c r="D296" i="40"/>
  <c r="E296" i="40"/>
  <c r="C300" i="40"/>
  <c r="E300" i="40"/>
  <c r="D300" i="40"/>
  <c r="AP557" i="13"/>
  <c r="G531" i="14"/>
  <c r="AP553" i="13"/>
  <c r="G527" i="14"/>
  <c r="G553" i="52"/>
  <c r="AP549" i="13"/>
  <c r="G523" i="14"/>
  <c r="G549" i="52"/>
  <c r="AP545" i="13"/>
  <c r="G519" i="14"/>
  <c r="G545" i="52"/>
  <c r="AP541" i="13"/>
  <c r="G515" i="14"/>
  <c r="G541" i="52"/>
  <c r="AP537" i="13"/>
  <c r="G511" i="14"/>
  <c r="G537" i="52"/>
  <c r="AP533" i="13"/>
  <c r="G507" i="14"/>
  <c r="G533" i="52"/>
  <c r="AP529" i="13"/>
  <c r="G503" i="14"/>
  <c r="G529" i="52"/>
  <c r="AP525" i="13"/>
  <c r="G499" i="14"/>
  <c r="G525" i="52"/>
  <c r="AP521" i="13"/>
  <c r="G495" i="14"/>
  <c r="G521" i="52"/>
  <c r="AP517" i="13"/>
  <c r="G491" i="14"/>
  <c r="G517" i="52"/>
  <c r="AP513" i="13"/>
  <c r="G487" i="14"/>
  <c r="G513" i="52"/>
  <c r="AP509" i="13"/>
  <c r="G483" i="14"/>
  <c r="G509" i="52"/>
  <c r="AP505" i="13"/>
  <c r="G479" i="14"/>
  <c r="G505" i="52"/>
  <c r="AP501" i="13"/>
  <c r="G475" i="14"/>
  <c r="G501" i="52"/>
  <c r="AP497" i="13"/>
  <c r="G471" i="14"/>
  <c r="G497" i="52"/>
  <c r="AP493" i="13"/>
  <c r="G467" i="14"/>
  <c r="G493" i="52"/>
  <c r="AP489" i="13"/>
  <c r="G463" i="14"/>
  <c r="G489" i="52"/>
  <c r="AP485" i="13"/>
  <c r="G459" i="14"/>
  <c r="G485" i="52"/>
  <c r="AP481" i="13"/>
  <c r="G455" i="14"/>
  <c r="G481" i="52"/>
  <c r="AP477" i="13"/>
  <c r="G451" i="14"/>
  <c r="G477" i="52"/>
  <c r="AP473" i="13"/>
  <c r="G447" i="14"/>
  <c r="G473" i="52"/>
  <c r="AP469" i="13"/>
  <c r="G443" i="14"/>
  <c r="G469" i="52"/>
  <c r="AP465" i="13"/>
  <c r="G439" i="14"/>
  <c r="G465" i="52"/>
  <c r="AP461" i="13"/>
  <c r="G435" i="14"/>
  <c r="G461" i="52"/>
  <c r="AP457" i="13"/>
  <c r="G431" i="14"/>
  <c r="G457" i="52"/>
  <c r="AP453" i="13"/>
  <c r="G427" i="14"/>
  <c r="G453" i="52"/>
  <c r="AP449" i="13"/>
  <c r="G423" i="14"/>
  <c r="G449" i="52"/>
  <c r="AP445" i="13"/>
  <c r="G419" i="14"/>
  <c r="G445" i="52"/>
  <c r="AP441" i="13"/>
  <c r="G415" i="14"/>
  <c r="G441" i="52"/>
  <c r="AP437" i="13"/>
  <c r="G411" i="14"/>
  <c r="G437" i="52"/>
  <c r="AP433" i="13"/>
  <c r="G407" i="14"/>
  <c r="G433" i="52"/>
  <c r="AP429" i="13"/>
  <c r="G403" i="14"/>
  <c r="G429" i="52"/>
  <c r="AP425" i="13"/>
  <c r="G399" i="14"/>
  <c r="G425" i="52"/>
  <c r="AP421" i="13"/>
  <c r="G395" i="14"/>
  <c r="G421" i="52"/>
  <c r="AP417" i="13"/>
  <c r="G391" i="14"/>
  <c r="G417" i="52"/>
  <c r="AP413" i="13"/>
  <c r="G387" i="14"/>
  <c r="G413" i="52"/>
  <c r="AP409" i="13"/>
  <c r="G383" i="14"/>
  <c r="G409" i="52"/>
  <c r="AP405" i="13"/>
  <c r="G379" i="14"/>
  <c r="G405" i="52"/>
  <c r="AP401" i="13"/>
  <c r="G375" i="14"/>
  <c r="G401" i="52"/>
  <c r="AP397" i="13"/>
  <c r="G371" i="14"/>
  <c r="G397" i="52"/>
  <c r="AP393" i="13"/>
  <c r="G367" i="14"/>
  <c r="G393" i="52"/>
  <c r="AP389" i="13"/>
  <c r="G363" i="14"/>
  <c r="G389" i="52"/>
  <c r="AP385" i="13"/>
  <c r="G359" i="14"/>
  <c r="G385" i="52"/>
  <c r="AP381" i="13"/>
  <c r="G355" i="14"/>
  <c r="G381" i="52"/>
  <c r="AP377" i="13"/>
  <c r="G351" i="14"/>
  <c r="G377" i="52"/>
  <c r="AP373" i="13"/>
  <c r="G347" i="14"/>
  <c r="G373" i="52"/>
  <c r="AP369" i="13"/>
  <c r="G343" i="14"/>
  <c r="G369" i="52"/>
  <c r="AP365" i="13"/>
  <c r="G339" i="14"/>
  <c r="G365" i="52"/>
  <c r="AP361" i="13"/>
  <c r="G335" i="14"/>
  <c r="G361" i="52"/>
  <c r="AP357" i="13"/>
  <c r="G331" i="14"/>
  <c r="G357" i="52"/>
  <c r="AP353" i="13"/>
  <c r="G327" i="14"/>
  <c r="G353" i="52"/>
  <c r="AP349" i="13"/>
  <c r="G323" i="14"/>
  <c r="G349" i="52"/>
  <c r="AP345" i="13"/>
  <c r="G319" i="14"/>
  <c r="G345" i="52"/>
  <c r="AP341" i="13"/>
  <c r="G315" i="14"/>
  <c r="G341" i="52"/>
  <c r="AP337" i="13"/>
  <c r="G311" i="14"/>
  <c r="G337" i="52"/>
  <c r="AP333" i="13"/>
  <c r="G307" i="14"/>
  <c r="G333" i="52"/>
  <c r="AP329" i="13"/>
  <c r="G303" i="14"/>
  <c r="G329" i="52"/>
  <c r="AP325" i="13"/>
  <c r="G299" i="14"/>
  <c r="G325" i="52"/>
  <c r="AP321" i="13"/>
  <c r="G295" i="14"/>
  <c r="G321" i="52"/>
  <c r="AP317" i="13"/>
  <c r="G291" i="14"/>
  <c r="G317" i="52"/>
  <c r="AP313" i="13"/>
  <c r="G287" i="14"/>
  <c r="G313" i="52"/>
  <c r="AP309" i="13"/>
  <c r="G283" i="14"/>
  <c r="G309" i="52"/>
  <c r="AP305" i="13"/>
  <c r="G279" i="14"/>
  <c r="G305" i="52"/>
  <c r="AP301" i="13"/>
  <c r="G275" i="14"/>
  <c r="G301" i="52"/>
  <c r="AP297" i="13"/>
  <c r="G271" i="14"/>
  <c r="AP293" i="13"/>
  <c r="G267" i="14"/>
  <c r="AP289" i="13"/>
  <c r="G263" i="14"/>
  <c r="C289" i="52"/>
  <c r="AP285" i="13"/>
  <c r="G259" i="14"/>
  <c r="C285" i="52"/>
  <c r="D285" i="52"/>
  <c r="AP281" i="13"/>
  <c r="G255" i="14"/>
  <c r="AP277" i="13"/>
  <c r="G251" i="14"/>
  <c r="AP270" i="13"/>
  <c r="G244" i="14"/>
  <c r="AP265" i="13"/>
  <c r="G239" i="14"/>
  <c r="AP261" i="13"/>
  <c r="G235" i="14"/>
  <c r="AP256" i="13"/>
  <c r="G230" i="14"/>
  <c r="AP250" i="13"/>
  <c r="G224" i="14"/>
  <c r="C297" i="40"/>
  <c r="E297" i="40"/>
  <c r="D297" i="40"/>
  <c r="G544" i="52"/>
  <c r="G532" i="52"/>
  <c r="AP524" i="13"/>
  <c r="G498" i="14"/>
  <c r="G512" i="52"/>
  <c r="AP504" i="13"/>
  <c r="G478" i="14"/>
  <c r="G504" i="52"/>
  <c r="AP500" i="13"/>
  <c r="G474" i="14"/>
  <c r="G500" i="52"/>
  <c r="AP492" i="13"/>
  <c r="G466" i="14"/>
  <c r="G488" i="52"/>
  <c r="AP484" i="13"/>
  <c r="G458" i="14"/>
  <c r="G484" i="52"/>
  <c r="AP472" i="13"/>
  <c r="G446" i="14"/>
  <c r="G460" i="52"/>
  <c r="AP456" i="13"/>
  <c r="G430" i="14"/>
  <c r="AP452" i="13"/>
  <c r="G426" i="14"/>
  <c r="AP448" i="13"/>
  <c r="G422" i="14"/>
  <c r="G448" i="52"/>
  <c r="AP440" i="13"/>
  <c r="G414" i="14"/>
  <c r="G436" i="52"/>
  <c r="AP424" i="13"/>
  <c r="G398" i="14"/>
  <c r="G424" i="52"/>
  <c r="AP420" i="13"/>
  <c r="G394" i="14"/>
  <c r="AP416" i="13"/>
  <c r="G390" i="14"/>
  <c r="G416" i="52"/>
  <c r="AP412" i="13"/>
  <c r="G386" i="14"/>
  <c r="G412" i="52"/>
  <c r="AP408" i="13"/>
  <c r="G382" i="14"/>
  <c r="AP404" i="13"/>
  <c r="G378" i="14"/>
  <c r="G404" i="52"/>
  <c r="AP400" i="13"/>
  <c r="G374" i="14"/>
  <c r="G400" i="52"/>
  <c r="AP396" i="13"/>
  <c r="G370" i="14"/>
  <c r="G396" i="52"/>
  <c r="AP392" i="13"/>
  <c r="G366" i="14"/>
  <c r="G392" i="52"/>
  <c r="AP388" i="13"/>
  <c r="G362" i="14"/>
  <c r="G388" i="52"/>
  <c r="AP384" i="13"/>
  <c r="G358" i="14"/>
  <c r="G384" i="52"/>
  <c r="AP380" i="13"/>
  <c r="G354" i="14"/>
  <c r="G380" i="52"/>
  <c r="AP376" i="13"/>
  <c r="G350" i="14"/>
  <c r="G376" i="52"/>
  <c r="AP372" i="13"/>
  <c r="G346" i="14"/>
  <c r="G372" i="52"/>
  <c r="AP368" i="13"/>
  <c r="G342" i="14"/>
  <c r="G368" i="52"/>
  <c r="AP364" i="13"/>
  <c r="G338" i="14"/>
  <c r="G364" i="52"/>
  <c r="AP360" i="13"/>
  <c r="G334" i="14"/>
  <c r="G360" i="52"/>
  <c r="AP356" i="13"/>
  <c r="G330" i="14"/>
  <c r="G356" i="52"/>
  <c r="AP352" i="13"/>
  <c r="G326" i="14"/>
  <c r="G352" i="52"/>
  <c r="AP348" i="13"/>
  <c r="G322" i="14"/>
  <c r="G348" i="52"/>
  <c r="AP344" i="13"/>
  <c r="G318" i="14"/>
  <c r="G344" i="52"/>
  <c r="AP340" i="13"/>
  <c r="G314" i="14"/>
  <c r="G340" i="52"/>
  <c r="AP336" i="13"/>
  <c r="G310" i="14"/>
  <c r="G336" i="52"/>
  <c r="AP332" i="13"/>
  <c r="G306" i="14"/>
  <c r="G332" i="52"/>
  <c r="AP328" i="13"/>
  <c r="G302" i="14"/>
  <c r="G328" i="52"/>
  <c r="AP324" i="13"/>
  <c r="G298" i="14"/>
  <c r="G324" i="52"/>
  <c r="AP320" i="13"/>
  <c r="G294" i="14"/>
  <c r="G320" i="52"/>
  <c r="AP316" i="13"/>
  <c r="G290" i="14"/>
  <c r="G316" i="52"/>
  <c r="AP312" i="13"/>
  <c r="G286" i="14"/>
  <c r="G312" i="52"/>
  <c r="AP308" i="13"/>
  <c r="G282" i="14"/>
  <c r="G308" i="52"/>
  <c r="AP304" i="13"/>
  <c r="G278" i="14"/>
  <c r="G304" i="52"/>
  <c r="AP300" i="13"/>
  <c r="G274" i="14"/>
  <c r="AP296" i="13"/>
  <c r="G270" i="14"/>
  <c r="AP292" i="13"/>
  <c r="G266" i="14"/>
  <c r="C292" i="52"/>
  <c r="AP288" i="13"/>
  <c r="G262" i="14"/>
  <c r="AP284" i="13"/>
  <c r="G258" i="14"/>
  <c r="D284" i="52"/>
  <c r="C284" i="52"/>
  <c r="E284" i="52"/>
  <c r="AP280" i="13"/>
  <c r="G254" i="14"/>
  <c r="AP276" i="13"/>
  <c r="G250" i="14"/>
  <c r="AP268" i="13"/>
  <c r="G242" i="14"/>
  <c r="AP264" i="13"/>
  <c r="G238" i="14"/>
  <c r="AP260" i="13"/>
  <c r="G234" i="14"/>
  <c r="AP254" i="13"/>
  <c r="G228" i="14"/>
  <c r="G187" i="52"/>
  <c r="C187" i="52" s="1"/>
  <c r="G167" i="52"/>
  <c r="D167" i="52" s="1"/>
  <c r="G150" i="52"/>
  <c r="D150" i="52" s="1"/>
  <c r="G137" i="52"/>
  <c r="C137" i="52" s="1"/>
  <c r="G195" i="52"/>
  <c r="D195" i="52" s="1"/>
  <c r="G190" i="52"/>
  <c r="E190" i="52" s="1"/>
  <c r="G186" i="52"/>
  <c r="D186" i="52" s="1"/>
  <c r="G182" i="52"/>
  <c r="D182" i="52" s="1"/>
  <c r="G178" i="52"/>
  <c r="C178" i="52" s="1"/>
  <c r="G173" i="52"/>
  <c r="E173" i="52" s="1"/>
  <c r="G166" i="52"/>
  <c r="D166" i="52" s="1"/>
  <c r="G162" i="52"/>
  <c r="C162" i="52" s="1"/>
  <c r="G158" i="52"/>
  <c r="D158" i="52" s="1"/>
  <c r="G153" i="52"/>
  <c r="D153" i="52" s="1"/>
  <c r="G149" i="52"/>
  <c r="C149" i="52" s="1"/>
  <c r="G144" i="52"/>
  <c r="E144" i="52" s="1"/>
  <c r="G140" i="52"/>
  <c r="E140" i="52" s="1"/>
  <c r="G198" i="52"/>
  <c r="E198" i="52" s="1"/>
  <c r="G199" i="52"/>
  <c r="E199" i="52" s="1"/>
  <c r="G200" i="52"/>
  <c r="C200" i="52" s="1"/>
  <c r="G201" i="52"/>
  <c r="E201" i="52" s="1"/>
  <c r="G202" i="52"/>
  <c r="E202" i="52" s="1"/>
  <c r="G203" i="52"/>
  <c r="D203" i="52" s="1"/>
  <c r="G204" i="52"/>
  <c r="E204" i="52" s="1"/>
  <c r="G205" i="52"/>
  <c r="C205" i="52" s="1"/>
  <c r="G206" i="52"/>
  <c r="E206" i="52" s="1"/>
  <c r="G207" i="52"/>
  <c r="E207" i="52" s="1"/>
  <c r="G208" i="52"/>
  <c r="E208" i="52" s="1"/>
  <c r="G209" i="52"/>
  <c r="C209" i="52" s="1"/>
  <c r="G210" i="52"/>
  <c r="E210" i="52" s="1"/>
  <c r="G211" i="52"/>
  <c r="E211" i="52" s="1"/>
  <c r="G212" i="52"/>
  <c r="E212" i="52" s="1"/>
  <c r="G213" i="52"/>
  <c r="C213" i="52" s="1"/>
  <c r="G214" i="52"/>
  <c r="E214" i="52" s="1"/>
  <c r="G215" i="52"/>
  <c r="C215" i="52" s="1"/>
  <c r="G216" i="52"/>
  <c r="E216" i="52" s="1"/>
  <c r="G217" i="52"/>
  <c r="C217" i="52" s="1"/>
  <c r="G218" i="52"/>
  <c r="C218" i="52" s="1"/>
  <c r="G219" i="52"/>
  <c r="E219" i="52" s="1"/>
  <c r="G220" i="52"/>
  <c r="E220" i="52" s="1"/>
  <c r="G221" i="52"/>
  <c r="E221" i="52" s="1"/>
  <c r="G222" i="52"/>
  <c r="E222" i="52" s="1"/>
  <c r="G223" i="52"/>
  <c r="E223" i="52" s="1"/>
  <c r="G225" i="52"/>
  <c r="C225" i="52" s="1"/>
  <c r="G226" i="52"/>
  <c r="C226" i="52" s="1"/>
  <c r="G227" i="52"/>
  <c r="C227" i="52" s="1"/>
  <c r="G228" i="52"/>
  <c r="E228" i="52" s="1"/>
  <c r="G230" i="52"/>
  <c r="D230" i="52" s="1"/>
  <c r="G232" i="52"/>
  <c r="D232" i="52" s="1"/>
  <c r="G233" i="52"/>
  <c r="C233" i="52" s="1"/>
  <c r="G234" i="52"/>
  <c r="C234" i="52" s="1"/>
  <c r="G235" i="52"/>
  <c r="E235" i="52" s="1"/>
  <c r="G236" i="52"/>
  <c r="E236" i="52" s="1"/>
  <c r="G237" i="52"/>
  <c r="D237" i="52" s="1"/>
  <c r="G238" i="52"/>
  <c r="D238" i="52" s="1"/>
  <c r="G239" i="52"/>
  <c r="E239" i="52" s="1"/>
  <c r="G240" i="52"/>
  <c r="C240" i="52" s="1"/>
  <c r="G241" i="52"/>
  <c r="E241" i="52" s="1"/>
  <c r="G242" i="52"/>
  <c r="C242" i="52" s="1"/>
  <c r="G243" i="52"/>
  <c r="C243" i="52" s="1"/>
  <c r="G245" i="52"/>
  <c r="E245" i="52" s="1"/>
  <c r="G247" i="52"/>
  <c r="D247" i="52" s="1"/>
  <c r="G249" i="52"/>
  <c r="C249" i="52" s="1"/>
  <c r="G283" i="52"/>
  <c r="E283" i="52" s="1"/>
  <c r="G279" i="52"/>
  <c r="D279" i="52" s="1"/>
  <c r="G271" i="52"/>
  <c r="E271" i="52" s="1"/>
  <c r="G267" i="52"/>
  <c r="D267" i="52" s="1"/>
  <c r="G263" i="52"/>
  <c r="E263" i="52" s="1"/>
  <c r="G257" i="52"/>
  <c r="D257" i="52" s="1"/>
  <c r="G255" i="52"/>
  <c r="C255" i="52" s="1"/>
  <c r="G254" i="52"/>
  <c r="D254" i="52" s="1"/>
  <c r="G253" i="52"/>
  <c r="C253" i="52" s="1"/>
  <c r="G197" i="52"/>
  <c r="E197" i="52" s="1"/>
  <c r="G183" i="52"/>
  <c r="D183" i="52" s="1"/>
  <c r="G159" i="52"/>
  <c r="C159" i="52" s="1"/>
  <c r="G145" i="52"/>
  <c r="C145" i="52" s="1"/>
  <c r="G194" i="52"/>
  <c r="D194" i="52" s="1"/>
  <c r="G189" i="52"/>
  <c r="E189" i="52" s="1"/>
  <c r="G185" i="52"/>
  <c r="E185" i="52" s="1"/>
  <c r="G181" i="52"/>
  <c r="E181" i="52" s="1"/>
  <c r="G177" i="52"/>
  <c r="D177" i="52" s="1"/>
  <c r="G171" i="52"/>
  <c r="E171" i="52" s="1"/>
  <c r="G165" i="52"/>
  <c r="C165" i="52" s="1"/>
  <c r="G161" i="52"/>
  <c r="E161" i="52" s="1"/>
  <c r="G157" i="52"/>
  <c r="E157" i="52" s="1"/>
  <c r="G152" i="52"/>
  <c r="C152" i="52" s="1"/>
  <c r="G148" i="52"/>
  <c r="C148" i="52" s="1"/>
  <c r="G143" i="52"/>
  <c r="C143" i="52" s="1"/>
  <c r="G139" i="52"/>
  <c r="C139" i="52" s="1"/>
  <c r="G250" i="52"/>
  <c r="C250" i="52" s="1"/>
  <c r="G280" i="52"/>
  <c r="E280" i="52" s="1"/>
  <c r="G273" i="52"/>
  <c r="C273" i="52" s="1"/>
  <c r="G268" i="52"/>
  <c r="D268" i="52" s="1"/>
  <c r="G264" i="52"/>
  <c r="C264" i="52" s="1"/>
  <c r="G259" i="52"/>
  <c r="D259" i="52" s="1"/>
  <c r="G191" i="52"/>
  <c r="D191" i="52" s="1"/>
  <c r="G174" i="52"/>
  <c r="D174" i="52" s="1"/>
  <c r="G163" i="52"/>
  <c r="D163" i="52" s="1"/>
  <c r="G141" i="52"/>
  <c r="D141" i="52" s="1"/>
  <c r="G192" i="52"/>
  <c r="E192" i="52" s="1"/>
  <c r="G188" i="52"/>
  <c r="C188" i="52" s="1"/>
  <c r="G184" i="52"/>
  <c r="E184" i="52" s="1"/>
  <c r="G180" i="52"/>
  <c r="E180" i="52" s="1"/>
  <c r="G176" i="52"/>
  <c r="C176" i="52" s="1"/>
  <c r="G169" i="52"/>
  <c r="E169" i="52" s="1"/>
  <c r="G164" i="52"/>
  <c r="D164" i="52" s="1"/>
  <c r="G160" i="52"/>
  <c r="E160" i="52" s="1"/>
  <c r="G155" i="52"/>
  <c r="C155" i="52" s="1"/>
  <c r="G151" i="52"/>
  <c r="D151" i="52" s="1"/>
  <c r="G146" i="52"/>
  <c r="D146" i="52" s="1"/>
  <c r="G142" i="52"/>
  <c r="E142" i="52" s="1"/>
  <c r="G138" i="52"/>
  <c r="E138" i="52" s="1"/>
  <c r="G252" i="52"/>
  <c r="C252" i="52" s="1"/>
  <c r="G281" i="52"/>
  <c r="D281" i="52" s="1"/>
  <c r="G274" i="52"/>
  <c r="E274" i="52" s="1"/>
  <c r="G269" i="52"/>
  <c r="E269" i="52" s="1"/>
  <c r="G265" i="52"/>
  <c r="C265" i="52" s="1"/>
  <c r="G261" i="52"/>
  <c r="D261" i="52" s="1"/>
  <c r="G179" i="52"/>
  <c r="C179" i="52" s="1"/>
  <c r="G154" i="52"/>
  <c r="C154" i="52" s="1"/>
  <c r="G282" i="52"/>
  <c r="E282" i="52" s="1"/>
  <c r="G275" i="52"/>
  <c r="C275" i="52" s="1"/>
  <c r="G270" i="52"/>
  <c r="C270" i="52" s="1"/>
  <c r="G266" i="52"/>
  <c r="E266" i="52" s="1"/>
  <c r="G262" i="52"/>
  <c r="E262" i="52" s="1"/>
  <c r="E27" i="53"/>
  <c r="D27" i="53"/>
  <c r="C27" i="53"/>
  <c r="C134" i="52"/>
  <c r="E134" i="52"/>
  <c r="D134" i="52"/>
  <c r="E131" i="52"/>
  <c r="D131" i="52"/>
  <c r="C131" i="52"/>
  <c r="E127" i="52"/>
  <c r="D127" i="52"/>
  <c r="C127" i="52"/>
  <c r="E123" i="52"/>
  <c r="D123" i="52"/>
  <c r="C123" i="52"/>
  <c r="C120" i="52"/>
  <c r="D120" i="52"/>
  <c r="E120" i="52"/>
  <c r="E118" i="52"/>
  <c r="C118" i="52"/>
  <c r="D118" i="52"/>
  <c r="C116" i="52"/>
  <c r="E116" i="52"/>
  <c r="D116" i="52"/>
  <c r="D114" i="52"/>
  <c r="C114" i="52"/>
  <c r="E114" i="52"/>
  <c r="D112" i="52"/>
  <c r="E112" i="52"/>
  <c r="C112" i="52"/>
  <c r="C110" i="52"/>
  <c r="D110" i="52"/>
  <c r="E110" i="52"/>
  <c r="D108" i="52"/>
  <c r="C108" i="52"/>
  <c r="E108" i="52"/>
  <c r="C106" i="52"/>
  <c r="E106" i="52"/>
  <c r="D106" i="52"/>
  <c r="D104" i="52"/>
  <c r="C104" i="52"/>
  <c r="E104" i="52"/>
  <c r="E102" i="52"/>
  <c r="D102" i="52"/>
  <c r="C102" i="52"/>
  <c r="C100" i="52"/>
  <c r="D100" i="52"/>
  <c r="E100" i="52"/>
  <c r="C98" i="52"/>
  <c r="E98" i="52"/>
  <c r="D98" i="52"/>
  <c r="D96" i="52"/>
  <c r="E96" i="52"/>
  <c r="C96" i="52"/>
  <c r="C94" i="52"/>
  <c r="D94" i="52"/>
  <c r="E94" i="52"/>
  <c r="E92" i="52"/>
  <c r="C92" i="52"/>
  <c r="D92" i="52"/>
  <c r="C90" i="52"/>
  <c r="D90" i="52"/>
  <c r="E90" i="52"/>
  <c r="C88" i="52"/>
  <c r="D88" i="52"/>
  <c r="E88" i="52"/>
  <c r="C84" i="52"/>
  <c r="E84" i="52"/>
  <c r="D84" i="52"/>
  <c r="D81" i="52"/>
  <c r="C81" i="52"/>
  <c r="E81" i="52"/>
  <c r="C77" i="52"/>
  <c r="E77" i="52"/>
  <c r="D77" i="52"/>
  <c r="E73" i="52"/>
  <c r="C73" i="52"/>
  <c r="D73" i="52"/>
  <c r="E70" i="52"/>
  <c r="C70" i="52"/>
  <c r="D70" i="52"/>
  <c r="E68" i="52"/>
  <c r="C68" i="52"/>
  <c r="D68" i="52"/>
  <c r="E66" i="52"/>
  <c r="C66" i="52"/>
  <c r="D66" i="52"/>
  <c r="E64" i="52"/>
  <c r="C64" i="52"/>
  <c r="D64" i="52"/>
  <c r="E62" i="52"/>
  <c r="C62" i="52"/>
  <c r="D62" i="52"/>
  <c r="E60" i="52"/>
  <c r="C60" i="52"/>
  <c r="D60" i="52"/>
  <c r="E58" i="52"/>
  <c r="C58" i="52"/>
  <c r="D58" i="52"/>
  <c r="E56" i="52"/>
  <c r="C56" i="52"/>
  <c r="D56" i="52"/>
  <c r="E54" i="52"/>
  <c r="C54" i="52"/>
  <c r="D54" i="52"/>
  <c r="E52" i="52"/>
  <c r="C52" i="52"/>
  <c r="D52" i="52"/>
  <c r="E49" i="52"/>
  <c r="C49" i="52"/>
  <c r="D49" i="52"/>
  <c r="C47" i="52"/>
  <c r="E47" i="52"/>
  <c r="D47" i="52"/>
  <c r="E44" i="52"/>
  <c r="C44" i="52"/>
  <c r="D44" i="52"/>
  <c r="E42" i="52"/>
  <c r="C42" i="52"/>
  <c r="D42" i="52"/>
  <c r="E40" i="52"/>
  <c r="C40" i="52"/>
  <c r="D40" i="52"/>
  <c r="E38" i="52"/>
  <c r="C38" i="52"/>
  <c r="D38" i="52"/>
  <c r="E36" i="52"/>
  <c r="C36" i="52"/>
  <c r="D36" i="52"/>
  <c r="E34" i="52"/>
  <c r="C34" i="52"/>
  <c r="D34" i="52"/>
  <c r="E32" i="52"/>
  <c r="C32" i="52"/>
  <c r="D32" i="52"/>
  <c r="E30" i="52"/>
  <c r="C30" i="52"/>
  <c r="D30" i="52"/>
  <c r="E28" i="52"/>
  <c r="C28" i="52"/>
  <c r="D28" i="52"/>
  <c r="D26" i="52"/>
  <c r="C26" i="52"/>
  <c r="E26" i="52"/>
  <c r="E24" i="52"/>
  <c r="C24" i="52"/>
  <c r="D24" i="52"/>
  <c r="C21" i="52"/>
  <c r="D21" i="52"/>
  <c r="E21" i="52"/>
  <c r="E19" i="52"/>
  <c r="C19" i="52"/>
  <c r="D19" i="52"/>
  <c r="C136" i="52"/>
  <c r="D136" i="52"/>
  <c r="E136" i="52"/>
  <c r="C132" i="52"/>
  <c r="E132" i="52"/>
  <c r="D132" i="52"/>
  <c r="E129" i="52"/>
  <c r="D129" i="52"/>
  <c r="C129" i="52"/>
  <c r="D124" i="52"/>
  <c r="C124" i="52"/>
  <c r="E124" i="52"/>
  <c r="E122" i="52"/>
  <c r="D122" i="52"/>
  <c r="C122" i="52"/>
  <c r="E119" i="52"/>
  <c r="D119" i="52"/>
  <c r="C119" i="52"/>
  <c r="E117" i="52"/>
  <c r="D117" i="52"/>
  <c r="C117" i="52"/>
  <c r="E115" i="52"/>
  <c r="D115" i="52"/>
  <c r="C115" i="52"/>
  <c r="E113" i="52"/>
  <c r="D113" i="52"/>
  <c r="C113" i="52"/>
  <c r="E111" i="52"/>
  <c r="D111" i="52"/>
  <c r="C111" i="52"/>
  <c r="E109" i="52"/>
  <c r="D109" i="52"/>
  <c r="C109" i="52"/>
  <c r="E107" i="52"/>
  <c r="D107" i="52"/>
  <c r="C107" i="52"/>
  <c r="E105" i="52"/>
  <c r="D105" i="52"/>
  <c r="C105" i="52"/>
  <c r="D103" i="52"/>
  <c r="E103" i="52"/>
  <c r="C103" i="52"/>
  <c r="D101" i="52"/>
  <c r="C101" i="52"/>
  <c r="E101" i="52"/>
  <c r="C99" i="52"/>
  <c r="D99" i="52"/>
  <c r="E99" i="52"/>
  <c r="E97" i="52"/>
  <c r="D97" i="52"/>
  <c r="C97" i="52"/>
  <c r="C95" i="52"/>
  <c r="D95" i="52"/>
  <c r="E95" i="52"/>
  <c r="E93" i="52"/>
  <c r="D93" i="52"/>
  <c r="C93" i="52"/>
  <c r="D91" i="52"/>
  <c r="E91" i="52"/>
  <c r="C91" i="52"/>
  <c r="E89" i="52"/>
  <c r="D89" i="52"/>
  <c r="C89" i="52"/>
  <c r="C86" i="52"/>
  <c r="D86" i="52"/>
  <c r="E86" i="52"/>
  <c r="C82" i="52"/>
  <c r="E82" i="52"/>
  <c r="D82" i="52"/>
  <c r="C79" i="52"/>
  <c r="E79" i="52"/>
  <c r="D79" i="52"/>
  <c r="E75" i="52"/>
  <c r="D75" i="52"/>
  <c r="C75" i="52"/>
  <c r="C72" i="52"/>
  <c r="E72" i="52"/>
  <c r="D72" i="52"/>
  <c r="C69" i="52"/>
  <c r="D69" i="52"/>
  <c r="E69" i="52"/>
  <c r="C67" i="52"/>
  <c r="E67" i="52"/>
  <c r="D67" i="52"/>
  <c r="D65" i="52"/>
  <c r="E65" i="52"/>
  <c r="C65" i="52"/>
  <c r="E63" i="52"/>
  <c r="C63" i="52"/>
  <c r="D63" i="52"/>
  <c r="E61" i="52"/>
  <c r="C61" i="52"/>
  <c r="D61" i="52"/>
  <c r="D59" i="52"/>
  <c r="E59" i="52"/>
  <c r="C59" i="52"/>
  <c r="E57" i="52"/>
  <c r="C57" i="52"/>
  <c r="D57" i="52"/>
  <c r="D55" i="52"/>
  <c r="C55" i="52"/>
  <c r="E55" i="52"/>
  <c r="E53" i="52"/>
  <c r="D53" i="52"/>
  <c r="C53" i="52"/>
  <c r="D51" i="52"/>
  <c r="E51" i="52"/>
  <c r="C51" i="52"/>
  <c r="E48" i="52"/>
  <c r="C48" i="52"/>
  <c r="D48" i="52"/>
  <c r="E46" i="52"/>
  <c r="C46" i="52"/>
  <c r="D46" i="52"/>
  <c r="E43" i="52"/>
  <c r="D43" i="52"/>
  <c r="C43" i="52"/>
  <c r="C41" i="52"/>
  <c r="D41" i="52"/>
  <c r="E41" i="52"/>
  <c r="D39" i="52"/>
  <c r="E39" i="52"/>
  <c r="C39" i="52"/>
  <c r="D37" i="52"/>
  <c r="E37" i="52"/>
  <c r="C37" i="52"/>
  <c r="C35" i="52"/>
  <c r="E35" i="52"/>
  <c r="D35" i="52"/>
  <c r="D33" i="52"/>
  <c r="E33" i="52"/>
  <c r="C33" i="52"/>
  <c r="C31" i="52"/>
  <c r="E31" i="52"/>
  <c r="D31" i="52"/>
  <c r="C29" i="52"/>
  <c r="E29" i="52"/>
  <c r="D29" i="52"/>
  <c r="C27" i="52"/>
  <c r="D27" i="52"/>
  <c r="E27" i="52"/>
  <c r="C25" i="52"/>
  <c r="E25" i="52"/>
  <c r="D25" i="52"/>
  <c r="D23" i="52"/>
  <c r="E23" i="52"/>
  <c r="C23" i="52"/>
  <c r="E20" i="52"/>
  <c r="C20" i="52"/>
  <c r="D20" i="52"/>
  <c r="C17" i="52"/>
  <c r="D17" i="52"/>
  <c r="E17" i="52"/>
  <c r="G174" i="14"/>
  <c r="C174" i="14" s="1"/>
  <c r="G178" i="14"/>
  <c r="C178" i="14" s="1"/>
  <c r="G194" i="14"/>
  <c r="D194" i="14" s="1"/>
  <c r="G169" i="14"/>
  <c r="C169" i="14" s="1"/>
  <c r="G171" i="14"/>
  <c r="E171" i="14" s="1"/>
  <c r="G173" i="14"/>
  <c r="E173" i="14" s="1"/>
  <c r="G175" i="14"/>
  <c r="E175" i="14" s="1"/>
  <c r="G177" i="14"/>
  <c r="C177" i="14" s="1"/>
  <c r="G179" i="14"/>
  <c r="D179" i="14" s="1"/>
  <c r="G181" i="14"/>
  <c r="C181" i="14" s="1"/>
  <c r="G183" i="14"/>
  <c r="C183" i="14" s="1"/>
  <c r="G185" i="14"/>
  <c r="C185" i="14" s="1"/>
  <c r="G187" i="14"/>
  <c r="E187" i="14" s="1"/>
  <c r="G189" i="14"/>
  <c r="D189" i="14" s="1"/>
  <c r="G191" i="14"/>
  <c r="E191" i="14" s="1"/>
  <c r="G193" i="14"/>
  <c r="C193" i="14" s="1"/>
  <c r="G197" i="14"/>
  <c r="D197" i="14" s="1"/>
  <c r="G203" i="14"/>
  <c r="E203" i="14" s="1"/>
  <c r="G207" i="14"/>
  <c r="E207" i="14" s="1"/>
  <c r="G176" i="14"/>
  <c r="D176" i="14" s="1"/>
  <c r="G180" i="14"/>
  <c r="E180" i="14" s="1"/>
  <c r="G182" i="14"/>
  <c r="D182" i="14" s="1"/>
  <c r="G184" i="14"/>
  <c r="D184" i="14" s="1"/>
  <c r="G186" i="14"/>
  <c r="D186" i="14" s="1"/>
  <c r="G199" i="14"/>
  <c r="E199" i="14" s="1"/>
  <c r="G198" i="14"/>
  <c r="D198" i="14" s="1"/>
  <c r="G204" i="14"/>
  <c r="D204" i="14" s="1"/>
  <c r="G208" i="14"/>
  <c r="E208" i="14" s="1"/>
  <c r="G170" i="14"/>
  <c r="D170" i="14" s="1"/>
  <c r="G172" i="14"/>
  <c r="E172" i="14" s="1"/>
  <c r="G188" i="14"/>
  <c r="D188" i="14" s="1"/>
  <c r="G190" i="14"/>
  <c r="D190" i="14" s="1"/>
  <c r="G192" i="14"/>
  <c r="D192" i="14" s="1"/>
  <c r="G205" i="14"/>
  <c r="C205" i="14" s="1"/>
  <c r="G196" i="14"/>
  <c r="D196" i="14" s="1"/>
  <c r="G201" i="14"/>
  <c r="E201" i="14" s="1"/>
  <c r="G206" i="14"/>
  <c r="C206" i="14" s="1"/>
  <c r="G28" i="53"/>
  <c r="G14" i="52"/>
  <c r="C298" i="52" l="1"/>
  <c r="D292" i="52"/>
  <c r="E290" i="52"/>
  <c r="D290" i="52"/>
  <c r="E300" i="52"/>
  <c r="C300" i="52"/>
  <c r="D287" i="52"/>
  <c r="D288" i="52"/>
  <c r="D289" i="52"/>
  <c r="C287" i="52"/>
  <c r="C280" i="52"/>
  <c r="E293" i="52"/>
  <c r="E286" i="52"/>
  <c r="E259" i="52"/>
  <c r="D300" i="15"/>
  <c r="C300" i="15"/>
  <c r="C289" i="15"/>
  <c r="D289" i="15"/>
  <c r="D377" i="15"/>
  <c r="C377" i="15"/>
  <c r="C284" i="15"/>
  <c r="D284" i="15"/>
  <c r="D294" i="15"/>
  <c r="C294" i="15"/>
  <c r="D323" i="15"/>
  <c r="C323" i="15"/>
  <c r="C269" i="15"/>
  <c r="D269" i="15"/>
  <c r="C386" i="15"/>
  <c r="D386" i="15"/>
  <c r="C444" i="15"/>
  <c r="D444" i="15"/>
  <c r="D464" i="15"/>
  <c r="C464" i="15"/>
  <c r="C491" i="15"/>
  <c r="D491" i="15"/>
  <c r="C418" i="15"/>
  <c r="D418" i="15"/>
  <c r="D416" i="15"/>
  <c r="C416" i="15"/>
  <c r="C390" i="15"/>
  <c r="D390" i="15"/>
  <c r="D551" i="15"/>
  <c r="C551" i="15"/>
  <c r="C326" i="15"/>
  <c r="D326" i="15"/>
  <c r="C250" i="15"/>
  <c r="D250" i="15"/>
  <c r="D301" i="15"/>
  <c r="C301" i="15"/>
  <c r="C378" i="15"/>
  <c r="D378" i="15"/>
  <c r="C309" i="15"/>
  <c r="D309" i="15"/>
  <c r="C379" i="15"/>
  <c r="D379" i="15"/>
  <c r="D358" i="15"/>
  <c r="C358" i="15"/>
  <c r="D333" i="15"/>
  <c r="C333" i="15"/>
  <c r="D297" i="52"/>
  <c r="D470" i="15"/>
  <c r="C470" i="15"/>
  <c r="D500" i="15"/>
  <c r="C500" i="15"/>
  <c r="C510" i="15"/>
  <c r="D510" i="15"/>
  <c r="D503" i="15"/>
  <c r="C503" i="15"/>
  <c r="C508" i="15"/>
  <c r="D508" i="15"/>
  <c r="C429" i="15"/>
  <c r="D429" i="15"/>
  <c r="D549" i="15"/>
  <c r="C549" i="15"/>
  <c r="C552" i="15"/>
  <c r="D552" i="15"/>
  <c r="D507" i="15"/>
  <c r="C507" i="15"/>
  <c r="C533" i="15"/>
  <c r="D533" i="15"/>
  <c r="D502" i="15"/>
  <c r="C502" i="15"/>
  <c r="C414" i="15"/>
  <c r="D414" i="15"/>
  <c r="C546" i="15"/>
  <c r="D546" i="15"/>
  <c r="C371" i="15"/>
  <c r="D371" i="15"/>
  <c r="D338" i="15"/>
  <c r="C338" i="15"/>
  <c r="D324" i="15"/>
  <c r="C324" i="15"/>
  <c r="C321" i="15"/>
  <c r="D321" i="15"/>
  <c r="D319" i="15"/>
  <c r="C319" i="15"/>
  <c r="D347" i="15"/>
  <c r="C347" i="15"/>
  <c r="C329" i="15"/>
  <c r="D329" i="15"/>
  <c r="C375" i="15"/>
  <c r="D375" i="15"/>
  <c r="D306" i="15"/>
  <c r="C306" i="15"/>
  <c r="D253" i="15"/>
  <c r="C253" i="15"/>
  <c r="C297" i="52"/>
  <c r="C286" i="52"/>
  <c r="E299" i="52"/>
  <c r="C410" i="15"/>
  <c r="D410" i="15"/>
  <c r="C482" i="15"/>
  <c r="D482" i="15"/>
  <c r="C554" i="15"/>
  <c r="D554" i="15"/>
  <c r="C396" i="15"/>
  <c r="D396" i="15"/>
  <c r="C553" i="15"/>
  <c r="D553" i="15"/>
  <c r="C402" i="15"/>
  <c r="D402" i="15"/>
  <c r="C443" i="15"/>
  <c r="D443" i="15"/>
  <c r="D391" i="15"/>
  <c r="C391" i="15"/>
  <c r="C401" i="15"/>
  <c r="D401" i="15"/>
  <c r="D545" i="15"/>
  <c r="C545" i="15"/>
  <c r="D514" i="15"/>
  <c r="C514" i="15"/>
  <c r="D409" i="15"/>
  <c r="C409" i="15"/>
  <c r="C426" i="15"/>
  <c r="D426" i="15"/>
  <c r="C383" i="15"/>
  <c r="D383" i="15"/>
  <c r="D299" i="52"/>
  <c r="D290" i="15"/>
  <c r="C290" i="15"/>
  <c r="D350" i="15"/>
  <c r="C350" i="15"/>
  <c r="C273" i="15"/>
  <c r="D273" i="15"/>
  <c r="D336" i="15"/>
  <c r="C336" i="15"/>
  <c r="D349" i="15"/>
  <c r="C349" i="15"/>
  <c r="C340" i="15"/>
  <c r="D340" i="15"/>
  <c r="C345" i="15"/>
  <c r="D345" i="15"/>
  <c r="D283" i="15"/>
  <c r="C283" i="15"/>
  <c r="D331" i="15"/>
  <c r="C331" i="15"/>
  <c r="D281" i="15"/>
  <c r="C281" i="15"/>
  <c r="D341" i="15"/>
  <c r="C341" i="15"/>
  <c r="C255" i="15"/>
  <c r="D255" i="15"/>
  <c r="D310" i="15"/>
  <c r="C310" i="15"/>
  <c r="C315" i="15"/>
  <c r="D315" i="15"/>
  <c r="D368" i="15"/>
  <c r="C368" i="15"/>
  <c r="D330" i="15"/>
  <c r="C330" i="15"/>
  <c r="D287" i="15"/>
  <c r="C287" i="15"/>
  <c r="D376" i="15"/>
  <c r="C376" i="15"/>
  <c r="C369" i="15"/>
  <c r="D369" i="15"/>
  <c r="E291" i="52"/>
  <c r="C422" i="15"/>
  <c r="D422" i="15"/>
  <c r="C494" i="15"/>
  <c r="D494" i="15"/>
  <c r="C487" i="15"/>
  <c r="D487" i="15"/>
  <c r="D408" i="15"/>
  <c r="C408" i="15"/>
  <c r="C492" i="15"/>
  <c r="D492" i="15"/>
  <c r="D387" i="15"/>
  <c r="C387" i="15"/>
  <c r="C483" i="15"/>
  <c r="D483" i="15"/>
  <c r="C392" i="15"/>
  <c r="D392" i="15"/>
  <c r="D536" i="15"/>
  <c r="C536" i="15"/>
  <c r="C469" i="15"/>
  <c r="D469" i="15"/>
  <c r="C438" i="15"/>
  <c r="D438" i="15"/>
  <c r="D455" i="15"/>
  <c r="C455" i="15"/>
  <c r="D544" i="15"/>
  <c r="C544" i="15"/>
  <c r="D465" i="15"/>
  <c r="C465" i="15"/>
  <c r="D403" i="15"/>
  <c r="C403" i="15"/>
  <c r="C475" i="15"/>
  <c r="D475" i="15"/>
  <c r="D524" i="15"/>
  <c r="C524" i="15"/>
  <c r="C527" i="15"/>
  <c r="D527" i="15"/>
  <c r="D413" i="15"/>
  <c r="C413" i="15"/>
  <c r="C485" i="15"/>
  <c r="D485" i="15"/>
  <c r="D382" i="15"/>
  <c r="C382" i="15"/>
  <c r="C454" i="15"/>
  <c r="D454" i="15"/>
  <c r="C526" i="15"/>
  <c r="D526" i="15"/>
  <c r="D411" i="15"/>
  <c r="C411" i="15"/>
  <c r="D488" i="15"/>
  <c r="C488" i="15"/>
  <c r="C505" i="15"/>
  <c r="D505" i="15"/>
  <c r="D450" i="15"/>
  <c r="C450" i="15"/>
  <c r="D395" i="15"/>
  <c r="C395" i="15"/>
  <c r="C292" i="15"/>
  <c r="D292" i="15"/>
  <c r="C460" i="15"/>
  <c r="D460" i="15"/>
  <c r="C296" i="52"/>
  <c r="C362" i="15"/>
  <c r="D362" i="15"/>
  <c r="C288" i="15"/>
  <c r="D288" i="15"/>
  <c r="D348" i="15"/>
  <c r="C348" i="15"/>
  <c r="C261" i="15"/>
  <c r="D261" i="15"/>
  <c r="C361" i="15"/>
  <c r="D361" i="15"/>
  <c r="C266" i="15"/>
  <c r="D266" i="15"/>
  <c r="C352" i="15"/>
  <c r="D352" i="15"/>
  <c r="D381" i="15"/>
  <c r="C381" i="15"/>
  <c r="D343" i="15"/>
  <c r="C343" i="15"/>
  <c r="D264" i="15"/>
  <c r="C264" i="15"/>
  <c r="D293" i="15"/>
  <c r="C293" i="15"/>
  <c r="D353" i="15"/>
  <c r="C353" i="15"/>
  <c r="D270" i="15"/>
  <c r="C270" i="15"/>
  <c r="D322" i="15"/>
  <c r="C322" i="15"/>
  <c r="D327" i="15"/>
  <c r="C327" i="15"/>
  <c r="C308" i="15"/>
  <c r="D308" i="15"/>
  <c r="D380" i="15"/>
  <c r="C380" i="15"/>
  <c r="C282" i="15"/>
  <c r="D282" i="15"/>
  <c r="D342" i="15"/>
  <c r="C342" i="15"/>
  <c r="D299" i="15"/>
  <c r="C299" i="15"/>
  <c r="C285" i="15"/>
  <c r="D285" i="15"/>
  <c r="C435" i="15"/>
  <c r="D435" i="15"/>
  <c r="C537" i="15"/>
  <c r="D537" i="15"/>
  <c r="D412" i="15"/>
  <c r="C412" i="15"/>
  <c r="D447" i="15"/>
  <c r="C447" i="15"/>
  <c r="C436" i="15"/>
  <c r="D436" i="15"/>
  <c r="D468" i="15"/>
  <c r="C468" i="15"/>
  <c r="C515" i="15"/>
  <c r="D515" i="15"/>
  <c r="C448" i="15"/>
  <c r="D448" i="15"/>
  <c r="D296" i="52"/>
  <c r="C506" i="15"/>
  <c r="D506" i="15"/>
  <c r="D335" i="15"/>
  <c r="C335" i="15"/>
  <c r="D499" i="15"/>
  <c r="C499" i="15"/>
  <c r="C425" i="15"/>
  <c r="D425" i="15"/>
  <c r="C405" i="15"/>
  <c r="D405" i="15"/>
  <c r="C302" i="15"/>
  <c r="D302" i="15"/>
  <c r="D374" i="15"/>
  <c r="C374" i="15"/>
  <c r="C360" i="15"/>
  <c r="D360" i="15"/>
  <c r="C274" i="15"/>
  <c r="D274" i="15"/>
  <c r="D297" i="15"/>
  <c r="C297" i="15"/>
  <c r="C295" i="15"/>
  <c r="D295" i="15"/>
  <c r="C355" i="15"/>
  <c r="D355" i="15"/>
  <c r="C365" i="15"/>
  <c r="D365" i="15"/>
  <c r="D286" i="15"/>
  <c r="C286" i="15"/>
  <c r="C334" i="15"/>
  <c r="D334" i="15"/>
  <c r="C339" i="15"/>
  <c r="D339" i="15"/>
  <c r="D268" i="15"/>
  <c r="C268" i="15"/>
  <c r="D320" i="15"/>
  <c r="C320" i="15"/>
  <c r="D313" i="15"/>
  <c r="C313" i="15"/>
  <c r="C366" i="15"/>
  <c r="D366" i="15"/>
  <c r="C304" i="15"/>
  <c r="D304" i="15"/>
  <c r="D254" i="15"/>
  <c r="C254" i="15"/>
  <c r="C314" i="15"/>
  <c r="D314" i="15"/>
  <c r="C372" i="15"/>
  <c r="D372" i="15"/>
  <c r="C354" i="15"/>
  <c r="D354" i="15"/>
  <c r="C367" i="15"/>
  <c r="D367" i="15"/>
  <c r="C305" i="15"/>
  <c r="D305" i="15"/>
  <c r="C346" i="15"/>
  <c r="D346" i="15"/>
  <c r="C263" i="15"/>
  <c r="D263" i="15"/>
  <c r="C351" i="15"/>
  <c r="D351" i="15"/>
  <c r="C332" i="15"/>
  <c r="D332" i="15"/>
  <c r="C325" i="15"/>
  <c r="D325" i="15"/>
  <c r="C316" i="15"/>
  <c r="D316" i="15"/>
  <c r="D458" i="15"/>
  <c r="C458" i="15"/>
  <c r="C530" i="15"/>
  <c r="D530" i="15"/>
  <c r="C535" i="15"/>
  <c r="D535" i="15"/>
  <c r="C540" i="15"/>
  <c r="D540" i="15"/>
  <c r="C531" i="15"/>
  <c r="D531" i="15"/>
  <c r="D397" i="15"/>
  <c r="C397" i="15"/>
  <c r="D517" i="15"/>
  <c r="C517" i="15"/>
  <c r="D498" i="15"/>
  <c r="C498" i="15"/>
  <c r="C419" i="15"/>
  <c r="D419" i="15"/>
  <c r="C496" i="15"/>
  <c r="D496" i="15"/>
  <c r="D417" i="15"/>
  <c r="C417" i="15"/>
  <c r="C525" i="15"/>
  <c r="D525" i="15"/>
  <c r="C439" i="15"/>
  <c r="D439" i="15"/>
  <c r="D504" i="15"/>
  <c r="C504" i="15"/>
  <c r="C457" i="15"/>
  <c r="D457" i="15"/>
  <c r="D449" i="15"/>
  <c r="C449" i="15"/>
  <c r="C521" i="15"/>
  <c r="D521" i="15"/>
  <c r="D490" i="15"/>
  <c r="C490" i="15"/>
  <c r="C534" i="15"/>
  <c r="D534" i="15"/>
  <c r="C501" i="15"/>
  <c r="D501" i="15"/>
  <c r="D262" i="15"/>
  <c r="C262" i="15"/>
  <c r="C312" i="15"/>
  <c r="D312" i="15"/>
  <c r="C307" i="15"/>
  <c r="D307" i="15"/>
  <c r="C317" i="15"/>
  <c r="D317" i="15"/>
  <c r="C298" i="15"/>
  <c r="D298" i="15"/>
  <c r="C279" i="15"/>
  <c r="D279" i="15"/>
  <c r="D363" i="15"/>
  <c r="C363" i="15"/>
  <c r="C344" i="15"/>
  <c r="D344" i="15"/>
  <c r="C373" i="15"/>
  <c r="D373" i="15"/>
  <c r="D252" i="15"/>
  <c r="C252" i="15"/>
  <c r="D328" i="15"/>
  <c r="C328" i="15"/>
  <c r="C398" i="15"/>
  <c r="D398" i="15"/>
  <c r="C542" i="15"/>
  <c r="D542" i="15"/>
  <c r="D547" i="15"/>
  <c r="C547" i="15"/>
  <c r="D384" i="15"/>
  <c r="C384" i="15"/>
  <c r="C456" i="15"/>
  <c r="D456" i="15"/>
  <c r="D543" i="15"/>
  <c r="C543" i="15"/>
  <c r="C421" i="15"/>
  <c r="D421" i="15"/>
  <c r="D529" i="15"/>
  <c r="C529" i="15"/>
  <c r="C431" i="15"/>
  <c r="D431" i="15"/>
  <c r="C451" i="15"/>
  <c r="D451" i="15"/>
  <c r="D541" i="15"/>
  <c r="C541" i="15"/>
  <c r="D389" i="15"/>
  <c r="C389" i="15"/>
  <c r="D461" i="15"/>
  <c r="C461" i="15"/>
  <c r="C430" i="15"/>
  <c r="D430" i="15"/>
  <c r="D428" i="15"/>
  <c r="C428" i="15"/>
  <c r="C513" i="15"/>
  <c r="D513" i="15"/>
  <c r="D275" i="15"/>
  <c r="C275" i="15"/>
  <c r="D259" i="15"/>
  <c r="C259" i="15"/>
  <c r="D291" i="15"/>
  <c r="C291" i="15"/>
  <c r="C337" i="15"/>
  <c r="D337" i="15"/>
  <c r="C257" i="15"/>
  <c r="D257" i="15"/>
  <c r="D267" i="15"/>
  <c r="C267" i="15"/>
  <c r="C265" i="15"/>
  <c r="D265" i="15"/>
  <c r="C370" i="15"/>
  <c r="D370" i="15"/>
  <c r="C303" i="15"/>
  <c r="D303" i="15"/>
  <c r="C296" i="15"/>
  <c r="D296" i="15"/>
  <c r="C356" i="15"/>
  <c r="D356" i="15"/>
  <c r="C271" i="15"/>
  <c r="D271" i="15"/>
  <c r="C280" i="15"/>
  <c r="D280" i="15"/>
  <c r="C364" i="15"/>
  <c r="D364" i="15"/>
  <c r="C357" i="15"/>
  <c r="D357" i="15"/>
  <c r="C471" i="15"/>
  <c r="D471" i="15"/>
  <c r="D555" i="15"/>
  <c r="C555" i="15"/>
  <c r="D512" i="15"/>
  <c r="C512" i="15"/>
  <c r="D445" i="15"/>
  <c r="C445" i="15"/>
  <c r="D532" i="15"/>
  <c r="C532" i="15"/>
  <c r="C441" i="15"/>
  <c r="D441" i="15"/>
  <c r="D463" i="15"/>
  <c r="C463" i="15"/>
  <c r="C473" i="15"/>
  <c r="D473" i="15"/>
  <c r="C442" i="15"/>
  <c r="D442" i="15"/>
  <c r="D476" i="15"/>
  <c r="C476" i="15"/>
  <c r="C249" i="15"/>
  <c r="D249" i="15"/>
  <c r="D434" i="15"/>
  <c r="C434" i="15"/>
  <c r="D511" i="15"/>
  <c r="C511" i="15"/>
  <c r="C420" i="15"/>
  <c r="D420" i="15"/>
  <c r="D516" i="15"/>
  <c r="C516" i="15"/>
  <c r="C399" i="15"/>
  <c r="D399" i="15"/>
  <c r="D495" i="15"/>
  <c r="C495" i="15"/>
  <c r="D440" i="15"/>
  <c r="C440" i="15"/>
  <c r="C481" i="15"/>
  <c r="D481" i="15"/>
  <c r="C474" i="15"/>
  <c r="D474" i="15"/>
  <c r="C467" i="15"/>
  <c r="D467" i="15"/>
  <c r="D556" i="15"/>
  <c r="C556" i="15"/>
  <c r="C477" i="15"/>
  <c r="D477" i="15"/>
  <c r="D415" i="15"/>
  <c r="C415" i="15"/>
  <c r="C548" i="15"/>
  <c r="D548" i="15"/>
  <c r="D497" i="15"/>
  <c r="C497" i="15"/>
  <c r="C394" i="15"/>
  <c r="D394" i="15"/>
  <c r="C466" i="15"/>
  <c r="D466" i="15"/>
  <c r="C538" i="15"/>
  <c r="D538" i="15"/>
  <c r="D459" i="15"/>
  <c r="C459" i="15"/>
  <c r="D462" i="15"/>
  <c r="C462" i="15"/>
  <c r="D407" i="15"/>
  <c r="C407" i="15"/>
  <c r="C388" i="15"/>
  <c r="D388" i="15"/>
  <c r="C472" i="15"/>
  <c r="D472" i="15"/>
  <c r="C288" i="52"/>
  <c r="C293" i="52"/>
  <c r="D446" i="15"/>
  <c r="C446" i="15"/>
  <c r="C518" i="15"/>
  <c r="D518" i="15"/>
  <c r="C523" i="15"/>
  <c r="D523" i="15"/>
  <c r="D432" i="15"/>
  <c r="C432" i="15"/>
  <c r="C528" i="15"/>
  <c r="D528" i="15"/>
  <c r="C423" i="15"/>
  <c r="D423" i="15"/>
  <c r="C519" i="15"/>
  <c r="D519" i="15"/>
  <c r="C452" i="15"/>
  <c r="D452" i="15"/>
  <c r="D385" i="15"/>
  <c r="C385" i="15"/>
  <c r="C493" i="15"/>
  <c r="D493" i="15"/>
  <c r="D318" i="15"/>
  <c r="C318" i="15"/>
  <c r="C486" i="15"/>
  <c r="D486" i="15"/>
  <c r="D359" i="15"/>
  <c r="C359" i="15"/>
  <c r="C479" i="15"/>
  <c r="D479" i="15"/>
  <c r="D424" i="15"/>
  <c r="C424" i="15"/>
  <c r="C393" i="15"/>
  <c r="D393" i="15"/>
  <c r="C489" i="15"/>
  <c r="D489" i="15"/>
  <c r="C427" i="15"/>
  <c r="D427" i="15"/>
  <c r="C480" i="15"/>
  <c r="D480" i="15"/>
  <c r="D433" i="15"/>
  <c r="C433" i="15"/>
  <c r="D520" i="15"/>
  <c r="C520" i="15"/>
  <c r="C437" i="15"/>
  <c r="D437" i="15"/>
  <c r="C509" i="15"/>
  <c r="D509" i="15"/>
  <c r="C406" i="15"/>
  <c r="D406" i="15"/>
  <c r="C478" i="15"/>
  <c r="D478" i="15"/>
  <c r="C550" i="15"/>
  <c r="D550" i="15"/>
  <c r="C404" i="15"/>
  <c r="D404" i="15"/>
  <c r="C522" i="15"/>
  <c r="D522" i="15"/>
  <c r="C311" i="15"/>
  <c r="D311" i="15"/>
  <c r="C539" i="15"/>
  <c r="D539" i="15"/>
  <c r="C400" i="15"/>
  <c r="D400" i="15"/>
  <c r="D484" i="15"/>
  <c r="C484" i="15"/>
  <c r="C453" i="15"/>
  <c r="D453" i="15"/>
  <c r="H14" i="52"/>
  <c r="H15" i="52" s="1"/>
  <c r="H16" i="52" s="1"/>
  <c r="H17" i="52" s="1"/>
  <c r="H18" i="52" s="1"/>
  <c r="H19" i="52" s="1"/>
  <c r="H20" i="52" s="1"/>
  <c r="H21" i="52" s="1"/>
  <c r="H22" i="52" s="1"/>
  <c r="H23" i="52" s="1"/>
  <c r="H24" i="52" s="1"/>
  <c r="H25" i="52" s="1"/>
  <c r="H26" i="52" s="1"/>
  <c r="H27" i="52" s="1"/>
  <c r="H28" i="52" s="1"/>
  <c r="H29" i="52" s="1"/>
  <c r="H30" i="52" s="1"/>
  <c r="H31" i="52" s="1"/>
  <c r="H32" i="52" s="1"/>
  <c r="H33" i="52" s="1"/>
  <c r="H34" i="52" s="1"/>
  <c r="H35" i="52" s="1"/>
  <c r="H36" i="52" s="1"/>
  <c r="H37" i="52" s="1"/>
  <c r="H38" i="52" s="1"/>
  <c r="H39" i="52" s="1"/>
  <c r="H40" i="52" s="1"/>
  <c r="H41" i="52" s="1"/>
  <c r="H42" i="52" s="1"/>
  <c r="H43" i="52" s="1"/>
  <c r="H44" i="52" s="1"/>
  <c r="H45" i="52" s="1"/>
  <c r="H46" i="52" s="1"/>
  <c r="H47" i="52" s="1"/>
  <c r="H48" i="52" s="1"/>
  <c r="H49" i="52" s="1"/>
  <c r="H50" i="52" s="1"/>
  <c r="H51" i="52" s="1"/>
  <c r="H52" i="52" s="1"/>
  <c r="H53" i="52" s="1"/>
  <c r="H54" i="52" s="1"/>
  <c r="H55" i="52" s="1"/>
  <c r="H56" i="52" s="1"/>
  <c r="H57" i="52" s="1"/>
  <c r="H58" i="52" s="1"/>
  <c r="H59" i="52" s="1"/>
  <c r="H60" i="52" s="1"/>
  <c r="H61" i="52" s="1"/>
  <c r="H62" i="52" s="1"/>
  <c r="H63" i="52" s="1"/>
  <c r="H64" i="52" s="1"/>
  <c r="H65" i="52" s="1"/>
  <c r="H66" i="52" s="1"/>
  <c r="H67" i="52" s="1"/>
  <c r="H68" i="52" s="1"/>
  <c r="H69" i="52" s="1"/>
  <c r="H70" i="52" s="1"/>
  <c r="H71" i="52" s="1"/>
  <c r="H72" i="52" s="1"/>
  <c r="H73" i="52" s="1"/>
  <c r="H74" i="52" s="1"/>
  <c r="H75" i="52" s="1"/>
  <c r="H76" i="52" s="1"/>
  <c r="H77" i="52" s="1"/>
  <c r="H78" i="52" s="1"/>
  <c r="H79" i="52" s="1"/>
  <c r="H80" i="52" s="1"/>
  <c r="H81" i="52" s="1"/>
  <c r="H82" i="52" s="1"/>
  <c r="H83" i="52" s="1"/>
  <c r="H84" i="52" s="1"/>
  <c r="H85" i="52" s="1"/>
  <c r="H86" i="52" s="1"/>
  <c r="H87" i="52" s="1"/>
  <c r="H88" i="52" s="1"/>
  <c r="H89" i="52" s="1"/>
  <c r="H90" i="52" s="1"/>
  <c r="H91" i="52" s="1"/>
  <c r="H92" i="52" s="1"/>
  <c r="H93" i="52" s="1"/>
  <c r="H94" i="52" s="1"/>
  <c r="H95" i="52" s="1"/>
  <c r="H96" i="52" s="1"/>
  <c r="H97" i="52" s="1"/>
  <c r="H98" i="52" s="1"/>
  <c r="H99" i="52" s="1"/>
  <c r="H100" i="52" s="1"/>
  <c r="H101" i="52" s="1"/>
  <c r="H102" i="52" s="1"/>
  <c r="H103" i="52" s="1"/>
  <c r="H104" i="52" s="1"/>
  <c r="H105" i="52" s="1"/>
  <c r="H106" i="52" s="1"/>
  <c r="H107" i="52" s="1"/>
  <c r="H108" i="52" s="1"/>
  <c r="H109" i="52" s="1"/>
  <c r="H110" i="52" s="1"/>
  <c r="H111" i="52" s="1"/>
  <c r="H112" i="52" s="1"/>
  <c r="H113" i="52" s="1"/>
  <c r="H114" i="52" s="1"/>
  <c r="H115" i="52" s="1"/>
  <c r="H116" i="52" s="1"/>
  <c r="H117" i="52" s="1"/>
  <c r="H118" i="52" s="1"/>
  <c r="H119" i="52" s="1"/>
  <c r="H120" i="52" s="1"/>
  <c r="H121" i="52" s="1"/>
  <c r="H122" i="52" s="1"/>
  <c r="H123" i="52" s="1"/>
  <c r="H124" i="52" s="1"/>
  <c r="H125" i="52" s="1"/>
  <c r="H126" i="52" s="1"/>
  <c r="H127" i="52" s="1"/>
  <c r="H128" i="52" s="1"/>
  <c r="H129" i="52" s="1"/>
  <c r="H130" i="52" s="1"/>
  <c r="H131" i="52" s="1"/>
  <c r="H132" i="52" s="1"/>
  <c r="H133" i="52" s="1"/>
  <c r="H134" i="52" s="1"/>
  <c r="H135" i="52" s="1"/>
  <c r="H136" i="52" s="1"/>
  <c r="H137" i="52" s="1"/>
  <c r="H138" i="52" s="1"/>
  <c r="H139" i="52" s="1"/>
  <c r="H140" i="52" s="1"/>
  <c r="H141" i="52" s="1"/>
  <c r="H142" i="52" s="1"/>
  <c r="H143" i="52" s="1"/>
  <c r="H144" i="52" s="1"/>
  <c r="H145" i="52" s="1"/>
  <c r="H146" i="52" s="1"/>
  <c r="H147" i="52" s="1"/>
  <c r="H148" i="52" s="1"/>
  <c r="H149" i="52" s="1"/>
  <c r="H150" i="52" s="1"/>
  <c r="H151" i="52" s="1"/>
  <c r="H152" i="52" s="1"/>
  <c r="H153" i="52" s="1"/>
  <c r="H154" i="52" s="1"/>
  <c r="H155" i="52" s="1"/>
  <c r="H156" i="52" s="1"/>
  <c r="H157" i="52" s="1"/>
  <c r="H158" i="52" s="1"/>
  <c r="H159" i="52" s="1"/>
  <c r="H160" i="52" s="1"/>
  <c r="H161" i="52" s="1"/>
  <c r="H162" i="52" s="1"/>
  <c r="H163" i="52" s="1"/>
  <c r="H164" i="52" s="1"/>
  <c r="H165" i="52" s="1"/>
  <c r="H166" i="52" s="1"/>
  <c r="H167" i="52" s="1"/>
  <c r="H168" i="52" s="1"/>
  <c r="H169" i="52" s="1"/>
  <c r="H170" i="52" s="1"/>
  <c r="H171" i="52" s="1"/>
  <c r="H172" i="52" s="1"/>
  <c r="H173" i="52" s="1"/>
  <c r="H174" i="52" s="1"/>
  <c r="H175" i="52" s="1"/>
  <c r="H176" i="52" s="1"/>
  <c r="H177" i="52" s="1"/>
  <c r="H178" i="52" s="1"/>
  <c r="H179" i="52" s="1"/>
  <c r="H180" i="52" s="1"/>
  <c r="H181" i="52" s="1"/>
  <c r="H182" i="52" s="1"/>
  <c r="H183" i="52" s="1"/>
  <c r="H184" i="52" s="1"/>
  <c r="H185" i="52" s="1"/>
  <c r="H186" i="52" s="1"/>
  <c r="H187" i="52" s="1"/>
  <c r="H188" i="52" s="1"/>
  <c r="H189" i="52" s="1"/>
  <c r="H190" i="52" s="1"/>
  <c r="H191" i="52" s="1"/>
  <c r="H192" i="52" s="1"/>
  <c r="H193" i="52" s="1"/>
  <c r="H194" i="52" s="1"/>
  <c r="H195" i="52" s="1"/>
  <c r="H196" i="52" s="1"/>
  <c r="H197" i="52" s="1"/>
  <c r="H198" i="52" s="1"/>
  <c r="H199" i="52" s="1"/>
  <c r="H200" i="52" s="1"/>
  <c r="H201" i="52" s="1"/>
  <c r="H202" i="52" s="1"/>
  <c r="H203" i="52" s="1"/>
  <c r="H204" i="52" s="1"/>
  <c r="H205" i="52" s="1"/>
  <c r="H206" i="52" s="1"/>
  <c r="H207" i="52" s="1"/>
  <c r="H208" i="52" s="1"/>
  <c r="H209" i="52" s="1"/>
  <c r="H210" i="52" s="1"/>
  <c r="H211" i="52" s="1"/>
  <c r="H212" i="52" s="1"/>
  <c r="H213" i="52" s="1"/>
  <c r="H214" i="52" s="1"/>
  <c r="H215" i="52" s="1"/>
  <c r="H216" i="52" s="1"/>
  <c r="H217" i="52" s="1"/>
  <c r="H218" i="52" s="1"/>
  <c r="H219" i="52" s="1"/>
  <c r="H220" i="52" s="1"/>
  <c r="H221" i="52" s="1"/>
  <c r="H222" i="52" s="1"/>
  <c r="H223" i="52" s="1"/>
  <c r="H224" i="52" s="1"/>
  <c r="H225" i="52" s="1"/>
  <c r="H226" i="52" s="1"/>
  <c r="H227" i="52" s="1"/>
  <c r="H228" i="52" s="1"/>
  <c r="H229" i="52" s="1"/>
  <c r="H230" i="52" s="1"/>
  <c r="H231" i="52" s="1"/>
  <c r="H232" i="52" s="1"/>
  <c r="H233" i="52" s="1"/>
  <c r="H234" i="52" s="1"/>
  <c r="H235" i="52" s="1"/>
  <c r="H236" i="52" s="1"/>
  <c r="H237" i="52" s="1"/>
  <c r="H238" i="52" s="1"/>
  <c r="H239" i="52" s="1"/>
  <c r="H240" i="52" s="1"/>
  <c r="H241" i="52" s="1"/>
  <c r="H242" i="52" s="1"/>
  <c r="H243" i="52" s="1"/>
  <c r="H244" i="52" s="1"/>
  <c r="H245" i="52" s="1"/>
  <c r="H246" i="52" s="1"/>
  <c r="H247" i="52" s="1"/>
  <c r="H248" i="52" s="1"/>
  <c r="H249" i="52" s="1"/>
  <c r="H250" i="52" s="1"/>
  <c r="H251" i="52" s="1"/>
  <c r="H252" i="52" s="1"/>
  <c r="H253" i="52" s="1"/>
  <c r="H254" i="52" s="1"/>
  <c r="H255" i="52" s="1"/>
  <c r="H256" i="52" s="1"/>
  <c r="H257" i="52" s="1"/>
  <c r="H258" i="52" s="1"/>
  <c r="H259" i="52" s="1"/>
  <c r="H260" i="52" s="1"/>
  <c r="H261" i="52" s="1"/>
  <c r="H262" i="52" s="1"/>
  <c r="H263" i="52" s="1"/>
  <c r="H264" i="52" s="1"/>
  <c r="H265" i="52" s="1"/>
  <c r="H266" i="52" s="1"/>
  <c r="H267" i="52" s="1"/>
  <c r="H268" i="52" s="1"/>
  <c r="H269" i="52" s="1"/>
  <c r="H270" i="52" s="1"/>
  <c r="H271" i="52" s="1"/>
  <c r="H272" i="52" s="1"/>
  <c r="H273" i="52" s="1"/>
  <c r="H274" i="52" s="1"/>
  <c r="H275" i="52" s="1"/>
  <c r="H276" i="52" s="1"/>
  <c r="H277" i="52" s="1"/>
  <c r="H278" i="52" s="1"/>
  <c r="H279" i="52" s="1"/>
  <c r="H280" i="52" s="1"/>
  <c r="H281" i="52" s="1"/>
  <c r="H282" i="52" s="1"/>
  <c r="H283" i="52" s="1"/>
  <c r="G558" i="52"/>
  <c r="D235" i="14"/>
  <c r="C235" i="14"/>
  <c r="E235" i="14"/>
  <c r="D255" i="14"/>
  <c r="E255" i="14"/>
  <c r="C255" i="14"/>
  <c r="E295" i="14"/>
  <c r="D295" i="14"/>
  <c r="C295" i="14"/>
  <c r="E303" i="14"/>
  <c r="D303" i="14"/>
  <c r="C303" i="14"/>
  <c r="C335" i="14"/>
  <c r="E335" i="14"/>
  <c r="D335" i="14"/>
  <c r="C343" i="14"/>
  <c r="E343" i="14"/>
  <c r="D343" i="14"/>
  <c r="C351" i="14"/>
  <c r="E351" i="14"/>
  <c r="D351" i="14"/>
  <c r="E359" i="14"/>
  <c r="D359" i="14"/>
  <c r="C359" i="14"/>
  <c r="E367" i="14"/>
  <c r="C367" i="14"/>
  <c r="D367" i="14"/>
  <c r="C375" i="14"/>
  <c r="E375" i="14"/>
  <c r="D375" i="14"/>
  <c r="C409" i="52"/>
  <c r="D409" i="52"/>
  <c r="E409" i="52"/>
  <c r="C391" i="14"/>
  <c r="E391" i="14"/>
  <c r="D391" i="14"/>
  <c r="C425" i="52"/>
  <c r="D425" i="52"/>
  <c r="E425" i="52"/>
  <c r="C407" i="14"/>
  <c r="E407" i="14"/>
  <c r="D407" i="14"/>
  <c r="E415" i="14"/>
  <c r="C415" i="14"/>
  <c r="D415" i="14"/>
  <c r="E513" i="52"/>
  <c r="D513" i="52"/>
  <c r="C513" i="52"/>
  <c r="E521" i="52"/>
  <c r="D521" i="52"/>
  <c r="C521" i="52"/>
  <c r="E529" i="52"/>
  <c r="D529" i="52"/>
  <c r="C529" i="52"/>
  <c r="C519" i="14"/>
  <c r="E519" i="14"/>
  <c r="D519" i="14"/>
  <c r="E527" i="14"/>
  <c r="C527" i="14"/>
  <c r="D527" i="14"/>
  <c r="D289" i="40"/>
  <c r="E289" i="40"/>
  <c r="C289" i="40"/>
  <c r="C269" i="40"/>
  <c r="D269" i="40"/>
  <c r="E269" i="40"/>
  <c r="E365" i="14"/>
  <c r="C365" i="14"/>
  <c r="D365" i="14"/>
  <c r="E373" i="14"/>
  <c r="D373" i="14"/>
  <c r="C373" i="14"/>
  <c r="E385" i="14"/>
  <c r="D385" i="14"/>
  <c r="C385" i="14"/>
  <c r="C393" i="14"/>
  <c r="E393" i="14"/>
  <c r="D393" i="14"/>
  <c r="E483" i="52"/>
  <c r="D483" i="52"/>
  <c r="C483" i="52"/>
  <c r="E499" i="52"/>
  <c r="D499" i="52"/>
  <c r="C499" i="52"/>
  <c r="E515" i="52"/>
  <c r="D515" i="52"/>
  <c r="C515" i="52"/>
  <c r="E517" i="14"/>
  <c r="D517" i="14"/>
  <c r="C517" i="14"/>
  <c r="C452" i="52"/>
  <c r="D452" i="52"/>
  <c r="E452" i="52"/>
  <c r="D454" i="14"/>
  <c r="C454" i="14"/>
  <c r="E454" i="14"/>
  <c r="D486" i="14"/>
  <c r="C486" i="14"/>
  <c r="E486" i="14"/>
  <c r="E502" i="14"/>
  <c r="C502" i="14"/>
  <c r="D502" i="14"/>
  <c r="D245" i="14"/>
  <c r="C245" i="14"/>
  <c r="E245" i="14"/>
  <c r="C342" i="52"/>
  <c r="D342" i="52"/>
  <c r="E342" i="52"/>
  <c r="C324" i="14"/>
  <c r="E324" i="14"/>
  <c r="D324" i="14"/>
  <c r="E332" i="14"/>
  <c r="D332" i="14"/>
  <c r="C332" i="14"/>
  <c r="C340" i="14"/>
  <c r="E340" i="14"/>
  <c r="D340" i="14"/>
  <c r="D356" i="14"/>
  <c r="C356" i="14"/>
  <c r="E356" i="14"/>
  <c r="C390" i="52"/>
  <c r="E390" i="52"/>
  <c r="D390" i="52"/>
  <c r="C398" i="52"/>
  <c r="E398" i="52"/>
  <c r="D398" i="52"/>
  <c r="C406" i="52"/>
  <c r="E406" i="52"/>
  <c r="D406" i="52"/>
  <c r="C414" i="52"/>
  <c r="E414" i="52"/>
  <c r="D414" i="52"/>
  <c r="C422" i="52"/>
  <c r="E422" i="52"/>
  <c r="D422" i="52"/>
  <c r="C430" i="52"/>
  <c r="E430" i="52"/>
  <c r="D430" i="52"/>
  <c r="C438" i="52"/>
  <c r="E438" i="52"/>
  <c r="D438" i="52"/>
  <c r="C446" i="52"/>
  <c r="E446" i="52"/>
  <c r="D446" i="52"/>
  <c r="C454" i="52"/>
  <c r="E454" i="52"/>
  <c r="D454" i="52"/>
  <c r="C462" i="52"/>
  <c r="E462" i="52"/>
  <c r="D462" i="52"/>
  <c r="C470" i="52"/>
  <c r="D470" i="52"/>
  <c r="E470" i="52"/>
  <c r="C452" i="14"/>
  <c r="E452" i="14"/>
  <c r="D452" i="14"/>
  <c r="C486" i="52"/>
  <c r="D486" i="52"/>
  <c r="E486" i="52"/>
  <c r="D494" i="52"/>
  <c r="C494" i="52"/>
  <c r="E494" i="52"/>
  <c r="E476" i="14"/>
  <c r="C476" i="14"/>
  <c r="D476" i="14"/>
  <c r="C484" i="14"/>
  <c r="E484" i="14"/>
  <c r="D484" i="14"/>
  <c r="C518" i="52"/>
  <c r="E518" i="52"/>
  <c r="D518" i="52"/>
  <c r="D500" i="14"/>
  <c r="E500" i="14"/>
  <c r="C500" i="14"/>
  <c r="E508" i="14"/>
  <c r="C508" i="14"/>
  <c r="D508" i="14"/>
  <c r="C542" i="52"/>
  <c r="D542" i="52"/>
  <c r="E542" i="52"/>
  <c r="E524" i="14"/>
  <c r="D524" i="14"/>
  <c r="C524" i="14"/>
  <c r="C428" i="52"/>
  <c r="D428" i="52"/>
  <c r="E428" i="52"/>
  <c r="D402" i="14"/>
  <c r="C402" i="14"/>
  <c r="E402" i="14"/>
  <c r="C464" i="52"/>
  <c r="D464" i="52"/>
  <c r="E464" i="52"/>
  <c r="D438" i="14"/>
  <c r="C438" i="14"/>
  <c r="E438" i="14"/>
  <c r="C480" i="52"/>
  <c r="D480" i="52"/>
  <c r="E480" i="52"/>
  <c r="C462" i="14"/>
  <c r="D462" i="14"/>
  <c r="E462" i="14"/>
  <c r="C496" i="52"/>
  <c r="D496" i="52"/>
  <c r="E496" i="52"/>
  <c r="D470" i="14"/>
  <c r="C470" i="14"/>
  <c r="E470" i="14"/>
  <c r="D520" i="52"/>
  <c r="C520" i="52"/>
  <c r="E520" i="52"/>
  <c r="C494" i="14"/>
  <c r="D494" i="14"/>
  <c r="E494" i="14"/>
  <c r="D548" i="52"/>
  <c r="C548" i="52"/>
  <c r="E548" i="52"/>
  <c r="D552" i="52"/>
  <c r="C552" i="52"/>
  <c r="E552" i="52"/>
  <c r="C526" i="14"/>
  <c r="E526" i="14"/>
  <c r="D526" i="14"/>
  <c r="E226" i="14"/>
  <c r="C226" i="14"/>
  <c r="D226" i="14"/>
  <c r="D237" i="14"/>
  <c r="E237" i="14"/>
  <c r="C237" i="14"/>
  <c r="C246" i="14"/>
  <c r="E246" i="14"/>
  <c r="D246" i="14"/>
  <c r="E257" i="14"/>
  <c r="C257" i="14"/>
  <c r="D257" i="14"/>
  <c r="C303" i="52"/>
  <c r="E303" i="52"/>
  <c r="D303" i="52"/>
  <c r="D277" i="14"/>
  <c r="E277" i="14"/>
  <c r="C277" i="14"/>
  <c r="E311" i="52"/>
  <c r="C311" i="52"/>
  <c r="D311" i="52"/>
  <c r="D285" i="14"/>
  <c r="C285" i="14"/>
  <c r="E285" i="14"/>
  <c r="E319" i="52"/>
  <c r="C319" i="52"/>
  <c r="D319" i="52"/>
  <c r="E293" i="14"/>
  <c r="D293" i="14"/>
  <c r="C293" i="14"/>
  <c r="D327" i="52"/>
  <c r="C327" i="52"/>
  <c r="E327" i="52"/>
  <c r="C301" i="14"/>
  <c r="E301" i="14"/>
  <c r="D301" i="14"/>
  <c r="C335" i="52"/>
  <c r="E335" i="52"/>
  <c r="D335" i="52"/>
  <c r="D309" i="14"/>
  <c r="E309" i="14"/>
  <c r="C309" i="14"/>
  <c r="E343" i="52"/>
  <c r="C343" i="52"/>
  <c r="D343" i="52"/>
  <c r="E317" i="14"/>
  <c r="C317" i="14"/>
  <c r="D317" i="14"/>
  <c r="D351" i="52"/>
  <c r="C351" i="52"/>
  <c r="E351" i="52"/>
  <c r="C325" i="14"/>
  <c r="D325" i="14"/>
  <c r="E325" i="14"/>
  <c r="E359" i="52"/>
  <c r="D359" i="52"/>
  <c r="C359" i="52"/>
  <c r="E333" i="14"/>
  <c r="C333" i="14"/>
  <c r="D333" i="14"/>
  <c r="C367" i="52"/>
  <c r="D367" i="52"/>
  <c r="E367" i="52"/>
  <c r="C341" i="14"/>
  <c r="D341" i="14"/>
  <c r="E341" i="14"/>
  <c r="C375" i="52"/>
  <c r="D375" i="52"/>
  <c r="E375" i="52"/>
  <c r="E349" i="14"/>
  <c r="C349" i="14"/>
  <c r="D349" i="14"/>
  <c r="C383" i="52"/>
  <c r="D383" i="52"/>
  <c r="E383" i="52"/>
  <c r="C266" i="14"/>
  <c r="E266" i="14"/>
  <c r="D266" i="14"/>
  <c r="C274" i="14"/>
  <c r="E274" i="14"/>
  <c r="D274" i="14"/>
  <c r="E308" i="52"/>
  <c r="D308" i="52"/>
  <c r="C308" i="52"/>
  <c r="C282" i="14"/>
  <c r="D282" i="14"/>
  <c r="E282" i="14"/>
  <c r="D316" i="52"/>
  <c r="C316" i="52"/>
  <c r="E316" i="52"/>
  <c r="C290" i="14"/>
  <c r="D290" i="14"/>
  <c r="E290" i="14"/>
  <c r="E324" i="52"/>
  <c r="D324" i="52"/>
  <c r="C324" i="52"/>
  <c r="C298" i="14"/>
  <c r="D298" i="14"/>
  <c r="E298" i="14"/>
  <c r="D332" i="52"/>
  <c r="C332" i="52"/>
  <c r="E332" i="52"/>
  <c r="C306" i="14"/>
  <c r="E306" i="14"/>
  <c r="D306" i="14"/>
  <c r="C340" i="52"/>
  <c r="D340" i="52"/>
  <c r="E340" i="52"/>
  <c r="C314" i="14"/>
  <c r="E314" i="14"/>
  <c r="D314" i="14"/>
  <c r="D348" i="52"/>
  <c r="C348" i="52"/>
  <c r="E348" i="52"/>
  <c r="D322" i="14"/>
  <c r="C322" i="14"/>
  <c r="E322" i="14"/>
  <c r="E356" i="52"/>
  <c r="D356" i="52"/>
  <c r="C356" i="52"/>
  <c r="C330" i="14"/>
  <c r="E330" i="14"/>
  <c r="D330" i="14"/>
  <c r="D364" i="52"/>
  <c r="E364" i="52"/>
  <c r="C364" i="52"/>
  <c r="D338" i="14"/>
  <c r="C338" i="14"/>
  <c r="E338" i="14"/>
  <c r="C372" i="52"/>
  <c r="E372" i="52"/>
  <c r="D372" i="52"/>
  <c r="E346" i="14"/>
  <c r="C346" i="14"/>
  <c r="D346" i="14"/>
  <c r="D380" i="52"/>
  <c r="C380" i="52"/>
  <c r="E380" i="52"/>
  <c r="D354" i="14"/>
  <c r="C354" i="14"/>
  <c r="E354" i="14"/>
  <c r="C388" i="52"/>
  <c r="D388" i="52"/>
  <c r="E388" i="52"/>
  <c r="C362" i="14"/>
  <c r="E362" i="14"/>
  <c r="D362" i="14"/>
  <c r="C396" i="52"/>
  <c r="D396" i="52"/>
  <c r="E396" i="52"/>
  <c r="D370" i="14"/>
  <c r="C370" i="14"/>
  <c r="E370" i="14"/>
  <c r="C404" i="52"/>
  <c r="D404" i="52"/>
  <c r="E404" i="52"/>
  <c r="D378" i="14"/>
  <c r="E378" i="14"/>
  <c r="C378" i="14"/>
  <c r="C382" i="14"/>
  <c r="D382" i="14"/>
  <c r="E382" i="14"/>
  <c r="D386" i="14"/>
  <c r="C386" i="14"/>
  <c r="E386" i="14"/>
  <c r="D394" i="14"/>
  <c r="E394" i="14"/>
  <c r="C394" i="14"/>
  <c r="C436" i="52"/>
  <c r="D436" i="52"/>
  <c r="E436" i="52"/>
  <c r="C414" i="14"/>
  <c r="D414" i="14"/>
  <c r="E414" i="14"/>
  <c r="D426" i="14"/>
  <c r="E426" i="14"/>
  <c r="C426" i="14"/>
  <c r="C430" i="14"/>
  <c r="D430" i="14"/>
  <c r="E430" i="14"/>
  <c r="C484" i="52"/>
  <c r="E484" i="52"/>
  <c r="D484" i="52"/>
  <c r="D458" i="14"/>
  <c r="E458" i="14"/>
  <c r="C458" i="14"/>
  <c r="C500" i="52"/>
  <c r="E500" i="52"/>
  <c r="D500" i="52"/>
  <c r="D474" i="14"/>
  <c r="E474" i="14"/>
  <c r="C474" i="14"/>
  <c r="C512" i="52"/>
  <c r="D512" i="52"/>
  <c r="E512" i="52"/>
  <c r="C498" i="14"/>
  <c r="D498" i="14"/>
  <c r="E498" i="14"/>
  <c r="C259" i="14"/>
  <c r="D259" i="14"/>
  <c r="E259" i="14"/>
  <c r="D287" i="40"/>
  <c r="E287" i="40"/>
  <c r="C287" i="40"/>
  <c r="C279" i="40"/>
  <c r="D279" i="40"/>
  <c r="D267" i="40"/>
  <c r="E267" i="40"/>
  <c r="C267" i="40"/>
  <c r="E250" i="40"/>
  <c r="D250" i="40"/>
  <c r="C250" i="40"/>
  <c r="D260" i="14"/>
  <c r="C260" i="14"/>
  <c r="E260" i="14"/>
  <c r="C407" i="52"/>
  <c r="D407" i="52"/>
  <c r="E407" i="52"/>
  <c r="C435" i="52"/>
  <c r="D435" i="52"/>
  <c r="E435" i="52"/>
  <c r="C447" i="52"/>
  <c r="D447" i="52"/>
  <c r="E447" i="52"/>
  <c r="C451" i="52"/>
  <c r="D451" i="52"/>
  <c r="E451" i="52"/>
  <c r="C459" i="52"/>
  <c r="D459" i="52"/>
  <c r="E459" i="52"/>
  <c r="C463" i="52"/>
  <c r="D463" i="52"/>
  <c r="E463" i="52"/>
  <c r="E467" i="52"/>
  <c r="D467" i="52"/>
  <c r="C467" i="52"/>
  <c r="E471" i="52"/>
  <c r="D471" i="52"/>
  <c r="C471" i="52"/>
  <c r="E465" i="14"/>
  <c r="D465" i="14"/>
  <c r="C465" i="14"/>
  <c r="C473" i="14"/>
  <c r="E473" i="14"/>
  <c r="D473" i="14"/>
  <c r="E481" i="14"/>
  <c r="D481" i="14"/>
  <c r="C481" i="14"/>
  <c r="C489" i="14"/>
  <c r="E489" i="14"/>
  <c r="D489" i="14"/>
  <c r="D493" i="14"/>
  <c r="C493" i="14"/>
  <c r="E493" i="14"/>
  <c r="D497" i="14"/>
  <c r="E497" i="14"/>
  <c r="C497" i="14"/>
  <c r="D501" i="14"/>
  <c r="E501" i="14"/>
  <c r="C501" i="14"/>
  <c r="C505" i="14"/>
  <c r="D505" i="14"/>
  <c r="E505" i="14"/>
  <c r="E513" i="14"/>
  <c r="D513" i="14"/>
  <c r="C513" i="14"/>
  <c r="D525" i="14"/>
  <c r="C525" i="14"/>
  <c r="E525" i="14"/>
  <c r="D261" i="14"/>
  <c r="C261" i="14"/>
  <c r="E261" i="14"/>
  <c r="C238" i="14"/>
  <c r="E238" i="14"/>
  <c r="D238" i="14"/>
  <c r="E224" i="14"/>
  <c r="C224" i="14"/>
  <c r="D224" i="14"/>
  <c r="E305" i="52"/>
  <c r="C305" i="52"/>
  <c r="D305" i="52"/>
  <c r="C313" i="52"/>
  <c r="E313" i="52"/>
  <c r="D313" i="52"/>
  <c r="E321" i="52"/>
  <c r="C321" i="52"/>
  <c r="D321" i="52"/>
  <c r="C329" i="52"/>
  <c r="E329" i="52"/>
  <c r="D329" i="52"/>
  <c r="E337" i="52"/>
  <c r="C337" i="52"/>
  <c r="D337" i="52"/>
  <c r="C345" i="52"/>
  <c r="D345" i="52"/>
  <c r="E345" i="52"/>
  <c r="E353" i="52"/>
  <c r="C353" i="52"/>
  <c r="D353" i="52"/>
  <c r="D361" i="52"/>
  <c r="C361" i="52"/>
  <c r="E361" i="52"/>
  <c r="C369" i="52"/>
  <c r="E369" i="52"/>
  <c r="D369" i="52"/>
  <c r="C377" i="52"/>
  <c r="E377" i="52"/>
  <c r="D377" i="52"/>
  <c r="C385" i="52"/>
  <c r="D385" i="52"/>
  <c r="E385" i="52"/>
  <c r="C393" i="52"/>
  <c r="D393" i="52"/>
  <c r="E393" i="52"/>
  <c r="C401" i="52"/>
  <c r="D401" i="52"/>
  <c r="E401" i="52"/>
  <c r="E383" i="14"/>
  <c r="C383" i="14"/>
  <c r="D383" i="14"/>
  <c r="C417" i="52"/>
  <c r="D417" i="52"/>
  <c r="E417" i="52"/>
  <c r="C423" i="14"/>
  <c r="E423" i="14"/>
  <c r="D423" i="14"/>
  <c r="E431" i="14"/>
  <c r="C431" i="14"/>
  <c r="D431" i="14"/>
  <c r="C439" i="14"/>
  <c r="E439" i="14"/>
  <c r="D439" i="14"/>
  <c r="E447" i="14"/>
  <c r="C447" i="14"/>
  <c r="D447" i="14"/>
  <c r="C455" i="14"/>
  <c r="E455" i="14"/>
  <c r="D455" i="14"/>
  <c r="C489" i="52"/>
  <c r="E489" i="52"/>
  <c r="D489" i="52"/>
  <c r="C497" i="52"/>
  <c r="E497" i="52"/>
  <c r="D497" i="52"/>
  <c r="C471" i="14"/>
  <c r="E471" i="14"/>
  <c r="D471" i="14"/>
  <c r="E479" i="14"/>
  <c r="C479" i="14"/>
  <c r="D479" i="14"/>
  <c r="C487" i="14"/>
  <c r="E487" i="14"/>
  <c r="D487" i="14"/>
  <c r="E495" i="14"/>
  <c r="C495" i="14"/>
  <c r="D495" i="14"/>
  <c r="C503" i="14"/>
  <c r="D503" i="14"/>
  <c r="E503" i="14"/>
  <c r="E511" i="14"/>
  <c r="C511" i="14"/>
  <c r="D511" i="14"/>
  <c r="D281" i="40"/>
  <c r="C281" i="40"/>
  <c r="E281" i="40"/>
  <c r="C431" i="52"/>
  <c r="D431" i="52"/>
  <c r="E431" i="52"/>
  <c r="C455" i="52"/>
  <c r="D455" i="52"/>
  <c r="E455" i="52"/>
  <c r="E479" i="52"/>
  <c r="D479" i="52"/>
  <c r="C479" i="52"/>
  <c r="E487" i="52"/>
  <c r="D487" i="52"/>
  <c r="C487" i="52"/>
  <c r="E507" i="52"/>
  <c r="D507" i="52"/>
  <c r="C507" i="52"/>
  <c r="E555" i="52"/>
  <c r="D555" i="52"/>
  <c r="C555" i="52"/>
  <c r="E472" i="52"/>
  <c r="C472" i="52"/>
  <c r="D472" i="52"/>
  <c r="D536" i="52"/>
  <c r="C536" i="52"/>
  <c r="E536" i="52"/>
  <c r="C225" i="14"/>
  <c r="D225" i="14"/>
  <c r="E225" i="14"/>
  <c r="C276" i="14"/>
  <c r="D276" i="14"/>
  <c r="E276" i="14"/>
  <c r="E310" i="52"/>
  <c r="C310" i="52"/>
  <c r="D310" i="52"/>
  <c r="C318" i="52"/>
  <c r="D318" i="52"/>
  <c r="E318" i="52"/>
  <c r="E326" i="52"/>
  <c r="C326" i="52"/>
  <c r="D326" i="52"/>
  <c r="E334" i="52"/>
  <c r="D334" i="52"/>
  <c r="C334" i="52"/>
  <c r="E316" i="14"/>
  <c r="D316" i="14"/>
  <c r="C316" i="14"/>
  <c r="C350" i="52"/>
  <c r="D350" i="52"/>
  <c r="E350" i="52"/>
  <c r="D358" i="52"/>
  <c r="C358" i="52"/>
  <c r="E358" i="52"/>
  <c r="E366" i="52"/>
  <c r="D366" i="52"/>
  <c r="C366" i="52"/>
  <c r="C374" i="52"/>
  <c r="D374" i="52"/>
  <c r="E374" i="52"/>
  <c r="C382" i="52"/>
  <c r="E382" i="52"/>
  <c r="D382" i="52"/>
  <c r="C364" i="14"/>
  <c r="E364" i="14"/>
  <c r="D364" i="14"/>
  <c r="C372" i="14"/>
  <c r="E372" i="14"/>
  <c r="D372" i="14"/>
  <c r="E380" i="14"/>
  <c r="C380" i="14"/>
  <c r="D380" i="14"/>
  <c r="C388" i="14"/>
  <c r="E388" i="14"/>
  <c r="D388" i="14"/>
  <c r="E396" i="14"/>
  <c r="C396" i="14"/>
  <c r="D396" i="14"/>
  <c r="C404" i="14"/>
  <c r="E404" i="14"/>
  <c r="D404" i="14"/>
  <c r="E412" i="14"/>
  <c r="C412" i="14"/>
  <c r="D412" i="14"/>
  <c r="C468" i="14"/>
  <c r="E468" i="14"/>
  <c r="D468" i="14"/>
  <c r="E502" i="52"/>
  <c r="D502" i="52"/>
  <c r="C502" i="52"/>
  <c r="C510" i="52"/>
  <c r="E510" i="52"/>
  <c r="D510" i="52"/>
  <c r="E492" i="14"/>
  <c r="C492" i="14"/>
  <c r="D492" i="14"/>
  <c r="C526" i="52"/>
  <c r="D526" i="52"/>
  <c r="E526" i="52"/>
  <c r="C534" i="52"/>
  <c r="E534" i="52"/>
  <c r="D534" i="52"/>
  <c r="C516" i="14"/>
  <c r="E516" i="14"/>
  <c r="D516" i="14"/>
  <c r="D550" i="52"/>
  <c r="E550" i="52"/>
  <c r="C550" i="52"/>
  <c r="C408" i="52"/>
  <c r="D408" i="52"/>
  <c r="E408" i="52"/>
  <c r="E357" i="14"/>
  <c r="C357" i="14"/>
  <c r="D357" i="14"/>
  <c r="C234" i="14"/>
  <c r="E234" i="14"/>
  <c r="D234" i="14"/>
  <c r="C242" i="14"/>
  <c r="E242" i="14"/>
  <c r="D242" i="14"/>
  <c r="C254" i="14"/>
  <c r="E254" i="14"/>
  <c r="D254" i="14"/>
  <c r="C270" i="14"/>
  <c r="E270" i="14"/>
  <c r="D270" i="14"/>
  <c r="E230" i="14"/>
  <c r="C230" i="14"/>
  <c r="D230" i="14"/>
  <c r="D239" i="14"/>
  <c r="E239" i="14"/>
  <c r="C239" i="14"/>
  <c r="D251" i="14"/>
  <c r="C251" i="14"/>
  <c r="E251" i="14"/>
  <c r="C263" i="14"/>
  <c r="E263" i="14"/>
  <c r="D263" i="14"/>
  <c r="E301" i="52"/>
  <c r="C301" i="52"/>
  <c r="D301" i="52"/>
  <c r="C275" i="14"/>
  <c r="E275" i="14"/>
  <c r="D275" i="14"/>
  <c r="E309" i="52"/>
  <c r="C309" i="52"/>
  <c r="D309" i="52"/>
  <c r="C283" i="14"/>
  <c r="D283" i="14"/>
  <c r="E283" i="14"/>
  <c r="E317" i="52"/>
  <c r="C317" i="52"/>
  <c r="D317" i="52"/>
  <c r="D291" i="14"/>
  <c r="C291" i="14"/>
  <c r="E291" i="14"/>
  <c r="E325" i="52"/>
  <c r="D325" i="52"/>
  <c r="C325" i="52"/>
  <c r="E299" i="14"/>
  <c r="C299" i="14"/>
  <c r="D299" i="14"/>
  <c r="E333" i="52"/>
  <c r="C333" i="52"/>
  <c r="D333" i="52"/>
  <c r="E307" i="14"/>
  <c r="C307" i="14"/>
  <c r="D307" i="14"/>
  <c r="D341" i="52"/>
  <c r="C341" i="52"/>
  <c r="E341" i="52"/>
  <c r="C315" i="14"/>
  <c r="E315" i="14"/>
  <c r="D315" i="14"/>
  <c r="D349" i="52"/>
  <c r="E349" i="52"/>
  <c r="C349" i="52"/>
  <c r="E323" i="14"/>
  <c r="D323" i="14"/>
  <c r="C323" i="14"/>
  <c r="C357" i="52"/>
  <c r="D357" i="52"/>
  <c r="E357" i="52"/>
  <c r="D331" i="14"/>
  <c r="C331" i="14"/>
  <c r="E331" i="14"/>
  <c r="E365" i="52"/>
  <c r="C365" i="52"/>
  <c r="D365" i="52"/>
  <c r="D339" i="14"/>
  <c r="C339" i="14"/>
  <c r="E339" i="14"/>
  <c r="C373" i="52"/>
  <c r="E373" i="52"/>
  <c r="D373" i="52"/>
  <c r="E347" i="14"/>
  <c r="D347" i="14"/>
  <c r="C347" i="14"/>
  <c r="C381" i="52"/>
  <c r="D381" i="52"/>
  <c r="E381" i="52"/>
  <c r="E355" i="14"/>
  <c r="D355" i="14"/>
  <c r="C355" i="14"/>
  <c r="C389" i="52"/>
  <c r="D389" i="52"/>
  <c r="E389" i="52"/>
  <c r="E363" i="14"/>
  <c r="D363" i="14"/>
  <c r="C363" i="14"/>
  <c r="C397" i="52"/>
  <c r="D397" i="52"/>
  <c r="E397" i="52"/>
  <c r="D371" i="14"/>
  <c r="E371" i="14"/>
  <c r="C371" i="14"/>
  <c r="C405" i="52"/>
  <c r="D405" i="52"/>
  <c r="E405" i="52"/>
  <c r="D379" i="14"/>
  <c r="C379" i="14"/>
  <c r="E379" i="14"/>
  <c r="C413" i="52"/>
  <c r="D413" i="52"/>
  <c r="E413" i="52"/>
  <c r="D387" i="14"/>
  <c r="E387" i="14"/>
  <c r="C387" i="14"/>
  <c r="C421" i="52"/>
  <c r="D421" i="52"/>
  <c r="E421" i="52"/>
  <c r="D395" i="14"/>
  <c r="E395" i="14"/>
  <c r="C395" i="14"/>
  <c r="C429" i="52"/>
  <c r="D429" i="52"/>
  <c r="E429" i="52"/>
  <c r="D403" i="14"/>
  <c r="E403" i="14"/>
  <c r="C403" i="14"/>
  <c r="C437" i="52"/>
  <c r="D437" i="52"/>
  <c r="E437" i="52"/>
  <c r="D411" i="14"/>
  <c r="C411" i="14"/>
  <c r="E411" i="14"/>
  <c r="C445" i="52"/>
  <c r="D445" i="52"/>
  <c r="E445" i="52"/>
  <c r="D419" i="14"/>
  <c r="E419" i="14"/>
  <c r="C419" i="14"/>
  <c r="C453" i="52"/>
  <c r="D453" i="52"/>
  <c r="E453" i="52"/>
  <c r="D427" i="14"/>
  <c r="E427" i="14"/>
  <c r="C427" i="14"/>
  <c r="C461" i="52"/>
  <c r="D461" i="52"/>
  <c r="E461" i="52"/>
  <c r="D435" i="14"/>
  <c r="E435" i="14"/>
  <c r="C435" i="14"/>
  <c r="C469" i="52"/>
  <c r="E469" i="52"/>
  <c r="D469" i="52"/>
  <c r="D443" i="14"/>
  <c r="C443" i="14"/>
  <c r="E443" i="14"/>
  <c r="C477" i="52"/>
  <c r="E477" i="52"/>
  <c r="D477" i="52"/>
  <c r="D451" i="14"/>
  <c r="E451" i="14"/>
  <c r="C451" i="14"/>
  <c r="C485" i="52"/>
  <c r="E485" i="52"/>
  <c r="D485" i="52"/>
  <c r="D459" i="14"/>
  <c r="E459" i="14"/>
  <c r="C459" i="14"/>
  <c r="C493" i="52"/>
  <c r="E493" i="52"/>
  <c r="D493" i="52"/>
  <c r="D467" i="14"/>
  <c r="E467" i="14"/>
  <c r="C467" i="14"/>
  <c r="C501" i="52"/>
  <c r="E501" i="52"/>
  <c r="D501" i="52"/>
  <c r="D475" i="14"/>
  <c r="C475" i="14"/>
  <c r="E475" i="14"/>
  <c r="E509" i="52"/>
  <c r="D509" i="52"/>
  <c r="C509" i="52"/>
  <c r="D483" i="14"/>
  <c r="E483" i="14"/>
  <c r="C483" i="14"/>
  <c r="E517" i="52"/>
  <c r="D517" i="52"/>
  <c r="C517" i="52"/>
  <c r="D491" i="14"/>
  <c r="E491" i="14"/>
  <c r="C491" i="14"/>
  <c r="E525" i="52"/>
  <c r="D525" i="52"/>
  <c r="C525" i="52"/>
  <c r="E499" i="14"/>
  <c r="D499" i="14"/>
  <c r="C499" i="14"/>
  <c r="E533" i="52"/>
  <c r="D533" i="52"/>
  <c r="C533" i="52"/>
  <c r="E507" i="14"/>
  <c r="C507" i="14"/>
  <c r="D507" i="14"/>
  <c r="E541" i="52"/>
  <c r="D541" i="52"/>
  <c r="C541" i="52"/>
  <c r="D515" i="14"/>
  <c r="E515" i="14"/>
  <c r="C515" i="14"/>
  <c r="E549" i="52"/>
  <c r="D549" i="52"/>
  <c r="C549" i="52"/>
  <c r="D523" i="14"/>
  <c r="E523" i="14"/>
  <c r="C523" i="14"/>
  <c r="E531" i="14"/>
  <c r="D531" i="14"/>
  <c r="C531" i="14"/>
  <c r="D293" i="40"/>
  <c r="C293" i="40"/>
  <c r="E293" i="40"/>
  <c r="D285" i="40"/>
  <c r="E285" i="40"/>
  <c r="C285" i="40"/>
  <c r="E274" i="40"/>
  <c r="C274" i="40"/>
  <c r="D274" i="40"/>
  <c r="D265" i="40"/>
  <c r="C265" i="40"/>
  <c r="E265" i="40"/>
  <c r="E220" i="14"/>
  <c r="C220" i="14"/>
  <c r="D220" i="14"/>
  <c r="E361" i="14"/>
  <c r="C361" i="14"/>
  <c r="D361" i="14"/>
  <c r="C395" i="52"/>
  <c r="D395" i="52"/>
  <c r="E395" i="52"/>
  <c r="E369" i="14"/>
  <c r="D369" i="14"/>
  <c r="C369" i="14"/>
  <c r="C403" i="52"/>
  <c r="D403" i="52"/>
  <c r="E403" i="52"/>
  <c r="C377" i="14"/>
  <c r="E377" i="14"/>
  <c r="D377" i="14"/>
  <c r="D381" i="14"/>
  <c r="C381" i="14"/>
  <c r="E381" i="14"/>
  <c r="C415" i="52"/>
  <c r="D415" i="52"/>
  <c r="E415" i="52"/>
  <c r="E389" i="14"/>
  <c r="D389" i="14"/>
  <c r="C389" i="14"/>
  <c r="C427" i="52"/>
  <c r="D427" i="52"/>
  <c r="E427" i="52"/>
  <c r="C409" i="14"/>
  <c r="E409" i="14"/>
  <c r="D409" i="14"/>
  <c r="C443" i="52"/>
  <c r="D443" i="52"/>
  <c r="E443" i="52"/>
  <c r="C425" i="14"/>
  <c r="E425" i="14"/>
  <c r="D425" i="14"/>
  <c r="D445" i="14"/>
  <c r="C445" i="14"/>
  <c r="E445" i="14"/>
  <c r="E449" i="14"/>
  <c r="D449" i="14"/>
  <c r="C449" i="14"/>
  <c r="E453" i="14"/>
  <c r="D453" i="14"/>
  <c r="C453" i="14"/>
  <c r="C457" i="14"/>
  <c r="E457" i="14"/>
  <c r="D457" i="14"/>
  <c r="D461" i="14"/>
  <c r="C461" i="14"/>
  <c r="E461" i="14"/>
  <c r="E469" i="14"/>
  <c r="D469" i="14"/>
  <c r="C469" i="14"/>
  <c r="D477" i="14"/>
  <c r="C477" i="14"/>
  <c r="E477" i="14"/>
  <c r="E485" i="14"/>
  <c r="D485" i="14"/>
  <c r="C485" i="14"/>
  <c r="E527" i="52"/>
  <c r="D527" i="52"/>
  <c r="C527" i="52"/>
  <c r="E535" i="52"/>
  <c r="D535" i="52"/>
  <c r="C535" i="52"/>
  <c r="E539" i="52"/>
  <c r="D539" i="52"/>
  <c r="C539" i="52"/>
  <c r="E547" i="52"/>
  <c r="D547" i="52"/>
  <c r="C547" i="52"/>
  <c r="E551" i="52"/>
  <c r="D551" i="52"/>
  <c r="C551" i="52"/>
  <c r="E529" i="14"/>
  <c r="D529" i="14"/>
  <c r="C529" i="14"/>
  <c r="C420" i="52"/>
  <c r="D420" i="52"/>
  <c r="E420" i="52"/>
  <c r="D410" i="14"/>
  <c r="E410" i="14"/>
  <c r="C410" i="14"/>
  <c r="C444" i="52"/>
  <c r="D444" i="52"/>
  <c r="E444" i="52"/>
  <c r="D418" i="14"/>
  <c r="C418" i="14"/>
  <c r="E418" i="14"/>
  <c r="C468" i="52"/>
  <c r="E468" i="52"/>
  <c r="D468" i="52"/>
  <c r="D442" i="14"/>
  <c r="E442" i="14"/>
  <c r="C442" i="14"/>
  <c r="C508" i="52"/>
  <c r="D508" i="52"/>
  <c r="E508" i="52"/>
  <c r="D482" i="14"/>
  <c r="C482" i="14"/>
  <c r="E482" i="14"/>
  <c r="D516" i="52"/>
  <c r="C516" i="52"/>
  <c r="E516" i="52"/>
  <c r="D490" i="14"/>
  <c r="E490" i="14"/>
  <c r="C490" i="14"/>
  <c r="D506" i="14"/>
  <c r="E506" i="14"/>
  <c r="C506" i="14"/>
  <c r="D540" i="52"/>
  <c r="E540" i="52"/>
  <c r="C540" i="52"/>
  <c r="E514" i="14"/>
  <c r="C514" i="14"/>
  <c r="D514" i="14"/>
  <c r="D556" i="52"/>
  <c r="E556" i="52"/>
  <c r="C556" i="52"/>
  <c r="D232" i="14"/>
  <c r="E232" i="14"/>
  <c r="C232" i="14"/>
  <c r="C240" i="14"/>
  <c r="D240" i="14"/>
  <c r="E240" i="14"/>
  <c r="C252" i="14"/>
  <c r="E252" i="14"/>
  <c r="D252" i="14"/>
  <c r="D264" i="14"/>
  <c r="E264" i="14"/>
  <c r="C264" i="14"/>
  <c r="C272" i="14"/>
  <c r="D272" i="14"/>
  <c r="E272" i="14"/>
  <c r="C306" i="52"/>
  <c r="D306" i="52"/>
  <c r="E306" i="52"/>
  <c r="D280" i="14"/>
  <c r="E280" i="14"/>
  <c r="C280" i="14"/>
  <c r="D314" i="52"/>
  <c r="E314" i="52"/>
  <c r="C314" i="52"/>
  <c r="D288" i="14"/>
  <c r="C288" i="14"/>
  <c r="E288" i="14"/>
  <c r="C322" i="52"/>
  <c r="D322" i="52"/>
  <c r="E322" i="52"/>
  <c r="C296" i="14"/>
  <c r="E296" i="14"/>
  <c r="D296" i="14"/>
  <c r="D330" i="52"/>
  <c r="E330" i="52"/>
  <c r="C330" i="52"/>
  <c r="E304" i="14"/>
  <c r="D304" i="14"/>
  <c r="C304" i="14"/>
  <c r="D338" i="52"/>
  <c r="E338" i="52"/>
  <c r="C338" i="52"/>
  <c r="D312" i="14"/>
  <c r="C312" i="14"/>
  <c r="E312" i="14"/>
  <c r="E346" i="52"/>
  <c r="C346" i="52"/>
  <c r="D346" i="52"/>
  <c r="C320" i="14"/>
  <c r="E320" i="14"/>
  <c r="D320" i="14"/>
  <c r="C354" i="52"/>
  <c r="D354" i="52"/>
  <c r="E354" i="52"/>
  <c r="D328" i="14"/>
  <c r="C328" i="14"/>
  <c r="E328" i="14"/>
  <c r="E362" i="52"/>
  <c r="D362" i="52"/>
  <c r="C362" i="52"/>
  <c r="C336" i="14"/>
  <c r="E336" i="14"/>
  <c r="D336" i="14"/>
  <c r="C370" i="52"/>
  <c r="D370" i="52"/>
  <c r="E370" i="52"/>
  <c r="E344" i="14"/>
  <c r="D344" i="14"/>
  <c r="C344" i="14"/>
  <c r="C378" i="52"/>
  <c r="D378" i="52"/>
  <c r="E378" i="52"/>
  <c r="D352" i="14"/>
  <c r="C352" i="14"/>
  <c r="E352" i="14"/>
  <c r="C386" i="52"/>
  <c r="E386" i="52"/>
  <c r="D386" i="52"/>
  <c r="E360" i="14"/>
  <c r="D360" i="14"/>
  <c r="C360" i="14"/>
  <c r="C394" i="52"/>
  <c r="E394" i="52"/>
  <c r="D394" i="52"/>
  <c r="C368" i="14"/>
  <c r="D368" i="14"/>
  <c r="E368" i="14"/>
  <c r="C402" i="52"/>
  <c r="E402" i="52"/>
  <c r="D402" i="52"/>
  <c r="C376" i="14"/>
  <c r="E376" i="14"/>
  <c r="D376" i="14"/>
  <c r="C410" i="52"/>
  <c r="E410" i="52"/>
  <c r="D410" i="52"/>
  <c r="C384" i="14"/>
  <c r="D384" i="14"/>
  <c r="E384" i="14"/>
  <c r="C418" i="52"/>
  <c r="E418" i="52"/>
  <c r="D418" i="52"/>
  <c r="C392" i="14"/>
  <c r="E392" i="14"/>
  <c r="D392" i="14"/>
  <c r="C426" i="52"/>
  <c r="E426" i="52"/>
  <c r="D426" i="52"/>
  <c r="C400" i="14"/>
  <c r="D400" i="14"/>
  <c r="E400" i="14"/>
  <c r="C434" i="52"/>
  <c r="E434" i="52"/>
  <c r="D434" i="52"/>
  <c r="C408" i="14"/>
  <c r="E408" i="14"/>
  <c r="D408" i="14"/>
  <c r="C442" i="52"/>
  <c r="E442" i="52"/>
  <c r="D442" i="52"/>
  <c r="C416" i="14"/>
  <c r="D416" i="14"/>
  <c r="E416" i="14"/>
  <c r="C450" i="52"/>
  <c r="E450" i="52"/>
  <c r="D450" i="52"/>
  <c r="C424" i="14"/>
  <c r="E424" i="14"/>
  <c r="D424" i="14"/>
  <c r="C458" i="52"/>
  <c r="E458" i="52"/>
  <c r="D458" i="52"/>
  <c r="C432" i="14"/>
  <c r="D432" i="14"/>
  <c r="E432" i="14"/>
  <c r="D466" i="52"/>
  <c r="E466" i="52"/>
  <c r="C466" i="52"/>
  <c r="C440" i="14"/>
  <c r="E440" i="14"/>
  <c r="D440" i="14"/>
  <c r="E474" i="52"/>
  <c r="C474" i="52"/>
  <c r="D474" i="52"/>
  <c r="C448" i="14"/>
  <c r="D448" i="14"/>
  <c r="E448" i="14"/>
  <c r="D482" i="52"/>
  <c r="E482" i="52"/>
  <c r="C482" i="52"/>
  <c r="C456" i="14"/>
  <c r="E456" i="14"/>
  <c r="D456" i="14"/>
  <c r="E490" i="52"/>
  <c r="C490" i="52"/>
  <c r="D490" i="52"/>
  <c r="C464" i="14"/>
  <c r="D464" i="14"/>
  <c r="E464" i="14"/>
  <c r="D498" i="52"/>
  <c r="C498" i="52"/>
  <c r="E498" i="52"/>
  <c r="C472" i="14"/>
  <c r="E472" i="14"/>
  <c r="D472" i="14"/>
  <c r="E506" i="52"/>
  <c r="C506" i="52"/>
  <c r="D506" i="52"/>
  <c r="C480" i="14"/>
  <c r="D480" i="14"/>
  <c r="E480" i="14"/>
  <c r="C514" i="52"/>
  <c r="E514" i="52"/>
  <c r="D514" i="52"/>
  <c r="C488" i="14"/>
  <c r="E488" i="14"/>
  <c r="D488" i="14"/>
  <c r="E522" i="52"/>
  <c r="C522" i="52"/>
  <c r="D522" i="52"/>
  <c r="D496" i="14"/>
  <c r="E496" i="14"/>
  <c r="C496" i="14"/>
  <c r="C530" i="52"/>
  <c r="E530" i="52"/>
  <c r="D530" i="52"/>
  <c r="C504" i="14"/>
  <c r="D504" i="14"/>
  <c r="E504" i="14"/>
  <c r="E538" i="52"/>
  <c r="C538" i="52"/>
  <c r="D538" i="52"/>
  <c r="C512" i="14"/>
  <c r="E512" i="14"/>
  <c r="D512" i="14"/>
  <c r="C546" i="52"/>
  <c r="D546" i="52"/>
  <c r="E546" i="52"/>
  <c r="D520" i="14"/>
  <c r="C520" i="14"/>
  <c r="E520" i="14"/>
  <c r="D554" i="52"/>
  <c r="E554" i="52"/>
  <c r="C554" i="52"/>
  <c r="C528" i="14"/>
  <c r="E528" i="14"/>
  <c r="D528" i="14"/>
  <c r="D252" i="40"/>
  <c r="C252" i="40"/>
  <c r="E252" i="40"/>
  <c r="E223" i="14"/>
  <c r="C223" i="14"/>
  <c r="D223" i="14"/>
  <c r="C432" i="52"/>
  <c r="D432" i="52"/>
  <c r="E432" i="52"/>
  <c r="D406" i="14"/>
  <c r="C406" i="14"/>
  <c r="E406" i="14"/>
  <c r="C456" i="52"/>
  <c r="D456" i="52"/>
  <c r="E456" i="52"/>
  <c r="D434" i="14"/>
  <c r="C434" i="14"/>
  <c r="E434" i="14"/>
  <c r="E476" i="52"/>
  <c r="C476" i="52"/>
  <c r="D476" i="52"/>
  <c r="D450" i="14"/>
  <c r="C450" i="14"/>
  <c r="E450" i="14"/>
  <c r="E492" i="52"/>
  <c r="C492" i="52"/>
  <c r="D492" i="52"/>
  <c r="D524" i="52"/>
  <c r="E524" i="52"/>
  <c r="C524" i="52"/>
  <c r="C510" i="14"/>
  <c r="E510" i="14"/>
  <c r="D510" i="14"/>
  <c r="E518" i="14"/>
  <c r="D518" i="14"/>
  <c r="C518" i="14"/>
  <c r="C522" i="14"/>
  <c r="D522" i="14"/>
  <c r="E522" i="14"/>
  <c r="E530" i="14"/>
  <c r="C530" i="14"/>
  <c r="D530" i="14"/>
  <c r="C233" i="14"/>
  <c r="E233" i="14"/>
  <c r="D233" i="14"/>
  <c r="E241" i="14"/>
  <c r="C241" i="14"/>
  <c r="D241" i="14"/>
  <c r="D253" i="14"/>
  <c r="E253" i="14"/>
  <c r="C253" i="14"/>
  <c r="C265" i="14"/>
  <c r="E265" i="14"/>
  <c r="D265" i="14"/>
  <c r="E273" i="14"/>
  <c r="C273" i="14"/>
  <c r="D273" i="14"/>
  <c r="C307" i="52"/>
  <c r="E307" i="52"/>
  <c r="D307" i="52"/>
  <c r="E281" i="14"/>
  <c r="D281" i="14"/>
  <c r="C281" i="14"/>
  <c r="E315" i="52"/>
  <c r="D315" i="52"/>
  <c r="C315" i="52"/>
  <c r="D289" i="14"/>
  <c r="E289" i="14"/>
  <c r="C289" i="14"/>
  <c r="C323" i="52"/>
  <c r="D323" i="52"/>
  <c r="E323" i="52"/>
  <c r="D297" i="14"/>
  <c r="E297" i="14"/>
  <c r="C297" i="14"/>
  <c r="C331" i="52"/>
  <c r="D331" i="52"/>
  <c r="E331" i="52"/>
  <c r="C305" i="14"/>
  <c r="D305" i="14"/>
  <c r="E305" i="14"/>
  <c r="C339" i="52"/>
  <c r="E339" i="52"/>
  <c r="D339" i="52"/>
  <c r="D313" i="14"/>
  <c r="C313" i="14"/>
  <c r="E313" i="14"/>
  <c r="E347" i="52"/>
  <c r="D347" i="52"/>
  <c r="C347" i="52"/>
  <c r="E321" i="14"/>
  <c r="D321" i="14"/>
  <c r="C321" i="14"/>
  <c r="C355" i="52"/>
  <c r="D355" i="52"/>
  <c r="E355" i="52"/>
  <c r="C329" i="14"/>
  <c r="E329" i="14"/>
  <c r="D329" i="14"/>
  <c r="C363" i="52"/>
  <c r="D363" i="52"/>
  <c r="E363" i="52"/>
  <c r="E337" i="14"/>
  <c r="D337" i="14"/>
  <c r="C337" i="14"/>
  <c r="C371" i="52"/>
  <c r="D371" i="52"/>
  <c r="E371" i="52"/>
  <c r="E345" i="14"/>
  <c r="C345" i="14"/>
  <c r="D345" i="14"/>
  <c r="C379" i="52"/>
  <c r="E379" i="52"/>
  <c r="D379" i="52"/>
  <c r="E353" i="14"/>
  <c r="C353" i="14"/>
  <c r="D353" i="14"/>
  <c r="C387" i="52"/>
  <c r="D387" i="52"/>
  <c r="E387" i="52"/>
  <c r="E228" i="14"/>
  <c r="C228" i="14"/>
  <c r="D228" i="14"/>
  <c r="C250" i="14"/>
  <c r="E250" i="14"/>
  <c r="D250" i="14"/>
  <c r="C262" i="14"/>
  <c r="E262" i="14"/>
  <c r="D262" i="14"/>
  <c r="D244" i="14"/>
  <c r="C244" i="14"/>
  <c r="E244" i="14"/>
  <c r="D271" i="14"/>
  <c r="E271" i="14"/>
  <c r="C271" i="14"/>
  <c r="D279" i="14"/>
  <c r="C279" i="14"/>
  <c r="E279" i="14"/>
  <c r="D287" i="14"/>
  <c r="C287" i="14"/>
  <c r="E287" i="14"/>
  <c r="E311" i="14"/>
  <c r="D311" i="14"/>
  <c r="C311" i="14"/>
  <c r="E319" i="14"/>
  <c r="C319" i="14"/>
  <c r="D319" i="14"/>
  <c r="E327" i="14"/>
  <c r="D327" i="14"/>
  <c r="C327" i="14"/>
  <c r="E399" i="14"/>
  <c r="C399" i="14"/>
  <c r="D399" i="14"/>
  <c r="C433" i="52"/>
  <c r="D433" i="52"/>
  <c r="E433" i="52"/>
  <c r="C441" i="52"/>
  <c r="D441" i="52"/>
  <c r="E441" i="52"/>
  <c r="C449" i="52"/>
  <c r="D449" i="52"/>
  <c r="E449" i="52"/>
  <c r="C457" i="52"/>
  <c r="D457" i="52"/>
  <c r="E457" i="52"/>
  <c r="C465" i="52"/>
  <c r="E465" i="52"/>
  <c r="D465" i="52"/>
  <c r="C473" i="52"/>
  <c r="E473" i="52"/>
  <c r="D473" i="52"/>
  <c r="C481" i="52"/>
  <c r="E481" i="52"/>
  <c r="D481" i="52"/>
  <c r="E463" i="14"/>
  <c r="C463" i="14"/>
  <c r="D463" i="14"/>
  <c r="C505" i="52"/>
  <c r="E505" i="52"/>
  <c r="D505" i="52"/>
  <c r="E537" i="52"/>
  <c r="D537" i="52"/>
  <c r="C537" i="52"/>
  <c r="E545" i="52"/>
  <c r="D545" i="52"/>
  <c r="C545" i="52"/>
  <c r="E553" i="52"/>
  <c r="D553" i="52"/>
  <c r="C553" i="52"/>
  <c r="D261" i="40"/>
  <c r="E261" i="40"/>
  <c r="C261" i="40"/>
  <c r="C391" i="52"/>
  <c r="D391" i="52"/>
  <c r="E391" i="52"/>
  <c r="C399" i="52"/>
  <c r="D399" i="52"/>
  <c r="E399" i="52"/>
  <c r="C411" i="52"/>
  <c r="D411" i="52"/>
  <c r="E411" i="52"/>
  <c r="C419" i="52"/>
  <c r="D419" i="52"/>
  <c r="E419" i="52"/>
  <c r="C439" i="52"/>
  <c r="D439" i="52"/>
  <c r="E439" i="52"/>
  <c r="E475" i="52"/>
  <c r="D475" i="52"/>
  <c r="C475" i="52"/>
  <c r="E509" i="14"/>
  <c r="C509" i="14"/>
  <c r="D509" i="14"/>
  <c r="C521" i="14"/>
  <c r="E521" i="14"/>
  <c r="D521" i="14"/>
  <c r="C440" i="52"/>
  <c r="D440" i="52"/>
  <c r="E440" i="52"/>
  <c r="C528" i="52"/>
  <c r="D528" i="52"/>
  <c r="E528" i="52"/>
  <c r="C236" i="14"/>
  <c r="E236" i="14"/>
  <c r="D236" i="14"/>
  <c r="C256" i="14"/>
  <c r="D256" i="14"/>
  <c r="E256" i="14"/>
  <c r="C302" i="52"/>
  <c r="D302" i="52"/>
  <c r="E302" i="52"/>
  <c r="D284" i="14"/>
  <c r="C284" i="14"/>
  <c r="E284" i="14"/>
  <c r="D292" i="14"/>
  <c r="C292" i="14"/>
  <c r="E292" i="14"/>
  <c r="D300" i="14"/>
  <c r="C300" i="14"/>
  <c r="E300" i="14"/>
  <c r="E308" i="14"/>
  <c r="D308" i="14"/>
  <c r="C308" i="14"/>
  <c r="C348" i="14"/>
  <c r="E348" i="14"/>
  <c r="D348" i="14"/>
  <c r="C420" i="14"/>
  <c r="E420" i="14"/>
  <c r="D420" i="14"/>
  <c r="E428" i="14"/>
  <c r="C428" i="14"/>
  <c r="D428" i="14"/>
  <c r="C436" i="14"/>
  <c r="E436" i="14"/>
  <c r="D436" i="14"/>
  <c r="E444" i="14"/>
  <c r="C444" i="14"/>
  <c r="D444" i="14"/>
  <c r="D478" i="52"/>
  <c r="E478" i="52"/>
  <c r="C478" i="52"/>
  <c r="E460" i="14"/>
  <c r="C460" i="14"/>
  <c r="D460" i="14"/>
  <c r="C258" i="14"/>
  <c r="E258" i="14"/>
  <c r="D258" i="14"/>
  <c r="D304" i="52"/>
  <c r="C304" i="52"/>
  <c r="E304" i="52"/>
  <c r="C278" i="14"/>
  <c r="D278" i="14"/>
  <c r="E278" i="14"/>
  <c r="C312" i="52"/>
  <c r="D312" i="52"/>
  <c r="E312" i="52"/>
  <c r="C286" i="14"/>
  <c r="D286" i="14"/>
  <c r="E286" i="14"/>
  <c r="D320" i="52"/>
  <c r="E320" i="52"/>
  <c r="C320" i="52"/>
  <c r="C294" i="14"/>
  <c r="E294" i="14"/>
  <c r="D294" i="14"/>
  <c r="E328" i="52"/>
  <c r="D328" i="52"/>
  <c r="C328" i="52"/>
  <c r="C302" i="14"/>
  <c r="E302" i="14"/>
  <c r="D302" i="14"/>
  <c r="C336" i="52"/>
  <c r="E336" i="52"/>
  <c r="D336" i="52"/>
  <c r="E310" i="14"/>
  <c r="D310" i="14"/>
  <c r="C310" i="14"/>
  <c r="C344" i="52"/>
  <c r="D344" i="52"/>
  <c r="E344" i="52"/>
  <c r="C318" i="14"/>
  <c r="E318" i="14"/>
  <c r="D318" i="14"/>
  <c r="D352" i="52"/>
  <c r="E352" i="52"/>
  <c r="C352" i="52"/>
  <c r="E326" i="14"/>
  <c r="D326" i="14"/>
  <c r="C326" i="14"/>
  <c r="D360" i="52"/>
  <c r="C360" i="52"/>
  <c r="E360" i="52"/>
  <c r="C334" i="14"/>
  <c r="E334" i="14"/>
  <c r="D334" i="14"/>
  <c r="C368" i="52"/>
  <c r="E368" i="52"/>
  <c r="D368" i="52"/>
  <c r="E342" i="14"/>
  <c r="D342" i="14"/>
  <c r="C342" i="14"/>
  <c r="C376" i="52"/>
  <c r="E376" i="52"/>
  <c r="D376" i="52"/>
  <c r="E350" i="14"/>
  <c r="C350" i="14"/>
  <c r="D350" i="14"/>
  <c r="C384" i="52"/>
  <c r="D384" i="52"/>
  <c r="E384" i="52"/>
  <c r="E358" i="14"/>
  <c r="D358" i="14"/>
  <c r="C358" i="14"/>
  <c r="C392" i="52"/>
  <c r="D392" i="52"/>
  <c r="E392" i="52"/>
  <c r="D366" i="14"/>
  <c r="C366" i="14"/>
  <c r="E366" i="14"/>
  <c r="C400" i="52"/>
  <c r="D400" i="52"/>
  <c r="E400" i="52"/>
  <c r="D374" i="14"/>
  <c r="C374" i="14"/>
  <c r="E374" i="14"/>
  <c r="C412" i="52"/>
  <c r="D412" i="52"/>
  <c r="E412" i="52"/>
  <c r="C416" i="52"/>
  <c r="D416" i="52"/>
  <c r="E416" i="52"/>
  <c r="D390" i="14"/>
  <c r="C390" i="14"/>
  <c r="E390" i="14"/>
  <c r="C424" i="52"/>
  <c r="D424" i="52"/>
  <c r="E424" i="52"/>
  <c r="C398" i="14"/>
  <c r="D398" i="14"/>
  <c r="E398" i="14"/>
  <c r="C448" i="52"/>
  <c r="D448" i="52"/>
  <c r="E448" i="52"/>
  <c r="D422" i="14"/>
  <c r="C422" i="14"/>
  <c r="E422" i="14"/>
  <c r="C460" i="52"/>
  <c r="D460" i="52"/>
  <c r="E460" i="52"/>
  <c r="C446" i="14"/>
  <c r="D446" i="14"/>
  <c r="E446" i="14"/>
  <c r="C488" i="52"/>
  <c r="E488" i="52"/>
  <c r="D488" i="52"/>
  <c r="D466" i="14"/>
  <c r="C466" i="14"/>
  <c r="E466" i="14"/>
  <c r="E504" i="52"/>
  <c r="C504" i="52"/>
  <c r="D504" i="52"/>
  <c r="C478" i="14"/>
  <c r="D478" i="14"/>
  <c r="E478" i="14"/>
  <c r="D532" i="52"/>
  <c r="C532" i="52"/>
  <c r="E532" i="52"/>
  <c r="C544" i="52"/>
  <c r="D544" i="52"/>
  <c r="E544" i="52"/>
  <c r="D267" i="14"/>
  <c r="C267" i="14"/>
  <c r="E267" i="14"/>
  <c r="E291" i="40"/>
  <c r="C291" i="40"/>
  <c r="D291" i="40"/>
  <c r="C283" i="40"/>
  <c r="D283" i="40"/>
  <c r="E283" i="40"/>
  <c r="D271" i="40"/>
  <c r="E271" i="40"/>
  <c r="C271" i="40"/>
  <c r="C263" i="40"/>
  <c r="D263" i="40"/>
  <c r="E263" i="40"/>
  <c r="C268" i="14"/>
  <c r="E268" i="14"/>
  <c r="D268" i="14"/>
  <c r="C221" i="14"/>
  <c r="D221" i="14"/>
  <c r="E221" i="14"/>
  <c r="C423" i="52"/>
  <c r="D423" i="52"/>
  <c r="E423" i="52"/>
  <c r="D397" i="14"/>
  <c r="C397" i="14"/>
  <c r="E397" i="14"/>
  <c r="E401" i="14"/>
  <c r="D401" i="14"/>
  <c r="C401" i="14"/>
  <c r="E405" i="14"/>
  <c r="D405" i="14"/>
  <c r="C405" i="14"/>
  <c r="D413" i="14"/>
  <c r="C413" i="14"/>
  <c r="E413" i="14"/>
  <c r="E417" i="14"/>
  <c r="D417" i="14"/>
  <c r="C417" i="14"/>
  <c r="E421" i="14"/>
  <c r="D421" i="14"/>
  <c r="C421" i="14"/>
  <c r="D429" i="14"/>
  <c r="C429" i="14"/>
  <c r="E429" i="14"/>
  <c r="E433" i="14"/>
  <c r="D433" i="14"/>
  <c r="C433" i="14"/>
  <c r="E437" i="14"/>
  <c r="D437" i="14"/>
  <c r="C437" i="14"/>
  <c r="C441" i="14"/>
  <c r="E441" i="14"/>
  <c r="D441" i="14"/>
  <c r="E491" i="52"/>
  <c r="D491" i="52"/>
  <c r="C491" i="52"/>
  <c r="E495" i="52"/>
  <c r="D495" i="52"/>
  <c r="C495" i="52"/>
  <c r="E503" i="52"/>
  <c r="C503" i="52"/>
  <c r="D503" i="52"/>
  <c r="E511" i="52"/>
  <c r="D511" i="52"/>
  <c r="C511" i="52"/>
  <c r="E519" i="52"/>
  <c r="D519" i="52"/>
  <c r="C519" i="52"/>
  <c r="E523" i="52"/>
  <c r="D523" i="52"/>
  <c r="C523" i="52"/>
  <c r="E531" i="52"/>
  <c r="D531" i="52"/>
  <c r="C531" i="52"/>
  <c r="E543" i="52"/>
  <c r="D543" i="52"/>
  <c r="C543" i="52"/>
  <c r="D269" i="14"/>
  <c r="E269" i="14"/>
  <c r="C269" i="14"/>
  <c r="E268" i="52"/>
  <c r="C259" i="52"/>
  <c r="D265" i="52"/>
  <c r="E252" i="52"/>
  <c r="D274" i="52"/>
  <c r="C274" i="52"/>
  <c r="C282" i="52"/>
  <c r="D160" i="52"/>
  <c r="D205" i="52"/>
  <c r="E178" i="52"/>
  <c r="D234" i="52"/>
  <c r="E267" i="52"/>
  <c r="C186" i="52"/>
  <c r="D149" i="52"/>
  <c r="E240" i="52"/>
  <c r="D201" i="52"/>
  <c r="C279" i="52"/>
  <c r="D219" i="52"/>
  <c r="D249" i="52"/>
  <c r="C262" i="52"/>
  <c r="D270" i="52"/>
  <c r="D282" i="52"/>
  <c r="E188" i="52"/>
  <c r="E217" i="52"/>
  <c r="E257" i="52"/>
  <c r="D242" i="52"/>
  <c r="D140" i="52"/>
  <c r="E166" i="52"/>
  <c r="D236" i="52"/>
  <c r="E150" i="52"/>
  <c r="D211" i="52"/>
  <c r="C267" i="52"/>
  <c r="E238" i="52"/>
  <c r="E149" i="52"/>
  <c r="D178" i="52"/>
  <c r="E254" i="52"/>
  <c r="D226" i="52"/>
  <c r="C254" i="52"/>
  <c r="D157" i="52"/>
  <c r="C221" i="52"/>
  <c r="E215" i="52"/>
  <c r="E205" i="52"/>
  <c r="C257" i="52"/>
  <c r="D262" i="52"/>
  <c r="E265" i="52"/>
  <c r="C268" i="52"/>
  <c r="E270" i="52"/>
  <c r="D280" i="52"/>
  <c r="D252" i="52"/>
  <c r="E242" i="52"/>
  <c r="D228" i="52"/>
  <c r="C140" i="52"/>
  <c r="C158" i="52"/>
  <c r="C166" i="52"/>
  <c r="C180" i="52"/>
  <c r="E195" i="52"/>
  <c r="C245" i="52"/>
  <c r="C236" i="52"/>
  <c r="C199" i="52"/>
  <c r="C219" i="52"/>
  <c r="C211" i="52"/>
  <c r="C203" i="52"/>
  <c r="E279" i="52"/>
  <c r="C238" i="52"/>
  <c r="C223" i="52"/>
  <c r="C142" i="52"/>
  <c r="E158" i="52"/>
  <c r="D169" i="52"/>
  <c r="E186" i="52"/>
  <c r="C195" i="52"/>
  <c r="D240" i="52"/>
  <c r="C232" i="52"/>
  <c r="C141" i="52"/>
  <c r="E177" i="52"/>
  <c r="D243" i="52"/>
  <c r="E182" i="52"/>
  <c r="D283" i="52"/>
  <c r="C237" i="52"/>
  <c r="D180" i="52"/>
  <c r="E165" i="52"/>
  <c r="D142" i="52"/>
  <c r="E151" i="52"/>
  <c r="C160" i="52"/>
  <c r="D188" i="52"/>
  <c r="C185" i="52"/>
  <c r="D138" i="52"/>
  <c r="C151" i="52"/>
  <c r="C169" i="52"/>
  <c r="C212" i="52"/>
  <c r="E141" i="52"/>
  <c r="D161" i="52"/>
  <c r="E179" i="52"/>
  <c r="D221" i="52"/>
  <c r="D223" i="52"/>
  <c r="D208" i="52"/>
  <c r="C174" i="52"/>
  <c r="D209" i="52"/>
  <c r="E194" i="52"/>
  <c r="D225" i="52"/>
  <c r="D273" i="52"/>
  <c r="D275" i="52"/>
  <c r="C146" i="52"/>
  <c r="C164" i="52"/>
  <c r="D190" i="52"/>
  <c r="C210" i="52"/>
  <c r="C241" i="52"/>
  <c r="C220" i="52"/>
  <c r="D200" i="52"/>
  <c r="D239" i="52"/>
  <c r="E261" i="52"/>
  <c r="D263" i="52"/>
  <c r="C153" i="52"/>
  <c r="D173" i="52"/>
  <c r="C184" i="52"/>
  <c r="C198" i="52"/>
  <c r="D227" i="52"/>
  <c r="D206" i="52"/>
  <c r="E145" i="52"/>
  <c r="D235" i="52"/>
  <c r="D264" i="52"/>
  <c r="D271" i="52"/>
  <c r="D144" i="52"/>
  <c r="D176" i="52"/>
  <c r="C216" i="52"/>
  <c r="E247" i="52"/>
  <c r="D222" i="52"/>
  <c r="C204" i="52"/>
  <c r="E167" i="52"/>
  <c r="C181" i="52"/>
  <c r="D255" i="52"/>
  <c r="E243" i="52"/>
  <c r="C239" i="52"/>
  <c r="E230" i="52"/>
  <c r="E225" i="52"/>
  <c r="C263" i="52"/>
  <c r="E264" i="52"/>
  <c r="C266" i="52"/>
  <c r="C271" i="52"/>
  <c r="C138" i="52"/>
  <c r="C144" i="52"/>
  <c r="E155" i="52"/>
  <c r="D162" i="52"/>
  <c r="E164" i="52"/>
  <c r="C173" i="52"/>
  <c r="E176" i="52"/>
  <c r="C182" i="52"/>
  <c r="C192" i="52"/>
  <c r="D214" i="52"/>
  <c r="D210" i="52"/>
  <c r="C208" i="52"/>
  <c r="D253" i="52"/>
  <c r="C247" i="52"/>
  <c r="D241" i="52"/>
  <c r="E233" i="52"/>
  <c r="E227" i="52"/>
  <c r="C222" i="52"/>
  <c r="D218" i="52"/>
  <c r="D212" i="52"/>
  <c r="C206" i="52"/>
  <c r="D202" i="52"/>
  <c r="E200" i="52"/>
  <c r="D250" i="52"/>
  <c r="E137" i="52"/>
  <c r="C161" i="52"/>
  <c r="C167" i="52"/>
  <c r="E183" i="52"/>
  <c r="E255" i="52"/>
  <c r="C235" i="52"/>
  <c r="C230" i="52"/>
  <c r="E273" i="52"/>
  <c r="C281" i="52"/>
  <c r="C283" i="52"/>
  <c r="E146" i="52"/>
  <c r="E153" i="52"/>
  <c r="D155" i="52"/>
  <c r="E162" i="52"/>
  <c r="D184" i="52"/>
  <c r="C190" i="52"/>
  <c r="D192" i="52"/>
  <c r="D216" i="52"/>
  <c r="C214" i="52"/>
  <c r="D198" i="52"/>
  <c r="E253" i="52"/>
  <c r="E237" i="52"/>
  <c r="D233" i="52"/>
  <c r="D220" i="52"/>
  <c r="E218" i="52"/>
  <c r="D204" i="52"/>
  <c r="C202" i="52"/>
  <c r="E250" i="52"/>
  <c r="D137" i="52"/>
  <c r="E143" i="52"/>
  <c r="D152" i="52"/>
  <c r="D171" i="52"/>
  <c r="C269" i="52"/>
  <c r="D145" i="52"/>
  <c r="C171" i="52"/>
  <c r="D181" i="52"/>
  <c r="C189" i="52"/>
  <c r="E139" i="52"/>
  <c r="D143" i="52"/>
  <c r="E152" i="52"/>
  <c r="D159" i="52"/>
  <c r="E163" i="52"/>
  <c r="E174" i="52"/>
  <c r="D179" i="52"/>
  <c r="C183" i="52"/>
  <c r="D189" i="52"/>
  <c r="C207" i="52"/>
  <c r="E148" i="52"/>
  <c r="C197" i="52"/>
  <c r="D217" i="52"/>
  <c r="D215" i="52"/>
  <c r="E203" i="52"/>
  <c r="C201" i="52"/>
  <c r="C261" i="52"/>
  <c r="D266" i="52"/>
  <c r="D269" i="52"/>
  <c r="E275" i="52"/>
  <c r="E281" i="52"/>
  <c r="E249" i="52"/>
  <c r="E234" i="52"/>
  <c r="C228" i="52"/>
  <c r="D245" i="52"/>
  <c r="E232" i="52"/>
  <c r="E226" i="52"/>
  <c r="D139" i="52"/>
  <c r="D148" i="52"/>
  <c r="C150" i="52"/>
  <c r="E154" i="52"/>
  <c r="C157" i="52"/>
  <c r="E159" i="52"/>
  <c r="D187" i="52"/>
  <c r="C194" i="52"/>
  <c r="D213" i="52"/>
  <c r="E209" i="52"/>
  <c r="D207" i="52"/>
  <c r="D154" i="52"/>
  <c r="D165" i="52"/>
  <c r="C177" i="52"/>
  <c r="D185" i="52"/>
  <c r="E187" i="52"/>
  <c r="D197" i="52"/>
  <c r="E213" i="52"/>
  <c r="D199" i="52"/>
  <c r="E191" i="52"/>
  <c r="C163" i="52"/>
  <c r="C191" i="52"/>
  <c r="C179" i="14"/>
  <c r="D171" i="14"/>
  <c r="C28" i="53"/>
  <c r="E28" i="53"/>
  <c r="D28" i="53"/>
  <c r="D187" i="14"/>
  <c r="E197" i="14"/>
  <c r="E183" i="14"/>
  <c r="C197" i="14"/>
  <c r="D191" i="14"/>
  <c r="C187" i="14"/>
  <c r="E179" i="14"/>
  <c r="D175" i="14"/>
  <c r="C171" i="14"/>
  <c r="C194" i="14"/>
  <c r="C207" i="14"/>
  <c r="C191" i="14"/>
  <c r="D183" i="14"/>
  <c r="C175" i="14"/>
  <c r="D174" i="14"/>
  <c r="C203" i="14"/>
  <c r="D193" i="14"/>
  <c r="C189" i="14"/>
  <c r="D185" i="14"/>
  <c r="D181" i="14"/>
  <c r="D177" i="14"/>
  <c r="C173" i="14"/>
  <c r="D169" i="14"/>
  <c r="E194" i="14"/>
  <c r="E174" i="14"/>
  <c r="C199" i="14"/>
  <c r="C180" i="14"/>
  <c r="E193" i="14"/>
  <c r="E185" i="14"/>
  <c r="E177" i="14"/>
  <c r="E169" i="14"/>
  <c r="D180" i="14"/>
  <c r="D203" i="14"/>
  <c r="E189" i="14"/>
  <c r="E181" i="14"/>
  <c r="D173" i="14"/>
  <c r="D199" i="14"/>
  <c r="E184" i="14"/>
  <c r="C184" i="14"/>
  <c r="D178" i="14"/>
  <c r="E186" i="14"/>
  <c r="D206" i="14"/>
  <c r="D201" i="14"/>
  <c r="D205" i="14"/>
  <c r="E170" i="14"/>
  <c r="C204" i="14"/>
  <c r="C196" i="14"/>
  <c r="C190" i="14"/>
  <c r="C198" i="14"/>
  <c r="D207" i="14"/>
  <c r="E196" i="14"/>
  <c r="E205" i="14"/>
  <c r="E192" i="14"/>
  <c r="E188" i="14"/>
  <c r="C186" i="14"/>
  <c r="E182" i="14"/>
  <c r="C176" i="14"/>
  <c r="C172" i="14"/>
  <c r="C170" i="14"/>
  <c r="E206" i="14"/>
  <c r="C201" i="14"/>
  <c r="C192" i="14"/>
  <c r="C188" i="14"/>
  <c r="C182" i="14"/>
  <c r="E178" i="14"/>
  <c r="E176" i="14"/>
  <c r="D172" i="14"/>
  <c r="D208" i="14"/>
  <c r="E204" i="14"/>
  <c r="E190" i="14"/>
  <c r="C208" i="14"/>
  <c r="E198" i="14"/>
  <c r="G29" i="53"/>
  <c r="H284" i="52" l="1"/>
  <c r="H285" i="52" s="1"/>
  <c r="H286" i="52" s="1"/>
  <c r="H287" i="52" s="1"/>
  <c r="H288" i="52" s="1"/>
  <c r="H289" i="52" s="1"/>
  <c r="H290" i="52" s="1"/>
  <c r="H291" i="52" s="1"/>
  <c r="H292" i="52" s="1"/>
  <c r="H293" i="52" s="1"/>
  <c r="H294" i="52" s="1"/>
  <c r="H295" i="52" s="1"/>
  <c r="H296" i="52" s="1"/>
  <c r="H297" i="52" s="1"/>
  <c r="H298" i="52" s="1"/>
  <c r="H299" i="52" s="1"/>
  <c r="H300" i="52" s="1"/>
  <c r="H301" i="52" s="1"/>
  <c r="H302" i="52" s="1"/>
  <c r="H303" i="52" s="1"/>
  <c r="H304" i="52" s="1"/>
  <c r="H305" i="52" s="1"/>
  <c r="H306" i="52" s="1"/>
  <c r="H307" i="52" s="1"/>
  <c r="H308" i="52" s="1"/>
  <c r="H309" i="52" s="1"/>
  <c r="H310" i="52" s="1"/>
  <c r="H311" i="52" s="1"/>
  <c r="H312" i="52" s="1"/>
  <c r="H313" i="52" s="1"/>
  <c r="H314" i="52" s="1"/>
  <c r="H315" i="52" s="1"/>
  <c r="H316" i="52" s="1"/>
  <c r="H317" i="52" s="1"/>
  <c r="H318" i="52" s="1"/>
  <c r="H319" i="52" s="1"/>
  <c r="H320" i="52" s="1"/>
  <c r="H321" i="52" s="1"/>
  <c r="H322" i="52" s="1"/>
  <c r="H323" i="52" s="1"/>
  <c r="H324" i="52" s="1"/>
  <c r="H325" i="52" s="1"/>
  <c r="H326" i="52" s="1"/>
  <c r="H327" i="52" s="1"/>
  <c r="H328" i="52" s="1"/>
  <c r="H329" i="52" s="1"/>
  <c r="H330" i="52" s="1"/>
  <c r="H331" i="52" s="1"/>
  <c r="H332" i="52" s="1"/>
  <c r="H333" i="52" s="1"/>
  <c r="H334" i="52" s="1"/>
  <c r="H335" i="52" s="1"/>
  <c r="H336" i="52" s="1"/>
  <c r="H337" i="52" s="1"/>
  <c r="H338" i="52" s="1"/>
  <c r="H339" i="52" s="1"/>
  <c r="H340" i="52" s="1"/>
  <c r="H341" i="52" s="1"/>
  <c r="H342" i="52" s="1"/>
  <c r="H343" i="52" s="1"/>
  <c r="H344" i="52" s="1"/>
  <c r="H345" i="52" s="1"/>
  <c r="H346" i="52" s="1"/>
  <c r="H347" i="52" s="1"/>
  <c r="H348" i="52" s="1"/>
  <c r="H349" i="52" s="1"/>
  <c r="H350" i="52" s="1"/>
  <c r="H351" i="52" s="1"/>
  <c r="H352" i="52" s="1"/>
  <c r="H353" i="52" s="1"/>
  <c r="H354" i="52" s="1"/>
  <c r="H355" i="52" s="1"/>
  <c r="H356" i="52" s="1"/>
  <c r="H357" i="52" s="1"/>
  <c r="H358" i="52" s="1"/>
  <c r="H359" i="52" s="1"/>
  <c r="H360" i="52" s="1"/>
  <c r="H361" i="52" s="1"/>
  <c r="H362" i="52" s="1"/>
  <c r="H363" i="52" s="1"/>
  <c r="H364" i="52" s="1"/>
  <c r="H365" i="52" s="1"/>
  <c r="H366" i="52" s="1"/>
  <c r="H367" i="52" s="1"/>
  <c r="H368" i="52" s="1"/>
  <c r="H369" i="52" s="1"/>
  <c r="H370" i="52" s="1"/>
  <c r="H371" i="52" s="1"/>
  <c r="H372" i="52" s="1"/>
  <c r="H373" i="52" s="1"/>
  <c r="H374" i="52" s="1"/>
  <c r="H375" i="52" s="1"/>
  <c r="H376" i="52" s="1"/>
  <c r="H377" i="52" s="1"/>
  <c r="H378" i="52" s="1"/>
  <c r="H379" i="52" s="1"/>
  <c r="H380" i="52" s="1"/>
  <c r="H381" i="52" s="1"/>
  <c r="H382" i="52" s="1"/>
  <c r="H383" i="52" s="1"/>
  <c r="H384" i="52" s="1"/>
  <c r="H385" i="52" s="1"/>
  <c r="H386" i="52" s="1"/>
  <c r="H387" i="52" s="1"/>
  <c r="H388" i="52" s="1"/>
  <c r="H389" i="52" s="1"/>
  <c r="H390" i="52" s="1"/>
  <c r="H391" i="52" s="1"/>
  <c r="H392" i="52" s="1"/>
  <c r="H393" i="52" s="1"/>
  <c r="H394" i="52" s="1"/>
  <c r="H395" i="52" s="1"/>
  <c r="H396" i="52" s="1"/>
  <c r="H397" i="52" s="1"/>
  <c r="H398" i="52" s="1"/>
  <c r="H399" i="52" s="1"/>
  <c r="H400" i="52" s="1"/>
  <c r="H401" i="52" s="1"/>
  <c r="H402" i="52" s="1"/>
  <c r="H403" i="52" s="1"/>
  <c r="H404" i="52" s="1"/>
  <c r="H405" i="52" s="1"/>
  <c r="H406" i="52" s="1"/>
  <c r="H407" i="52" s="1"/>
  <c r="H408" i="52" s="1"/>
  <c r="H409" i="52" s="1"/>
  <c r="H410" i="52" s="1"/>
  <c r="H411" i="52" s="1"/>
  <c r="H412" i="52" s="1"/>
  <c r="H413" i="52" s="1"/>
  <c r="H414" i="52" s="1"/>
  <c r="H415" i="52" s="1"/>
  <c r="H416" i="52" s="1"/>
  <c r="H417" i="52" s="1"/>
  <c r="H418" i="52" s="1"/>
  <c r="H419" i="52" s="1"/>
  <c r="H420" i="52" s="1"/>
  <c r="H421" i="52" s="1"/>
  <c r="H422" i="52" s="1"/>
  <c r="H423" i="52" s="1"/>
  <c r="H424" i="52" s="1"/>
  <c r="H425" i="52" s="1"/>
  <c r="H426" i="52" s="1"/>
  <c r="H427" i="52" s="1"/>
  <c r="H428" i="52" s="1"/>
  <c r="H429" i="52" s="1"/>
  <c r="H430" i="52" s="1"/>
  <c r="H431" i="52" s="1"/>
  <c r="H432" i="52" s="1"/>
  <c r="H433" i="52" s="1"/>
  <c r="H434" i="52" s="1"/>
  <c r="H435" i="52" s="1"/>
  <c r="H436" i="52" s="1"/>
  <c r="H437" i="52" s="1"/>
  <c r="H438" i="52" s="1"/>
  <c r="H439" i="52" s="1"/>
  <c r="H440" i="52" s="1"/>
  <c r="H441" i="52" s="1"/>
  <c r="H442" i="52" s="1"/>
  <c r="H443" i="52" s="1"/>
  <c r="H444" i="52" s="1"/>
  <c r="H445" i="52" s="1"/>
  <c r="H446" i="52" s="1"/>
  <c r="H447" i="52" s="1"/>
  <c r="H448" i="52" s="1"/>
  <c r="H449" i="52" s="1"/>
  <c r="H450" i="52" s="1"/>
  <c r="H451" i="52" s="1"/>
  <c r="H452" i="52" s="1"/>
  <c r="H453" i="52" s="1"/>
  <c r="H454" i="52" s="1"/>
  <c r="H455" i="52" s="1"/>
  <c r="H456" i="52" s="1"/>
  <c r="H457" i="52" s="1"/>
  <c r="H458" i="52" s="1"/>
  <c r="H459" i="52" s="1"/>
  <c r="H460" i="52" s="1"/>
  <c r="H461" i="52" s="1"/>
  <c r="H462" i="52" s="1"/>
  <c r="H463" i="52" s="1"/>
  <c r="H464" i="52" s="1"/>
  <c r="H465" i="52" s="1"/>
  <c r="H466" i="52" s="1"/>
  <c r="H467" i="52" s="1"/>
  <c r="H468" i="52" s="1"/>
  <c r="H469" i="52" s="1"/>
  <c r="H470" i="52" s="1"/>
  <c r="H471" i="52" s="1"/>
  <c r="H472" i="52" s="1"/>
  <c r="H473" i="52" s="1"/>
  <c r="H474" i="52" s="1"/>
  <c r="H475" i="52" s="1"/>
  <c r="H476" i="52" s="1"/>
  <c r="H477" i="52" s="1"/>
  <c r="H478" i="52" s="1"/>
  <c r="H479" i="52" s="1"/>
  <c r="H480" i="52" s="1"/>
  <c r="H481" i="52" s="1"/>
  <c r="H482" i="52" s="1"/>
  <c r="H483" i="52" s="1"/>
  <c r="H484" i="52" s="1"/>
  <c r="H485" i="52" s="1"/>
  <c r="H486" i="52" s="1"/>
  <c r="H487" i="52" s="1"/>
  <c r="H488" i="52" s="1"/>
  <c r="H489" i="52" s="1"/>
  <c r="H490" i="52" s="1"/>
  <c r="H491" i="52" s="1"/>
  <c r="H492" i="52" s="1"/>
  <c r="H493" i="52" s="1"/>
  <c r="H494" i="52" s="1"/>
  <c r="H495" i="52" s="1"/>
  <c r="H496" i="52" s="1"/>
  <c r="H497" i="52" s="1"/>
  <c r="H498" i="52" s="1"/>
  <c r="H499" i="52" s="1"/>
  <c r="H500" i="52" s="1"/>
  <c r="H501" i="52" s="1"/>
  <c r="H502" i="52" s="1"/>
  <c r="H503" i="52" s="1"/>
  <c r="H504" i="52" s="1"/>
  <c r="H505" i="52" s="1"/>
  <c r="H506" i="52" s="1"/>
  <c r="H507" i="52" s="1"/>
  <c r="H508" i="52" s="1"/>
  <c r="H509" i="52" s="1"/>
  <c r="H510" i="52" s="1"/>
  <c r="H511" i="52" s="1"/>
  <c r="H512" i="52" s="1"/>
  <c r="H513" i="52" s="1"/>
  <c r="H514" i="52" s="1"/>
  <c r="H515" i="52" s="1"/>
  <c r="H516" i="52" s="1"/>
  <c r="H517" i="52" s="1"/>
  <c r="H518" i="52" s="1"/>
  <c r="H519" i="52" s="1"/>
  <c r="H520" i="52" s="1"/>
  <c r="H521" i="52" s="1"/>
  <c r="H522" i="52" s="1"/>
  <c r="H523" i="52" s="1"/>
  <c r="H524" i="52" s="1"/>
  <c r="H525" i="52" s="1"/>
  <c r="H526" i="52" s="1"/>
  <c r="H527" i="52" s="1"/>
  <c r="H528" i="52" s="1"/>
  <c r="H529" i="52" s="1"/>
  <c r="H530" i="52" s="1"/>
  <c r="H531" i="52" s="1"/>
  <c r="H532" i="52" s="1"/>
  <c r="H533" i="52" s="1"/>
  <c r="H534" i="52" s="1"/>
  <c r="H535" i="52" s="1"/>
  <c r="H536" i="52" s="1"/>
  <c r="H537" i="52" s="1"/>
  <c r="H538" i="52" s="1"/>
  <c r="H539" i="52" s="1"/>
  <c r="H540" i="52" s="1"/>
  <c r="H541" i="52" s="1"/>
  <c r="H542" i="52" s="1"/>
  <c r="H543" i="52" s="1"/>
  <c r="H544" i="52" s="1"/>
  <c r="H545" i="52" s="1"/>
  <c r="H546" i="52" s="1"/>
  <c r="H547" i="52" s="1"/>
  <c r="H548" i="52" s="1"/>
  <c r="H549" i="52" s="1"/>
  <c r="H550" i="52" s="1"/>
  <c r="H551" i="52" s="1"/>
  <c r="H552" i="52" s="1"/>
  <c r="H553" i="52" s="1"/>
  <c r="H554" i="52" s="1"/>
  <c r="H555" i="52" s="1"/>
  <c r="H556" i="52" s="1"/>
  <c r="H558" i="52" s="1"/>
  <c r="E29" i="53"/>
  <c r="C29" i="53"/>
  <c r="D29" i="53"/>
  <c r="G30" i="53"/>
  <c r="C30" i="53" l="1"/>
  <c r="E30" i="53"/>
  <c r="D30" i="53"/>
  <c r="G31" i="53"/>
  <c r="C31" i="53" l="1"/>
  <c r="E31" i="53"/>
  <c r="D31" i="53"/>
  <c r="G32" i="53"/>
  <c r="C32" i="53" l="1"/>
  <c r="D32" i="53"/>
  <c r="E32" i="53"/>
  <c r="G33" i="53"/>
  <c r="F158" i="14"/>
  <c r="F159" i="14"/>
  <c r="F160" i="14"/>
  <c r="F161" i="14"/>
  <c r="F162" i="14"/>
  <c r="F163" i="14"/>
  <c r="F164" i="14"/>
  <c r="F165" i="14"/>
  <c r="F166" i="14"/>
  <c r="F168" i="14"/>
  <c r="F137" i="14"/>
  <c r="F138" i="14"/>
  <c r="F139" i="14"/>
  <c r="F140" i="14"/>
  <c r="F141" i="14"/>
  <c r="F142" i="14"/>
  <c r="F143" i="14"/>
  <c r="F144" i="14"/>
  <c r="F145" i="14"/>
  <c r="F146" i="14"/>
  <c r="F147" i="14"/>
  <c r="F148" i="14"/>
  <c r="F149" i="14"/>
  <c r="F150" i="14"/>
  <c r="F151" i="14"/>
  <c r="F152" i="14"/>
  <c r="F153" i="14"/>
  <c r="F154" i="14"/>
  <c r="F155" i="14"/>
  <c r="F156" i="14"/>
  <c r="F157"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73" i="14"/>
  <c r="F72" i="14"/>
  <c r="F71" i="14"/>
  <c r="E33" i="53" l="1"/>
  <c r="C33" i="53"/>
  <c r="D33" i="53"/>
  <c r="G168" i="14"/>
  <c r="D168" i="14" s="1"/>
  <c r="G34" i="53"/>
  <c r="G163" i="14"/>
  <c r="C163" i="14" s="1"/>
  <c r="G164" i="14"/>
  <c r="C164" i="14" s="1"/>
  <c r="G148" i="14"/>
  <c r="D148" i="14" s="1"/>
  <c r="G72" i="14"/>
  <c r="E72" i="14" s="1"/>
  <c r="G71" i="14"/>
  <c r="C71" i="14" s="1"/>
  <c r="G73" i="14"/>
  <c r="C73" i="14" s="1"/>
  <c r="G118" i="14"/>
  <c r="D118" i="14" s="1"/>
  <c r="G99" i="14"/>
  <c r="C99" i="14" s="1"/>
  <c r="G95" i="14"/>
  <c r="E95" i="14" s="1"/>
  <c r="G84" i="14"/>
  <c r="E84" i="14" s="1"/>
  <c r="G80" i="14"/>
  <c r="E80" i="14" s="1"/>
  <c r="G157" i="14"/>
  <c r="E157" i="14" s="1"/>
  <c r="G143" i="14"/>
  <c r="C143" i="14" s="1"/>
  <c r="G160" i="14"/>
  <c r="E160" i="14" s="1"/>
  <c r="G158" i="14"/>
  <c r="D158" i="14" s="1"/>
  <c r="G136" i="14"/>
  <c r="C136" i="14" s="1"/>
  <c r="G132" i="14"/>
  <c r="D132" i="14" s="1"/>
  <c r="G129" i="14"/>
  <c r="E129" i="14" s="1"/>
  <c r="G125" i="14"/>
  <c r="C125" i="14" s="1"/>
  <c r="G121" i="14"/>
  <c r="D121" i="14" s="1"/>
  <c r="G114" i="14"/>
  <c r="C114" i="14" s="1"/>
  <c r="G110" i="14"/>
  <c r="D110" i="14" s="1"/>
  <c r="G106" i="14"/>
  <c r="D106" i="14" s="1"/>
  <c r="G91" i="14"/>
  <c r="E91" i="14" s="1"/>
  <c r="G87" i="14"/>
  <c r="C87" i="14" s="1"/>
  <c r="G76" i="14"/>
  <c r="D76" i="14" s="1"/>
  <c r="G151" i="14"/>
  <c r="E151" i="14" s="1"/>
  <c r="G139" i="14"/>
  <c r="E139" i="14" s="1"/>
  <c r="G137" i="14"/>
  <c r="C137" i="14" s="1"/>
  <c r="G165" i="14"/>
  <c r="E165" i="14" s="1"/>
  <c r="G102" i="14"/>
  <c r="E102" i="14" s="1"/>
  <c r="G98" i="14"/>
  <c r="E98" i="14" s="1"/>
  <c r="G83" i="14"/>
  <c r="C83" i="14" s="1"/>
  <c r="G154" i="14"/>
  <c r="C154" i="14" s="1"/>
  <c r="G152" i="14"/>
  <c r="C152" i="14" s="1"/>
  <c r="G144" i="14"/>
  <c r="C144" i="14" s="1"/>
  <c r="G162" i="14"/>
  <c r="D162" i="14" s="1"/>
  <c r="G161" i="14"/>
  <c r="C161" i="14" s="1"/>
  <c r="G135" i="14"/>
  <c r="C135" i="14" s="1"/>
  <c r="G128" i="14"/>
  <c r="E128" i="14" s="1"/>
  <c r="G124" i="14"/>
  <c r="D124" i="14" s="1"/>
  <c r="G120" i="14"/>
  <c r="D120" i="14" s="1"/>
  <c r="G117" i="14"/>
  <c r="C117" i="14" s="1"/>
  <c r="G113" i="14"/>
  <c r="E113" i="14" s="1"/>
  <c r="G109" i="14"/>
  <c r="D109" i="14" s="1"/>
  <c r="G105" i="14"/>
  <c r="D105" i="14" s="1"/>
  <c r="G94" i="14"/>
  <c r="E94" i="14" s="1"/>
  <c r="G90" i="14"/>
  <c r="E90" i="14" s="1"/>
  <c r="G86" i="14"/>
  <c r="E86" i="14" s="1"/>
  <c r="G79" i="14"/>
  <c r="C79" i="14" s="1"/>
  <c r="G75" i="14"/>
  <c r="C75" i="14" s="1"/>
  <c r="G141" i="14"/>
  <c r="C141" i="14" s="1"/>
  <c r="G131" i="14"/>
  <c r="E131" i="14" s="1"/>
  <c r="G101" i="14"/>
  <c r="E101" i="14" s="1"/>
  <c r="G97" i="14"/>
  <c r="C97" i="14" s="1"/>
  <c r="G82" i="14"/>
  <c r="E82" i="14" s="1"/>
  <c r="G155" i="14"/>
  <c r="D155" i="14" s="1"/>
  <c r="G149" i="14"/>
  <c r="D149" i="14" s="1"/>
  <c r="G142" i="14"/>
  <c r="E142" i="14" s="1"/>
  <c r="G140" i="14"/>
  <c r="D140" i="14" s="1"/>
  <c r="G159" i="14"/>
  <c r="E159" i="14" s="1"/>
  <c r="G134" i="14"/>
  <c r="E134" i="14" s="1"/>
  <c r="G127" i="14"/>
  <c r="D127" i="14" s="1"/>
  <c r="G123" i="14"/>
  <c r="E123" i="14" s="1"/>
  <c r="G116" i="14"/>
  <c r="D116" i="14" s="1"/>
  <c r="G112" i="14"/>
  <c r="C112" i="14" s="1"/>
  <c r="G108" i="14"/>
  <c r="E108" i="14" s="1"/>
  <c r="G104" i="14"/>
  <c r="C104" i="14" s="1"/>
  <c r="G93" i="14"/>
  <c r="D93" i="14" s="1"/>
  <c r="G89" i="14"/>
  <c r="D89" i="14" s="1"/>
  <c r="G78" i="14"/>
  <c r="C78" i="14" s="1"/>
  <c r="G74" i="14"/>
  <c r="D74" i="14" s="1"/>
  <c r="G166" i="14"/>
  <c r="E166" i="14" s="1"/>
  <c r="G119" i="14"/>
  <c r="D119" i="14" s="1"/>
  <c r="G100" i="14"/>
  <c r="D100" i="14" s="1"/>
  <c r="G96" i="14"/>
  <c r="D96" i="14" s="1"/>
  <c r="G85" i="14"/>
  <c r="C85" i="14" s="1"/>
  <c r="G81" i="14"/>
  <c r="D81" i="14" s="1"/>
  <c r="G153" i="14"/>
  <c r="C153" i="14" s="1"/>
  <c r="G150" i="14"/>
  <c r="E150" i="14" s="1"/>
  <c r="G147" i="14"/>
  <c r="D147" i="14" s="1"/>
  <c r="G145" i="14"/>
  <c r="E145" i="14" s="1"/>
  <c r="G133" i="14"/>
  <c r="D133" i="14" s="1"/>
  <c r="G130" i="14"/>
  <c r="E130" i="14" s="1"/>
  <c r="G126" i="14"/>
  <c r="E126" i="14" s="1"/>
  <c r="G122" i="14"/>
  <c r="D122" i="14" s="1"/>
  <c r="G115" i="14"/>
  <c r="E115" i="14" s="1"/>
  <c r="G111" i="14"/>
  <c r="E111" i="14" s="1"/>
  <c r="G107" i="14"/>
  <c r="C107" i="14" s="1"/>
  <c r="G103" i="14"/>
  <c r="C103" i="14" s="1"/>
  <c r="G92" i="14"/>
  <c r="D92" i="14" s="1"/>
  <c r="G88" i="14"/>
  <c r="E88" i="14" s="1"/>
  <c r="G77" i="14"/>
  <c r="D77" i="14" s="1"/>
  <c r="G156" i="14"/>
  <c r="E156" i="14" s="1"/>
  <c r="G146" i="14"/>
  <c r="C146" i="14" s="1"/>
  <c r="G138" i="14"/>
  <c r="C138" i="14" s="1"/>
  <c r="G40" i="41"/>
  <c r="F69" i="14"/>
  <c r="F68" i="14"/>
  <c r="C34" i="53" l="1"/>
  <c r="D34" i="53"/>
  <c r="E34" i="53"/>
  <c r="C168" i="14"/>
  <c r="E168" i="14"/>
  <c r="G35" i="53"/>
  <c r="C148" i="14"/>
  <c r="E125" i="14"/>
  <c r="D165" i="14"/>
  <c r="C165" i="14"/>
  <c r="D131" i="14"/>
  <c r="C118" i="14"/>
  <c r="E93" i="14"/>
  <c r="C93" i="14"/>
  <c r="E161" i="14"/>
  <c r="D104" i="14"/>
  <c r="E87" i="14"/>
  <c r="D101" i="14"/>
  <c r="D154" i="14"/>
  <c r="D86" i="14"/>
  <c r="E118" i="14"/>
  <c r="D161" i="14"/>
  <c r="C121" i="14"/>
  <c r="C124" i="14"/>
  <c r="C113" i="14"/>
  <c r="D135" i="14"/>
  <c r="C150" i="14"/>
  <c r="C86" i="14"/>
  <c r="D112" i="14"/>
  <c r="C145" i="14"/>
  <c r="E104" i="14"/>
  <c r="C110" i="14"/>
  <c r="E110" i="14"/>
  <c r="D87" i="14"/>
  <c r="D125" i="14"/>
  <c r="C159" i="14"/>
  <c r="E124" i="14"/>
  <c r="C101" i="14"/>
  <c r="E121" i="14"/>
  <c r="D98" i="14"/>
  <c r="D136" i="14"/>
  <c r="E75" i="14"/>
  <c r="D145" i="14"/>
  <c r="E78" i="14"/>
  <c r="E148" i="14"/>
  <c r="D99" i="14"/>
  <c r="E116" i="14"/>
  <c r="E109" i="14"/>
  <c r="D83" i="14"/>
  <c r="E99" i="14"/>
  <c r="C109" i="14"/>
  <c r="D144" i="14"/>
  <c r="E83" i="14"/>
  <c r="C98" i="14"/>
  <c r="D142" i="14"/>
  <c r="E163" i="14"/>
  <c r="E135" i="14"/>
  <c r="E164" i="14"/>
  <c r="D123" i="14"/>
  <c r="D152" i="14"/>
  <c r="D139" i="14"/>
  <c r="D160" i="14"/>
  <c r="D163" i="14"/>
  <c r="D164" i="14"/>
  <c r="C123" i="14"/>
  <c r="C128" i="14"/>
  <c r="C132" i="14"/>
  <c r="C160" i="14"/>
  <c r="E132" i="14"/>
  <c r="C142" i="14"/>
  <c r="E136" i="14"/>
  <c r="E152" i="14"/>
  <c r="D80" i="14"/>
  <c r="E119" i="14"/>
  <c r="C127" i="14"/>
  <c r="E85" i="14"/>
  <c r="C119" i="14"/>
  <c r="D82" i="14"/>
  <c r="E120" i="14"/>
  <c r="D150" i="14"/>
  <c r="D85" i="14"/>
  <c r="D159" i="14"/>
  <c r="C82" i="14"/>
  <c r="C147" i="14"/>
  <c r="E112" i="14"/>
  <c r="E117" i="14"/>
  <c r="E76" i="14"/>
  <c r="C84" i="14"/>
  <c r="E147" i="14"/>
  <c r="C96" i="14"/>
  <c r="D117" i="14"/>
  <c r="E137" i="14"/>
  <c r="D129" i="14"/>
  <c r="D84" i="14"/>
  <c r="C95" i="14"/>
  <c r="E96" i="14"/>
  <c r="D137" i="14"/>
  <c r="D151" i="14"/>
  <c r="E143" i="14"/>
  <c r="C158" i="14"/>
  <c r="D114" i="14"/>
  <c r="D143" i="14"/>
  <c r="D157" i="14"/>
  <c r="D108" i="14"/>
  <c r="E144" i="14"/>
  <c r="C81" i="14"/>
  <c r="C74" i="14"/>
  <c r="C89" i="14"/>
  <c r="C134" i="14"/>
  <c r="E149" i="14"/>
  <c r="D97" i="14"/>
  <c r="C131" i="14"/>
  <c r="E79" i="14"/>
  <c r="C105" i="14"/>
  <c r="E154" i="14"/>
  <c r="D102" i="14"/>
  <c r="C139" i="14"/>
  <c r="D91" i="14"/>
  <c r="C157" i="14"/>
  <c r="D95" i="14"/>
  <c r="E74" i="14"/>
  <c r="E89" i="14"/>
  <c r="C149" i="14"/>
  <c r="D79" i="14"/>
  <c r="D94" i="14"/>
  <c r="E105" i="14"/>
  <c r="C102" i="14"/>
  <c r="C151" i="14"/>
  <c r="C76" i="14"/>
  <c r="E114" i="14"/>
  <c r="C129" i="14"/>
  <c r="D130" i="14"/>
  <c r="E155" i="14"/>
  <c r="C94" i="14"/>
  <c r="C116" i="14"/>
  <c r="E127" i="14"/>
  <c r="D128" i="14"/>
  <c r="D107" i="14"/>
  <c r="D153" i="14"/>
  <c r="C108" i="14"/>
  <c r="D113" i="14"/>
  <c r="C120" i="14"/>
  <c r="C162" i="14"/>
  <c r="E106" i="14"/>
  <c r="E158" i="14"/>
  <c r="C80" i="14"/>
  <c r="E153" i="14"/>
  <c r="E81" i="14"/>
  <c r="E97" i="14"/>
  <c r="E162" i="14"/>
  <c r="D115" i="14"/>
  <c r="D134" i="14"/>
  <c r="E140" i="14"/>
  <c r="D138" i="14"/>
  <c r="G69" i="14"/>
  <c r="C69" i="14" s="1"/>
  <c r="D78" i="14"/>
  <c r="C140" i="14"/>
  <c r="C155" i="14"/>
  <c r="E141" i="14"/>
  <c r="D90" i="14"/>
  <c r="C91" i="14"/>
  <c r="E138" i="14"/>
  <c r="D146" i="14"/>
  <c r="D88" i="14"/>
  <c r="E107" i="14"/>
  <c r="C130" i="14"/>
  <c r="D71" i="14"/>
  <c r="E73" i="14"/>
  <c r="D166" i="14"/>
  <c r="D141" i="14"/>
  <c r="C90" i="14"/>
  <c r="C77" i="14"/>
  <c r="C88" i="14"/>
  <c r="E71" i="14"/>
  <c r="D73" i="14"/>
  <c r="C72" i="14"/>
  <c r="C166" i="14"/>
  <c r="C156" i="14"/>
  <c r="E77" i="14"/>
  <c r="D103" i="14"/>
  <c r="D111" i="14"/>
  <c r="E122" i="14"/>
  <c r="C133" i="14"/>
  <c r="D72" i="14"/>
  <c r="E100" i="14"/>
  <c r="D156" i="14"/>
  <c r="C92" i="14"/>
  <c r="E103" i="14"/>
  <c r="C111" i="14"/>
  <c r="C122" i="14"/>
  <c r="E133" i="14"/>
  <c r="C100" i="14"/>
  <c r="E92" i="14"/>
  <c r="G68" i="14"/>
  <c r="C68" i="14" s="1"/>
  <c r="C106" i="14"/>
  <c r="C115" i="14"/>
  <c r="C126" i="14"/>
  <c r="E146" i="14"/>
  <c r="D75" i="14"/>
  <c r="D126" i="14"/>
  <c r="D35" i="53" l="1"/>
  <c r="E35" i="53"/>
  <c r="C35" i="53"/>
  <c r="G36" i="53"/>
  <c r="D69" i="14"/>
  <c r="E69" i="14"/>
  <c r="D68" i="14"/>
  <c r="E68" i="14"/>
  <c r="Q56" i="2"/>
  <c r="R56" i="2" s="1"/>
  <c r="Q57" i="2"/>
  <c r="R57" i="2" s="1"/>
  <c r="Q58" i="2"/>
  <c r="R58" i="2" s="1"/>
  <c r="Q59" i="2"/>
  <c r="R59" i="2" s="1"/>
  <c r="Q60" i="2"/>
  <c r="R60" i="2" s="1"/>
  <c r="Q61" i="2"/>
  <c r="R61" i="2" s="1"/>
  <c r="Q62" i="2"/>
  <c r="R62" i="2" s="1"/>
  <c r="Q63" i="2"/>
  <c r="R63" i="2" s="1"/>
  <c r="Q64" i="2"/>
  <c r="R64" i="2" s="1"/>
  <c r="Q65" i="2"/>
  <c r="R65" i="2" s="1"/>
  <c r="Q66" i="2"/>
  <c r="R66" i="2" s="1"/>
  <c r="Q55" i="2"/>
  <c r="R55" i="2" s="1"/>
  <c r="N56" i="2"/>
  <c r="N57" i="2"/>
  <c r="N58" i="2"/>
  <c r="N59" i="2"/>
  <c r="N60" i="2"/>
  <c r="N61" i="2"/>
  <c r="N62" i="2"/>
  <c r="N63" i="2"/>
  <c r="N64" i="2"/>
  <c r="N65" i="2"/>
  <c r="N66" i="2"/>
  <c r="N55" i="2"/>
  <c r="N13" i="2"/>
  <c r="N14" i="2"/>
  <c r="N15" i="2"/>
  <c r="N16" i="2"/>
  <c r="N17" i="2"/>
  <c r="N18" i="2"/>
  <c r="N19" i="2"/>
  <c r="N20" i="2"/>
  <c r="N21" i="2"/>
  <c r="N12" i="2"/>
  <c r="C36" i="53" l="1"/>
  <c r="E36" i="53"/>
  <c r="D36" i="53"/>
  <c r="G37" i="53"/>
  <c r="B11" i="31"/>
  <c r="O9" i="31"/>
  <c r="O8" i="31"/>
  <c r="O7" i="31"/>
  <c r="O6" i="31"/>
  <c r="O5" i="31"/>
  <c r="A3" i="30"/>
  <c r="D37" i="53" l="1"/>
  <c r="E37" i="53"/>
  <c r="C37" i="53"/>
  <c r="G38" i="53"/>
  <c r="O67" i="2"/>
  <c r="C38" i="53" l="1"/>
  <c r="E38" i="53"/>
  <c r="D38" i="53"/>
  <c r="G39" i="53"/>
  <c r="D39" i="53" l="1"/>
  <c r="C39" i="53"/>
  <c r="E39" i="53"/>
  <c r="G40" i="53"/>
  <c r="C40" i="53" l="1"/>
  <c r="D40" i="53"/>
  <c r="E40" i="53"/>
  <c r="G41" i="53"/>
  <c r="D41" i="53" l="1"/>
  <c r="E41" i="53"/>
  <c r="C41" i="53"/>
  <c r="G42" i="53"/>
  <c r="C42" i="53" l="1"/>
  <c r="D42" i="53"/>
  <c r="E42" i="53"/>
  <c r="G43" i="53"/>
  <c r="C43" i="53" l="1"/>
  <c r="D43" i="53"/>
  <c r="E43" i="53"/>
  <c r="G45" i="53"/>
  <c r="G44" i="53"/>
  <c r="H174" i="20"/>
  <c r="J174" i="20"/>
  <c r="J175" i="20"/>
  <c r="J177" i="20"/>
  <c r="I178" i="20"/>
  <c r="J178" i="20"/>
  <c r="H179" i="20"/>
  <c r="J179" i="20"/>
  <c r="I180" i="20"/>
  <c r="J180" i="20"/>
  <c r="J181" i="20"/>
  <c r="J182" i="20"/>
  <c r="J183" i="20"/>
  <c r="J184" i="20"/>
  <c r="H185" i="20"/>
  <c r="J185" i="20"/>
  <c r="H186" i="20"/>
  <c r="J186" i="20"/>
  <c r="H187" i="20"/>
  <c r="J187" i="20"/>
  <c r="H188" i="20"/>
  <c r="J188" i="20"/>
  <c r="H189" i="20"/>
  <c r="J189" i="20"/>
  <c r="H190" i="20"/>
  <c r="H191" i="20"/>
  <c r="H192" i="20"/>
  <c r="H193" i="20"/>
  <c r="K193" i="20"/>
  <c r="H194" i="20"/>
  <c r="H195" i="20"/>
  <c r="H196" i="20"/>
  <c r="H197" i="20"/>
  <c r="J197" i="20"/>
  <c r="H198" i="20"/>
  <c r="J198" i="20"/>
  <c r="J199" i="20"/>
  <c r="H201" i="20"/>
  <c r="H202" i="20"/>
  <c r="H203" i="20"/>
  <c r="I203" i="20"/>
  <c r="H204" i="20"/>
  <c r="H205" i="20"/>
  <c r="H206" i="20"/>
  <c r="H207" i="20"/>
  <c r="H208" i="20"/>
  <c r="J208" i="20"/>
  <c r="J210" i="20"/>
  <c r="H217" i="20"/>
  <c r="H218" i="20"/>
  <c r="H219" i="20"/>
  <c r="H220" i="20"/>
  <c r="J220" i="20"/>
  <c r="H221" i="20"/>
  <c r="H222" i="20"/>
  <c r="J222" i="20"/>
  <c r="H223" i="20"/>
  <c r="H224" i="20"/>
  <c r="H225" i="20"/>
  <c r="H226" i="20"/>
  <c r="H227" i="20"/>
  <c r="H228" i="20"/>
  <c r="H229" i="20"/>
  <c r="H230" i="20"/>
  <c r="H233" i="20"/>
  <c r="J233" i="20"/>
  <c r="H234" i="20"/>
  <c r="H235" i="20"/>
  <c r="J235" i="20"/>
  <c r="H236" i="20"/>
  <c r="H237" i="20"/>
  <c r="J237" i="20"/>
  <c r="H238" i="20"/>
  <c r="J238" i="20"/>
  <c r="H239" i="20"/>
  <c r="J239" i="20"/>
  <c r="H240" i="20"/>
  <c r="H241" i="20"/>
  <c r="J241" i="20"/>
  <c r="H242" i="20"/>
  <c r="H243" i="20"/>
  <c r="J243" i="20"/>
  <c r="H244" i="20"/>
  <c r="J244" i="20"/>
  <c r="H245" i="20"/>
  <c r="H246" i="20"/>
  <c r="H248" i="20"/>
  <c r="H249" i="20"/>
  <c r="H250" i="20"/>
  <c r="H251" i="20"/>
  <c r="H252" i="20"/>
  <c r="J252" i="20"/>
  <c r="H253" i="20"/>
  <c r="J253" i="20"/>
  <c r="H254" i="20"/>
  <c r="J254" i="20"/>
  <c r="H255" i="20"/>
  <c r="J255" i="20"/>
  <c r="H256" i="20"/>
  <c r="J256" i="20"/>
  <c r="H257" i="20"/>
  <c r="H258" i="20"/>
  <c r="I258" i="20"/>
  <c r="J258" i="20"/>
  <c r="H259" i="20"/>
  <c r="I259" i="20"/>
  <c r="H260" i="20"/>
  <c r="J260" i="20"/>
  <c r="H261" i="20"/>
  <c r="I261" i="20"/>
  <c r="H262" i="20"/>
  <c r="H263" i="20"/>
  <c r="I263" i="20"/>
  <c r="J263" i="20"/>
  <c r="H264" i="20"/>
  <c r="I264" i="20"/>
  <c r="H265" i="20"/>
  <c r="H266" i="20"/>
  <c r="H267" i="20"/>
  <c r="J267" i="20"/>
  <c r="H268" i="20"/>
  <c r="H269" i="20"/>
  <c r="J269" i="20"/>
  <c r="H270" i="20"/>
  <c r="H271" i="20"/>
  <c r="H272" i="20"/>
  <c r="I272" i="20"/>
  <c r="H273" i="20"/>
  <c r="H274" i="20"/>
  <c r="I274" i="20"/>
  <c r="H275" i="20"/>
  <c r="I275" i="20"/>
  <c r="J275" i="20"/>
  <c r="H276" i="20"/>
  <c r="I276" i="20"/>
  <c r="H277" i="20"/>
  <c r="J277" i="20"/>
  <c r="H278" i="20"/>
  <c r="I278" i="20"/>
  <c r="J278" i="20"/>
  <c r="H279" i="20"/>
  <c r="H280" i="20"/>
  <c r="I280" i="20"/>
  <c r="J280" i="20"/>
  <c r="H281" i="20"/>
  <c r="I281" i="20"/>
  <c r="H282" i="20"/>
  <c r="J282" i="20"/>
  <c r="H283" i="20"/>
  <c r="I283" i="20"/>
  <c r="H284" i="20"/>
  <c r="J284" i="20"/>
  <c r="H285" i="20"/>
  <c r="I285" i="20"/>
  <c r="H286" i="20"/>
  <c r="J286" i="20"/>
  <c r="H287" i="20"/>
  <c r="I287" i="20"/>
  <c r="H288" i="20"/>
  <c r="J288" i="20"/>
  <c r="H289" i="20"/>
  <c r="I289" i="20"/>
  <c r="J289" i="20"/>
  <c r="H290" i="20"/>
  <c r="J290" i="20"/>
  <c r="H291" i="20"/>
  <c r="J291" i="20"/>
  <c r="H292" i="20"/>
  <c r="J292" i="20"/>
  <c r="H293" i="20"/>
  <c r="J293" i="20"/>
  <c r="H294" i="20"/>
  <c r="J294" i="20"/>
  <c r="H295" i="20"/>
  <c r="J295" i="20"/>
  <c r="H296" i="20"/>
  <c r="J296" i="20"/>
  <c r="H297" i="20"/>
  <c r="J297" i="20"/>
  <c r="H298" i="20"/>
  <c r="J298" i="20"/>
  <c r="H299" i="20"/>
  <c r="J299" i="20"/>
  <c r="H300" i="20"/>
  <c r="J300" i="20"/>
  <c r="H301" i="20"/>
  <c r="J301" i="20"/>
  <c r="H302" i="20"/>
  <c r="J302" i="20"/>
  <c r="H303" i="20"/>
  <c r="J303" i="20"/>
  <c r="H304" i="20"/>
  <c r="J304" i="20"/>
  <c r="H305" i="20"/>
  <c r="J305" i="20"/>
  <c r="H306" i="20"/>
  <c r="J306" i="20"/>
  <c r="H307" i="20"/>
  <c r="J307" i="20"/>
  <c r="H308" i="20"/>
  <c r="I308" i="20"/>
  <c r="J308" i="20"/>
  <c r="H309" i="20"/>
  <c r="J309" i="20"/>
  <c r="H310" i="20"/>
  <c r="I310" i="20"/>
  <c r="J310" i="20"/>
  <c r="H311" i="20"/>
  <c r="I311" i="20"/>
  <c r="J311" i="20"/>
  <c r="H312" i="20"/>
  <c r="J312" i="20"/>
  <c r="H313" i="20"/>
  <c r="I313" i="20"/>
  <c r="J313" i="20"/>
  <c r="H314" i="20"/>
  <c r="J314" i="20"/>
  <c r="H315" i="20"/>
  <c r="I315" i="20"/>
  <c r="J315" i="20"/>
  <c r="H316" i="20"/>
  <c r="J316" i="20"/>
  <c r="H317" i="20"/>
  <c r="J317" i="20"/>
  <c r="H318" i="20"/>
  <c r="J318" i="20"/>
  <c r="H319" i="20"/>
  <c r="J319" i="20"/>
  <c r="H320" i="20"/>
  <c r="J320" i="20"/>
  <c r="H321" i="20"/>
  <c r="J321" i="20"/>
  <c r="H322" i="20"/>
  <c r="J322" i="20"/>
  <c r="H323" i="20"/>
  <c r="J323" i="20"/>
  <c r="K323" i="20"/>
  <c r="H324" i="20"/>
  <c r="J324" i="20"/>
  <c r="H325" i="20"/>
  <c r="J325" i="20"/>
  <c r="H326" i="20"/>
  <c r="J326" i="20"/>
  <c r="H327" i="20"/>
  <c r="J327" i="20"/>
  <c r="H328" i="20"/>
  <c r="J328" i="20"/>
  <c r="K328" i="20"/>
  <c r="H329" i="20"/>
  <c r="J329" i="20"/>
  <c r="K329" i="20"/>
  <c r="H330" i="20"/>
  <c r="I330" i="20"/>
  <c r="J330" i="20"/>
  <c r="H331" i="20"/>
  <c r="J331" i="20"/>
  <c r="K331" i="20"/>
  <c r="G332" i="20"/>
  <c r="H332" i="20"/>
  <c r="I332" i="20"/>
  <c r="J332" i="20"/>
  <c r="H333" i="20"/>
  <c r="I333" i="20"/>
  <c r="J333" i="20"/>
  <c r="K333" i="20"/>
  <c r="H334" i="20"/>
  <c r="J334" i="20"/>
  <c r="K334" i="20"/>
  <c r="H335" i="20"/>
  <c r="J335" i="20"/>
  <c r="K335" i="20"/>
  <c r="H336" i="20"/>
  <c r="J336" i="20"/>
  <c r="K336" i="20"/>
  <c r="G337" i="20"/>
  <c r="H337" i="20"/>
  <c r="J337" i="20"/>
  <c r="K337" i="20"/>
  <c r="G338" i="20"/>
  <c r="H338" i="20"/>
  <c r="I338" i="20"/>
  <c r="J338" i="20"/>
  <c r="K338" i="20"/>
  <c r="H339" i="20"/>
  <c r="I339" i="20"/>
  <c r="J339" i="20"/>
  <c r="K339" i="20"/>
  <c r="H340" i="20"/>
  <c r="J340" i="20"/>
  <c r="K340" i="20"/>
  <c r="H341" i="20"/>
  <c r="J341" i="20"/>
  <c r="K341" i="20"/>
  <c r="H342" i="20"/>
  <c r="J342" i="20"/>
  <c r="K342" i="20"/>
  <c r="H343" i="20"/>
  <c r="J343" i="20"/>
  <c r="K343" i="20"/>
  <c r="H344" i="20"/>
  <c r="J344" i="20"/>
  <c r="K344" i="20"/>
  <c r="H345" i="20"/>
  <c r="J345" i="20"/>
  <c r="K345" i="20"/>
  <c r="H346" i="20"/>
  <c r="J346" i="20"/>
  <c r="K346" i="20"/>
  <c r="H347" i="20"/>
  <c r="J347" i="20"/>
  <c r="K347" i="20"/>
  <c r="H348" i="20"/>
  <c r="J348" i="20"/>
  <c r="K348" i="20"/>
  <c r="G349" i="20"/>
  <c r="H349" i="20"/>
  <c r="J349" i="20"/>
  <c r="K349" i="20"/>
  <c r="H350" i="20"/>
  <c r="I350" i="20"/>
  <c r="J350" i="20"/>
  <c r="K350" i="20"/>
  <c r="G351" i="20"/>
  <c r="H351" i="20"/>
  <c r="J351" i="20"/>
  <c r="K351" i="20"/>
  <c r="C44" i="53" l="1"/>
  <c r="E44" i="53"/>
  <c r="D44" i="53"/>
  <c r="D45" i="53"/>
  <c r="E45" i="53"/>
  <c r="C45" i="53"/>
  <c r="G46" i="53"/>
  <c r="C46" i="53" l="1"/>
  <c r="D46" i="53"/>
  <c r="E46" i="53"/>
  <c r="G47" i="53"/>
  <c r="E47" i="53" l="1"/>
  <c r="D47" i="53"/>
  <c r="C47" i="53"/>
  <c r="G48" i="53"/>
  <c r="C48" i="53" l="1"/>
  <c r="E48" i="53"/>
  <c r="D48" i="53"/>
  <c r="G50" i="53"/>
  <c r="G49" i="53"/>
  <c r="O4" i="31"/>
  <c r="C49" i="53" l="1"/>
  <c r="D49" i="53"/>
  <c r="E49" i="53"/>
  <c r="C50" i="53"/>
  <c r="D50" i="53"/>
  <c r="E50" i="53"/>
  <c r="G51" i="53"/>
  <c r="G177" i="17"/>
  <c r="H180" i="17" s="1"/>
  <c r="E51" i="53" l="1"/>
  <c r="C51" i="53"/>
  <c r="D51" i="53"/>
  <c r="G52" i="53"/>
  <c r="E52" i="53" l="1"/>
  <c r="D52" i="53"/>
  <c r="C52" i="53"/>
  <c r="G53" i="53"/>
  <c r="C53" i="53" l="1"/>
  <c r="D53" i="53"/>
  <c r="E53" i="53"/>
  <c r="G54" i="53"/>
  <c r="D54" i="53" l="1"/>
  <c r="E54" i="53"/>
  <c r="C54" i="53"/>
  <c r="G55" i="53"/>
  <c r="CM11" i="13"/>
  <c r="CN11" i="13" s="1"/>
  <c r="CK11" i="13"/>
  <c r="K14" i="49"/>
  <c r="K558" i="49" s="1"/>
  <c r="J14" i="49"/>
  <c r="J558" i="49" s="1"/>
  <c r="I14" i="49"/>
  <c r="I558" i="49" s="1"/>
  <c r="H14" i="49"/>
  <c r="H558" i="49" s="1"/>
  <c r="C13" i="49"/>
  <c r="D9" i="49"/>
  <c r="C5" i="49" s="1"/>
  <c r="M8" i="49"/>
  <c r="F13" i="49" s="1"/>
  <c r="D55" i="53" l="1"/>
  <c r="C55" i="53"/>
  <c r="E55" i="53"/>
  <c r="G56" i="53"/>
  <c r="M13" i="49"/>
  <c r="H143" i="20"/>
  <c r="I143" i="20"/>
  <c r="J143" i="20"/>
  <c r="H144" i="20"/>
  <c r="J144" i="20"/>
  <c r="H145" i="20"/>
  <c r="I145" i="20"/>
  <c r="J145" i="20"/>
  <c r="H146" i="20"/>
  <c r="H147" i="20"/>
  <c r="I147" i="20"/>
  <c r="J147" i="20"/>
  <c r="H148" i="20"/>
  <c r="I148" i="20"/>
  <c r="H149" i="20"/>
  <c r="J149" i="20"/>
  <c r="H150" i="20"/>
  <c r="I150" i="20"/>
  <c r="J150" i="20"/>
  <c r="H151" i="20"/>
  <c r="I151" i="20"/>
  <c r="H152" i="20"/>
  <c r="I152" i="20"/>
  <c r="J152" i="20"/>
  <c r="H153" i="20"/>
  <c r="I153" i="20"/>
  <c r="H154" i="20"/>
  <c r="I154" i="20"/>
  <c r="H155" i="20"/>
  <c r="I155" i="20"/>
  <c r="I156" i="20"/>
  <c r="J156" i="20"/>
  <c r="I157" i="20"/>
  <c r="I158" i="20"/>
  <c r="I159" i="20"/>
  <c r="H160" i="20"/>
  <c r="H161" i="20"/>
  <c r="H162" i="20"/>
  <c r="H163" i="20"/>
  <c r="H164" i="20"/>
  <c r="J164" i="20"/>
  <c r="H165" i="20"/>
  <c r="J166" i="20"/>
  <c r="J167" i="20"/>
  <c r="H168" i="20"/>
  <c r="J168" i="20"/>
  <c r="H169" i="20"/>
  <c r="J169" i="20"/>
  <c r="H170" i="20"/>
  <c r="J170" i="20"/>
  <c r="J171" i="20"/>
  <c r="J172" i="20"/>
  <c r="H173" i="20"/>
  <c r="J173" i="20"/>
  <c r="C56" i="53" l="1"/>
  <c r="E56" i="53"/>
  <c r="D56" i="53"/>
  <c r="G57" i="53"/>
  <c r="C57" i="53" l="1"/>
  <c r="D57" i="53"/>
  <c r="E57" i="53"/>
  <c r="G58" i="53"/>
  <c r="C58" i="53" l="1"/>
  <c r="D58" i="53"/>
  <c r="E58" i="53"/>
  <c r="G59" i="53"/>
  <c r="J113" i="20"/>
  <c r="K113" i="20"/>
  <c r="J114" i="20"/>
  <c r="K114" i="20"/>
  <c r="J115" i="20"/>
  <c r="K115" i="20"/>
  <c r="J116" i="20"/>
  <c r="K116" i="20"/>
  <c r="J117" i="20"/>
  <c r="K117" i="20"/>
  <c r="J118" i="20"/>
  <c r="K118" i="20"/>
  <c r="J119" i="20"/>
  <c r="K119" i="20"/>
  <c r="J120" i="20"/>
  <c r="K120" i="20"/>
  <c r="J121" i="20"/>
  <c r="K121" i="20"/>
  <c r="J122" i="20"/>
  <c r="K122" i="20"/>
  <c r="H123" i="20"/>
  <c r="J123" i="20"/>
  <c r="K123" i="20"/>
  <c r="J124" i="20"/>
  <c r="K124" i="20"/>
  <c r="J125" i="20"/>
  <c r="K125" i="20"/>
  <c r="H128" i="20"/>
  <c r="J134" i="20"/>
  <c r="J135" i="20"/>
  <c r="H137" i="20"/>
  <c r="H138" i="20"/>
  <c r="H139" i="20"/>
  <c r="K140" i="20"/>
  <c r="H141" i="20"/>
  <c r="J141" i="20"/>
  <c r="H142" i="20"/>
  <c r="J142" i="20"/>
  <c r="G38" i="41"/>
  <c r="G39" i="41"/>
  <c r="D59" i="53" l="1"/>
  <c r="E59" i="53"/>
  <c r="C59" i="53"/>
  <c r="G60" i="53"/>
  <c r="J131" i="20"/>
  <c r="H120" i="20"/>
  <c r="J127" i="20"/>
  <c r="J128" i="20"/>
  <c r="J126" i="20"/>
  <c r="C60" i="53" l="1"/>
  <c r="E60" i="53"/>
  <c r="D60" i="53"/>
  <c r="G61" i="53"/>
  <c r="D61" i="53" l="1"/>
  <c r="E61" i="53"/>
  <c r="C61" i="53"/>
  <c r="G62" i="53"/>
  <c r="C62" i="53" l="1"/>
  <c r="D62" i="53"/>
  <c r="E62" i="53"/>
  <c r="G63" i="53"/>
  <c r="E63" i="53" l="1"/>
  <c r="D63" i="53"/>
  <c r="C63" i="53"/>
  <c r="G64" i="53"/>
  <c r="D64" i="53" l="1"/>
  <c r="C64" i="53"/>
  <c r="E64" i="53"/>
  <c r="G65" i="53"/>
  <c r="D65" i="53" l="1"/>
  <c r="E65" i="53"/>
  <c r="C65" i="53"/>
  <c r="G66" i="53"/>
  <c r="K33" i="20"/>
  <c r="K35" i="20"/>
  <c r="K37" i="20"/>
  <c r="K38" i="20"/>
  <c r="K39" i="20"/>
  <c r="K40" i="20"/>
  <c r="K41" i="20"/>
  <c r="K43" i="20"/>
  <c r="K45" i="20"/>
  <c r="K46" i="20"/>
  <c r="K47" i="20"/>
  <c r="K48" i="20"/>
  <c r="K50" i="20"/>
  <c r="K52" i="20"/>
  <c r="K53" i="20"/>
  <c r="K57" i="20"/>
  <c r="K58" i="20"/>
  <c r="K59" i="20"/>
  <c r="K60" i="20"/>
  <c r="K63" i="20"/>
  <c r="K69" i="20"/>
  <c r="K71" i="20"/>
  <c r="K73" i="20"/>
  <c r="K75" i="20"/>
  <c r="K76" i="20"/>
  <c r="K78" i="20"/>
  <c r="K80" i="20"/>
  <c r="K81" i="20"/>
  <c r="K82" i="20"/>
  <c r="K83" i="20"/>
  <c r="K84" i="20"/>
  <c r="K85" i="20"/>
  <c r="K90" i="20"/>
  <c r="K100" i="20"/>
  <c r="K105" i="20"/>
  <c r="K106" i="20"/>
  <c r="K107" i="20"/>
  <c r="K108" i="20"/>
  <c r="K109" i="20"/>
  <c r="K110" i="20"/>
  <c r="K111" i="20"/>
  <c r="K112" i="20"/>
  <c r="K15" i="20"/>
  <c r="K16" i="20"/>
  <c r="K17" i="20"/>
  <c r="K18" i="20"/>
  <c r="K19" i="20"/>
  <c r="K20" i="20"/>
  <c r="K21" i="20"/>
  <c r="K22" i="20"/>
  <c r="K23" i="20"/>
  <c r="K24" i="20"/>
  <c r="K25" i="20"/>
  <c r="K26" i="20"/>
  <c r="K27" i="20"/>
  <c r="K28" i="20"/>
  <c r="K14" i="20"/>
  <c r="E66" i="53" l="1"/>
  <c r="C66" i="53"/>
  <c r="D66" i="53"/>
  <c r="G82" i="53"/>
  <c r="G67" i="53"/>
  <c r="E67" i="53" l="1"/>
  <c r="C67" i="53"/>
  <c r="D67" i="53"/>
  <c r="E82" i="53"/>
  <c r="D82" i="53"/>
  <c r="C82" i="53"/>
  <c r="G68" i="53"/>
  <c r="G84" i="53"/>
  <c r="C24" i="31"/>
  <c r="F21" i="47" s="1"/>
  <c r="E9" i="47"/>
  <c r="D84" i="53" l="1"/>
  <c r="C84" i="53"/>
  <c r="E84" i="53"/>
  <c r="E68" i="53"/>
  <c r="D68" i="53"/>
  <c r="C68" i="53"/>
  <c r="G86" i="53"/>
  <c r="G69" i="53"/>
  <c r="H42" i="30"/>
  <c r="C69" i="53" l="1"/>
  <c r="D69" i="53"/>
  <c r="E69" i="53"/>
  <c r="D86" i="53"/>
  <c r="C86" i="53"/>
  <c r="E86" i="53"/>
  <c r="G71" i="53"/>
  <c r="G88" i="53"/>
  <c r="G70" i="53"/>
  <c r="L18" i="35"/>
  <c r="D71" i="53" l="1"/>
  <c r="C71" i="53"/>
  <c r="E71" i="53"/>
  <c r="C88" i="53"/>
  <c r="D88" i="53"/>
  <c r="E88" i="53"/>
  <c r="C70" i="53"/>
  <c r="D70" i="53"/>
  <c r="E70" i="53"/>
  <c r="G72" i="53"/>
  <c r="G89" i="53"/>
  <c r="Q13" i="2"/>
  <c r="R13" i="2" s="1"/>
  <c r="Q14" i="2"/>
  <c r="R14" i="2" s="1"/>
  <c r="Q15" i="2"/>
  <c r="R15" i="2" s="1"/>
  <c r="Q16" i="2"/>
  <c r="R16" i="2" s="1"/>
  <c r="Q17" i="2"/>
  <c r="R17" i="2" s="1"/>
  <c r="Q18" i="2"/>
  <c r="R18" i="2" s="1"/>
  <c r="Q19" i="2"/>
  <c r="R19" i="2" s="1"/>
  <c r="Q20" i="2"/>
  <c r="R20" i="2" s="1"/>
  <c r="Q21" i="2"/>
  <c r="R21" i="2" s="1"/>
  <c r="Q22" i="2"/>
  <c r="R22" i="2" s="1"/>
  <c r="Q23" i="2"/>
  <c r="R23" i="2" s="1"/>
  <c r="Q24" i="2"/>
  <c r="R24" i="2" s="1"/>
  <c r="Q25" i="2"/>
  <c r="R25" i="2" s="1"/>
  <c r="Q26" i="2"/>
  <c r="R26" i="2" s="1"/>
  <c r="Q27" i="2"/>
  <c r="R27" i="2" s="1"/>
  <c r="Q28" i="2"/>
  <c r="R28" i="2" s="1"/>
  <c r="Q29" i="2"/>
  <c r="R29" i="2" s="1"/>
  <c r="Q30" i="2"/>
  <c r="R30" i="2" s="1"/>
  <c r="Q31" i="2"/>
  <c r="R31" i="2" s="1"/>
  <c r="Q32" i="2"/>
  <c r="R32" i="2" s="1"/>
  <c r="Q33" i="2"/>
  <c r="R33" i="2" s="1"/>
  <c r="Q34" i="2"/>
  <c r="R34" i="2" s="1"/>
  <c r="Q35" i="2"/>
  <c r="R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N44" i="2"/>
  <c r="N45" i="2"/>
  <c r="N46" i="2"/>
  <c r="N47" i="2"/>
  <c r="N48" i="2"/>
  <c r="N49" i="2"/>
  <c r="N50" i="2"/>
  <c r="N51" i="2"/>
  <c r="N52" i="2"/>
  <c r="N53" i="2"/>
  <c r="N54" i="2"/>
  <c r="P67" i="2"/>
  <c r="N43" i="2"/>
  <c r="N42" i="2"/>
  <c r="N41" i="2"/>
  <c r="N40" i="2"/>
  <c r="N39" i="2"/>
  <c r="N38" i="2"/>
  <c r="N37" i="2"/>
  <c r="N36" i="2"/>
  <c r="N35" i="2"/>
  <c r="N34" i="2"/>
  <c r="N33" i="2"/>
  <c r="N32" i="2"/>
  <c r="N31" i="2"/>
  <c r="N30" i="2"/>
  <c r="N29" i="2"/>
  <c r="N28" i="2"/>
  <c r="N27" i="2"/>
  <c r="N26" i="2"/>
  <c r="N25" i="2"/>
  <c r="N24" i="2"/>
  <c r="N23" i="2"/>
  <c r="N22" i="2"/>
  <c r="Q12" i="2"/>
  <c r="R12" i="2" s="1"/>
  <c r="J68" i="35"/>
  <c r="I68" i="35"/>
  <c r="H13" i="35"/>
  <c r="E13" i="35"/>
  <c r="I43" i="31"/>
  <c r="AM33" i="47" s="1"/>
  <c r="G37" i="31"/>
  <c r="AE31" i="47" s="1"/>
  <c r="G35" i="31"/>
  <c r="AE29" i="47" s="1"/>
  <c r="G27" i="31"/>
  <c r="AE25" i="47" s="1"/>
  <c r="C6" i="53"/>
  <c r="J33" i="30"/>
  <c r="G31" i="30"/>
  <c r="G24" i="30"/>
  <c r="H48" i="30"/>
  <c r="H47" i="30"/>
  <c r="E89" i="53" l="1"/>
  <c r="D89" i="53"/>
  <c r="C89" i="53"/>
  <c r="C72" i="53"/>
  <c r="E72" i="53"/>
  <c r="D72" i="53"/>
  <c r="G80" i="53"/>
  <c r="G78" i="53"/>
  <c r="G76" i="53"/>
  <c r="G74" i="53"/>
  <c r="G90" i="53"/>
  <c r="G73" i="53"/>
  <c r="C6" i="49"/>
  <c r="C6" i="52"/>
  <c r="N12" i="24"/>
  <c r="D35" i="35"/>
  <c r="D48" i="35"/>
  <c r="D50" i="35"/>
  <c r="D52" i="35"/>
  <c r="D54" i="35"/>
  <c r="D59" i="35"/>
  <c r="D47" i="35"/>
  <c r="D49" i="35"/>
  <c r="D51" i="35"/>
  <c r="D53" i="35"/>
  <c r="D55" i="35"/>
  <c r="N7" i="24"/>
  <c r="H15" i="28"/>
  <c r="D46" i="35"/>
  <c r="F65" i="35"/>
  <c r="C18" i="28"/>
  <c r="D73" i="53" l="1"/>
  <c r="E73" i="53"/>
  <c r="C73" i="53"/>
  <c r="E76" i="53"/>
  <c r="D76" i="53"/>
  <c r="C76" i="53"/>
  <c r="C80" i="53"/>
  <c r="E80" i="53"/>
  <c r="D80" i="53"/>
  <c r="D90" i="53"/>
  <c r="E90" i="53"/>
  <c r="C90" i="53"/>
  <c r="C74" i="53"/>
  <c r="D74" i="53"/>
  <c r="E74" i="53"/>
  <c r="D78" i="53"/>
  <c r="E78" i="53"/>
  <c r="C78" i="53"/>
  <c r="G75" i="53"/>
  <c r="G91" i="53"/>
  <c r="G6" i="41"/>
  <c r="G7" i="41"/>
  <c r="G8" i="41"/>
  <c r="G9" i="41"/>
  <c r="G10" i="41"/>
  <c r="G11" i="41"/>
  <c r="G12" i="41"/>
  <c r="G13" i="41"/>
  <c r="G14" i="41"/>
  <c r="G15" i="41"/>
  <c r="G16" i="41"/>
  <c r="G17" i="41"/>
  <c r="G18" i="41"/>
  <c r="G19" i="41"/>
  <c r="G20" i="41"/>
  <c r="G21" i="41"/>
  <c r="G22" i="41"/>
  <c r="G23" i="41"/>
  <c r="G24" i="41"/>
  <c r="G25" i="41"/>
  <c r="G26" i="41"/>
  <c r="G27" i="41"/>
  <c r="G28" i="41"/>
  <c r="G29" i="41"/>
  <c r="G30" i="41"/>
  <c r="G31" i="41"/>
  <c r="G32" i="41"/>
  <c r="G33" i="41"/>
  <c r="G34" i="41"/>
  <c r="G35" i="41"/>
  <c r="G36" i="41"/>
  <c r="G37" i="41"/>
  <c r="BU11" i="13"/>
  <c r="BV11" i="13" s="1"/>
  <c r="F64" i="16"/>
  <c r="F65" i="16"/>
  <c r="F66" i="16"/>
  <c r="F67" i="16"/>
  <c r="F68" i="16"/>
  <c r="F69" i="16"/>
  <c r="F70" i="16"/>
  <c r="F71" i="16"/>
  <c r="F72" i="16"/>
  <c r="F73" i="16"/>
  <c r="F74" i="16"/>
  <c r="F75" i="16"/>
  <c r="F76" i="16"/>
  <c r="F77" i="16"/>
  <c r="F78" i="16"/>
  <c r="BI11" i="13"/>
  <c r="BJ11" i="13" s="1"/>
  <c r="BO11" i="13"/>
  <c r="BP11" i="13" s="1"/>
  <c r="G17" i="20"/>
  <c r="G18" i="20"/>
  <c r="H71" i="20"/>
  <c r="H14" i="20"/>
  <c r="H15" i="20"/>
  <c r="H16" i="20"/>
  <c r="H17" i="20"/>
  <c r="H18" i="20"/>
  <c r="H19" i="20"/>
  <c r="H20" i="20"/>
  <c r="H21" i="20"/>
  <c r="H22" i="20"/>
  <c r="H25" i="20"/>
  <c r="H26" i="20"/>
  <c r="H27" i="20"/>
  <c r="H30" i="20"/>
  <c r="H31" i="20"/>
  <c r="H32" i="20"/>
  <c r="H33" i="20"/>
  <c r="H34" i="20"/>
  <c r="H35" i="20"/>
  <c r="H36" i="20"/>
  <c r="H37" i="20"/>
  <c r="H38" i="20"/>
  <c r="H39" i="20"/>
  <c r="H40" i="20"/>
  <c r="H41" i="20"/>
  <c r="H42" i="20"/>
  <c r="H43" i="20"/>
  <c r="H44" i="20"/>
  <c r="H45" i="20"/>
  <c r="H46" i="20"/>
  <c r="H47" i="20"/>
  <c r="H48" i="20"/>
  <c r="H56" i="20"/>
  <c r="I68" i="20"/>
  <c r="I14" i="20"/>
  <c r="I15" i="20"/>
  <c r="I16" i="20"/>
  <c r="I19" i="20"/>
  <c r="I20" i="20"/>
  <c r="I22" i="20"/>
  <c r="I24" i="20"/>
  <c r="I25" i="20"/>
  <c r="I26" i="20"/>
  <c r="I27" i="20"/>
  <c r="I28" i="20"/>
  <c r="I31" i="20"/>
  <c r="I52" i="20"/>
  <c r="I53" i="20"/>
  <c r="J64" i="20"/>
  <c r="J71" i="20"/>
  <c r="J73" i="20"/>
  <c r="J74" i="20"/>
  <c r="J14" i="20"/>
  <c r="J15" i="20"/>
  <c r="J16" i="20"/>
  <c r="J17" i="20"/>
  <c r="J18" i="20"/>
  <c r="J19" i="20"/>
  <c r="J53" i="20"/>
  <c r="J56" i="20"/>
  <c r="J57" i="20"/>
  <c r="J75" i="20"/>
  <c r="J77" i="20"/>
  <c r="J79" i="20"/>
  <c r="J98" i="20"/>
  <c r="J99" i="20"/>
  <c r="J100" i="20"/>
  <c r="J101" i="20"/>
  <c r="J108" i="20"/>
  <c r="J109" i="20"/>
  <c r="J110" i="20"/>
  <c r="J112" i="20"/>
  <c r="CA11" i="13"/>
  <c r="CB11" i="13" s="1"/>
  <c r="CG11" i="13"/>
  <c r="CH11" i="13" s="1"/>
  <c r="H71" i="38"/>
  <c r="H70" i="38"/>
  <c r="C18" i="38"/>
  <c r="C3" i="13"/>
  <c r="C4" i="40" s="1"/>
  <c r="C4" i="14" s="1"/>
  <c r="C4" i="15" s="1"/>
  <c r="C4" i="16" s="1"/>
  <c r="C4" i="17" s="1"/>
  <c r="D9" i="40"/>
  <c r="C5" i="40" s="1"/>
  <c r="C6" i="40"/>
  <c r="C13" i="40"/>
  <c r="L76" i="28"/>
  <c r="AI11" i="13"/>
  <c r="AJ11" i="13" s="1"/>
  <c r="F14" i="16"/>
  <c r="F15" i="16"/>
  <c r="F16" i="16"/>
  <c r="F18" i="16"/>
  <c r="F19" i="16"/>
  <c r="F20" i="16"/>
  <c r="F21" i="16"/>
  <c r="F22" i="16"/>
  <c r="F23" i="16"/>
  <c r="F24" i="16"/>
  <c r="F25" i="16"/>
  <c r="F26" i="16"/>
  <c r="F27" i="16"/>
  <c r="F37" i="16"/>
  <c r="F38" i="16"/>
  <c r="F39" i="16"/>
  <c r="F40" i="16"/>
  <c r="F49" i="16"/>
  <c r="F50" i="16"/>
  <c r="F51" i="16"/>
  <c r="F52" i="16"/>
  <c r="F53" i="16"/>
  <c r="F54" i="16"/>
  <c r="F55" i="16"/>
  <c r="F56" i="16"/>
  <c r="F57" i="16"/>
  <c r="F58" i="16"/>
  <c r="F59" i="16"/>
  <c r="F60" i="16"/>
  <c r="F61" i="16"/>
  <c r="F62" i="16"/>
  <c r="F63"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BC11" i="13"/>
  <c r="BD11" i="13" s="1"/>
  <c r="D9" i="39"/>
  <c r="C5" i="39" s="1"/>
  <c r="H8" i="39"/>
  <c r="F13" i="39" s="1"/>
  <c r="C13" i="39"/>
  <c r="Y11" i="13"/>
  <c r="Z11" i="13" s="1"/>
  <c r="G9" i="38"/>
  <c r="G10" i="38"/>
  <c r="G11" i="38"/>
  <c r="G12" i="38"/>
  <c r="G13" i="38"/>
  <c r="G14" i="38"/>
  <c r="H58" i="38"/>
  <c r="I58" i="38"/>
  <c r="M58" i="38"/>
  <c r="K144" i="28"/>
  <c r="K143" i="28"/>
  <c r="F144" i="28"/>
  <c r="F143" i="28"/>
  <c r="L74" i="28"/>
  <c r="M124" i="28"/>
  <c r="M123" i="28"/>
  <c r="M122" i="28"/>
  <c r="M121" i="28"/>
  <c r="M120" i="28"/>
  <c r="M119" i="28"/>
  <c r="M118" i="28"/>
  <c r="M117" i="28"/>
  <c r="M116" i="28"/>
  <c r="M115" i="28"/>
  <c r="M114" i="28"/>
  <c r="M113" i="28"/>
  <c r="M112" i="28"/>
  <c r="M111" i="28"/>
  <c r="M110" i="28"/>
  <c r="M109" i="28"/>
  <c r="M108" i="28"/>
  <c r="M107" i="28"/>
  <c r="M106" i="28"/>
  <c r="M105" i="28"/>
  <c r="M104" i="28"/>
  <c r="M103" i="28"/>
  <c r="M102" i="28"/>
  <c r="M101" i="28"/>
  <c r="M92" i="28"/>
  <c r="M89" i="28"/>
  <c r="M86" i="28"/>
  <c r="M83" i="28"/>
  <c r="M77" i="28"/>
  <c r="M76" i="28"/>
  <c r="M75" i="28"/>
  <c r="M74" i="28"/>
  <c r="M72" i="28"/>
  <c r="M71" i="28"/>
  <c r="M70" i="28"/>
  <c r="M69" i="28"/>
  <c r="M68" i="28"/>
  <c r="M67" i="28"/>
  <c r="M66" i="28"/>
  <c r="M65" i="28"/>
  <c r="M64" i="28"/>
  <c r="M63" i="28"/>
  <c r="M62" i="28"/>
  <c r="M61" i="28"/>
  <c r="M60" i="28"/>
  <c r="M59" i="28"/>
  <c r="M58" i="28"/>
  <c r="M57" i="28"/>
  <c r="M55" i="28"/>
  <c r="M33" i="28"/>
  <c r="M32" i="28"/>
  <c r="M31" i="28"/>
  <c r="M29" i="28"/>
  <c r="M28" i="28"/>
  <c r="M27" i="28"/>
  <c r="M26" i="28"/>
  <c r="M25" i="28"/>
  <c r="L25" i="28"/>
  <c r="L124" i="28"/>
  <c r="L122" i="28"/>
  <c r="L121" i="28"/>
  <c r="L120" i="28"/>
  <c r="L119" i="28"/>
  <c r="L118" i="28"/>
  <c r="L117" i="28"/>
  <c r="L116" i="28"/>
  <c r="L115" i="28"/>
  <c r="L114" i="28"/>
  <c r="L113" i="28"/>
  <c r="L112" i="28"/>
  <c r="L111" i="28"/>
  <c r="L110" i="28"/>
  <c r="L109" i="28"/>
  <c r="L108" i="28"/>
  <c r="L107" i="28"/>
  <c r="L106" i="28"/>
  <c r="L105" i="28"/>
  <c r="L104" i="28"/>
  <c r="L103" i="28"/>
  <c r="L102" i="28"/>
  <c r="L101" i="28"/>
  <c r="L92" i="28"/>
  <c r="L89" i="28"/>
  <c r="L86" i="28"/>
  <c r="L83" i="28"/>
  <c r="L77" i="28"/>
  <c r="L75" i="28"/>
  <c r="L72" i="28"/>
  <c r="L71" i="28"/>
  <c r="L70" i="28"/>
  <c r="L69" i="28"/>
  <c r="L68" i="28"/>
  <c r="L67" i="28"/>
  <c r="L66" i="28"/>
  <c r="L65" i="28"/>
  <c r="L64" i="28"/>
  <c r="L63" i="28"/>
  <c r="L62" i="28"/>
  <c r="L61" i="28"/>
  <c r="L60" i="28"/>
  <c r="L59" i="28"/>
  <c r="L58" i="28"/>
  <c r="L57" i="28"/>
  <c r="L55" i="28"/>
  <c r="L33" i="28"/>
  <c r="L32" i="28"/>
  <c r="L31" i="28"/>
  <c r="L30" i="28"/>
  <c r="L29" i="28"/>
  <c r="L28" i="28"/>
  <c r="L27" i="28"/>
  <c r="L26" i="28"/>
  <c r="K25" i="28"/>
  <c r="C25" i="28" s="1"/>
  <c r="M100" i="28"/>
  <c r="M97" i="28"/>
  <c r="M96" i="28"/>
  <c r="M95" i="28"/>
  <c r="M94" i="28"/>
  <c r="M93" i="28"/>
  <c r="M91" i="28"/>
  <c r="M90" i="28"/>
  <c r="M88" i="28"/>
  <c r="M87" i="28"/>
  <c r="M85" i="28"/>
  <c r="M84" i="28"/>
  <c r="M82" i="28"/>
  <c r="M81" i="28"/>
  <c r="M80" i="28"/>
  <c r="M79" i="28"/>
  <c r="M78" i="28"/>
  <c r="M73" i="28"/>
  <c r="M56" i="28"/>
  <c r="M54" i="28"/>
  <c r="M53" i="28"/>
  <c r="M52" i="28"/>
  <c r="M51" i="28"/>
  <c r="M50" i="28"/>
  <c r="M49" i="28"/>
  <c r="M48" i="28"/>
  <c r="M47" i="28"/>
  <c r="M46" i="28"/>
  <c r="M45" i="28"/>
  <c r="M44" i="28"/>
  <c r="M43" i="28"/>
  <c r="M42" i="28"/>
  <c r="M41" i="28"/>
  <c r="M40" i="28"/>
  <c r="M39" i="28"/>
  <c r="M38" i="28"/>
  <c r="M37" i="28"/>
  <c r="M36" i="28"/>
  <c r="M35" i="28"/>
  <c r="M34" i="28"/>
  <c r="M30" i="28"/>
  <c r="L123" i="28"/>
  <c r="L100" i="28"/>
  <c r="L97" i="28"/>
  <c r="L96" i="28"/>
  <c r="L95" i="28"/>
  <c r="L94" i="28"/>
  <c r="L93" i="28"/>
  <c r="L91" i="28"/>
  <c r="L90" i="28"/>
  <c r="L88" i="28"/>
  <c r="L87" i="28"/>
  <c r="L85" i="28"/>
  <c r="L84" i="28"/>
  <c r="L82" i="28"/>
  <c r="L81" i="28"/>
  <c r="L80" i="28"/>
  <c r="L79" i="28"/>
  <c r="L78" i="28"/>
  <c r="L73" i="28"/>
  <c r="L56" i="28"/>
  <c r="L54" i="28"/>
  <c r="L53" i="28"/>
  <c r="L52" i="28"/>
  <c r="L51" i="28"/>
  <c r="L50" i="28"/>
  <c r="L49" i="28"/>
  <c r="L48" i="28"/>
  <c r="L47" i="28"/>
  <c r="L46" i="28"/>
  <c r="L45" i="28"/>
  <c r="L44" i="28"/>
  <c r="L43" i="28"/>
  <c r="L42" i="28"/>
  <c r="L41" i="28"/>
  <c r="L40" i="28"/>
  <c r="L39" i="28"/>
  <c r="L38" i="28"/>
  <c r="L37" i="28"/>
  <c r="L36" i="28"/>
  <c r="L35" i="28"/>
  <c r="L34" i="28"/>
  <c r="K74" i="28"/>
  <c r="I74" i="28" s="1"/>
  <c r="K63" i="28"/>
  <c r="F63" i="28" s="1"/>
  <c r="K72" i="28"/>
  <c r="D72" i="28" s="1"/>
  <c r="E72" i="28" s="1"/>
  <c r="K71" i="28"/>
  <c r="F71" i="28" s="1"/>
  <c r="K70" i="28"/>
  <c r="D70" i="28" s="1"/>
  <c r="E70" i="28" s="1"/>
  <c r="K69" i="28"/>
  <c r="F69" i="28" s="1"/>
  <c r="K68" i="28"/>
  <c r="D68" i="28" s="1"/>
  <c r="E68" i="28" s="1"/>
  <c r="K67" i="28"/>
  <c r="F67" i="28" s="1"/>
  <c r="K66" i="28"/>
  <c r="I66" i="28" s="1"/>
  <c r="K65" i="28"/>
  <c r="D65" i="28" s="1"/>
  <c r="E65" i="28" s="1"/>
  <c r="K64" i="28"/>
  <c r="D64" i="28" s="1"/>
  <c r="E64" i="28" s="1"/>
  <c r="K62" i="28"/>
  <c r="I62" i="28" s="1"/>
  <c r="K61" i="28"/>
  <c r="D61" i="28" s="1"/>
  <c r="E61" i="28" s="1"/>
  <c r="K60" i="28"/>
  <c r="H60" i="28" s="1"/>
  <c r="K59" i="28"/>
  <c r="J59" i="28" s="1"/>
  <c r="K58" i="28"/>
  <c r="D58" i="28" s="1"/>
  <c r="E58" i="28" s="1"/>
  <c r="K57" i="28"/>
  <c r="H57" i="28" s="1"/>
  <c r="K55" i="28"/>
  <c r="K33" i="28"/>
  <c r="H33" i="28" s="1"/>
  <c r="K32" i="28"/>
  <c r="D32" i="28" s="1"/>
  <c r="E32" i="28" s="1"/>
  <c r="K31" i="28"/>
  <c r="J31" i="28" s="1"/>
  <c r="K29" i="28"/>
  <c r="H29" i="28" s="1"/>
  <c r="K28" i="28"/>
  <c r="F28" i="28" s="1"/>
  <c r="K27" i="28"/>
  <c r="J27" i="28" s="1"/>
  <c r="K26" i="28"/>
  <c r="D26" i="28" s="1"/>
  <c r="E26" i="28" s="1"/>
  <c r="K124" i="28"/>
  <c r="H124" i="28" s="1"/>
  <c r="K122" i="28"/>
  <c r="F122" i="28" s="1"/>
  <c r="K121" i="28"/>
  <c r="F121" i="28" s="1"/>
  <c r="K120" i="28"/>
  <c r="D120" i="28" s="1"/>
  <c r="E120" i="28" s="1"/>
  <c r="K119" i="28"/>
  <c r="D119" i="28" s="1"/>
  <c r="E119" i="28" s="1"/>
  <c r="K118" i="28"/>
  <c r="F118" i="28" s="1"/>
  <c r="K117" i="28"/>
  <c r="F117" i="28" s="1"/>
  <c r="K116" i="28"/>
  <c r="J116" i="28" s="1"/>
  <c r="K115" i="28"/>
  <c r="D115" i="28" s="1"/>
  <c r="E115" i="28" s="1"/>
  <c r="K114" i="28"/>
  <c r="F114" i="28" s="1"/>
  <c r="K113" i="28"/>
  <c r="D113" i="28" s="1"/>
  <c r="E113" i="28" s="1"/>
  <c r="K112" i="28"/>
  <c r="I112" i="28" s="1"/>
  <c r="K111" i="28"/>
  <c r="D111" i="28" s="1"/>
  <c r="E111" i="28" s="1"/>
  <c r="K110" i="28"/>
  <c r="I110" i="28" s="1"/>
  <c r="K109" i="28"/>
  <c r="F109" i="28" s="1"/>
  <c r="K108" i="28"/>
  <c r="H108" i="28" s="1"/>
  <c r="K107" i="28"/>
  <c r="D107" i="28" s="1"/>
  <c r="E107" i="28" s="1"/>
  <c r="K106" i="28"/>
  <c r="F106" i="28" s="1"/>
  <c r="K105" i="28"/>
  <c r="F105" i="28" s="1"/>
  <c r="K104" i="28"/>
  <c r="D104" i="28" s="1"/>
  <c r="E104" i="28" s="1"/>
  <c r="K103" i="28"/>
  <c r="D103" i="28" s="1"/>
  <c r="E103" i="28" s="1"/>
  <c r="K102" i="28"/>
  <c r="H102" i="28" s="1"/>
  <c r="K101" i="28"/>
  <c r="D101" i="28" s="1"/>
  <c r="E101" i="28" s="1"/>
  <c r="K92" i="28"/>
  <c r="H92" i="28" s="1"/>
  <c r="K89" i="28"/>
  <c r="F89" i="28" s="1"/>
  <c r="K86" i="28"/>
  <c r="I86" i="28" s="1"/>
  <c r="K83" i="28"/>
  <c r="D83" i="28" s="1"/>
  <c r="E83" i="28" s="1"/>
  <c r="K77" i="28"/>
  <c r="F77" i="28" s="1"/>
  <c r="K76" i="28"/>
  <c r="H76" i="28" s="1"/>
  <c r="K75" i="28"/>
  <c r="J75" i="28" s="1"/>
  <c r="M8" i="20"/>
  <c r="G22" i="31" s="1"/>
  <c r="AD19" i="47" s="1"/>
  <c r="H14" i="28"/>
  <c r="H12" i="28"/>
  <c r="H13" i="28"/>
  <c r="H11" i="28"/>
  <c r="H10" i="28"/>
  <c r="H9" i="28"/>
  <c r="K36" i="28"/>
  <c r="D36" i="28" s="1"/>
  <c r="E36" i="28" s="1"/>
  <c r="K37" i="28"/>
  <c r="K38" i="28"/>
  <c r="K39" i="28"/>
  <c r="K40" i="28"/>
  <c r="K41" i="28"/>
  <c r="K42" i="28"/>
  <c r="K43" i="28"/>
  <c r="K44" i="28"/>
  <c r="K45" i="28"/>
  <c r="K46" i="28"/>
  <c r="K47" i="28"/>
  <c r="K48" i="28"/>
  <c r="K49" i="28"/>
  <c r="K50" i="28"/>
  <c r="K51" i="28"/>
  <c r="K52" i="28"/>
  <c r="K53" i="28"/>
  <c r="K54" i="28"/>
  <c r="H8" i="15"/>
  <c r="F14" i="15"/>
  <c r="AW11" i="13"/>
  <c r="AX11" i="13" s="1"/>
  <c r="H8" i="14"/>
  <c r="F13" i="14" s="1"/>
  <c r="F14" i="14"/>
  <c r="AO11" i="13"/>
  <c r="AP11" i="13" s="1"/>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70" i="14"/>
  <c r="H8" i="16"/>
  <c r="H13" i="16" s="1"/>
  <c r="H8" i="17"/>
  <c r="H13" i="17" s="1"/>
  <c r="H8" i="18"/>
  <c r="F13" i="18" s="1"/>
  <c r="H8" i="21"/>
  <c r="H13" i="21" s="1"/>
  <c r="D20" i="35"/>
  <c r="A28" i="35" s="1"/>
  <c r="I49" i="31"/>
  <c r="AM38" i="47" s="1"/>
  <c r="I48" i="31"/>
  <c r="AM37" i="47" s="1"/>
  <c r="C49" i="31"/>
  <c r="D38" i="47" s="1"/>
  <c r="C48" i="31"/>
  <c r="D37" i="47" s="1"/>
  <c r="C48" i="30"/>
  <c r="C47" i="30"/>
  <c r="J7" i="31"/>
  <c r="J6" i="31"/>
  <c r="J5" i="31"/>
  <c r="J4" i="31"/>
  <c r="D9" i="31"/>
  <c r="D8" i="31"/>
  <c r="D7" i="31"/>
  <c r="D6" i="31"/>
  <c r="D5" i="31"/>
  <c r="D4" i="31"/>
  <c r="I75" i="35"/>
  <c r="I74" i="35"/>
  <c r="A75" i="35"/>
  <c r="A74" i="35"/>
  <c r="D9" i="21"/>
  <c r="C5" i="21" s="1"/>
  <c r="D9" i="20"/>
  <c r="C5" i="20" s="1"/>
  <c r="D9" i="18"/>
  <c r="C5" i="18" s="1"/>
  <c r="D9" i="17"/>
  <c r="C5" i="17" s="1"/>
  <c r="D9" i="16"/>
  <c r="C5" i="16" s="1"/>
  <c r="D9" i="15"/>
  <c r="C5" i="15" s="1"/>
  <c r="D9" i="14"/>
  <c r="C5" i="14" s="1"/>
  <c r="CE11" i="13"/>
  <c r="BY11" i="13"/>
  <c r="BS11" i="13"/>
  <c r="BM11" i="13"/>
  <c r="BG11" i="13"/>
  <c r="BA11" i="13"/>
  <c r="AS11" i="13"/>
  <c r="AM11" i="13"/>
  <c r="S11" i="13"/>
  <c r="D18" i="35"/>
  <c r="F18" i="35"/>
  <c r="D19" i="35"/>
  <c r="F19" i="35"/>
  <c r="F20" i="35"/>
  <c r="D21" i="35"/>
  <c r="F21" i="35"/>
  <c r="L21" i="35"/>
  <c r="D22" i="35"/>
  <c r="F22" i="35"/>
  <c r="L22" i="35"/>
  <c r="D23" i="35"/>
  <c r="L23" i="35"/>
  <c r="B30" i="35"/>
  <c r="D37" i="35"/>
  <c r="D38" i="35"/>
  <c r="F57" i="35"/>
  <c r="K123" i="28"/>
  <c r="K100" i="28"/>
  <c r="J100" i="28" s="1"/>
  <c r="K98" i="28"/>
  <c r="K97" i="28"/>
  <c r="F97" i="28" s="1"/>
  <c r="K96" i="28"/>
  <c r="K95" i="28"/>
  <c r="D95" i="28" s="1"/>
  <c r="E95" i="28" s="1"/>
  <c r="K94" i="28"/>
  <c r="H94" i="28" s="1"/>
  <c r="K93" i="28"/>
  <c r="F93" i="28" s="1"/>
  <c r="K91" i="28"/>
  <c r="K90" i="28"/>
  <c r="K88" i="28"/>
  <c r="D88" i="28" s="1"/>
  <c r="E88" i="28" s="1"/>
  <c r="K87" i="28"/>
  <c r="K85" i="28"/>
  <c r="K84" i="28"/>
  <c r="K82" i="28"/>
  <c r="K81" i="28"/>
  <c r="D81" i="28" s="1"/>
  <c r="E81" i="28" s="1"/>
  <c r="K80" i="28"/>
  <c r="K79" i="28"/>
  <c r="K78" i="28"/>
  <c r="K73" i="28"/>
  <c r="K56" i="28"/>
  <c r="K35" i="28"/>
  <c r="K34" i="28"/>
  <c r="D34" i="28" s="1"/>
  <c r="E34" i="28" s="1"/>
  <c r="I117" i="24"/>
  <c r="N117" i="24" s="1"/>
  <c r="N119" i="24" s="1"/>
  <c r="G117" i="24"/>
  <c r="M117" i="24" s="1"/>
  <c r="M119" i="24" s="1"/>
  <c r="G19" i="24"/>
  <c r="M19" i="24" s="1"/>
  <c r="F19" i="24"/>
  <c r="E19" i="24" s="1"/>
  <c r="G18" i="24"/>
  <c r="J18" i="24" s="1"/>
  <c r="F18" i="24"/>
  <c r="E18" i="24" s="1"/>
  <c r="G20" i="24"/>
  <c r="M20" i="24" s="1"/>
  <c r="F20" i="24"/>
  <c r="E20" i="24" s="1"/>
  <c r="F21" i="24"/>
  <c r="C21" i="24" s="1"/>
  <c r="G21" i="24"/>
  <c r="M21" i="24" s="1"/>
  <c r="H21" i="24"/>
  <c r="G22" i="24"/>
  <c r="M22" i="24" s="1"/>
  <c r="F22" i="24"/>
  <c r="D22" i="24" s="1"/>
  <c r="F23" i="24"/>
  <c r="E23" i="24" s="1"/>
  <c r="F24" i="24"/>
  <c r="E24" i="24" s="1"/>
  <c r="G24" i="24"/>
  <c r="M24" i="24" s="1"/>
  <c r="G25" i="24"/>
  <c r="M25" i="24" s="1"/>
  <c r="G26" i="24"/>
  <c r="M26" i="24" s="1"/>
  <c r="F27" i="24"/>
  <c r="E27" i="24" s="1"/>
  <c r="F28" i="24"/>
  <c r="E28" i="24" s="1"/>
  <c r="F29" i="24"/>
  <c r="E29" i="24" s="1"/>
  <c r="F30" i="24"/>
  <c r="E30" i="24" s="1"/>
  <c r="F31" i="24"/>
  <c r="E31" i="24" s="1"/>
  <c r="F32" i="24"/>
  <c r="E32" i="24" s="1"/>
  <c r="F33" i="24"/>
  <c r="E33" i="24" s="1"/>
  <c r="F34" i="24"/>
  <c r="E34" i="24" s="1"/>
  <c r="F35" i="24"/>
  <c r="E35" i="24" s="1"/>
  <c r="F36" i="24"/>
  <c r="E36" i="24" s="1"/>
  <c r="G36" i="24"/>
  <c r="M36" i="24" s="1"/>
  <c r="H36" i="24"/>
  <c r="F37" i="24"/>
  <c r="E37" i="24" s="1"/>
  <c r="F38" i="24"/>
  <c r="E38" i="24" s="1"/>
  <c r="F39" i="24"/>
  <c r="E39" i="24" s="1"/>
  <c r="F40" i="24"/>
  <c r="E40" i="24" s="1"/>
  <c r="F41" i="24"/>
  <c r="E41" i="24" s="1"/>
  <c r="F42" i="24"/>
  <c r="E42" i="24" s="1"/>
  <c r="F43" i="24"/>
  <c r="E43" i="24" s="1"/>
  <c r="F44" i="24"/>
  <c r="E44" i="24" s="1"/>
  <c r="F45" i="24"/>
  <c r="E45" i="24" s="1"/>
  <c r="F46" i="24"/>
  <c r="E46" i="24" s="1"/>
  <c r="F47" i="24"/>
  <c r="E47" i="24" s="1"/>
  <c r="F48" i="24"/>
  <c r="E48" i="24" s="1"/>
  <c r="F49" i="24"/>
  <c r="E49" i="24" s="1"/>
  <c r="F50" i="24"/>
  <c r="E50" i="24" s="1"/>
  <c r="H50" i="24"/>
  <c r="F51" i="24"/>
  <c r="E51" i="24" s="1"/>
  <c r="F52" i="24"/>
  <c r="E52" i="24" s="1"/>
  <c r="F53" i="24"/>
  <c r="E53" i="24" s="1"/>
  <c r="F54" i="24"/>
  <c r="E54" i="24" s="1"/>
  <c r="F56" i="24"/>
  <c r="E56" i="24" s="1"/>
  <c r="F57" i="24"/>
  <c r="E57" i="24" s="1"/>
  <c r="F58" i="24"/>
  <c r="G58" i="24" s="1"/>
  <c r="M58" i="24" s="1"/>
  <c r="F59" i="24"/>
  <c r="D59" i="24" s="1"/>
  <c r="F60" i="24"/>
  <c r="E60" i="24" s="1"/>
  <c r="F61" i="24"/>
  <c r="E61" i="24" s="1"/>
  <c r="F62" i="24"/>
  <c r="G62" i="24" s="1"/>
  <c r="M62" i="24" s="1"/>
  <c r="F63" i="24"/>
  <c r="G63" i="24" s="1"/>
  <c r="M63" i="24" s="1"/>
  <c r="F64" i="24"/>
  <c r="E64" i="24" s="1"/>
  <c r="F65" i="24"/>
  <c r="E65" i="24" s="1"/>
  <c r="G66" i="24"/>
  <c r="M66" i="24" s="1"/>
  <c r="F67" i="24"/>
  <c r="E67" i="24" s="1"/>
  <c r="F68" i="24"/>
  <c r="E68" i="24" s="1"/>
  <c r="F69" i="24"/>
  <c r="C69" i="24" s="1"/>
  <c r="F71" i="24"/>
  <c r="E71" i="24" s="1"/>
  <c r="F79" i="24"/>
  <c r="E79" i="24" s="1"/>
  <c r="G106" i="24"/>
  <c r="M106" i="24" s="1"/>
  <c r="G107" i="24"/>
  <c r="M107" i="24" s="1"/>
  <c r="G108" i="24"/>
  <c r="M108" i="24" s="1"/>
  <c r="G109" i="24"/>
  <c r="M109" i="24" s="1"/>
  <c r="G110" i="24"/>
  <c r="M110" i="24" s="1"/>
  <c r="G112" i="24"/>
  <c r="M112" i="24" s="1"/>
  <c r="G116" i="24"/>
  <c r="M116" i="24" s="1"/>
  <c r="F117" i="24"/>
  <c r="D117" i="24" s="1"/>
  <c r="I116" i="24"/>
  <c r="N116" i="24" s="1"/>
  <c r="F116" i="24"/>
  <c r="E116" i="24" s="1"/>
  <c r="I115" i="24"/>
  <c r="N115" i="24" s="1"/>
  <c r="F115" i="24"/>
  <c r="D115" i="24" s="1"/>
  <c r="I114" i="24"/>
  <c r="N114" i="24" s="1"/>
  <c r="F114" i="24"/>
  <c r="E114" i="24" s="1"/>
  <c r="I113" i="24"/>
  <c r="N113" i="24" s="1"/>
  <c r="F113" i="24"/>
  <c r="D113" i="24" s="1"/>
  <c r="I112" i="24"/>
  <c r="N112" i="24" s="1"/>
  <c r="F112" i="24"/>
  <c r="E112" i="24" s="1"/>
  <c r="I111" i="24"/>
  <c r="N111" i="24" s="1"/>
  <c r="F111" i="24"/>
  <c r="H111" i="24" s="1"/>
  <c r="I110" i="24"/>
  <c r="N110" i="24" s="1"/>
  <c r="F110" i="24"/>
  <c r="E110" i="24" s="1"/>
  <c r="I109" i="24"/>
  <c r="N109" i="24" s="1"/>
  <c r="F109" i="24"/>
  <c r="D109" i="24" s="1"/>
  <c r="I108" i="24"/>
  <c r="N108" i="24" s="1"/>
  <c r="F108" i="24"/>
  <c r="E108" i="24" s="1"/>
  <c r="I107" i="24"/>
  <c r="N107" i="24" s="1"/>
  <c r="F107" i="24"/>
  <c r="D107" i="24" s="1"/>
  <c r="I106" i="24"/>
  <c r="N106" i="24" s="1"/>
  <c r="F106" i="24"/>
  <c r="E106" i="24" s="1"/>
  <c r="I105" i="24"/>
  <c r="N105" i="24" s="1"/>
  <c r="F105" i="24"/>
  <c r="D105" i="24" s="1"/>
  <c r="I104" i="24"/>
  <c r="N104" i="24" s="1"/>
  <c r="F104" i="24"/>
  <c r="E104" i="24" s="1"/>
  <c r="I103" i="24"/>
  <c r="N103" i="24" s="1"/>
  <c r="F103" i="24"/>
  <c r="G103" i="24" s="1"/>
  <c r="M103" i="24" s="1"/>
  <c r="I102" i="24"/>
  <c r="N102" i="24" s="1"/>
  <c r="F102" i="24"/>
  <c r="E102" i="24" s="1"/>
  <c r="I101" i="24"/>
  <c r="N101" i="24" s="1"/>
  <c r="F101" i="24"/>
  <c r="D101" i="24" s="1"/>
  <c r="I100" i="24"/>
  <c r="N100" i="24" s="1"/>
  <c r="F100" i="24"/>
  <c r="E100" i="24" s="1"/>
  <c r="I99" i="24"/>
  <c r="N99" i="24" s="1"/>
  <c r="F99" i="24"/>
  <c r="D99" i="24" s="1"/>
  <c r="I98" i="24"/>
  <c r="N98" i="24" s="1"/>
  <c r="F98" i="24"/>
  <c r="E98" i="24" s="1"/>
  <c r="I97" i="24"/>
  <c r="N97" i="24" s="1"/>
  <c r="F97" i="24"/>
  <c r="D97" i="24" s="1"/>
  <c r="I96" i="24"/>
  <c r="N96" i="24" s="1"/>
  <c r="F96" i="24"/>
  <c r="E96" i="24" s="1"/>
  <c r="I95" i="24"/>
  <c r="N95" i="24" s="1"/>
  <c r="F95" i="24"/>
  <c r="H95" i="24" s="1"/>
  <c r="I94" i="24"/>
  <c r="N94" i="24" s="1"/>
  <c r="F94" i="24"/>
  <c r="E94" i="24" s="1"/>
  <c r="I93" i="24"/>
  <c r="N93" i="24" s="1"/>
  <c r="F93" i="24"/>
  <c r="D93" i="24" s="1"/>
  <c r="I92" i="24"/>
  <c r="N92" i="24" s="1"/>
  <c r="F92" i="24"/>
  <c r="E92" i="24" s="1"/>
  <c r="I91" i="24"/>
  <c r="N91" i="24" s="1"/>
  <c r="F91" i="24"/>
  <c r="D91" i="24" s="1"/>
  <c r="I90" i="24"/>
  <c r="N90" i="24" s="1"/>
  <c r="F90" i="24"/>
  <c r="E90" i="24" s="1"/>
  <c r="I89" i="24"/>
  <c r="N89" i="24" s="1"/>
  <c r="F89" i="24"/>
  <c r="D89" i="24" s="1"/>
  <c r="I88" i="24"/>
  <c r="N88" i="24" s="1"/>
  <c r="F88" i="24"/>
  <c r="E88" i="24" s="1"/>
  <c r="I87" i="24"/>
  <c r="N87" i="24" s="1"/>
  <c r="F87" i="24"/>
  <c r="D87" i="24" s="1"/>
  <c r="I86" i="24"/>
  <c r="N86" i="24" s="1"/>
  <c r="F86" i="24"/>
  <c r="E86" i="24" s="1"/>
  <c r="I85" i="24"/>
  <c r="N85" i="24" s="1"/>
  <c r="F85" i="24"/>
  <c r="D85" i="24" s="1"/>
  <c r="I84" i="24"/>
  <c r="N84" i="24" s="1"/>
  <c r="F84" i="24"/>
  <c r="E84" i="24" s="1"/>
  <c r="I83" i="24"/>
  <c r="N83" i="24" s="1"/>
  <c r="F83" i="24"/>
  <c r="H83" i="24" s="1"/>
  <c r="I82" i="24"/>
  <c r="N82" i="24" s="1"/>
  <c r="F82" i="24"/>
  <c r="E82" i="24" s="1"/>
  <c r="I81" i="24"/>
  <c r="N81" i="24" s="1"/>
  <c r="F81" i="24"/>
  <c r="D81" i="24" s="1"/>
  <c r="I80" i="24"/>
  <c r="N80" i="24" s="1"/>
  <c r="F80" i="24"/>
  <c r="E80" i="24" s="1"/>
  <c r="I79" i="24"/>
  <c r="N79" i="24" s="1"/>
  <c r="I78" i="24"/>
  <c r="N78" i="24" s="1"/>
  <c r="F78" i="24"/>
  <c r="G78" i="24" s="1"/>
  <c r="M78" i="24" s="1"/>
  <c r="I77" i="24"/>
  <c r="N77" i="24" s="1"/>
  <c r="F77" i="24"/>
  <c r="E77" i="24" s="1"/>
  <c r="I76" i="24"/>
  <c r="N76" i="24" s="1"/>
  <c r="F76" i="24"/>
  <c r="G76" i="24" s="1"/>
  <c r="M76" i="24" s="1"/>
  <c r="I75" i="24"/>
  <c r="N75" i="24" s="1"/>
  <c r="F75" i="24"/>
  <c r="E75" i="24" s="1"/>
  <c r="I74" i="24"/>
  <c r="N74" i="24" s="1"/>
  <c r="F74" i="24"/>
  <c r="H74" i="24" s="1"/>
  <c r="I73" i="24"/>
  <c r="N73" i="24" s="1"/>
  <c r="F73" i="24"/>
  <c r="E73" i="24" s="1"/>
  <c r="I72" i="24"/>
  <c r="N72" i="24" s="1"/>
  <c r="F72" i="24"/>
  <c r="G72" i="24" s="1"/>
  <c r="M72" i="24" s="1"/>
  <c r="I71" i="24"/>
  <c r="N71" i="24" s="1"/>
  <c r="I70" i="24"/>
  <c r="N70" i="24" s="1"/>
  <c r="F70" i="24"/>
  <c r="D70" i="24" s="1"/>
  <c r="I69" i="24"/>
  <c r="N69" i="24" s="1"/>
  <c r="I68" i="24"/>
  <c r="N68" i="24" s="1"/>
  <c r="I67" i="24"/>
  <c r="N67" i="24" s="1"/>
  <c r="I66" i="24"/>
  <c r="N66" i="24" s="1"/>
  <c r="F66" i="24"/>
  <c r="C66" i="24" s="1"/>
  <c r="I65" i="24"/>
  <c r="N65" i="24" s="1"/>
  <c r="I64" i="24"/>
  <c r="N64" i="24" s="1"/>
  <c r="I63" i="24"/>
  <c r="N63" i="24" s="1"/>
  <c r="I62" i="24"/>
  <c r="N62" i="24" s="1"/>
  <c r="I61" i="24"/>
  <c r="N61" i="24" s="1"/>
  <c r="I60" i="24"/>
  <c r="N60" i="24" s="1"/>
  <c r="I59" i="24"/>
  <c r="N59" i="24" s="1"/>
  <c r="I58" i="24"/>
  <c r="N58" i="24" s="1"/>
  <c r="I57" i="24"/>
  <c r="N57" i="24" s="1"/>
  <c r="I56" i="24"/>
  <c r="N56" i="24" s="1"/>
  <c r="F55" i="24"/>
  <c r="E55" i="24" s="1"/>
  <c r="I55" i="24"/>
  <c r="N55" i="24" s="1"/>
  <c r="I54" i="24"/>
  <c r="N54" i="24" s="1"/>
  <c r="I53" i="24"/>
  <c r="N53" i="24" s="1"/>
  <c r="I52" i="24"/>
  <c r="N52" i="24" s="1"/>
  <c r="I51" i="24"/>
  <c r="N51" i="24" s="1"/>
  <c r="I50" i="24"/>
  <c r="N50" i="24" s="1"/>
  <c r="I49" i="24"/>
  <c r="N49" i="24" s="1"/>
  <c r="I48" i="24"/>
  <c r="N48" i="24" s="1"/>
  <c r="I47" i="24"/>
  <c r="N47" i="24" s="1"/>
  <c r="I46" i="24"/>
  <c r="N46" i="24" s="1"/>
  <c r="I45" i="24"/>
  <c r="N45" i="24" s="1"/>
  <c r="I44" i="24"/>
  <c r="N44" i="24" s="1"/>
  <c r="I43" i="24"/>
  <c r="N43" i="24" s="1"/>
  <c r="I42" i="24"/>
  <c r="N42" i="24" s="1"/>
  <c r="I41" i="24"/>
  <c r="N41" i="24" s="1"/>
  <c r="I40" i="24"/>
  <c r="N40" i="24" s="1"/>
  <c r="I39" i="24"/>
  <c r="N39" i="24" s="1"/>
  <c r="I38" i="24"/>
  <c r="N38" i="24" s="1"/>
  <c r="I37" i="24"/>
  <c r="N37" i="24" s="1"/>
  <c r="I36" i="24"/>
  <c r="N36" i="24" s="1"/>
  <c r="I35" i="24"/>
  <c r="N35" i="24" s="1"/>
  <c r="I34" i="24"/>
  <c r="N34" i="24" s="1"/>
  <c r="I33" i="24"/>
  <c r="N33" i="24" s="1"/>
  <c r="I32" i="24"/>
  <c r="N32" i="24" s="1"/>
  <c r="I31" i="24"/>
  <c r="N31" i="24" s="1"/>
  <c r="I30" i="24"/>
  <c r="N30" i="24" s="1"/>
  <c r="I29" i="24"/>
  <c r="N29" i="24" s="1"/>
  <c r="I27" i="24"/>
  <c r="N27" i="24" s="1"/>
  <c r="I26" i="24"/>
  <c r="N26" i="24" s="1"/>
  <c r="F26" i="24"/>
  <c r="E26" i="24" s="1"/>
  <c r="I25" i="24"/>
  <c r="N25" i="24" s="1"/>
  <c r="F25" i="24"/>
  <c r="H25" i="24" s="1"/>
  <c r="I24" i="24"/>
  <c r="N24" i="24" s="1"/>
  <c r="I23" i="24"/>
  <c r="N23" i="24" s="1"/>
  <c r="I22" i="24"/>
  <c r="N22" i="24" s="1"/>
  <c r="I21" i="24"/>
  <c r="N21" i="24" s="1"/>
  <c r="I20" i="24"/>
  <c r="N20" i="24" s="1"/>
  <c r="I19" i="24"/>
  <c r="N19" i="24" s="1"/>
  <c r="I18" i="24"/>
  <c r="N18" i="24" s="1"/>
  <c r="C17" i="24"/>
  <c r="D10" i="24"/>
  <c r="C13" i="21"/>
  <c r="C13" i="20"/>
  <c r="C13" i="18"/>
  <c r="C13" i="17"/>
  <c r="C13" i="16"/>
  <c r="C13" i="15"/>
  <c r="C13" i="14"/>
  <c r="H13" i="15" l="1"/>
  <c r="F13" i="15"/>
  <c r="F67" i="15" s="1"/>
  <c r="F558" i="15"/>
  <c r="F558" i="14"/>
  <c r="C91" i="53"/>
  <c r="E91" i="53"/>
  <c r="D91" i="53"/>
  <c r="C75" i="53"/>
  <c r="D75" i="53"/>
  <c r="E75" i="53"/>
  <c r="G92" i="53"/>
  <c r="G77" i="53"/>
  <c r="F111" i="28"/>
  <c r="F119" i="28"/>
  <c r="J111" i="28"/>
  <c r="I119" i="28"/>
  <c r="F120" i="28"/>
  <c r="J120" i="28"/>
  <c r="F104" i="28"/>
  <c r="F112" i="28"/>
  <c r="H110" i="28"/>
  <c r="F66" i="28"/>
  <c r="F33" i="28"/>
  <c r="H27" i="28"/>
  <c r="J109" i="28"/>
  <c r="G66" i="14"/>
  <c r="D66" i="14" s="1"/>
  <c r="F65" i="28"/>
  <c r="I27" i="28"/>
  <c r="J64" i="28"/>
  <c r="J72" i="28"/>
  <c r="F64" i="28"/>
  <c r="I75" i="28"/>
  <c r="C4" i="18"/>
  <c r="C4" i="39" s="1"/>
  <c r="C4" i="20" s="1"/>
  <c r="C4" i="52"/>
  <c r="E14" i="52"/>
  <c r="D14" i="52"/>
  <c r="C14" i="52"/>
  <c r="G48" i="14"/>
  <c r="E48" i="14" s="1"/>
  <c r="G24" i="14"/>
  <c r="C24" i="14" s="1"/>
  <c r="F16" i="21"/>
  <c r="F15" i="21"/>
  <c r="G57" i="14"/>
  <c r="E57" i="14" s="1"/>
  <c r="G49" i="14"/>
  <c r="D49" i="14" s="1"/>
  <c r="G41" i="14"/>
  <c r="C41" i="14" s="1"/>
  <c r="G33" i="14"/>
  <c r="D33" i="14" s="1"/>
  <c r="G25" i="14"/>
  <c r="E25" i="14" s="1"/>
  <c r="G17" i="14"/>
  <c r="C17" i="14" s="1"/>
  <c r="G67" i="14"/>
  <c r="E67" i="14" s="1"/>
  <c r="G62" i="14"/>
  <c r="E62" i="14" s="1"/>
  <c r="G54" i="14"/>
  <c r="D54" i="14" s="1"/>
  <c r="G46" i="14"/>
  <c r="E46" i="14" s="1"/>
  <c r="G38" i="14"/>
  <c r="E38" i="14" s="1"/>
  <c r="G30" i="14"/>
  <c r="E30" i="14" s="1"/>
  <c r="G22" i="14"/>
  <c r="E22" i="14" s="1"/>
  <c r="G64" i="14"/>
  <c r="D64" i="14" s="1"/>
  <c r="G59" i="14"/>
  <c r="E59" i="14" s="1"/>
  <c r="G51" i="14"/>
  <c r="C51" i="14" s="1"/>
  <c r="G43" i="14"/>
  <c r="E43" i="14" s="1"/>
  <c r="G35" i="14"/>
  <c r="D35" i="14" s="1"/>
  <c r="G27" i="14"/>
  <c r="C27" i="14" s="1"/>
  <c r="G19" i="14"/>
  <c r="D19" i="14" s="1"/>
  <c r="G56" i="14"/>
  <c r="E56" i="14" s="1"/>
  <c r="G40" i="14"/>
  <c r="E40" i="14" s="1"/>
  <c r="G32" i="14"/>
  <c r="E32" i="14" s="1"/>
  <c r="G16" i="14"/>
  <c r="C16" i="14" s="1"/>
  <c r="G61" i="14"/>
  <c r="D61" i="14" s="1"/>
  <c r="G53" i="14"/>
  <c r="E53" i="14" s="1"/>
  <c r="G45" i="14"/>
  <c r="D45" i="14" s="1"/>
  <c r="G37" i="14"/>
  <c r="D37" i="14" s="1"/>
  <c r="G29" i="14"/>
  <c r="D29" i="14" s="1"/>
  <c r="G21" i="14"/>
  <c r="D21" i="14" s="1"/>
  <c r="G63" i="14"/>
  <c r="E63" i="14" s="1"/>
  <c r="G58" i="14"/>
  <c r="C58" i="14" s="1"/>
  <c r="G50" i="14"/>
  <c r="E50" i="14" s="1"/>
  <c r="G42" i="14"/>
  <c r="E42" i="14" s="1"/>
  <c r="G34" i="14"/>
  <c r="D34" i="14" s="1"/>
  <c r="G26" i="14"/>
  <c r="E26" i="14" s="1"/>
  <c r="G18" i="14"/>
  <c r="C18" i="14" s="1"/>
  <c r="G55" i="14"/>
  <c r="D55" i="14" s="1"/>
  <c r="G47" i="14"/>
  <c r="C47" i="14" s="1"/>
  <c r="G39" i="14"/>
  <c r="E39" i="14" s="1"/>
  <c r="G31" i="14"/>
  <c r="C31" i="14" s="1"/>
  <c r="G23" i="14"/>
  <c r="D23" i="14" s="1"/>
  <c r="G15" i="14"/>
  <c r="D15" i="14" s="1"/>
  <c r="G70" i="14"/>
  <c r="E70" i="14" s="1"/>
  <c r="G65" i="14"/>
  <c r="C65" i="14" s="1"/>
  <c r="G60" i="14"/>
  <c r="E60" i="14" s="1"/>
  <c r="G52" i="14"/>
  <c r="D52" i="14" s="1"/>
  <c r="G44" i="14"/>
  <c r="E44" i="14" s="1"/>
  <c r="G36" i="14"/>
  <c r="E36" i="14" s="1"/>
  <c r="G28" i="14"/>
  <c r="C28" i="14" s="1"/>
  <c r="G20" i="14"/>
  <c r="E20" i="14" s="1"/>
  <c r="F115" i="28"/>
  <c r="I70" i="28"/>
  <c r="I107" i="28"/>
  <c r="H115" i="28"/>
  <c r="F107" i="28"/>
  <c r="F57" i="28"/>
  <c r="H83" i="28"/>
  <c r="H121" i="28"/>
  <c r="H61" i="28"/>
  <c r="J61" i="28"/>
  <c r="H122" i="28"/>
  <c r="F86" i="28"/>
  <c r="I122" i="28"/>
  <c r="H114" i="28"/>
  <c r="F61" i="28"/>
  <c r="H86" i="28"/>
  <c r="I32" i="28"/>
  <c r="J32" i="28"/>
  <c r="J68" i="28"/>
  <c r="F32" i="28"/>
  <c r="H32" i="28"/>
  <c r="J58" i="28"/>
  <c r="J76" i="28"/>
  <c r="F76" i="28"/>
  <c r="H63" i="28"/>
  <c r="H118" i="28"/>
  <c r="F102" i="28"/>
  <c r="J28" i="28"/>
  <c r="I102" i="28"/>
  <c r="I118" i="28"/>
  <c r="F110" i="28"/>
  <c r="G68" i="16"/>
  <c r="E68" i="16" s="1"/>
  <c r="I103" i="28"/>
  <c r="F103" i="28"/>
  <c r="I96" i="28"/>
  <c r="H96" i="28"/>
  <c r="G87" i="24"/>
  <c r="M87" i="24" s="1"/>
  <c r="J89" i="28"/>
  <c r="H59" i="24"/>
  <c r="H53" i="24"/>
  <c r="H52" i="24"/>
  <c r="H48" i="24"/>
  <c r="H47" i="24"/>
  <c r="H38" i="24"/>
  <c r="H33" i="24"/>
  <c r="H28" i="24"/>
  <c r="H27" i="24"/>
  <c r="K99" i="28"/>
  <c r="D99" i="28" s="1"/>
  <c r="E99" i="28" s="1"/>
  <c r="M99" i="28"/>
  <c r="F48" i="16"/>
  <c r="F46" i="16"/>
  <c r="F44" i="16"/>
  <c r="F42" i="16"/>
  <c r="F36" i="16"/>
  <c r="F34" i="16"/>
  <c r="F32" i="16"/>
  <c r="F30" i="16"/>
  <c r="F28" i="16"/>
  <c r="L98" i="28"/>
  <c r="M98" i="28"/>
  <c r="L99" i="28"/>
  <c r="F47" i="16"/>
  <c r="F45" i="16"/>
  <c r="F43" i="16"/>
  <c r="F41" i="16"/>
  <c r="F35" i="16"/>
  <c r="F33" i="16"/>
  <c r="F31" i="16"/>
  <c r="F29" i="16"/>
  <c r="F17" i="16"/>
  <c r="H66" i="28"/>
  <c r="I65" i="28"/>
  <c r="H59" i="28"/>
  <c r="D121" i="28"/>
  <c r="E121" i="28" s="1"/>
  <c r="F82" i="28"/>
  <c r="I82" i="28"/>
  <c r="F90" i="28"/>
  <c r="I90" i="28"/>
  <c r="F85" i="28"/>
  <c r="J85" i="28"/>
  <c r="D87" i="28"/>
  <c r="E87" i="28" s="1"/>
  <c r="I87" i="28"/>
  <c r="D91" i="28"/>
  <c r="E91" i="28" s="1"/>
  <c r="F91" i="28"/>
  <c r="J91" i="28"/>
  <c r="I91" i="28"/>
  <c r="H67" i="24"/>
  <c r="D123" i="28"/>
  <c r="E123" i="28" s="1"/>
  <c r="F123" i="28"/>
  <c r="J123" i="28"/>
  <c r="G67" i="24"/>
  <c r="M67" i="24" s="1"/>
  <c r="G105" i="24"/>
  <c r="M105" i="24" s="1"/>
  <c r="H70" i="28"/>
  <c r="F70" i="28"/>
  <c r="J56" i="28"/>
  <c r="I56" i="28"/>
  <c r="J55" i="28"/>
  <c r="I55" i="28"/>
  <c r="H42" i="24"/>
  <c r="H40" i="24"/>
  <c r="G38" i="24"/>
  <c r="M38" i="24" s="1"/>
  <c r="G37" i="24"/>
  <c r="M37" i="24" s="1"/>
  <c r="H56" i="28"/>
  <c r="F56" i="28"/>
  <c r="G76" i="16"/>
  <c r="D76" i="16" s="1"/>
  <c r="G64" i="16"/>
  <c r="E64" i="16" s="1"/>
  <c r="G31" i="24"/>
  <c r="M31" i="24" s="1"/>
  <c r="G33" i="24"/>
  <c r="M33" i="24" s="1"/>
  <c r="G32" i="24"/>
  <c r="M32" i="24" s="1"/>
  <c r="G67" i="16"/>
  <c r="C67" i="16" s="1"/>
  <c r="G74" i="24"/>
  <c r="M74" i="24" s="1"/>
  <c r="H79" i="24"/>
  <c r="H78" i="24"/>
  <c r="H60" i="24"/>
  <c r="H76" i="24"/>
  <c r="H57" i="24"/>
  <c r="H54" i="24"/>
  <c r="H49" i="24"/>
  <c r="J33" i="28"/>
  <c r="H103" i="24"/>
  <c r="G100" i="24"/>
  <c r="M100" i="24" s="1"/>
  <c r="G113" i="24"/>
  <c r="M113" i="24" s="1"/>
  <c r="G97" i="24"/>
  <c r="M97" i="24" s="1"/>
  <c r="G99" i="24"/>
  <c r="M99" i="24" s="1"/>
  <c r="G95" i="24"/>
  <c r="M95" i="24" s="1"/>
  <c r="G93" i="24"/>
  <c r="M93" i="24" s="1"/>
  <c r="G96" i="24"/>
  <c r="M96" i="24" s="1"/>
  <c r="G94" i="24"/>
  <c r="M94" i="24" s="1"/>
  <c r="G92" i="24"/>
  <c r="M92" i="24" s="1"/>
  <c r="G111" i="24"/>
  <c r="M111" i="24" s="1"/>
  <c r="G98" i="24"/>
  <c r="M98" i="24" s="1"/>
  <c r="H108" i="24"/>
  <c r="H91" i="24"/>
  <c r="G90" i="24"/>
  <c r="M90" i="24" s="1"/>
  <c r="G104" i="24"/>
  <c r="M104" i="24" s="1"/>
  <c r="G102" i="24"/>
  <c r="M102" i="24" s="1"/>
  <c r="H93" i="24"/>
  <c r="G101" i="24"/>
  <c r="M101" i="24" s="1"/>
  <c r="H101" i="24"/>
  <c r="H98" i="24"/>
  <c r="I106" i="28"/>
  <c r="F95" i="28"/>
  <c r="G88" i="24"/>
  <c r="M88" i="24" s="1"/>
  <c r="G72" i="16"/>
  <c r="D72" i="16" s="1"/>
  <c r="H82" i="28"/>
  <c r="H70" i="24"/>
  <c r="D69" i="28"/>
  <c r="E69" i="28" s="1"/>
  <c r="H58" i="28"/>
  <c r="H46" i="24"/>
  <c r="I26" i="28"/>
  <c r="I28" i="28"/>
  <c r="I31" i="28"/>
  <c r="I33" i="28"/>
  <c r="I58" i="28"/>
  <c r="I61" i="28"/>
  <c r="H62" i="28"/>
  <c r="I63" i="28"/>
  <c r="H65" i="28"/>
  <c r="J65" i="28"/>
  <c r="H75" i="28"/>
  <c r="I81" i="28"/>
  <c r="I94" i="28"/>
  <c r="I101" i="28"/>
  <c r="H103" i="28"/>
  <c r="J107" i="28"/>
  <c r="H117" i="28"/>
  <c r="I123" i="28"/>
  <c r="F58" i="28"/>
  <c r="F83" i="28"/>
  <c r="F88" i="28"/>
  <c r="F94" i="28"/>
  <c r="F96" i="28"/>
  <c r="D33" i="28"/>
  <c r="E33" i="28" s="1"/>
  <c r="D109" i="28"/>
  <c r="E109" i="28" s="1"/>
  <c r="D74" i="28"/>
  <c r="E74" i="28" s="1"/>
  <c r="J74" i="28"/>
  <c r="D108" i="28"/>
  <c r="E108" i="28" s="1"/>
  <c r="G79" i="24"/>
  <c r="M79" i="24" s="1"/>
  <c r="G55" i="35"/>
  <c r="I55" i="35" s="1"/>
  <c r="L55" i="35" s="1"/>
  <c r="H24" i="24"/>
  <c r="G14" i="15"/>
  <c r="G67" i="15" s="1"/>
  <c r="J84" i="28"/>
  <c r="F84" i="28"/>
  <c r="G115" i="24"/>
  <c r="M115" i="24" s="1"/>
  <c r="H107" i="24"/>
  <c r="G86" i="24"/>
  <c r="M86" i="24" s="1"/>
  <c r="G85" i="24"/>
  <c r="M85" i="24" s="1"/>
  <c r="J95" i="28"/>
  <c r="H97" i="28"/>
  <c r="H106" i="28"/>
  <c r="H112" i="28"/>
  <c r="I114" i="28"/>
  <c r="I116" i="28"/>
  <c r="F100" i="28"/>
  <c r="F108" i="28"/>
  <c r="F116" i="28"/>
  <c r="F124" i="28"/>
  <c r="H115" i="24"/>
  <c r="G114" i="24"/>
  <c r="M114" i="24" s="1"/>
  <c r="H106" i="24"/>
  <c r="H96" i="24"/>
  <c r="H114" i="24"/>
  <c r="G84" i="24"/>
  <c r="M84" i="24" s="1"/>
  <c r="G82" i="24"/>
  <c r="M82" i="24" s="1"/>
  <c r="H90" i="24"/>
  <c r="H100" i="24"/>
  <c r="G83" i="24"/>
  <c r="M83" i="24" s="1"/>
  <c r="G81" i="24"/>
  <c r="M81" i="24" s="1"/>
  <c r="H117" i="24"/>
  <c r="H109" i="24"/>
  <c r="H99" i="24"/>
  <c r="H104" i="24"/>
  <c r="H94" i="24"/>
  <c r="H116" i="24"/>
  <c r="H113" i="24"/>
  <c r="H119" i="28"/>
  <c r="H112" i="24"/>
  <c r="H110" i="24"/>
  <c r="H62" i="24"/>
  <c r="H61" i="24"/>
  <c r="H41" i="24"/>
  <c r="H105" i="24"/>
  <c r="H102" i="24"/>
  <c r="I105" i="28"/>
  <c r="H97" i="24"/>
  <c r="H92" i="24"/>
  <c r="H87" i="28"/>
  <c r="F87" i="28"/>
  <c r="H77" i="24"/>
  <c r="H69" i="24"/>
  <c r="H68" i="24"/>
  <c r="I59" i="28"/>
  <c r="H51" i="24"/>
  <c r="D63" i="28"/>
  <c r="E63" i="28" s="1"/>
  <c r="G28" i="24"/>
  <c r="M28" i="24" s="1"/>
  <c r="H39" i="24"/>
  <c r="G29" i="24"/>
  <c r="M29" i="24" s="1"/>
  <c r="H45" i="24"/>
  <c r="H44" i="24"/>
  <c r="H43" i="24"/>
  <c r="H29" i="24"/>
  <c r="D100" i="28"/>
  <c r="E100" i="28" s="1"/>
  <c r="G77" i="16"/>
  <c r="D77" i="16" s="1"/>
  <c r="G75" i="16"/>
  <c r="E75" i="16" s="1"/>
  <c r="G73" i="16"/>
  <c r="E73" i="16" s="1"/>
  <c r="G71" i="16"/>
  <c r="D71" i="16" s="1"/>
  <c r="G69" i="16"/>
  <c r="D69" i="16" s="1"/>
  <c r="G80" i="24"/>
  <c r="M80" i="24" s="1"/>
  <c r="G77" i="24"/>
  <c r="M77" i="24" s="1"/>
  <c r="G75" i="24"/>
  <c r="M75" i="24" s="1"/>
  <c r="H77" i="28"/>
  <c r="H75" i="24"/>
  <c r="H73" i="24"/>
  <c r="D73" i="28"/>
  <c r="E73" i="28" s="1"/>
  <c r="I73" i="28"/>
  <c r="F73" i="28"/>
  <c r="J73" i="28"/>
  <c r="H73" i="28"/>
  <c r="H56" i="24"/>
  <c r="H55" i="24"/>
  <c r="H37" i="24"/>
  <c r="H32" i="24"/>
  <c r="H31" i="24"/>
  <c r="H71" i="24"/>
  <c r="H72" i="24"/>
  <c r="I80" i="28"/>
  <c r="F80" i="28"/>
  <c r="G73" i="24"/>
  <c r="M73" i="24" s="1"/>
  <c r="D79" i="28"/>
  <c r="E79" i="28" s="1"/>
  <c r="J79" i="28"/>
  <c r="F79" i="28"/>
  <c r="G69" i="24"/>
  <c r="M69" i="24" s="1"/>
  <c r="G70" i="24"/>
  <c r="M70" i="24" s="1"/>
  <c r="D36" i="24"/>
  <c r="G71" i="24"/>
  <c r="M71" i="24" s="1"/>
  <c r="G68" i="24"/>
  <c r="M68" i="24" s="1"/>
  <c r="H65" i="24"/>
  <c r="H64" i="24"/>
  <c r="H63" i="24"/>
  <c r="H58" i="24"/>
  <c r="H35" i="24"/>
  <c r="F78" i="28"/>
  <c r="I78" i="28"/>
  <c r="H78" i="28"/>
  <c r="H66" i="24"/>
  <c r="G51" i="24"/>
  <c r="M51" i="24" s="1"/>
  <c r="G53" i="24"/>
  <c r="M53" i="24" s="1"/>
  <c r="G49" i="24"/>
  <c r="M49" i="24" s="1"/>
  <c r="I69" i="28"/>
  <c r="G61" i="24"/>
  <c r="M61" i="24" s="1"/>
  <c r="H69" i="28"/>
  <c r="J69" i="28"/>
  <c r="D65" i="24"/>
  <c r="G64" i="24"/>
  <c r="M64" i="24" s="1"/>
  <c r="G65" i="24"/>
  <c r="M65" i="24" s="1"/>
  <c r="D61" i="24"/>
  <c r="G60" i="24"/>
  <c r="M60" i="24" s="1"/>
  <c r="D57" i="24"/>
  <c r="G59" i="24"/>
  <c r="M59" i="24" s="1"/>
  <c r="G57" i="24"/>
  <c r="M57" i="24" s="1"/>
  <c r="G56" i="24"/>
  <c r="M56" i="24" s="1"/>
  <c r="C50" i="24"/>
  <c r="G55" i="24"/>
  <c r="M55" i="24" s="1"/>
  <c r="G54" i="24"/>
  <c r="M54" i="24" s="1"/>
  <c r="G52" i="24"/>
  <c r="M52" i="24" s="1"/>
  <c r="G50" i="24"/>
  <c r="M50" i="24" s="1"/>
  <c r="G48" i="24"/>
  <c r="M48" i="24" s="1"/>
  <c r="G47" i="24"/>
  <c r="M47" i="24" s="1"/>
  <c r="G45" i="24"/>
  <c r="M45" i="24" s="1"/>
  <c r="G44" i="24"/>
  <c r="M44" i="24" s="1"/>
  <c r="G43" i="24"/>
  <c r="M43" i="24" s="1"/>
  <c r="D42" i="24"/>
  <c r="G42" i="24"/>
  <c r="M42" i="24" s="1"/>
  <c r="G46" i="24"/>
  <c r="M46" i="24" s="1"/>
  <c r="D40" i="24"/>
  <c r="D41" i="24"/>
  <c r="G41" i="24"/>
  <c r="M41" i="24" s="1"/>
  <c r="G40" i="24"/>
  <c r="M40" i="24" s="1"/>
  <c r="G39" i="24"/>
  <c r="M39" i="24" s="1"/>
  <c r="H18" i="24"/>
  <c r="K18" i="24" s="1"/>
  <c r="G27" i="24"/>
  <c r="M27" i="24" s="1"/>
  <c r="H26" i="24"/>
  <c r="D38" i="24"/>
  <c r="H34" i="24"/>
  <c r="G35" i="24"/>
  <c r="M35" i="24" s="1"/>
  <c r="G34" i="24"/>
  <c r="M34" i="24" s="1"/>
  <c r="D34" i="24"/>
  <c r="H30" i="24"/>
  <c r="D19" i="24"/>
  <c r="H23" i="24"/>
  <c r="H22" i="24"/>
  <c r="H20" i="24"/>
  <c r="H19" i="24"/>
  <c r="C23" i="24"/>
  <c r="C24" i="24"/>
  <c r="D30" i="24"/>
  <c r="G49" i="35"/>
  <c r="I49" i="35" s="1"/>
  <c r="L49" i="35" s="1"/>
  <c r="F98" i="28"/>
  <c r="I98" i="28"/>
  <c r="H98" i="28"/>
  <c r="G54" i="35"/>
  <c r="I54" i="35" s="1"/>
  <c r="L54" i="35" s="1"/>
  <c r="G48" i="35"/>
  <c r="I48" i="35" s="1"/>
  <c r="L48" i="35" s="1"/>
  <c r="G51" i="35"/>
  <c r="I51" i="35" s="1"/>
  <c r="L51" i="35" s="1"/>
  <c r="G53" i="35"/>
  <c r="I53" i="35" s="1"/>
  <c r="L53" i="35" s="1"/>
  <c r="G50" i="35"/>
  <c r="I50" i="35" s="1"/>
  <c r="L50" i="35" s="1"/>
  <c r="G52" i="35"/>
  <c r="I52" i="35" s="1"/>
  <c r="L52" i="35" s="1"/>
  <c r="G46" i="35"/>
  <c r="G91" i="24"/>
  <c r="M91" i="24" s="1"/>
  <c r="G47" i="35"/>
  <c r="I47" i="35" s="1"/>
  <c r="L47" i="35" s="1"/>
  <c r="H16" i="28"/>
  <c r="G89" i="24"/>
  <c r="M89" i="24" s="1"/>
  <c r="D77" i="28"/>
  <c r="E77" i="28" s="1"/>
  <c r="H81" i="24"/>
  <c r="H89" i="24"/>
  <c r="H88" i="24"/>
  <c r="H87" i="24"/>
  <c r="H86" i="24"/>
  <c r="H85" i="24"/>
  <c r="H84" i="24"/>
  <c r="H82" i="24"/>
  <c r="D89" i="28"/>
  <c r="E89" i="28" s="1"/>
  <c r="H80" i="24"/>
  <c r="H90" i="28"/>
  <c r="F92" i="28"/>
  <c r="C84" i="24"/>
  <c r="C100" i="24"/>
  <c r="C116" i="24"/>
  <c r="C38" i="24"/>
  <c r="C46" i="24"/>
  <c r="D48" i="24"/>
  <c r="D50" i="24"/>
  <c r="D79" i="24"/>
  <c r="D116" i="24"/>
  <c r="C77" i="24"/>
  <c r="D76" i="28"/>
  <c r="E76" i="28" s="1"/>
  <c r="G14" i="40"/>
  <c r="G558" i="40" s="1"/>
  <c r="C55" i="24"/>
  <c r="H31" i="28"/>
  <c r="I64" i="28"/>
  <c r="I72" i="28"/>
  <c r="I89" i="28"/>
  <c r="J93" i="28"/>
  <c r="H101" i="28"/>
  <c r="H105" i="28"/>
  <c r="F26" i="28"/>
  <c r="F68" i="28"/>
  <c r="C27" i="24"/>
  <c r="D86" i="24"/>
  <c r="D55" i="28"/>
  <c r="E55" i="28" s="1"/>
  <c r="D117" i="28"/>
  <c r="E117" i="28" s="1"/>
  <c r="I60" i="28"/>
  <c r="H68" i="28"/>
  <c r="H72" i="28"/>
  <c r="H80" i="28"/>
  <c r="H85" i="28"/>
  <c r="I93" i="28"/>
  <c r="J97" i="28"/>
  <c r="J104" i="28"/>
  <c r="H109" i="28"/>
  <c r="J121" i="28"/>
  <c r="F55" i="28"/>
  <c r="F60" i="28"/>
  <c r="C30" i="24"/>
  <c r="C39" i="24"/>
  <c r="C42" i="24"/>
  <c r="D68" i="24"/>
  <c r="C86" i="24"/>
  <c r="G30" i="24"/>
  <c r="M30" i="24" s="1"/>
  <c r="D60" i="28"/>
  <c r="E60" i="28" s="1"/>
  <c r="D84" i="28"/>
  <c r="E84" i="28" s="1"/>
  <c r="D93" i="28"/>
  <c r="E93" i="28" s="1"/>
  <c r="D105" i="28"/>
  <c r="E105" i="28" s="1"/>
  <c r="D116" i="28"/>
  <c r="E116" i="28" s="1"/>
  <c r="H74" i="28"/>
  <c r="C26" i="28"/>
  <c r="C27" i="28" s="1"/>
  <c r="C28" i="28" s="1"/>
  <c r="C29" i="28" s="1"/>
  <c r="H26" i="28"/>
  <c r="H55" i="28"/>
  <c r="J60" i="28"/>
  <c r="I68" i="28"/>
  <c r="H81" i="28"/>
  <c r="I85" i="28"/>
  <c r="I109" i="28"/>
  <c r="J113" i="28"/>
  <c r="C47" i="24"/>
  <c r="D102" i="24"/>
  <c r="D85" i="28"/>
  <c r="E85" i="28" s="1"/>
  <c r="D97" i="28"/>
  <c r="E97" i="28" s="1"/>
  <c r="H64" i="28"/>
  <c r="J77" i="28"/>
  <c r="H89" i="28"/>
  <c r="I100" i="28"/>
  <c r="I113" i="28"/>
  <c r="J117" i="28"/>
  <c r="F72" i="28"/>
  <c r="C19" i="24"/>
  <c r="C34" i="24"/>
  <c r="C51" i="24"/>
  <c r="D54" i="24"/>
  <c r="D71" i="24"/>
  <c r="C102" i="24"/>
  <c r="C18" i="24"/>
  <c r="J26" i="28"/>
  <c r="J67" i="28"/>
  <c r="I77" i="28"/>
  <c r="J81" i="28"/>
  <c r="I84" i="28"/>
  <c r="J88" i="28"/>
  <c r="H93" i="28"/>
  <c r="I97" i="28"/>
  <c r="J101" i="28"/>
  <c r="J105" i="28"/>
  <c r="H113" i="28"/>
  <c r="I117" i="28"/>
  <c r="I121" i="28"/>
  <c r="F81" i="28"/>
  <c r="F101" i="28"/>
  <c r="F113" i="28"/>
  <c r="D24" i="24"/>
  <c r="C37" i="24"/>
  <c r="C43" i="24"/>
  <c r="D46" i="24"/>
  <c r="D49" i="24"/>
  <c r="C54" i="24"/>
  <c r="D55" i="24"/>
  <c r="C68" i="24"/>
  <c r="C71" i="24"/>
  <c r="D84" i="24"/>
  <c r="C88" i="24"/>
  <c r="D100" i="24"/>
  <c r="C104" i="24"/>
  <c r="D59" i="28"/>
  <c r="E59" i="28" s="1"/>
  <c r="D92" i="28"/>
  <c r="E92" i="28" s="1"/>
  <c r="D124" i="28"/>
  <c r="E124" i="28" s="1"/>
  <c r="F74" i="28"/>
  <c r="G16" i="31"/>
  <c r="AD13" i="47" s="1"/>
  <c r="J19" i="24"/>
  <c r="J20" i="24" s="1"/>
  <c r="J21" i="24" s="1"/>
  <c r="J22" i="24" s="1"/>
  <c r="M18" i="24"/>
  <c r="D20" i="24"/>
  <c r="C41" i="24"/>
  <c r="D45" i="24"/>
  <c r="C49" i="24"/>
  <c r="D53" i="24"/>
  <c r="D56" i="24"/>
  <c r="D60" i="24"/>
  <c r="D64" i="24"/>
  <c r="C73" i="24"/>
  <c r="D80" i="24"/>
  <c r="D82" i="24"/>
  <c r="D92" i="24"/>
  <c r="D94" i="24"/>
  <c r="D96" i="24"/>
  <c r="D98" i="24"/>
  <c r="D108" i="24"/>
  <c r="D110" i="24"/>
  <c r="D112" i="24"/>
  <c r="D114" i="24"/>
  <c r="G23" i="24"/>
  <c r="M23" i="24" s="1"/>
  <c r="C20" i="24"/>
  <c r="D28" i="24"/>
  <c r="D33" i="24"/>
  <c r="D44" i="24"/>
  <c r="C45" i="24"/>
  <c r="D52" i="24"/>
  <c r="C53" i="24"/>
  <c r="D67" i="24"/>
  <c r="C79" i="24"/>
  <c r="C80" i="24"/>
  <c r="C82" i="24"/>
  <c r="D90" i="24"/>
  <c r="C92" i="24"/>
  <c r="C94" i="24"/>
  <c r="C96" i="24"/>
  <c r="C98" i="24"/>
  <c r="D106" i="24"/>
  <c r="C108" i="24"/>
  <c r="C110" i="24"/>
  <c r="C112" i="24"/>
  <c r="C114" i="24"/>
  <c r="D23" i="24"/>
  <c r="C26" i="24"/>
  <c r="C33" i="24"/>
  <c r="C35" i="24"/>
  <c r="D37" i="24"/>
  <c r="C67" i="24"/>
  <c r="D88" i="24"/>
  <c r="C90" i="24"/>
  <c r="D104" i="24"/>
  <c r="C106" i="24"/>
  <c r="J29" i="28"/>
  <c r="I57" i="28"/>
  <c r="I67" i="28"/>
  <c r="J71" i="28"/>
  <c r="I88" i="28"/>
  <c r="H100" i="28"/>
  <c r="I104" i="28"/>
  <c r="J108" i="28"/>
  <c r="H116" i="28"/>
  <c r="I120" i="28"/>
  <c r="J124" i="28"/>
  <c r="D29" i="28"/>
  <c r="E29" i="28" s="1"/>
  <c r="D25" i="28"/>
  <c r="E25" i="28" s="1"/>
  <c r="J25" i="28"/>
  <c r="I25" i="28"/>
  <c r="H28" i="28"/>
  <c r="I29" i="28"/>
  <c r="I34" i="28"/>
  <c r="J62" i="28"/>
  <c r="J66" i="28"/>
  <c r="I71" i="28"/>
  <c r="I76" i="28"/>
  <c r="I79" i="28"/>
  <c r="J80" i="28"/>
  <c r="J83" i="28"/>
  <c r="H88" i="28"/>
  <c r="H91" i="28"/>
  <c r="I92" i="28"/>
  <c r="I95" i="28"/>
  <c r="J96" i="28"/>
  <c r="H104" i="28"/>
  <c r="H107" i="28"/>
  <c r="I108" i="28"/>
  <c r="I111" i="28"/>
  <c r="J112" i="28"/>
  <c r="J115" i="28"/>
  <c r="H120" i="28"/>
  <c r="H123" i="28"/>
  <c r="I124" i="28"/>
  <c r="F29" i="28"/>
  <c r="F59" i="28"/>
  <c r="D28" i="28"/>
  <c r="E28" i="28" s="1"/>
  <c r="D56" i="28"/>
  <c r="E56" i="28" s="1"/>
  <c r="D66" i="28"/>
  <c r="E66" i="28" s="1"/>
  <c r="D80" i="28"/>
  <c r="E80" i="28" s="1"/>
  <c r="D96" i="28"/>
  <c r="E96" i="28" s="1"/>
  <c r="D112" i="28"/>
  <c r="E112" i="28" s="1"/>
  <c r="J34" i="28"/>
  <c r="H84" i="28"/>
  <c r="J92" i="28"/>
  <c r="H34" i="28"/>
  <c r="J63" i="28"/>
  <c r="J70" i="28"/>
  <c r="H79" i="28"/>
  <c r="I83" i="28"/>
  <c r="J87" i="28"/>
  <c r="H95" i="28"/>
  <c r="J103" i="28"/>
  <c r="H111" i="28"/>
  <c r="I115" i="28"/>
  <c r="J119" i="28"/>
  <c r="F34" i="28"/>
  <c r="A69" i="35"/>
  <c r="H13" i="14"/>
  <c r="I70" i="35"/>
  <c r="M13" i="20"/>
  <c r="F13" i="20"/>
  <c r="C29" i="24"/>
  <c r="M131" i="28"/>
  <c r="D32" i="24"/>
  <c r="C31" i="24"/>
  <c r="D29" i="24"/>
  <c r="A2" i="31"/>
  <c r="C3" i="47" s="1"/>
  <c r="C6" i="39"/>
  <c r="C6" i="16"/>
  <c r="C6" i="20"/>
  <c r="C6" i="14"/>
  <c r="C6" i="21"/>
  <c r="C6" i="17"/>
  <c r="C6" i="15"/>
  <c r="C6" i="18"/>
  <c r="C6" i="24"/>
  <c r="D35" i="28"/>
  <c r="E35" i="28" s="1"/>
  <c r="F35" i="28"/>
  <c r="J35" i="28"/>
  <c r="H35" i="28"/>
  <c r="I35" i="28"/>
  <c r="E25" i="24"/>
  <c r="D25" i="24"/>
  <c r="E72" i="24"/>
  <c r="D72" i="24"/>
  <c r="E76" i="24"/>
  <c r="D76" i="24"/>
  <c r="G78" i="16"/>
  <c r="G74" i="16"/>
  <c r="G70" i="16"/>
  <c r="G65" i="16"/>
  <c r="E83" i="24"/>
  <c r="C83" i="24"/>
  <c r="E95" i="24"/>
  <c r="C95" i="24"/>
  <c r="E103" i="24"/>
  <c r="C103" i="24"/>
  <c r="E111" i="24"/>
  <c r="C111" i="24"/>
  <c r="E69" i="24"/>
  <c r="D69" i="24"/>
  <c r="E63" i="24"/>
  <c r="C63" i="24"/>
  <c r="E62" i="24"/>
  <c r="D62" i="24"/>
  <c r="E58" i="24"/>
  <c r="D58" i="24"/>
  <c r="E22" i="24"/>
  <c r="C22" i="24"/>
  <c r="E21" i="24"/>
  <c r="D21" i="24"/>
  <c r="E74" i="24"/>
  <c r="D74" i="24"/>
  <c r="E78" i="24"/>
  <c r="D78" i="24"/>
  <c r="D57" i="35"/>
  <c r="D34" i="35"/>
  <c r="F17" i="24"/>
  <c r="L17" i="24" s="1"/>
  <c r="D75" i="28"/>
  <c r="E75" i="28" s="1"/>
  <c r="F75" i="28"/>
  <c r="D78" i="28"/>
  <c r="E78" i="28" s="1"/>
  <c r="J78" i="28"/>
  <c r="D82" i="28"/>
  <c r="E82" i="28" s="1"/>
  <c r="J82" i="28"/>
  <c r="D86" i="28"/>
  <c r="E86" i="28" s="1"/>
  <c r="J86" i="28"/>
  <c r="D90" i="28"/>
  <c r="E90" i="28" s="1"/>
  <c r="J90" i="28"/>
  <c r="D94" i="28"/>
  <c r="E94" i="28" s="1"/>
  <c r="J94" i="28"/>
  <c r="D98" i="28"/>
  <c r="E98" i="28" s="1"/>
  <c r="J98" i="28"/>
  <c r="D102" i="28"/>
  <c r="E102" i="28" s="1"/>
  <c r="J102" i="28"/>
  <c r="D106" i="28"/>
  <c r="E106" i="28" s="1"/>
  <c r="J106" i="28"/>
  <c r="D110" i="28"/>
  <c r="E110" i="28" s="1"/>
  <c r="J110" i="28"/>
  <c r="D114" i="28"/>
  <c r="E114" i="28" s="1"/>
  <c r="J114" i="28"/>
  <c r="D118" i="28"/>
  <c r="E118" i="28" s="1"/>
  <c r="J118" i="28"/>
  <c r="D122" i="28"/>
  <c r="E122" i="28" s="1"/>
  <c r="J122" i="28"/>
  <c r="D27" i="28"/>
  <c r="E27" i="28" s="1"/>
  <c r="F27" i="28"/>
  <c r="C72" i="24"/>
  <c r="D75" i="24"/>
  <c r="C56" i="24"/>
  <c r="C57" i="24"/>
  <c r="C58" i="24"/>
  <c r="C60" i="24"/>
  <c r="C61" i="24"/>
  <c r="C62" i="24"/>
  <c r="D63" i="24"/>
  <c r="C64" i="24"/>
  <c r="C65" i="24"/>
  <c r="C75" i="24"/>
  <c r="D83" i="24"/>
  <c r="D95" i="24"/>
  <c r="D103" i="24"/>
  <c r="D111" i="24"/>
  <c r="E70" i="24"/>
  <c r="C70" i="24"/>
  <c r="E66" i="24"/>
  <c r="D66" i="24"/>
  <c r="E87" i="24"/>
  <c r="C87" i="24"/>
  <c r="E91" i="24"/>
  <c r="C91" i="24"/>
  <c r="E99" i="24"/>
  <c r="C99" i="24"/>
  <c r="E107" i="24"/>
  <c r="C107" i="24"/>
  <c r="E115" i="24"/>
  <c r="C115" i="24"/>
  <c r="E59" i="24"/>
  <c r="C59" i="24"/>
  <c r="E81" i="24"/>
  <c r="C81" i="24"/>
  <c r="E85" i="24"/>
  <c r="C85" i="24"/>
  <c r="E89" i="24"/>
  <c r="C89" i="24"/>
  <c r="E93" i="24"/>
  <c r="C93" i="24"/>
  <c r="E97" i="24"/>
  <c r="C97" i="24"/>
  <c r="E101" i="24"/>
  <c r="C101" i="24"/>
  <c r="E105" i="24"/>
  <c r="C105" i="24"/>
  <c r="E109" i="24"/>
  <c r="C109" i="24"/>
  <c r="E113" i="24"/>
  <c r="C113" i="24"/>
  <c r="E117" i="24"/>
  <c r="C117" i="24"/>
  <c r="D31" i="28"/>
  <c r="E31" i="28" s="1"/>
  <c r="F31" i="28"/>
  <c r="D57" i="28"/>
  <c r="E57" i="28" s="1"/>
  <c r="J57" i="28"/>
  <c r="D62" i="28"/>
  <c r="E62" i="28" s="1"/>
  <c r="F62" i="28"/>
  <c r="D67" i="28"/>
  <c r="E67" i="28" s="1"/>
  <c r="H67" i="28"/>
  <c r="D71" i="28"/>
  <c r="E71" i="28" s="1"/>
  <c r="H71" i="28"/>
  <c r="F25" i="28"/>
  <c r="H25" i="28"/>
  <c r="D18" i="24"/>
  <c r="C25" i="24"/>
  <c r="C76" i="24"/>
  <c r="D26" i="24"/>
  <c r="D73" i="24"/>
  <c r="C74" i="24"/>
  <c r="D77" i="24"/>
  <c r="C78" i="24"/>
  <c r="L131" i="28"/>
  <c r="G20" i="31"/>
  <c r="AD17" i="47" s="1"/>
  <c r="D27" i="24"/>
  <c r="C28" i="24"/>
  <c r="I28" i="24"/>
  <c r="N28" i="24" s="1"/>
  <c r="D31" i="24"/>
  <c r="C32" i="24"/>
  <c r="D35" i="24"/>
  <c r="C36" i="24"/>
  <c r="D39" i="24"/>
  <c r="C40" i="24"/>
  <c r="D43" i="24"/>
  <c r="C44" i="24"/>
  <c r="D47" i="24"/>
  <c r="C48" i="24"/>
  <c r="D51" i="24"/>
  <c r="C52" i="24"/>
  <c r="G18" i="31"/>
  <c r="AD15" i="47" s="1"/>
  <c r="G13" i="16"/>
  <c r="K30" i="28"/>
  <c r="K131" i="28" s="1"/>
  <c r="G21" i="31"/>
  <c r="AD18" i="47" s="1"/>
  <c r="H13" i="18"/>
  <c r="G14" i="14"/>
  <c r="G23" i="31"/>
  <c r="AD20" i="47" s="1"/>
  <c r="F13" i="21"/>
  <c r="G17" i="31"/>
  <c r="AD14" i="47" s="1"/>
  <c r="H13" i="39"/>
  <c r="G66" i="16"/>
  <c r="G17" i="18"/>
  <c r="E17" i="18" s="1"/>
  <c r="D54" i="28"/>
  <c r="E54" i="28" s="1"/>
  <c r="F54" i="28"/>
  <c r="J54" i="28"/>
  <c r="I54" i="28"/>
  <c r="H54" i="28"/>
  <c r="D53" i="28"/>
  <c r="E53" i="28" s="1"/>
  <c r="F53" i="28"/>
  <c r="J53" i="28"/>
  <c r="I53" i="28"/>
  <c r="H53" i="28"/>
  <c r="D52" i="28"/>
  <c r="E52" i="28" s="1"/>
  <c r="F52" i="28"/>
  <c r="J52" i="28"/>
  <c r="I52" i="28"/>
  <c r="H52" i="28"/>
  <c r="D51" i="28"/>
  <c r="E51" i="28" s="1"/>
  <c r="F51" i="28"/>
  <c r="J51" i="28"/>
  <c r="I51" i="28"/>
  <c r="H51" i="28"/>
  <c r="D50" i="28"/>
  <c r="E50" i="28" s="1"/>
  <c r="F50" i="28"/>
  <c r="J50" i="28"/>
  <c r="I50" i="28"/>
  <c r="H50" i="28"/>
  <c r="D49" i="28"/>
  <c r="E49" i="28" s="1"/>
  <c r="F49" i="28"/>
  <c r="J49" i="28"/>
  <c r="I49" i="28"/>
  <c r="H49" i="28"/>
  <c r="D48" i="28"/>
  <c r="E48" i="28" s="1"/>
  <c r="F48" i="28"/>
  <c r="J48" i="28"/>
  <c r="I48" i="28"/>
  <c r="H48" i="28"/>
  <c r="D47" i="28"/>
  <c r="E47" i="28" s="1"/>
  <c r="F47" i="28"/>
  <c r="J47" i="28"/>
  <c r="I47" i="28"/>
  <c r="H47" i="28"/>
  <c r="D46" i="28"/>
  <c r="E46" i="28" s="1"/>
  <c r="F46" i="28"/>
  <c r="J46" i="28"/>
  <c r="I46" i="28"/>
  <c r="H46" i="28"/>
  <c r="D45" i="28"/>
  <c r="E45" i="28" s="1"/>
  <c r="F45" i="28"/>
  <c r="J45" i="28"/>
  <c r="I45" i="28"/>
  <c r="H45" i="28"/>
  <c r="D44" i="28"/>
  <c r="E44" i="28" s="1"/>
  <c r="F44" i="28"/>
  <c r="J44" i="28"/>
  <c r="I44" i="28"/>
  <c r="H44" i="28"/>
  <c r="D43" i="28"/>
  <c r="E43" i="28" s="1"/>
  <c r="F43" i="28"/>
  <c r="J43" i="28"/>
  <c r="I43" i="28"/>
  <c r="H43" i="28"/>
  <c r="D42" i="28"/>
  <c r="E42" i="28" s="1"/>
  <c r="F42" i="28"/>
  <c r="J42" i="28"/>
  <c r="I42" i="28"/>
  <c r="H42" i="28"/>
  <c r="D41" i="28"/>
  <c r="E41" i="28" s="1"/>
  <c r="F41" i="28"/>
  <c r="J41" i="28"/>
  <c r="I41" i="28"/>
  <c r="H41" i="28"/>
  <c r="D40" i="28"/>
  <c r="E40" i="28" s="1"/>
  <c r="F40" i="28"/>
  <c r="J40" i="28"/>
  <c r="I40" i="28"/>
  <c r="H40" i="28"/>
  <c r="D39" i="28"/>
  <c r="E39" i="28" s="1"/>
  <c r="F39" i="28"/>
  <c r="J39" i="28"/>
  <c r="I39" i="28"/>
  <c r="H39" i="28"/>
  <c r="D38" i="28"/>
  <c r="E38" i="28" s="1"/>
  <c r="F38" i="28"/>
  <c r="J38" i="28"/>
  <c r="I38" i="28"/>
  <c r="H38" i="28"/>
  <c r="D37" i="28"/>
  <c r="E37" i="28" s="1"/>
  <c r="F37" i="28"/>
  <c r="J37" i="28"/>
  <c r="I37" i="28"/>
  <c r="H37" i="28"/>
  <c r="F36" i="28"/>
  <c r="J36" i="28"/>
  <c r="I36" i="28"/>
  <c r="H36" i="28"/>
  <c r="G15" i="38"/>
  <c r="G16" i="38" s="1"/>
  <c r="F14" i="40"/>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G81" i="16"/>
  <c r="G80" i="16"/>
  <c r="G79" i="16"/>
  <c r="G63" i="16"/>
  <c r="G62" i="16"/>
  <c r="G61" i="16"/>
  <c r="G60" i="16"/>
  <c r="G59" i="16"/>
  <c r="G58" i="16"/>
  <c r="G57" i="16"/>
  <c r="G56" i="16"/>
  <c r="G55" i="16"/>
  <c r="G54" i="16"/>
  <c r="G53" i="16"/>
  <c r="G52" i="16"/>
  <c r="G51" i="16"/>
  <c r="G50"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558" i="14" l="1"/>
  <c r="G558" i="15"/>
  <c r="C77" i="53"/>
  <c r="D77" i="53"/>
  <c r="E77" i="53"/>
  <c r="D92" i="53"/>
  <c r="C92" i="53"/>
  <c r="E92" i="53"/>
  <c r="C77" i="16"/>
  <c r="D17" i="18"/>
  <c r="C17" i="18"/>
  <c r="C4" i="21"/>
  <c r="C4" i="24" s="1"/>
  <c r="C4" i="53"/>
  <c r="G79" i="53"/>
  <c r="G93" i="53"/>
  <c r="C71" i="16"/>
  <c r="J99" i="28"/>
  <c r="C72" i="16"/>
  <c r="E72" i="16"/>
  <c r="G16" i="21"/>
  <c r="D16" i="21" s="1"/>
  <c r="E66" i="14"/>
  <c r="C66" i="14"/>
  <c r="C49" i="14"/>
  <c r="E14" i="15"/>
  <c r="C4" i="49"/>
  <c r="C61" i="14"/>
  <c r="E37" i="14"/>
  <c r="C62" i="14"/>
  <c r="C37" i="14"/>
  <c r="C39" i="14"/>
  <c r="E23" i="14"/>
  <c r="C55" i="14"/>
  <c r="C23" i="14"/>
  <c r="E55" i="14"/>
  <c r="C32" i="14"/>
  <c r="D32" i="14"/>
  <c r="D31" i="14"/>
  <c r="D24" i="14"/>
  <c r="C67" i="14"/>
  <c r="D63" i="14"/>
  <c r="D18" i="14"/>
  <c r="C48" i="14"/>
  <c r="D67" i="14"/>
  <c r="C63" i="14"/>
  <c r="E18" i="14"/>
  <c r="D48" i="14"/>
  <c r="E61" i="14"/>
  <c r="D16" i="14"/>
  <c r="E16" i="14"/>
  <c r="E24" i="14"/>
  <c r="D59" i="14"/>
  <c r="C45" i="14"/>
  <c r="C59" i="14"/>
  <c r="E67" i="16"/>
  <c r="D25" i="14"/>
  <c r="E47" i="14"/>
  <c r="D56" i="14"/>
  <c r="D47" i="14"/>
  <c r="C42" i="14"/>
  <c r="E45" i="14"/>
  <c r="D26" i="14"/>
  <c r="C64" i="14"/>
  <c r="C54" i="14"/>
  <c r="C26" i="14"/>
  <c r="E54" i="14"/>
  <c r="D39" i="14"/>
  <c r="C56" i="14"/>
  <c r="E49" i="14"/>
  <c r="E21" i="14"/>
  <c r="C21" i="14"/>
  <c r="D58" i="14"/>
  <c r="E58" i="14"/>
  <c r="D22" i="14"/>
  <c r="E17" i="14"/>
  <c r="D42" i="14"/>
  <c r="D17" i="14"/>
  <c r="C34" i="14"/>
  <c r="C50" i="14"/>
  <c r="D40" i="14"/>
  <c r="C30" i="14"/>
  <c r="E34" i="14"/>
  <c r="D50" i="14"/>
  <c r="D53" i="14"/>
  <c r="C40" i="14"/>
  <c r="E51" i="14"/>
  <c r="C53" i="14"/>
  <c r="D51" i="14"/>
  <c r="E41" i="14"/>
  <c r="D38" i="14"/>
  <c r="D41" i="14"/>
  <c r="D30" i="14"/>
  <c r="E35" i="14"/>
  <c r="C38" i="14"/>
  <c r="C25" i="14"/>
  <c r="D57" i="14"/>
  <c r="E64" i="14"/>
  <c r="C35" i="14"/>
  <c r="C57" i="14"/>
  <c r="G15" i="21"/>
  <c r="E15" i="21" s="1"/>
  <c r="E77" i="16"/>
  <c r="C33" i="14"/>
  <c r="E33" i="14"/>
  <c r="C29" i="14"/>
  <c r="C19" i="14"/>
  <c r="E29" i="14"/>
  <c r="E19" i="14"/>
  <c r="E15" i="14"/>
  <c r="E31" i="14"/>
  <c r="D27" i="14"/>
  <c r="C43" i="14"/>
  <c r="C46" i="14"/>
  <c r="C15" i="14"/>
  <c r="D43" i="14"/>
  <c r="D46" i="14"/>
  <c r="D28" i="14"/>
  <c r="E52" i="14"/>
  <c r="E28" i="14"/>
  <c r="C44" i="14"/>
  <c r="C20" i="14"/>
  <c r="D44" i="14"/>
  <c r="D20" i="14"/>
  <c r="C60" i="14"/>
  <c r="D62" i="14"/>
  <c r="E65" i="14"/>
  <c r="C36" i="14"/>
  <c r="D60" i="14"/>
  <c r="D65" i="14"/>
  <c r="D36" i="14"/>
  <c r="C52" i="14"/>
  <c r="C70" i="14"/>
  <c r="E27" i="14"/>
  <c r="C22" i="14"/>
  <c r="D70" i="14"/>
  <c r="D68" i="16"/>
  <c r="C68" i="16"/>
  <c r="D64" i="16"/>
  <c r="C64" i="16"/>
  <c r="I99" i="28"/>
  <c r="H99" i="28"/>
  <c r="F99" i="28"/>
  <c r="H14" i="15"/>
  <c r="H15" i="15" s="1"/>
  <c r="H16" i="15" s="1"/>
  <c r="H17" i="15" s="1"/>
  <c r="H18" i="15" s="1"/>
  <c r="H19" i="15" s="1"/>
  <c r="H20" i="15" s="1"/>
  <c r="H21" i="15" s="1"/>
  <c r="H22" i="15" s="1"/>
  <c r="H23" i="15" s="1"/>
  <c r="H24" i="15" s="1"/>
  <c r="H25" i="15" s="1"/>
  <c r="H26" i="15" s="1"/>
  <c r="H27" i="15" s="1"/>
  <c r="H28" i="15" s="1"/>
  <c r="H29" i="15" s="1"/>
  <c r="H30" i="15" s="1"/>
  <c r="H31" i="15" s="1"/>
  <c r="H32" i="15" s="1"/>
  <c r="H33" i="15" s="1"/>
  <c r="H34" i="15" s="1"/>
  <c r="H35" i="15" s="1"/>
  <c r="H36" i="15" s="1"/>
  <c r="H37" i="15" s="1"/>
  <c r="H38" i="15" s="1"/>
  <c r="H39" i="15" s="1"/>
  <c r="H40" i="15" s="1"/>
  <c r="H41" i="15" s="1"/>
  <c r="H42" i="15" s="1"/>
  <c r="H43" i="15" s="1"/>
  <c r="H44" i="15" s="1"/>
  <c r="H45" i="15" s="1"/>
  <c r="H46" i="15" s="1"/>
  <c r="H47" i="15" s="1"/>
  <c r="H48" i="15" s="1"/>
  <c r="H49" i="15" s="1"/>
  <c r="H50" i="15" s="1"/>
  <c r="H51" i="15" s="1"/>
  <c r="H52" i="15" s="1"/>
  <c r="H53" i="15" s="1"/>
  <c r="H54" i="15" s="1"/>
  <c r="H55" i="15" s="1"/>
  <c r="H56" i="15" s="1"/>
  <c r="H57" i="15" s="1"/>
  <c r="H58" i="15" s="1"/>
  <c r="H59" i="15" s="1"/>
  <c r="H60" i="15" s="1"/>
  <c r="H61" i="15" s="1"/>
  <c r="H62" i="15" s="1"/>
  <c r="H63" i="15" s="1"/>
  <c r="H64" i="15" s="1"/>
  <c r="H65" i="15" s="1"/>
  <c r="C75" i="16"/>
  <c r="C69" i="16"/>
  <c r="D67" i="16"/>
  <c r="F115" i="16"/>
  <c r="I18" i="31" s="1"/>
  <c r="AQ15" i="47" s="1"/>
  <c r="D73" i="16"/>
  <c r="E69" i="16"/>
  <c r="E71" i="16"/>
  <c r="D75" i="16"/>
  <c r="C76" i="16"/>
  <c r="E76" i="16"/>
  <c r="C14" i="15"/>
  <c r="D14" i="15"/>
  <c r="C73" i="16"/>
  <c r="C14" i="40"/>
  <c r="D14" i="40"/>
  <c r="E14" i="40"/>
  <c r="K19" i="24"/>
  <c r="K20" i="24" s="1"/>
  <c r="K21" i="24" s="1"/>
  <c r="K22" i="24" s="1"/>
  <c r="K23" i="24" s="1"/>
  <c r="K24" i="24" s="1"/>
  <c r="K25" i="24" s="1"/>
  <c r="K26" i="24" s="1"/>
  <c r="K27" i="24" s="1"/>
  <c r="K28" i="24" s="1"/>
  <c r="K29" i="24" s="1"/>
  <c r="K30" i="24" s="1"/>
  <c r="K31" i="24" s="1"/>
  <c r="K32" i="24" s="1"/>
  <c r="K33" i="24" s="1"/>
  <c r="K34" i="24" s="1"/>
  <c r="K35" i="24" s="1"/>
  <c r="K36" i="24" s="1"/>
  <c r="K37" i="24" s="1"/>
  <c r="K38" i="24" s="1"/>
  <c r="K39" i="24" s="1"/>
  <c r="K40" i="24" s="1"/>
  <c r="K41" i="24" s="1"/>
  <c r="K42" i="24" s="1"/>
  <c r="K43" i="24" s="1"/>
  <c r="K44" i="24" s="1"/>
  <c r="K45" i="24" s="1"/>
  <c r="K46" i="24" s="1"/>
  <c r="K47" i="24" s="1"/>
  <c r="K48" i="24" s="1"/>
  <c r="K49" i="24" s="1"/>
  <c r="K50" i="24" s="1"/>
  <c r="K51" i="24" s="1"/>
  <c r="K52" i="24" s="1"/>
  <c r="K53" i="24" s="1"/>
  <c r="K54" i="24" s="1"/>
  <c r="K55" i="24" s="1"/>
  <c r="K56" i="24" s="1"/>
  <c r="K57" i="24" s="1"/>
  <c r="K58" i="24" s="1"/>
  <c r="K59" i="24" s="1"/>
  <c r="K60" i="24" s="1"/>
  <c r="K61" i="24" s="1"/>
  <c r="K62" i="24" s="1"/>
  <c r="K63" i="24" s="1"/>
  <c r="K64" i="24" s="1"/>
  <c r="K65" i="24" s="1"/>
  <c r="K66" i="24" s="1"/>
  <c r="K67" i="24" s="1"/>
  <c r="K68" i="24" s="1"/>
  <c r="K69" i="24" s="1"/>
  <c r="K70" i="24" s="1"/>
  <c r="K71" i="24" s="1"/>
  <c r="K72" i="24" s="1"/>
  <c r="K73" i="24" s="1"/>
  <c r="K74" i="24" s="1"/>
  <c r="K75" i="24" s="1"/>
  <c r="K76" i="24" s="1"/>
  <c r="K77" i="24" s="1"/>
  <c r="K78" i="24" s="1"/>
  <c r="K79" i="24" s="1"/>
  <c r="K80" i="24" s="1"/>
  <c r="K81" i="24" s="1"/>
  <c r="K82" i="24" s="1"/>
  <c r="K83" i="24" s="1"/>
  <c r="K84" i="24" s="1"/>
  <c r="K85" i="24" s="1"/>
  <c r="K86" i="24" s="1"/>
  <c r="K87" i="24" s="1"/>
  <c r="K88" i="24" s="1"/>
  <c r="K89" i="24" s="1"/>
  <c r="K90" i="24" s="1"/>
  <c r="K91" i="24" s="1"/>
  <c r="K92" i="24" s="1"/>
  <c r="K93" i="24" s="1"/>
  <c r="K94" i="24" s="1"/>
  <c r="K95" i="24" s="1"/>
  <c r="K96" i="24" s="1"/>
  <c r="K97" i="24" s="1"/>
  <c r="K98" i="24" s="1"/>
  <c r="K99" i="24" s="1"/>
  <c r="K100" i="24" s="1"/>
  <c r="K101" i="24" s="1"/>
  <c r="K102" i="24" s="1"/>
  <c r="K103" i="24" s="1"/>
  <c r="K104" i="24" s="1"/>
  <c r="K105" i="24" s="1"/>
  <c r="K106" i="24" s="1"/>
  <c r="K107" i="24" s="1"/>
  <c r="K108" i="24" s="1"/>
  <c r="K109" i="24" s="1"/>
  <c r="K110" i="24" s="1"/>
  <c r="K111" i="24" s="1"/>
  <c r="K112" i="24" s="1"/>
  <c r="K113" i="24" s="1"/>
  <c r="K114" i="24" s="1"/>
  <c r="K115" i="24" s="1"/>
  <c r="K116" i="24" s="1"/>
  <c r="K117" i="24" s="1"/>
  <c r="K119" i="24" s="1"/>
  <c r="L18" i="24"/>
  <c r="L19" i="24" s="1"/>
  <c r="L20" i="24" s="1"/>
  <c r="L21" i="24" s="1"/>
  <c r="L22" i="24" s="1"/>
  <c r="L23" i="24" s="1"/>
  <c r="L24" i="24" s="1"/>
  <c r="L25" i="24" s="1"/>
  <c r="L26" i="24" s="1"/>
  <c r="L27" i="24" s="1"/>
  <c r="L28" i="24" s="1"/>
  <c r="L29" i="24" s="1"/>
  <c r="L30" i="24" s="1"/>
  <c r="L31" i="24" s="1"/>
  <c r="L32" i="24" s="1"/>
  <c r="L33" i="24" s="1"/>
  <c r="L34" i="24" s="1"/>
  <c r="L35" i="24" s="1"/>
  <c r="L36" i="24" s="1"/>
  <c r="L37" i="24" s="1"/>
  <c r="L38" i="24" s="1"/>
  <c r="L39" i="24" s="1"/>
  <c r="L40" i="24" s="1"/>
  <c r="L41" i="24" s="1"/>
  <c r="L42" i="24" s="1"/>
  <c r="L43" i="24" s="1"/>
  <c r="L44" i="24" s="1"/>
  <c r="L45" i="24" s="1"/>
  <c r="L46" i="24" s="1"/>
  <c r="L47" i="24" s="1"/>
  <c r="L48" i="24" s="1"/>
  <c r="L49" i="24" s="1"/>
  <c r="L50" i="24" s="1"/>
  <c r="L51" i="24" s="1"/>
  <c r="L52" i="24" s="1"/>
  <c r="L53" i="24" s="1"/>
  <c r="L54" i="24" s="1"/>
  <c r="L55" i="24" s="1"/>
  <c r="L56" i="24" s="1"/>
  <c r="L57" i="24" s="1"/>
  <c r="L58" i="24" s="1"/>
  <c r="L59" i="24" s="1"/>
  <c r="L60" i="24" s="1"/>
  <c r="L61" i="24" s="1"/>
  <c r="L62" i="24" s="1"/>
  <c r="L63" i="24" s="1"/>
  <c r="L64" i="24" s="1"/>
  <c r="L65" i="24" s="1"/>
  <c r="L66" i="24" s="1"/>
  <c r="L67" i="24" s="1"/>
  <c r="L68" i="24" s="1"/>
  <c r="L69" i="24" s="1"/>
  <c r="L70" i="24" s="1"/>
  <c r="L71" i="24" s="1"/>
  <c r="L72" i="24" s="1"/>
  <c r="L73" i="24" s="1"/>
  <c r="L74" i="24" s="1"/>
  <c r="L75" i="24" s="1"/>
  <c r="L76" i="24" s="1"/>
  <c r="L77" i="24" s="1"/>
  <c r="L78" i="24" s="1"/>
  <c r="L79" i="24" s="1"/>
  <c r="L80" i="24" s="1"/>
  <c r="L81" i="24" s="1"/>
  <c r="L82" i="24" s="1"/>
  <c r="L83" i="24" s="1"/>
  <c r="L84" i="24" s="1"/>
  <c r="L85" i="24" s="1"/>
  <c r="L86" i="24" s="1"/>
  <c r="L87" i="24" s="1"/>
  <c r="L88" i="24" s="1"/>
  <c r="L89" i="24" s="1"/>
  <c r="L90" i="24" s="1"/>
  <c r="L91" i="24" s="1"/>
  <c r="L92" i="24" s="1"/>
  <c r="L93" i="24" s="1"/>
  <c r="L94" i="24" s="1"/>
  <c r="L95" i="24" s="1"/>
  <c r="L96" i="24" s="1"/>
  <c r="L97" i="24" s="1"/>
  <c r="L98" i="24" s="1"/>
  <c r="L99" i="24" s="1"/>
  <c r="L100" i="24" s="1"/>
  <c r="L101" i="24" s="1"/>
  <c r="L102" i="24" s="1"/>
  <c r="L103" i="24" s="1"/>
  <c r="L104" i="24" s="1"/>
  <c r="L105" i="24" s="1"/>
  <c r="L106" i="24" s="1"/>
  <c r="L107" i="24" s="1"/>
  <c r="L108" i="24" s="1"/>
  <c r="L109" i="24" s="1"/>
  <c r="L110" i="24" s="1"/>
  <c r="L111" i="24" s="1"/>
  <c r="L112" i="24" s="1"/>
  <c r="L113" i="24" s="1"/>
  <c r="L114" i="24" s="1"/>
  <c r="L115" i="24" s="1"/>
  <c r="L116" i="24" s="1"/>
  <c r="L117" i="24" s="1"/>
  <c r="L119" i="24" s="1"/>
  <c r="N13" i="24" s="1"/>
  <c r="J23" i="24"/>
  <c r="J24" i="24" s="1"/>
  <c r="J25" i="24" s="1"/>
  <c r="J26" i="24" s="1"/>
  <c r="J27" i="24" s="1"/>
  <c r="J28" i="24" s="1"/>
  <c r="J29" i="24" s="1"/>
  <c r="J30" i="24" s="1"/>
  <c r="J31" i="24" s="1"/>
  <c r="J32" i="24" s="1"/>
  <c r="J33" i="24" s="1"/>
  <c r="J34" i="24" s="1"/>
  <c r="J35" i="24" s="1"/>
  <c r="J36" i="24" s="1"/>
  <c r="J37" i="24" s="1"/>
  <c r="J38" i="24" s="1"/>
  <c r="J39" i="24" s="1"/>
  <c r="J40" i="24" s="1"/>
  <c r="J41" i="24" s="1"/>
  <c r="J42" i="24" s="1"/>
  <c r="J43" i="24" s="1"/>
  <c r="J44" i="24" s="1"/>
  <c r="J45" i="24" s="1"/>
  <c r="J46" i="24" s="1"/>
  <c r="J47" i="24" s="1"/>
  <c r="J48" i="24" s="1"/>
  <c r="J49" i="24" s="1"/>
  <c r="J50" i="24" s="1"/>
  <c r="J51" i="24" s="1"/>
  <c r="J52" i="24" s="1"/>
  <c r="J53" i="24" s="1"/>
  <c r="J54" i="24" s="1"/>
  <c r="J55" i="24" s="1"/>
  <c r="J56" i="24" s="1"/>
  <c r="J57" i="24" s="1"/>
  <c r="J58" i="24" s="1"/>
  <c r="J59" i="24" s="1"/>
  <c r="J60" i="24" s="1"/>
  <c r="J61" i="24" s="1"/>
  <c r="J62" i="24" s="1"/>
  <c r="J63" i="24" s="1"/>
  <c r="J64" i="24" s="1"/>
  <c r="J65" i="24" s="1"/>
  <c r="J66" i="24" s="1"/>
  <c r="J67" i="24" s="1"/>
  <c r="J68" i="24" s="1"/>
  <c r="J69" i="24" s="1"/>
  <c r="J70" i="24" s="1"/>
  <c r="J71" i="24" s="1"/>
  <c r="J72" i="24" s="1"/>
  <c r="J73" i="24" s="1"/>
  <c r="J74" i="24" s="1"/>
  <c r="J75" i="24" s="1"/>
  <c r="J76" i="24" s="1"/>
  <c r="J77" i="24" s="1"/>
  <c r="J78" i="24" s="1"/>
  <c r="J79" i="24" s="1"/>
  <c r="J80" i="24" s="1"/>
  <c r="J81" i="24" s="1"/>
  <c r="G119" i="24"/>
  <c r="D30" i="28"/>
  <c r="E30" i="28" s="1"/>
  <c r="J30" i="28"/>
  <c r="F30" i="28"/>
  <c r="H30" i="28"/>
  <c r="I30" i="28"/>
  <c r="C30" i="28"/>
  <c r="C31" i="28" s="1"/>
  <c r="C32" i="28" s="1"/>
  <c r="C33" i="28" s="1"/>
  <c r="C34" i="28" s="1"/>
  <c r="C35" i="28" s="1"/>
  <c r="C36" i="28" s="1"/>
  <c r="C37" i="28" s="1"/>
  <c r="C38" i="28" s="1"/>
  <c r="C39" i="28" s="1"/>
  <c r="C40" i="28" s="1"/>
  <c r="C41" i="28" s="1"/>
  <c r="C42" i="28" s="1"/>
  <c r="C43" i="28" s="1"/>
  <c r="C44" i="28" s="1"/>
  <c r="C45" i="28" s="1"/>
  <c r="C46" i="28" s="1"/>
  <c r="C47" i="28" s="1"/>
  <c r="C48" i="28" s="1"/>
  <c r="C49" i="28" s="1"/>
  <c r="C50" i="28" s="1"/>
  <c r="C51" i="28" s="1"/>
  <c r="C52" i="28" s="1"/>
  <c r="C53" i="28" s="1"/>
  <c r="C54" i="28" s="1"/>
  <c r="C55" i="28" s="1"/>
  <c r="C56" i="28" s="1"/>
  <c r="C57" i="28" s="1"/>
  <c r="C58" i="28" s="1"/>
  <c r="C59" i="28" s="1"/>
  <c r="C60" i="28" s="1"/>
  <c r="C61" i="28" s="1"/>
  <c r="C62" i="28" s="1"/>
  <c r="C63" i="28" s="1"/>
  <c r="C64" i="28" s="1"/>
  <c r="C65" i="28" s="1"/>
  <c r="C66" i="28" s="1"/>
  <c r="C67" i="28" s="1"/>
  <c r="C68" i="28" s="1"/>
  <c r="C69" i="28" s="1"/>
  <c r="C70" i="28" s="1"/>
  <c r="C71" i="28" s="1"/>
  <c r="C72" i="28" s="1"/>
  <c r="C73" i="28" s="1"/>
  <c r="C74" i="28" s="1"/>
  <c r="C75" i="28" s="1"/>
  <c r="C76" i="28" s="1"/>
  <c r="C77" i="28" s="1"/>
  <c r="C78" i="28" s="1"/>
  <c r="C79" i="28" s="1"/>
  <c r="C80" i="28" s="1"/>
  <c r="C81" i="28" s="1"/>
  <c r="C82" i="28" s="1"/>
  <c r="C83" i="28" s="1"/>
  <c r="C84" i="28" s="1"/>
  <c r="C85" i="28" s="1"/>
  <c r="C86" i="28" s="1"/>
  <c r="C87" i="28" s="1"/>
  <c r="C88" i="28" s="1"/>
  <c r="C89" i="28" s="1"/>
  <c r="C90" i="28" s="1"/>
  <c r="C91" i="28" s="1"/>
  <c r="C92" i="28" s="1"/>
  <c r="C93" i="28" s="1"/>
  <c r="C94" i="28" s="1"/>
  <c r="C95" i="28" s="1"/>
  <c r="C96" i="28" s="1"/>
  <c r="C97" i="28" s="1"/>
  <c r="C98" i="28" s="1"/>
  <c r="C99" i="28" s="1"/>
  <c r="C100" i="28" s="1"/>
  <c r="C101" i="28" s="1"/>
  <c r="C102" i="28" s="1"/>
  <c r="C103" i="28" s="1"/>
  <c r="C104" i="28" s="1"/>
  <c r="C105" i="28" s="1"/>
  <c r="C106" i="28" s="1"/>
  <c r="C107" i="28" s="1"/>
  <c r="C108" i="28" s="1"/>
  <c r="C109" i="28" s="1"/>
  <c r="C110" i="28" s="1"/>
  <c r="C111" i="28" s="1"/>
  <c r="C112" i="28" s="1"/>
  <c r="C113" i="28" s="1"/>
  <c r="C114" i="28" s="1"/>
  <c r="C115" i="28" s="1"/>
  <c r="C116" i="28" s="1"/>
  <c r="C117" i="28" s="1"/>
  <c r="C118" i="28" s="1"/>
  <c r="C119" i="28" s="1"/>
  <c r="C120" i="28" s="1"/>
  <c r="C121" i="28" s="1"/>
  <c r="C122" i="28" s="1"/>
  <c r="C123" i="28" s="1"/>
  <c r="C124" i="28" s="1"/>
  <c r="D66" i="16"/>
  <c r="C66" i="16"/>
  <c r="G19" i="18"/>
  <c r="E19" i="18" s="1"/>
  <c r="I46" i="35"/>
  <c r="I57" i="35" s="1"/>
  <c r="G57" i="35"/>
  <c r="F32" i="35" s="1"/>
  <c r="E65" i="16"/>
  <c r="C65" i="16"/>
  <c r="D65" i="16"/>
  <c r="D74" i="16"/>
  <c r="C74" i="16"/>
  <c r="E74" i="16"/>
  <c r="E14" i="14"/>
  <c r="C14" i="14"/>
  <c r="D14" i="14"/>
  <c r="D70" i="16"/>
  <c r="E70" i="16"/>
  <c r="C70" i="16"/>
  <c r="D78" i="16"/>
  <c r="C78" i="16"/>
  <c r="E78" i="16"/>
  <c r="H14" i="14"/>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H114" i="14" s="1"/>
  <c r="H115" i="14" s="1"/>
  <c r="H116" i="14" s="1"/>
  <c r="H117" i="14" s="1"/>
  <c r="H118" i="14" s="1"/>
  <c r="H119" i="14" s="1"/>
  <c r="H120" i="14" s="1"/>
  <c r="H121" i="14" s="1"/>
  <c r="H122" i="14" s="1"/>
  <c r="H123" i="14" s="1"/>
  <c r="H124" i="14" s="1"/>
  <c r="H125" i="14" s="1"/>
  <c r="H126" i="14" s="1"/>
  <c r="H127" i="14" s="1"/>
  <c r="H128" i="14" s="1"/>
  <c r="H129" i="14" s="1"/>
  <c r="H130" i="14" s="1"/>
  <c r="H131" i="14" s="1"/>
  <c r="H132" i="14" s="1"/>
  <c r="H133" i="14" s="1"/>
  <c r="H134" i="14" s="1"/>
  <c r="H135" i="14" s="1"/>
  <c r="H136" i="14" s="1"/>
  <c r="H137" i="14" s="1"/>
  <c r="H138" i="14" s="1"/>
  <c r="H139" i="14" s="1"/>
  <c r="H140" i="14" s="1"/>
  <c r="H141" i="14" s="1"/>
  <c r="H142" i="14" s="1"/>
  <c r="H143" i="14" s="1"/>
  <c r="H144" i="14" s="1"/>
  <c r="H145" i="14" s="1"/>
  <c r="H146" i="14" s="1"/>
  <c r="H147" i="14" s="1"/>
  <c r="H148" i="14" s="1"/>
  <c r="H149" i="14" s="1"/>
  <c r="H150" i="14" s="1"/>
  <c r="H151" i="14" s="1"/>
  <c r="H152" i="14" s="1"/>
  <c r="H153" i="14" s="1"/>
  <c r="H154" i="14" s="1"/>
  <c r="H155" i="14" s="1"/>
  <c r="H156" i="14" s="1"/>
  <c r="H157" i="14" s="1"/>
  <c r="H158" i="14" s="1"/>
  <c r="H159" i="14" s="1"/>
  <c r="H160" i="14" s="1"/>
  <c r="H161" i="14" s="1"/>
  <c r="H162" i="14" s="1"/>
  <c r="H163" i="14" s="1"/>
  <c r="H164" i="14" s="1"/>
  <c r="H165" i="14" s="1"/>
  <c r="H166" i="14" s="1"/>
  <c r="E66" i="16"/>
  <c r="H14" i="16"/>
  <c r="H15" i="16" s="1"/>
  <c r="H16" i="16" s="1"/>
  <c r="H17" i="16" s="1"/>
  <c r="H18" i="16" s="1"/>
  <c r="H19" i="16" s="1"/>
  <c r="H20" i="16" s="1"/>
  <c r="H21" i="16" s="1"/>
  <c r="H22" i="16" s="1"/>
  <c r="H23" i="16" s="1"/>
  <c r="H24" i="16" s="1"/>
  <c r="H25" i="16" s="1"/>
  <c r="H26" i="16" s="1"/>
  <c r="H27" i="16" s="1"/>
  <c r="H28" i="16" s="1"/>
  <c r="H29" i="16" s="1"/>
  <c r="H30" i="16" s="1"/>
  <c r="H31" i="16" s="1"/>
  <c r="H32" i="16" s="1"/>
  <c r="H33" i="16" s="1"/>
  <c r="H34" i="16" s="1"/>
  <c r="H35" i="16" s="1"/>
  <c r="H36" i="16" s="1"/>
  <c r="H37" i="16" s="1"/>
  <c r="H38" i="16" s="1"/>
  <c r="H39" i="16" s="1"/>
  <c r="H40" i="16" s="1"/>
  <c r="H41" i="16" s="1"/>
  <c r="H42" i="16" s="1"/>
  <c r="H43" i="16" s="1"/>
  <c r="H44" i="16" s="1"/>
  <c r="H45" i="16" s="1"/>
  <c r="H46" i="16" s="1"/>
  <c r="H47" i="16" s="1"/>
  <c r="H48" i="16" s="1"/>
  <c r="H49" i="16" s="1"/>
  <c r="H50" i="16" s="1"/>
  <c r="H51" i="16" s="1"/>
  <c r="H52" i="16" s="1"/>
  <c r="H53" i="16" s="1"/>
  <c r="H54" i="16" s="1"/>
  <c r="H55" i="16" s="1"/>
  <c r="H56" i="16" s="1"/>
  <c r="H57" i="16" s="1"/>
  <c r="H58" i="16" s="1"/>
  <c r="H59" i="16" s="1"/>
  <c r="H60" i="16" s="1"/>
  <c r="H61" i="16" s="1"/>
  <c r="H62" i="16" s="1"/>
  <c r="H63" i="16" s="1"/>
  <c r="H64" i="16" s="1"/>
  <c r="H65" i="16" s="1"/>
  <c r="H66" i="16" s="1"/>
  <c r="H67" i="16" s="1"/>
  <c r="H68" i="16" s="1"/>
  <c r="H69" i="16" s="1"/>
  <c r="H70" i="16" s="1"/>
  <c r="H71" i="16" s="1"/>
  <c r="H72" i="16" s="1"/>
  <c r="H73" i="16" s="1"/>
  <c r="H74" i="16" s="1"/>
  <c r="H75" i="16" s="1"/>
  <c r="H76" i="16" s="1"/>
  <c r="H77" i="16" s="1"/>
  <c r="H78" i="16" s="1"/>
  <c r="H79" i="16" s="1"/>
  <c r="H80" i="16" s="1"/>
  <c r="H81" i="16" s="1"/>
  <c r="H82" i="16" s="1"/>
  <c r="H83" i="16" s="1"/>
  <c r="H84" i="16" s="1"/>
  <c r="H85" i="16" s="1"/>
  <c r="H86" i="16" s="1"/>
  <c r="H87" i="16" s="1"/>
  <c r="H88" i="16" s="1"/>
  <c r="H89" i="16" s="1"/>
  <c r="H90" i="16" s="1"/>
  <c r="H91" i="16" s="1"/>
  <c r="H92" i="16" s="1"/>
  <c r="H93" i="16" s="1"/>
  <c r="H94" i="16" s="1"/>
  <c r="H95" i="16" s="1"/>
  <c r="H96" i="16" s="1"/>
  <c r="H97" i="16" s="1"/>
  <c r="H98" i="16" s="1"/>
  <c r="H99" i="16" s="1"/>
  <c r="H100" i="16" s="1"/>
  <c r="H101" i="16" s="1"/>
  <c r="H102" i="16" s="1"/>
  <c r="H103" i="16" s="1"/>
  <c r="H104" i="16" s="1"/>
  <c r="H105" i="16" s="1"/>
  <c r="H106" i="16" s="1"/>
  <c r="H107" i="16" s="1"/>
  <c r="H108" i="16" s="1"/>
  <c r="H109" i="16" s="1"/>
  <c r="H110" i="16" s="1"/>
  <c r="H111" i="16" s="1"/>
  <c r="H112" i="16" s="1"/>
  <c r="H113" i="16" s="1"/>
  <c r="E14" i="16"/>
  <c r="D14" i="16"/>
  <c r="C14" i="16"/>
  <c r="E15" i="16"/>
  <c r="D15" i="16"/>
  <c r="C15" i="16"/>
  <c r="E16" i="16"/>
  <c r="D16" i="16"/>
  <c r="C16" i="16"/>
  <c r="E17" i="16"/>
  <c r="D17" i="16"/>
  <c r="C17" i="16"/>
  <c r="E18" i="16"/>
  <c r="D18" i="16"/>
  <c r="C18" i="16"/>
  <c r="E19" i="16"/>
  <c r="D19" i="16"/>
  <c r="C19" i="16"/>
  <c r="E20" i="16"/>
  <c r="D20" i="16"/>
  <c r="C20" i="16"/>
  <c r="E21" i="16"/>
  <c r="D21" i="16"/>
  <c r="C21" i="16"/>
  <c r="E22" i="16"/>
  <c r="D22" i="16"/>
  <c r="C22" i="16"/>
  <c r="E23" i="16"/>
  <c r="D23" i="16"/>
  <c r="C23" i="16"/>
  <c r="E24" i="16"/>
  <c r="D24" i="16"/>
  <c r="C24" i="16"/>
  <c r="E25" i="16"/>
  <c r="D25" i="16"/>
  <c r="C25" i="16"/>
  <c r="E26" i="16"/>
  <c r="D26" i="16"/>
  <c r="C26" i="16"/>
  <c r="E27" i="16"/>
  <c r="D27" i="16"/>
  <c r="C27" i="16"/>
  <c r="E28" i="16"/>
  <c r="D28" i="16"/>
  <c r="C28" i="16"/>
  <c r="E29" i="16"/>
  <c r="D29" i="16"/>
  <c r="C29" i="16"/>
  <c r="E30" i="16"/>
  <c r="D30" i="16"/>
  <c r="C30" i="16"/>
  <c r="E31" i="16"/>
  <c r="D31" i="16"/>
  <c r="C31" i="16"/>
  <c r="E32" i="16"/>
  <c r="D32" i="16"/>
  <c r="C32" i="16"/>
  <c r="E33" i="16"/>
  <c r="D33" i="16"/>
  <c r="C33" i="16"/>
  <c r="E34" i="16"/>
  <c r="D34" i="16"/>
  <c r="C34" i="16"/>
  <c r="E35" i="16"/>
  <c r="D35" i="16"/>
  <c r="C35" i="16"/>
  <c r="E36" i="16"/>
  <c r="D36" i="16"/>
  <c r="C36" i="16"/>
  <c r="E37" i="16"/>
  <c r="D37" i="16"/>
  <c r="C37" i="16"/>
  <c r="E38" i="16"/>
  <c r="D38" i="16"/>
  <c r="C38" i="16"/>
  <c r="E39" i="16"/>
  <c r="D39" i="16"/>
  <c r="C39" i="16"/>
  <c r="E40" i="16"/>
  <c r="D40" i="16"/>
  <c r="C40" i="16"/>
  <c r="E41" i="16"/>
  <c r="D41" i="16"/>
  <c r="C41" i="16"/>
  <c r="E42" i="16"/>
  <c r="D42" i="16"/>
  <c r="C42" i="16"/>
  <c r="E43" i="16"/>
  <c r="D43" i="16"/>
  <c r="C43" i="16"/>
  <c r="E44" i="16"/>
  <c r="D44" i="16"/>
  <c r="C44" i="16"/>
  <c r="E45" i="16"/>
  <c r="D45" i="16"/>
  <c r="C45" i="16"/>
  <c r="E46" i="16"/>
  <c r="D46" i="16"/>
  <c r="C46" i="16"/>
  <c r="E47" i="16"/>
  <c r="D47" i="16"/>
  <c r="C47" i="16"/>
  <c r="E48" i="16"/>
  <c r="D48" i="16"/>
  <c r="C48" i="16"/>
  <c r="E49" i="16"/>
  <c r="D49" i="16"/>
  <c r="C49" i="16"/>
  <c r="E50" i="16"/>
  <c r="D50" i="16"/>
  <c r="C50" i="16"/>
  <c r="E51" i="16"/>
  <c r="D51" i="16"/>
  <c r="C51" i="16"/>
  <c r="E52" i="16"/>
  <c r="D52" i="16"/>
  <c r="C52" i="16"/>
  <c r="E53" i="16"/>
  <c r="D53" i="16"/>
  <c r="C53" i="16"/>
  <c r="E54" i="16"/>
  <c r="D54" i="16"/>
  <c r="C54" i="16"/>
  <c r="E55" i="16"/>
  <c r="D55" i="16"/>
  <c r="C55" i="16"/>
  <c r="E56" i="16"/>
  <c r="D56" i="16"/>
  <c r="C56" i="16"/>
  <c r="E57" i="16"/>
  <c r="D57" i="16"/>
  <c r="C57" i="16"/>
  <c r="E58" i="16"/>
  <c r="D58" i="16"/>
  <c r="C58" i="16"/>
  <c r="E59" i="16"/>
  <c r="D59" i="16"/>
  <c r="C59" i="16"/>
  <c r="E60" i="16"/>
  <c r="D60" i="16"/>
  <c r="C60" i="16"/>
  <c r="E61" i="16"/>
  <c r="D61" i="16"/>
  <c r="C61" i="16"/>
  <c r="E62" i="16"/>
  <c r="D62" i="16"/>
  <c r="C62" i="16"/>
  <c r="E63" i="16"/>
  <c r="D63" i="16"/>
  <c r="C63" i="16"/>
  <c r="E79" i="16"/>
  <c r="D79" i="16"/>
  <c r="C79" i="16"/>
  <c r="E80" i="16"/>
  <c r="D80" i="16"/>
  <c r="C80" i="16"/>
  <c r="E81" i="16"/>
  <c r="D81" i="16"/>
  <c r="C81" i="16"/>
  <c r="E82" i="16"/>
  <c r="D82" i="16"/>
  <c r="C82" i="16"/>
  <c r="E83" i="16"/>
  <c r="D83" i="16"/>
  <c r="C83" i="16"/>
  <c r="E84" i="16"/>
  <c r="D84" i="16"/>
  <c r="C84" i="16"/>
  <c r="E85" i="16"/>
  <c r="D85" i="16"/>
  <c r="C85" i="16"/>
  <c r="E86" i="16"/>
  <c r="D86" i="16"/>
  <c r="C86" i="16"/>
  <c r="E87" i="16"/>
  <c r="D87" i="16"/>
  <c r="C87" i="16"/>
  <c r="E88" i="16"/>
  <c r="D88" i="16"/>
  <c r="C88" i="16"/>
  <c r="E89" i="16"/>
  <c r="D89" i="16"/>
  <c r="C89" i="16"/>
  <c r="E90" i="16"/>
  <c r="D90" i="16"/>
  <c r="C90" i="16"/>
  <c r="E91" i="16"/>
  <c r="D91" i="16"/>
  <c r="C91" i="16"/>
  <c r="E92" i="16"/>
  <c r="D92" i="16"/>
  <c r="C92" i="16"/>
  <c r="E93" i="16"/>
  <c r="D93" i="16"/>
  <c r="C93" i="16"/>
  <c r="E94" i="16"/>
  <c r="D94" i="16"/>
  <c r="C94" i="16"/>
  <c r="E95" i="16"/>
  <c r="D95" i="16"/>
  <c r="C95" i="16"/>
  <c r="E96" i="16"/>
  <c r="D96" i="16"/>
  <c r="C96" i="16"/>
  <c r="E97" i="16"/>
  <c r="D97" i="16"/>
  <c r="C97" i="16"/>
  <c r="E98" i="16"/>
  <c r="D98" i="16"/>
  <c r="C98" i="16"/>
  <c r="E99" i="16"/>
  <c r="D99" i="16"/>
  <c r="C99" i="16"/>
  <c r="E100" i="16"/>
  <c r="D100" i="16"/>
  <c r="C100" i="16"/>
  <c r="E101" i="16"/>
  <c r="D101" i="16"/>
  <c r="C101" i="16"/>
  <c r="E102" i="16"/>
  <c r="D102" i="16"/>
  <c r="C102" i="16"/>
  <c r="E103" i="16"/>
  <c r="D103" i="16"/>
  <c r="C103" i="16"/>
  <c r="E104" i="16"/>
  <c r="D104" i="16"/>
  <c r="C104" i="16"/>
  <c r="E105" i="16"/>
  <c r="D105" i="16"/>
  <c r="C105" i="16"/>
  <c r="E106" i="16"/>
  <c r="D106" i="16"/>
  <c r="C106" i="16"/>
  <c r="E107" i="16"/>
  <c r="D107" i="16"/>
  <c r="C107" i="16"/>
  <c r="E108" i="16"/>
  <c r="D108" i="16"/>
  <c r="C108" i="16"/>
  <c r="E109" i="16"/>
  <c r="D109" i="16"/>
  <c r="C109" i="16"/>
  <c r="E110" i="16"/>
  <c r="D110" i="16"/>
  <c r="C110" i="16"/>
  <c r="E111" i="16"/>
  <c r="D111" i="16"/>
  <c r="C111" i="16"/>
  <c r="E112" i="16"/>
  <c r="D112" i="16"/>
  <c r="C112" i="16"/>
  <c r="E113" i="16"/>
  <c r="D113" i="16"/>
  <c r="C113" i="16"/>
  <c r="G115" i="16"/>
  <c r="K18" i="31" s="1"/>
  <c r="BD15" i="47" s="1"/>
  <c r="H81" i="15" l="1"/>
  <c r="H82" i="15" s="1"/>
  <c r="H83" i="15" s="1"/>
  <c r="H84" i="15" s="1"/>
  <c r="H85" i="15" s="1"/>
  <c r="H86" i="15" s="1"/>
  <c r="H87" i="15" s="1"/>
  <c r="H88" i="15" s="1"/>
  <c r="H89" i="15" s="1"/>
  <c r="H90" i="15" s="1"/>
  <c r="H91" i="15" s="1"/>
  <c r="H92" i="15" s="1"/>
  <c r="H93" i="15" s="1"/>
  <c r="H94" i="15" s="1"/>
  <c r="H95" i="15" s="1"/>
  <c r="H96" i="15" s="1"/>
  <c r="H97" i="15" s="1"/>
  <c r="H98" i="15" s="1"/>
  <c r="H99" i="15" s="1"/>
  <c r="H100" i="15" s="1"/>
  <c r="H101" i="15" s="1"/>
  <c r="H102" i="15" s="1"/>
  <c r="H103" i="15" s="1"/>
  <c r="H104" i="15" s="1"/>
  <c r="H105" i="15" s="1"/>
  <c r="H106" i="15" s="1"/>
  <c r="H107" i="15" s="1"/>
  <c r="H108" i="15" s="1"/>
  <c r="H109" i="15" s="1"/>
  <c r="H110" i="15" s="1"/>
  <c r="H111" i="15" s="1"/>
  <c r="H112" i="15" s="1"/>
  <c r="H113" i="15" s="1"/>
  <c r="H114" i="15" s="1"/>
  <c r="H115" i="15" s="1"/>
  <c r="H116" i="15" s="1"/>
  <c r="H117" i="15" s="1"/>
  <c r="H118" i="15" s="1"/>
  <c r="H119" i="15" s="1"/>
  <c r="H120" i="15" s="1"/>
  <c r="H121" i="15" s="1"/>
  <c r="H122" i="15" s="1"/>
  <c r="H123" i="15" s="1"/>
  <c r="H124" i="15" s="1"/>
  <c r="H125" i="15" s="1"/>
  <c r="H126" i="15" s="1"/>
  <c r="H127" i="15" s="1"/>
  <c r="H128" i="15" s="1"/>
  <c r="H129" i="15" s="1"/>
  <c r="H130" i="15" s="1"/>
  <c r="H131" i="15" s="1"/>
  <c r="H132" i="15" s="1"/>
  <c r="H133" i="15" s="1"/>
  <c r="H134" i="15" s="1"/>
  <c r="H135" i="15" s="1"/>
  <c r="H136" i="15" s="1"/>
  <c r="H137" i="15" s="1"/>
  <c r="H138" i="15" s="1"/>
  <c r="H139" i="15" s="1"/>
  <c r="H140" i="15" s="1"/>
  <c r="H141" i="15" s="1"/>
  <c r="H142" i="15" s="1"/>
  <c r="H143" i="15" s="1"/>
  <c r="H144" i="15" s="1"/>
  <c r="H145" i="15" s="1"/>
  <c r="H146" i="15" s="1"/>
  <c r="H147" i="15" s="1"/>
  <c r="H148" i="15" s="1"/>
  <c r="H149" i="15" s="1"/>
  <c r="H150" i="15" s="1"/>
  <c r="H151" i="15" s="1"/>
  <c r="H152" i="15" s="1"/>
  <c r="H153" i="15" s="1"/>
  <c r="H154" i="15" s="1"/>
  <c r="H155" i="15" s="1"/>
  <c r="H156" i="15" s="1"/>
  <c r="H157" i="15" s="1"/>
  <c r="H158" i="15" s="1"/>
  <c r="H159" i="15" s="1"/>
  <c r="H160" i="15" s="1"/>
  <c r="H161" i="15" s="1"/>
  <c r="H162" i="15" s="1"/>
  <c r="H163" i="15" s="1"/>
  <c r="H164" i="15" s="1"/>
  <c r="H165" i="15" s="1"/>
  <c r="H166" i="15" s="1"/>
  <c r="H167" i="15" s="1"/>
  <c r="H168" i="15" s="1"/>
  <c r="H169" i="15" s="1"/>
  <c r="H170" i="15" s="1"/>
  <c r="H171" i="15" s="1"/>
  <c r="H172" i="15" s="1"/>
  <c r="H173" i="15" s="1"/>
  <c r="H174" i="15" s="1"/>
  <c r="H175" i="15" s="1"/>
  <c r="H176" i="15" s="1"/>
  <c r="H177" i="15" s="1"/>
  <c r="H178" i="15" s="1"/>
  <c r="H179" i="15" s="1"/>
  <c r="H180" i="15" s="1"/>
  <c r="H181" i="15" s="1"/>
  <c r="H182" i="15" s="1"/>
  <c r="H183" i="15" s="1"/>
  <c r="H184" i="15" s="1"/>
  <c r="H185" i="15" s="1"/>
  <c r="H186" i="15" s="1"/>
  <c r="H187" i="15" s="1"/>
  <c r="H188" i="15" s="1"/>
  <c r="H189" i="15" s="1"/>
  <c r="H190" i="15" s="1"/>
  <c r="H191" i="15" s="1"/>
  <c r="H192" i="15" s="1"/>
  <c r="H193" i="15" s="1"/>
  <c r="H194" i="15" s="1"/>
  <c r="H195" i="15" s="1"/>
  <c r="H196" i="15" s="1"/>
  <c r="H197" i="15" s="1"/>
  <c r="H198" i="15" s="1"/>
  <c r="H199" i="15" s="1"/>
  <c r="H200" i="15" s="1"/>
  <c r="H201" i="15" s="1"/>
  <c r="H202" i="15" s="1"/>
  <c r="H203" i="15" s="1"/>
  <c r="H204" i="15" s="1"/>
  <c r="H205" i="15" s="1"/>
  <c r="H206" i="15" s="1"/>
  <c r="H207" i="15" s="1"/>
  <c r="H208" i="15" s="1"/>
  <c r="H209" i="15" s="1"/>
  <c r="H210" i="15" s="1"/>
  <c r="H211" i="15" s="1"/>
  <c r="H212" i="15" s="1"/>
  <c r="H213" i="15" s="1"/>
  <c r="H214" i="15" s="1"/>
  <c r="H215" i="15" s="1"/>
  <c r="H216" i="15" s="1"/>
  <c r="H217" i="15" s="1"/>
  <c r="H218" i="15" s="1"/>
  <c r="H219" i="15" s="1"/>
  <c r="H220" i="15" s="1"/>
  <c r="H221" i="15" s="1"/>
  <c r="H222" i="15" s="1"/>
  <c r="H223" i="15" s="1"/>
  <c r="H224" i="15" s="1"/>
  <c r="H225" i="15" s="1"/>
  <c r="H226" i="15" s="1"/>
  <c r="H227" i="15" s="1"/>
  <c r="H228" i="15" s="1"/>
  <c r="H229" i="15" s="1"/>
  <c r="H230" i="15" s="1"/>
  <c r="H231" i="15" s="1"/>
  <c r="H232" i="15" s="1"/>
  <c r="H233" i="15" s="1"/>
  <c r="H234" i="15" s="1"/>
  <c r="H235" i="15" s="1"/>
  <c r="H236" i="15" s="1"/>
  <c r="H237" i="15" s="1"/>
  <c r="H238" i="15" s="1"/>
  <c r="H239" i="15" s="1"/>
  <c r="H240" i="15" s="1"/>
  <c r="H241" i="15" s="1"/>
  <c r="H242" i="15" s="1"/>
  <c r="H243" i="15" s="1"/>
  <c r="H244" i="15" s="1"/>
  <c r="H245" i="15" s="1"/>
  <c r="H246" i="15" s="1"/>
  <c r="H247" i="15" s="1"/>
  <c r="H248" i="15" s="1"/>
  <c r="H249" i="15" s="1"/>
  <c r="H250" i="15" s="1"/>
  <c r="H251" i="15" s="1"/>
  <c r="H252" i="15" s="1"/>
  <c r="H253" i="15" s="1"/>
  <c r="H254" i="15" s="1"/>
  <c r="H255" i="15" s="1"/>
  <c r="H256" i="15" s="1"/>
  <c r="H257" i="15" s="1"/>
  <c r="H258" i="15" s="1"/>
  <c r="H259" i="15" s="1"/>
  <c r="H260" i="15" s="1"/>
  <c r="H261" i="15" s="1"/>
  <c r="H262" i="15" s="1"/>
  <c r="H263" i="15" s="1"/>
  <c r="H264" i="15" s="1"/>
  <c r="H265" i="15" s="1"/>
  <c r="H266" i="15" s="1"/>
  <c r="H267" i="15" s="1"/>
  <c r="H268" i="15" s="1"/>
  <c r="H269" i="15" s="1"/>
  <c r="H270" i="15" s="1"/>
  <c r="H271" i="15" s="1"/>
  <c r="H272" i="15" s="1"/>
  <c r="H273" i="15" s="1"/>
  <c r="H274" i="15" s="1"/>
  <c r="H275" i="15" s="1"/>
  <c r="H276" i="15" s="1"/>
  <c r="H277" i="15" s="1"/>
  <c r="H278" i="15" s="1"/>
  <c r="H279" i="15" s="1"/>
  <c r="H280" i="15" s="1"/>
  <c r="H281" i="15" s="1"/>
  <c r="H282" i="15" s="1"/>
  <c r="H283" i="15" s="1"/>
  <c r="H284" i="15" s="1"/>
  <c r="H285" i="15" s="1"/>
  <c r="H286" i="15" s="1"/>
  <c r="H287" i="15" s="1"/>
  <c r="H288" i="15" s="1"/>
  <c r="H289" i="15" s="1"/>
  <c r="H290" i="15" s="1"/>
  <c r="H291" i="15" s="1"/>
  <c r="H292" i="15" s="1"/>
  <c r="H293" i="15" s="1"/>
  <c r="H294" i="15" s="1"/>
  <c r="H295" i="15" s="1"/>
  <c r="H296" i="15" s="1"/>
  <c r="H297" i="15" s="1"/>
  <c r="H298" i="15" s="1"/>
  <c r="H299" i="15" s="1"/>
  <c r="H300" i="15" s="1"/>
  <c r="H301" i="15" s="1"/>
  <c r="H302" i="15" s="1"/>
  <c r="H303" i="15" s="1"/>
  <c r="H304" i="15" s="1"/>
  <c r="H305" i="15" s="1"/>
  <c r="H306" i="15" s="1"/>
  <c r="H307" i="15" s="1"/>
  <c r="H308" i="15" s="1"/>
  <c r="H309" i="15" s="1"/>
  <c r="H310" i="15" s="1"/>
  <c r="H311" i="15" s="1"/>
  <c r="H312" i="15" s="1"/>
  <c r="H313" i="15" s="1"/>
  <c r="H314" i="15" s="1"/>
  <c r="H315" i="15" s="1"/>
  <c r="H316" i="15" s="1"/>
  <c r="H317" i="15" s="1"/>
  <c r="H318" i="15" s="1"/>
  <c r="H319" i="15" s="1"/>
  <c r="H320" i="15" s="1"/>
  <c r="H321" i="15" s="1"/>
  <c r="H322" i="15" s="1"/>
  <c r="H323" i="15" s="1"/>
  <c r="H324" i="15" s="1"/>
  <c r="H325" i="15" s="1"/>
  <c r="H326" i="15" s="1"/>
  <c r="H327" i="15" s="1"/>
  <c r="H328" i="15" s="1"/>
  <c r="H329" i="15" s="1"/>
  <c r="H330" i="15" s="1"/>
  <c r="H331" i="15" s="1"/>
  <c r="H332" i="15" s="1"/>
  <c r="H333" i="15" s="1"/>
  <c r="H334" i="15" s="1"/>
  <c r="H335" i="15" s="1"/>
  <c r="H336" i="15" s="1"/>
  <c r="H337" i="15" s="1"/>
  <c r="H338" i="15" s="1"/>
  <c r="H339" i="15" s="1"/>
  <c r="H340" i="15" s="1"/>
  <c r="H341" i="15" s="1"/>
  <c r="H342" i="15" s="1"/>
  <c r="H343" i="15" s="1"/>
  <c r="H344" i="15" s="1"/>
  <c r="H345" i="15" s="1"/>
  <c r="H346" i="15" s="1"/>
  <c r="H347" i="15" s="1"/>
  <c r="H348" i="15" s="1"/>
  <c r="H349" i="15" s="1"/>
  <c r="H350" i="15" s="1"/>
  <c r="H351" i="15" s="1"/>
  <c r="H352" i="15" s="1"/>
  <c r="H353" i="15" s="1"/>
  <c r="H354" i="15" s="1"/>
  <c r="H355" i="15" s="1"/>
  <c r="H356" i="15" s="1"/>
  <c r="H357" i="15" s="1"/>
  <c r="H358" i="15" s="1"/>
  <c r="H359" i="15" s="1"/>
  <c r="H360" i="15" s="1"/>
  <c r="H361" i="15" s="1"/>
  <c r="H362" i="15" s="1"/>
  <c r="H363" i="15" s="1"/>
  <c r="H364" i="15" s="1"/>
  <c r="H365" i="15" s="1"/>
  <c r="H366" i="15" s="1"/>
  <c r="H367" i="15" s="1"/>
  <c r="H368" i="15" s="1"/>
  <c r="H369" i="15" s="1"/>
  <c r="H370" i="15" s="1"/>
  <c r="H371" i="15" s="1"/>
  <c r="H372" i="15" s="1"/>
  <c r="H373" i="15" s="1"/>
  <c r="H374" i="15" s="1"/>
  <c r="H375" i="15" s="1"/>
  <c r="H376" i="15" s="1"/>
  <c r="H377" i="15" s="1"/>
  <c r="H378" i="15" s="1"/>
  <c r="H379" i="15" s="1"/>
  <c r="H380" i="15" s="1"/>
  <c r="H381" i="15" s="1"/>
  <c r="H382" i="15" s="1"/>
  <c r="H383" i="15" s="1"/>
  <c r="H384" i="15" s="1"/>
  <c r="H385" i="15" s="1"/>
  <c r="H386" i="15" s="1"/>
  <c r="H387" i="15" s="1"/>
  <c r="H388" i="15" s="1"/>
  <c r="H389" i="15" s="1"/>
  <c r="H390" i="15" s="1"/>
  <c r="H391" i="15" s="1"/>
  <c r="H392" i="15" s="1"/>
  <c r="H393" i="15" s="1"/>
  <c r="H394" i="15" s="1"/>
  <c r="H395" i="15" s="1"/>
  <c r="H396" i="15" s="1"/>
  <c r="H397" i="15" s="1"/>
  <c r="H398" i="15" s="1"/>
  <c r="H399" i="15" s="1"/>
  <c r="H400" i="15" s="1"/>
  <c r="H401" i="15" s="1"/>
  <c r="H402" i="15" s="1"/>
  <c r="H403" i="15" s="1"/>
  <c r="H404" i="15" s="1"/>
  <c r="H405" i="15" s="1"/>
  <c r="H406" i="15" s="1"/>
  <c r="H407" i="15" s="1"/>
  <c r="H408" i="15" s="1"/>
  <c r="H409" i="15" s="1"/>
  <c r="H410" i="15" s="1"/>
  <c r="H411" i="15" s="1"/>
  <c r="H412" i="15" s="1"/>
  <c r="H413" i="15" s="1"/>
  <c r="H414" i="15" s="1"/>
  <c r="H415" i="15" s="1"/>
  <c r="H416" i="15" s="1"/>
  <c r="H417" i="15" s="1"/>
  <c r="H418" i="15" s="1"/>
  <c r="H419" i="15" s="1"/>
  <c r="H420" i="15" s="1"/>
  <c r="H421" i="15" s="1"/>
  <c r="H422" i="15" s="1"/>
  <c r="H423" i="15" s="1"/>
  <c r="H424" i="15" s="1"/>
  <c r="H425" i="15" s="1"/>
  <c r="H426" i="15" s="1"/>
  <c r="H427" i="15" s="1"/>
  <c r="H428" i="15" s="1"/>
  <c r="H429" i="15" s="1"/>
  <c r="H430" i="15" s="1"/>
  <c r="H431" i="15" s="1"/>
  <c r="H432" i="15" s="1"/>
  <c r="H433" i="15" s="1"/>
  <c r="H434" i="15" s="1"/>
  <c r="H435" i="15" s="1"/>
  <c r="H436" i="15" s="1"/>
  <c r="H437" i="15" s="1"/>
  <c r="H438" i="15" s="1"/>
  <c r="H439" i="15" s="1"/>
  <c r="H440" i="15" s="1"/>
  <c r="H441" i="15" s="1"/>
  <c r="H442" i="15" s="1"/>
  <c r="H443" i="15" s="1"/>
  <c r="H444" i="15" s="1"/>
  <c r="H445" i="15" s="1"/>
  <c r="H446" i="15" s="1"/>
  <c r="H447" i="15" s="1"/>
  <c r="H448" i="15" s="1"/>
  <c r="H449" i="15" s="1"/>
  <c r="H450" i="15" s="1"/>
  <c r="H451" i="15" s="1"/>
  <c r="H452" i="15" s="1"/>
  <c r="H453" i="15" s="1"/>
  <c r="H454" i="15" s="1"/>
  <c r="H455" i="15" s="1"/>
  <c r="H456" i="15" s="1"/>
  <c r="H457" i="15" s="1"/>
  <c r="H458" i="15" s="1"/>
  <c r="H459" i="15" s="1"/>
  <c r="H460" i="15" s="1"/>
  <c r="H461" i="15" s="1"/>
  <c r="H462" i="15" s="1"/>
  <c r="H463" i="15" s="1"/>
  <c r="H464" i="15" s="1"/>
  <c r="H465" i="15" s="1"/>
  <c r="H466" i="15" s="1"/>
  <c r="H467" i="15" s="1"/>
  <c r="H468" i="15" s="1"/>
  <c r="H469" i="15" s="1"/>
  <c r="H470" i="15" s="1"/>
  <c r="H471" i="15" s="1"/>
  <c r="H472" i="15" s="1"/>
  <c r="H473" i="15" s="1"/>
  <c r="H474" i="15" s="1"/>
  <c r="H475" i="15" s="1"/>
  <c r="H476" i="15" s="1"/>
  <c r="H477" i="15" s="1"/>
  <c r="H478" i="15" s="1"/>
  <c r="H479" i="15" s="1"/>
  <c r="H480" i="15" s="1"/>
  <c r="H481" i="15" s="1"/>
  <c r="H482" i="15" s="1"/>
  <c r="H483" i="15" s="1"/>
  <c r="H484" i="15" s="1"/>
  <c r="H485" i="15" s="1"/>
  <c r="H486" i="15" s="1"/>
  <c r="H487" i="15" s="1"/>
  <c r="H488" i="15" s="1"/>
  <c r="H489" i="15" s="1"/>
  <c r="H490" i="15" s="1"/>
  <c r="H491" i="15" s="1"/>
  <c r="H492" i="15" s="1"/>
  <c r="H493" i="15" s="1"/>
  <c r="H494" i="15" s="1"/>
  <c r="H495" i="15" s="1"/>
  <c r="H496" i="15" s="1"/>
  <c r="H497" i="15" s="1"/>
  <c r="H498" i="15" s="1"/>
  <c r="H499" i="15" s="1"/>
  <c r="H500" i="15" s="1"/>
  <c r="H501" i="15" s="1"/>
  <c r="H502" i="15" s="1"/>
  <c r="H503" i="15" s="1"/>
  <c r="H504" i="15" s="1"/>
  <c r="H505" i="15" s="1"/>
  <c r="H506" i="15" s="1"/>
  <c r="H507" i="15" s="1"/>
  <c r="H508" i="15" s="1"/>
  <c r="H509" i="15" s="1"/>
  <c r="H510" i="15" s="1"/>
  <c r="H511" i="15" s="1"/>
  <c r="H512" i="15" s="1"/>
  <c r="H513" i="15" s="1"/>
  <c r="H514" i="15" s="1"/>
  <c r="H515" i="15" s="1"/>
  <c r="H516" i="15" s="1"/>
  <c r="H517" i="15" s="1"/>
  <c r="H518" i="15" s="1"/>
  <c r="H519" i="15" s="1"/>
  <c r="H520" i="15" s="1"/>
  <c r="H521" i="15" s="1"/>
  <c r="H522" i="15" s="1"/>
  <c r="H523" i="15" s="1"/>
  <c r="H524" i="15" s="1"/>
  <c r="H525" i="15" s="1"/>
  <c r="H526" i="15" s="1"/>
  <c r="H527" i="15" s="1"/>
  <c r="H528" i="15" s="1"/>
  <c r="H529" i="15" s="1"/>
  <c r="H530" i="15" s="1"/>
  <c r="H531" i="15" s="1"/>
  <c r="H532" i="15" s="1"/>
  <c r="H533" i="15" s="1"/>
  <c r="H534" i="15" s="1"/>
  <c r="H535" i="15" s="1"/>
  <c r="H536" i="15" s="1"/>
  <c r="H537" i="15" s="1"/>
  <c r="H538" i="15" s="1"/>
  <c r="H539" i="15" s="1"/>
  <c r="H540" i="15" s="1"/>
  <c r="H541" i="15" s="1"/>
  <c r="H542" i="15" s="1"/>
  <c r="H543" i="15" s="1"/>
  <c r="H544" i="15" s="1"/>
  <c r="H545" i="15" s="1"/>
  <c r="H546" i="15" s="1"/>
  <c r="H547" i="15" s="1"/>
  <c r="H548" i="15" s="1"/>
  <c r="H549" i="15" s="1"/>
  <c r="H550" i="15" s="1"/>
  <c r="H551" i="15" s="1"/>
  <c r="H552" i="15" s="1"/>
  <c r="H553" i="15" s="1"/>
  <c r="H554" i="15" s="1"/>
  <c r="H555" i="15" s="1"/>
  <c r="H556" i="15" s="1"/>
  <c r="H558" i="15" s="1"/>
  <c r="H67" i="15"/>
  <c r="D93" i="53"/>
  <c r="E93" i="53"/>
  <c r="C93" i="53"/>
  <c r="D79" i="53"/>
  <c r="C79" i="53"/>
  <c r="E79" i="53"/>
  <c r="H167" i="14"/>
  <c r="H168" i="14" s="1"/>
  <c r="H169" i="14" s="1"/>
  <c r="H170" i="14" s="1"/>
  <c r="H171" i="14" s="1"/>
  <c r="H172" i="14" s="1"/>
  <c r="H173" i="14" s="1"/>
  <c r="H174" i="14" s="1"/>
  <c r="H175" i="14" s="1"/>
  <c r="H176" i="14" s="1"/>
  <c r="H177" i="14" s="1"/>
  <c r="H178" i="14" s="1"/>
  <c r="H179" i="14" s="1"/>
  <c r="H180" i="14" s="1"/>
  <c r="H181" i="14" s="1"/>
  <c r="H182" i="14" s="1"/>
  <c r="H183" i="14" s="1"/>
  <c r="H184" i="14" s="1"/>
  <c r="H185" i="14" s="1"/>
  <c r="H186" i="14" s="1"/>
  <c r="H187" i="14" s="1"/>
  <c r="H188" i="14" s="1"/>
  <c r="H189" i="14" s="1"/>
  <c r="H190" i="14" s="1"/>
  <c r="H191" i="14" s="1"/>
  <c r="H192" i="14" s="1"/>
  <c r="H193" i="14" s="1"/>
  <c r="H194" i="14" s="1"/>
  <c r="H195" i="14" s="1"/>
  <c r="H196" i="14" s="1"/>
  <c r="H197" i="14" s="1"/>
  <c r="H198" i="14" s="1"/>
  <c r="H199" i="14" s="1"/>
  <c r="H200" i="14" s="1"/>
  <c r="H201" i="14" s="1"/>
  <c r="H202" i="14" s="1"/>
  <c r="H203" i="14" s="1"/>
  <c r="H204" i="14" s="1"/>
  <c r="H205" i="14" s="1"/>
  <c r="H206" i="14" s="1"/>
  <c r="H207" i="14" s="1"/>
  <c r="H208" i="14" s="1"/>
  <c r="C19" i="18"/>
  <c r="D19" i="18"/>
  <c r="F17" i="21"/>
  <c r="G94" i="53"/>
  <c r="G81" i="53"/>
  <c r="F18" i="21"/>
  <c r="G17" i="21"/>
  <c r="C15" i="21"/>
  <c r="D15" i="21"/>
  <c r="C16" i="21"/>
  <c r="E16" i="21"/>
  <c r="I16" i="31"/>
  <c r="AQ13" i="47" s="1"/>
  <c r="J82" i="24"/>
  <c r="J83" i="24" s="1"/>
  <c r="J84" i="24" s="1"/>
  <c r="J85" i="24" s="1"/>
  <c r="J86" i="24" s="1"/>
  <c r="J87" i="24" s="1"/>
  <c r="J88" i="24" s="1"/>
  <c r="J89" i="24" s="1"/>
  <c r="J90" i="24" s="1"/>
  <c r="J91" i="24" s="1"/>
  <c r="J92" i="24" s="1"/>
  <c r="J93" i="24" s="1"/>
  <c r="J94" i="24" s="1"/>
  <c r="J95" i="24" s="1"/>
  <c r="J96" i="24" s="1"/>
  <c r="J97" i="24" s="1"/>
  <c r="J98" i="24" s="1"/>
  <c r="J99" i="24" s="1"/>
  <c r="J100" i="24" s="1"/>
  <c r="J101" i="24" s="1"/>
  <c r="J102" i="24" s="1"/>
  <c r="J103" i="24" s="1"/>
  <c r="J104" i="24" s="1"/>
  <c r="J105" i="24" s="1"/>
  <c r="J106" i="24" s="1"/>
  <c r="J107" i="24" s="1"/>
  <c r="J108" i="24" s="1"/>
  <c r="J109" i="24" s="1"/>
  <c r="J110" i="24" s="1"/>
  <c r="J111" i="24" s="1"/>
  <c r="J112" i="24" s="1"/>
  <c r="J113" i="24" s="1"/>
  <c r="J114" i="24" s="1"/>
  <c r="J115" i="24" s="1"/>
  <c r="J116" i="24" s="1"/>
  <c r="J117" i="24" s="1"/>
  <c r="J119" i="24" s="1"/>
  <c r="L46" i="35"/>
  <c r="L57" i="35" s="1"/>
  <c r="G59" i="35"/>
  <c r="G65" i="35"/>
  <c r="I65" i="35" s="1"/>
  <c r="L65" i="35" s="1"/>
  <c r="G20" i="18"/>
  <c r="E20" i="18" s="1"/>
  <c r="H115" i="16"/>
  <c r="H9" i="16" s="1"/>
  <c r="G11" i="30" s="1"/>
  <c r="M18" i="31"/>
  <c r="BQ15" i="47" s="1"/>
  <c r="D64" i="35"/>
  <c r="D33" i="35"/>
  <c r="J26" i="2" l="1"/>
  <c r="H209" i="14"/>
  <c r="H210" i="14" s="1"/>
  <c r="H211" i="14" s="1"/>
  <c r="H212" i="14" s="1"/>
  <c r="H213" i="14" s="1"/>
  <c r="H214" i="14" s="1"/>
  <c r="H215" i="14" s="1"/>
  <c r="H216" i="14" s="1"/>
  <c r="H217" i="14" s="1"/>
  <c r="H218" i="14" s="1"/>
  <c r="H219" i="14" s="1"/>
  <c r="H220" i="14" s="1"/>
  <c r="H221" i="14" s="1"/>
  <c r="H222" i="14" s="1"/>
  <c r="H223" i="14" s="1"/>
  <c r="H224" i="14" s="1"/>
  <c r="H225" i="14" s="1"/>
  <c r="H226" i="14" s="1"/>
  <c r="H227" i="14" s="1"/>
  <c r="H228" i="14" s="1"/>
  <c r="H229" i="14" s="1"/>
  <c r="H230" i="14" s="1"/>
  <c r="H231" i="14" s="1"/>
  <c r="H232" i="14" s="1"/>
  <c r="H233" i="14" s="1"/>
  <c r="H234" i="14" s="1"/>
  <c r="H235" i="14" s="1"/>
  <c r="H236" i="14" s="1"/>
  <c r="H237" i="14" s="1"/>
  <c r="H238" i="14" s="1"/>
  <c r="H239" i="14" s="1"/>
  <c r="H240" i="14" s="1"/>
  <c r="H241" i="14" s="1"/>
  <c r="H242" i="14" s="1"/>
  <c r="H243" i="14" s="1"/>
  <c r="H244" i="14" s="1"/>
  <c r="H245" i="14" s="1"/>
  <c r="H246" i="14" s="1"/>
  <c r="H247" i="14" s="1"/>
  <c r="H248" i="14" s="1"/>
  <c r="H249" i="14" s="1"/>
  <c r="H250" i="14" s="1"/>
  <c r="H251" i="14" s="1"/>
  <c r="H252" i="14" s="1"/>
  <c r="H253" i="14" s="1"/>
  <c r="H254" i="14" s="1"/>
  <c r="H255" i="14" s="1"/>
  <c r="H256" i="14" s="1"/>
  <c r="H257" i="14" s="1"/>
  <c r="H258" i="14" s="1"/>
  <c r="H259" i="14" s="1"/>
  <c r="H260" i="14" s="1"/>
  <c r="H261" i="14" s="1"/>
  <c r="H262" i="14" s="1"/>
  <c r="H263" i="14" s="1"/>
  <c r="H264" i="14" s="1"/>
  <c r="H265" i="14" s="1"/>
  <c r="H266" i="14" s="1"/>
  <c r="H267" i="14" s="1"/>
  <c r="H268" i="14" s="1"/>
  <c r="H269" i="14" s="1"/>
  <c r="H270" i="14" s="1"/>
  <c r="H271" i="14" s="1"/>
  <c r="H272" i="14" s="1"/>
  <c r="H273" i="14" s="1"/>
  <c r="H274" i="14" s="1"/>
  <c r="H275" i="14" s="1"/>
  <c r="H276" i="14" s="1"/>
  <c r="H277" i="14" s="1"/>
  <c r="H278" i="14" s="1"/>
  <c r="H279" i="14" s="1"/>
  <c r="H280" i="14" s="1"/>
  <c r="H281" i="14" s="1"/>
  <c r="H282" i="14" s="1"/>
  <c r="H283" i="14" s="1"/>
  <c r="H284" i="14" s="1"/>
  <c r="H285" i="14" s="1"/>
  <c r="H286" i="14" s="1"/>
  <c r="H287" i="14" s="1"/>
  <c r="H288" i="14" s="1"/>
  <c r="H289" i="14" s="1"/>
  <c r="H290" i="14" s="1"/>
  <c r="H291" i="14" s="1"/>
  <c r="H292" i="14" s="1"/>
  <c r="H293" i="14" s="1"/>
  <c r="H294" i="14" s="1"/>
  <c r="H295" i="14" s="1"/>
  <c r="H296" i="14" s="1"/>
  <c r="H297" i="14" s="1"/>
  <c r="H298" i="14" s="1"/>
  <c r="H299" i="14" s="1"/>
  <c r="H300" i="14" s="1"/>
  <c r="H301" i="14" s="1"/>
  <c r="H302" i="14" s="1"/>
  <c r="H303" i="14" s="1"/>
  <c r="H304" i="14" s="1"/>
  <c r="H305" i="14" s="1"/>
  <c r="H306" i="14" s="1"/>
  <c r="H307" i="14" s="1"/>
  <c r="H308" i="14" s="1"/>
  <c r="H309" i="14" s="1"/>
  <c r="H310" i="14" s="1"/>
  <c r="H311" i="14" s="1"/>
  <c r="H312" i="14" s="1"/>
  <c r="H313" i="14" s="1"/>
  <c r="H314" i="14" s="1"/>
  <c r="H315" i="14" s="1"/>
  <c r="H316" i="14" s="1"/>
  <c r="H317" i="14" s="1"/>
  <c r="H318" i="14" s="1"/>
  <c r="H319" i="14" s="1"/>
  <c r="H320" i="14" s="1"/>
  <c r="H321" i="14" s="1"/>
  <c r="H322" i="14" s="1"/>
  <c r="H323" i="14" s="1"/>
  <c r="H324" i="14" s="1"/>
  <c r="H325" i="14" s="1"/>
  <c r="H326" i="14" s="1"/>
  <c r="H327" i="14" s="1"/>
  <c r="H328" i="14" s="1"/>
  <c r="H329" i="14" s="1"/>
  <c r="H330" i="14" s="1"/>
  <c r="H331" i="14" s="1"/>
  <c r="H332" i="14" s="1"/>
  <c r="H333" i="14" s="1"/>
  <c r="H334" i="14" s="1"/>
  <c r="H335" i="14" s="1"/>
  <c r="H336" i="14" s="1"/>
  <c r="H337" i="14" s="1"/>
  <c r="H338" i="14" s="1"/>
  <c r="H339" i="14" s="1"/>
  <c r="H340" i="14" s="1"/>
  <c r="H341" i="14" s="1"/>
  <c r="H342" i="14" s="1"/>
  <c r="H343" i="14" s="1"/>
  <c r="H344" i="14" s="1"/>
  <c r="H345" i="14" s="1"/>
  <c r="H346" i="14" s="1"/>
  <c r="H347" i="14" s="1"/>
  <c r="H348" i="14" s="1"/>
  <c r="H349" i="14" s="1"/>
  <c r="H350" i="14" s="1"/>
  <c r="H351" i="14" s="1"/>
  <c r="H352" i="14" s="1"/>
  <c r="H353" i="14" s="1"/>
  <c r="H354" i="14" s="1"/>
  <c r="H355" i="14" s="1"/>
  <c r="H356" i="14" s="1"/>
  <c r="H357" i="14" s="1"/>
  <c r="H358" i="14" s="1"/>
  <c r="H359" i="14" s="1"/>
  <c r="H360" i="14" s="1"/>
  <c r="H361" i="14" s="1"/>
  <c r="H362" i="14" s="1"/>
  <c r="H363" i="14" s="1"/>
  <c r="H364" i="14" s="1"/>
  <c r="H365" i="14" s="1"/>
  <c r="H366" i="14" s="1"/>
  <c r="H367" i="14" s="1"/>
  <c r="H368" i="14" s="1"/>
  <c r="H369" i="14" s="1"/>
  <c r="H370" i="14" s="1"/>
  <c r="H371" i="14" s="1"/>
  <c r="H372" i="14" s="1"/>
  <c r="H373" i="14" s="1"/>
  <c r="H374" i="14" s="1"/>
  <c r="H375" i="14" s="1"/>
  <c r="H376" i="14" s="1"/>
  <c r="H377" i="14" s="1"/>
  <c r="H378" i="14" s="1"/>
  <c r="H379" i="14" s="1"/>
  <c r="H380" i="14" s="1"/>
  <c r="H381" i="14" s="1"/>
  <c r="H382" i="14" s="1"/>
  <c r="H383" i="14" s="1"/>
  <c r="H384" i="14" s="1"/>
  <c r="H385" i="14" s="1"/>
  <c r="H386" i="14" s="1"/>
  <c r="H387" i="14" s="1"/>
  <c r="H388" i="14" s="1"/>
  <c r="H389" i="14" s="1"/>
  <c r="H390" i="14" s="1"/>
  <c r="H391" i="14" s="1"/>
  <c r="H392" i="14" s="1"/>
  <c r="H393" i="14" s="1"/>
  <c r="H394" i="14" s="1"/>
  <c r="H395" i="14" s="1"/>
  <c r="H396" i="14" s="1"/>
  <c r="H397" i="14" s="1"/>
  <c r="H398" i="14" s="1"/>
  <c r="H399" i="14" s="1"/>
  <c r="H400" i="14" s="1"/>
  <c r="H401" i="14" s="1"/>
  <c r="H402" i="14" s="1"/>
  <c r="H403" i="14" s="1"/>
  <c r="H404" i="14" s="1"/>
  <c r="H405" i="14" s="1"/>
  <c r="H406" i="14" s="1"/>
  <c r="H407" i="14" s="1"/>
  <c r="H408" i="14" s="1"/>
  <c r="H409" i="14" s="1"/>
  <c r="H410" i="14" s="1"/>
  <c r="H411" i="14" s="1"/>
  <c r="H412" i="14" s="1"/>
  <c r="H413" i="14" s="1"/>
  <c r="H414" i="14" s="1"/>
  <c r="H415" i="14" s="1"/>
  <c r="H416" i="14" s="1"/>
  <c r="H417" i="14" s="1"/>
  <c r="H418" i="14" s="1"/>
  <c r="H419" i="14" s="1"/>
  <c r="H420" i="14" s="1"/>
  <c r="H421" i="14" s="1"/>
  <c r="H422" i="14" s="1"/>
  <c r="H423" i="14" s="1"/>
  <c r="H424" i="14" s="1"/>
  <c r="H425" i="14" s="1"/>
  <c r="H426" i="14" s="1"/>
  <c r="H427" i="14" s="1"/>
  <c r="H428" i="14" s="1"/>
  <c r="H429" i="14" s="1"/>
  <c r="H430" i="14" s="1"/>
  <c r="H431" i="14" s="1"/>
  <c r="H432" i="14" s="1"/>
  <c r="H433" i="14" s="1"/>
  <c r="H434" i="14" s="1"/>
  <c r="H435" i="14" s="1"/>
  <c r="H436" i="14" s="1"/>
  <c r="H437" i="14" s="1"/>
  <c r="H438" i="14" s="1"/>
  <c r="H439" i="14" s="1"/>
  <c r="H440" i="14" s="1"/>
  <c r="H441" i="14" s="1"/>
  <c r="H442" i="14" s="1"/>
  <c r="H443" i="14" s="1"/>
  <c r="H444" i="14" s="1"/>
  <c r="H445" i="14" s="1"/>
  <c r="H446" i="14" s="1"/>
  <c r="H447" i="14" s="1"/>
  <c r="H448" i="14" s="1"/>
  <c r="H449" i="14" s="1"/>
  <c r="H450" i="14" s="1"/>
  <c r="H451" i="14" s="1"/>
  <c r="H452" i="14" s="1"/>
  <c r="H453" i="14" s="1"/>
  <c r="H454" i="14" s="1"/>
  <c r="H455" i="14" s="1"/>
  <c r="H456" i="14" s="1"/>
  <c r="H457" i="14" s="1"/>
  <c r="H458" i="14" s="1"/>
  <c r="H459" i="14" s="1"/>
  <c r="H460" i="14" s="1"/>
  <c r="H461" i="14" s="1"/>
  <c r="H462" i="14" s="1"/>
  <c r="H463" i="14" s="1"/>
  <c r="H464" i="14" s="1"/>
  <c r="H465" i="14" s="1"/>
  <c r="H466" i="14" s="1"/>
  <c r="H467" i="14" s="1"/>
  <c r="H468" i="14" s="1"/>
  <c r="H469" i="14" s="1"/>
  <c r="H470" i="14" s="1"/>
  <c r="H471" i="14" s="1"/>
  <c r="H472" i="14" s="1"/>
  <c r="H473" i="14" s="1"/>
  <c r="H474" i="14" s="1"/>
  <c r="H475" i="14" s="1"/>
  <c r="H476" i="14" s="1"/>
  <c r="H477" i="14" s="1"/>
  <c r="H478" i="14" s="1"/>
  <c r="H479" i="14" s="1"/>
  <c r="H480" i="14" s="1"/>
  <c r="H481" i="14" s="1"/>
  <c r="H482" i="14" s="1"/>
  <c r="H483" i="14" s="1"/>
  <c r="H484" i="14" s="1"/>
  <c r="H485" i="14" s="1"/>
  <c r="H486" i="14" s="1"/>
  <c r="H487" i="14" s="1"/>
  <c r="H488" i="14" s="1"/>
  <c r="H489" i="14" s="1"/>
  <c r="H490" i="14" s="1"/>
  <c r="H491" i="14" s="1"/>
  <c r="H492" i="14" s="1"/>
  <c r="H493" i="14" s="1"/>
  <c r="H494" i="14" s="1"/>
  <c r="H495" i="14" s="1"/>
  <c r="H496" i="14" s="1"/>
  <c r="H497" i="14" s="1"/>
  <c r="H498" i="14" s="1"/>
  <c r="H499" i="14" s="1"/>
  <c r="H500" i="14" s="1"/>
  <c r="H501" i="14" s="1"/>
  <c r="H502" i="14" s="1"/>
  <c r="H503" i="14" s="1"/>
  <c r="H504" i="14" s="1"/>
  <c r="H505" i="14" s="1"/>
  <c r="H506" i="14" s="1"/>
  <c r="H507" i="14" s="1"/>
  <c r="H508" i="14" s="1"/>
  <c r="H509" i="14" s="1"/>
  <c r="H510" i="14" s="1"/>
  <c r="H511" i="14" s="1"/>
  <c r="H512" i="14" s="1"/>
  <c r="H513" i="14" s="1"/>
  <c r="H514" i="14" s="1"/>
  <c r="H515" i="14" s="1"/>
  <c r="H516" i="14" s="1"/>
  <c r="H517" i="14" s="1"/>
  <c r="H518" i="14" s="1"/>
  <c r="H519" i="14" s="1"/>
  <c r="H520" i="14" s="1"/>
  <c r="H521" i="14" s="1"/>
  <c r="H522" i="14" s="1"/>
  <c r="H523" i="14" s="1"/>
  <c r="H524" i="14" s="1"/>
  <c r="H525" i="14" s="1"/>
  <c r="H526" i="14" s="1"/>
  <c r="H527" i="14" s="1"/>
  <c r="H528" i="14" s="1"/>
  <c r="H529" i="14" s="1"/>
  <c r="H530" i="14" s="1"/>
  <c r="H531" i="14" s="1"/>
  <c r="H532" i="14" s="1"/>
  <c r="H533" i="14" s="1"/>
  <c r="H534" i="14" s="1"/>
  <c r="H535" i="14" s="1"/>
  <c r="H536" i="14" s="1"/>
  <c r="H537" i="14" s="1"/>
  <c r="H538" i="14" s="1"/>
  <c r="H539" i="14" s="1"/>
  <c r="H540" i="14" s="1"/>
  <c r="H541" i="14" s="1"/>
  <c r="H542" i="14" s="1"/>
  <c r="H543" i="14" s="1"/>
  <c r="H544" i="14" s="1"/>
  <c r="H545" i="14" s="1"/>
  <c r="H546" i="14" s="1"/>
  <c r="H547" i="14" s="1"/>
  <c r="H548" i="14" s="1"/>
  <c r="H549" i="14" s="1"/>
  <c r="H550" i="14" s="1"/>
  <c r="H551" i="14" s="1"/>
  <c r="H552" i="14" s="1"/>
  <c r="H553" i="14" s="1"/>
  <c r="H554" i="14" s="1"/>
  <c r="H555" i="14" s="1"/>
  <c r="H556" i="14" s="1"/>
  <c r="H558" i="14" s="1"/>
  <c r="J25" i="2" s="1"/>
  <c r="D81" i="53"/>
  <c r="E81" i="53"/>
  <c r="C81" i="53"/>
  <c r="D94" i="53"/>
  <c r="E94" i="53"/>
  <c r="C94" i="53"/>
  <c r="D20" i="18"/>
  <c r="C20" i="18"/>
  <c r="G22" i="18"/>
  <c r="E22" i="18" s="1"/>
  <c r="G87" i="53"/>
  <c r="D17" i="21"/>
  <c r="G85" i="53"/>
  <c r="C17" i="21"/>
  <c r="G83" i="53"/>
  <c r="G95" i="53"/>
  <c r="G18" i="21"/>
  <c r="C18" i="21" s="1"/>
  <c r="F19" i="21"/>
  <c r="E17" i="21"/>
  <c r="K16" i="31"/>
  <c r="BD13" i="47" s="1"/>
  <c r="F19" i="17"/>
  <c r="D571" i="40"/>
  <c r="D12" i="40"/>
  <c r="F19" i="39"/>
  <c r="G21" i="18"/>
  <c r="E21" i="18" s="1"/>
  <c r="G64" i="35"/>
  <c r="I64" i="35" s="1"/>
  <c r="L64" i="35" s="1"/>
  <c r="I59" i="35"/>
  <c r="L59" i="35" s="1"/>
  <c r="J115" i="16"/>
  <c r="I21" i="20"/>
  <c r="G19" i="17"/>
  <c r="D95" i="53" l="1"/>
  <c r="E95" i="53"/>
  <c r="C95" i="53"/>
  <c r="C87" i="53"/>
  <c r="D87" i="53"/>
  <c r="E87" i="53"/>
  <c r="D85" i="53"/>
  <c r="E85" i="53"/>
  <c r="C85" i="53"/>
  <c r="D83" i="53"/>
  <c r="E83" i="53"/>
  <c r="C83" i="53"/>
  <c r="E19" i="17"/>
  <c r="C21" i="18"/>
  <c r="D21" i="18"/>
  <c r="D22" i="18"/>
  <c r="C22" i="18"/>
  <c r="G19" i="21"/>
  <c r="E19" i="21" s="1"/>
  <c r="F20" i="21"/>
  <c r="G96" i="53"/>
  <c r="E18" i="21"/>
  <c r="D18" i="21"/>
  <c r="F20" i="17"/>
  <c r="M16" i="31"/>
  <c r="G30" i="31" s="1"/>
  <c r="BV24" i="47" s="1"/>
  <c r="F19" i="20"/>
  <c r="G19" i="20" s="1"/>
  <c r="F21" i="21"/>
  <c r="G20" i="21"/>
  <c r="F20" i="39"/>
  <c r="G19" i="39"/>
  <c r="C19" i="17"/>
  <c r="F21" i="17"/>
  <c r="G23" i="18"/>
  <c r="E23" i="18" s="1"/>
  <c r="D19" i="17"/>
  <c r="D96" i="53" l="1"/>
  <c r="E96" i="53"/>
  <c r="C96" i="53"/>
  <c r="E20" i="21"/>
  <c r="C23" i="18"/>
  <c r="D23" i="18"/>
  <c r="D19" i="21"/>
  <c r="C19" i="21"/>
  <c r="G97" i="53"/>
  <c r="G20" i="17"/>
  <c r="C20" i="17" s="1"/>
  <c r="BQ13" i="47"/>
  <c r="C20" i="21"/>
  <c r="D20" i="21"/>
  <c r="E19" i="39"/>
  <c r="C19" i="39"/>
  <c r="D19" i="39"/>
  <c r="F21" i="39"/>
  <c r="L19" i="20"/>
  <c r="C19" i="20" s="1"/>
  <c r="G20" i="39"/>
  <c r="G21" i="21"/>
  <c r="E21" i="21" s="1"/>
  <c r="F22" i="21"/>
  <c r="F20" i="20"/>
  <c r="F22" i="17"/>
  <c r="G21" i="17"/>
  <c r="G24" i="18"/>
  <c r="E24" i="18" s="1"/>
  <c r="I23" i="20"/>
  <c r="G20" i="20" l="1"/>
  <c r="J20" i="20"/>
  <c r="E97" i="53"/>
  <c r="C97" i="53"/>
  <c r="D97" i="53"/>
  <c r="C24" i="18"/>
  <c r="D24" i="18"/>
  <c r="G98" i="53"/>
  <c r="E20" i="17"/>
  <c r="D20" i="17"/>
  <c r="H9" i="15"/>
  <c r="C21" i="21"/>
  <c r="D21" i="21"/>
  <c r="H9" i="14"/>
  <c r="E19" i="20"/>
  <c r="D19" i="20"/>
  <c r="F21" i="20"/>
  <c r="L20" i="20"/>
  <c r="C20" i="20" s="1"/>
  <c r="G22" i="21"/>
  <c r="C22" i="21" s="1"/>
  <c r="F23" i="21"/>
  <c r="G21" i="39"/>
  <c r="E21" i="39" s="1"/>
  <c r="F22" i="39"/>
  <c r="E20" i="39"/>
  <c r="D20" i="39"/>
  <c r="C20" i="39"/>
  <c r="G26" i="31"/>
  <c r="G23" i="30"/>
  <c r="J25" i="30" s="1"/>
  <c r="D21" i="17"/>
  <c r="C21" i="17"/>
  <c r="G22" i="17"/>
  <c r="E22" i="17" s="1"/>
  <c r="F23" i="17"/>
  <c r="G25" i="18"/>
  <c r="E25" i="18" s="1"/>
  <c r="E21" i="17"/>
  <c r="G21" i="20" l="1"/>
  <c r="J21" i="20"/>
  <c r="C98" i="53"/>
  <c r="D98" i="53"/>
  <c r="E98" i="53"/>
  <c r="C25" i="18"/>
  <c r="D25" i="18"/>
  <c r="G99" i="53"/>
  <c r="G9" i="30"/>
  <c r="L26" i="30" s="1"/>
  <c r="C38" i="30" s="1"/>
  <c r="E22" i="21"/>
  <c r="D22" i="21"/>
  <c r="E20" i="20"/>
  <c r="D20" i="20"/>
  <c r="C21" i="39"/>
  <c r="G22" i="39"/>
  <c r="D21" i="39"/>
  <c r="F23" i="39"/>
  <c r="G23" i="21"/>
  <c r="C23" i="21" s="1"/>
  <c r="L21" i="20"/>
  <c r="D21" i="20" s="1"/>
  <c r="F22" i="20"/>
  <c r="AE24" i="47"/>
  <c r="G28" i="31"/>
  <c r="D22" i="17"/>
  <c r="G23" i="17"/>
  <c r="E23" i="17" s="1"/>
  <c r="C22" i="17"/>
  <c r="G26" i="18"/>
  <c r="E26" i="18" s="1"/>
  <c r="G22" i="20" l="1"/>
  <c r="J22" i="20"/>
  <c r="C99" i="53"/>
  <c r="D99" i="53"/>
  <c r="E99" i="53"/>
  <c r="D26" i="18"/>
  <c r="C26" i="18"/>
  <c r="G100" i="53"/>
  <c r="D23" i="21"/>
  <c r="E23" i="21"/>
  <c r="F23" i="20"/>
  <c r="L22" i="20"/>
  <c r="E22" i="20" s="1"/>
  <c r="E21" i="20"/>
  <c r="G23" i="39"/>
  <c r="D22" i="39"/>
  <c r="C22" i="39"/>
  <c r="E22" i="39"/>
  <c r="C21" i="20"/>
  <c r="AE26" i="47"/>
  <c r="G31" i="31"/>
  <c r="G27" i="18"/>
  <c r="E27" i="18" s="1"/>
  <c r="D23" i="17"/>
  <c r="C23" i="17"/>
  <c r="G23" i="20" l="1"/>
  <c r="J23" i="20"/>
  <c r="D100" i="53"/>
  <c r="C100" i="53"/>
  <c r="E100" i="53"/>
  <c r="C27" i="18"/>
  <c r="D27" i="18"/>
  <c r="G101" i="53"/>
  <c r="D23" i="39"/>
  <c r="C23" i="39"/>
  <c r="E23" i="39"/>
  <c r="L23" i="20"/>
  <c r="E23" i="20" s="1"/>
  <c r="D22" i="20"/>
  <c r="H23" i="20"/>
  <c r="C22" i="20"/>
  <c r="BV25" i="47"/>
  <c r="G32" i="31"/>
  <c r="E101" i="53" l="1"/>
  <c r="D101" i="53"/>
  <c r="C101" i="53"/>
  <c r="G102" i="53"/>
  <c r="C23" i="20"/>
  <c r="D23" i="20"/>
  <c r="BV26" i="47"/>
  <c r="C40" i="31"/>
  <c r="BB29" i="47" s="1"/>
  <c r="D102" i="53" l="1"/>
  <c r="C102" i="53"/>
  <c r="E102" i="53"/>
  <c r="G103" i="53"/>
  <c r="E103" i="53" l="1"/>
  <c r="D103" i="53"/>
  <c r="C103" i="53"/>
  <c r="G104" i="53"/>
  <c r="I29" i="20"/>
  <c r="K29" i="20"/>
  <c r="D104" i="53" l="1"/>
  <c r="C104" i="53"/>
  <c r="E104" i="53"/>
  <c r="G105" i="53"/>
  <c r="I30" i="20"/>
  <c r="K30" i="20"/>
  <c r="C105" i="53" l="1"/>
  <c r="E105" i="53"/>
  <c r="D105" i="53"/>
  <c r="G106" i="53"/>
  <c r="K31" i="20"/>
  <c r="E106" i="53" l="1"/>
  <c r="D106" i="53"/>
  <c r="C106" i="53"/>
  <c r="G107" i="53"/>
  <c r="K32" i="20"/>
  <c r="C107" i="53" l="1"/>
  <c r="E107" i="53"/>
  <c r="D107" i="53"/>
  <c r="G108" i="53"/>
  <c r="K34" i="20"/>
  <c r="E108" i="53" l="1"/>
  <c r="D108" i="53"/>
  <c r="C108" i="53"/>
  <c r="G109" i="53"/>
  <c r="I35" i="20"/>
  <c r="D109" i="53" l="1"/>
  <c r="E109" i="53"/>
  <c r="C109" i="53"/>
  <c r="G110" i="53"/>
  <c r="I36" i="20"/>
  <c r="K36" i="20"/>
  <c r="C110" i="53" l="1"/>
  <c r="E110" i="53"/>
  <c r="D110" i="53"/>
  <c r="G111" i="53"/>
  <c r="D111" i="53" l="1"/>
  <c r="E111" i="53"/>
  <c r="C111" i="53"/>
  <c r="G112" i="53"/>
  <c r="I41" i="20"/>
  <c r="C112" i="53" l="1"/>
  <c r="E112" i="53"/>
  <c r="D112" i="53"/>
  <c r="G113" i="53"/>
  <c r="I42" i="20"/>
  <c r="D113" i="53" l="1"/>
  <c r="E113" i="53"/>
  <c r="C113" i="53"/>
  <c r="G114" i="53"/>
  <c r="I43" i="20"/>
  <c r="D114" i="53" l="1"/>
  <c r="C114" i="53"/>
  <c r="E114" i="53"/>
  <c r="G115" i="53"/>
  <c r="I44" i="20"/>
  <c r="D115" i="53" l="1"/>
  <c r="E115" i="53"/>
  <c r="C115" i="53"/>
  <c r="G116" i="53"/>
  <c r="D116" i="53" l="1"/>
  <c r="C116" i="53"/>
  <c r="E116" i="53"/>
  <c r="G117" i="53"/>
  <c r="C117" i="53" l="1"/>
  <c r="D117" i="53"/>
  <c r="E117" i="53"/>
  <c r="G118" i="53"/>
  <c r="C118" i="53" l="1"/>
  <c r="D118" i="53"/>
  <c r="E118" i="53"/>
  <c r="G119" i="53"/>
  <c r="K49" i="20"/>
  <c r="C119" i="53" l="1"/>
  <c r="E119" i="53"/>
  <c r="D119" i="53"/>
  <c r="G121" i="53"/>
  <c r="G120" i="53"/>
  <c r="I50" i="20"/>
  <c r="H50" i="20"/>
  <c r="E121" i="53" l="1"/>
  <c r="C121" i="53"/>
  <c r="D121" i="53"/>
  <c r="E120" i="53"/>
  <c r="C120" i="53"/>
  <c r="D120" i="53"/>
  <c r="G122" i="53"/>
  <c r="I51" i="20"/>
  <c r="K51" i="20"/>
  <c r="D122" i="53" l="1"/>
  <c r="E122" i="53"/>
  <c r="C122" i="53"/>
  <c r="G123" i="53"/>
  <c r="E123" i="53" l="1"/>
  <c r="D123" i="53"/>
  <c r="C123" i="53"/>
  <c r="G124" i="53"/>
  <c r="E124" i="53" l="1"/>
  <c r="D124" i="53"/>
  <c r="C124" i="53"/>
  <c r="G130" i="53"/>
  <c r="G128" i="53"/>
  <c r="G126" i="53"/>
  <c r="G125" i="53"/>
  <c r="K54" i="20"/>
  <c r="I54" i="20"/>
  <c r="D126" i="53" l="1"/>
  <c r="E126" i="53"/>
  <c r="C126" i="53"/>
  <c r="C130" i="53"/>
  <c r="D130" i="53"/>
  <c r="E130" i="53"/>
  <c r="C125" i="53"/>
  <c r="D125" i="53"/>
  <c r="E125" i="53"/>
  <c r="E128" i="53"/>
  <c r="C128" i="53"/>
  <c r="D128" i="53"/>
  <c r="G127" i="53"/>
  <c r="I55" i="20"/>
  <c r="E127" i="53" l="1"/>
  <c r="D127" i="53"/>
  <c r="C127" i="53"/>
  <c r="G129" i="53"/>
  <c r="I56" i="20"/>
  <c r="E129" i="53" l="1"/>
  <c r="D129" i="53"/>
  <c r="C129" i="53"/>
  <c r="G131" i="53"/>
  <c r="I57" i="20"/>
  <c r="D131" i="53" l="1"/>
  <c r="C131" i="53"/>
  <c r="E131" i="53"/>
  <c r="G135" i="53"/>
  <c r="G133" i="53"/>
  <c r="G132" i="53"/>
  <c r="C135" i="53" l="1"/>
  <c r="E135" i="53"/>
  <c r="D135" i="53"/>
  <c r="E133" i="53"/>
  <c r="D133" i="53"/>
  <c r="C133" i="53"/>
  <c r="E132" i="53"/>
  <c r="C132" i="53"/>
  <c r="D132" i="53"/>
  <c r="G134" i="53"/>
  <c r="H59" i="20"/>
  <c r="I59" i="20"/>
  <c r="D134" i="53" l="1"/>
  <c r="E134" i="53"/>
  <c r="C134" i="53"/>
  <c r="G136" i="53"/>
  <c r="I60" i="20"/>
  <c r="D136" i="53" l="1"/>
  <c r="E136" i="53"/>
  <c r="C136" i="53"/>
  <c r="I61" i="20"/>
  <c r="G137" i="53" l="1"/>
  <c r="E137" i="53" s="1"/>
  <c r="I62" i="20"/>
  <c r="C137" i="53" l="1"/>
  <c r="D137" i="53"/>
  <c r="G138" i="53"/>
  <c r="E138" i="53" s="1"/>
  <c r="I63" i="20"/>
  <c r="C138" i="53" l="1"/>
  <c r="D138" i="53"/>
  <c r="G139" i="53"/>
  <c r="C139" i="53" s="1"/>
  <c r="I64" i="20"/>
  <c r="K64" i="20"/>
  <c r="E139" i="53" l="1"/>
  <c r="D139" i="53"/>
  <c r="G140" i="53"/>
  <c r="C140" i="53" s="1"/>
  <c r="K65" i="20"/>
  <c r="E140" i="53" l="1"/>
  <c r="D140" i="53"/>
  <c r="G141" i="53"/>
  <c r="E141" i="53" s="1"/>
  <c r="K66" i="20"/>
  <c r="C141" i="53" l="1"/>
  <c r="D141" i="53"/>
  <c r="G142" i="53"/>
  <c r="D142" i="53" s="1"/>
  <c r="I38" i="20"/>
  <c r="K67" i="20"/>
  <c r="E142" i="53" l="1"/>
  <c r="C142" i="53"/>
  <c r="G143" i="53"/>
  <c r="C143" i="53" s="1"/>
  <c r="H68" i="20"/>
  <c r="K68" i="20"/>
  <c r="J72" i="20"/>
  <c r="D143" i="53" l="1"/>
  <c r="E143" i="53"/>
  <c r="G144" i="53"/>
  <c r="D144" i="53" s="1"/>
  <c r="I69" i="20"/>
  <c r="C144" i="53" l="1"/>
  <c r="E144" i="53"/>
  <c r="G145" i="53"/>
  <c r="E145" i="53" s="1"/>
  <c r="K70" i="20"/>
  <c r="I70" i="20"/>
  <c r="C145" i="53" l="1"/>
  <c r="D145" i="53"/>
  <c r="G146" i="53"/>
  <c r="E146" i="53" s="1"/>
  <c r="G147" i="53"/>
  <c r="C147" i="53" s="1"/>
  <c r="G71" i="20"/>
  <c r="D146" i="53" l="1"/>
  <c r="C146" i="53"/>
  <c r="E147" i="53"/>
  <c r="D147" i="53"/>
  <c r="G148" i="53"/>
  <c r="E148" i="53" s="1"/>
  <c r="K72" i="20"/>
  <c r="G72" i="20"/>
  <c r="I72" i="20"/>
  <c r="D148" i="53" l="1"/>
  <c r="C148" i="53"/>
  <c r="G149" i="53"/>
  <c r="D149" i="53" s="1"/>
  <c r="I40" i="20"/>
  <c r="I73" i="20"/>
  <c r="G73" i="20"/>
  <c r="C149" i="53" l="1"/>
  <c r="E149" i="53"/>
  <c r="G150" i="53"/>
  <c r="C150" i="53" s="1"/>
  <c r="I74" i="20"/>
  <c r="H74" i="20"/>
  <c r="K74" i="20"/>
  <c r="G74" i="20"/>
  <c r="E150" i="53" l="1"/>
  <c r="D150" i="53"/>
  <c r="G151" i="53"/>
  <c r="E151" i="53" s="1"/>
  <c r="I75" i="20"/>
  <c r="D151" i="53" l="1"/>
  <c r="C151" i="53"/>
  <c r="G152" i="53"/>
  <c r="C152" i="53" s="1"/>
  <c r="G76" i="20"/>
  <c r="H76" i="20"/>
  <c r="I76" i="20"/>
  <c r="E152" i="53" l="1"/>
  <c r="D152" i="53"/>
  <c r="G153" i="53"/>
  <c r="C153" i="53" s="1"/>
  <c r="H77" i="20"/>
  <c r="I77" i="20"/>
  <c r="E153" i="53" l="1"/>
  <c r="D153" i="53"/>
  <c r="G154" i="53"/>
  <c r="C154" i="53" s="1"/>
  <c r="I78" i="20"/>
  <c r="G78" i="20"/>
  <c r="E154" i="53" l="1"/>
  <c r="D154" i="53"/>
  <c r="G156" i="53"/>
  <c r="C156" i="53" s="1"/>
  <c r="G155" i="53"/>
  <c r="E155" i="53" s="1"/>
  <c r="I79" i="20"/>
  <c r="K79" i="20"/>
  <c r="G79" i="20"/>
  <c r="D156" i="53" l="1"/>
  <c r="E156" i="53"/>
  <c r="D155" i="53"/>
  <c r="C155" i="53"/>
  <c r="G157" i="53"/>
  <c r="E157" i="53" s="1"/>
  <c r="H80" i="20"/>
  <c r="J80" i="20"/>
  <c r="G80" i="20"/>
  <c r="I80" i="20"/>
  <c r="D157" i="53" l="1"/>
  <c r="C157" i="53"/>
  <c r="G158" i="53"/>
  <c r="C158" i="53" s="1"/>
  <c r="J81" i="20"/>
  <c r="I81" i="20"/>
  <c r="E158" i="53" l="1"/>
  <c r="D158" i="53"/>
  <c r="G159" i="53"/>
  <c r="D159" i="53" s="1"/>
  <c r="J82" i="20"/>
  <c r="C159" i="53" l="1"/>
  <c r="E159" i="53"/>
  <c r="G160" i="53"/>
  <c r="D160" i="53" s="1"/>
  <c r="H83" i="20"/>
  <c r="J83" i="20"/>
  <c r="C160" i="53" l="1"/>
  <c r="E160" i="53"/>
  <c r="G161" i="53"/>
  <c r="E161" i="53" s="1"/>
  <c r="J88" i="20"/>
  <c r="D161" i="53" l="1"/>
  <c r="C161" i="53"/>
  <c r="G162" i="53"/>
  <c r="D162" i="53" s="1"/>
  <c r="J85" i="20"/>
  <c r="H85" i="20"/>
  <c r="E162" i="53" l="1"/>
  <c r="C162" i="53"/>
  <c r="G163" i="53"/>
  <c r="D163" i="53" s="1"/>
  <c r="K86" i="20"/>
  <c r="H86" i="20"/>
  <c r="E163" i="53" l="1"/>
  <c r="C163" i="53"/>
  <c r="G164" i="53"/>
  <c r="C164" i="53" s="1"/>
  <c r="J87" i="20"/>
  <c r="K87" i="20"/>
  <c r="H87" i="20"/>
  <c r="E164" i="53" l="1"/>
  <c r="D164" i="53"/>
  <c r="G165" i="53"/>
  <c r="C165" i="53" s="1"/>
  <c r="K88" i="20"/>
  <c r="H88" i="20"/>
  <c r="E165" i="53" l="1"/>
  <c r="D165" i="53"/>
  <c r="G166" i="53"/>
  <c r="C166" i="53" s="1"/>
  <c r="H89" i="20"/>
  <c r="E166" i="53" l="1"/>
  <c r="D166" i="53"/>
  <c r="G172" i="53"/>
  <c r="D172" i="53" s="1"/>
  <c r="G168" i="53"/>
  <c r="C168" i="53" s="1"/>
  <c r="G170" i="53"/>
  <c r="C170" i="53" s="1"/>
  <c r="G167" i="53"/>
  <c r="C167" i="53" s="1"/>
  <c r="F14" i="49"/>
  <c r="H90" i="20"/>
  <c r="J90" i="20"/>
  <c r="G14" i="49" l="1"/>
  <c r="G558" i="49" s="1"/>
  <c r="F558" i="49"/>
  <c r="C172" i="53"/>
  <c r="E172" i="53"/>
  <c r="E170" i="53"/>
  <c r="D170" i="53"/>
  <c r="E167" i="53"/>
  <c r="D167" i="53"/>
  <c r="D168" i="53"/>
  <c r="E168" i="53"/>
  <c r="G169" i="53"/>
  <c r="C169" i="53" s="1"/>
  <c r="H91" i="20"/>
  <c r="D169" i="53" l="1"/>
  <c r="E169" i="53"/>
  <c r="G171" i="53"/>
  <c r="C171" i="53" s="1"/>
  <c r="H92" i="20"/>
  <c r="J92" i="20"/>
  <c r="D171" i="53" l="1"/>
  <c r="E171" i="53"/>
  <c r="G173" i="53"/>
  <c r="C173" i="53" s="1"/>
  <c r="K93" i="20"/>
  <c r="H93" i="20"/>
  <c r="D173" i="53" l="1"/>
  <c r="E173" i="53"/>
  <c r="G174" i="53"/>
  <c r="E174" i="53" s="1"/>
  <c r="G175" i="53"/>
  <c r="C175" i="53" s="1"/>
  <c r="J94" i="20"/>
  <c r="H94" i="20"/>
  <c r="K94" i="20"/>
  <c r="D174" i="53" l="1"/>
  <c r="C174" i="53"/>
  <c r="E175" i="53"/>
  <c r="G176" i="53"/>
  <c r="C176" i="53" s="1"/>
  <c r="D175" i="53"/>
  <c r="K95" i="20"/>
  <c r="H95" i="20"/>
  <c r="D176" i="53" l="1"/>
  <c r="E176" i="53"/>
  <c r="G177" i="53"/>
  <c r="D177" i="53" s="1"/>
  <c r="J96" i="20"/>
  <c r="H96" i="20"/>
  <c r="K96" i="20"/>
  <c r="E177" i="53" l="1"/>
  <c r="C177" i="53"/>
  <c r="G178" i="53"/>
  <c r="C178" i="53" s="1"/>
  <c r="H97" i="20"/>
  <c r="K97" i="20"/>
  <c r="E178" i="53" l="1"/>
  <c r="D178" i="53"/>
  <c r="G179" i="53"/>
  <c r="E179" i="53" s="1"/>
  <c r="K98" i="20"/>
  <c r="H98" i="20"/>
  <c r="J102" i="20"/>
  <c r="D179" i="53" l="1"/>
  <c r="C179" i="53"/>
  <c r="G180" i="53"/>
  <c r="C180" i="53" s="1"/>
  <c r="H99" i="20"/>
  <c r="E180" i="53" l="1"/>
  <c r="D180" i="53"/>
  <c r="G181" i="53"/>
  <c r="D181" i="53" s="1"/>
  <c r="J104" i="20"/>
  <c r="C181" i="53" l="1"/>
  <c r="E181" i="53"/>
  <c r="G182" i="53"/>
  <c r="C182" i="53" s="1"/>
  <c r="H101" i="20"/>
  <c r="D182" i="53" l="1"/>
  <c r="G183" i="53"/>
  <c r="D183" i="53" s="1"/>
  <c r="E182" i="53"/>
  <c r="H102" i="20"/>
  <c r="J106" i="20"/>
  <c r="C183" i="53" l="1"/>
  <c r="E183" i="53"/>
  <c r="G184" i="53"/>
  <c r="D184" i="53" s="1"/>
  <c r="H103" i="20"/>
  <c r="K103" i="20"/>
  <c r="J103" i="20"/>
  <c r="C184" i="53" l="1"/>
  <c r="E184" i="53"/>
  <c r="G185" i="53"/>
  <c r="C185" i="53" s="1"/>
  <c r="H104" i="20"/>
  <c r="D185" i="53" l="1"/>
  <c r="E185" i="53"/>
  <c r="G186" i="53"/>
  <c r="D186" i="53" s="1"/>
  <c r="H105" i="20"/>
  <c r="J105" i="20"/>
  <c r="E186" i="53" l="1"/>
  <c r="C186" i="53"/>
  <c r="G199" i="53"/>
  <c r="D199" i="53" s="1"/>
  <c r="G187" i="53"/>
  <c r="C187" i="53" s="1"/>
  <c r="H106" i="20"/>
  <c r="D187" i="53" l="1"/>
  <c r="E187" i="53"/>
  <c r="E199" i="53"/>
  <c r="C199" i="53"/>
  <c r="G200" i="53"/>
  <c r="C200" i="53" s="1"/>
  <c r="G188" i="53"/>
  <c r="E188" i="53" s="1"/>
  <c r="J107" i="20"/>
  <c r="D200" i="53" l="1"/>
  <c r="E200" i="53"/>
  <c r="D188" i="53"/>
  <c r="C188" i="53"/>
  <c r="G201" i="53"/>
  <c r="D201" i="53" s="1"/>
  <c r="G189" i="53"/>
  <c r="C189" i="53" s="1"/>
  <c r="H108" i="20"/>
  <c r="E201" i="53" l="1"/>
  <c r="C201" i="53"/>
  <c r="D189" i="53"/>
  <c r="G190" i="53"/>
  <c r="E190" i="53" s="1"/>
  <c r="G202" i="53"/>
  <c r="D202" i="53" s="1"/>
  <c r="E189" i="53"/>
  <c r="H109" i="20"/>
  <c r="D190" i="53" l="1"/>
  <c r="C190" i="53"/>
  <c r="E202" i="53"/>
  <c r="C202" i="53"/>
  <c r="G191" i="53"/>
  <c r="E191" i="53" s="1"/>
  <c r="G203" i="53"/>
  <c r="C203" i="53" s="1"/>
  <c r="H110" i="20"/>
  <c r="E203" i="53" l="1"/>
  <c r="C191" i="53"/>
  <c r="D191" i="53"/>
  <c r="D203" i="53"/>
  <c r="G204" i="53"/>
  <c r="C204" i="53" s="1"/>
  <c r="G192" i="53"/>
  <c r="C192" i="53" s="1"/>
  <c r="G193" i="53"/>
  <c r="D193" i="53" s="1"/>
  <c r="I48" i="20"/>
  <c r="D192" i="53" l="1"/>
  <c r="C193" i="53"/>
  <c r="E204" i="53"/>
  <c r="D204" i="53"/>
  <c r="E193" i="53"/>
  <c r="E192" i="53"/>
  <c r="G194" i="53"/>
  <c r="D194" i="53" s="1"/>
  <c r="G205" i="53"/>
  <c r="D205" i="53" s="1"/>
  <c r="H49" i="20"/>
  <c r="C194" i="53" l="1"/>
  <c r="E194" i="53"/>
  <c r="E205" i="53"/>
  <c r="G196" i="53"/>
  <c r="D196" i="53" s="1"/>
  <c r="G206" i="53"/>
  <c r="C206" i="53" s="1"/>
  <c r="C205" i="53"/>
  <c r="G195" i="53"/>
  <c r="C195" i="53" s="1"/>
  <c r="H118" i="20"/>
  <c r="E195" i="53" l="1"/>
  <c r="C196" i="53"/>
  <c r="E196" i="53"/>
  <c r="E206" i="53"/>
  <c r="D206" i="53"/>
  <c r="D195" i="53"/>
  <c r="G207" i="53"/>
  <c r="C207" i="53" s="1"/>
  <c r="G197" i="53"/>
  <c r="E197" i="53" s="1"/>
  <c r="H119" i="20"/>
  <c r="C197" i="53" l="1"/>
  <c r="D207" i="53"/>
  <c r="E207" i="53"/>
  <c r="G198" i="53"/>
  <c r="C198" i="53" s="1"/>
  <c r="G208" i="53"/>
  <c r="D208" i="53" s="1"/>
  <c r="D197" i="53"/>
  <c r="G14" i="39"/>
  <c r="G14" i="21"/>
  <c r="D198" i="53" l="1"/>
  <c r="E198" i="53"/>
  <c r="E208" i="53"/>
  <c r="C208" i="53"/>
  <c r="G209" i="53"/>
  <c r="D209" i="53" s="1"/>
  <c r="I127" i="20"/>
  <c r="E209" i="53" l="1"/>
  <c r="C209" i="53"/>
  <c r="G210" i="53"/>
  <c r="E210" i="53" s="1"/>
  <c r="I129" i="20"/>
  <c r="J129" i="20"/>
  <c r="D210" i="53" l="1"/>
  <c r="C210" i="53"/>
  <c r="G211" i="53"/>
  <c r="D211" i="53" s="1"/>
  <c r="J130" i="20"/>
  <c r="C211" i="53" l="1"/>
  <c r="E211" i="53"/>
  <c r="G212" i="53"/>
  <c r="D212" i="53" s="1"/>
  <c r="I131" i="20"/>
  <c r="C212" i="53" l="1"/>
  <c r="E212" i="53"/>
  <c r="G213" i="53"/>
  <c r="E213" i="53" s="1"/>
  <c r="J132" i="20"/>
  <c r="C213" i="53" l="1"/>
  <c r="D213" i="53"/>
  <c r="G214" i="53"/>
  <c r="D214" i="53" s="1"/>
  <c r="H53" i="20"/>
  <c r="E214" i="53" l="1"/>
  <c r="C214" i="53"/>
  <c r="G215" i="53"/>
  <c r="C215" i="53" s="1"/>
  <c r="I132" i="20"/>
  <c r="I134" i="20"/>
  <c r="D215" i="53" l="1"/>
  <c r="E215" i="53"/>
  <c r="G216" i="53"/>
  <c r="D216" i="53" s="1"/>
  <c r="J133" i="20"/>
  <c r="E216" i="53" l="1"/>
  <c r="C216" i="53"/>
  <c r="G217" i="53"/>
  <c r="E217" i="53" s="1"/>
  <c r="F15" i="17"/>
  <c r="I136" i="20"/>
  <c r="D217" i="53" l="1"/>
  <c r="C217" i="53"/>
  <c r="G218" i="53"/>
  <c r="D218" i="53" s="1"/>
  <c r="F15" i="39"/>
  <c r="F16" i="17"/>
  <c r="E218" i="53" l="1"/>
  <c r="C218" i="53"/>
  <c r="G219" i="53"/>
  <c r="C219" i="53" s="1"/>
  <c r="F15" i="20"/>
  <c r="G15" i="20" s="1"/>
  <c r="G15" i="39"/>
  <c r="E15" i="39" s="1"/>
  <c r="F17" i="17"/>
  <c r="G16" i="17"/>
  <c r="D16" i="17" s="1"/>
  <c r="F16" i="39"/>
  <c r="I138" i="20"/>
  <c r="D219" i="53" l="1"/>
  <c r="E219" i="53"/>
  <c r="G220" i="53"/>
  <c r="D220" i="53" s="1"/>
  <c r="G17" i="17"/>
  <c r="D17" i="17" s="1"/>
  <c r="D15" i="39"/>
  <c r="C15" i="39"/>
  <c r="E16" i="17"/>
  <c r="F17" i="39"/>
  <c r="G16" i="39"/>
  <c r="D16" i="39" s="1"/>
  <c r="F18" i="17"/>
  <c r="F16" i="20"/>
  <c r="G16" i="20" s="1"/>
  <c r="C16" i="17"/>
  <c r="E220" i="53" l="1"/>
  <c r="C220" i="53"/>
  <c r="G221" i="53"/>
  <c r="D221" i="53" s="1"/>
  <c r="C17" i="17"/>
  <c r="E17" i="17"/>
  <c r="F18" i="39"/>
  <c r="C16" i="39"/>
  <c r="F17" i="20"/>
  <c r="I17" i="20" s="1"/>
  <c r="L16" i="20"/>
  <c r="G18" i="17"/>
  <c r="E18" i="17" s="1"/>
  <c r="G17" i="39"/>
  <c r="C17" i="39" s="1"/>
  <c r="E16" i="39"/>
  <c r="I140" i="20"/>
  <c r="E221" i="53" l="1"/>
  <c r="C221" i="53"/>
  <c r="G222" i="53"/>
  <c r="D222" i="53" s="1"/>
  <c r="E17" i="39"/>
  <c r="C18" i="17"/>
  <c r="D18" i="17"/>
  <c r="D16" i="20"/>
  <c r="L17" i="20"/>
  <c r="D17" i="20" s="1"/>
  <c r="F18" i="20"/>
  <c r="I18" i="20" s="1"/>
  <c r="D17" i="39"/>
  <c r="E16" i="20"/>
  <c r="G18" i="39"/>
  <c r="E18" i="39" s="1"/>
  <c r="C16" i="20"/>
  <c r="E222" i="53" l="1"/>
  <c r="C222" i="53"/>
  <c r="G223" i="53"/>
  <c r="C223" i="53" s="1"/>
  <c r="G224" i="53"/>
  <c r="C224" i="53" s="1"/>
  <c r="E17" i="20"/>
  <c r="C17" i="20"/>
  <c r="D18" i="39"/>
  <c r="C18" i="39"/>
  <c r="L18" i="20"/>
  <c r="D18" i="20" s="1"/>
  <c r="E223" i="53" l="1"/>
  <c r="D223" i="53"/>
  <c r="D224" i="53"/>
  <c r="E224" i="53"/>
  <c r="G225" i="53"/>
  <c r="E225" i="53" s="1"/>
  <c r="E18" i="20"/>
  <c r="C18" i="20"/>
  <c r="C225" i="53" l="1"/>
  <c r="D225" i="53"/>
  <c r="G226" i="53"/>
  <c r="D226" i="53" s="1"/>
  <c r="K137" i="20"/>
  <c r="E226" i="53" l="1"/>
  <c r="C226" i="53"/>
  <c r="G227" i="53"/>
  <c r="E227" i="53" s="1"/>
  <c r="K139" i="20"/>
  <c r="C227" i="53" l="1"/>
  <c r="D227" i="53"/>
  <c r="G229" i="53"/>
  <c r="D229" i="53" s="1"/>
  <c r="G228" i="53"/>
  <c r="E228" i="53" s="1"/>
  <c r="H140" i="20"/>
  <c r="D228" i="53" l="1"/>
  <c r="E229" i="53"/>
  <c r="C229" i="53"/>
  <c r="C228" i="53"/>
  <c r="G230" i="53"/>
  <c r="D230" i="53" s="1"/>
  <c r="G231" i="53"/>
  <c r="E231" i="53" s="1"/>
  <c r="I58" i="20"/>
  <c r="E230" i="53" l="1"/>
  <c r="C230" i="53"/>
  <c r="D231" i="53"/>
  <c r="C231" i="53"/>
  <c r="G232" i="53"/>
  <c r="D232" i="53" s="1"/>
  <c r="I142" i="20"/>
  <c r="C232" i="53" l="1"/>
  <c r="E232" i="53"/>
  <c r="G233" i="53"/>
  <c r="C233" i="53" s="1"/>
  <c r="D233" i="53" l="1"/>
  <c r="E233" i="53"/>
  <c r="G234" i="53"/>
  <c r="C234" i="53" s="1"/>
  <c r="I144" i="20"/>
  <c r="D234" i="53" l="1"/>
  <c r="E234" i="53"/>
  <c r="G235" i="53"/>
  <c r="D235" i="53" s="1"/>
  <c r="I146" i="20"/>
  <c r="C235" i="53" l="1"/>
  <c r="E235" i="53"/>
  <c r="G236" i="53"/>
  <c r="D236" i="53" s="1"/>
  <c r="I65" i="20"/>
  <c r="E236" i="53" l="1"/>
  <c r="C236" i="53"/>
  <c r="G237" i="53"/>
  <c r="D237" i="53" s="1"/>
  <c r="J154" i="20"/>
  <c r="I66" i="20"/>
  <c r="E237" i="53" l="1"/>
  <c r="C237" i="53"/>
  <c r="G238" i="53"/>
  <c r="C238" i="53" s="1"/>
  <c r="I67" i="20"/>
  <c r="D238" i="53" l="1"/>
  <c r="E238" i="53"/>
  <c r="G239" i="53"/>
  <c r="C239" i="53" s="1"/>
  <c r="J158" i="20"/>
  <c r="E239" i="53" l="1"/>
  <c r="D239" i="53"/>
  <c r="G240" i="53"/>
  <c r="E240" i="53" s="1"/>
  <c r="I71" i="20"/>
  <c r="D240" i="53" l="1"/>
  <c r="C240" i="53"/>
  <c r="G241" i="53"/>
  <c r="E241" i="53" s="1"/>
  <c r="H75" i="20"/>
  <c r="C241" i="53" l="1"/>
  <c r="D241" i="53"/>
  <c r="G242" i="53"/>
  <c r="C242" i="53" s="1"/>
  <c r="K77" i="20"/>
  <c r="E242" i="53" l="1"/>
  <c r="D242" i="53"/>
  <c r="G244" i="53"/>
  <c r="C244" i="53" s="1"/>
  <c r="G243" i="53"/>
  <c r="D243" i="53" s="1"/>
  <c r="E244" i="53" l="1"/>
  <c r="D244" i="53"/>
  <c r="E243" i="53"/>
  <c r="C243" i="53"/>
  <c r="G246" i="53"/>
  <c r="C246" i="53" s="1"/>
  <c r="G245" i="53"/>
  <c r="C245" i="53" s="1"/>
  <c r="DB245" i="13"/>
  <c r="D246" i="53" l="1"/>
  <c r="E246" i="53"/>
  <c r="D245" i="53"/>
  <c r="E245" i="53"/>
  <c r="G248" i="53"/>
  <c r="E248" i="53" s="1"/>
  <c r="DC245" i="13"/>
  <c r="G247" i="53"/>
  <c r="E247" i="53" s="1"/>
  <c r="DB246" i="13"/>
  <c r="D248" i="53" l="1"/>
  <c r="C248" i="53"/>
  <c r="D247" i="53"/>
  <c r="C247" i="53"/>
  <c r="G249" i="53"/>
  <c r="E249" i="53" s="1"/>
  <c r="DC246" i="13"/>
  <c r="DB248" i="13"/>
  <c r="DB247" i="13"/>
  <c r="H81" i="20"/>
  <c r="C249" i="53" l="1"/>
  <c r="D249" i="53"/>
  <c r="G251" i="53"/>
  <c r="D251" i="53" s="1"/>
  <c r="DC248" i="13"/>
  <c r="G250" i="53"/>
  <c r="C250" i="53" s="1"/>
  <c r="DC247" i="13"/>
  <c r="DB249" i="13"/>
  <c r="H82" i="20"/>
  <c r="E251" i="53" l="1"/>
  <c r="C251" i="53"/>
  <c r="D250" i="53"/>
  <c r="E250" i="53"/>
  <c r="G252" i="53"/>
  <c r="C252" i="53" s="1"/>
  <c r="DC249" i="13"/>
  <c r="DB250" i="13"/>
  <c r="D252" i="53" l="1"/>
  <c r="E252" i="53"/>
  <c r="G253" i="53"/>
  <c r="C253" i="53" s="1"/>
  <c r="DC250" i="13"/>
  <c r="DB251" i="13"/>
  <c r="H84" i="20"/>
  <c r="D253" i="53" l="1"/>
  <c r="E253" i="53"/>
  <c r="G254" i="53"/>
  <c r="D254" i="53" s="1"/>
  <c r="DC251" i="13"/>
  <c r="DB253" i="13"/>
  <c r="DB252" i="13"/>
  <c r="E254" i="53" l="1"/>
  <c r="C254" i="53"/>
  <c r="G255" i="53"/>
  <c r="D255" i="53" s="1"/>
  <c r="DC252" i="13"/>
  <c r="G256" i="53"/>
  <c r="D256" i="53" s="1"/>
  <c r="DC253" i="13"/>
  <c r="DB254" i="13"/>
  <c r="DB255" i="13"/>
  <c r="C255" i="53" l="1"/>
  <c r="E255" i="53"/>
  <c r="C256" i="53"/>
  <c r="E256" i="53"/>
  <c r="G257" i="53"/>
  <c r="C257" i="53" s="1"/>
  <c r="DC254" i="13"/>
  <c r="G258" i="53"/>
  <c r="D258" i="53" s="1"/>
  <c r="DC255" i="13"/>
  <c r="DB257" i="13"/>
  <c r="DB256" i="13"/>
  <c r="D257" i="53" l="1"/>
  <c r="E257" i="53"/>
  <c r="C258" i="53"/>
  <c r="E258" i="53"/>
  <c r="G259" i="53"/>
  <c r="D259" i="53" s="1"/>
  <c r="DC256" i="13"/>
  <c r="G260" i="53"/>
  <c r="D260" i="53" s="1"/>
  <c r="DC257" i="13"/>
  <c r="DB258" i="13"/>
  <c r="J176" i="20"/>
  <c r="E260" i="53" l="1"/>
  <c r="C259" i="53"/>
  <c r="E259" i="53"/>
  <c r="G261" i="53"/>
  <c r="E261" i="53" s="1"/>
  <c r="DC258" i="13"/>
  <c r="C260" i="53"/>
  <c r="DB259" i="13"/>
  <c r="K89" i="20"/>
  <c r="D261" i="53" l="1"/>
  <c r="C261" i="53"/>
  <c r="G262" i="53"/>
  <c r="D262" i="53" s="1"/>
  <c r="DC259" i="13"/>
  <c r="DB260" i="13"/>
  <c r="C262" i="53" l="1"/>
  <c r="E262" i="53"/>
  <c r="G263" i="53"/>
  <c r="C263" i="53" s="1"/>
  <c r="DC260" i="13"/>
  <c r="DB261" i="13"/>
  <c r="D263" i="53" l="1"/>
  <c r="E263" i="53"/>
  <c r="G264" i="53"/>
  <c r="D264" i="53" s="1"/>
  <c r="DC261" i="13"/>
  <c r="DB262" i="13"/>
  <c r="C264" i="53" l="1"/>
  <c r="E264" i="53"/>
  <c r="G265" i="53"/>
  <c r="C265" i="53" s="1"/>
  <c r="DC262" i="13"/>
  <c r="DB263" i="13"/>
  <c r="D265" i="53" l="1"/>
  <c r="E265" i="53"/>
  <c r="G266" i="53"/>
  <c r="C266" i="53" s="1"/>
  <c r="DC263" i="13"/>
  <c r="DB264" i="13"/>
  <c r="D266" i="53" l="1"/>
  <c r="E266" i="53"/>
  <c r="G267" i="53"/>
  <c r="D267" i="53" s="1"/>
  <c r="DC264" i="13"/>
  <c r="DB265" i="13"/>
  <c r="E267" i="53" l="1"/>
  <c r="C267" i="53"/>
  <c r="G268" i="53"/>
  <c r="D268" i="53" s="1"/>
  <c r="DC265" i="13"/>
  <c r="DB266" i="13"/>
  <c r="C268" i="53" l="1"/>
  <c r="E268" i="53"/>
  <c r="G269" i="53"/>
  <c r="D269" i="53" s="1"/>
  <c r="DC266" i="13"/>
  <c r="DB267" i="13"/>
  <c r="E269" i="53" l="1"/>
  <c r="C269" i="53"/>
  <c r="G270" i="53"/>
  <c r="D270" i="53" s="1"/>
  <c r="DC267" i="13"/>
  <c r="DB268" i="13"/>
  <c r="DB269" i="13"/>
  <c r="E270" i="53" l="1"/>
  <c r="C270" i="53"/>
  <c r="G271" i="53"/>
  <c r="D271" i="53" s="1"/>
  <c r="DC268" i="13"/>
  <c r="G272" i="53"/>
  <c r="C272" i="53" s="1"/>
  <c r="DC269" i="13"/>
  <c r="DB270" i="13"/>
  <c r="C271" i="53" l="1"/>
  <c r="E271" i="53"/>
  <c r="D272" i="53"/>
  <c r="E272" i="53"/>
  <c r="G273" i="53"/>
  <c r="D273" i="53" s="1"/>
  <c r="DC270" i="13"/>
  <c r="DB271" i="13"/>
  <c r="C273" i="53" l="1"/>
  <c r="E273" i="53"/>
  <c r="G274" i="53"/>
  <c r="D274" i="53" s="1"/>
  <c r="DC271" i="13"/>
  <c r="DB272" i="13"/>
  <c r="DB273" i="13"/>
  <c r="E274" i="53" l="1"/>
  <c r="C274" i="53"/>
  <c r="G276" i="53"/>
  <c r="C276" i="53" s="1"/>
  <c r="DC273" i="13"/>
  <c r="G275" i="53"/>
  <c r="C275" i="53" s="1"/>
  <c r="DC272" i="13"/>
  <c r="DB275" i="13"/>
  <c r="DB274" i="13"/>
  <c r="E276" i="53" l="1"/>
  <c r="D276" i="53"/>
  <c r="D275" i="53"/>
  <c r="E275" i="53"/>
  <c r="G278" i="53"/>
  <c r="C278" i="53" s="1"/>
  <c r="DC275" i="13"/>
  <c r="G277" i="53"/>
  <c r="E277" i="53" s="1"/>
  <c r="DC274" i="13"/>
  <c r="DB276" i="13"/>
  <c r="D278" i="53" l="1"/>
  <c r="E278" i="53"/>
  <c r="D277" i="53"/>
  <c r="C277" i="53"/>
  <c r="G279" i="53"/>
  <c r="C279" i="53" s="1"/>
  <c r="DC276" i="13"/>
  <c r="DB277" i="13"/>
  <c r="D279" i="53" l="1"/>
  <c r="E279" i="53"/>
  <c r="G280" i="53"/>
  <c r="C280" i="53" s="1"/>
  <c r="DC277" i="13"/>
  <c r="DB278" i="13"/>
  <c r="D280" i="53" l="1"/>
  <c r="E280" i="53"/>
  <c r="G281" i="53"/>
  <c r="E281" i="53" s="1"/>
  <c r="DC278" i="13"/>
  <c r="DB279" i="13"/>
  <c r="C281" i="53" l="1"/>
  <c r="D281" i="53"/>
  <c r="G282" i="53"/>
  <c r="C282" i="53" s="1"/>
  <c r="DC279" i="13"/>
  <c r="DB280" i="13"/>
  <c r="D282" i="53" l="1"/>
  <c r="E282" i="53"/>
  <c r="G283" i="53"/>
  <c r="C283" i="53" s="1"/>
  <c r="DC280" i="13"/>
  <c r="DB281" i="13"/>
  <c r="F24" i="17"/>
  <c r="G24" i="17"/>
  <c r="F24" i="21"/>
  <c r="E283" i="53" l="1"/>
  <c r="D283" i="53"/>
  <c r="G284" i="53"/>
  <c r="E284" i="53" s="1"/>
  <c r="DC281" i="13"/>
  <c r="DB282" i="13"/>
  <c r="E24" i="17"/>
  <c r="F25" i="21"/>
  <c r="C24" i="17"/>
  <c r="D24" i="17"/>
  <c r="F24" i="39"/>
  <c r="F25" i="17"/>
  <c r="G24" i="21"/>
  <c r="D24" i="21" s="1"/>
  <c r="G24" i="39"/>
  <c r="D284" i="53" l="1"/>
  <c r="C284" i="53"/>
  <c r="G285" i="53"/>
  <c r="D285" i="53" s="1"/>
  <c r="DC282" i="13"/>
  <c r="DB283" i="13"/>
  <c r="E24" i="21"/>
  <c r="C24" i="21"/>
  <c r="F24" i="20"/>
  <c r="C24" i="39"/>
  <c r="D24" i="39"/>
  <c r="E24" i="39"/>
  <c r="G25" i="17"/>
  <c r="C25" i="17" s="1"/>
  <c r="F26" i="17"/>
  <c r="F25" i="39"/>
  <c r="G25" i="21"/>
  <c r="E25" i="21" s="1"/>
  <c r="F26" i="21"/>
  <c r="G28" i="18"/>
  <c r="E28" i="18" s="1"/>
  <c r="L24" i="20"/>
  <c r="G24" i="20" l="1"/>
  <c r="J24" i="20"/>
  <c r="E285" i="53"/>
  <c r="C285" i="53"/>
  <c r="G286" i="53"/>
  <c r="C286" i="53" s="1"/>
  <c r="DC283" i="13"/>
  <c r="D28" i="18"/>
  <c r="C28" i="18"/>
  <c r="DB284" i="13"/>
  <c r="E24" i="20"/>
  <c r="C25" i="21"/>
  <c r="D25" i="21"/>
  <c r="F27" i="21"/>
  <c r="G26" i="21"/>
  <c r="C26" i="21" s="1"/>
  <c r="F26" i="39"/>
  <c r="G26" i="17"/>
  <c r="E26" i="17" s="1"/>
  <c r="H24" i="20"/>
  <c r="D24" i="20"/>
  <c r="C24" i="20"/>
  <c r="E25" i="17"/>
  <c r="G25" i="39"/>
  <c r="E25" i="39" s="1"/>
  <c r="F27" i="17"/>
  <c r="G29" i="18"/>
  <c r="E29" i="18" s="1"/>
  <c r="F25" i="20"/>
  <c r="D25" i="17"/>
  <c r="H199" i="20"/>
  <c r="G25" i="20" l="1"/>
  <c r="J25" i="20"/>
  <c r="E286" i="53"/>
  <c r="D286" i="53"/>
  <c r="G287" i="53"/>
  <c r="E287" i="53" s="1"/>
  <c r="DC284" i="13"/>
  <c r="C29" i="18"/>
  <c r="D29" i="18"/>
  <c r="DB285" i="13"/>
  <c r="E26" i="21"/>
  <c r="D26" i="21"/>
  <c r="D26" i="17"/>
  <c r="F26" i="20"/>
  <c r="G27" i="17"/>
  <c r="D27" i="17" s="1"/>
  <c r="G26" i="39"/>
  <c r="C26" i="39" s="1"/>
  <c r="F28" i="21"/>
  <c r="G27" i="21"/>
  <c r="C26" i="17"/>
  <c r="D25" i="39"/>
  <c r="C25" i="39"/>
  <c r="L25" i="20"/>
  <c r="E25" i="20" s="1"/>
  <c r="G30" i="18"/>
  <c r="E30" i="18" s="1"/>
  <c r="F27" i="39"/>
  <c r="H200" i="20"/>
  <c r="G26" i="20" l="1"/>
  <c r="J26" i="20"/>
  <c r="C287" i="53"/>
  <c r="D287" i="53"/>
  <c r="G288" i="53"/>
  <c r="D288" i="53" s="1"/>
  <c r="DC285" i="13"/>
  <c r="D30" i="18"/>
  <c r="C30" i="18"/>
  <c r="DB286" i="13"/>
  <c r="D25" i="20"/>
  <c r="C27" i="21"/>
  <c r="E27" i="21"/>
  <c r="D27" i="21"/>
  <c r="C25" i="20"/>
  <c r="C27" i="17"/>
  <c r="D26" i="39"/>
  <c r="E27" i="17"/>
  <c r="E26" i="39"/>
  <c r="G31" i="18"/>
  <c r="E31" i="18" s="1"/>
  <c r="F27" i="20"/>
  <c r="G27" i="39"/>
  <c r="D27" i="39" s="1"/>
  <c r="F29" i="21"/>
  <c r="L26" i="20"/>
  <c r="D26" i="20" s="1"/>
  <c r="G27" i="20" l="1"/>
  <c r="J27" i="20"/>
  <c r="C288" i="53"/>
  <c r="E288" i="53"/>
  <c r="G289" i="53"/>
  <c r="D289" i="53" s="1"/>
  <c r="DC286" i="13"/>
  <c r="C31" i="18"/>
  <c r="D31" i="18"/>
  <c r="DB287" i="13"/>
  <c r="G28" i="21"/>
  <c r="E26" i="20"/>
  <c r="C26" i="20"/>
  <c r="L27" i="20"/>
  <c r="D27" i="20" s="1"/>
  <c r="G32" i="18"/>
  <c r="E32" i="18" s="1"/>
  <c r="E27" i="39"/>
  <c r="C27" i="39"/>
  <c r="F28" i="17"/>
  <c r="F30" i="21"/>
  <c r="C289" i="53" l="1"/>
  <c r="E289" i="53"/>
  <c r="G290" i="53"/>
  <c r="D290" i="53" s="1"/>
  <c r="DC287" i="13"/>
  <c r="D32" i="18"/>
  <c r="C32" i="18"/>
  <c r="DB288" i="13"/>
  <c r="D28" i="21"/>
  <c r="C28" i="21"/>
  <c r="E28" i="21"/>
  <c r="G29" i="21"/>
  <c r="F31" i="21"/>
  <c r="G30" i="21"/>
  <c r="E30" i="21" s="1"/>
  <c r="G28" i="17"/>
  <c r="C28" i="17" s="1"/>
  <c r="G33" i="18"/>
  <c r="E33" i="18" s="1"/>
  <c r="E27" i="20"/>
  <c r="F28" i="39"/>
  <c r="C27" i="20"/>
  <c r="E290" i="53" l="1"/>
  <c r="C290" i="53"/>
  <c r="G291" i="53"/>
  <c r="C291" i="53" s="1"/>
  <c r="DC288" i="13"/>
  <c r="D33" i="18"/>
  <c r="C33" i="18"/>
  <c r="DB289" i="13"/>
  <c r="C30" i="21"/>
  <c r="D29" i="21"/>
  <c r="C29" i="21"/>
  <c r="E29" i="21"/>
  <c r="D30" i="21"/>
  <c r="E28" i="17"/>
  <c r="D28" i="17"/>
  <c r="G28" i="39"/>
  <c r="E28" i="39" s="1"/>
  <c r="G34" i="18"/>
  <c r="E34" i="18" s="1"/>
  <c r="F28" i="20"/>
  <c r="F32" i="21"/>
  <c r="G28" i="20" l="1"/>
  <c r="J28" i="20"/>
  <c r="D291" i="53"/>
  <c r="E291" i="53"/>
  <c r="G292" i="53"/>
  <c r="E292" i="53" s="1"/>
  <c r="DC289" i="13"/>
  <c r="D34" i="18"/>
  <c r="C34" i="18"/>
  <c r="DB290" i="13"/>
  <c r="G31" i="21"/>
  <c r="C28" i="39"/>
  <c r="D28" i="39"/>
  <c r="L28" i="20"/>
  <c r="E28" i="20" s="1"/>
  <c r="F33" i="21"/>
  <c r="H28" i="20"/>
  <c r="G35" i="18"/>
  <c r="E35" i="18" s="1"/>
  <c r="C292" i="53" l="1"/>
  <c r="D292" i="53"/>
  <c r="G293" i="53"/>
  <c r="E293" i="53" s="1"/>
  <c r="DC290" i="13"/>
  <c r="C35" i="18"/>
  <c r="D35" i="18"/>
  <c r="DB291" i="13"/>
  <c r="D28" i="20"/>
  <c r="E31" i="21"/>
  <c r="C31" i="21"/>
  <c r="D31" i="21"/>
  <c r="G32" i="21"/>
  <c r="C28" i="20"/>
  <c r="G36" i="18"/>
  <c r="E36" i="18" s="1"/>
  <c r="F34" i="21"/>
  <c r="D293" i="53" l="1"/>
  <c r="C293" i="53"/>
  <c r="G294" i="53"/>
  <c r="C294" i="53" s="1"/>
  <c r="DC291" i="13"/>
  <c r="D36" i="18"/>
  <c r="C36" i="18"/>
  <c r="DB292" i="13"/>
  <c r="G33" i="21"/>
  <c r="D32" i="21"/>
  <c r="E32" i="21"/>
  <c r="C32" i="21"/>
  <c r="F29" i="17"/>
  <c r="F35" i="21"/>
  <c r="G37" i="18"/>
  <c r="E37" i="18" s="1"/>
  <c r="E294" i="53" l="1"/>
  <c r="D294" i="53"/>
  <c r="G295" i="53"/>
  <c r="C295" i="53" s="1"/>
  <c r="DC292" i="13"/>
  <c r="D37" i="18"/>
  <c r="C37" i="18"/>
  <c r="DB293" i="13"/>
  <c r="G34" i="21"/>
  <c r="C33" i="21"/>
  <c r="D33" i="21"/>
  <c r="E33" i="21"/>
  <c r="G38" i="18"/>
  <c r="E38" i="18" s="1"/>
  <c r="F29" i="39"/>
  <c r="F36" i="21"/>
  <c r="G35" i="21"/>
  <c r="D35" i="21" s="1"/>
  <c r="G29" i="17"/>
  <c r="E29" i="17" s="1"/>
  <c r="D295" i="53" l="1"/>
  <c r="E295" i="53"/>
  <c r="G296" i="53"/>
  <c r="D296" i="53" s="1"/>
  <c r="DC293" i="13"/>
  <c r="C38" i="18"/>
  <c r="D38" i="18"/>
  <c r="DB294" i="13"/>
  <c r="C35" i="21"/>
  <c r="E35" i="21"/>
  <c r="C34" i="21"/>
  <c r="D34" i="21"/>
  <c r="E34" i="21"/>
  <c r="F37" i="21"/>
  <c r="G29" i="39"/>
  <c r="E29" i="39" s="1"/>
  <c r="F29" i="20"/>
  <c r="G39" i="18"/>
  <c r="E39" i="18" s="1"/>
  <c r="C29" i="17"/>
  <c r="D29" i="17"/>
  <c r="H209" i="20"/>
  <c r="G29" i="20" l="1"/>
  <c r="J29" i="20"/>
  <c r="E296" i="53"/>
  <c r="C296" i="53"/>
  <c r="G297" i="53"/>
  <c r="E297" i="53" s="1"/>
  <c r="DC294" i="13"/>
  <c r="C39" i="18"/>
  <c r="D39" i="18"/>
  <c r="DB295" i="13"/>
  <c r="G36" i="21"/>
  <c r="D29" i="39"/>
  <c r="C29" i="39"/>
  <c r="L29" i="20"/>
  <c r="D29" i="20" s="1"/>
  <c r="H29" i="20"/>
  <c r="G40" i="18"/>
  <c r="E40" i="18" s="1"/>
  <c r="F38" i="21"/>
  <c r="H210" i="20"/>
  <c r="D297" i="53" l="1"/>
  <c r="C297" i="53"/>
  <c r="G298" i="53"/>
  <c r="D298" i="53" s="1"/>
  <c r="DC295" i="13"/>
  <c r="C40" i="18"/>
  <c r="D40" i="18"/>
  <c r="DB296" i="13"/>
  <c r="G37" i="21"/>
  <c r="E36" i="21"/>
  <c r="C36" i="21"/>
  <c r="D36" i="21"/>
  <c r="E29" i="20"/>
  <c r="C29" i="20"/>
  <c r="G41" i="18"/>
  <c r="E41" i="18" s="1"/>
  <c r="H211" i="20"/>
  <c r="C298" i="53" l="1"/>
  <c r="E298" i="53"/>
  <c r="G299" i="53"/>
  <c r="D299" i="53" s="1"/>
  <c r="DC296" i="13"/>
  <c r="D41" i="18"/>
  <c r="C41" i="18"/>
  <c r="F39" i="21"/>
  <c r="DB297" i="13"/>
  <c r="D37" i="21"/>
  <c r="E37" i="21"/>
  <c r="C37" i="21"/>
  <c r="G38" i="21"/>
  <c r="F40" i="21"/>
  <c r="G42" i="18"/>
  <c r="E42" i="18" s="1"/>
  <c r="F30" i="17"/>
  <c r="H212" i="20"/>
  <c r="E299" i="53" l="1"/>
  <c r="C299" i="53"/>
  <c r="G300" i="53"/>
  <c r="E300" i="53" s="1"/>
  <c r="DC297" i="13"/>
  <c r="C42" i="18"/>
  <c r="D42" i="18"/>
  <c r="DB298" i="13"/>
  <c r="G39" i="21"/>
  <c r="C38" i="21"/>
  <c r="E38" i="21"/>
  <c r="D38" i="21"/>
  <c r="G43" i="18"/>
  <c r="E43" i="18" s="1"/>
  <c r="F30" i="39"/>
  <c r="G30" i="17"/>
  <c r="E30" i="17" s="1"/>
  <c r="G40" i="21"/>
  <c r="E40" i="21" s="1"/>
  <c r="F41" i="21"/>
  <c r="H213" i="20"/>
  <c r="DC298" i="13" l="1"/>
  <c r="G301" i="53"/>
  <c r="D300" i="53"/>
  <c r="C300" i="53"/>
  <c r="G45" i="18"/>
  <c r="E45" i="18" s="1"/>
  <c r="D43" i="18"/>
  <c r="C43" i="18"/>
  <c r="DB299" i="13"/>
  <c r="C40" i="21"/>
  <c r="D40" i="21"/>
  <c r="C39" i="21"/>
  <c r="D39" i="21"/>
  <c r="E39" i="21"/>
  <c r="C30" i="17"/>
  <c r="D30" i="17"/>
  <c r="F42" i="21"/>
  <c r="F30" i="20"/>
  <c r="G44" i="18"/>
  <c r="E44" i="18" s="1"/>
  <c r="G30" i="39"/>
  <c r="C30" i="39" s="1"/>
  <c r="H214" i="20"/>
  <c r="D301" i="53" l="1"/>
  <c r="C301" i="53"/>
  <c r="E301" i="53"/>
  <c r="DC299" i="13"/>
  <c r="G302" i="53"/>
  <c r="G30" i="20"/>
  <c r="J30" i="20"/>
  <c r="C44" i="18"/>
  <c r="D44" i="18"/>
  <c r="C45" i="18"/>
  <c r="D45" i="18"/>
  <c r="DB300" i="13"/>
  <c r="G41" i="21"/>
  <c r="D30" i="39"/>
  <c r="L30" i="20"/>
  <c r="E30" i="20" s="1"/>
  <c r="E30" i="39"/>
  <c r="G46" i="18"/>
  <c r="E46" i="18" s="1"/>
  <c r="H215" i="20"/>
  <c r="DC300" i="13" l="1"/>
  <c r="G303" i="53"/>
  <c r="C302" i="53"/>
  <c r="D302" i="53"/>
  <c r="E302" i="53"/>
  <c r="D46" i="18"/>
  <c r="C46" i="18"/>
  <c r="F43" i="21"/>
  <c r="DB301" i="13"/>
  <c r="E41" i="21"/>
  <c r="C41" i="21"/>
  <c r="D41" i="21"/>
  <c r="G42" i="21"/>
  <c r="D30" i="20"/>
  <c r="G47" i="18"/>
  <c r="E47" i="18" s="1"/>
  <c r="F44" i="21"/>
  <c r="C30" i="20"/>
  <c r="H216" i="20"/>
  <c r="DC301" i="13" l="1"/>
  <c r="G304" i="53"/>
  <c r="D303" i="53"/>
  <c r="C303" i="53"/>
  <c r="E303" i="53"/>
  <c r="C47" i="18"/>
  <c r="D47" i="18"/>
  <c r="DB302" i="13"/>
  <c r="E42" i="21"/>
  <c r="C42" i="21"/>
  <c r="D42" i="21"/>
  <c r="G43" i="21"/>
  <c r="F31" i="17"/>
  <c r="F45" i="21"/>
  <c r="G48" i="18"/>
  <c r="E48" i="18" s="1"/>
  <c r="C304" i="53" l="1"/>
  <c r="D304" i="53"/>
  <c r="E304" i="53"/>
  <c r="DC302" i="13"/>
  <c r="G305" i="53"/>
  <c r="G50" i="18"/>
  <c r="E50" i="18" s="1"/>
  <c r="C48" i="18"/>
  <c r="D48" i="18"/>
  <c r="DB303" i="13"/>
  <c r="C43" i="21"/>
  <c r="E43" i="21"/>
  <c r="D43" i="21"/>
  <c r="G44" i="21"/>
  <c r="G49" i="18"/>
  <c r="E49" i="18" s="1"/>
  <c r="F46" i="21"/>
  <c r="G45" i="21"/>
  <c r="C45" i="21" s="1"/>
  <c r="F31" i="39"/>
  <c r="G31" i="17"/>
  <c r="D31" i="17" s="1"/>
  <c r="DC303" i="13" l="1"/>
  <c r="G306" i="53"/>
  <c r="C305" i="53"/>
  <c r="D305" i="53"/>
  <c r="E305" i="53"/>
  <c r="D49" i="18"/>
  <c r="C49" i="18"/>
  <c r="C50" i="18"/>
  <c r="D50" i="18"/>
  <c r="DB304" i="13"/>
  <c r="D44" i="21"/>
  <c r="C44" i="21"/>
  <c r="E44" i="21"/>
  <c r="E45" i="21"/>
  <c r="D45" i="21"/>
  <c r="C31" i="17"/>
  <c r="F31" i="20"/>
  <c r="J31" i="20" s="1"/>
  <c r="G31" i="39"/>
  <c r="E31" i="39" s="1"/>
  <c r="F47" i="21"/>
  <c r="G51" i="18"/>
  <c r="E51" i="18" s="1"/>
  <c r="E31" i="17"/>
  <c r="DC304" i="13" l="1"/>
  <c r="G307" i="53"/>
  <c r="C306" i="53"/>
  <c r="D306" i="53"/>
  <c r="E306" i="53"/>
  <c r="D51" i="18"/>
  <c r="C51" i="18"/>
  <c r="DB305" i="13"/>
  <c r="G46" i="21"/>
  <c r="D31" i="39"/>
  <c r="C31" i="39"/>
  <c r="G31" i="20"/>
  <c r="G52" i="18"/>
  <c r="E52" i="18" s="1"/>
  <c r="F48" i="21"/>
  <c r="L31" i="20"/>
  <c r="C31" i="20" s="1"/>
  <c r="C307" i="53" l="1"/>
  <c r="E307" i="53"/>
  <c r="D307" i="53"/>
  <c r="DC305" i="13"/>
  <c r="G308" i="53"/>
  <c r="C52" i="18"/>
  <c r="D52" i="18"/>
  <c r="DB306" i="13"/>
  <c r="G47" i="21"/>
  <c r="E46" i="21"/>
  <c r="C46" i="21"/>
  <c r="D46" i="21"/>
  <c r="F49" i="21"/>
  <c r="D31" i="20"/>
  <c r="G53" i="18"/>
  <c r="E53" i="18" s="1"/>
  <c r="E31" i="20"/>
  <c r="DC306" i="13" l="1"/>
  <c r="G309" i="53"/>
  <c r="C308" i="53"/>
  <c r="D308" i="53"/>
  <c r="E308" i="53"/>
  <c r="D53" i="18"/>
  <c r="C53" i="18"/>
  <c r="DB307" i="13"/>
  <c r="G48" i="21"/>
  <c r="E47" i="21"/>
  <c r="C47" i="21"/>
  <c r="D47" i="21"/>
  <c r="F32" i="17"/>
  <c r="G54" i="18"/>
  <c r="E54" i="18" s="1"/>
  <c r="F50" i="21"/>
  <c r="G49" i="21"/>
  <c r="C49" i="21" s="1"/>
  <c r="D309" i="53" l="1"/>
  <c r="E309" i="53"/>
  <c r="C309" i="53"/>
  <c r="DC307" i="13"/>
  <c r="G310" i="53"/>
  <c r="C54" i="18"/>
  <c r="D54" i="18"/>
  <c r="DB308" i="13"/>
  <c r="E49" i="21"/>
  <c r="D49" i="21"/>
  <c r="D48" i="21"/>
  <c r="E48" i="21"/>
  <c r="C48" i="21"/>
  <c r="G50" i="21"/>
  <c r="C50" i="21" s="1"/>
  <c r="F51" i="21"/>
  <c r="G49" i="39"/>
  <c r="F32" i="39"/>
  <c r="G55" i="18"/>
  <c r="E55" i="18" s="1"/>
  <c r="G32" i="17"/>
  <c r="E32" i="17" s="1"/>
  <c r="DC308" i="13" l="1"/>
  <c r="G311" i="53"/>
  <c r="C310" i="53"/>
  <c r="D310" i="53"/>
  <c r="E310" i="53"/>
  <c r="C55" i="18"/>
  <c r="D55" i="18"/>
  <c r="DB309" i="13"/>
  <c r="E50" i="21"/>
  <c r="D50" i="21"/>
  <c r="G56" i="18"/>
  <c r="E56" i="18" s="1"/>
  <c r="G32" i="39"/>
  <c r="C32" i="39" s="1"/>
  <c r="G50" i="39"/>
  <c r="D32" i="17"/>
  <c r="F32" i="20"/>
  <c r="G51" i="21"/>
  <c r="E51" i="21" s="1"/>
  <c r="F52" i="21"/>
  <c r="C32" i="17"/>
  <c r="E311" i="53" l="1"/>
  <c r="C311" i="53"/>
  <c r="D311" i="53"/>
  <c r="DC309" i="13"/>
  <c r="G312" i="53"/>
  <c r="G32" i="20"/>
  <c r="J32" i="20"/>
  <c r="C56" i="18"/>
  <c r="D56" i="18"/>
  <c r="DB310" i="13"/>
  <c r="D51" i="21"/>
  <c r="C51" i="21"/>
  <c r="E32" i="39"/>
  <c r="D32" i="39"/>
  <c r="F53" i="21"/>
  <c r="G52" i="21"/>
  <c r="C52" i="21" s="1"/>
  <c r="G51" i="39"/>
  <c r="I32" i="20"/>
  <c r="G57" i="18"/>
  <c r="E57" i="18" s="1"/>
  <c r="F33" i="17"/>
  <c r="L32" i="20"/>
  <c r="E32" i="20" s="1"/>
  <c r="DC310" i="13" l="1"/>
  <c r="G313" i="53"/>
  <c r="E312" i="53"/>
  <c r="C312" i="53"/>
  <c r="D312" i="53"/>
  <c r="D57" i="18"/>
  <c r="C57" i="18"/>
  <c r="DB311" i="13"/>
  <c r="D52" i="21"/>
  <c r="E52" i="21"/>
  <c r="F33" i="39"/>
  <c r="G53" i="21"/>
  <c r="C53" i="21" s="1"/>
  <c r="F54" i="21"/>
  <c r="D32" i="20"/>
  <c r="G52" i="39"/>
  <c r="G33" i="17"/>
  <c r="D33" i="17" s="1"/>
  <c r="G58" i="18"/>
  <c r="E58" i="18" s="1"/>
  <c r="C32" i="20"/>
  <c r="D313" i="53" l="1"/>
  <c r="C313" i="53"/>
  <c r="E313" i="53"/>
  <c r="DC311" i="13"/>
  <c r="G314" i="53"/>
  <c r="C58" i="18"/>
  <c r="D58" i="18"/>
  <c r="DB312" i="13"/>
  <c r="E53" i="21"/>
  <c r="D53" i="21"/>
  <c r="F33" i="20"/>
  <c r="E33" i="17"/>
  <c r="G59" i="18"/>
  <c r="E59" i="18" s="1"/>
  <c r="G54" i="21"/>
  <c r="C54" i="21" s="1"/>
  <c r="F55" i="21"/>
  <c r="G33" i="39"/>
  <c r="E33" i="39" s="1"/>
  <c r="G53" i="39"/>
  <c r="C33" i="17"/>
  <c r="J33" i="20" l="1"/>
  <c r="I33" i="20"/>
  <c r="DC312" i="13"/>
  <c r="G315" i="53"/>
  <c r="C314" i="53"/>
  <c r="D314" i="53"/>
  <c r="E314" i="53"/>
  <c r="C59" i="18"/>
  <c r="D59" i="18"/>
  <c r="DB313" i="13"/>
  <c r="E54" i="21"/>
  <c r="D54" i="21"/>
  <c r="G54" i="39"/>
  <c r="F34" i="17"/>
  <c r="G33" i="20"/>
  <c r="D33" i="39"/>
  <c r="F56" i="21"/>
  <c r="G55" i="21"/>
  <c r="C55" i="21" s="1"/>
  <c r="G60" i="18"/>
  <c r="E60" i="18" s="1"/>
  <c r="L33" i="20"/>
  <c r="E33" i="20" s="1"/>
  <c r="C33" i="39"/>
  <c r="E315" i="53" l="1"/>
  <c r="D315" i="53"/>
  <c r="C315" i="53"/>
  <c r="DC313" i="13"/>
  <c r="G316" i="53"/>
  <c r="C60" i="18"/>
  <c r="D60" i="18"/>
  <c r="DB314" i="13"/>
  <c r="D55" i="21"/>
  <c r="E55" i="21"/>
  <c r="G55" i="39"/>
  <c r="F34" i="39"/>
  <c r="F57" i="21"/>
  <c r="G56" i="21"/>
  <c r="E56" i="21" s="1"/>
  <c r="C33" i="20"/>
  <c r="G61" i="18"/>
  <c r="E61" i="18" s="1"/>
  <c r="G34" i="17"/>
  <c r="D34" i="17" s="1"/>
  <c r="D33" i="20"/>
  <c r="DC314" i="13" l="1"/>
  <c r="G317" i="53"/>
  <c r="D316" i="53"/>
  <c r="E316" i="53"/>
  <c r="C316" i="53"/>
  <c r="C61" i="18"/>
  <c r="D61" i="18"/>
  <c r="DB315" i="13"/>
  <c r="C56" i="21"/>
  <c r="D56" i="21"/>
  <c r="G62" i="18"/>
  <c r="E62" i="18" s="1"/>
  <c r="G57" i="21"/>
  <c r="E57" i="21" s="1"/>
  <c r="F58" i="21"/>
  <c r="C34" i="17"/>
  <c r="F34" i="20"/>
  <c r="G34" i="39"/>
  <c r="C34" i="39" s="1"/>
  <c r="G56" i="39"/>
  <c r="E34" i="17"/>
  <c r="D317" i="53" l="1"/>
  <c r="E317" i="53"/>
  <c r="C317" i="53"/>
  <c r="DC315" i="13"/>
  <c r="G318" i="53"/>
  <c r="G34" i="20"/>
  <c r="J34" i="20"/>
  <c r="C62" i="18"/>
  <c r="D62" i="18"/>
  <c r="DB316" i="13"/>
  <c r="C57" i="21"/>
  <c r="D57" i="21"/>
  <c r="I34" i="20"/>
  <c r="G57" i="39"/>
  <c r="F35" i="17"/>
  <c r="E34" i="39"/>
  <c r="L34" i="20"/>
  <c r="C34" i="20" s="1"/>
  <c r="F59" i="21"/>
  <c r="G58" i="21"/>
  <c r="C58" i="21" s="1"/>
  <c r="G63" i="18"/>
  <c r="E63" i="18" s="1"/>
  <c r="D34" i="39"/>
  <c r="H231" i="20"/>
  <c r="DC316" i="13" l="1"/>
  <c r="G319" i="53"/>
  <c r="E318" i="53"/>
  <c r="C318" i="53"/>
  <c r="D318" i="53"/>
  <c r="C63" i="18"/>
  <c r="D63" i="18"/>
  <c r="DB317" i="13"/>
  <c r="E58" i="21"/>
  <c r="F71" i="17"/>
  <c r="D58" i="21"/>
  <c r="G59" i="21"/>
  <c r="C59" i="21" s="1"/>
  <c r="G58" i="39"/>
  <c r="D34" i="20"/>
  <c r="G64" i="18"/>
  <c r="E64" i="18" s="1"/>
  <c r="G35" i="17"/>
  <c r="D35" i="17" s="1"/>
  <c r="F35" i="39"/>
  <c r="E34" i="20"/>
  <c r="H232" i="20"/>
  <c r="E319" i="53" l="1"/>
  <c r="C319" i="53"/>
  <c r="D319" i="53"/>
  <c r="DC317" i="13"/>
  <c r="G320" i="53"/>
  <c r="C64" i="18"/>
  <c r="D64" i="18"/>
  <c r="DB318" i="13"/>
  <c r="F71" i="39"/>
  <c r="E59" i="21"/>
  <c r="F60" i="21"/>
  <c r="D59" i="21"/>
  <c r="F72" i="17"/>
  <c r="G71" i="17"/>
  <c r="C71" i="17" s="1"/>
  <c r="G65" i="18"/>
  <c r="E65" i="18" s="1"/>
  <c r="G60" i="21"/>
  <c r="F61" i="21"/>
  <c r="C35" i="17"/>
  <c r="G35" i="39"/>
  <c r="E35" i="39" s="1"/>
  <c r="G59" i="39"/>
  <c r="F61" i="17"/>
  <c r="F35" i="20"/>
  <c r="E35" i="17"/>
  <c r="DC318" i="13" l="1"/>
  <c r="G321" i="53"/>
  <c r="C320" i="53"/>
  <c r="D320" i="53"/>
  <c r="E320" i="53"/>
  <c r="G35" i="20"/>
  <c r="J35" i="20"/>
  <c r="D65" i="18"/>
  <c r="C65" i="18"/>
  <c r="DB319" i="13"/>
  <c r="D60" i="21"/>
  <c r="G71" i="39"/>
  <c r="E71" i="39" s="1"/>
  <c r="G72" i="39"/>
  <c r="F72" i="39"/>
  <c r="G72" i="17"/>
  <c r="D72" i="17" s="1"/>
  <c r="G82" i="18"/>
  <c r="E82" i="18" s="1"/>
  <c r="E71" i="17"/>
  <c r="D71" i="17"/>
  <c r="G71" i="21"/>
  <c r="F73" i="17"/>
  <c r="C60" i="21"/>
  <c r="E60" i="21"/>
  <c r="F71" i="21"/>
  <c r="F36" i="17"/>
  <c r="F62" i="17"/>
  <c r="F61" i="39"/>
  <c r="F62" i="21"/>
  <c r="G61" i="21"/>
  <c r="D61" i="21" s="1"/>
  <c r="G66" i="18"/>
  <c r="E66" i="18" s="1"/>
  <c r="D35" i="39"/>
  <c r="L35" i="20"/>
  <c r="C35" i="20" s="1"/>
  <c r="G60" i="39"/>
  <c r="C35" i="39"/>
  <c r="DC319" i="13" l="1"/>
  <c r="G322" i="53"/>
  <c r="E321" i="53"/>
  <c r="D321" i="53"/>
  <c r="C321" i="53"/>
  <c r="D66" i="18"/>
  <c r="C66" i="18"/>
  <c r="C82" i="18"/>
  <c r="D82" i="18"/>
  <c r="DB320" i="13"/>
  <c r="D71" i="39"/>
  <c r="C71" i="39"/>
  <c r="F73" i="39"/>
  <c r="C72" i="17"/>
  <c r="C72" i="39"/>
  <c r="D72" i="39"/>
  <c r="E72" i="39"/>
  <c r="E72" i="17"/>
  <c r="E71" i="21"/>
  <c r="D71" i="21"/>
  <c r="G73" i="17"/>
  <c r="C73" i="17" s="1"/>
  <c r="F72" i="21"/>
  <c r="E61" i="21"/>
  <c r="C61" i="21"/>
  <c r="F74" i="17"/>
  <c r="C71" i="21"/>
  <c r="G67" i="18"/>
  <c r="E67" i="18" s="1"/>
  <c r="G62" i="21"/>
  <c r="E62" i="21" s="1"/>
  <c r="F36" i="39"/>
  <c r="F62" i="39"/>
  <c r="F63" i="17"/>
  <c r="G36" i="17"/>
  <c r="D36" i="17" s="1"/>
  <c r="G62" i="17"/>
  <c r="C62" i="17" s="1"/>
  <c r="F61" i="20"/>
  <c r="K61" i="20" s="1"/>
  <c r="D35" i="20"/>
  <c r="G61" i="39"/>
  <c r="C61" i="39" s="1"/>
  <c r="E35" i="20"/>
  <c r="DC320" i="13" l="1"/>
  <c r="G323" i="53"/>
  <c r="E322" i="53"/>
  <c r="C322" i="53"/>
  <c r="D322" i="53"/>
  <c r="G61" i="20"/>
  <c r="J61" i="20"/>
  <c r="D67" i="18"/>
  <c r="C67" i="18"/>
  <c r="G84" i="18"/>
  <c r="E84" i="18" s="1"/>
  <c r="F63" i="21"/>
  <c r="DB321" i="13"/>
  <c r="G73" i="39"/>
  <c r="E73" i="39" s="1"/>
  <c r="F74" i="39"/>
  <c r="E73" i="17"/>
  <c r="D73" i="17"/>
  <c r="D62" i="21"/>
  <c r="G72" i="21"/>
  <c r="D72" i="21" s="1"/>
  <c r="C62" i="21"/>
  <c r="F73" i="21"/>
  <c r="F75" i="17"/>
  <c r="G74" i="17"/>
  <c r="D74" i="17" s="1"/>
  <c r="G86" i="18"/>
  <c r="E86" i="18" s="1"/>
  <c r="E62" i="17"/>
  <c r="D61" i="39"/>
  <c r="E36" i="17"/>
  <c r="C36" i="17"/>
  <c r="D62" i="17"/>
  <c r="E61" i="39"/>
  <c r="F36" i="20"/>
  <c r="J36" i="20" s="1"/>
  <c r="F62" i="20"/>
  <c r="F64" i="17"/>
  <c r="G36" i="39"/>
  <c r="D36" i="39" s="1"/>
  <c r="G62" i="39"/>
  <c r="E62" i="39" s="1"/>
  <c r="F63" i="39"/>
  <c r="G68" i="18"/>
  <c r="E68" i="18" s="1"/>
  <c r="H61" i="20"/>
  <c r="G63" i="17"/>
  <c r="C63" i="17" s="1"/>
  <c r="G63" i="21"/>
  <c r="F64" i="21"/>
  <c r="K62" i="20" l="1"/>
  <c r="H62" i="20"/>
  <c r="C323" i="53"/>
  <c r="D323" i="53"/>
  <c r="E323" i="53"/>
  <c r="DC321" i="13"/>
  <c r="G324" i="53"/>
  <c r="G62" i="20"/>
  <c r="J62" i="20"/>
  <c r="D86" i="18"/>
  <c r="C86" i="18"/>
  <c r="D68" i="18"/>
  <c r="C68" i="18"/>
  <c r="C84" i="18"/>
  <c r="D84" i="18"/>
  <c r="E63" i="21"/>
  <c r="DB322" i="13"/>
  <c r="C73" i="39"/>
  <c r="D73" i="39"/>
  <c r="F75" i="39"/>
  <c r="G74" i="39"/>
  <c r="D74" i="39" s="1"/>
  <c r="E72" i="21"/>
  <c r="C72" i="21"/>
  <c r="E74" i="17"/>
  <c r="C74" i="17"/>
  <c r="F76" i="17"/>
  <c r="D63" i="21"/>
  <c r="C63" i="21"/>
  <c r="G73" i="21"/>
  <c r="E73" i="21" s="1"/>
  <c r="F74" i="21"/>
  <c r="G75" i="17"/>
  <c r="D75" i="17" s="1"/>
  <c r="G89" i="18"/>
  <c r="E89" i="18" s="1"/>
  <c r="D62" i="39"/>
  <c r="C62" i="39"/>
  <c r="E36" i="39"/>
  <c r="C36" i="39"/>
  <c r="D63" i="17"/>
  <c r="G63" i="39"/>
  <c r="E63" i="39" s="1"/>
  <c r="L36" i="20"/>
  <c r="E36" i="20" s="1"/>
  <c r="L62" i="20"/>
  <c r="E62" i="20" s="1"/>
  <c r="G36" i="20"/>
  <c r="G64" i="21"/>
  <c r="D64" i="21" s="1"/>
  <c r="G69" i="18"/>
  <c r="E69" i="18" s="1"/>
  <c r="F64" i="39"/>
  <c r="G64" i="17"/>
  <c r="E64" i="17" s="1"/>
  <c r="F37" i="17"/>
  <c r="F65" i="17"/>
  <c r="F63" i="20"/>
  <c r="E63" i="17"/>
  <c r="DC322" i="13" l="1"/>
  <c r="G325" i="53"/>
  <c r="C324" i="53"/>
  <c r="D324" i="53"/>
  <c r="E324" i="53"/>
  <c r="G63" i="20"/>
  <c r="J63" i="20"/>
  <c r="G88" i="18"/>
  <c r="E88" i="18" s="1"/>
  <c r="G71" i="18"/>
  <c r="E71" i="18" s="1"/>
  <c r="D69" i="18"/>
  <c r="C69" i="18"/>
  <c r="D89" i="18"/>
  <c r="C89" i="18"/>
  <c r="F65" i="21"/>
  <c r="DB323" i="13"/>
  <c r="C74" i="39"/>
  <c r="E74" i="39"/>
  <c r="F76" i="39"/>
  <c r="G75" i="39"/>
  <c r="E75" i="39" s="1"/>
  <c r="C64" i="21"/>
  <c r="G76" i="17"/>
  <c r="D76" i="17" s="1"/>
  <c r="E64" i="21"/>
  <c r="F77" i="17"/>
  <c r="F75" i="21"/>
  <c r="D73" i="21"/>
  <c r="C75" i="17"/>
  <c r="G74" i="21"/>
  <c r="E74" i="21" s="1"/>
  <c r="C73" i="21"/>
  <c r="E75" i="17"/>
  <c r="D36" i="20"/>
  <c r="C36" i="20"/>
  <c r="C62" i="20"/>
  <c r="C63" i="39"/>
  <c r="F64" i="20"/>
  <c r="G64" i="20" s="1"/>
  <c r="G64" i="39"/>
  <c r="D64" i="39" s="1"/>
  <c r="F37" i="39"/>
  <c r="F65" i="39"/>
  <c r="D64" i="17"/>
  <c r="C64" i="17"/>
  <c r="H63" i="20"/>
  <c r="L63" i="20"/>
  <c r="D63" i="20" s="1"/>
  <c r="F66" i="17"/>
  <c r="G37" i="17"/>
  <c r="E37" i="17" s="1"/>
  <c r="G65" i="17"/>
  <c r="D65" i="17" s="1"/>
  <c r="G70" i="18"/>
  <c r="E70" i="18" s="1"/>
  <c r="G65" i="21"/>
  <c r="F66" i="21"/>
  <c r="D62" i="20"/>
  <c r="D63" i="39"/>
  <c r="C325" i="53" l="1"/>
  <c r="E325" i="53"/>
  <c r="D325" i="53"/>
  <c r="DC323" i="13"/>
  <c r="G326" i="53"/>
  <c r="D65" i="21"/>
  <c r="C71" i="18"/>
  <c r="D71" i="18"/>
  <c r="C88" i="18"/>
  <c r="D88" i="18"/>
  <c r="D70" i="18"/>
  <c r="C70" i="18"/>
  <c r="DB324" i="13"/>
  <c r="C75" i="39"/>
  <c r="D75" i="39"/>
  <c r="F77" i="39"/>
  <c r="G76" i="39"/>
  <c r="C76" i="39" s="1"/>
  <c r="C76" i="17"/>
  <c r="C74" i="21"/>
  <c r="C65" i="21"/>
  <c r="D74" i="21"/>
  <c r="E76" i="17"/>
  <c r="G75" i="21"/>
  <c r="C75" i="21" s="1"/>
  <c r="F78" i="17"/>
  <c r="E65" i="21"/>
  <c r="F76" i="21"/>
  <c r="G77" i="17"/>
  <c r="C77" i="17" s="1"/>
  <c r="G91" i="18"/>
  <c r="E91" i="18" s="1"/>
  <c r="E64" i="39"/>
  <c r="C64" i="39"/>
  <c r="F67" i="17"/>
  <c r="G66" i="17"/>
  <c r="D66" i="17" s="1"/>
  <c r="G37" i="39"/>
  <c r="C37" i="39" s="1"/>
  <c r="G65" i="39"/>
  <c r="E65" i="39" s="1"/>
  <c r="F37" i="20"/>
  <c r="F65" i="20"/>
  <c r="H65" i="20" s="1"/>
  <c r="C63" i="20"/>
  <c r="C37" i="17"/>
  <c r="C65" i="17"/>
  <c r="E65" i="17"/>
  <c r="G66" i="21"/>
  <c r="C66" i="21" s="1"/>
  <c r="G72" i="18"/>
  <c r="E72" i="18" s="1"/>
  <c r="F66" i="39"/>
  <c r="L64" i="20"/>
  <c r="D64" i="20" s="1"/>
  <c r="H64" i="20"/>
  <c r="E63" i="20"/>
  <c r="D37" i="17"/>
  <c r="DC324" i="13" l="1"/>
  <c r="G327" i="53"/>
  <c r="D326" i="53"/>
  <c r="E326" i="53"/>
  <c r="C326" i="53"/>
  <c r="G37" i="20"/>
  <c r="J37" i="20"/>
  <c r="G65" i="20"/>
  <c r="J65" i="20"/>
  <c r="C91" i="18"/>
  <c r="D91" i="18"/>
  <c r="G74" i="18"/>
  <c r="E74" i="18" s="1"/>
  <c r="C72" i="18"/>
  <c r="D72" i="18"/>
  <c r="G90" i="18"/>
  <c r="E90" i="18" s="1"/>
  <c r="G78" i="18"/>
  <c r="E78" i="18" s="1"/>
  <c r="G80" i="18"/>
  <c r="E80" i="18" s="1"/>
  <c r="G76" i="18"/>
  <c r="E76" i="18" s="1"/>
  <c r="DB325" i="13"/>
  <c r="E76" i="39"/>
  <c r="F78" i="39"/>
  <c r="G77" i="39"/>
  <c r="D77" i="39" s="1"/>
  <c r="D76" i="39"/>
  <c r="E75" i="21"/>
  <c r="D75" i="21"/>
  <c r="E66" i="21"/>
  <c r="D66" i="21"/>
  <c r="F79" i="17"/>
  <c r="G78" i="17"/>
  <c r="C78" i="17" s="1"/>
  <c r="F67" i="21"/>
  <c r="E77" i="17"/>
  <c r="F77" i="21"/>
  <c r="D77" i="17"/>
  <c r="G76" i="21"/>
  <c r="D76" i="21" s="1"/>
  <c r="C66" i="17"/>
  <c r="G92" i="18"/>
  <c r="E92" i="18" s="1"/>
  <c r="C65" i="39"/>
  <c r="E37" i="39"/>
  <c r="D37" i="39"/>
  <c r="D65" i="39"/>
  <c r="E64" i="20"/>
  <c r="C64" i="20"/>
  <c r="F67" i="39"/>
  <c r="G73" i="18"/>
  <c r="E73" i="18" s="1"/>
  <c r="G67" i="21"/>
  <c r="I37" i="20"/>
  <c r="E66" i="17"/>
  <c r="G67" i="17"/>
  <c r="C67" i="17" s="1"/>
  <c r="F38" i="17"/>
  <c r="F68" i="17"/>
  <c r="G66" i="39"/>
  <c r="C66" i="39" s="1"/>
  <c r="F66" i="20"/>
  <c r="L37" i="20"/>
  <c r="E37" i="20" s="1"/>
  <c r="L65" i="20"/>
  <c r="E65" i="20" s="1"/>
  <c r="D327" i="53" l="1"/>
  <c r="C327" i="53"/>
  <c r="E327" i="53"/>
  <c r="DC325" i="13"/>
  <c r="G328" i="53"/>
  <c r="G66" i="20"/>
  <c r="J66" i="20"/>
  <c r="C80" i="18"/>
  <c r="D80" i="18"/>
  <c r="D74" i="18"/>
  <c r="C74" i="18"/>
  <c r="C73" i="18"/>
  <c r="D73" i="18"/>
  <c r="C78" i="18"/>
  <c r="D78" i="18"/>
  <c r="C92" i="18"/>
  <c r="D92" i="18"/>
  <c r="C76" i="18"/>
  <c r="D76" i="18"/>
  <c r="C90" i="18"/>
  <c r="D90" i="18"/>
  <c r="F68" i="21"/>
  <c r="DB326" i="13"/>
  <c r="C77" i="39"/>
  <c r="G78" i="39"/>
  <c r="C78" i="39" s="1"/>
  <c r="E77" i="39"/>
  <c r="F79" i="39"/>
  <c r="D78" i="17"/>
  <c r="E78" i="17"/>
  <c r="C76" i="21"/>
  <c r="F78" i="21"/>
  <c r="E67" i="21"/>
  <c r="C67" i="21"/>
  <c r="D67" i="21"/>
  <c r="F80" i="17"/>
  <c r="G77" i="21"/>
  <c r="C77" i="21" s="1"/>
  <c r="E76" i="21"/>
  <c r="G79" i="17"/>
  <c r="D79" i="17" s="1"/>
  <c r="G93" i="18"/>
  <c r="E93" i="18" s="1"/>
  <c r="D67" i="17"/>
  <c r="G77" i="18"/>
  <c r="E77" i="18" s="1"/>
  <c r="E67" i="17"/>
  <c r="D66" i="39"/>
  <c r="H66" i="20"/>
  <c r="F69" i="17"/>
  <c r="G38" i="17"/>
  <c r="C38" i="17" s="1"/>
  <c r="G68" i="17"/>
  <c r="D68" i="17" s="1"/>
  <c r="F38" i="39"/>
  <c r="F68" i="39"/>
  <c r="E66" i="39"/>
  <c r="C37" i="20"/>
  <c r="D65" i="20"/>
  <c r="F67" i="20"/>
  <c r="L66" i="20"/>
  <c r="D66" i="20" s="1"/>
  <c r="G75" i="18"/>
  <c r="E75" i="18" s="1"/>
  <c r="G67" i="39"/>
  <c r="E67" i="39" s="1"/>
  <c r="D37" i="20"/>
  <c r="C65" i="20"/>
  <c r="DC326" i="13" l="1"/>
  <c r="G329" i="53"/>
  <c r="E328" i="53"/>
  <c r="C328" i="53"/>
  <c r="D328" i="53"/>
  <c r="G67" i="20"/>
  <c r="J67" i="20"/>
  <c r="C75" i="18"/>
  <c r="D75" i="18"/>
  <c r="C93" i="18"/>
  <c r="D93" i="18"/>
  <c r="D77" i="18"/>
  <c r="C77" i="18"/>
  <c r="F69" i="21"/>
  <c r="G68" i="21"/>
  <c r="E68" i="21" s="1"/>
  <c r="DB327" i="13"/>
  <c r="E78" i="39"/>
  <c r="D78" i="39"/>
  <c r="G79" i="39"/>
  <c r="E79" i="39" s="1"/>
  <c r="F80" i="39"/>
  <c r="E77" i="21"/>
  <c r="C79" i="17"/>
  <c r="D77" i="21"/>
  <c r="G78" i="21"/>
  <c r="E78" i="21" s="1"/>
  <c r="G69" i="21"/>
  <c r="F81" i="17"/>
  <c r="G80" i="17"/>
  <c r="E80" i="17" s="1"/>
  <c r="F79" i="21"/>
  <c r="E79" i="17"/>
  <c r="E38" i="17"/>
  <c r="G94" i="18"/>
  <c r="E94" i="18" s="1"/>
  <c r="G79" i="18"/>
  <c r="E79" i="18" s="1"/>
  <c r="E68" i="17"/>
  <c r="C68" i="17"/>
  <c r="D67" i="39"/>
  <c r="D38" i="17"/>
  <c r="L67" i="20"/>
  <c r="D67" i="20" s="1"/>
  <c r="H67" i="20"/>
  <c r="F69" i="39"/>
  <c r="C66" i="20"/>
  <c r="F38" i="20"/>
  <c r="J38" i="20" s="1"/>
  <c r="F68" i="20"/>
  <c r="G38" i="39"/>
  <c r="C38" i="39" s="1"/>
  <c r="G68" i="39"/>
  <c r="E68" i="39" s="1"/>
  <c r="F70" i="17"/>
  <c r="G69" i="17"/>
  <c r="C69" i="17" s="1"/>
  <c r="C67" i="39"/>
  <c r="E66" i="20"/>
  <c r="DC327" i="13" l="1"/>
  <c r="G330" i="53"/>
  <c r="C329" i="53"/>
  <c r="D329" i="53"/>
  <c r="E329" i="53"/>
  <c r="G68" i="20"/>
  <c r="J68" i="20"/>
  <c r="C68" i="21"/>
  <c r="D94" i="18"/>
  <c r="C94" i="18"/>
  <c r="D79" i="18"/>
  <c r="C79" i="18"/>
  <c r="F70" i="39"/>
  <c r="D68" i="21"/>
  <c r="F70" i="21"/>
  <c r="DB328" i="13"/>
  <c r="D79" i="39"/>
  <c r="C79" i="39"/>
  <c r="F81" i="39"/>
  <c r="G80" i="39"/>
  <c r="E80" i="39" s="1"/>
  <c r="D78" i="21"/>
  <c r="D80" i="17"/>
  <c r="C80" i="17"/>
  <c r="C78" i="21"/>
  <c r="D69" i="21"/>
  <c r="E69" i="21"/>
  <c r="C69" i="21"/>
  <c r="F82" i="17"/>
  <c r="G81" i="17"/>
  <c r="C81" i="17" s="1"/>
  <c r="F80" i="21"/>
  <c r="G79" i="21"/>
  <c r="D79" i="21" s="1"/>
  <c r="G95" i="18"/>
  <c r="E95" i="18" s="1"/>
  <c r="E67" i="20"/>
  <c r="L38" i="20"/>
  <c r="D38" i="20" s="1"/>
  <c r="L68" i="20"/>
  <c r="C68" i="20" s="1"/>
  <c r="G69" i="39"/>
  <c r="C69" i="39" s="1"/>
  <c r="E38" i="39"/>
  <c r="C68" i="39"/>
  <c r="C67" i="20"/>
  <c r="D69" i="17"/>
  <c r="G70" i="17"/>
  <c r="D70" i="17" s="1"/>
  <c r="F39" i="17"/>
  <c r="F69" i="20"/>
  <c r="G38" i="20"/>
  <c r="G70" i="39"/>
  <c r="E69" i="17"/>
  <c r="D38" i="39"/>
  <c r="D68" i="39"/>
  <c r="DC328" i="13" l="1"/>
  <c r="G331" i="53"/>
  <c r="D330" i="53"/>
  <c r="E330" i="53"/>
  <c r="C330" i="53"/>
  <c r="G69" i="20"/>
  <c r="J69" i="20"/>
  <c r="C70" i="39"/>
  <c r="C95" i="18"/>
  <c r="D95" i="18"/>
  <c r="G70" i="21"/>
  <c r="C70" i="21" s="1"/>
  <c r="DB329" i="13"/>
  <c r="C80" i="39"/>
  <c r="E70" i="39"/>
  <c r="F82" i="39"/>
  <c r="D70" i="39"/>
  <c r="G81" i="39"/>
  <c r="D81" i="39" s="1"/>
  <c r="D80" i="39"/>
  <c r="E79" i="21"/>
  <c r="C79" i="21"/>
  <c r="E81" i="17"/>
  <c r="F81" i="21"/>
  <c r="D81" i="17"/>
  <c r="F83" i="17"/>
  <c r="G80" i="21"/>
  <c r="D80" i="21" s="1"/>
  <c r="G82" i="17"/>
  <c r="D82" i="17" s="1"/>
  <c r="E38" i="20"/>
  <c r="G96" i="18"/>
  <c r="E96" i="18" s="1"/>
  <c r="E68" i="20"/>
  <c r="C38" i="20"/>
  <c r="D68" i="20"/>
  <c r="G81" i="18"/>
  <c r="E81" i="18" s="1"/>
  <c r="F70" i="20"/>
  <c r="G39" i="17"/>
  <c r="C39" i="17" s="1"/>
  <c r="E69" i="39"/>
  <c r="C70" i="17"/>
  <c r="F39" i="39"/>
  <c r="H69" i="20"/>
  <c r="L69" i="20"/>
  <c r="C69" i="20" s="1"/>
  <c r="D69" i="39"/>
  <c r="E70" i="17"/>
  <c r="D331" i="53" l="1"/>
  <c r="E331" i="53"/>
  <c r="C331" i="53"/>
  <c r="DC329" i="13"/>
  <c r="G332" i="53"/>
  <c r="G70" i="20"/>
  <c r="J70" i="20"/>
  <c r="D81" i="18"/>
  <c r="C81" i="18"/>
  <c r="G85" i="18"/>
  <c r="E85" i="18" s="1"/>
  <c r="C96" i="18"/>
  <c r="D96" i="18"/>
  <c r="G83" i="18"/>
  <c r="E83" i="18" s="1"/>
  <c r="G87" i="18"/>
  <c r="E87" i="18" s="1"/>
  <c r="E70" i="21"/>
  <c r="D70" i="21"/>
  <c r="DB330" i="13"/>
  <c r="F83" i="39"/>
  <c r="C81" i="39"/>
  <c r="G82" i="39"/>
  <c r="C82" i="39" s="1"/>
  <c r="E81" i="39"/>
  <c r="G81" i="21"/>
  <c r="C81" i="21" s="1"/>
  <c r="F84" i="17"/>
  <c r="G83" i="17"/>
  <c r="D83" i="17" s="1"/>
  <c r="C80" i="21"/>
  <c r="E80" i="21"/>
  <c r="E82" i="17"/>
  <c r="C82" i="17"/>
  <c r="F82" i="21"/>
  <c r="G97" i="18"/>
  <c r="E97" i="18" s="1"/>
  <c r="D39" i="17"/>
  <c r="E39" i="17"/>
  <c r="G39" i="39"/>
  <c r="C39" i="39" s="1"/>
  <c r="L70" i="20"/>
  <c r="D70" i="20" s="1"/>
  <c r="F39" i="20"/>
  <c r="F71" i="20"/>
  <c r="E69" i="20"/>
  <c r="H70" i="20"/>
  <c r="D69" i="20"/>
  <c r="DC330" i="13" l="1"/>
  <c r="G333" i="53"/>
  <c r="D332" i="53"/>
  <c r="E332" i="53"/>
  <c r="C332" i="53"/>
  <c r="G39" i="20"/>
  <c r="J39" i="20"/>
  <c r="D97" i="18"/>
  <c r="C97" i="18"/>
  <c r="D85" i="18"/>
  <c r="C85" i="18"/>
  <c r="D87" i="18"/>
  <c r="C87" i="18"/>
  <c r="C83" i="18"/>
  <c r="D83" i="18"/>
  <c r="DB331" i="13"/>
  <c r="E82" i="39"/>
  <c r="F84" i="39"/>
  <c r="D82" i="39"/>
  <c r="G83" i="39"/>
  <c r="E83" i="39" s="1"/>
  <c r="D81" i="21"/>
  <c r="E81" i="21"/>
  <c r="G84" i="17"/>
  <c r="D84" i="17" s="1"/>
  <c r="G82" i="21"/>
  <c r="C82" i="21" s="1"/>
  <c r="C83" i="17"/>
  <c r="E83" i="17"/>
  <c r="F83" i="21"/>
  <c r="F85" i="17"/>
  <c r="G98" i="18"/>
  <c r="E98" i="18" s="1"/>
  <c r="E70" i="20"/>
  <c r="C70" i="20"/>
  <c r="E39" i="39"/>
  <c r="D39" i="39"/>
  <c r="I39" i="20"/>
  <c r="F40" i="17"/>
  <c r="F72" i="20"/>
  <c r="L39" i="20"/>
  <c r="C39" i="20" s="1"/>
  <c r="L71" i="20"/>
  <c r="E71" i="20" s="1"/>
  <c r="DC331" i="13" l="1"/>
  <c r="G334" i="53"/>
  <c r="D333" i="53"/>
  <c r="C333" i="53"/>
  <c r="E333" i="53"/>
  <c r="C98" i="18"/>
  <c r="D98" i="18"/>
  <c r="DB332" i="13"/>
  <c r="D83" i="39"/>
  <c r="C83" i="39"/>
  <c r="F85" i="39"/>
  <c r="G84" i="39"/>
  <c r="C84" i="39" s="1"/>
  <c r="C84" i="17"/>
  <c r="E84" i="17"/>
  <c r="G85" i="17"/>
  <c r="E85" i="17" s="1"/>
  <c r="F86" i="17"/>
  <c r="F84" i="21"/>
  <c r="D82" i="21"/>
  <c r="G83" i="21"/>
  <c r="E83" i="21" s="1"/>
  <c r="E82" i="21"/>
  <c r="G99" i="18"/>
  <c r="E99" i="18" s="1"/>
  <c r="F73" i="20"/>
  <c r="L72" i="20"/>
  <c r="C72" i="20" s="1"/>
  <c r="F40" i="39"/>
  <c r="G40" i="17"/>
  <c r="E40" i="17" s="1"/>
  <c r="D39" i="20"/>
  <c r="C71" i="20"/>
  <c r="H72" i="20"/>
  <c r="E39" i="20"/>
  <c r="D71" i="20"/>
  <c r="H247" i="20"/>
  <c r="C334" i="53" l="1"/>
  <c r="D334" i="53"/>
  <c r="E334" i="53"/>
  <c r="DC332" i="13"/>
  <c r="G335" i="53"/>
  <c r="C99" i="18"/>
  <c r="D99" i="18"/>
  <c r="DB333" i="13"/>
  <c r="E84" i="39"/>
  <c r="D84" i="39"/>
  <c r="G85" i="39"/>
  <c r="D85" i="39" s="1"/>
  <c r="F86" i="39"/>
  <c r="D85" i="17"/>
  <c r="C85" i="17"/>
  <c r="F85" i="21"/>
  <c r="G84" i="21"/>
  <c r="D84" i="21" s="1"/>
  <c r="F87" i="17"/>
  <c r="G86" i="17"/>
  <c r="D86" i="17" s="1"/>
  <c r="D83" i="21"/>
  <c r="C83" i="21"/>
  <c r="G100" i="18"/>
  <c r="E100" i="18" s="1"/>
  <c r="E72" i="20"/>
  <c r="D40" i="17"/>
  <c r="D72" i="20"/>
  <c r="C40" i="17"/>
  <c r="G40" i="39"/>
  <c r="C40" i="39" s="1"/>
  <c r="L73" i="20"/>
  <c r="C73" i="20" s="1"/>
  <c r="H73" i="20"/>
  <c r="F40" i="20"/>
  <c r="F74" i="20"/>
  <c r="DC333" i="13" l="1"/>
  <c r="G336" i="53"/>
  <c r="E335" i="53"/>
  <c r="D335" i="53"/>
  <c r="C335" i="53"/>
  <c r="G40" i="20"/>
  <c r="J40" i="20"/>
  <c r="C100" i="18"/>
  <c r="D100" i="18"/>
  <c r="DB334" i="13"/>
  <c r="E85" i="39"/>
  <c r="C85" i="39"/>
  <c r="G86" i="39"/>
  <c r="C86" i="39" s="1"/>
  <c r="F87" i="39"/>
  <c r="C86" i="17"/>
  <c r="E86" i="17"/>
  <c r="E84" i="21"/>
  <c r="C84" i="21"/>
  <c r="G85" i="21"/>
  <c r="D85" i="21" s="1"/>
  <c r="F88" i="17"/>
  <c r="G87" i="17"/>
  <c r="C87" i="17" s="1"/>
  <c r="F86" i="21"/>
  <c r="G101" i="18"/>
  <c r="E101" i="18" s="1"/>
  <c r="E40" i="39"/>
  <c r="D40" i="39"/>
  <c r="E73" i="20"/>
  <c r="L40" i="20"/>
  <c r="E40" i="20" s="1"/>
  <c r="L74" i="20"/>
  <c r="E74" i="20" s="1"/>
  <c r="F75" i="20"/>
  <c r="D73" i="20"/>
  <c r="DC334" i="13" l="1"/>
  <c r="G337" i="53"/>
  <c r="C336" i="53"/>
  <c r="D336" i="53"/>
  <c r="E336" i="53"/>
  <c r="D101" i="18"/>
  <c r="C101" i="18"/>
  <c r="DB335" i="13"/>
  <c r="D86" i="39"/>
  <c r="E86" i="39"/>
  <c r="F88" i="39"/>
  <c r="G87" i="39"/>
  <c r="E87" i="39" s="1"/>
  <c r="C85" i="21"/>
  <c r="F87" i="21"/>
  <c r="G88" i="17"/>
  <c r="D88" i="17" s="1"/>
  <c r="E85" i="21"/>
  <c r="G86" i="21"/>
  <c r="D86" i="21" s="1"/>
  <c r="F89" i="17"/>
  <c r="E87" i="17"/>
  <c r="D87" i="17"/>
  <c r="G102" i="18"/>
  <c r="E102" i="18" s="1"/>
  <c r="D40" i="20"/>
  <c r="C40" i="20"/>
  <c r="D74" i="20"/>
  <c r="F76" i="20"/>
  <c r="C74" i="20"/>
  <c r="G75" i="20"/>
  <c r="L75" i="20"/>
  <c r="E75" i="20" s="1"/>
  <c r="C337" i="53" l="1"/>
  <c r="D337" i="53"/>
  <c r="E337" i="53"/>
  <c r="DC335" i="13"/>
  <c r="G338" i="53"/>
  <c r="C102" i="18"/>
  <c r="D102" i="18"/>
  <c r="DB336" i="13"/>
  <c r="C87" i="39"/>
  <c r="D87" i="39"/>
  <c r="F89" i="39"/>
  <c r="G88" i="39"/>
  <c r="C88" i="39" s="1"/>
  <c r="E86" i="21"/>
  <c r="C86" i="21"/>
  <c r="G89" i="17"/>
  <c r="D89" i="17" s="1"/>
  <c r="E88" i="17"/>
  <c r="F90" i="17"/>
  <c r="F88" i="21"/>
  <c r="C88" i="17"/>
  <c r="G87" i="21"/>
  <c r="C87" i="21" s="1"/>
  <c r="G103" i="18"/>
  <c r="E103" i="18" s="1"/>
  <c r="C75" i="20"/>
  <c r="J76" i="20"/>
  <c r="D75" i="20"/>
  <c r="F77" i="20"/>
  <c r="L76" i="20"/>
  <c r="D76" i="20" s="1"/>
  <c r="DC336" i="13" l="1"/>
  <c r="G339" i="53"/>
  <c r="C338" i="53"/>
  <c r="D338" i="53"/>
  <c r="E338" i="53"/>
  <c r="D103" i="18"/>
  <c r="C103" i="18"/>
  <c r="DB337" i="13"/>
  <c r="G89" i="39"/>
  <c r="D89" i="39" s="1"/>
  <c r="F90" i="39"/>
  <c r="E88" i="39"/>
  <c r="D88" i="39"/>
  <c r="C89" i="17"/>
  <c r="G88" i="21"/>
  <c r="E88" i="21" s="1"/>
  <c r="F89" i="21"/>
  <c r="E87" i="21"/>
  <c r="D87" i="21"/>
  <c r="E89" i="17"/>
  <c r="G90" i="17"/>
  <c r="D90" i="17" s="1"/>
  <c r="F91" i="17"/>
  <c r="G104" i="18"/>
  <c r="E104" i="18" s="1"/>
  <c r="L77" i="20"/>
  <c r="C77" i="20" s="1"/>
  <c r="F41" i="17"/>
  <c r="C76" i="20"/>
  <c r="F78" i="20"/>
  <c r="H78" i="20" s="1"/>
  <c r="G77" i="20"/>
  <c r="E76" i="20"/>
  <c r="C339" i="53" l="1"/>
  <c r="E339" i="53"/>
  <c r="D339" i="53"/>
  <c r="DC337" i="13"/>
  <c r="G340" i="53"/>
  <c r="D104" i="18"/>
  <c r="C104" i="18"/>
  <c r="DB338" i="13"/>
  <c r="E89" i="39"/>
  <c r="C89" i="39"/>
  <c r="G90" i="39"/>
  <c r="C90" i="39" s="1"/>
  <c r="F91" i="39"/>
  <c r="D88" i="21"/>
  <c r="F90" i="21"/>
  <c r="E90" i="17"/>
  <c r="C88" i="21"/>
  <c r="G89" i="21"/>
  <c r="C89" i="21" s="1"/>
  <c r="C90" i="17"/>
  <c r="F92" i="17"/>
  <c r="G91" i="17"/>
  <c r="E91" i="17" s="1"/>
  <c r="G105" i="18"/>
  <c r="E105" i="18" s="1"/>
  <c r="E77" i="20"/>
  <c r="D77" i="20"/>
  <c r="K74" i="17"/>
  <c r="L78" i="20"/>
  <c r="E78" i="20" s="1"/>
  <c r="J78" i="20"/>
  <c r="G41" i="17"/>
  <c r="D41" i="17" s="1"/>
  <c r="F79" i="20"/>
  <c r="H79" i="20" s="1"/>
  <c r="F41" i="39"/>
  <c r="I253" i="20"/>
  <c r="DC338" i="13" l="1"/>
  <c r="G341" i="53"/>
  <c r="C340" i="53"/>
  <c r="D340" i="53"/>
  <c r="E340" i="53"/>
  <c r="C105" i="18"/>
  <c r="D105" i="18"/>
  <c r="DB339" i="13"/>
  <c r="E90" i="39"/>
  <c r="D90" i="39"/>
  <c r="F92" i="39"/>
  <c r="G91" i="39"/>
  <c r="E91" i="39" s="1"/>
  <c r="E89" i="21"/>
  <c r="D89" i="21"/>
  <c r="F91" i="21"/>
  <c r="G92" i="17"/>
  <c r="C92" i="17" s="1"/>
  <c r="G90" i="21"/>
  <c r="D90" i="21" s="1"/>
  <c r="F93" i="17"/>
  <c r="D91" i="17"/>
  <c r="C91" i="17"/>
  <c r="G106" i="18"/>
  <c r="E106" i="18" s="1"/>
  <c r="C41" i="17"/>
  <c r="E41" i="17"/>
  <c r="C78" i="20"/>
  <c r="G41" i="39"/>
  <c r="E41" i="39" s="1"/>
  <c r="L79" i="20"/>
  <c r="E79" i="20" s="1"/>
  <c r="F41" i="20"/>
  <c r="J41" i="20" s="1"/>
  <c r="F80" i="20"/>
  <c r="D78" i="20"/>
  <c r="D341" i="53" l="1"/>
  <c r="E341" i="53"/>
  <c r="C341" i="53"/>
  <c r="DC339" i="13"/>
  <c r="G342" i="53"/>
  <c r="C106" i="18"/>
  <c r="D106" i="18"/>
  <c r="DB340" i="13"/>
  <c r="F93" i="39"/>
  <c r="G92" i="39"/>
  <c r="E92" i="39" s="1"/>
  <c r="D91" i="39"/>
  <c r="C91" i="39"/>
  <c r="E92" i="17"/>
  <c r="D92" i="17"/>
  <c r="E90" i="21"/>
  <c r="C90" i="21"/>
  <c r="F92" i="21"/>
  <c r="G91" i="21"/>
  <c r="C91" i="21" s="1"/>
  <c r="F94" i="17"/>
  <c r="G93" i="17"/>
  <c r="C93" i="17" s="1"/>
  <c r="G107" i="18"/>
  <c r="E107" i="18" s="1"/>
  <c r="D79" i="20"/>
  <c r="C79" i="20"/>
  <c r="C41" i="39"/>
  <c r="D41" i="39"/>
  <c r="K75" i="17"/>
  <c r="F81" i="20"/>
  <c r="L41" i="20"/>
  <c r="D41" i="20" s="1"/>
  <c r="L80" i="20"/>
  <c r="E80" i="20" s="1"/>
  <c r="G41" i="20"/>
  <c r="DC340" i="13" l="1"/>
  <c r="G343" i="53"/>
  <c r="C342" i="53"/>
  <c r="D342" i="53"/>
  <c r="E342" i="53"/>
  <c r="C107" i="18"/>
  <c r="D107" i="18"/>
  <c r="DB341" i="13"/>
  <c r="C92" i="39"/>
  <c r="D92" i="39"/>
  <c r="G93" i="39"/>
  <c r="C93" i="39" s="1"/>
  <c r="F94" i="39"/>
  <c r="E91" i="21"/>
  <c r="E93" i="17"/>
  <c r="D91" i="21"/>
  <c r="G92" i="21"/>
  <c r="D92" i="21" s="1"/>
  <c r="D93" i="17"/>
  <c r="F93" i="21"/>
  <c r="F95" i="17"/>
  <c r="G94" i="17"/>
  <c r="D94" i="17" s="1"/>
  <c r="G108" i="18"/>
  <c r="E108" i="18" s="1"/>
  <c r="E41" i="20"/>
  <c r="C41" i="20"/>
  <c r="D80" i="20"/>
  <c r="F82" i="20"/>
  <c r="G82" i="20" s="1"/>
  <c r="G81" i="20"/>
  <c r="L81" i="20"/>
  <c r="E81" i="20" s="1"/>
  <c r="C80" i="20"/>
  <c r="C343" i="53" l="1"/>
  <c r="E343" i="53"/>
  <c r="D343" i="53"/>
  <c r="DC341" i="13"/>
  <c r="G344" i="53"/>
  <c r="C108" i="18"/>
  <c r="D108" i="18"/>
  <c r="DB342" i="13"/>
  <c r="D93" i="39"/>
  <c r="G94" i="39"/>
  <c r="E94" i="39" s="1"/>
  <c r="F95" i="39"/>
  <c r="E93" i="39"/>
  <c r="F96" i="17"/>
  <c r="F94" i="21"/>
  <c r="E92" i="21"/>
  <c r="E94" i="17"/>
  <c r="C92" i="21"/>
  <c r="G93" i="21"/>
  <c r="E93" i="21" s="1"/>
  <c r="C94" i="17"/>
  <c r="G95" i="17"/>
  <c r="C95" i="17" s="1"/>
  <c r="G109" i="18"/>
  <c r="E109" i="18" s="1"/>
  <c r="F42" i="17"/>
  <c r="I82" i="20"/>
  <c r="C81" i="20"/>
  <c r="F83" i="20"/>
  <c r="I83" i="20" s="1"/>
  <c r="L82" i="20"/>
  <c r="D82" i="20" s="1"/>
  <c r="D81" i="20"/>
  <c r="DC342" i="13" l="1"/>
  <c r="G345" i="53"/>
  <c r="E344" i="53"/>
  <c r="C344" i="53"/>
  <c r="D344" i="53"/>
  <c r="C109" i="18"/>
  <c r="D109" i="18"/>
  <c r="DB343" i="13"/>
  <c r="C94" i="39"/>
  <c r="D94" i="39"/>
  <c r="G95" i="39"/>
  <c r="C95" i="39" s="1"/>
  <c r="F96" i="39"/>
  <c r="C93" i="21"/>
  <c r="D93" i="21"/>
  <c r="E95" i="17"/>
  <c r="D95" i="17"/>
  <c r="F97" i="17"/>
  <c r="G96" i="17"/>
  <c r="E96" i="17" s="1"/>
  <c r="F95" i="21"/>
  <c r="G94" i="21"/>
  <c r="E94" i="21" s="1"/>
  <c r="G110" i="18"/>
  <c r="E110" i="18" s="1"/>
  <c r="L83" i="20"/>
  <c r="E83" i="20" s="1"/>
  <c r="F84" i="20"/>
  <c r="C82" i="20"/>
  <c r="G83" i="20"/>
  <c r="F42" i="39"/>
  <c r="G42" i="17"/>
  <c r="D42" i="17" s="1"/>
  <c r="E82" i="20"/>
  <c r="D345" i="53" l="1"/>
  <c r="C345" i="53"/>
  <c r="E345" i="53"/>
  <c r="DC343" i="13"/>
  <c r="G346" i="53"/>
  <c r="C110" i="18"/>
  <c r="D110" i="18"/>
  <c r="DB344" i="13"/>
  <c r="F97" i="39"/>
  <c r="G96" i="39"/>
  <c r="C96" i="39" s="1"/>
  <c r="E95" i="39"/>
  <c r="D95" i="39"/>
  <c r="C96" i="17"/>
  <c r="F96" i="21"/>
  <c r="F98" i="17"/>
  <c r="G95" i="21"/>
  <c r="C95" i="21" s="1"/>
  <c r="G97" i="17"/>
  <c r="E97" i="17" s="1"/>
  <c r="C94" i="21"/>
  <c r="D94" i="21"/>
  <c r="D96" i="17"/>
  <c r="G111" i="18"/>
  <c r="E111" i="18" s="1"/>
  <c r="C83" i="20"/>
  <c r="D83" i="20"/>
  <c r="G84" i="20"/>
  <c r="J84" i="20"/>
  <c r="G42" i="39"/>
  <c r="E42" i="39" s="1"/>
  <c r="F42" i="20"/>
  <c r="F85" i="20"/>
  <c r="E42" i="17"/>
  <c r="L84" i="20"/>
  <c r="C84" i="20" s="1"/>
  <c r="I84" i="20"/>
  <c r="C42" i="17"/>
  <c r="DC344" i="13" l="1"/>
  <c r="G347" i="53"/>
  <c r="C346" i="53"/>
  <c r="D346" i="53"/>
  <c r="E346" i="53"/>
  <c r="G42" i="20"/>
  <c r="J42" i="20"/>
  <c r="C111" i="18"/>
  <c r="D111" i="18"/>
  <c r="DB345" i="13"/>
  <c r="D96" i="39"/>
  <c r="E96" i="39"/>
  <c r="G97" i="39"/>
  <c r="E97" i="39" s="1"/>
  <c r="F98" i="39"/>
  <c r="E95" i="21"/>
  <c r="D95" i="21"/>
  <c r="C97" i="17"/>
  <c r="D97" i="17"/>
  <c r="F99" i="17"/>
  <c r="G98" i="17"/>
  <c r="E98" i="17" s="1"/>
  <c r="F97" i="21"/>
  <c r="G96" i="21"/>
  <c r="D96" i="21" s="1"/>
  <c r="G112" i="18"/>
  <c r="E112" i="18" s="1"/>
  <c r="D42" i="39"/>
  <c r="C42" i="39"/>
  <c r="I85" i="20"/>
  <c r="G85" i="20"/>
  <c r="D84" i="20"/>
  <c r="L42" i="20"/>
  <c r="D42" i="20" s="1"/>
  <c r="L85" i="20"/>
  <c r="D85" i="20" s="1"/>
  <c r="E84" i="20"/>
  <c r="F86" i="20"/>
  <c r="K42" i="20"/>
  <c r="DC345" i="13" l="1"/>
  <c r="G348" i="53"/>
  <c r="E347" i="53"/>
  <c r="D347" i="53"/>
  <c r="C347" i="53"/>
  <c r="C112" i="18"/>
  <c r="D112" i="18"/>
  <c r="DB346" i="13"/>
  <c r="D97" i="39"/>
  <c r="C97" i="39"/>
  <c r="G98" i="39"/>
  <c r="D98" i="39" s="1"/>
  <c r="F99" i="39"/>
  <c r="D98" i="17"/>
  <c r="C98" i="17"/>
  <c r="F100" i="17"/>
  <c r="G99" i="17"/>
  <c r="E99" i="17" s="1"/>
  <c r="G97" i="21"/>
  <c r="D97" i="21" s="1"/>
  <c r="C96" i="21"/>
  <c r="F98" i="21"/>
  <c r="E96" i="21"/>
  <c r="G113" i="18"/>
  <c r="E113" i="18" s="1"/>
  <c r="C85" i="20"/>
  <c r="C42" i="20"/>
  <c r="E85" i="20"/>
  <c r="E42" i="20"/>
  <c r="I86" i="20"/>
  <c r="J86" i="20"/>
  <c r="G86" i="20"/>
  <c r="L86" i="20"/>
  <c r="E86" i="20" s="1"/>
  <c r="F87" i="20"/>
  <c r="G87" i="20" s="1"/>
  <c r="J261" i="20"/>
  <c r="D348" i="53" l="1"/>
  <c r="E348" i="53"/>
  <c r="C348" i="53"/>
  <c r="DC346" i="13"/>
  <c r="G349" i="53"/>
  <c r="D113" i="18"/>
  <c r="C113" i="18"/>
  <c r="DB347" i="13"/>
  <c r="C98" i="39"/>
  <c r="E98" i="39"/>
  <c r="G99" i="39"/>
  <c r="C99" i="39" s="1"/>
  <c r="F100" i="39"/>
  <c r="C99" i="17"/>
  <c r="D99" i="17"/>
  <c r="C97" i="21"/>
  <c r="G98" i="21"/>
  <c r="D98" i="21" s="1"/>
  <c r="F101" i="17"/>
  <c r="G100" i="17"/>
  <c r="D100" i="17" s="1"/>
  <c r="E97" i="21"/>
  <c r="F99" i="21"/>
  <c r="G114" i="18"/>
  <c r="E114" i="18" s="1"/>
  <c r="F43" i="17"/>
  <c r="I87" i="20"/>
  <c r="D86" i="20"/>
  <c r="F88" i="20"/>
  <c r="I88" i="20" s="1"/>
  <c r="L87" i="20"/>
  <c r="E87" i="20" s="1"/>
  <c r="C86" i="20"/>
  <c r="DC347" i="13" l="1"/>
  <c r="G350" i="53"/>
  <c r="D349" i="53"/>
  <c r="E349" i="53"/>
  <c r="C349" i="53"/>
  <c r="C114" i="18"/>
  <c r="D114" i="18"/>
  <c r="DB348" i="13"/>
  <c r="D99" i="39"/>
  <c r="E99" i="39"/>
  <c r="G100" i="39"/>
  <c r="C100" i="39" s="1"/>
  <c r="F101" i="39"/>
  <c r="C100" i="17"/>
  <c r="E100" i="17"/>
  <c r="C98" i="21"/>
  <c r="E98" i="21"/>
  <c r="F100" i="21"/>
  <c r="G101" i="17"/>
  <c r="E101" i="17" s="1"/>
  <c r="F102" i="17"/>
  <c r="G99" i="21"/>
  <c r="D99" i="21" s="1"/>
  <c r="G115" i="18"/>
  <c r="E115" i="18" s="1"/>
  <c r="L88" i="20"/>
  <c r="E88" i="20" s="1"/>
  <c r="F89" i="20"/>
  <c r="G43" i="17"/>
  <c r="C43" i="17" s="1"/>
  <c r="D87" i="20"/>
  <c r="F43" i="39"/>
  <c r="G88" i="20"/>
  <c r="C87" i="20"/>
  <c r="E350" i="53" l="1"/>
  <c r="C350" i="53"/>
  <c r="D350" i="53"/>
  <c r="DC348" i="13"/>
  <c r="G351" i="53"/>
  <c r="D115" i="18"/>
  <c r="C115" i="18"/>
  <c r="DB349" i="13"/>
  <c r="E100" i="39"/>
  <c r="D100" i="39"/>
  <c r="F102" i="39"/>
  <c r="G101" i="39"/>
  <c r="C101" i="39" s="1"/>
  <c r="C101" i="17"/>
  <c r="D101" i="17"/>
  <c r="G102" i="17"/>
  <c r="E102" i="17" s="1"/>
  <c r="C99" i="21"/>
  <c r="E99" i="21"/>
  <c r="F103" i="17"/>
  <c r="G100" i="21"/>
  <c r="D100" i="21" s="1"/>
  <c r="F101" i="21"/>
  <c r="G116" i="18"/>
  <c r="E116" i="18" s="1"/>
  <c r="E43" i="17"/>
  <c r="D43" i="17"/>
  <c r="C88" i="20"/>
  <c r="D88" i="20"/>
  <c r="G89" i="20"/>
  <c r="J89" i="20"/>
  <c r="G43" i="39"/>
  <c r="C43" i="39" s="1"/>
  <c r="F43" i="20"/>
  <c r="J43" i="20" s="1"/>
  <c r="F90" i="20"/>
  <c r="L89" i="20"/>
  <c r="E89" i="20" s="1"/>
  <c r="I89" i="20"/>
  <c r="L14" i="49"/>
  <c r="DC349" i="13" l="1"/>
  <c r="G352" i="53"/>
  <c r="C351" i="53"/>
  <c r="D351" i="53"/>
  <c r="E351" i="53"/>
  <c r="D116" i="18"/>
  <c r="C116" i="18"/>
  <c r="DB350" i="13"/>
  <c r="D101" i="39"/>
  <c r="E101" i="39"/>
  <c r="F103" i="39"/>
  <c r="G102" i="39"/>
  <c r="C102" i="39" s="1"/>
  <c r="C102" i="17"/>
  <c r="D102" i="17"/>
  <c r="E100" i="21"/>
  <c r="C100" i="21"/>
  <c r="F104" i="17"/>
  <c r="G101" i="21"/>
  <c r="C101" i="21" s="1"/>
  <c r="G103" i="17"/>
  <c r="D103" i="17" s="1"/>
  <c r="F102" i="21"/>
  <c r="G117" i="18"/>
  <c r="E117" i="18" s="1"/>
  <c r="E43" i="39"/>
  <c r="D43" i="39"/>
  <c r="C89" i="20"/>
  <c r="I90" i="20"/>
  <c r="G90" i="20"/>
  <c r="D89" i="20"/>
  <c r="M14" i="49"/>
  <c r="M15" i="49" s="1"/>
  <c r="M16" i="49" s="1"/>
  <c r="M17" i="49" s="1"/>
  <c r="M18" i="49" s="1"/>
  <c r="M19" i="49" s="1"/>
  <c r="M20" i="49" s="1"/>
  <c r="M21" i="49" s="1"/>
  <c r="M22" i="49" s="1"/>
  <c r="M23" i="49" s="1"/>
  <c r="M24" i="49" s="1"/>
  <c r="M25" i="49" s="1"/>
  <c r="M26" i="49" s="1"/>
  <c r="M27" i="49" s="1"/>
  <c r="M28" i="49" s="1"/>
  <c r="M29" i="49" s="1"/>
  <c r="M30" i="49" s="1"/>
  <c r="M31" i="49" s="1"/>
  <c r="M32" i="49" s="1"/>
  <c r="M33" i="49" s="1"/>
  <c r="M34" i="49" s="1"/>
  <c r="M35" i="49" s="1"/>
  <c r="M36" i="49" s="1"/>
  <c r="M37" i="49" s="1"/>
  <c r="M38" i="49" s="1"/>
  <c r="M39" i="49" s="1"/>
  <c r="M40" i="49" s="1"/>
  <c r="M41" i="49" s="1"/>
  <c r="M42" i="49" s="1"/>
  <c r="M43" i="49" s="1"/>
  <c r="M44" i="49" s="1"/>
  <c r="M45" i="49" s="1"/>
  <c r="M46" i="49" s="1"/>
  <c r="M47" i="49" s="1"/>
  <c r="M48" i="49" s="1"/>
  <c r="M49" i="49" s="1"/>
  <c r="M50" i="49" s="1"/>
  <c r="M51" i="49" s="1"/>
  <c r="M52" i="49" s="1"/>
  <c r="M53" i="49" s="1"/>
  <c r="M54" i="49" s="1"/>
  <c r="M55" i="49" s="1"/>
  <c r="M56" i="49" s="1"/>
  <c r="M57" i="49" s="1"/>
  <c r="M58" i="49" s="1"/>
  <c r="M59" i="49" s="1"/>
  <c r="M60" i="49" s="1"/>
  <c r="M61" i="49" s="1"/>
  <c r="M62" i="49" s="1"/>
  <c r="M63" i="49" s="1"/>
  <c r="M64" i="49" s="1"/>
  <c r="M65" i="49" s="1"/>
  <c r="M66" i="49" s="1"/>
  <c r="M67" i="49" s="1"/>
  <c r="M68" i="49" s="1"/>
  <c r="M69" i="49" s="1"/>
  <c r="M70" i="49" s="1"/>
  <c r="M71" i="49" s="1"/>
  <c r="M72" i="49" s="1"/>
  <c r="M73" i="49" s="1"/>
  <c r="M74" i="49" s="1"/>
  <c r="M75" i="49" s="1"/>
  <c r="M76" i="49" s="1"/>
  <c r="M77" i="49" s="1"/>
  <c r="M78" i="49" s="1"/>
  <c r="M79" i="49" s="1"/>
  <c r="M80" i="49" s="1"/>
  <c r="M81" i="49" s="1"/>
  <c r="M82" i="49" s="1"/>
  <c r="M83" i="49" s="1"/>
  <c r="M84" i="49" s="1"/>
  <c r="M85" i="49" s="1"/>
  <c r="M86" i="49" s="1"/>
  <c r="M87" i="49" s="1"/>
  <c r="M88" i="49" s="1"/>
  <c r="M89" i="49" s="1"/>
  <c r="M90" i="49" s="1"/>
  <c r="M91" i="49" s="1"/>
  <c r="M92" i="49" s="1"/>
  <c r="M93" i="49" s="1"/>
  <c r="M94" i="49" s="1"/>
  <c r="M95" i="49" s="1"/>
  <c r="M96" i="49" s="1"/>
  <c r="M97" i="49" s="1"/>
  <c r="M98" i="49" s="1"/>
  <c r="M99" i="49" s="1"/>
  <c r="M100" i="49" s="1"/>
  <c r="M101" i="49" s="1"/>
  <c r="M102" i="49" s="1"/>
  <c r="M103" i="49" s="1"/>
  <c r="M104" i="49" s="1"/>
  <c r="M105" i="49" s="1"/>
  <c r="M106" i="49" s="1"/>
  <c r="M107" i="49" s="1"/>
  <c r="M108" i="49" s="1"/>
  <c r="M109" i="49" s="1"/>
  <c r="M110" i="49" s="1"/>
  <c r="M111" i="49" s="1"/>
  <c r="M112" i="49" s="1"/>
  <c r="M113" i="49" s="1"/>
  <c r="M114" i="49" s="1"/>
  <c r="M115" i="49" s="1"/>
  <c r="M116" i="49" s="1"/>
  <c r="M117" i="49" s="1"/>
  <c r="M118" i="49" s="1"/>
  <c r="M119" i="49" s="1"/>
  <c r="M120" i="49" s="1"/>
  <c r="M121" i="49" s="1"/>
  <c r="M122" i="49" s="1"/>
  <c r="M123" i="49" s="1"/>
  <c r="M124" i="49" s="1"/>
  <c r="M125" i="49" s="1"/>
  <c r="M126" i="49" s="1"/>
  <c r="M127" i="49" s="1"/>
  <c r="M128" i="49" s="1"/>
  <c r="M129" i="49" s="1"/>
  <c r="M130" i="49" s="1"/>
  <c r="M131" i="49" s="1"/>
  <c r="M132" i="49" s="1"/>
  <c r="M133" i="49" s="1"/>
  <c r="M134" i="49" s="1"/>
  <c r="M135" i="49" s="1"/>
  <c r="M136" i="49" s="1"/>
  <c r="M137" i="49" s="1"/>
  <c r="M138" i="49" s="1"/>
  <c r="M139" i="49" s="1"/>
  <c r="M140" i="49" s="1"/>
  <c r="M141" i="49" s="1"/>
  <c r="M142" i="49" s="1"/>
  <c r="M143" i="49" s="1"/>
  <c r="M144" i="49" s="1"/>
  <c r="M145" i="49" s="1"/>
  <c r="M146" i="49" s="1"/>
  <c r="M147" i="49" s="1"/>
  <c r="M148" i="49" s="1"/>
  <c r="M149" i="49" s="1"/>
  <c r="M150" i="49" s="1"/>
  <c r="M151" i="49" s="1"/>
  <c r="M152" i="49" s="1"/>
  <c r="M153" i="49" s="1"/>
  <c r="M154" i="49" s="1"/>
  <c r="M155" i="49" s="1"/>
  <c r="M156" i="49" s="1"/>
  <c r="M157" i="49" s="1"/>
  <c r="M158" i="49" s="1"/>
  <c r="M159" i="49" s="1"/>
  <c r="M160" i="49" s="1"/>
  <c r="M161" i="49" s="1"/>
  <c r="M162" i="49" s="1"/>
  <c r="M163" i="49" s="1"/>
  <c r="M164" i="49" s="1"/>
  <c r="M165" i="49" s="1"/>
  <c r="M166" i="49" s="1"/>
  <c r="M167" i="49" s="1"/>
  <c r="M168" i="49" s="1"/>
  <c r="M169" i="49" s="1"/>
  <c r="M170" i="49" s="1"/>
  <c r="M171" i="49" s="1"/>
  <c r="M172" i="49" s="1"/>
  <c r="M173" i="49" s="1"/>
  <c r="M174" i="49" s="1"/>
  <c r="M175" i="49" s="1"/>
  <c r="M176" i="49" s="1"/>
  <c r="M177" i="49" s="1"/>
  <c r="M178" i="49" s="1"/>
  <c r="M179" i="49" s="1"/>
  <c r="M180" i="49" s="1"/>
  <c r="M181" i="49" s="1"/>
  <c r="M182" i="49" s="1"/>
  <c r="M183" i="49" s="1"/>
  <c r="M184" i="49" s="1"/>
  <c r="M185" i="49" s="1"/>
  <c r="M186" i="49" s="1"/>
  <c r="M187" i="49" s="1"/>
  <c r="M188" i="49" s="1"/>
  <c r="M189" i="49" s="1"/>
  <c r="M190" i="49" s="1"/>
  <c r="M191" i="49" s="1"/>
  <c r="M192" i="49" s="1"/>
  <c r="M193" i="49" s="1"/>
  <c r="M194" i="49" s="1"/>
  <c r="M195" i="49" s="1"/>
  <c r="M196" i="49" s="1"/>
  <c r="M197" i="49" s="1"/>
  <c r="M198" i="49" s="1"/>
  <c r="M199" i="49" s="1"/>
  <c r="M200" i="49" s="1"/>
  <c r="M201" i="49" s="1"/>
  <c r="M202" i="49" s="1"/>
  <c r="M203" i="49" s="1"/>
  <c r="M204" i="49" s="1"/>
  <c r="M205" i="49" s="1"/>
  <c r="M206" i="49" s="1"/>
  <c r="M207" i="49" s="1"/>
  <c r="M208" i="49" s="1"/>
  <c r="M209" i="49" s="1"/>
  <c r="M210" i="49" s="1"/>
  <c r="M211" i="49" s="1"/>
  <c r="M212" i="49" s="1"/>
  <c r="M213" i="49" s="1"/>
  <c r="M214" i="49" s="1"/>
  <c r="M215" i="49" s="1"/>
  <c r="M216" i="49" s="1"/>
  <c r="M217" i="49" s="1"/>
  <c r="M218" i="49" s="1"/>
  <c r="M219" i="49" s="1"/>
  <c r="M220" i="49" s="1"/>
  <c r="M221" i="49" s="1"/>
  <c r="M222" i="49" s="1"/>
  <c r="M223" i="49" s="1"/>
  <c r="M224" i="49" s="1"/>
  <c r="M225" i="49" s="1"/>
  <c r="M226" i="49" s="1"/>
  <c r="M227" i="49" s="1"/>
  <c r="M228" i="49" s="1"/>
  <c r="M229" i="49" s="1"/>
  <c r="M230" i="49" s="1"/>
  <c r="M231" i="49" s="1"/>
  <c r="M232" i="49" s="1"/>
  <c r="M233" i="49" s="1"/>
  <c r="M234" i="49" s="1"/>
  <c r="M235" i="49" s="1"/>
  <c r="M236" i="49" s="1"/>
  <c r="M237" i="49" s="1"/>
  <c r="M238" i="49" s="1"/>
  <c r="M239" i="49" s="1"/>
  <c r="M240" i="49" s="1"/>
  <c r="M241" i="49" s="1"/>
  <c r="M242" i="49" s="1"/>
  <c r="M243" i="49" s="1"/>
  <c r="M244" i="49" s="1"/>
  <c r="M245" i="49" s="1"/>
  <c r="M246" i="49" s="1"/>
  <c r="M247" i="49" s="1"/>
  <c r="C14" i="49"/>
  <c r="D14" i="49"/>
  <c r="E14" i="49"/>
  <c r="F91" i="20"/>
  <c r="G43" i="20"/>
  <c r="L43" i="20"/>
  <c r="C43" i="20" s="1"/>
  <c r="L90" i="20"/>
  <c r="E90" i="20" s="1"/>
  <c r="J265" i="20"/>
  <c r="C352" i="53" l="1"/>
  <c r="D352" i="53"/>
  <c r="E352" i="53"/>
  <c r="DC350" i="13"/>
  <c r="G353" i="53"/>
  <c r="C117" i="18"/>
  <c r="D117" i="18"/>
  <c r="DB351" i="13"/>
  <c r="D102" i="39"/>
  <c r="E102" i="39"/>
  <c r="F104" i="39"/>
  <c r="G103" i="39"/>
  <c r="E103" i="39" s="1"/>
  <c r="E101" i="21"/>
  <c r="D101" i="21"/>
  <c r="C103" i="17"/>
  <c r="E103" i="17"/>
  <c r="F103" i="21"/>
  <c r="F105" i="17"/>
  <c r="G102" i="21"/>
  <c r="D102" i="21" s="1"/>
  <c r="G104" i="17"/>
  <c r="C104" i="17" s="1"/>
  <c r="G118" i="18"/>
  <c r="E118" i="18" s="1"/>
  <c r="I91" i="20"/>
  <c r="J91" i="20"/>
  <c r="L91" i="20"/>
  <c r="E91" i="20" s="1"/>
  <c r="D43" i="20"/>
  <c r="D90" i="20"/>
  <c r="F92" i="20"/>
  <c r="G92" i="20" s="1"/>
  <c r="K91" i="20"/>
  <c r="G91" i="20"/>
  <c r="E43" i="20"/>
  <c r="C90" i="20"/>
  <c r="DC351" i="13" l="1"/>
  <c r="G354" i="53"/>
  <c r="E353" i="53"/>
  <c r="D353" i="53"/>
  <c r="C353" i="53"/>
  <c r="D118" i="18"/>
  <c r="C118" i="18"/>
  <c r="DB352" i="13"/>
  <c r="C103" i="39"/>
  <c r="D103" i="39"/>
  <c r="F105" i="39"/>
  <c r="G104" i="39"/>
  <c r="E104" i="39" s="1"/>
  <c r="E102" i="21"/>
  <c r="C102" i="21"/>
  <c r="G105" i="17"/>
  <c r="D105" i="17" s="1"/>
  <c r="E104" i="17"/>
  <c r="D104" i="17"/>
  <c r="F104" i="21"/>
  <c r="G103" i="21"/>
  <c r="C103" i="21" s="1"/>
  <c r="F106" i="17"/>
  <c r="G119" i="18"/>
  <c r="E119" i="18" s="1"/>
  <c r="C91" i="20"/>
  <c r="D91" i="20"/>
  <c r="L92" i="20"/>
  <c r="E92" i="20" s="1"/>
  <c r="K92" i="20"/>
  <c r="I92" i="20"/>
  <c r="F93" i="20"/>
  <c r="I93" i="20" s="1"/>
  <c r="F44" i="17"/>
  <c r="E354" i="53" l="1"/>
  <c r="C354" i="53"/>
  <c r="D354" i="53"/>
  <c r="DC352" i="13"/>
  <c r="G355" i="53"/>
  <c r="D119" i="18"/>
  <c r="C119" i="18"/>
  <c r="G121" i="18"/>
  <c r="E121" i="18" s="1"/>
  <c r="DB353" i="13"/>
  <c r="F106" i="39"/>
  <c r="C104" i="39"/>
  <c r="G105" i="39"/>
  <c r="D105" i="39" s="1"/>
  <c r="D104" i="39"/>
  <c r="E103" i="21"/>
  <c r="D103" i="21"/>
  <c r="C105" i="17"/>
  <c r="E105" i="17"/>
  <c r="G106" i="17"/>
  <c r="D106" i="17" s="1"/>
  <c r="G104" i="21"/>
  <c r="C104" i="21" s="1"/>
  <c r="F107" i="17"/>
  <c r="F105" i="21"/>
  <c r="G120" i="18"/>
  <c r="E120" i="18" s="1"/>
  <c r="D92" i="20"/>
  <c r="C92" i="20"/>
  <c r="G44" i="17"/>
  <c r="D44" i="17" s="1"/>
  <c r="L93" i="20"/>
  <c r="C93" i="20" s="1"/>
  <c r="J93" i="20"/>
  <c r="G93" i="20"/>
  <c r="F94" i="20"/>
  <c r="G94" i="20" s="1"/>
  <c r="F44" i="39"/>
  <c r="DC353" i="13" l="1"/>
  <c r="G356" i="53"/>
  <c r="D355" i="53"/>
  <c r="E355" i="53"/>
  <c r="C355" i="53"/>
  <c r="C121" i="18"/>
  <c r="D121" i="18"/>
  <c r="C120" i="18"/>
  <c r="D120" i="18"/>
  <c r="DB354" i="13"/>
  <c r="E105" i="39"/>
  <c r="F107" i="39"/>
  <c r="C105" i="39"/>
  <c r="G106" i="39"/>
  <c r="C106" i="39" s="1"/>
  <c r="E106" i="17"/>
  <c r="C106" i="17"/>
  <c r="E104" i="21"/>
  <c r="D104" i="21"/>
  <c r="F106" i="21"/>
  <c r="F108" i="17"/>
  <c r="G105" i="21"/>
  <c r="C105" i="21" s="1"/>
  <c r="G107" i="17"/>
  <c r="E107" i="17" s="1"/>
  <c r="G122" i="18"/>
  <c r="E122" i="18" s="1"/>
  <c r="C44" i="17"/>
  <c r="E44" i="17"/>
  <c r="D93" i="20"/>
  <c r="G44" i="39"/>
  <c r="C44" i="39" s="1"/>
  <c r="F44" i="20"/>
  <c r="F95" i="20"/>
  <c r="J95" i="20" s="1"/>
  <c r="E93" i="20"/>
  <c r="L94" i="20"/>
  <c r="D94" i="20" s="1"/>
  <c r="I94" i="20"/>
  <c r="DC354" i="13" l="1"/>
  <c r="G357" i="53"/>
  <c r="C356" i="53"/>
  <c r="D356" i="53"/>
  <c r="E356" i="53"/>
  <c r="G44" i="20"/>
  <c r="J44" i="20"/>
  <c r="D122" i="18"/>
  <c r="C122" i="18"/>
  <c r="DB355" i="13"/>
  <c r="E106" i="39"/>
  <c r="F108" i="39"/>
  <c r="D106" i="39"/>
  <c r="G107" i="39"/>
  <c r="D107" i="39" s="1"/>
  <c r="D107" i="17"/>
  <c r="C107" i="17"/>
  <c r="E105" i="21"/>
  <c r="F109" i="17"/>
  <c r="G106" i="21"/>
  <c r="D106" i="21" s="1"/>
  <c r="G108" i="17"/>
  <c r="E108" i="17" s="1"/>
  <c r="F107" i="21"/>
  <c r="D105" i="21"/>
  <c r="G123" i="18"/>
  <c r="E123" i="18" s="1"/>
  <c r="D44" i="39"/>
  <c r="I95" i="20"/>
  <c r="G95" i="20"/>
  <c r="E94" i="20"/>
  <c r="L44" i="20"/>
  <c r="C44" i="20" s="1"/>
  <c r="L95" i="20"/>
  <c r="E95" i="20" s="1"/>
  <c r="K44" i="20"/>
  <c r="C94" i="20"/>
  <c r="F96" i="20"/>
  <c r="I96" i="20" s="1"/>
  <c r="E44" i="39"/>
  <c r="DC355" i="13" l="1"/>
  <c r="G358" i="53"/>
  <c r="C357" i="53"/>
  <c r="E357" i="53"/>
  <c r="D357" i="53"/>
  <c r="D123" i="18"/>
  <c r="C123" i="18"/>
  <c r="DB356" i="13"/>
  <c r="E107" i="39"/>
  <c r="G108" i="39"/>
  <c r="E108" i="39" s="1"/>
  <c r="C107" i="39"/>
  <c r="F109" i="39"/>
  <c r="C108" i="17"/>
  <c r="D108" i="17"/>
  <c r="C106" i="21"/>
  <c r="E106" i="21"/>
  <c r="G107" i="21"/>
  <c r="C107" i="21" s="1"/>
  <c r="G109" i="17"/>
  <c r="E109" i="17" s="1"/>
  <c r="F110" i="17"/>
  <c r="F108" i="21"/>
  <c r="G124" i="18"/>
  <c r="E124" i="18" s="1"/>
  <c r="E44" i="20"/>
  <c r="D44" i="20"/>
  <c r="C95" i="20"/>
  <c r="L96" i="20"/>
  <c r="D96" i="20" s="1"/>
  <c r="D95" i="20"/>
  <c r="G96" i="20"/>
  <c r="F97" i="20"/>
  <c r="D358" i="53" l="1"/>
  <c r="E358" i="53"/>
  <c r="C358" i="53"/>
  <c r="DC356" i="13"/>
  <c r="G359" i="53"/>
  <c r="C124" i="18"/>
  <c r="D124" i="18"/>
  <c r="DB357" i="13"/>
  <c r="D108" i="39"/>
  <c r="C108" i="39"/>
  <c r="F110" i="39"/>
  <c r="G109" i="39"/>
  <c r="C109" i="39" s="1"/>
  <c r="E107" i="21"/>
  <c r="D109" i="17"/>
  <c r="C109" i="17"/>
  <c r="D107" i="21"/>
  <c r="G108" i="21"/>
  <c r="C108" i="21" s="1"/>
  <c r="F109" i="21"/>
  <c r="F111" i="17"/>
  <c r="G110" i="17"/>
  <c r="D110" i="17" s="1"/>
  <c r="E96" i="20"/>
  <c r="C96" i="20"/>
  <c r="G97" i="20"/>
  <c r="J97" i="20"/>
  <c r="F98" i="20"/>
  <c r="I98" i="20" s="1"/>
  <c r="L97" i="20"/>
  <c r="D97" i="20" s="1"/>
  <c r="I97" i="20"/>
  <c r="F45" i="17"/>
  <c r="DC357" i="13" l="1"/>
  <c r="G360" i="53"/>
  <c r="C359" i="53"/>
  <c r="D359" i="53"/>
  <c r="E359" i="53"/>
  <c r="G126" i="18"/>
  <c r="E126" i="18" s="1"/>
  <c r="G128" i="18"/>
  <c r="E128" i="18" s="1"/>
  <c r="G125" i="18"/>
  <c r="E125" i="18" s="1"/>
  <c r="G130" i="18"/>
  <c r="E130" i="18" s="1"/>
  <c r="DB358" i="13"/>
  <c r="G110" i="39"/>
  <c r="D110" i="39" s="1"/>
  <c r="F111" i="39"/>
  <c r="D109" i="39"/>
  <c r="E109" i="39"/>
  <c r="E108" i="21"/>
  <c r="D108" i="21"/>
  <c r="C110" i="17"/>
  <c r="E110" i="17"/>
  <c r="G109" i="21"/>
  <c r="D109" i="21" s="1"/>
  <c r="F110" i="21"/>
  <c r="F112" i="17"/>
  <c r="G111" i="17"/>
  <c r="C111" i="17" s="1"/>
  <c r="G127" i="18"/>
  <c r="E127" i="18" s="1"/>
  <c r="C97" i="20"/>
  <c r="F45" i="39"/>
  <c r="G45" i="17"/>
  <c r="C45" i="17" s="1"/>
  <c r="L98" i="20"/>
  <c r="D98" i="20" s="1"/>
  <c r="G98" i="20"/>
  <c r="E97" i="20"/>
  <c r="F99" i="20"/>
  <c r="G99" i="20" s="1"/>
  <c r="I273" i="20"/>
  <c r="DC358" i="13" l="1"/>
  <c r="G361" i="53"/>
  <c r="E360" i="53"/>
  <c r="C360" i="53"/>
  <c r="D360" i="53"/>
  <c r="C125" i="18"/>
  <c r="D125" i="18"/>
  <c r="C130" i="18"/>
  <c r="D130" i="18"/>
  <c r="D127" i="18"/>
  <c r="C127" i="18"/>
  <c r="C128" i="18"/>
  <c r="D128" i="18"/>
  <c r="D126" i="18"/>
  <c r="C126" i="18"/>
  <c r="DB359" i="13"/>
  <c r="C110" i="39"/>
  <c r="E110" i="39"/>
  <c r="G111" i="39"/>
  <c r="C111" i="39" s="1"/>
  <c r="F112" i="39"/>
  <c r="E109" i="21"/>
  <c r="C109" i="21"/>
  <c r="F111" i="21"/>
  <c r="D111" i="17"/>
  <c r="F113" i="17"/>
  <c r="E111" i="17"/>
  <c r="G112" i="17"/>
  <c r="E112" i="17" s="1"/>
  <c r="G110" i="21"/>
  <c r="C110" i="21" s="1"/>
  <c r="G129" i="18"/>
  <c r="E129" i="18" s="1"/>
  <c r="E45" i="17"/>
  <c r="D45" i="17"/>
  <c r="E98" i="20"/>
  <c r="C98" i="20"/>
  <c r="F45" i="20"/>
  <c r="I45" i="20" s="1"/>
  <c r="F100" i="20"/>
  <c r="L99" i="20"/>
  <c r="E99" i="20" s="1"/>
  <c r="K99" i="20"/>
  <c r="I99" i="20"/>
  <c r="G45" i="39"/>
  <c r="C361" i="53" l="1"/>
  <c r="D361" i="53"/>
  <c r="E361" i="53"/>
  <c r="DC359" i="13"/>
  <c r="G362" i="53"/>
  <c r="G45" i="20"/>
  <c r="J45" i="20"/>
  <c r="D129" i="18"/>
  <c r="C129" i="18"/>
  <c r="DB360" i="13"/>
  <c r="D111" i="39"/>
  <c r="E111" i="39"/>
  <c r="G112" i="39"/>
  <c r="D112" i="39" s="1"/>
  <c r="F113" i="39"/>
  <c r="D112" i="17"/>
  <c r="C112" i="17"/>
  <c r="F112" i="21"/>
  <c r="D110" i="21"/>
  <c r="E110" i="21"/>
  <c r="G111" i="21"/>
  <c r="D111" i="21" s="1"/>
  <c r="F114" i="17"/>
  <c r="G113" i="17"/>
  <c r="E113" i="17" s="1"/>
  <c r="G131" i="18"/>
  <c r="E131" i="18" s="1"/>
  <c r="C99" i="20"/>
  <c r="I100" i="20"/>
  <c r="G100" i="20"/>
  <c r="D99" i="20"/>
  <c r="C45" i="39"/>
  <c r="F101" i="20"/>
  <c r="I101" i="20" s="1"/>
  <c r="H100" i="20"/>
  <c r="D45" i="39"/>
  <c r="L45" i="20"/>
  <c r="E45" i="20" s="1"/>
  <c r="L100" i="20"/>
  <c r="D100" i="20" s="1"/>
  <c r="E45" i="39"/>
  <c r="DC360" i="13" l="1"/>
  <c r="G363" i="53"/>
  <c r="D362" i="53"/>
  <c r="E362" i="53"/>
  <c r="C362" i="53"/>
  <c r="G133" i="18"/>
  <c r="E133" i="18" s="1"/>
  <c r="D131" i="18"/>
  <c r="C131" i="18"/>
  <c r="G135" i="18"/>
  <c r="E135" i="18" s="1"/>
  <c r="DB361" i="13"/>
  <c r="E112" i="39"/>
  <c r="C112" i="39"/>
  <c r="G113" i="39"/>
  <c r="E113" i="39" s="1"/>
  <c r="F114" i="39"/>
  <c r="C113" i="17"/>
  <c r="C111" i="21"/>
  <c r="D113" i="17"/>
  <c r="E111" i="21"/>
  <c r="G114" i="17"/>
  <c r="C114" i="17" s="1"/>
  <c r="F115" i="17"/>
  <c r="F113" i="21"/>
  <c r="G112" i="21"/>
  <c r="C112" i="21" s="1"/>
  <c r="G132" i="18"/>
  <c r="E132" i="18" s="1"/>
  <c r="K101" i="20"/>
  <c r="G101" i="20"/>
  <c r="F102" i="20"/>
  <c r="G102" i="20" s="1"/>
  <c r="C45" i="20"/>
  <c r="C100" i="20"/>
  <c r="L101" i="20"/>
  <c r="E101" i="20" s="1"/>
  <c r="D45" i="20"/>
  <c r="E100" i="20"/>
  <c r="DC361" i="13" l="1"/>
  <c r="G364" i="53"/>
  <c r="E363" i="53"/>
  <c r="C363" i="53"/>
  <c r="D363" i="53"/>
  <c r="D135" i="18"/>
  <c r="C135" i="18"/>
  <c r="D132" i="18"/>
  <c r="C132" i="18"/>
  <c r="C133" i="18"/>
  <c r="D133" i="18"/>
  <c r="DB362" i="13"/>
  <c r="C113" i="39"/>
  <c r="D113" i="39"/>
  <c r="F115" i="39"/>
  <c r="G114" i="39"/>
  <c r="C114" i="39" s="1"/>
  <c r="E114" i="17"/>
  <c r="D114" i="17"/>
  <c r="E112" i="21"/>
  <c r="D112" i="21"/>
  <c r="G115" i="17"/>
  <c r="E115" i="17" s="1"/>
  <c r="G113" i="21"/>
  <c r="C113" i="21" s="1"/>
  <c r="F116" i="17"/>
  <c r="F114" i="21"/>
  <c r="G134" i="18"/>
  <c r="E134" i="18" s="1"/>
  <c r="F103" i="20"/>
  <c r="I103" i="20" s="1"/>
  <c r="L102" i="20"/>
  <c r="E102" i="20" s="1"/>
  <c r="D101" i="20"/>
  <c r="F46" i="17"/>
  <c r="K102" i="20"/>
  <c r="I102" i="20"/>
  <c r="C101" i="20"/>
  <c r="DC362" i="13" l="1"/>
  <c r="G365" i="53"/>
  <c r="D364" i="53"/>
  <c r="E364" i="53"/>
  <c r="C364" i="53"/>
  <c r="C134" i="18"/>
  <c r="D134" i="18"/>
  <c r="DB363" i="13"/>
  <c r="D114" i="39"/>
  <c r="E114" i="39"/>
  <c r="G115" i="39"/>
  <c r="C115" i="39" s="1"/>
  <c r="F116" i="39"/>
  <c r="D115" i="17"/>
  <c r="D113" i="21"/>
  <c r="E113" i="21"/>
  <c r="F115" i="21"/>
  <c r="G114" i="21"/>
  <c r="D114" i="21" s="1"/>
  <c r="G136" i="18"/>
  <c r="E136" i="18" s="1"/>
  <c r="G116" i="17"/>
  <c r="D116" i="17" s="1"/>
  <c r="C115" i="17"/>
  <c r="F117" i="17"/>
  <c r="C102" i="20"/>
  <c r="D102" i="20"/>
  <c r="F104" i="20"/>
  <c r="G104" i="20" s="1"/>
  <c r="G46" i="17"/>
  <c r="C46" i="17" s="1"/>
  <c r="F46" i="39"/>
  <c r="L103" i="20"/>
  <c r="D103" i="20" s="1"/>
  <c r="G103" i="20"/>
  <c r="D365" i="53" l="1"/>
  <c r="C365" i="53"/>
  <c r="E365" i="53"/>
  <c r="DC363" i="13"/>
  <c r="G366" i="53"/>
  <c r="C136" i="18"/>
  <c r="D136" i="18"/>
  <c r="DB364" i="13"/>
  <c r="D115" i="39"/>
  <c r="E115" i="39"/>
  <c r="F117" i="39"/>
  <c r="G116" i="39"/>
  <c r="D116" i="39" s="1"/>
  <c r="E114" i="21"/>
  <c r="C114" i="21"/>
  <c r="E116" i="17"/>
  <c r="F118" i="17"/>
  <c r="C116" i="17"/>
  <c r="G115" i="21"/>
  <c r="D115" i="21" s="1"/>
  <c r="F116" i="21"/>
  <c r="G117" i="17"/>
  <c r="C117" i="17" s="1"/>
  <c r="E46" i="17"/>
  <c r="D46" i="17"/>
  <c r="E103" i="20"/>
  <c r="F46" i="20"/>
  <c r="F105" i="20"/>
  <c r="C103" i="20"/>
  <c r="G46" i="39"/>
  <c r="D46" i="39" s="1"/>
  <c r="L104" i="20"/>
  <c r="C104" i="20" s="1"/>
  <c r="K104" i="20"/>
  <c r="I104" i="20"/>
  <c r="J46" i="20" l="1"/>
  <c r="I46" i="20"/>
  <c r="DC364" i="13"/>
  <c r="G367" i="53"/>
  <c r="C366" i="53"/>
  <c r="D366" i="53"/>
  <c r="E366" i="53"/>
  <c r="G137" i="18"/>
  <c r="E137" i="18" s="1"/>
  <c r="DB365" i="13"/>
  <c r="E116" i="39"/>
  <c r="G117" i="39"/>
  <c r="D117" i="39" s="1"/>
  <c r="F118" i="39"/>
  <c r="C116" i="39"/>
  <c r="C115" i="21"/>
  <c r="E115" i="21"/>
  <c r="D117" i="17"/>
  <c r="E117" i="17"/>
  <c r="F119" i="17"/>
  <c r="F117" i="21"/>
  <c r="G118" i="17"/>
  <c r="C118" i="17" s="1"/>
  <c r="G116" i="21"/>
  <c r="C116" i="21" s="1"/>
  <c r="D104" i="20"/>
  <c r="E104" i="20"/>
  <c r="I105" i="20"/>
  <c r="G105" i="20"/>
  <c r="L46" i="20"/>
  <c r="E46" i="20" s="1"/>
  <c r="L105" i="20"/>
  <c r="C105" i="20" s="1"/>
  <c r="G46" i="20"/>
  <c r="C46" i="39"/>
  <c r="F106" i="20"/>
  <c r="I106" i="20" s="1"/>
  <c r="E46" i="39"/>
  <c r="DC365" i="13" l="1"/>
  <c r="G368" i="53"/>
  <c r="C367" i="53"/>
  <c r="D367" i="53"/>
  <c r="E367" i="53"/>
  <c r="D137" i="18"/>
  <c r="G138" i="18"/>
  <c r="C137" i="18"/>
  <c r="DB366" i="13"/>
  <c r="C117" i="39"/>
  <c r="E117" i="39"/>
  <c r="G118" i="39"/>
  <c r="D118" i="39" s="1"/>
  <c r="F119" i="39"/>
  <c r="E118" i="17"/>
  <c r="D118" i="17"/>
  <c r="D116" i="21"/>
  <c r="E116" i="21"/>
  <c r="F118" i="21"/>
  <c r="G117" i="21"/>
  <c r="C117" i="21" s="1"/>
  <c r="F120" i="17"/>
  <c r="G119" i="17"/>
  <c r="E119" i="17" s="1"/>
  <c r="C46" i="20"/>
  <c r="D105" i="20"/>
  <c r="E105" i="20"/>
  <c r="D46" i="20"/>
  <c r="L106" i="20"/>
  <c r="E106" i="20" s="1"/>
  <c r="G106" i="20"/>
  <c r="F107" i="20"/>
  <c r="G107" i="20" s="1"/>
  <c r="D138" i="18" l="1"/>
  <c r="E138" i="18"/>
  <c r="C368" i="53"/>
  <c r="D368" i="53"/>
  <c r="E368" i="53"/>
  <c r="DC366" i="13"/>
  <c r="G369" i="53"/>
  <c r="C138" i="18"/>
  <c r="G139" i="18"/>
  <c r="DB367" i="13"/>
  <c r="E118" i="39"/>
  <c r="C118" i="39"/>
  <c r="F120" i="39"/>
  <c r="G119" i="39"/>
  <c r="C119" i="39" s="1"/>
  <c r="C119" i="17"/>
  <c r="D117" i="21"/>
  <c r="E117" i="21"/>
  <c r="G120" i="17"/>
  <c r="D120" i="17" s="1"/>
  <c r="F121" i="17"/>
  <c r="G118" i="21"/>
  <c r="E118" i="21" s="1"/>
  <c r="F119" i="21"/>
  <c r="D119" i="17"/>
  <c r="C106" i="20"/>
  <c r="D106" i="20"/>
  <c r="F108" i="20"/>
  <c r="I108" i="20" s="1"/>
  <c r="L107" i="20"/>
  <c r="D107" i="20" s="1"/>
  <c r="H107" i="20"/>
  <c r="I107" i="20"/>
  <c r="F47" i="17"/>
  <c r="C139" i="18" l="1"/>
  <c r="E139" i="18"/>
  <c r="DC367" i="13"/>
  <c r="G370" i="53"/>
  <c r="C369" i="53"/>
  <c r="D369" i="53"/>
  <c r="E369" i="53"/>
  <c r="D139" i="18"/>
  <c r="G140" i="18"/>
  <c r="DB368" i="13"/>
  <c r="D119" i="39"/>
  <c r="E119" i="39"/>
  <c r="G120" i="39"/>
  <c r="E120" i="39" s="1"/>
  <c r="F121" i="39"/>
  <c r="E120" i="17"/>
  <c r="C120" i="17"/>
  <c r="D118" i="21"/>
  <c r="C118" i="21"/>
  <c r="G119" i="21"/>
  <c r="D119" i="21" s="1"/>
  <c r="F122" i="17"/>
  <c r="F120" i="21"/>
  <c r="G121" i="17"/>
  <c r="C121" i="17" s="1"/>
  <c r="C107" i="20"/>
  <c r="E107" i="20"/>
  <c r="F47" i="39"/>
  <c r="L108" i="20"/>
  <c r="D108" i="20" s="1"/>
  <c r="G108" i="20"/>
  <c r="G47" i="17"/>
  <c r="E47" i="17" s="1"/>
  <c r="F109" i="20"/>
  <c r="G109" i="20" s="1"/>
  <c r="J283" i="20"/>
  <c r="C140" i="18" l="1"/>
  <c r="E140" i="18"/>
  <c r="C370" i="53"/>
  <c r="D370" i="53"/>
  <c r="E370" i="53"/>
  <c r="DC368" i="13"/>
  <c r="G371" i="53"/>
  <c r="D140" i="18"/>
  <c r="G141" i="18"/>
  <c r="DB369" i="13"/>
  <c r="C120" i="39"/>
  <c r="D120" i="39"/>
  <c r="G121" i="39"/>
  <c r="C121" i="39" s="1"/>
  <c r="F122" i="39"/>
  <c r="G122" i="17"/>
  <c r="D122" i="17" s="1"/>
  <c r="F123" i="17"/>
  <c r="D121" i="17"/>
  <c r="F121" i="21"/>
  <c r="E121" i="17"/>
  <c r="G120" i="21"/>
  <c r="C120" i="21" s="1"/>
  <c r="C119" i="21"/>
  <c r="E119" i="21"/>
  <c r="E108" i="20"/>
  <c r="L109" i="20"/>
  <c r="E109" i="20" s="1"/>
  <c r="I109" i="20"/>
  <c r="D47" i="17"/>
  <c r="F47" i="20"/>
  <c r="F110" i="20"/>
  <c r="G110" i="20" s="1"/>
  <c r="G47" i="39"/>
  <c r="D47" i="39" s="1"/>
  <c r="C108" i="20"/>
  <c r="C47" i="17"/>
  <c r="D141" i="18" l="1"/>
  <c r="E141" i="18"/>
  <c r="DC369" i="13"/>
  <c r="G372" i="53"/>
  <c r="E371" i="53"/>
  <c r="D371" i="53"/>
  <c r="C371" i="53"/>
  <c r="J47" i="20"/>
  <c r="G47" i="20"/>
  <c r="C141" i="18"/>
  <c r="G142" i="18"/>
  <c r="DB370" i="13"/>
  <c r="E122" i="17"/>
  <c r="E121" i="39"/>
  <c r="D121" i="39"/>
  <c r="G122" i="39"/>
  <c r="D122" i="39" s="1"/>
  <c r="F123" i="39"/>
  <c r="C122" i="17"/>
  <c r="D120" i="21"/>
  <c r="E120" i="21"/>
  <c r="F122" i="21"/>
  <c r="G121" i="21"/>
  <c r="C121" i="21" s="1"/>
  <c r="G123" i="17"/>
  <c r="D123" i="17" s="1"/>
  <c r="F124" i="17"/>
  <c r="D109" i="20"/>
  <c r="E47" i="39"/>
  <c r="C109" i="20"/>
  <c r="F48" i="17"/>
  <c r="F111" i="20"/>
  <c r="C47" i="39"/>
  <c r="L47" i="20"/>
  <c r="C47" i="20" s="1"/>
  <c r="L110" i="20"/>
  <c r="C110" i="20" s="1"/>
  <c r="I110" i="20"/>
  <c r="I47" i="20"/>
  <c r="D142" i="18" l="1"/>
  <c r="E142" i="18"/>
  <c r="DC370" i="13"/>
  <c r="G373" i="53"/>
  <c r="C372" i="53"/>
  <c r="D372" i="53"/>
  <c r="E372" i="53"/>
  <c r="C142" i="18"/>
  <c r="G143" i="18"/>
  <c r="E143" i="18" s="1"/>
  <c r="DB371" i="13"/>
  <c r="E122" i="39"/>
  <c r="C122" i="39"/>
  <c r="G123" i="39"/>
  <c r="D123" i="39" s="1"/>
  <c r="F124" i="39"/>
  <c r="C123" i="17"/>
  <c r="E123" i="17"/>
  <c r="F123" i="21"/>
  <c r="G122" i="21"/>
  <c r="C122" i="21" s="1"/>
  <c r="D121" i="21"/>
  <c r="E121" i="21"/>
  <c r="G124" i="17"/>
  <c r="D124" i="17" s="1"/>
  <c r="F125" i="17"/>
  <c r="D47" i="20"/>
  <c r="I111" i="20"/>
  <c r="G111" i="20"/>
  <c r="E110" i="20"/>
  <c r="D110" i="20"/>
  <c r="F48" i="39"/>
  <c r="J111" i="20"/>
  <c r="H111" i="20"/>
  <c r="L111" i="20"/>
  <c r="D111" i="20" s="1"/>
  <c r="G48" i="17"/>
  <c r="E48" i="17" s="1"/>
  <c r="E47" i="20"/>
  <c r="F112" i="20"/>
  <c r="D373" i="53" l="1"/>
  <c r="E373" i="53"/>
  <c r="C373" i="53"/>
  <c r="DC371" i="13"/>
  <c r="G374" i="53"/>
  <c r="C143" i="18"/>
  <c r="D143" i="18"/>
  <c r="G144" i="18"/>
  <c r="DB372" i="13"/>
  <c r="C123" i="39"/>
  <c r="E123" i="39"/>
  <c r="G124" i="39"/>
  <c r="C124" i="39" s="1"/>
  <c r="F125" i="39"/>
  <c r="D122" i="21"/>
  <c r="E122" i="21"/>
  <c r="C124" i="17"/>
  <c r="E124" i="17"/>
  <c r="F126" i="17"/>
  <c r="F124" i="21"/>
  <c r="G125" i="17"/>
  <c r="D125" i="17" s="1"/>
  <c r="G123" i="21"/>
  <c r="D123" i="21" s="1"/>
  <c r="I112" i="20"/>
  <c r="G112" i="20"/>
  <c r="D48" i="17"/>
  <c r="C48" i="17"/>
  <c r="L112" i="20"/>
  <c r="C112" i="20" s="1"/>
  <c r="F48" i="20"/>
  <c r="J48" i="20" s="1"/>
  <c r="F113" i="20"/>
  <c r="I113" i="20" s="1"/>
  <c r="G48" i="39"/>
  <c r="C48" i="39" s="1"/>
  <c r="H112" i="20"/>
  <c r="C111" i="20"/>
  <c r="E111" i="20"/>
  <c r="C144" i="18" l="1"/>
  <c r="E144" i="18"/>
  <c r="DC372" i="13"/>
  <c r="G375" i="53"/>
  <c r="E374" i="53"/>
  <c r="C374" i="53"/>
  <c r="D374" i="53"/>
  <c r="D144" i="18"/>
  <c r="G145" i="18"/>
  <c r="E145" i="18" s="1"/>
  <c r="G147" i="18"/>
  <c r="E147" i="18" s="1"/>
  <c r="DB373" i="13"/>
  <c r="E124" i="39"/>
  <c r="D124" i="39"/>
  <c r="F126" i="39"/>
  <c r="G125" i="39"/>
  <c r="C125" i="39" s="1"/>
  <c r="E123" i="21"/>
  <c r="C123" i="21"/>
  <c r="E125" i="17"/>
  <c r="F125" i="21"/>
  <c r="C125" i="17"/>
  <c r="G124" i="21"/>
  <c r="E124" i="21" s="1"/>
  <c r="G126" i="17"/>
  <c r="D126" i="17" s="1"/>
  <c r="F127" i="17"/>
  <c r="D112" i="20"/>
  <c r="E112" i="20"/>
  <c r="D48" i="39"/>
  <c r="H113" i="20"/>
  <c r="G113" i="20"/>
  <c r="E48" i="39"/>
  <c r="F49" i="17"/>
  <c r="L48" i="20"/>
  <c r="C48" i="20" s="1"/>
  <c r="L113" i="20"/>
  <c r="D113" i="20" s="1"/>
  <c r="F114" i="20"/>
  <c r="G48" i="20"/>
  <c r="DC373" i="13" l="1"/>
  <c r="G376" i="53"/>
  <c r="E375" i="53"/>
  <c r="D375" i="53"/>
  <c r="C375" i="53"/>
  <c r="D145" i="18"/>
  <c r="C145" i="18"/>
  <c r="G146" i="18"/>
  <c r="E146" i="18" s="1"/>
  <c r="D147" i="18"/>
  <c r="C147" i="18"/>
  <c r="DB374" i="13"/>
  <c r="E125" i="39"/>
  <c r="D125" i="39"/>
  <c r="G126" i="39"/>
  <c r="E126" i="39" s="1"/>
  <c r="F127" i="39"/>
  <c r="C124" i="21"/>
  <c r="C126" i="17"/>
  <c r="D124" i="21"/>
  <c r="E126" i="17"/>
  <c r="F128" i="17"/>
  <c r="F126" i="21"/>
  <c r="G127" i="17"/>
  <c r="D127" i="17" s="1"/>
  <c r="G125" i="21"/>
  <c r="D48" i="20"/>
  <c r="I114" i="20"/>
  <c r="G114" i="20"/>
  <c r="C113" i="20"/>
  <c r="E48" i="20"/>
  <c r="E113" i="20"/>
  <c r="F115" i="20"/>
  <c r="L114" i="20"/>
  <c r="C114" i="20" s="1"/>
  <c r="H114" i="20"/>
  <c r="F49" i="39"/>
  <c r="G49" i="17"/>
  <c r="D49" i="17" s="1"/>
  <c r="DC374" i="13" l="1"/>
  <c r="G377" i="53"/>
  <c r="E376" i="53"/>
  <c r="D376" i="53"/>
  <c r="C376" i="53"/>
  <c r="C146" i="18"/>
  <c r="D146" i="18"/>
  <c r="G148" i="18"/>
  <c r="DB375" i="13"/>
  <c r="D126" i="39"/>
  <c r="C126" i="39"/>
  <c r="G127" i="39"/>
  <c r="E127" i="39" s="1"/>
  <c r="F128" i="39"/>
  <c r="C127" i="17"/>
  <c r="E127" i="17"/>
  <c r="F127" i="21"/>
  <c r="G126" i="21"/>
  <c r="G128" i="17"/>
  <c r="C128" i="17" s="1"/>
  <c r="F129" i="17"/>
  <c r="D125" i="21"/>
  <c r="E125" i="21"/>
  <c r="C125" i="21"/>
  <c r="D114" i="20"/>
  <c r="G115" i="20"/>
  <c r="I115" i="20"/>
  <c r="E114" i="20"/>
  <c r="C49" i="39"/>
  <c r="D49" i="39"/>
  <c r="E49" i="39"/>
  <c r="H115" i="20"/>
  <c r="C49" i="17"/>
  <c r="L115" i="20"/>
  <c r="E115" i="20" s="1"/>
  <c r="F49" i="20"/>
  <c r="F116" i="20"/>
  <c r="E49" i="17"/>
  <c r="D148" i="18" l="1"/>
  <c r="E148" i="18"/>
  <c r="E377" i="53"/>
  <c r="C377" i="53"/>
  <c r="D377" i="53"/>
  <c r="DC375" i="13"/>
  <c r="G378" i="53"/>
  <c r="G49" i="20"/>
  <c r="J49" i="20"/>
  <c r="C148" i="18"/>
  <c r="G149" i="18"/>
  <c r="DB376" i="13"/>
  <c r="C127" i="39"/>
  <c r="D127" i="39"/>
  <c r="F129" i="39"/>
  <c r="G128" i="39"/>
  <c r="D128" i="17"/>
  <c r="E128" i="17"/>
  <c r="E126" i="21"/>
  <c r="C126" i="21"/>
  <c r="F128" i="21"/>
  <c r="G129" i="17"/>
  <c r="C129" i="17" s="1"/>
  <c r="G127" i="21"/>
  <c r="D127" i="21" s="1"/>
  <c r="F130" i="17"/>
  <c r="D126" i="21"/>
  <c r="H116" i="20"/>
  <c r="I116" i="20"/>
  <c r="G116" i="20"/>
  <c r="C115" i="20"/>
  <c r="L49" i="20"/>
  <c r="E49" i="20" s="1"/>
  <c r="L116" i="20"/>
  <c r="E116" i="20" s="1"/>
  <c r="F117" i="20"/>
  <c r="I49" i="20"/>
  <c r="D115" i="20"/>
  <c r="D149" i="18" l="1"/>
  <c r="E149" i="18"/>
  <c r="DC376" i="13"/>
  <c r="G379" i="53"/>
  <c r="E378" i="53"/>
  <c r="D378" i="53"/>
  <c r="C378" i="53"/>
  <c r="C149" i="18"/>
  <c r="G150" i="18"/>
  <c r="DB377" i="13"/>
  <c r="D128" i="39"/>
  <c r="G129" i="39"/>
  <c r="E129" i="39" s="1"/>
  <c r="F130" i="39"/>
  <c r="E128" i="39"/>
  <c r="C128" i="39"/>
  <c r="C127" i="21"/>
  <c r="G128" i="21"/>
  <c r="C128" i="21" s="1"/>
  <c r="E129" i="17"/>
  <c r="E127" i="21"/>
  <c r="D129" i="17"/>
  <c r="F131" i="17"/>
  <c r="G130" i="17"/>
  <c r="D130" i="17" s="1"/>
  <c r="F129" i="21"/>
  <c r="C49" i="20"/>
  <c r="H117" i="20"/>
  <c r="I117" i="20"/>
  <c r="D49" i="20"/>
  <c r="F118" i="20"/>
  <c r="G118" i="20" s="1"/>
  <c r="L117" i="20"/>
  <c r="D117" i="20" s="1"/>
  <c r="C116" i="20"/>
  <c r="G117" i="20"/>
  <c r="D116" i="20"/>
  <c r="C150" i="18" l="1"/>
  <c r="E150" i="18"/>
  <c r="D379" i="53"/>
  <c r="C379" i="53"/>
  <c r="E379" i="53"/>
  <c r="DC377" i="13"/>
  <c r="G380" i="53"/>
  <c r="D150" i="18"/>
  <c r="G151" i="18"/>
  <c r="DB378" i="13"/>
  <c r="D129" i="39"/>
  <c r="C129" i="39"/>
  <c r="F131" i="39"/>
  <c r="G130" i="39"/>
  <c r="E130" i="39" s="1"/>
  <c r="D128" i="21"/>
  <c r="E130" i="17"/>
  <c r="C130" i="17"/>
  <c r="F130" i="21"/>
  <c r="G129" i="21"/>
  <c r="C129" i="21" s="1"/>
  <c r="E128" i="21"/>
  <c r="G131" i="17"/>
  <c r="D131" i="17" s="1"/>
  <c r="F132" i="17"/>
  <c r="C117" i="20"/>
  <c r="E117" i="20"/>
  <c r="L118" i="20"/>
  <c r="E118" i="20" s="1"/>
  <c r="I118" i="20"/>
  <c r="F119" i="20"/>
  <c r="I119" i="20" s="1"/>
  <c r="D151" i="18" l="1"/>
  <c r="E151" i="18"/>
  <c r="DC378" i="13"/>
  <c r="G381" i="53"/>
  <c r="E380" i="53"/>
  <c r="D380" i="53"/>
  <c r="C380" i="53"/>
  <c r="C151" i="18"/>
  <c r="G152" i="18"/>
  <c r="DB379" i="13"/>
  <c r="C130" i="39"/>
  <c r="D130" i="39"/>
  <c r="F132" i="39"/>
  <c r="G131" i="39"/>
  <c r="D131" i="39" s="1"/>
  <c r="F131" i="21"/>
  <c r="G132" i="17"/>
  <c r="D132" i="17" s="1"/>
  <c r="F133" i="17"/>
  <c r="D129" i="21"/>
  <c r="E129" i="21"/>
  <c r="C131" i="17"/>
  <c r="E131" i="17"/>
  <c r="G130" i="21"/>
  <c r="C130" i="21" s="1"/>
  <c r="D118" i="20"/>
  <c r="C118" i="20"/>
  <c r="G119" i="20"/>
  <c r="F14" i="17"/>
  <c r="L119" i="20"/>
  <c r="D119" i="20" s="1"/>
  <c r="F120" i="20"/>
  <c r="G120" i="20" s="1"/>
  <c r="D152" i="18" l="1"/>
  <c r="E152" i="18"/>
  <c r="E381" i="53"/>
  <c r="D381" i="53"/>
  <c r="C381" i="53"/>
  <c r="DC379" i="13"/>
  <c r="G382" i="53"/>
  <c r="C152" i="18"/>
  <c r="G153" i="18"/>
  <c r="DB380" i="13"/>
  <c r="C131" i="39"/>
  <c r="G132" i="39"/>
  <c r="E132" i="39" s="1"/>
  <c r="F133" i="39"/>
  <c r="E131" i="39"/>
  <c r="E132" i="17"/>
  <c r="E130" i="21"/>
  <c r="C132" i="17"/>
  <c r="F134" i="17"/>
  <c r="D130" i="21"/>
  <c r="F132" i="21"/>
  <c r="G131" i="21"/>
  <c r="D131" i="21" s="1"/>
  <c r="G133" i="17"/>
  <c r="C133" i="17" s="1"/>
  <c r="F121" i="20"/>
  <c r="F14" i="39"/>
  <c r="F50" i="17"/>
  <c r="F14" i="21"/>
  <c r="E119" i="20"/>
  <c r="L120" i="20"/>
  <c r="D120" i="20" s="1"/>
  <c r="I120" i="20"/>
  <c r="G14" i="17"/>
  <c r="C119" i="20"/>
  <c r="D153" i="18" l="1"/>
  <c r="E153" i="18"/>
  <c r="DC380" i="13"/>
  <c r="G383" i="53"/>
  <c r="C382" i="53"/>
  <c r="E382" i="53"/>
  <c r="D382" i="53"/>
  <c r="C153" i="18"/>
  <c r="G154" i="18"/>
  <c r="G156" i="18"/>
  <c r="E156" i="18" s="1"/>
  <c r="DB381" i="13"/>
  <c r="C132" i="39"/>
  <c r="D132" i="39"/>
  <c r="F134" i="39"/>
  <c r="G133" i="39"/>
  <c r="E133" i="39" s="1"/>
  <c r="E131" i="21"/>
  <c r="C131" i="21"/>
  <c r="E133" i="17"/>
  <c r="G132" i="21"/>
  <c r="E132" i="21" s="1"/>
  <c r="F133" i="21"/>
  <c r="D133" i="17"/>
  <c r="G134" i="17"/>
  <c r="E134" i="17" s="1"/>
  <c r="F135" i="17"/>
  <c r="I121" i="20"/>
  <c r="H121" i="20"/>
  <c r="C120" i="20"/>
  <c r="E120" i="20"/>
  <c r="H14" i="17"/>
  <c r="F51" i="17"/>
  <c r="F50" i="39"/>
  <c r="G121" i="20"/>
  <c r="C14" i="17"/>
  <c r="D14" i="21"/>
  <c r="H14" i="21"/>
  <c r="H15" i="21" s="1"/>
  <c r="H16" i="21" s="1"/>
  <c r="H17" i="21" s="1"/>
  <c r="H18" i="21" s="1"/>
  <c r="H19" i="21" s="1"/>
  <c r="H20" i="21" s="1"/>
  <c r="H21" i="21" s="1"/>
  <c r="H22" i="21" s="1"/>
  <c r="H23" i="21" s="1"/>
  <c r="H24" i="21" s="1"/>
  <c r="H25" i="21" s="1"/>
  <c r="H26" i="21" s="1"/>
  <c r="H27" i="21" s="1"/>
  <c r="H28" i="21" s="1"/>
  <c r="H29" i="21" s="1"/>
  <c r="H30" i="21" s="1"/>
  <c r="H31" i="21" s="1"/>
  <c r="H32" i="21" s="1"/>
  <c r="H33" i="21" s="1"/>
  <c r="H34" i="21" s="1"/>
  <c r="H35" i="21" s="1"/>
  <c r="H36" i="21" s="1"/>
  <c r="H37" i="21" s="1"/>
  <c r="H38" i="21" s="1"/>
  <c r="H39" i="21" s="1"/>
  <c r="H40" i="21" s="1"/>
  <c r="H41" i="21" s="1"/>
  <c r="H42" i="21" s="1"/>
  <c r="H43" i="21" s="1"/>
  <c r="H44" i="21" s="1"/>
  <c r="H45" i="21" s="1"/>
  <c r="H46" i="21" s="1"/>
  <c r="H47" i="21" s="1"/>
  <c r="H48" i="21" s="1"/>
  <c r="H49" i="21" s="1"/>
  <c r="H50" i="21" s="1"/>
  <c r="H51" i="21" s="1"/>
  <c r="H52" i="21" s="1"/>
  <c r="H53" i="21" s="1"/>
  <c r="H54" i="21" s="1"/>
  <c r="H55" i="21" s="1"/>
  <c r="H56" i="21" s="1"/>
  <c r="H57" i="21" s="1"/>
  <c r="H58" i="21" s="1"/>
  <c r="H59" i="21" s="1"/>
  <c r="H60" i="21" s="1"/>
  <c r="H61" i="21" s="1"/>
  <c r="H62" i="21" s="1"/>
  <c r="H63" i="21" s="1"/>
  <c r="H64" i="21" s="1"/>
  <c r="H65" i="21" s="1"/>
  <c r="H66" i="21" s="1"/>
  <c r="H67" i="21" s="1"/>
  <c r="H68" i="21" s="1"/>
  <c r="H69" i="21" s="1"/>
  <c r="H70" i="21" s="1"/>
  <c r="H71" i="21" s="1"/>
  <c r="H72" i="21" s="1"/>
  <c r="H73" i="21" s="1"/>
  <c r="H74" i="21" s="1"/>
  <c r="H75" i="21" s="1"/>
  <c r="H76" i="21" s="1"/>
  <c r="H77" i="21" s="1"/>
  <c r="H78" i="21" s="1"/>
  <c r="H79" i="21" s="1"/>
  <c r="H80" i="21" s="1"/>
  <c r="H81" i="21" s="1"/>
  <c r="H82" i="21" s="1"/>
  <c r="H83" i="21" s="1"/>
  <c r="H84" i="21" s="1"/>
  <c r="H85" i="21" s="1"/>
  <c r="H86" i="21" s="1"/>
  <c r="H87" i="21" s="1"/>
  <c r="H88" i="21" s="1"/>
  <c r="H89" i="21" s="1"/>
  <c r="H90" i="21" s="1"/>
  <c r="H91" i="21" s="1"/>
  <c r="H92" i="21" s="1"/>
  <c r="H93" i="21" s="1"/>
  <c r="H94" i="21" s="1"/>
  <c r="H95" i="21" s="1"/>
  <c r="H96" i="21" s="1"/>
  <c r="H97" i="21" s="1"/>
  <c r="H98" i="21" s="1"/>
  <c r="H99" i="21" s="1"/>
  <c r="H100" i="21" s="1"/>
  <c r="H101" i="21" s="1"/>
  <c r="H102" i="21" s="1"/>
  <c r="H103" i="21" s="1"/>
  <c r="H104" i="21" s="1"/>
  <c r="H105" i="21" s="1"/>
  <c r="H106" i="21" s="1"/>
  <c r="H107" i="21" s="1"/>
  <c r="H108" i="21" s="1"/>
  <c r="H109" i="21" s="1"/>
  <c r="H110" i="21" s="1"/>
  <c r="H111" i="21" s="1"/>
  <c r="H112" i="21" s="1"/>
  <c r="H113" i="21" s="1"/>
  <c r="H114" i="21" s="1"/>
  <c r="H115" i="21" s="1"/>
  <c r="H116" i="21" s="1"/>
  <c r="H117" i="21" s="1"/>
  <c r="H118" i="21" s="1"/>
  <c r="H119" i="21" s="1"/>
  <c r="H120" i="21" s="1"/>
  <c r="H121" i="21" s="1"/>
  <c r="H122" i="21" s="1"/>
  <c r="H123" i="21" s="1"/>
  <c r="H124" i="21" s="1"/>
  <c r="H125" i="21" s="1"/>
  <c r="H126" i="21" s="1"/>
  <c r="H127" i="21" s="1"/>
  <c r="H128" i="21" s="1"/>
  <c r="H129" i="21" s="1"/>
  <c r="H130" i="21" s="1"/>
  <c r="H131" i="21" s="1"/>
  <c r="C14" i="21"/>
  <c r="E14" i="21"/>
  <c r="F14" i="18"/>
  <c r="F558" i="18" s="1"/>
  <c r="G50" i="17"/>
  <c r="E50" i="17" s="1"/>
  <c r="D14" i="39"/>
  <c r="E14" i="39"/>
  <c r="H14" i="39"/>
  <c r="H15" i="39" s="1"/>
  <c r="H16" i="39" s="1"/>
  <c r="H17" i="39" s="1"/>
  <c r="H18" i="39" s="1"/>
  <c r="H19" i="39" s="1"/>
  <c r="H20" i="39" s="1"/>
  <c r="H21" i="39" s="1"/>
  <c r="H22" i="39" s="1"/>
  <c r="H23" i="39" s="1"/>
  <c r="H24" i="39" s="1"/>
  <c r="H25" i="39" s="1"/>
  <c r="H26" i="39" s="1"/>
  <c r="H27" i="39" s="1"/>
  <c r="H28" i="39" s="1"/>
  <c r="H29" i="39" s="1"/>
  <c r="H30" i="39" s="1"/>
  <c r="H31" i="39" s="1"/>
  <c r="H32" i="39" s="1"/>
  <c r="H33" i="39" s="1"/>
  <c r="H34" i="39" s="1"/>
  <c r="H35" i="39" s="1"/>
  <c r="H36" i="39" s="1"/>
  <c r="H37" i="39" s="1"/>
  <c r="H38" i="39" s="1"/>
  <c r="H39" i="39" s="1"/>
  <c r="H40" i="39" s="1"/>
  <c r="H41" i="39" s="1"/>
  <c r="H42" i="39" s="1"/>
  <c r="H43" i="39" s="1"/>
  <c r="H44" i="39" s="1"/>
  <c r="H45" i="39" s="1"/>
  <c r="H46" i="39" s="1"/>
  <c r="H47" i="39" s="1"/>
  <c r="H48" i="39" s="1"/>
  <c r="H49" i="39" s="1"/>
  <c r="C14" i="39"/>
  <c r="L121" i="20"/>
  <c r="C121" i="20" s="1"/>
  <c r="F14" i="20"/>
  <c r="G14" i="20" s="1"/>
  <c r="F122" i="20"/>
  <c r="D14" i="17"/>
  <c r="E14" i="17"/>
  <c r="C154" i="18" l="1"/>
  <c r="E154" i="18"/>
  <c r="DC381" i="13"/>
  <c r="G384" i="53"/>
  <c r="D383" i="53"/>
  <c r="E383" i="53"/>
  <c r="C383" i="53"/>
  <c r="D154" i="18"/>
  <c r="G155" i="18"/>
  <c r="H132" i="21"/>
  <c r="D156" i="18"/>
  <c r="C156" i="18"/>
  <c r="DB382" i="13"/>
  <c r="C133" i="39"/>
  <c r="D133" i="39"/>
  <c r="F135" i="39"/>
  <c r="G134" i="39"/>
  <c r="E134" i="39" s="1"/>
  <c r="C132" i="21"/>
  <c r="H50" i="39"/>
  <c r="C134" i="17"/>
  <c r="D134" i="17"/>
  <c r="D132" i="21"/>
  <c r="G135" i="17"/>
  <c r="C135" i="17" s="1"/>
  <c r="F134" i="21"/>
  <c r="G133" i="21"/>
  <c r="C133" i="21" s="1"/>
  <c r="F136" i="17"/>
  <c r="H122" i="20"/>
  <c r="G122" i="20"/>
  <c r="L14" i="20"/>
  <c r="E14" i="20" s="1"/>
  <c r="L122" i="20"/>
  <c r="E122" i="20" s="1"/>
  <c r="G14" i="18"/>
  <c r="F51" i="39"/>
  <c r="G51" i="17"/>
  <c r="D51" i="17" s="1"/>
  <c r="D121" i="20"/>
  <c r="C50" i="17"/>
  <c r="F50" i="20"/>
  <c r="F123" i="20"/>
  <c r="I123" i="20" s="1"/>
  <c r="I122" i="20"/>
  <c r="E50" i="39"/>
  <c r="C50" i="39"/>
  <c r="D50" i="39"/>
  <c r="E121" i="20"/>
  <c r="D50" i="17"/>
  <c r="D155" i="18" l="1"/>
  <c r="E155" i="18"/>
  <c r="E384" i="53"/>
  <c r="D384" i="53"/>
  <c r="C384" i="53"/>
  <c r="DC382" i="13"/>
  <c r="G385" i="53"/>
  <c r="C155" i="18"/>
  <c r="J50" i="20"/>
  <c r="G50" i="20"/>
  <c r="G157" i="18"/>
  <c r="E157" i="18" s="1"/>
  <c r="DB383" i="13"/>
  <c r="H51" i="39"/>
  <c r="C134" i="39"/>
  <c r="G135" i="39"/>
  <c r="C135" i="39" s="1"/>
  <c r="F136" i="39"/>
  <c r="D134" i="39"/>
  <c r="D14" i="18"/>
  <c r="D135" i="17"/>
  <c r="E135" i="17"/>
  <c r="H133" i="21"/>
  <c r="D133" i="21"/>
  <c r="E133" i="21"/>
  <c r="G134" i="21"/>
  <c r="D134" i="21" s="1"/>
  <c r="F137" i="17"/>
  <c r="F135" i="21"/>
  <c r="G136" i="17"/>
  <c r="E136" i="17" s="1"/>
  <c r="E14" i="18"/>
  <c r="C122" i="20"/>
  <c r="D14" i="20"/>
  <c r="H14" i="18"/>
  <c r="H15" i="18" s="1"/>
  <c r="H16" i="18" s="1"/>
  <c r="H17" i="18" s="1"/>
  <c r="H18" i="18" s="1"/>
  <c r="H19" i="18" s="1"/>
  <c r="H20" i="18" s="1"/>
  <c r="H21" i="18" s="1"/>
  <c r="H22" i="18" s="1"/>
  <c r="H23" i="18" s="1"/>
  <c r="H24" i="18" s="1"/>
  <c r="H25" i="18" s="1"/>
  <c r="H26" i="18" s="1"/>
  <c r="H27" i="18" s="1"/>
  <c r="H28" i="18" s="1"/>
  <c r="H29" i="18" s="1"/>
  <c r="H30" i="18" s="1"/>
  <c r="H31" i="18" s="1"/>
  <c r="H32" i="18" s="1"/>
  <c r="H33" i="18" s="1"/>
  <c r="H34" i="18" s="1"/>
  <c r="H35" i="18" s="1"/>
  <c r="H36" i="18" s="1"/>
  <c r="H37" i="18" s="1"/>
  <c r="H38" i="18" s="1"/>
  <c r="H39" i="18" s="1"/>
  <c r="H40" i="18" s="1"/>
  <c r="H41" i="18" s="1"/>
  <c r="H42" i="18" s="1"/>
  <c r="H43" i="18" s="1"/>
  <c r="H44" i="18" s="1"/>
  <c r="H45" i="18" s="1"/>
  <c r="H46" i="18" s="1"/>
  <c r="H47" i="18" s="1"/>
  <c r="H48" i="18" s="1"/>
  <c r="H49" i="18" s="1"/>
  <c r="H50" i="18" s="1"/>
  <c r="H51" i="18" s="1"/>
  <c r="H52" i="18" s="1"/>
  <c r="H53" i="18" s="1"/>
  <c r="H54" i="18" s="1"/>
  <c r="H55" i="18" s="1"/>
  <c r="H56" i="18" s="1"/>
  <c r="H57" i="18" s="1"/>
  <c r="H58" i="18" s="1"/>
  <c r="H59" i="18" s="1"/>
  <c r="H60" i="18" s="1"/>
  <c r="H61" i="18" s="1"/>
  <c r="H62" i="18" s="1"/>
  <c r="H63" i="18" s="1"/>
  <c r="H64" i="18" s="1"/>
  <c r="H65" i="18" s="1"/>
  <c r="H66" i="18" s="1"/>
  <c r="H67" i="18" s="1"/>
  <c r="H68" i="18" s="1"/>
  <c r="H69" i="18" s="1"/>
  <c r="H70" i="18" s="1"/>
  <c r="H71" i="18" s="1"/>
  <c r="H72" i="18" s="1"/>
  <c r="H73" i="18" s="1"/>
  <c r="H74" i="18" s="1"/>
  <c r="H75" i="18" s="1"/>
  <c r="H76" i="18" s="1"/>
  <c r="H77" i="18" s="1"/>
  <c r="H78" i="18" s="1"/>
  <c r="H79" i="18" s="1"/>
  <c r="H80" i="18" s="1"/>
  <c r="H81" i="18" s="1"/>
  <c r="H82" i="18" s="1"/>
  <c r="H83" i="18" s="1"/>
  <c r="H84" i="18" s="1"/>
  <c r="H85" i="18" s="1"/>
  <c r="H86" i="18" s="1"/>
  <c r="H87" i="18" s="1"/>
  <c r="H88" i="18" s="1"/>
  <c r="H89" i="18" s="1"/>
  <c r="H90" i="18" s="1"/>
  <c r="H91" i="18" s="1"/>
  <c r="H92" i="18" s="1"/>
  <c r="H93" i="18" s="1"/>
  <c r="H94" i="18" s="1"/>
  <c r="H95" i="18" s="1"/>
  <c r="H96" i="18" s="1"/>
  <c r="H97" i="18" s="1"/>
  <c r="H98" i="18" s="1"/>
  <c r="H99" i="18" s="1"/>
  <c r="H100" i="18" s="1"/>
  <c r="H101" i="18" s="1"/>
  <c r="H102" i="18" s="1"/>
  <c r="H103" i="18" s="1"/>
  <c r="H104" i="18" s="1"/>
  <c r="H105" i="18" s="1"/>
  <c r="H106" i="18" s="1"/>
  <c r="H107" i="18" s="1"/>
  <c r="H108" i="18" s="1"/>
  <c r="H109" i="18" s="1"/>
  <c r="H110" i="18" s="1"/>
  <c r="H111" i="18" s="1"/>
  <c r="H112" i="18" s="1"/>
  <c r="H113" i="18" s="1"/>
  <c r="H114" i="18" s="1"/>
  <c r="H115" i="18" s="1"/>
  <c r="H116" i="18" s="1"/>
  <c r="H117" i="18" s="1"/>
  <c r="H118" i="18" s="1"/>
  <c r="H119" i="18" s="1"/>
  <c r="H120" i="18" s="1"/>
  <c r="H121" i="18" s="1"/>
  <c r="H122" i="18" s="1"/>
  <c r="H123" i="18" s="1"/>
  <c r="H124" i="18" s="1"/>
  <c r="H125" i="18" s="1"/>
  <c r="H126" i="18" s="1"/>
  <c r="H127" i="18" s="1"/>
  <c r="H128" i="18" s="1"/>
  <c r="H129" i="18" s="1"/>
  <c r="H130" i="18" s="1"/>
  <c r="H131" i="18" s="1"/>
  <c r="H132" i="18" s="1"/>
  <c r="H133" i="18" s="1"/>
  <c r="H134" i="18" s="1"/>
  <c r="H135" i="18" s="1"/>
  <c r="H136" i="18" s="1"/>
  <c r="H137" i="18" s="1"/>
  <c r="H138" i="18" s="1"/>
  <c r="H139" i="18" s="1"/>
  <c r="H140" i="18" s="1"/>
  <c r="H141" i="18" s="1"/>
  <c r="H142" i="18" s="1"/>
  <c r="H143" i="18" s="1"/>
  <c r="H144" i="18" s="1"/>
  <c r="H145" i="18" s="1"/>
  <c r="H146" i="18" s="1"/>
  <c r="H147" i="18" s="1"/>
  <c r="H148" i="18" s="1"/>
  <c r="H149" i="18" s="1"/>
  <c r="H150" i="18" s="1"/>
  <c r="H151" i="18" s="1"/>
  <c r="H152" i="18" s="1"/>
  <c r="H153" i="18" s="1"/>
  <c r="H154" i="18" s="1"/>
  <c r="H155" i="18" s="1"/>
  <c r="H156" i="18" s="1"/>
  <c r="D122" i="20"/>
  <c r="E51" i="17"/>
  <c r="C14" i="20"/>
  <c r="G123" i="20"/>
  <c r="M14" i="20"/>
  <c r="F51" i="20"/>
  <c r="F124" i="20"/>
  <c r="L50" i="20"/>
  <c r="E50" i="20" s="1"/>
  <c r="L123" i="20"/>
  <c r="D123" i="20" s="1"/>
  <c r="D51" i="39"/>
  <c r="E51" i="39"/>
  <c r="C51" i="39"/>
  <c r="C14" i="18"/>
  <c r="C51" i="17"/>
  <c r="D385" i="53" l="1"/>
  <c r="E385" i="53"/>
  <c r="C385" i="53"/>
  <c r="DC383" i="13"/>
  <c r="G386" i="53"/>
  <c r="H157" i="18"/>
  <c r="G51" i="20"/>
  <c r="J51" i="20"/>
  <c r="D157" i="18"/>
  <c r="C157" i="18"/>
  <c r="G158" i="18"/>
  <c r="DB384" i="13"/>
  <c r="E135" i="39"/>
  <c r="D135" i="39"/>
  <c r="G136" i="39"/>
  <c r="D136" i="39" s="1"/>
  <c r="F137" i="39"/>
  <c r="E134" i="21"/>
  <c r="H134" i="21"/>
  <c r="C134" i="21"/>
  <c r="G135" i="21"/>
  <c r="D135" i="21" s="1"/>
  <c r="F138" i="17"/>
  <c r="G137" i="17"/>
  <c r="C137" i="17" s="1"/>
  <c r="D136" i="17"/>
  <c r="C136" i="17"/>
  <c r="F136" i="21"/>
  <c r="I124" i="20"/>
  <c r="G124" i="20"/>
  <c r="D50" i="20"/>
  <c r="H124" i="20"/>
  <c r="C123" i="20"/>
  <c r="F125" i="20"/>
  <c r="L51" i="20"/>
  <c r="D51" i="20" s="1"/>
  <c r="L124" i="20"/>
  <c r="D124" i="20" s="1"/>
  <c r="H51" i="20"/>
  <c r="C50" i="20"/>
  <c r="E123" i="20"/>
  <c r="C158" i="18" l="1"/>
  <c r="E158" i="18"/>
  <c r="D386" i="53"/>
  <c r="E386" i="53"/>
  <c r="C386" i="53"/>
  <c r="DC384" i="13"/>
  <c r="G387" i="53"/>
  <c r="H158" i="18"/>
  <c r="D158" i="18"/>
  <c r="G159" i="18"/>
  <c r="E159" i="18" s="1"/>
  <c r="DB385" i="13"/>
  <c r="C136" i="39"/>
  <c r="E136" i="39"/>
  <c r="G137" i="39"/>
  <c r="C137" i="39" s="1"/>
  <c r="F138" i="39"/>
  <c r="C135" i="21"/>
  <c r="H135" i="21"/>
  <c r="D137" i="17"/>
  <c r="E137" i="17"/>
  <c r="E135" i="21"/>
  <c r="F137" i="21"/>
  <c r="G136" i="21"/>
  <c r="E136" i="21" s="1"/>
  <c r="G138" i="17"/>
  <c r="E138" i="17" s="1"/>
  <c r="F139" i="17"/>
  <c r="E51" i="20"/>
  <c r="H125" i="20"/>
  <c r="I125" i="20"/>
  <c r="G125" i="20"/>
  <c r="E124" i="20"/>
  <c r="F126" i="20"/>
  <c r="I126" i="20" s="1"/>
  <c r="L125" i="20"/>
  <c r="D125" i="20" s="1"/>
  <c r="C51" i="20"/>
  <c r="C124" i="20"/>
  <c r="DC385" i="13" l="1"/>
  <c r="G388" i="53"/>
  <c r="E387" i="53"/>
  <c r="D387" i="53"/>
  <c r="C387" i="53"/>
  <c r="H159" i="18"/>
  <c r="C159" i="18"/>
  <c r="D159" i="18"/>
  <c r="G160" i="18"/>
  <c r="DB386" i="13"/>
  <c r="E137" i="39"/>
  <c r="D137" i="39"/>
  <c r="G138" i="39"/>
  <c r="C138" i="39" s="1"/>
  <c r="F139" i="39"/>
  <c r="D136" i="21"/>
  <c r="H136" i="21"/>
  <c r="C136" i="21"/>
  <c r="F138" i="21"/>
  <c r="F140" i="17"/>
  <c r="C138" i="17"/>
  <c r="G137" i="21"/>
  <c r="E137" i="21" s="1"/>
  <c r="G139" i="17"/>
  <c r="D139" i="17" s="1"/>
  <c r="D138" i="17"/>
  <c r="G126" i="20"/>
  <c r="H126" i="20"/>
  <c r="L126" i="20"/>
  <c r="E126" i="20" s="1"/>
  <c r="F127" i="20"/>
  <c r="K126" i="20"/>
  <c r="F52" i="17"/>
  <c r="C125" i="20"/>
  <c r="E125" i="20"/>
  <c r="C160" i="18" l="1"/>
  <c r="E160" i="18"/>
  <c r="DC386" i="13"/>
  <c r="G389" i="53"/>
  <c r="D388" i="53"/>
  <c r="E388" i="53"/>
  <c r="C388" i="53"/>
  <c r="H160" i="18"/>
  <c r="D160" i="18"/>
  <c r="G161" i="18"/>
  <c r="DB387" i="13"/>
  <c r="E138" i="39"/>
  <c r="D138" i="39"/>
  <c r="F140" i="39"/>
  <c r="G139" i="39"/>
  <c r="E139" i="39" s="1"/>
  <c r="C137" i="21"/>
  <c r="D137" i="21"/>
  <c r="G138" i="21"/>
  <c r="E138" i="21" s="1"/>
  <c r="H137" i="21"/>
  <c r="C139" i="17"/>
  <c r="E139" i="17"/>
  <c r="G140" i="17"/>
  <c r="D140" i="17" s="1"/>
  <c r="F139" i="21"/>
  <c r="F141" i="17"/>
  <c r="D126" i="20"/>
  <c r="K127" i="20"/>
  <c r="H127" i="20"/>
  <c r="C126" i="20"/>
  <c r="F52" i="39"/>
  <c r="F128" i="20"/>
  <c r="G52" i="17"/>
  <c r="D52" i="17" s="1"/>
  <c r="L127" i="20"/>
  <c r="E127" i="20" s="1"/>
  <c r="G127" i="20"/>
  <c r="C161" i="18" l="1"/>
  <c r="E161" i="18"/>
  <c r="DC387" i="13"/>
  <c r="G390" i="53"/>
  <c r="E389" i="53"/>
  <c r="D389" i="53"/>
  <c r="C389" i="53"/>
  <c r="D161" i="18"/>
  <c r="H161" i="18"/>
  <c r="G162" i="18"/>
  <c r="E162" i="18" s="1"/>
  <c r="DB388" i="13"/>
  <c r="D139" i="39"/>
  <c r="C139" i="39"/>
  <c r="F141" i="39"/>
  <c r="G140" i="39"/>
  <c r="E140" i="39" s="1"/>
  <c r="H138" i="21"/>
  <c r="C138" i="21"/>
  <c r="D138" i="21"/>
  <c r="G139" i="21"/>
  <c r="D139" i="21" s="1"/>
  <c r="F142" i="17"/>
  <c r="C140" i="17"/>
  <c r="G141" i="17"/>
  <c r="C141" i="17" s="1"/>
  <c r="E140" i="17"/>
  <c r="F140" i="21"/>
  <c r="D127" i="20"/>
  <c r="C127" i="20"/>
  <c r="G128" i="20"/>
  <c r="I128" i="20"/>
  <c r="L128" i="20"/>
  <c r="E128" i="20" s="1"/>
  <c r="K128" i="20"/>
  <c r="E52" i="17"/>
  <c r="F52" i="20"/>
  <c r="F129" i="20"/>
  <c r="H129" i="20" s="1"/>
  <c r="D52" i="39"/>
  <c r="E52" i="39"/>
  <c r="C52" i="39"/>
  <c r="H52" i="39"/>
  <c r="C52" i="17"/>
  <c r="G52" i="20" l="1"/>
  <c r="J52" i="20"/>
  <c r="DC388" i="13"/>
  <c r="G391" i="53"/>
  <c r="E390" i="53"/>
  <c r="D390" i="53"/>
  <c r="C390" i="53"/>
  <c r="H162" i="18"/>
  <c r="C162" i="18"/>
  <c r="D162" i="18"/>
  <c r="G163" i="18"/>
  <c r="DB389" i="13"/>
  <c r="D140" i="39"/>
  <c r="C140" i="39"/>
  <c r="G141" i="39"/>
  <c r="C141" i="39" s="1"/>
  <c r="F142" i="39"/>
  <c r="C139" i="21"/>
  <c r="D141" i="17"/>
  <c r="E141" i="17"/>
  <c r="G142" i="17"/>
  <c r="D142" i="17" s="1"/>
  <c r="G140" i="21"/>
  <c r="C140" i="21" s="1"/>
  <c r="E139" i="21"/>
  <c r="H139" i="21"/>
  <c r="F141" i="21"/>
  <c r="F143" i="17"/>
  <c r="C128" i="20"/>
  <c r="K129" i="20"/>
  <c r="G129" i="20"/>
  <c r="D128" i="20"/>
  <c r="L52" i="20"/>
  <c r="D52" i="20" s="1"/>
  <c r="L129" i="20"/>
  <c r="C129" i="20" s="1"/>
  <c r="H52" i="20"/>
  <c r="F130" i="20"/>
  <c r="D163" i="18" l="1"/>
  <c r="E163" i="18"/>
  <c r="DC389" i="13"/>
  <c r="G392" i="53"/>
  <c r="E391" i="53"/>
  <c r="D391" i="53"/>
  <c r="C391" i="53"/>
  <c r="C163" i="18"/>
  <c r="H163" i="18"/>
  <c r="G164" i="18"/>
  <c r="E164" i="18" s="1"/>
  <c r="DB390" i="13"/>
  <c r="D141" i="39"/>
  <c r="E141" i="39"/>
  <c r="F143" i="39"/>
  <c r="G142" i="39"/>
  <c r="E142" i="39" s="1"/>
  <c r="C142" i="17"/>
  <c r="G141" i="21"/>
  <c r="C141" i="21" s="1"/>
  <c r="G143" i="17"/>
  <c r="C143" i="17" s="1"/>
  <c r="F142" i="21"/>
  <c r="F144" i="17"/>
  <c r="E142" i="17"/>
  <c r="D140" i="21"/>
  <c r="E140" i="21"/>
  <c r="H140" i="21"/>
  <c r="C52" i="20"/>
  <c r="E52" i="20"/>
  <c r="E129" i="20"/>
  <c r="D129" i="20"/>
  <c r="K130" i="20"/>
  <c r="H130" i="20"/>
  <c r="L130" i="20"/>
  <c r="C130" i="20" s="1"/>
  <c r="F131" i="20"/>
  <c r="I130" i="20"/>
  <c r="G130" i="20"/>
  <c r="DC390" i="13" l="1"/>
  <c r="G393" i="53"/>
  <c r="D392" i="53"/>
  <c r="C392" i="53"/>
  <c r="E392" i="53"/>
  <c r="D164" i="18"/>
  <c r="C164" i="18"/>
  <c r="H164" i="18"/>
  <c r="G165" i="18"/>
  <c r="DB391" i="13"/>
  <c r="C142" i="39"/>
  <c r="D142" i="39"/>
  <c r="F144" i="39"/>
  <c r="G143" i="39"/>
  <c r="E143" i="39" s="1"/>
  <c r="H141" i="21"/>
  <c r="D141" i="21"/>
  <c r="E141" i="21"/>
  <c r="G144" i="17"/>
  <c r="C144" i="17" s="1"/>
  <c r="G142" i="21"/>
  <c r="E142" i="21" s="1"/>
  <c r="F145" i="17"/>
  <c r="D143" i="17"/>
  <c r="E143" i="17"/>
  <c r="F143" i="21"/>
  <c r="E130" i="20"/>
  <c r="D130" i="20"/>
  <c r="G131" i="20"/>
  <c r="H131" i="20"/>
  <c r="F53" i="17"/>
  <c r="L131" i="20"/>
  <c r="D131" i="20" s="1"/>
  <c r="K131" i="20"/>
  <c r="C165" i="18" l="1"/>
  <c r="E165" i="18"/>
  <c r="DC391" i="13"/>
  <c r="G394" i="53"/>
  <c r="C393" i="53"/>
  <c r="E393" i="53"/>
  <c r="D393" i="53"/>
  <c r="D165" i="18"/>
  <c r="H165" i="18"/>
  <c r="G166" i="18"/>
  <c r="G170" i="18"/>
  <c r="E170" i="18" s="1"/>
  <c r="G172" i="18"/>
  <c r="E172" i="18" s="1"/>
  <c r="G168" i="18"/>
  <c r="E168" i="18" s="1"/>
  <c r="DB392" i="13"/>
  <c r="C143" i="39"/>
  <c r="F145" i="39"/>
  <c r="G144" i="39"/>
  <c r="D144" i="39" s="1"/>
  <c r="D143" i="39"/>
  <c r="H142" i="21"/>
  <c r="D144" i="17"/>
  <c r="D142" i="21"/>
  <c r="C142" i="21"/>
  <c r="G145" i="17"/>
  <c r="C145" i="17" s="1"/>
  <c r="F146" i="17"/>
  <c r="E144" i="17"/>
  <c r="F144" i="21"/>
  <c r="G143" i="21"/>
  <c r="D143" i="21" s="1"/>
  <c r="E131" i="20"/>
  <c r="C131" i="20"/>
  <c r="F53" i="39"/>
  <c r="G53" i="17"/>
  <c r="D166" i="18" l="1"/>
  <c r="E166" i="18"/>
  <c r="E394" i="53"/>
  <c r="D394" i="53"/>
  <c r="C394" i="53"/>
  <c r="DC392" i="13"/>
  <c r="G395" i="53"/>
  <c r="C166" i="18"/>
  <c r="H166" i="18"/>
  <c r="G167" i="18"/>
  <c r="C172" i="18"/>
  <c r="D172" i="18"/>
  <c r="D170" i="18"/>
  <c r="C170" i="18"/>
  <c r="D168" i="18"/>
  <c r="C168" i="18"/>
  <c r="DB393" i="13"/>
  <c r="G145" i="39"/>
  <c r="E145" i="39" s="1"/>
  <c r="E144" i="39"/>
  <c r="F146" i="39"/>
  <c r="C144" i="39"/>
  <c r="D145" i="17"/>
  <c r="E145" i="17"/>
  <c r="G144" i="21"/>
  <c r="E144" i="21" s="1"/>
  <c r="F147" i="17"/>
  <c r="F145" i="21"/>
  <c r="G146" i="17"/>
  <c r="D146" i="17" s="1"/>
  <c r="H143" i="21"/>
  <c r="C143" i="21"/>
  <c r="E143" i="21"/>
  <c r="D53" i="17"/>
  <c r="E53" i="17"/>
  <c r="F53" i="20"/>
  <c r="G53" i="20" s="1"/>
  <c r="C53" i="39"/>
  <c r="E53" i="39"/>
  <c r="D53" i="39"/>
  <c r="H53" i="39"/>
  <c r="C53" i="17"/>
  <c r="C167" i="18" l="1"/>
  <c r="E167" i="18"/>
  <c r="DC393" i="13"/>
  <c r="G396" i="53"/>
  <c r="E395" i="53"/>
  <c r="D395" i="53"/>
  <c r="C395" i="53"/>
  <c r="H167" i="18"/>
  <c r="H168" i="18" s="1"/>
  <c r="D167" i="18"/>
  <c r="G169" i="18"/>
  <c r="DB394" i="13"/>
  <c r="D145" i="39"/>
  <c r="C145" i="39"/>
  <c r="F147" i="39"/>
  <c r="G146" i="39"/>
  <c r="E146" i="39" s="1"/>
  <c r="C144" i="21"/>
  <c r="D144" i="21"/>
  <c r="H144" i="21"/>
  <c r="C146" i="17"/>
  <c r="E146" i="17"/>
  <c r="G145" i="21"/>
  <c r="C145" i="21" s="1"/>
  <c r="G147" i="17"/>
  <c r="D147" i="17" s="1"/>
  <c r="F146" i="21"/>
  <c r="F148" i="17"/>
  <c r="L53" i="20"/>
  <c r="C53" i="20" s="1"/>
  <c r="F132" i="20"/>
  <c r="D169" i="18" l="1"/>
  <c r="E169" i="18"/>
  <c r="DC394" i="13"/>
  <c r="G397" i="53"/>
  <c r="D396" i="53"/>
  <c r="E396" i="53"/>
  <c r="C396" i="53"/>
  <c r="C169" i="18"/>
  <c r="H169" i="18"/>
  <c r="H170" i="18" s="1"/>
  <c r="G171" i="18"/>
  <c r="E171" i="18" s="1"/>
  <c r="DB395" i="13"/>
  <c r="D146" i="39"/>
  <c r="C146" i="39"/>
  <c r="G147" i="39"/>
  <c r="E147" i="39" s="1"/>
  <c r="F148" i="39"/>
  <c r="C147" i="17"/>
  <c r="F149" i="17"/>
  <c r="G148" i="17"/>
  <c r="D148" i="17" s="1"/>
  <c r="E147" i="17"/>
  <c r="F147" i="21"/>
  <c r="H145" i="21"/>
  <c r="D145" i="21"/>
  <c r="E145" i="21"/>
  <c r="G146" i="21"/>
  <c r="E146" i="21" s="1"/>
  <c r="D53" i="20"/>
  <c r="E53" i="20"/>
  <c r="K132" i="20"/>
  <c r="H132" i="20"/>
  <c r="F133" i="20"/>
  <c r="H133" i="20" s="1"/>
  <c r="L132" i="20"/>
  <c r="C132" i="20" s="1"/>
  <c r="G132" i="20"/>
  <c r="DC395" i="13" l="1"/>
  <c r="G398" i="53"/>
  <c r="D397" i="53"/>
  <c r="C397" i="53"/>
  <c r="E397" i="53"/>
  <c r="C171" i="18"/>
  <c r="D171" i="18"/>
  <c r="H171" i="18"/>
  <c r="H172" i="18" s="1"/>
  <c r="G173" i="18"/>
  <c r="G175" i="18"/>
  <c r="E175" i="18" s="1"/>
  <c r="DB396" i="13"/>
  <c r="C147" i="39"/>
  <c r="D147" i="39"/>
  <c r="F149" i="39"/>
  <c r="G148" i="39"/>
  <c r="E148" i="39" s="1"/>
  <c r="D146" i="21"/>
  <c r="C146" i="21"/>
  <c r="C148" i="17"/>
  <c r="E148" i="17"/>
  <c r="G149" i="17"/>
  <c r="E149" i="17" s="1"/>
  <c r="H146" i="21"/>
  <c r="F150" i="17"/>
  <c r="G147" i="21"/>
  <c r="D147" i="21" s="1"/>
  <c r="F148" i="21"/>
  <c r="G133" i="20"/>
  <c r="I133" i="20"/>
  <c r="E132" i="20"/>
  <c r="D132" i="20"/>
  <c r="L133" i="20"/>
  <c r="C133" i="20" s="1"/>
  <c r="K133" i="20"/>
  <c r="D173" i="18" l="1"/>
  <c r="E173" i="18"/>
  <c r="DC396" i="13"/>
  <c r="G399" i="53"/>
  <c r="D398" i="53"/>
  <c r="E398" i="53"/>
  <c r="C398" i="53"/>
  <c r="C173" i="18"/>
  <c r="H173" i="18"/>
  <c r="G174" i="18"/>
  <c r="E174" i="18" s="1"/>
  <c r="C175" i="18"/>
  <c r="D175" i="18"/>
  <c r="DB397" i="13"/>
  <c r="D148" i="39"/>
  <c r="C148" i="39"/>
  <c r="G149" i="39"/>
  <c r="C149" i="39" s="1"/>
  <c r="F150" i="39"/>
  <c r="D149" i="17"/>
  <c r="C149" i="17"/>
  <c r="F151" i="17"/>
  <c r="G150" i="17"/>
  <c r="E150" i="17" s="1"/>
  <c r="H147" i="21"/>
  <c r="F149" i="21"/>
  <c r="C147" i="21"/>
  <c r="G148" i="21"/>
  <c r="C148" i="21" s="1"/>
  <c r="E147" i="21"/>
  <c r="D133" i="20"/>
  <c r="E133" i="20"/>
  <c r="G15" i="17"/>
  <c r="F54" i="17"/>
  <c r="C399" i="53" l="1"/>
  <c r="E399" i="53"/>
  <c r="D399" i="53"/>
  <c r="DC397" i="13"/>
  <c r="G400" i="53"/>
  <c r="H174" i="18"/>
  <c r="H175" i="18" s="1"/>
  <c r="D174" i="18"/>
  <c r="C174" i="18"/>
  <c r="G176" i="18"/>
  <c r="DB398" i="13"/>
  <c r="D149" i="39"/>
  <c r="E149" i="39"/>
  <c r="F151" i="39"/>
  <c r="G150" i="39"/>
  <c r="E150" i="39" s="1"/>
  <c r="D150" i="17"/>
  <c r="C150" i="17"/>
  <c r="G151" i="17"/>
  <c r="E151" i="17" s="1"/>
  <c r="F150" i="21"/>
  <c r="G149" i="21"/>
  <c r="C149" i="21" s="1"/>
  <c r="D148" i="21"/>
  <c r="H148" i="21"/>
  <c r="E148" i="21"/>
  <c r="F152" i="17"/>
  <c r="G54" i="17"/>
  <c r="E54" i="17" s="1"/>
  <c r="F54" i="39"/>
  <c r="C15" i="17"/>
  <c r="D15" i="17"/>
  <c r="E15" i="17"/>
  <c r="H15" i="17"/>
  <c r="H16" i="17" s="1"/>
  <c r="H17" i="17" s="1"/>
  <c r="H18" i="17" s="1"/>
  <c r="H19" i="17" s="1"/>
  <c r="H20" i="17" s="1"/>
  <c r="H21" i="17" s="1"/>
  <c r="H22" i="17" s="1"/>
  <c r="H23" i="17" s="1"/>
  <c r="H24" i="17" s="1"/>
  <c r="H25" i="17" s="1"/>
  <c r="H26" i="17" s="1"/>
  <c r="H27" i="17" s="1"/>
  <c r="H28" i="17" s="1"/>
  <c r="H29" i="17" s="1"/>
  <c r="H30" i="17" s="1"/>
  <c r="H31" i="17" s="1"/>
  <c r="H32" i="17" s="1"/>
  <c r="H33" i="17" s="1"/>
  <c r="H34" i="17" s="1"/>
  <c r="H35" i="17" s="1"/>
  <c r="H36" i="17" s="1"/>
  <c r="H37" i="17" s="1"/>
  <c r="H38" i="17" s="1"/>
  <c r="H39" i="17" s="1"/>
  <c r="H40" i="17" s="1"/>
  <c r="H41" i="17" s="1"/>
  <c r="H42" i="17" s="1"/>
  <c r="H43" i="17" s="1"/>
  <c r="H44" i="17" s="1"/>
  <c r="H45" i="17" s="1"/>
  <c r="H46" i="17" s="1"/>
  <c r="H47" i="17" s="1"/>
  <c r="H48" i="17" s="1"/>
  <c r="H49" i="17" s="1"/>
  <c r="H50" i="17" s="1"/>
  <c r="H51" i="17" s="1"/>
  <c r="H52" i="17" s="1"/>
  <c r="H53" i="17" s="1"/>
  <c r="D176" i="18" l="1"/>
  <c r="E176" i="18"/>
  <c r="DC398" i="13"/>
  <c r="G401" i="53"/>
  <c r="E400" i="53"/>
  <c r="D400" i="53"/>
  <c r="C400" i="53"/>
  <c r="H176" i="18"/>
  <c r="C176" i="18"/>
  <c r="G177" i="18"/>
  <c r="E177" i="18" s="1"/>
  <c r="H54" i="17"/>
  <c r="DB399" i="13"/>
  <c r="C150" i="39"/>
  <c r="D150" i="39"/>
  <c r="F152" i="39"/>
  <c r="G151" i="39"/>
  <c r="C151" i="39" s="1"/>
  <c r="C151" i="17"/>
  <c r="D151" i="17"/>
  <c r="D149" i="21"/>
  <c r="H149" i="21"/>
  <c r="F153" i="17"/>
  <c r="E149" i="21"/>
  <c r="F151" i="21"/>
  <c r="G150" i="21"/>
  <c r="D150" i="21" s="1"/>
  <c r="G152" i="17"/>
  <c r="E152" i="17" s="1"/>
  <c r="D54" i="17"/>
  <c r="C54" i="17"/>
  <c r="L15" i="20"/>
  <c r="F54" i="20"/>
  <c r="D54" i="39"/>
  <c r="C54" i="39"/>
  <c r="E54" i="39"/>
  <c r="H54" i="39"/>
  <c r="DC399" i="13" l="1"/>
  <c r="G402" i="53"/>
  <c r="E401" i="53"/>
  <c r="D401" i="53"/>
  <c r="C401" i="53"/>
  <c r="G54" i="20"/>
  <c r="J54" i="20"/>
  <c r="C177" i="18"/>
  <c r="D177" i="18"/>
  <c r="H177" i="18"/>
  <c r="G178" i="18"/>
  <c r="E178" i="18" s="1"/>
  <c r="DB400" i="13"/>
  <c r="D151" i="39"/>
  <c r="G152" i="39"/>
  <c r="D152" i="39" s="1"/>
  <c r="F153" i="39"/>
  <c r="E151" i="39"/>
  <c r="C150" i="21"/>
  <c r="E150" i="21"/>
  <c r="C152" i="17"/>
  <c r="D152" i="17"/>
  <c r="F152" i="21"/>
  <c r="G151" i="21"/>
  <c r="D151" i="21" s="1"/>
  <c r="F154" i="17"/>
  <c r="G153" i="17"/>
  <c r="E153" i="17" s="1"/>
  <c r="H150" i="21"/>
  <c r="L54" i="20"/>
  <c r="C54" i="20" s="1"/>
  <c r="F134" i="20"/>
  <c r="H134" i="20" s="1"/>
  <c r="H54" i="20"/>
  <c r="M15" i="20"/>
  <c r="M16" i="20" s="1"/>
  <c r="M17" i="20" s="1"/>
  <c r="M18" i="20" s="1"/>
  <c r="M19" i="20" s="1"/>
  <c r="M20" i="20" s="1"/>
  <c r="M21" i="20" s="1"/>
  <c r="M22" i="20" s="1"/>
  <c r="M23" i="20" s="1"/>
  <c r="M24" i="20" s="1"/>
  <c r="M25" i="20" s="1"/>
  <c r="M26" i="20" s="1"/>
  <c r="M27" i="20" s="1"/>
  <c r="M28" i="20" s="1"/>
  <c r="M29" i="20" s="1"/>
  <c r="M30" i="20" s="1"/>
  <c r="M31" i="20" s="1"/>
  <c r="M32" i="20" s="1"/>
  <c r="M33" i="20" s="1"/>
  <c r="M34" i="20" s="1"/>
  <c r="M35" i="20" s="1"/>
  <c r="M36" i="20" s="1"/>
  <c r="M37" i="20" s="1"/>
  <c r="M38" i="20" s="1"/>
  <c r="M39" i="20" s="1"/>
  <c r="M40" i="20" s="1"/>
  <c r="M41" i="20" s="1"/>
  <c r="M42" i="20" s="1"/>
  <c r="M43" i="20" s="1"/>
  <c r="M44" i="20" s="1"/>
  <c r="M45" i="20" s="1"/>
  <c r="M46" i="20" s="1"/>
  <c r="M47" i="20" s="1"/>
  <c r="M48" i="20" s="1"/>
  <c r="M49" i="20" s="1"/>
  <c r="M50" i="20" s="1"/>
  <c r="M51" i="20" s="1"/>
  <c r="M52" i="20" s="1"/>
  <c r="M53" i="20" s="1"/>
  <c r="D15" i="20"/>
  <c r="C15" i="20"/>
  <c r="E15" i="20"/>
  <c r="DC400" i="13" l="1"/>
  <c r="G403" i="53"/>
  <c r="C402" i="53"/>
  <c r="D402" i="53"/>
  <c r="E402" i="53"/>
  <c r="H178" i="18"/>
  <c r="D178" i="18"/>
  <c r="C178" i="18"/>
  <c r="G179" i="18"/>
  <c r="E179" i="18" s="1"/>
  <c r="M54" i="20"/>
  <c r="DB401" i="13"/>
  <c r="E152" i="39"/>
  <c r="C152" i="39"/>
  <c r="G153" i="39"/>
  <c r="C153" i="39" s="1"/>
  <c r="F154" i="39"/>
  <c r="H151" i="21"/>
  <c r="D153" i="17"/>
  <c r="C153" i="17"/>
  <c r="E151" i="21"/>
  <c r="C151" i="21"/>
  <c r="G152" i="21"/>
  <c r="F153" i="21"/>
  <c r="F155" i="17"/>
  <c r="G154" i="17"/>
  <c r="D154" i="17" s="1"/>
  <c r="D54" i="20"/>
  <c r="E54" i="20"/>
  <c r="K134" i="20"/>
  <c r="G134" i="20"/>
  <c r="L134" i="20"/>
  <c r="E134" i="20" s="1"/>
  <c r="F135" i="20"/>
  <c r="H135" i="20" s="1"/>
  <c r="DC401" i="13" l="1"/>
  <c r="G404" i="53"/>
  <c r="E403" i="53"/>
  <c r="D403" i="53"/>
  <c r="C403" i="53"/>
  <c r="D179" i="18"/>
  <c r="H179" i="18"/>
  <c r="C179" i="18"/>
  <c r="G180" i="18"/>
  <c r="DB402" i="13"/>
  <c r="D153" i="39"/>
  <c r="E153" i="39"/>
  <c r="F155" i="39"/>
  <c r="G154" i="39"/>
  <c r="E154" i="39" s="1"/>
  <c r="H152" i="21"/>
  <c r="C154" i="17"/>
  <c r="E152" i="21"/>
  <c r="F156" i="17"/>
  <c r="G153" i="21"/>
  <c r="G155" i="17"/>
  <c r="D155" i="17" s="1"/>
  <c r="E154" i="17"/>
  <c r="D152" i="21"/>
  <c r="C152" i="21"/>
  <c r="F154" i="21"/>
  <c r="C134" i="20"/>
  <c r="D134" i="20"/>
  <c r="K135" i="20"/>
  <c r="I135" i="20"/>
  <c r="G135" i="20"/>
  <c r="L135" i="20"/>
  <c r="E135" i="20" s="1"/>
  <c r="F55" i="17"/>
  <c r="C180" i="18" l="1"/>
  <c r="E180" i="18"/>
  <c r="DC402" i="13"/>
  <c r="G405" i="53"/>
  <c r="C404" i="53"/>
  <c r="E404" i="53"/>
  <c r="D404" i="53"/>
  <c r="H180" i="18"/>
  <c r="D180" i="18"/>
  <c r="G181" i="18"/>
  <c r="DB403" i="13"/>
  <c r="C154" i="39"/>
  <c r="D154" i="39"/>
  <c r="F156" i="39"/>
  <c r="G155" i="39"/>
  <c r="D155" i="39" s="1"/>
  <c r="H153" i="21"/>
  <c r="C155" i="17"/>
  <c r="E155" i="17"/>
  <c r="E153" i="21"/>
  <c r="G156" i="17"/>
  <c r="C156" i="17" s="1"/>
  <c r="F155" i="21"/>
  <c r="G154" i="21"/>
  <c r="D153" i="21"/>
  <c r="F157" i="17"/>
  <c r="C153" i="21"/>
  <c r="F55" i="39"/>
  <c r="G55" i="17"/>
  <c r="D55" i="17" s="1"/>
  <c r="D135" i="20"/>
  <c r="C135" i="20"/>
  <c r="D181" i="18" l="1"/>
  <c r="E181" i="18"/>
  <c r="DC403" i="13"/>
  <c r="G406" i="53"/>
  <c r="E405" i="53"/>
  <c r="D405" i="53"/>
  <c r="C405" i="53"/>
  <c r="H181" i="18"/>
  <c r="C181" i="18"/>
  <c r="G182" i="18"/>
  <c r="E182" i="18" s="1"/>
  <c r="DB404" i="13"/>
  <c r="H154" i="21"/>
  <c r="C155" i="39"/>
  <c r="F157" i="39"/>
  <c r="G156" i="39"/>
  <c r="D156" i="39" s="1"/>
  <c r="D156" i="17"/>
  <c r="E155" i="39"/>
  <c r="E156" i="17"/>
  <c r="D154" i="21"/>
  <c r="C154" i="21"/>
  <c r="E154" i="21"/>
  <c r="G157" i="17"/>
  <c r="D157" i="17" s="1"/>
  <c r="G155" i="21"/>
  <c r="D155" i="21" s="1"/>
  <c r="F158" i="17"/>
  <c r="F156" i="21"/>
  <c r="E55" i="17"/>
  <c r="H55" i="17"/>
  <c r="C55" i="17"/>
  <c r="D55" i="39"/>
  <c r="E55" i="39"/>
  <c r="C55" i="39"/>
  <c r="H55" i="39"/>
  <c r="F55" i="20"/>
  <c r="K55" i="20" s="1"/>
  <c r="DC404" i="13" l="1"/>
  <c r="G407" i="53"/>
  <c r="D406" i="53"/>
  <c r="C406" i="53"/>
  <c r="E406" i="53"/>
  <c r="G55" i="20"/>
  <c r="J55" i="20"/>
  <c r="H182" i="18"/>
  <c r="C182" i="18"/>
  <c r="D182" i="18"/>
  <c r="G183" i="18"/>
  <c r="E183" i="18" s="1"/>
  <c r="DB405" i="13"/>
  <c r="G157" i="39"/>
  <c r="C157" i="39" s="1"/>
  <c r="E156" i="39"/>
  <c r="F158" i="39"/>
  <c r="C156" i="39"/>
  <c r="E155" i="21"/>
  <c r="C155" i="21"/>
  <c r="E157" i="17"/>
  <c r="C157" i="17"/>
  <c r="F157" i="21"/>
  <c r="G158" i="17"/>
  <c r="D158" i="17" s="1"/>
  <c r="F159" i="17"/>
  <c r="G156" i="21"/>
  <c r="C156" i="21" s="1"/>
  <c r="H155" i="21"/>
  <c r="L55" i="20"/>
  <c r="D55" i="20" s="1"/>
  <c r="F136" i="20"/>
  <c r="H136" i="20" s="1"/>
  <c r="F146" i="20"/>
  <c r="H55" i="20"/>
  <c r="E407" i="53" l="1"/>
  <c r="D407" i="53"/>
  <c r="C407" i="53"/>
  <c r="DC405" i="13"/>
  <c r="G408" i="53"/>
  <c r="H183" i="18"/>
  <c r="C183" i="18"/>
  <c r="D183" i="18"/>
  <c r="G184" i="18"/>
  <c r="DB406" i="13"/>
  <c r="E157" i="39"/>
  <c r="D157" i="39"/>
  <c r="G158" i="39"/>
  <c r="F159" i="39"/>
  <c r="E158" i="17"/>
  <c r="C158" i="17"/>
  <c r="D156" i="21"/>
  <c r="E156" i="21"/>
  <c r="H156" i="21"/>
  <c r="F158" i="21"/>
  <c r="G159" i="17"/>
  <c r="C159" i="17" s="1"/>
  <c r="F160" i="17"/>
  <c r="G157" i="21"/>
  <c r="C157" i="21" s="1"/>
  <c r="M55" i="20"/>
  <c r="E55" i="20"/>
  <c r="C55" i="20"/>
  <c r="K146" i="20"/>
  <c r="J146" i="20"/>
  <c r="G136" i="20"/>
  <c r="K136" i="20"/>
  <c r="F137" i="20"/>
  <c r="F147" i="20"/>
  <c r="G147" i="20" s="1"/>
  <c r="G146" i="20"/>
  <c r="L136" i="20"/>
  <c r="D136" i="20" s="1"/>
  <c r="J136" i="20"/>
  <c r="D184" i="18" l="1"/>
  <c r="E184" i="18"/>
  <c r="DC406" i="13"/>
  <c r="G409" i="53"/>
  <c r="C408" i="53"/>
  <c r="D408" i="53"/>
  <c r="E408" i="53"/>
  <c r="H184" i="18"/>
  <c r="C184" i="18"/>
  <c r="G185" i="18"/>
  <c r="D158" i="39"/>
  <c r="DB407" i="13"/>
  <c r="E158" i="39"/>
  <c r="C158" i="39"/>
  <c r="F160" i="39"/>
  <c r="G159" i="39"/>
  <c r="D159" i="39" s="1"/>
  <c r="D157" i="21"/>
  <c r="E157" i="21"/>
  <c r="G160" i="17"/>
  <c r="C160" i="17" s="1"/>
  <c r="D159" i="17"/>
  <c r="E159" i="17"/>
  <c r="H157" i="21"/>
  <c r="F159" i="21"/>
  <c r="F171" i="21"/>
  <c r="G158" i="21"/>
  <c r="F161" i="17"/>
  <c r="J137" i="20"/>
  <c r="I137" i="20"/>
  <c r="C136" i="20"/>
  <c r="E136" i="20"/>
  <c r="K147" i="20"/>
  <c r="L137" i="20"/>
  <c r="E137" i="20" s="1"/>
  <c r="L147" i="20"/>
  <c r="D147" i="20" s="1"/>
  <c r="F56" i="17"/>
  <c r="F148" i="20"/>
  <c r="G137" i="20"/>
  <c r="C185" i="18" l="1"/>
  <c r="E185" i="18"/>
  <c r="DC407" i="13"/>
  <c r="G410" i="53"/>
  <c r="C409" i="53"/>
  <c r="E409" i="53"/>
  <c r="D409" i="53"/>
  <c r="D185" i="18"/>
  <c r="H185" i="18"/>
  <c r="G186" i="18"/>
  <c r="E186" i="18" s="1"/>
  <c r="G199" i="18"/>
  <c r="E199" i="18" s="1"/>
  <c r="C158" i="21"/>
  <c r="DB408" i="13"/>
  <c r="C159" i="39"/>
  <c r="F161" i="39"/>
  <c r="G160" i="39"/>
  <c r="D160" i="39" s="1"/>
  <c r="E159" i="39"/>
  <c r="F171" i="39"/>
  <c r="E160" i="17"/>
  <c r="D160" i="17"/>
  <c r="F172" i="21"/>
  <c r="H158" i="21"/>
  <c r="F160" i="21"/>
  <c r="D158" i="21"/>
  <c r="E158" i="21"/>
  <c r="F162" i="17"/>
  <c r="G161" i="17"/>
  <c r="C161" i="17" s="1"/>
  <c r="G159" i="21"/>
  <c r="D159" i="21" s="1"/>
  <c r="C137" i="20"/>
  <c r="D137" i="20"/>
  <c r="K148" i="20"/>
  <c r="J148" i="20"/>
  <c r="G148" i="20"/>
  <c r="F56" i="39"/>
  <c r="C147" i="20"/>
  <c r="L148" i="20"/>
  <c r="C148" i="20" s="1"/>
  <c r="F149" i="20"/>
  <c r="G56" i="17"/>
  <c r="C56" i="17" s="1"/>
  <c r="E147" i="20"/>
  <c r="DC408" i="13" l="1"/>
  <c r="G411" i="53"/>
  <c r="E410" i="53"/>
  <c r="D410" i="53"/>
  <c r="C410" i="53"/>
  <c r="C186" i="18"/>
  <c r="C199" i="18"/>
  <c r="D186" i="18"/>
  <c r="D199" i="18"/>
  <c r="H186" i="18"/>
  <c r="G187" i="18"/>
  <c r="G200" i="18"/>
  <c r="DB409" i="13"/>
  <c r="G171" i="39"/>
  <c r="D171" i="39" s="1"/>
  <c r="F172" i="39"/>
  <c r="G161" i="39"/>
  <c r="E161" i="39" s="1"/>
  <c r="F162" i="39"/>
  <c r="E160" i="39"/>
  <c r="C160" i="39"/>
  <c r="G171" i="21"/>
  <c r="F173" i="21"/>
  <c r="G160" i="21"/>
  <c r="C160" i="21" s="1"/>
  <c r="F161" i="21"/>
  <c r="F163" i="17"/>
  <c r="D161" i="17"/>
  <c r="G162" i="17"/>
  <c r="E162" i="17" s="1"/>
  <c r="H159" i="21"/>
  <c r="E161" i="17"/>
  <c r="C159" i="21"/>
  <c r="E159" i="21"/>
  <c r="H56" i="17"/>
  <c r="D56" i="17"/>
  <c r="G149" i="20"/>
  <c r="I149" i="20"/>
  <c r="E56" i="17"/>
  <c r="K149" i="20"/>
  <c r="D148" i="20"/>
  <c r="L149" i="20"/>
  <c r="E149" i="20" s="1"/>
  <c r="F56" i="20"/>
  <c r="F150" i="20"/>
  <c r="E56" i="39"/>
  <c r="C56" i="39"/>
  <c r="D56" i="39"/>
  <c r="H56" i="39"/>
  <c r="E148" i="20"/>
  <c r="D187" i="18" l="1"/>
  <c r="E187" i="18"/>
  <c r="D200" i="18"/>
  <c r="E200" i="18"/>
  <c r="G56" i="20"/>
  <c r="K56" i="20"/>
  <c r="D411" i="53"/>
  <c r="E411" i="53"/>
  <c r="C411" i="53"/>
  <c r="DC409" i="13"/>
  <c r="G412" i="53"/>
  <c r="H187" i="18"/>
  <c r="C187" i="18"/>
  <c r="C200" i="18"/>
  <c r="G188" i="18"/>
  <c r="G201" i="18"/>
  <c r="E201" i="18" s="1"/>
  <c r="DB410" i="13"/>
  <c r="E171" i="39"/>
  <c r="C171" i="39"/>
  <c r="F163" i="39"/>
  <c r="G162" i="39"/>
  <c r="E162" i="39" s="1"/>
  <c r="F173" i="39"/>
  <c r="C161" i="39"/>
  <c r="G172" i="39"/>
  <c r="D172" i="39" s="1"/>
  <c r="D161" i="39"/>
  <c r="G172" i="21"/>
  <c r="E171" i="21"/>
  <c r="D171" i="21"/>
  <c r="C171" i="21"/>
  <c r="H160" i="21"/>
  <c r="F174" i="21"/>
  <c r="E160" i="21"/>
  <c r="D160" i="21"/>
  <c r="D162" i="17"/>
  <c r="G161" i="21"/>
  <c r="D161" i="21" s="1"/>
  <c r="F162" i="21"/>
  <c r="C162" i="17"/>
  <c r="G163" i="17"/>
  <c r="D163" i="17" s="1"/>
  <c r="F164" i="17"/>
  <c r="K150" i="20"/>
  <c r="G150" i="20"/>
  <c r="F138" i="20"/>
  <c r="F151" i="20"/>
  <c r="L56" i="20"/>
  <c r="C56" i="20" s="1"/>
  <c r="L150" i="20"/>
  <c r="E150" i="20" s="1"/>
  <c r="D149" i="20"/>
  <c r="C149" i="20"/>
  <c r="C188" i="18" l="1"/>
  <c r="E188" i="18"/>
  <c r="D201" i="18"/>
  <c r="DC410" i="13"/>
  <c r="G413" i="53"/>
  <c r="E412" i="53"/>
  <c r="D412" i="53"/>
  <c r="C412" i="53"/>
  <c r="C201" i="18"/>
  <c r="H188" i="18"/>
  <c r="D188" i="18"/>
  <c r="G189" i="18"/>
  <c r="E189" i="18" s="1"/>
  <c r="G202" i="18"/>
  <c r="E202" i="18" s="1"/>
  <c r="DB411" i="13"/>
  <c r="F174" i="39"/>
  <c r="C162" i="39"/>
  <c r="D162" i="39"/>
  <c r="F164" i="39"/>
  <c r="E172" i="39"/>
  <c r="G163" i="39"/>
  <c r="C163" i="39" s="1"/>
  <c r="C172" i="39"/>
  <c r="G173" i="39"/>
  <c r="E173" i="39" s="1"/>
  <c r="C172" i="21"/>
  <c r="D172" i="21"/>
  <c r="E172" i="21"/>
  <c r="G173" i="21"/>
  <c r="F175" i="21"/>
  <c r="C163" i="17"/>
  <c r="E161" i="21"/>
  <c r="C161" i="21"/>
  <c r="H161" i="21"/>
  <c r="G164" i="17"/>
  <c r="E164" i="17" s="1"/>
  <c r="F163" i="21"/>
  <c r="E163" i="17"/>
  <c r="F165" i="17"/>
  <c r="G162" i="21"/>
  <c r="C162" i="21" s="1"/>
  <c r="C150" i="20"/>
  <c r="D56" i="20"/>
  <c r="E56" i="20"/>
  <c r="D150" i="20"/>
  <c r="K151" i="20"/>
  <c r="J151" i="20"/>
  <c r="G138" i="20"/>
  <c r="K138" i="20"/>
  <c r="G151" i="20"/>
  <c r="F139" i="20"/>
  <c r="I139" i="20" s="1"/>
  <c r="F152" i="20"/>
  <c r="G152" i="20" s="1"/>
  <c r="J138" i="20"/>
  <c r="M56" i="20"/>
  <c r="L138" i="20"/>
  <c r="C138" i="20" s="1"/>
  <c r="L151" i="20"/>
  <c r="D151" i="20" s="1"/>
  <c r="E413" i="53" l="1"/>
  <c r="D413" i="53"/>
  <c r="C413" i="53"/>
  <c r="DC411" i="13"/>
  <c r="G414" i="53"/>
  <c r="D189" i="18"/>
  <c r="C202" i="18"/>
  <c r="D202" i="18"/>
  <c r="H189" i="18"/>
  <c r="C189" i="18"/>
  <c r="G203" i="18"/>
  <c r="G190" i="18"/>
  <c r="DB412" i="13"/>
  <c r="D173" i="39"/>
  <c r="C173" i="39"/>
  <c r="D163" i="39"/>
  <c r="E163" i="39"/>
  <c r="F165" i="39"/>
  <c r="G164" i="39"/>
  <c r="D164" i="39" s="1"/>
  <c r="G174" i="39"/>
  <c r="C174" i="39" s="1"/>
  <c r="F175" i="39"/>
  <c r="C173" i="21"/>
  <c r="D173" i="21"/>
  <c r="E173" i="21"/>
  <c r="G174" i="21"/>
  <c r="F176" i="21"/>
  <c r="C164" i="17"/>
  <c r="D164" i="17"/>
  <c r="G163" i="21"/>
  <c r="D163" i="21" s="1"/>
  <c r="F164" i="21"/>
  <c r="F166" i="17"/>
  <c r="H162" i="21"/>
  <c r="G165" i="17"/>
  <c r="C165" i="17" s="1"/>
  <c r="E162" i="21"/>
  <c r="D162" i="21"/>
  <c r="J139" i="20"/>
  <c r="G139" i="20"/>
  <c r="F57" i="17"/>
  <c r="F153" i="20"/>
  <c r="L139" i="20"/>
  <c r="E139" i="20" s="1"/>
  <c r="L152" i="20"/>
  <c r="D152" i="20" s="1"/>
  <c r="E138" i="20"/>
  <c r="K152" i="20"/>
  <c r="D138" i="20"/>
  <c r="C151" i="20"/>
  <c r="E151" i="20"/>
  <c r="D190" i="18" l="1"/>
  <c r="E190" i="18"/>
  <c r="C203" i="18"/>
  <c r="E203" i="18"/>
  <c r="DC412" i="13"/>
  <c r="G415" i="53"/>
  <c r="D414" i="53"/>
  <c r="C414" i="53"/>
  <c r="E414" i="53"/>
  <c r="D203" i="18"/>
  <c r="C190" i="18"/>
  <c r="H190" i="18"/>
  <c r="G191" i="18"/>
  <c r="G204" i="18"/>
  <c r="G193" i="18"/>
  <c r="E193" i="18" s="1"/>
  <c r="DB413" i="13"/>
  <c r="E174" i="39"/>
  <c r="G175" i="39"/>
  <c r="D175" i="39" s="1"/>
  <c r="F176" i="39"/>
  <c r="G165" i="39"/>
  <c r="E165" i="39" s="1"/>
  <c r="E164" i="39"/>
  <c r="F166" i="39"/>
  <c r="D174" i="39"/>
  <c r="C164" i="39"/>
  <c r="C174" i="21"/>
  <c r="E174" i="21"/>
  <c r="D174" i="21"/>
  <c r="G175" i="21"/>
  <c r="F177" i="21"/>
  <c r="H163" i="21"/>
  <c r="E163" i="21"/>
  <c r="C163" i="21"/>
  <c r="F165" i="21"/>
  <c r="D165" i="17"/>
  <c r="E165" i="17"/>
  <c r="G166" i="17"/>
  <c r="C166" i="17" s="1"/>
  <c r="F167" i="17"/>
  <c r="G164" i="21"/>
  <c r="E152" i="20"/>
  <c r="C152" i="20"/>
  <c r="K153" i="20"/>
  <c r="J153" i="20"/>
  <c r="D139" i="20"/>
  <c r="C139" i="20"/>
  <c r="F154" i="20"/>
  <c r="G154" i="20" s="1"/>
  <c r="L153" i="20"/>
  <c r="D153" i="20" s="1"/>
  <c r="F57" i="39"/>
  <c r="G153" i="20"/>
  <c r="G57" i="17"/>
  <c r="C57" i="17" s="1"/>
  <c r="D204" i="18" l="1"/>
  <c r="E204" i="18"/>
  <c r="D191" i="18"/>
  <c r="E191" i="18"/>
  <c r="DC413" i="13"/>
  <c r="G416" i="53"/>
  <c r="C415" i="53"/>
  <c r="D415" i="53"/>
  <c r="E415" i="53"/>
  <c r="H191" i="18"/>
  <c r="C204" i="18"/>
  <c r="C191" i="18"/>
  <c r="G192" i="18"/>
  <c r="E192" i="18" s="1"/>
  <c r="G205" i="18"/>
  <c r="C193" i="18"/>
  <c r="D193" i="18"/>
  <c r="DB414" i="13"/>
  <c r="D165" i="39"/>
  <c r="C165" i="39"/>
  <c r="C175" i="39"/>
  <c r="E175" i="39"/>
  <c r="G166" i="39"/>
  <c r="C166" i="39" s="1"/>
  <c r="F167" i="39"/>
  <c r="G176" i="39"/>
  <c r="C176" i="39" s="1"/>
  <c r="F177" i="39"/>
  <c r="E175" i="21"/>
  <c r="C175" i="21"/>
  <c r="D175" i="21"/>
  <c r="G176" i="21"/>
  <c r="H164" i="21"/>
  <c r="F178" i="21"/>
  <c r="D164" i="21"/>
  <c r="E166" i="17"/>
  <c r="E164" i="21"/>
  <c r="F168" i="17"/>
  <c r="C164" i="21"/>
  <c r="F166" i="21"/>
  <c r="D166" i="17"/>
  <c r="G167" i="17"/>
  <c r="D167" i="17" s="1"/>
  <c r="G165" i="21"/>
  <c r="C153" i="20"/>
  <c r="E153" i="20"/>
  <c r="L154" i="20"/>
  <c r="C154" i="20" s="1"/>
  <c r="K154" i="20"/>
  <c r="H57" i="17"/>
  <c r="E57" i="17"/>
  <c r="D57" i="39"/>
  <c r="C57" i="39"/>
  <c r="E57" i="39"/>
  <c r="H57" i="39"/>
  <c r="F57" i="20"/>
  <c r="G57" i="20" s="1"/>
  <c r="F155" i="20"/>
  <c r="J155" i="20" s="1"/>
  <c r="D57" i="17"/>
  <c r="D205" i="18" l="1"/>
  <c r="E205" i="18"/>
  <c r="DC414" i="13"/>
  <c r="G417" i="53"/>
  <c r="C416" i="53"/>
  <c r="D416" i="53"/>
  <c r="E416" i="53"/>
  <c r="D192" i="18"/>
  <c r="C205" i="18"/>
  <c r="C192" i="18"/>
  <c r="H192" i="18"/>
  <c r="H193" i="18" s="1"/>
  <c r="G206" i="18"/>
  <c r="G194" i="18"/>
  <c r="G196" i="18"/>
  <c r="E196" i="18" s="1"/>
  <c r="DB415" i="13"/>
  <c r="D176" i="39"/>
  <c r="H165" i="21"/>
  <c r="E166" i="39"/>
  <c r="D166" i="39"/>
  <c r="F178" i="39"/>
  <c r="F168" i="39"/>
  <c r="G177" i="39"/>
  <c r="E177" i="39" s="1"/>
  <c r="G167" i="39"/>
  <c r="D167" i="39" s="1"/>
  <c r="E176" i="39"/>
  <c r="C176" i="21"/>
  <c r="D176" i="21"/>
  <c r="E176" i="21"/>
  <c r="G177" i="21"/>
  <c r="F179" i="21"/>
  <c r="C165" i="21"/>
  <c r="D165" i="21"/>
  <c r="E165" i="21"/>
  <c r="G168" i="17"/>
  <c r="C168" i="17" s="1"/>
  <c r="F169" i="17"/>
  <c r="E167" i="17"/>
  <c r="F167" i="21"/>
  <c r="C167" i="17"/>
  <c r="G166" i="21"/>
  <c r="K155" i="20"/>
  <c r="G155" i="20"/>
  <c r="E154" i="20"/>
  <c r="D154" i="20"/>
  <c r="L57" i="20"/>
  <c r="D57" i="20" s="1"/>
  <c r="L155" i="20"/>
  <c r="D155" i="20" s="1"/>
  <c r="F140" i="20"/>
  <c r="F156" i="20"/>
  <c r="H57" i="20"/>
  <c r="F58" i="17"/>
  <c r="C206" i="18" l="1"/>
  <c r="E206" i="18"/>
  <c r="C194" i="18"/>
  <c r="E194" i="18"/>
  <c r="DC415" i="13"/>
  <c r="G418" i="53"/>
  <c r="C417" i="53"/>
  <c r="E417" i="53"/>
  <c r="D417" i="53"/>
  <c r="D194" i="18"/>
  <c r="D206" i="18"/>
  <c r="H194" i="18"/>
  <c r="G207" i="18"/>
  <c r="G195" i="18"/>
  <c r="C196" i="18"/>
  <c r="D196" i="18"/>
  <c r="H166" i="21"/>
  <c r="DB416" i="13"/>
  <c r="D177" i="39"/>
  <c r="C177" i="39"/>
  <c r="C167" i="39"/>
  <c r="F169" i="39"/>
  <c r="G168" i="39"/>
  <c r="D168" i="39" s="1"/>
  <c r="G178" i="39"/>
  <c r="E178" i="39" s="1"/>
  <c r="E167" i="39"/>
  <c r="F179" i="39"/>
  <c r="G178" i="21"/>
  <c r="E177" i="21"/>
  <c r="C177" i="21"/>
  <c r="D177" i="21"/>
  <c r="F180" i="21"/>
  <c r="C166" i="21"/>
  <c r="D168" i="17"/>
  <c r="E168" i="17"/>
  <c r="D166" i="21"/>
  <c r="G167" i="21"/>
  <c r="D167" i="21" s="1"/>
  <c r="G169" i="17"/>
  <c r="C169" i="17" s="1"/>
  <c r="F168" i="21"/>
  <c r="F170" i="21"/>
  <c r="E166" i="21"/>
  <c r="M57" i="20"/>
  <c r="E57" i="20"/>
  <c r="C57" i="20"/>
  <c r="J140" i="20"/>
  <c r="G140" i="20"/>
  <c r="K156" i="20"/>
  <c r="G156" i="20"/>
  <c r="E155" i="20"/>
  <c r="C155" i="20"/>
  <c r="H156" i="20"/>
  <c r="L140" i="20"/>
  <c r="C140" i="20" s="1"/>
  <c r="L156" i="20"/>
  <c r="E156" i="20" s="1"/>
  <c r="F58" i="39"/>
  <c r="G58" i="17"/>
  <c r="F157" i="20"/>
  <c r="G157" i="20" s="1"/>
  <c r="D195" i="18" l="1"/>
  <c r="E195" i="18"/>
  <c r="C207" i="18"/>
  <c r="E207" i="18"/>
  <c r="E418" i="53"/>
  <c r="C418" i="53"/>
  <c r="D418" i="53"/>
  <c r="DC416" i="13"/>
  <c r="G419" i="53"/>
  <c r="D207" i="18"/>
  <c r="H195" i="18"/>
  <c r="H196" i="18" s="1"/>
  <c r="C195" i="18"/>
  <c r="G197" i="18"/>
  <c r="G208" i="18"/>
  <c r="E208" i="18" s="1"/>
  <c r="G198" i="18"/>
  <c r="E198" i="18" s="1"/>
  <c r="DB417" i="13"/>
  <c r="C168" i="39"/>
  <c r="E168" i="39"/>
  <c r="G179" i="39"/>
  <c r="E179" i="39" s="1"/>
  <c r="F180" i="39"/>
  <c r="G169" i="39"/>
  <c r="C169" i="39" s="1"/>
  <c r="D178" i="39"/>
  <c r="C178" i="39"/>
  <c r="F170" i="39"/>
  <c r="G179" i="21"/>
  <c r="C178" i="21"/>
  <c r="E178" i="21"/>
  <c r="D178" i="21"/>
  <c r="F181" i="21"/>
  <c r="C167" i="21"/>
  <c r="D169" i="17"/>
  <c r="E169" i="17"/>
  <c r="E167" i="21"/>
  <c r="G168" i="21"/>
  <c r="C168" i="21" s="1"/>
  <c r="F169" i="21"/>
  <c r="H167" i="21"/>
  <c r="D140" i="20"/>
  <c r="K157" i="20"/>
  <c r="J157" i="20"/>
  <c r="E140" i="20"/>
  <c r="L157" i="20"/>
  <c r="E157" i="20" s="1"/>
  <c r="F58" i="20"/>
  <c r="F158" i="20"/>
  <c r="K158" i="20" s="1"/>
  <c r="H58" i="17"/>
  <c r="C156" i="20"/>
  <c r="E58" i="17"/>
  <c r="C58" i="17"/>
  <c r="H157" i="20"/>
  <c r="E58" i="39"/>
  <c r="D58" i="39"/>
  <c r="C58" i="39"/>
  <c r="H58" i="39"/>
  <c r="D156" i="20"/>
  <c r="D58" i="17"/>
  <c r="G58" i="20" l="1"/>
  <c r="J58" i="20"/>
  <c r="D197" i="18"/>
  <c r="E197" i="18"/>
  <c r="DC417" i="13"/>
  <c r="G420" i="53"/>
  <c r="E419" i="53"/>
  <c r="C419" i="53"/>
  <c r="D419" i="53"/>
  <c r="D198" i="18"/>
  <c r="H197" i="18"/>
  <c r="H198" i="18" s="1"/>
  <c r="H199" i="18" s="1"/>
  <c r="H200" i="18" s="1"/>
  <c r="H201" i="18" s="1"/>
  <c r="H202" i="18" s="1"/>
  <c r="H203" i="18" s="1"/>
  <c r="H204" i="18" s="1"/>
  <c r="H205" i="18" s="1"/>
  <c r="H206" i="18" s="1"/>
  <c r="H207" i="18" s="1"/>
  <c r="H208" i="18" s="1"/>
  <c r="C198" i="18"/>
  <c r="C197" i="18"/>
  <c r="D208" i="18"/>
  <c r="G209" i="18"/>
  <c r="E209" i="18" s="1"/>
  <c r="C208" i="18"/>
  <c r="DB418" i="13"/>
  <c r="C179" i="39"/>
  <c r="E169" i="39"/>
  <c r="D169" i="39"/>
  <c r="D179" i="39"/>
  <c r="G180" i="39"/>
  <c r="C180" i="39" s="1"/>
  <c r="F181" i="39"/>
  <c r="G170" i="39"/>
  <c r="D170" i="39" s="1"/>
  <c r="G180" i="21"/>
  <c r="E179" i="21"/>
  <c r="D179" i="21"/>
  <c r="C179" i="21"/>
  <c r="G170" i="21"/>
  <c r="F182" i="21"/>
  <c r="H9" i="52"/>
  <c r="H168" i="21"/>
  <c r="G169" i="21"/>
  <c r="E168" i="21"/>
  <c r="D168" i="21"/>
  <c r="D157" i="20"/>
  <c r="H158" i="20"/>
  <c r="G158" i="20"/>
  <c r="C157" i="20"/>
  <c r="H58" i="20"/>
  <c r="F141" i="20"/>
  <c r="F159" i="20"/>
  <c r="J159" i="20" s="1"/>
  <c r="L58" i="20"/>
  <c r="D58" i="20" s="1"/>
  <c r="L158" i="20"/>
  <c r="C158" i="20" s="1"/>
  <c r="DC418" i="13" l="1"/>
  <c r="G421" i="53"/>
  <c r="E420" i="53"/>
  <c r="D420" i="53"/>
  <c r="C420" i="53"/>
  <c r="C209" i="18"/>
  <c r="D209" i="18"/>
  <c r="H209" i="18"/>
  <c r="G210" i="18"/>
  <c r="E210" i="18" s="1"/>
  <c r="DB419" i="13"/>
  <c r="C170" i="39"/>
  <c r="E180" i="39"/>
  <c r="D180" i="39"/>
  <c r="E170" i="39"/>
  <c r="G181" i="39"/>
  <c r="C181" i="39" s="1"/>
  <c r="F182" i="39"/>
  <c r="G181" i="21"/>
  <c r="C170" i="21"/>
  <c r="E170" i="21"/>
  <c r="D170" i="21"/>
  <c r="C180" i="21"/>
  <c r="E180" i="21"/>
  <c r="D180" i="21"/>
  <c r="F183" i="21"/>
  <c r="C169" i="21"/>
  <c r="D169" i="21"/>
  <c r="E169" i="21"/>
  <c r="H169" i="21"/>
  <c r="H170" i="21" s="1"/>
  <c r="H171" i="21" s="1"/>
  <c r="H172" i="21" s="1"/>
  <c r="H173" i="21" s="1"/>
  <c r="H174" i="21" s="1"/>
  <c r="H175" i="21" s="1"/>
  <c r="H176" i="21" s="1"/>
  <c r="H177" i="21" s="1"/>
  <c r="H178" i="21" s="1"/>
  <c r="H179" i="21" s="1"/>
  <c r="H180" i="21" s="1"/>
  <c r="K141" i="20"/>
  <c r="I141" i="20"/>
  <c r="H159" i="20"/>
  <c r="K159" i="20"/>
  <c r="F142" i="20"/>
  <c r="G142" i="20" s="1"/>
  <c r="F160" i="20"/>
  <c r="K160" i="20" s="1"/>
  <c r="G159" i="20"/>
  <c r="L141" i="20"/>
  <c r="C141" i="20" s="1"/>
  <c r="L159" i="20"/>
  <c r="E159" i="20" s="1"/>
  <c r="G141" i="20"/>
  <c r="E58" i="20"/>
  <c r="E158" i="20"/>
  <c r="C58" i="20"/>
  <c r="M58" i="20"/>
  <c r="D158" i="20"/>
  <c r="DC419" i="13" l="1"/>
  <c r="G422" i="53"/>
  <c r="E421" i="53"/>
  <c r="D421" i="53"/>
  <c r="C421" i="53"/>
  <c r="D210" i="18"/>
  <c r="H210" i="18"/>
  <c r="C210" i="18"/>
  <c r="G211" i="18"/>
  <c r="H181" i="21"/>
  <c r="DB420" i="13"/>
  <c r="E181" i="39"/>
  <c r="D181" i="39"/>
  <c r="G182" i="39"/>
  <c r="E182" i="39" s="1"/>
  <c r="F183" i="39"/>
  <c r="G182" i="21"/>
  <c r="C181" i="21"/>
  <c r="D181" i="21"/>
  <c r="E181" i="21"/>
  <c r="F184" i="21"/>
  <c r="E141" i="20"/>
  <c r="G160" i="20"/>
  <c r="J160" i="20"/>
  <c r="D141" i="20"/>
  <c r="I160" i="20"/>
  <c r="D159" i="20"/>
  <c r="C159" i="20"/>
  <c r="F59" i="17"/>
  <c r="F161" i="20"/>
  <c r="J161" i="20" s="1"/>
  <c r="L142" i="20"/>
  <c r="E142" i="20" s="1"/>
  <c r="L160" i="20"/>
  <c r="C160" i="20" s="1"/>
  <c r="K142" i="20"/>
  <c r="C211" i="18" l="1"/>
  <c r="E211" i="18"/>
  <c r="DC420" i="13"/>
  <c r="G423" i="53"/>
  <c r="D422" i="53"/>
  <c r="C422" i="53"/>
  <c r="E422" i="53"/>
  <c r="H211" i="18"/>
  <c r="D211" i="18"/>
  <c r="G212" i="18"/>
  <c r="DB421" i="13"/>
  <c r="D182" i="39"/>
  <c r="C182" i="39"/>
  <c r="G183" i="39"/>
  <c r="C183" i="39" s="1"/>
  <c r="F184" i="39"/>
  <c r="C182" i="21"/>
  <c r="E182" i="21"/>
  <c r="D182" i="21"/>
  <c r="G183" i="21"/>
  <c r="H182" i="21"/>
  <c r="F185" i="21"/>
  <c r="C142" i="20"/>
  <c r="I161" i="20"/>
  <c r="K161" i="20"/>
  <c r="D142" i="20"/>
  <c r="L161" i="20"/>
  <c r="D161" i="20" s="1"/>
  <c r="G161" i="20"/>
  <c r="F162" i="20"/>
  <c r="J162" i="20" s="1"/>
  <c r="G59" i="17"/>
  <c r="F59" i="39"/>
  <c r="D160" i="20"/>
  <c r="E160" i="20"/>
  <c r="D212" i="18" l="1"/>
  <c r="E212" i="18"/>
  <c r="DC421" i="13"/>
  <c r="G424" i="53"/>
  <c r="E423" i="53"/>
  <c r="C423" i="53"/>
  <c r="D423" i="53"/>
  <c r="C212" i="18"/>
  <c r="H212" i="18"/>
  <c r="G213" i="18"/>
  <c r="DB422" i="13"/>
  <c r="E183" i="39"/>
  <c r="D183" i="39"/>
  <c r="G184" i="39"/>
  <c r="D184" i="39" s="1"/>
  <c r="F185" i="39"/>
  <c r="E183" i="21"/>
  <c r="D183" i="21"/>
  <c r="C183" i="21"/>
  <c r="G184" i="21"/>
  <c r="H183" i="21"/>
  <c r="F186" i="21"/>
  <c r="C161" i="20"/>
  <c r="E161" i="20"/>
  <c r="G162" i="20"/>
  <c r="K162" i="20"/>
  <c r="C59" i="17"/>
  <c r="L162" i="20"/>
  <c r="C162" i="20" s="1"/>
  <c r="F59" i="20"/>
  <c r="F163" i="20"/>
  <c r="H59" i="17"/>
  <c r="E59" i="17"/>
  <c r="D59" i="39"/>
  <c r="E59" i="39"/>
  <c r="C59" i="39"/>
  <c r="H59" i="39"/>
  <c r="I162" i="20"/>
  <c r="D59" i="17"/>
  <c r="G59" i="20" l="1"/>
  <c r="J59" i="20"/>
  <c r="C213" i="18"/>
  <c r="E213" i="18"/>
  <c r="DC422" i="13"/>
  <c r="G425" i="53"/>
  <c r="E424" i="53"/>
  <c r="C424" i="53"/>
  <c r="D424" i="53"/>
  <c r="H213" i="18"/>
  <c r="D213" i="18"/>
  <c r="G214" i="18"/>
  <c r="DB423" i="13"/>
  <c r="C184" i="39"/>
  <c r="E184" i="39"/>
  <c r="F186" i="39"/>
  <c r="G185" i="39"/>
  <c r="E185" i="39" s="1"/>
  <c r="H184" i="21"/>
  <c r="G185" i="21"/>
  <c r="C184" i="21"/>
  <c r="E184" i="21"/>
  <c r="D184" i="21"/>
  <c r="F187" i="21"/>
  <c r="D162" i="20"/>
  <c r="E162" i="20"/>
  <c r="K163" i="20"/>
  <c r="J163" i="20"/>
  <c r="I163" i="20"/>
  <c r="G163" i="20"/>
  <c r="F143" i="20"/>
  <c r="K143" i="20" s="1"/>
  <c r="F164" i="20"/>
  <c r="L59" i="20"/>
  <c r="L163" i="20"/>
  <c r="D163" i="20" s="1"/>
  <c r="D214" i="18" l="1"/>
  <c r="E214" i="18"/>
  <c r="DC423" i="13"/>
  <c r="G426" i="53"/>
  <c r="C425" i="53"/>
  <c r="E425" i="53"/>
  <c r="D425" i="53"/>
  <c r="C214" i="18"/>
  <c r="H214" i="18"/>
  <c r="G215" i="18"/>
  <c r="E215" i="18" s="1"/>
  <c r="DB424" i="13"/>
  <c r="C185" i="39"/>
  <c r="D185" i="39"/>
  <c r="F187" i="39"/>
  <c r="G186" i="39"/>
  <c r="E186" i="39" s="1"/>
  <c r="G186" i="21"/>
  <c r="E185" i="21"/>
  <c r="C185" i="21"/>
  <c r="D185" i="21"/>
  <c r="H185" i="21"/>
  <c r="F188" i="21"/>
  <c r="I164" i="20"/>
  <c r="K164" i="20"/>
  <c r="C59" i="20"/>
  <c r="M59" i="20"/>
  <c r="G164" i="20"/>
  <c r="F144" i="20"/>
  <c r="G144" i="20" s="1"/>
  <c r="F165" i="20"/>
  <c r="J165" i="20" s="1"/>
  <c r="G143" i="20"/>
  <c r="D59" i="20"/>
  <c r="E163" i="20"/>
  <c r="L143" i="20"/>
  <c r="D143" i="20" s="1"/>
  <c r="L164" i="20"/>
  <c r="C164" i="20" s="1"/>
  <c r="E59" i="20"/>
  <c r="C163" i="20"/>
  <c r="DC424" i="13" l="1"/>
  <c r="G427" i="53"/>
  <c r="D426" i="53"/>
  <c r="C426" i="53"/>
  <c r="E426" i="53"/>
  <c r="H215" i="18"/>
  <c r="C215" i="18"/>
  <c r="D215" i="18"/>
  <c r="G216" i="18"/>
  <c r="E216" i="18" s="1"/>
  <c r="DB425" i="13"/>
  <c r="H186" i="21"/>
  <c r="C186" i="39"/>
  <c r="G187" i="39"/>
  <c r="D187" i="39" s="1"/>
  <c r="F188" i="39"/>
  <c r="D186" i="39"/>
  <c r="G187" i="21"/>
  <c r="C186" i="21"/>
  <c r="D186" i="21"/>
  <c r="E186" i="21"/>
  <c r="F189" i="21"/>
  <c r="G165" i="20"/>
  <c r="K165" i="20"/>
  <c r="I165" i="20"/>
  <c r="C143" i="20"/>
  <c r="E164" i="20"/>
  <c r="F60" i="17"/>
  <c r="F166" i="20"/>
  <c r="K166" i="20" s="1"/>
  <c r="L144" i="20"/>
  <c r="C144" i="20" s="1"/>
  <c r="L165" i="20"/>
  <c r="D165" i="20" s="1"/>
  <c r="K144" i="20"/>
  <c r="E143" i="20"/>
  <c r="D164" i="20"/>
  <c r="DC425" i="13" l="1"/>
  <c r="G428" i="53"/>
  <c r="C427" i="53"/>
  <c r="E427" i="53"/>
  <c r="D427" i="53"/>
  <c r="D216" i="18"/>
  <c r="H216" i="18"/>
  <c r="C216" i="18"/>
  <c r="G217" i="18"/>
  <c r="DB426" i="13"/>
  <c r="C187" i="39"/>
  <c r="E187" i="39"/>
  <c r="G188" i="39"/>
  <c r="C188" i="39" s="1"/>
  <c r="F189" i="39"/>
  <c r="E187" i="21"/>
  <c r="C187" i="21"/>
  <c r="D187" i="21"/>
  <c r="G188" i="21"/>
  <c r="H187" i="21"/>
  <c r="F190" i="21"/>
  <c r="D144" i="20"/>
  <c r="I166" i="20"/>
  <c r="H166" i="20"/>
  <c r="E144" i="20"/>
  <c r="L166" i="20"/>
  <c r="C166" i="20" s="1"/>
  <c r="G60" i="17"/>
  <c r="E60" i="17" s="1"/>
  <c r="E165" i="20"/>
  <c r="F60" i="39"/>
  <c r="F167" i="20"/>
  <c r="K167" i="20" s="1"/>
  <c r="G166" i="20"/>
  <c r="C165" i="20"/>
  <c r="C217" i="18" l="1"/>
  <c r="E217" i="18"/>
  <c r="DC426" i="13"/>
  <c r="G429" i="53"/>
  <c r="D428" i="53"/>
  <c r="C428" i="53"/>
  <c r="E428" i="53"/>
  <c r="D217" i="18"/>
  <c r="H217" i="18"/>
  <c r="G218" i="18"/>
  <c r="DB427" i="13"/>
  <c r="D188" i="39"/>
  <c r="E188" i="39"/>
  <c r="G189" i="39"/>
  <c r="C189" i="39" s="1"/>
  <c r="F190" i="39"/>
  <c r="H188" i="21"/>
  <c r="C188" i="21"/>
  <c r="E188" i="21"/>
  <c r="D188" i="21"/>
  <c r="G189" i="21"/>
  <c r="F191" i="21"/>
  <c r="D166" i="20"/>
  <c r="C60" i="17"/>
  <c r="E166" i="20"/>
  <c r="G167" i="20"/>
  <c r="H167" i="20"/>
  <c r="H60" i="17"/>
  <c r="L167" i="20"/>
  <c r="E167" i="20" s="1"/>
  <c r="F60" i="20"/>
  <c r="F168" i="20"/>
  <c r="K168" i="20" s="1"/>
  <c r="C60" i="39"/>
  <c r="D60" i="39"/>
  <c r="E60" i="39"/>
  <c r="H60" i="39"/>
  <c r="H61" i="39" s="1"/>
  <c r="H62" i="39" s="1"/>
  <c r="H63" i="39" s="1"/>
  <c r="H64" i="39" s="1"/>
  <c r="H65" i="39" s="1"/>
  <c r="H66" i="39" s="1"/>
  <c r="H67" i="39" s="1"/>
  <c r="H68" i="39" s="1"/>
  <c r="H69" i="39" s="1"/>
  <c r="D60" i="17"/>
  <c r="I167" i="20"/>
  <c r="D218" i="18" l="1"/>
  <c r="E218" i="18"/>
  <c r="DC427" i="13"/>
  <c r="G430" i="53"/>
  <c r="E429" i="53"/>
  <c r="C429" i="53"/>
  <c r="D429" i="53"/>
  <c r="G60" i="20"/>
  <c r="J60" i="20"/>
  <c r="C218" i="18"/>
  <c r="H218" i="18"/>
  <c r="G219" i="18"/>
  <c r="DB428" i="13"/>
  <c r="E189" i="39"/>
  <c r="D189" i="39"/>
  <c r="H189" i="21"/>
  <c r="G190" i="39"/>
  <c r="E190" i="39" s="1"/>
  <c r="F191" i="39"/>
  <c r="H70" i="39"/>
  <c r="H71" i="39" s="1"/>
  <c r="H72" i="39" s="1"/>
  <c r="H73" i="39" s="1"/>
  <c r="H74" i="39" s="1"/>
  <c r="H75" i="39" s="1"/>
  <c r="H76" i="39" s="1"/>
  <c r="H77" i="39" s="1"/>
  <c r="H78" i="39" s="1"/>
  <c r="H79" i="39" s="1"/>
  <c r="H80" i="39" s="1"/>
  <c r="H81" i="39" s="1"/>
  <c r="H82" i="39" s="1"/>
  <c r="H83" i="39" s="1"/>
  <c r="H84" i="39" s="1"/>
  <c r="H85" i="39" s="1"/>
  <c r="H86" i="39" s="1"/>
  <c r="H87" i="39" s="1"/>
  <c r="H88" i="39" s="1"/>
  <c r="H89" i="39" s="1"/>
  <c r="H90" i="39" s="1"/>
  <c r="H91" i="39" s="1"/>
  <c r="H92" i="39" s="1"/>
  <c r="H93" i="39" s="1"/>
  <c r="H94" i="39" s="1"/>
  <c r="H95" i="39" s="1"/>
  <c r="H96" i="39" s="1"/>
  <c r="H97" i="39" s="1"/>
  <c r="H98" i="39" s="1"/>
  <c r="H99" i="39" s="1"/>
  <c r="H100" i="39" s="1"/>
  <c r="H101" i="39" s="1"/>
  <c r="H102" i="39" s="1"/>
  <c r="H103" i="39" s="1"/>
  <c r="H104" i="39" s="1"/>
  <c r="H105" i="39" s="1"/>
  <c r="H106" i="39" s="1"/>
  <c r="H107" i="39" s="1"/>
  <c r="H108" i="39" s="1"/>
  <c r="H109" i="39" s="1"/>
  <c r="H110" i="39" s="1"/>
  <c r="H111" i="39" s="1"/>
  <c r="H112" i="39" s="1"/>
  <c r="H113" i="39" s="1"/>
  <c r="H114" i="39" s="1"/>
  <c r="H115" i="39" s="1"/>
  <c r="H116" i="39" s="1"/>
  <c r="H117" i="39" s="1"/>
  <c r="H118" i="39" s="1"/>
  <c r="H119" i="39" s="1"/>
  <c r="H120" i="39" s="1"/>
  <c r="H121" i="39" s="1"/>
  <c r="H122" i="39" s="1"/>
  <c r="H123" i="39" s="1"/>
  <c r="H124" i="39" s="1"/>
  <c r="H125" i="39" s="1"/>
  <c r="H126" i="39" s="1"/>
  <c r="H127" i="39" s="1"/>
  <c r="H128" i="39" s="1"/>
  <c r="G190" i="21"/>
  <c r="C189" i="21"/>
  <c r="D189" i="21"/>
  <c r="E189" i="21"/>
  <c r="F192" i="21"/>
  <c r="D167" i="20"/>
  <c r="C167" i="20"/>
  <c r="I168" i="20"/>
  <c r="G168" i="20"/>
  <c r="L60" i="20"/>
  <c r="C60" i="20" s="1"/>
  <c r="L168" i="20"/>
  <c r="E168" i="20" s="1"/>
  <c r="F145" i="20"/>
  <c r="F169" i="20"/>
  <c r="H60" i="20"/>
  <c r="D219" i="18" l="1"/>
  <c r="E219" i="18"/>
  <c r="DC428" i="13"/>
  <c r="G431" i="53"/>
  <c r="D430" i="53"/>
  <c r="E430" i="53"/>
  <c r="C430" i="53"/>
  <c r="H219" i="18"/>
  <c r="C219" i="18"/>
  <c r="G220" i="18"/>
  <c r="E220" i="18" s="1"/>
  <c r="DB429" i="13"/>
  <c r="H190" i="21"/>
  <c r="D190" i="39"/>
  <c r="C190" i="39"/>
  <c r="G191" i="39"/>
  <c r="C191" i="39" s="1"/>
  <c r="F192" i="39"/>
  <c r="H129" i="39"/>
  <c r="H130" i="39" s="1"/>
  <c r="H131" i="39" s="1"/>
  <c r="H132" i="39" s="1"/>
  <c r="H133" i="39" s="1"/>
  <c r="H134" i="39" s="1"/>
  <c r="H135" i="39" s="1"/>
  <c r="H136" i="39" s="1"/>
  <c r="H137" i="39" s="1"/>
  <c r="H138" i="39" s="1"/>
  <c r="H139" i="39" s="1"/>
  <c r="H140" i="39" s="1"/>
  <c r="H141" i="39" s="1"/>
  <c r="H142" i="39" s="1"/>
  <c r="H143" i="39" s="1"/>
  <c r="H144" i="39" s="1"/>
  <c r="H145" i="39" s="1"/>
  <c r="H146" i="39" s="1"/>
  <c r="H147" i="39" s="1"/>
  <c r="H148" i="39" s="1"/>
  <c r="H149" i="39" s="1"/>
  <c r="H150" i="39" s="1"/>
  <c r="H151" i="39" s="1"/>
  <c r="H152" i="39" s="1"/>
  <c r="H153" i="39" s="1"/>
  <c r="H154" i="39" s="1"/>
  <c r="H155" i="39" s="1"/>
  <c r="H156" i="39" s="1"/>
  <c r="H157" i="39" s="1"/>
  <c r="H158" i="39" s="1"/>
  <c r="H159" i="39" s="1"/>
  <c r="H160" i="39" s="1"/>
  <c r="H161" i="39" s="1"/>
  <c r="H162" i="39" s="1"/>
  <c r="H163" i="39" s="1"/>
  <c r="H164" i="39" s="1"/>
  <c r="H165" i="39" s="1"/>
  <c r="H166" i="39" s="1"/>
  <c r="H167" i="39" s="1"/>
  <c r="H168" i="39" s="1"/>
  <c r="H169" i="39" s="1"/>
  <c r="H170" i="39" s="1"/>
  <c r="H171" i="39" s="1"/>
  <c r="H172" i="39" s="1"/>
  <c r="H173" i="39" s="1"/>
  <c r="H174" i="39" s="1"/>
  <c r="H175" i="39" s="1"/>
  <c r="H176" i="39" s="1"/>
  <c r="H177" i="39" s="1"/>
  <c r="H178" i="39" s="1"/>
  <c r="H179" i="39" s="1"/>
  <c r="H180" i="39" s="1"/>
  <c r="H181" i="39" s="1"/>
  <c r="H182" i="39" s="1"/>
  <c r="H183" i="39" s="1"/>
  <c r="H184" i="39" s="1"/>
  <c r="H185" i="39" s="1"/>
  <c r="H186" i="39" s="1"/>
  <c r="H187" i="39" s="1"/>
  <c r="H188" i="39" s="1"/>
  <c r="H189" i="39" s="1"/>
  <c r="H190" i="39" s="1"/>
  <c r="G191" i="21"/>
  <c r="C190" i="21"/>
  <c r="E190" i="21"/>
  <c r="D190" i="21"/>
  <c r="F193" i="21"/>
  <c r="E60" i="20"/>
  <c r="D60" i="20"/>
  <c r="D168" i="20"/>
  <c r="C168" i="20"/>
  <c r="I169" i="20"/>
  <c r="K169" i="20"/>
  <c r="K145" i="20"/>
  <c r="G145" i="20"/>
  <c r="M60" i="20"/>
  <c r="L145" i="20"/>
  <c r="E145" i="20" s="1"/>
  <c r="L169" i="20"/>
  <c r="D169" i="20" s="1"/>
  <c r="G169" i="20"/>
  <c r="F170" i="20"/>
  <c r="DC429" i="13" l="1"/>
  <c r="G432" i="53"/>
  <c r="D431" i="53"/>
  <c r="C431" i="53"/>
  <c r="E431" i="53"/>
  <c r="H191" i="39"/>
  <c r="H220" i="18"/>
  <c r="C220" i="18"/>
  <c r="D220" i="18"/>
  <c r="G221" i="18"/>
  <c r="E221" i="18" s="1"/>
  <c r="DB430" i="13"/>
  <c r="H191" i="21"/>
  <c r="D191" i="39"/>
  <c r="E191" i="39"/>
  <c r="G192" i="39"/>
  <c r="C192" i="39" s="1"/>
  <c r="F193" i="39"/>
  <c r="E191" i="21"/>
  <c r="D191" i="21"/>
  <c r="C191" i="21"/>
  <c r="G192" i="21"/>
  <c r="G170" i="20"/>
  <c r="K170" i="20"/>
  <c r="C169" i="20"/>
  <c r="D145" i="20"/>
  <c r="F171" i="20"/>
  <c r="K171" i="20" s="1"/>
  <c r="C145" i="20"/>
  <c r="E169" i="20"/>
  <c r="I170" i="20"/>
  <c r="L146" i="20"/>
  <c r="L170" i="20"/>
  <c r="C170" i="20" s="1"/>
  <c r="DC430" i="13" l="1"/>
  <c r="G433" i="53"/>
  <c r="D432" i="53"/>
  <c r="E432" i="53"/>
  <c r="C432" i="53"/>
  <c r="H221" i="18"/>
  <c r="C221" i="18"/>
  <c r="D221" i="18"/>
  <c r="G222" i="18"/>
  <c r="E222" i="18" s="1"/>
  <c r="DB431" i="13"/>
  <c r="F194" i="21"/>
  <c r="E192" i="39"/>
  <c r="H192" i="39"/>
  <c r="D192" i="39"/>
  <c r="F194" i="39"/>
  <c r="G193" i="39"/>
  <c r="G193" i="21"/>
  <c r="E192" i="21"/>
  <c r="C192" i="21"/>
  <c r="D192" i="21"/>
  <c r="H192" i="21"/>
  <c r="F195" i="21"/>
  <c r="I171" i="20"/>
  <c r="H171" i="20"/>
  <c r="E170" i="20"/>
  <c r="D146" i="20"/>
  <c r="E146" i="20"/>
  <c r="C146" i="20"/>
  <c r="L171" i="20"/>
  <c r="D171" i="20" s="1"/>
  <c r="G171" i="20"/>
  <c r="G61" i="17"/>
  <c r="D170" i="20"/>
  <c r="F172" i="20"/>
  <c r="K172" i="20" s="1"/>
  <c r="DC431" i="13" l="1"/>
  <c r="G434" i="53"/>
  <c r="E433" i="53"/>
  <c r="D433" i="53"/>
  <c r="C433" i="53"/>
  <c r="H222" i="18"/>
  <c r="C222" i="18"/>
  <c r="G223" i="18"/>
  <c r="D222" i="18"/>
  <c r="G224" i="18"/>
  <c r="E224" i="18" s="1"/>
  <c r="DB432" i="13"/>
  <c r="H193" i="39"/>
  <c r="C193" i="39"/>
  <c r="F195" i="39"/>
  <c r="G194" i="39"/>
  <c r="E194" i="39" s="1"/>
  <c r="E193" i="39"/>
  <c r="D193" i="39"/>
  <c r="C193" i="21"/>
  <c r="E193" i="21"/>
  <c r="D193" i="21"/>
  <c r="G194" i="21"/>
  <c r="H193" i="21"/>
  <c r="F196" i="21"/>
  <c r="E171" i="20"/>
  <c r="C171" i="20"/>
  <c r="G172" i="20"/>
  <c r="H172" i="20"/>
  <c r="F173" i="20"/>
  <c r="K173" i="20" s="1"/>
  <c r="D61" i="17"/>
  <c r="E61" i="17"/>
  <c r="C61" i="17"/>
  <c r="H61" i="17"/>
  <c r="H62" i="17" s="1"/>
  <c r="H63" i="17" s="1"/>
  <c r="H64" i="17" s="1"/>
  <c r="H65" i="17" s="1"/>
  <c r="H66" i="17" s="1"/>
  <c r="H67" i="17" s="1"/>
  <c r="H68" i="17" s="1"/>
  <c r="H69" i="17" s="1"/>
  <c r="H70" i="17" s="1"/>
  <c r="H71" i="17" s="1"/>
  <c r="H72" i="17" s="1"/>
  <c r="H73" i="17" s="1"/>
  <c r="H74" i="17" s="1"/>
  <c r="H75" i="17" s="1"/>
  <c r="H76" i="17" s="1"/>
  <c r="H77" i="17" s="1"/>
  <c r="H78" i="17" s="1"/>
  <c r="H79" i="17" s="1"/>
  <c r="H80" i="17" s="1"/>
  <c r="H81" i="17" s="1"/>
  <c r="H82" i="17" s="1"/>
  <c r="H83" i="17" s="1"/>
  <c r="H84" i="17" s="1"/>
  <c r="H85" i="17" s="1"/>
  <c r="H86" i="17" s="1"/>
  <c r="H87" i="17" s="1"/>
  <c r="H88" i="17" s="1"/>
  <c r="H89" i="17" s="1"/>
  <c r="H90" i="17" s="1"/>
  <c r="H91" i="17" s="1"/>
  <c r="H92" i="17" s="1"/>
  <c r="H93" i="17" s="1"/>
  <c r="H94" i="17" s="1"/>
  <c r="H95" i="17" s="1"/>
  <c r="H96" i="17" s="1"/>
  <c r="H97" i="17" s="1"/>
  <c r="H98" i="17" s="1"/>
  <c r="H99" i="17" s="1"/>
  <c r="H100" i="17" s="1"/>
  <c r="H101" i="17" s="1"/>
  <c r="H102" i="17" s="1"/>
  <c r="H103" i="17" s="1"/>
  <c r="H104" i="17" s="1"/>
  <c r="H105" i="17" s="1"/>
  <c r="H106" i="17" s="1"/>
  <c r="H107" i="17" s="1"/>
  <c r="H108" i="17" s="1"/>
  <c r="H109" i="17" s="1"/>
  <c r="H110" i="17" s="1"/>
  <c r="H111" i="17" s="1"/>
  <c r="H112" i="17" s="1"/>
  <c r="H113" i="17" s="1"/>
  <c r="H114" i="17" s="1"/>
  <c r="H115" i="17" s="1"/>
  <c r="H116" i="17" s="1"/>
  <c r="H117" i="17" s="1"/>
  <c r="H118" i="17" s="1"/>
  <c r="H119" i="17" s="1"/>
  <c r="H120" i="17" s="1"/>
  <c r="H121" i="17" s="1"/>
  <c r="H122" i="17" s="1"/>
  <c r="H123" i="17" s="1"/>
  <c r="H124" i="17" s="1"/>
  <c r="H125" i="17" s="1"/>
  <c r="H126" i="17" s="1"/>
  <c r="H127" i="17" s="1"/>
  <c r="H128" i="17" s="1"/>
  <c r="H129" i="17" s="1"/>
  <c r="H130" i="17" s="1"/>
  <c r="H131" i="17" s="1"/>
  <c r="H132" i="17" s="1"/>
  <c r="H133" i="17" s="1"/>
  <c r="H134" i="17" s="1"/>
  <c r="H135" i="17" s="1"/>
  <c r="H136" i="17" s="1"/>
  <c r="H137" i="17" s="1"/>
  <c r="H138" i="17" s="1"/>
  <c r="H139" i="17" s="1"/>
  <c r="H140" i="17" s="1"/>
  <c r="H141" i="17" s="1"/>
  <c r="H142" i="17" s="1"/>
  <c r="H143" i="17" s="1"/>
  <c r="H144" i="17" s="1"/>
  <c r="H145" i="17" s="1"/>
  <c r="H146" i="17" s="1"/>
  <c r="H147" i="17" s="1"/>
  <c r="H148" i="17" s="1"/>
  <c r="H149" i="17" s="1"/>
  <c r="H150" i="17" s="1"/>
  <c r="H151" i="17" s="1"/>
  <c r="H152" i="17" s="1"/>
  <c r="H153" i="17" s="1"/>
  <c r="H154" i="17" s="1"/>
  <c r="H155" i="17" s="1"/>
  <c r="H156" i="17" s="1"/>
  <c r="H157" i="17" s="1"/>
  <c r="H158" i="17" s="1"/>
  <c r="H159" i="17" s="1"/>
  <c r="H160" i="17" s="1"/>
  <c r="H161" i="17" s="1"/>
  <c r="H162" i="17" s="1"/>
  <c r="H163" i="17" s="1"/>
  <c r="H164" i="17" s="1"/>
  <c r="H165" i="17" s="1"/>
  <c r="H166" i="17" s="1"/>
  <c r="H167" i="17" s="1"/>
  <c r="H168" i="17" s="1"/>
  <c r="H169" i="17" s="1"/>
  <c r="H171" i="17" s="1"/>
  <c r="L172" i="20"/>
  <c r="E172" i="20" s="1"/>
  <c r="I172" i="20"/>
  <c r="D223" i="18" l="1"/>
  <c r="E223" i="18"/>
  <c r="DC432" i="13"/>
  <c r="G435" i="53"/>
  <c r="C434" i="53"/>
  <c r="D434" i="53"/>
  <c r="E434" i="53"/>
  <c r="C223" i="18"/>
  <c r="H223" i="18"/>
  <c r="H224" i="18" s="1"/>
  <c r="G225" i="18"/>
  <c r="C224" i="18"/>
  <c r="D224" i="18"/>
  <c r="DB433" i="13"/>
  <c r="G195" i="39"/>
  <c r="D195" i="39" s="1"/>
  <c r="F196" i="39"/>
  <c r="D194" i="39"/>
  <c r="C194" i="39"/>
  <c r="H194" i="39"/>
  <c r="C194" i="21"/>
  <c r="E194" i="21"/>
  <c r="D194" i="21"/>
  <c r="G195" i="21"/>
  <c r="H194" i="21"/>
  <c r="F197" i="21"/>
  <c r="I173" i="20"/>
  <c r="G173" i="20"/>
  <c r="D172" i="20"/>
  <c r="F353" i="20"/>
  <c r="L61" i="20"/>
  <c r="L173" i="20"/>
  <c r="F174" i="20"/>
  <c r="C172" i="20"/>
  <c r="C225" i="18" l="1"/>
  <c r="E225" i="18"/>
  <c r="D435" i="53"/>
  <c r="C435" i="53"/>
  <c r="E435" i="53"/>
  <c r="DC433" i="13"/>
  <c r="G436" i="53"/>
  <c r="D225" i="18"/>
  <c r="H225" i="18"/>
  <c r="G226" i="18"/>
  <c r="E226" i="18" s="1"/>
  <c r="DB434" i="13"/>
  <c r="H195" i="39"/>
  <c r="C195" i="39"/>
  <c r="E195" i="39"/>
  <c r="G196" i="39"/>
  <c r="D196" i="39" s="1"/>
  <c r="F197" i="39"/>
  <c r="E195" i="21"/>
  <c r="D195" i="21"/>
  <c r="C195" i="21"/>
  <c r="H195" i="21"/>
  <c r="G196" i="21"/>
  <c r="I174" i="20"/>
  <c r="K174" i="20"/>
  <c r="G174" i="20"/>
  <c r="L174" i="20"/>
  <c r="D174" i="20" s="1"/>
  <c r="D61" i="20"/>
  <c r="E61" i="20"/>
  <c r="C61" i="20"/>
  <c r="M61" i="20"/>
  <c r="M62" i="20" s="1"/>
  <c r="M63" i="20" s="1"/>
  <c r="M64" i="20" s="1"/>
  <c r="M65" i="20" s="1"/>
  <c r="M66" i="20" s="1"/>
  <c r="M67" i="20" s="1"/>
  <c r="M68" i="20" s="1"/>
  <c r="M69" i="20" s="1"/>
  <c r="M70" i="20" s="1"/>
  <c r="M71" i="20" s="1"/>
  <c r="M72" i="20" s="1"/>
  <c r="M73" i="20" s="1"/>
  <c r="M74" i="20" s="1"/>
  <c r="M75" i="20" s="1"/>
  <c r="M76" i="20" s="1"/>
  <c r="M77" i="20" s="1"/>
  <c r="M78" i="20" s="1"/>
  <c r="M79" i="20" s="1"/>
  <c r="M80" i="20" s="1"/>
  <c r="M81" i="20" s="1"/>
  <c r="M82" i="20" s="1"/>
  <c r="M83" i="20" s="1"/>
  <c r="M84" i="20" s="1"/>
  <c r="M85" i="20" s="1"/>
  <c r="M86" i="20" s="1"/>
  <c r="M87" i="20" s="1"/>
  <c r="M88" i="20" s="1"/>
  <c r="M89" i="20" s="1"/>
  <c r="M90" i="20" s="1"/>
  <c r="M91" i="20" s="1"/>
  <c r="M92" i="20" s="1"/>
  <c r="M93" i="20" s="1"/>
  <c r="M94" i="20" s="1"/>
  <c r="M95" i="20" s="1"/>
  <c r="M96" i="20" s="1"/>
  <c r="M97" i="20" s="1"/>
  <c r="M98" i="20" s="1"/>
  <c r="M99" i="20" s="1"/>
  <c r="M100" i="20" s="1"/>
  <c r="M101" i="20" s="1"/>
  <c r="M102" i="20" s="1"/>
  <c r="M103" i="20" s="1"/>
  <c r="M104" i="20" s="1"/>
  <c r="M105" i="20" s="1"/>
  <c r="M106" i="20" s="1"/>
  <c r="M107" i="20" s="1"/>
  <c r="M108" i="20" s="1"/>
  <c r="M109" i="20" s="1"/>
  <c r="M110" i="20" s="1"/>
  <c r="M111" i="20" s="1"/>
  <c r="M112" i="20" s="1"/>
  <c r="M113" i="20" s="1"/>
  <c r="M114" i="20" s="1"/>
  <c r="M115" i="20" s="1"/>
  <c r="M116" i="20" s="1"/>
  <c r="M117" i="20" s="1"/>
  <c r="M118" i="20" s="1"/>
  <c r="M119" i="20" s="1"/>
  <c r="M120" i="20" s="1"/>
  <c r="M121" i="20" s="1"/>
  <c r="M122" i="20" s="1"/>
  <c r="M123" i="20" s="1"/>
  <c r="M124" i="20" s="1"/>
  <c r="M125" i="20" s="1"/>
  <c r="M126" i="20" s="1"/>
  <c r="M127" i="20" s="1"/>
  <c r="M128" i="20" s="1"/>
  <c r="M129" i="20" s="1"/>
  <c r="M130" i="20" s="1"/>
  <c r="M131" i="20" s="1"/>
  <c r="M132" i="20" s="1"/>
  <c r="M133" i="20" s="1"/>
  <c r="M134" i="20" s="1"/>
  <c r="M135" i="20" s="1"/>
  <c r="M136" i="20" s="1"/>
  <c r="M137" i="20" s="1"/>
  <c r="M138" i="20" s="1"/>
  <c r="M139" i="20" s="1"/>
  <c r="M140" i="20" s="1"/>
  <c r="M141" i="20" s="1"/>
  <c r="M142" i="20" s="1"/>
  <c r="M143" i="20" s="1"/>
  <c r="M144" i="20" s="1"/>
  <c r="M145" i="20" s="1"/>
  <c r="M146" i="20" s="1"/>
  <c r="M147" i="20" s="1"/>
  <c r="M148" i="20" s="1"/>
  <c r="M149" i="20" s="1"/>
  <c r="M150" i="20" s="1"/>
  <c r="M151" i="20" s="1"/>
  <c r="M152" i="20" s="1"/>
  <c r="M153" i="20" s="1"/>
  <c r="M154" i="20" s="1"/>
  <c r="M155" i="20" s="1"/>
  <c r="M156" i="20" s="1"/>
  <c r="M157" i="20" s="1"/>
  <c r="M158" i="20" s="1"/>
  <c r="M159" i="20" s="1"/>
  <c r="M160" i="20" s="1"/>
  <c r="M161" i="20" s="1"/>
  <c r="M162" i="20" s="1"/>
  <c r="M163" i="20" s="1"/>
  <c r="M164" i="20" s="1"/>
  <c r="M165" i="20" s="1"/>
  <c r="M166" i="20" s="1"/>
  <c r="M167" i="20" s="1"/>
  <c r="M168" i="20" s="1"/>
  <c r="M169" i="20" s="1"/>
  <c r="M170" i="20" s="1"/>
  <c r="M171" i="20" s="1"/>
  <c r="M172" i="20" s="1"/>
  <c r="M173" i="20" s="1"/>
  <c r="D173" i="20"/>
  <c r="C173" i="20"/>
  <c r="F175" i="20"/>
  <c r="H175" i="20" s="1"/>
  <c r="E173" i="20"/>
  <c r="DC434" i="13" l="1"/>
  <c r="G437" i="53"/>
  <c r="C436" i="53"/>
  <c r="D436" i="53"/>
  <c r="E436" i="53"/>
  <c r="H226" i="18"/>
  <c r="D226" i="18"/>
  <c r="C226" i="18"/>
  <c r="G227" i="18"/>
  <c r="E227" i="18" s="1"/>
  <c r="DB435" i="13"/>
  <c r="F198" i="21"/>
  <c r="E196" i="39"/>
  <c r="C196" i="39"/>
  <c r="H196" i="39"/>
  <c r="F198" i="39"/>
  <c r="G197" i="39"/>
  <c r="G197" i="21"/>
  <c r="C196" i="21"/>
  <c r="D196" i="21"/>
  <c r="E196" i="21"/>
  <c r="H196" i="21"/>
  <c r="F199" i="21"/>
  <c r="G175" i="20"/>
  <c r="I175" i="20"/>
  <c r="F176" i="20"/>
  <c r="H176" i="20" s="1"/>
  <c r="L175" i="20"/>
  <c r="D175" i="20" s="1"/>
  <c r="E174" i="20"/>
  <c r="K175" i="20"/>
  <c r="M174" i="20"/>
  <c r="C174" i="20"/>
  <c r="DC435" i="13" l="1"/>
  <c r="G438" i="53"/>
  <c r="C437" i="53"/>
  <c r="E437" i="53"/>
  <c r="D437" i="53"/>
  <c r="D227" i="18"/>
  <c r="C227" i="18"/>
  <c r="H227" i="18"/>
  <c r="G228" i="18"/>
  <c r="G231" i="18"/>
  <c r="E231" i="18" s="1"/>
  <c r="G229" i="18"/>
  <c r="E229" i="18" s="1"/>
  <c r="DB436" i="13"/>
  <c r="H197" i="39"/>
  <c r="C197" i="39"/>
  <c r="G198" i="39"/>
  <c r="E198" i="39" s="1"/>
  <c r="F199" i="39"/>
  <c r="E197" i="39"/>
  <c r="D197" i="39"/>
  <c r="G198" i="21"/>
  <c r="D197" i="21"/>
  <c r="E197" i="21"/>
  <c r="C197" i="21"/>
  <c r="H197" i="21"/>
  <c r="F200" i="21"/>
  <c r="E175" i="20"/>
  <c r="K176" i="20"/>
  <c r="I176" i="20"/>
  <c r="M175" i="20"/>
  <c r="C175" i="20"/>
  <c r="L176" i="20"/>
  <c r="E176" i="20" s="1"/>
  <c r="F177" i="20"/>
  <c r="H177" i="20" s="1"/>
  <c r="G176" i="20"/>
  <c r="D228" i="18" l="1"/>
  <c r="E228" i="18"/>
  <c r="DC436" i="13"/>
  <c r="G439" i="53"/>
  <c r="C438" i="53"/>
  <c r="E438" i="53"/>
  <c r="D438" i="53"/>
  <c r="C228" i="18"/>
  <c r="H228" i="18"/>
  <c r="H229" i="18" s="1"/>
  <c r="G230" i="18"/>
  <c r="E230" i="18" s="1"/>
  <c r="D229" i="18"/>
  <c r="C229" i="18"/>
  <c r="C231" i="18"/>
  <c r="D231" i="18"/>
  <c r="DB437" i="13"/>
  <c r="D198" i="39"/>
  <c r="G199" i="39"/>
  <c r="D199" i="39" s="1"/>
  <c r="F200" i="39"/>
  <c r="H198" i="21"/>
  <c r="C198" i="39"/>
  <c r="H198" i="39"/>
  <c r="C198" i="21"/>
  <c r="E198" i="21"/>
  <c r="D198" i="21"/>
  <c r="G199" i="21"/>
  <c r="F201" i="21"/>
  <c r="D176" i="20"/>
  <c r="C176" i="20"/>
  <c r="G177" i="20"/>
  <c r="I177" i="20"/>
  <c r="M176" i="20"/>
  <c r="F178" i="20"/>
  <c r="H178" i="20" s="1"/>
  <c r="L177" i="20"/>
  <c r="C177" i="20" s="1"/>
  <c r="K177" i="20"/>
  <c r="C439" i="53" l="1"/>
  <c r="E439" i="53"/>
  <c r="D439" i="53"/>
  <c r="DC437" i="13"/>
  <c r="G440" i="53"/>
  <c r="C230" i="18"/>
  <c r="D230" i="18"/>
  <c r="H230" i="18"/>
  <c r="H231" i="18" s="1"/>
  <c r="G232" i="18"/>
  <c r="DB438" i="13"/>
  <c r="H199" i="21"/>
  <c r="H199" i="39"/>
  <c r="C199" i="39"/>
  <c r="E199" i="39"/>
  <c r="G200" i="39"/>
  <c r="C200" i="39" s="1"/>
  <c r="F201" i="39"/>
  <c r="C199" i="21"/>
  <c r="E199" i="21"/>
  <c r="D199" i="21"/>
  <c r="G200" i="21"/>
  <c r="F202" i="21"/>
  <c r="M177" i="20"/>
  <c r="K178" i="20"/>
  <c r="G178" i="20"/>
  <c r="D177" i="20"/>
  <c r="L178" i="20"/>
  <c r="C178" i="20" s="1"/>
  <c r="F179" i="20"/>
  <c r="E177" i="20"/>
  <c r="C232" i="18" l="1"/>
  <c r="E232" i="18"/>
  <c r="DC438" i="13"/>
  <c r="G441" i="53"/>
  <c r="D440" i="53"/>
  <c r="C440" i="53"/>
  <c r="E440" i="53"/>
  <c r="D232" i="18"/>
  <c r="H232" i="18"/>
  <c r="G233" i="18"/>
  <c r="E233" i="18" s="1"/>
  <c r="DB439" i="13"/>
  <c r="H200" i="39"/>
  <c r="E200" i="39"/>
  <c r="D200" i="39"/>
  <c r="F202" i="39"/>
  <c r="G201" i="39"/>
  <c r="G201" i="21"/>
  <c r="C200" i="21"/>
  <c r="E200" i="21"/>
  <c r="D200" i="21"/>
  <c r="H200" i="21"/>
  <c r="F203" i="21"/>
  <c r="E178" i="20"/>
  <c r="D178" i="20"/>
  <c r="K179" i="20"/>
  <c r="I179" i="20"/>
  <c r="M178" i="20"/>
  <c r="F180" i="20"/>
  <c r="G179" i="20"/>
  <c r="L179" i="20"/>
  <c r="D179" i="20" s="1"/>
  <c r="DC439" i="13" l="1"/>
  <c r="G442" i="53"/>
  <c r="D441" i="53"/>
  <c r="C441" i="53"/>
  <c r="E441" i="53"/>
  <c r="H233" i="18"/>
  <c r="C233" i="18"/>
  <c r="D233" i="18"/>
  <c r="G234" i="18"/>
  <c r="DB440" i="13"/>
  <c r="CM245" i="13"/>
  <c r="L248" i="49" s="1"/>
  <c r="H201" i="39"/>
  <c r="C201" i="39"/>
  <c r="F203" i="39"/>
  <c r="H201" i="21"/>
  <c r="G202" i="39"/>
  <c r="E202" i="39" s="1"/>
  <c r="E201" i="39"/>
  <c r="D201" i="39"/>
  <c r="C201" i="21"/>
  <c r="D201" i="21"/>
  <c r="E201" i="21"/>
  <c r="G202" i="21"/>
  <c r="F204" i="21"/>
  <c r="G180" i="20"/>
  <c r="H180" i="20"/>
  <c r="M179" i="20"/>
  <c r="K180" i="20"/>
  <c r="F181" i="20"/>
  <c r="H181" i="20" s="1"/>
  <c r="L180" i="20"/>
  <c r="C180" i="20" s="1"/>
  <c r="E179" i="20"/>
  <c r="C179" i="20"/>
  <c r="C234" i="18" l="1"/>
  <c r="E234" i="18"/>
  <c r="C248" i="49"/>
  <c r="E248" i="49"/>
  <c r="D248" i="49"/>
  <c r="M248" i="49"/>
  <c r="DC440" i="13"/>
  <c r="G443" i="53"/>
  <c r="E442" i="53"/>
  <c r="D442" i="53"/>
  <c r="C442" i="53"/>
  <c r="H234" i="18"/>
  <c r="D234" i="18"/>
  <c r="CN245" i="13"/>
  <c r="G235" i="18"/>
  <c r="E235" i="18" s="1"/>
  <c r="DB441" i="13"/>
  <c r="CM246" i="13"/>
  <c r="L249" i="49" s="1"/>
  <c r="D202" i="39"/>
  <c r="C202" i="39"/>
  <c r="G203" i="39"/>
  <c r="C203" i="39" s="1"/>
  <c r="F204" i="39"/>
  <c r="H202" i="21"/>
  <c r="H202" i="39"/>
  <c r="G203" i="21"/>
  <c r="C202" i="21"/>
  <c r="E202" i="21"/>
  <c r="D202" i="21"/>
  <c r="F205" i="21"/>
  <c r="K181" i="20"/>
  <c r="I181" i="20"/>
  <c r="M180" i="20"/>
  <c r="G181" i="20"/>
  <c r="D180" i="20"/>
  <c r="E180" i="20"/>
  <c r="F182" i="20"/>
  <c r="H182" i="20" s="1"/>
  <c r="L181" i="20"/>
  <c r="E181" i="20" s="1"/>
  <c r="E443" i="53" l="1"/>
  <c r="D443" i="53"/>
  <c r="C443" i="53"/>
  <c r="DC441" i="13"/>
  <c r="G444" i="53"/>
  <c r="C249" i="49"/>
  <c r="E249" i="49"/>
  <c r="D249" i="49"/>
  <c r="M249" i="49"/>
  <c r="C235" i="18"/>
  <c r="D235" i="18"/>
  <c r="H235" i="18"/>
  <c r="G236" i="18"/>
  <c r="E236" i="18" s="1"/>
  <c r="CN246" i="13"/>
  <c r="DB442" i="13"/>
  <c r="CM247" i="13"/>
  <c r="L250" i="49" s="1"/>
  <c r="CM248" i="13"/>
  <c r="L251" i="49" s="1"/>
  <c r="CA245" i="13"/>
  <c r="CB245" i="13" s="1"/>
  <c r="H203" i="39"/>
  <c r="D203" i="39"/>
  <c r="E203" i="39"/>
  <c r="F205" i="39"/>
  <c r="G204" i="39"/>
  <c r="D204" i="39" s="1"/>
  <c r="E203" i="21"/>
  <c r="D203" i="21"/>
  <c r="C203" i="21"/>
  <c r="G204" i="21"/>
  <c r="H203" i="21"/>
  <c r="F206" i="21"/>
  <c r="G182" i="20"/>
  <c r="I182" i="20"/>
  <c r="M181" i="20"/>
  <c r="L182" i="20"/>
  <c r="E182" i="20" s="1"/>
  <c r="K182" i="20"/>
  <c r="C181" i="20"/>
  <c r="F183" i="20"/>
  <c r="D181" i="20"/>
  <c r="D250" i="49" l="1"/>
  <c r="C250" i="49"/>
  <c r="E250" i="49"/>
  <c r="DC442" i="13"/>
  <c r="G445" i="53"/>
  <c r="E251" i="49"/>
  <c r="D251" i="49"/>
  <c r="C251" i="49"/>
  <c r="M250" i="49"/>
  <c r="M251" i="49" s="1"/>
  <c r="D444" i="53"/>
  <c r="C444" i="53"/>
  <c r="E444" i="53"/>
  <c r="H236" i="18"/>
  <c r="D236" i="18"/>
  <c r="C236" i="18"/>
  <c r="G237" i="18"/>
  <c r="E237" i="18" s="1"/>
  <c r="CN248" i="13"/>
  <c r="CN247" i="13"/>
  <c r="DB443" i="13"/>
  <c r="CM249" i="13"/>
  <c r="L252" i="49" s="1"/>
  <c r="H204" i="39"/>
  <c r="C204" i="39"/>
  <c r="G205" i="39"/>
  <c r="E204" i="39"/>
  <c r="F206" i="39"/>
  <c r="C204" i="21"/>
  <c r="E204" i="21"/>
  <c r="D204" i="21"/>
  <c r="H204" i="21"/>
  <c r="G205" i="21"/>
  <c r="F207" i="21"/>
  <c r="I183" i="20"/>
  <c r="H183" i="20"/>
  <c r="M182" i="20"/>
  <c r="D182" i="20"/>
  <c r="K183" i="20"/>
  <c r="G183" i="20"/>
  <c r="C182" i="20"/>
  <c r="L183" i="20"/>
  <c r="C183" i="20" s="1"/>
  <c r="F184" i="20"/>
  <c r="H184" i="20" s="1"/>
  <c r="H353" i="20" s="1"/>
  <c r="D252" i="49" l="1"/>
  <c r="C252" i="49"/>
  <c r="E252" i="49"/>
  <c r="M252" i="49"/>
  <c r="E445" i="53"/>
  <c r="D445" i="53"/>
  <c r="C445" i="53"/>
  <c r="DC443" i="13"/>
  <c r="G446" i="53"/>
  <c r="H237" i="18"/>
  <c r="C237" i="18"/>
  <c r="D237" i="18"/>
  <c r="CN249" i="13"/>
  <c r="G238" i="18"/>
  <c r="E238" i="18" s="1"/>
  <c r="DB444" i="13"/>
  <c r="CM250" i="13"/>
  <c r="L253" i="49" s="1"/>
  <c r="H205" i="39"/>
  <c r="C205" i="39"/>
  <c r="E205" i="39"/>
  <c r="G206" i="39"/>
  <c r="E206" i="39" s="1"/>
  <c r="D205" i="39"/>
  <c r="F207" i="39"/>
  <c r="H205" i="21"/>
  <c r="G206" i="21"/>
  <c r="C205" i="21"/>
  <c r="E205" i="21"/>
  <c r="D205" i="21"/>
  <c r="F208" i="21"/>
  <c r="E183" i="20"/>
  <c r="D183" i="20"/>
  <c r="K184" i="20"/>
  <c r="I184" i="20"/>
  <c r="G184" i="20"/>
  <c r="L184" i="20"/>
  <c r="D184" i="20" s="1"/>
  <c r="M183" i="20"/>
  <c r="F185" i="20"/>
  <c r="DC444" i="13" l="1"/>
  <c r="G447" i="53"/>
  <c r="C253" i="49"/>
  <c r="E253" i="49"/>
  <c r="D253" i="49"/>
  <c r="D446" i="53"/>
  <c r="E446" i="53"/>
  <c r="C446" i="53"/>
  <c r="M253" i="49"/>
  <c r="H238" i="18"/>
  <c r="C238" i="18"/>
  <c r="G239" i="18"/>
  <c r="CN250" i="13"/>
  <c r="D238" i="18"/>
  <c r="DB445" i="13"/>
  <c r="CM251" i="13"/>
  <c r="L254" i="49" s="1"/>
  <c r="D206" i="39"/>
  <c r="C206" i="39"/>
  <c r="G207" i="39"/>
  <c r="C207" i="39" s="1"/>
  <c r="F208" i="39"/>
  <c r="H206" i="39"/>
  <c r="G207" i="21"/>
  <c r="C206" i="21"/>
  <c r="E206" i="21"/>
  <c r="D206" i="21"/>
  <c r="H206" i="21"/>
  <c r="F209" i="21"/>
  <c r="G185" i="20"/>
  <c r="I185" i="20"/>
  <c r="M184" i="20"/>
  <c r="K185" i="20"/>
  <c r="E184" i="20"/>
  <c r="F186" i="20"/>
  <c r="L185" i="20"/>
  <c r="D185" i="20" s="1"/>
  <c r="C184" i="20"/>
  <c r="D239" i="18" l="1"/>
  <c r="E239" i="18"/>
  <c r="C254" i="49"/>
  <c r="D254" i="49"/>
  <c r="E254" i="49"/>
  <c r="DC445" i="13"/>
  <c r="G448" i="53"/>
  <c r="D447" i="53"/>
  <c r="C447" i="53"/>
  <c r="E447" i="53"/>
  <c r="M254" i="49"/>
  <c r="C239" i="18"/>
  <c r="H239" i="18"/>
  <c r="CN251" i="13"/>
  <c r="G240" i="18"/>
  <c r="DB446" i="13"/>
  <c r="CM253" i="13"/>
  <c r="L256" i="49" s="1"/>
  <c r="CM252" i="13"/>
  <c r="L255" i="49" s="1"/>
  <c r="CA248" i="13"/>
  <c r="CB248" i="13" s="1"/>
  <c r="BI245" i="13"/>
  <c r="BJ245" i="13" s="1"/>
  <c r="H207" i="21"/>
  <c r="H207" i="39"/>
  <c r="D207" i="39"/>
  <c r="G208" i="39"/>
  <c r="C208" i="39" s="1"/>
  <c r="E207" i="39"/>
  <c r="F209" i="39"/>
  <c r="G208" i="21"/>
  <c r="E207" i="21"/>
  <c r="D207" i="21"/>
  <c r="C207" i="21"/>
  <c r="F210" i="21"/>
  <c r="CA246" i="13"/>
  <c r="CB246" i="13" s="1"/>
  <c r="K186" i="20"/>
  <c r="I186" i="20"/>
  <c r="G186" i="20"/>
  <c r="C185" i="20"/>
  <c r="F187" i="20"/>
  <c r="L186" i="20"/>
  <c r="D186" i="20" s="1"/>
  <c r="M185" i="20"/>
  <c r="E185" i="20"/>
  <c r="D240" i="18" l="1"/>
  <c r="E240" i="18"/>
  <c r="E256" i="49"/>
  <c r="D256" i="49"/>
  <c r="C256" i="49"/>
  <c r="DC446" i="13"/>
  <c r="G449" i="53"/>
  <c r="C255" i="49"/>
  <c r="D255" i="49"/>
  <c r="E255" i="49"/>
  <c r="M255" i="49"/>
  <c r="M256" i="49" s="1"/>
  <c r="D448" i="53"/>
  <c r="E448" i="53"/>
  <c r="C448" i="53"/>
  <c r="C240" i="18"/>
  <c r="H240" i="18"/>
  <c r="G241" i="18"/>
  <c r="CN252" i="13"/>
  <c r="CN253" i="13"/>
  <c r="DB447" i="13"/>
  <c r="CM254" i="13"/>
  <c r="L257" i="49" s="1"/>
  <c r="CM255" i="13"/>
  <c r="L258" i="49" s="1"/>
  <c r="H208" i="21"/>
  <c r="F210" i="39"/>
  <c r="H208" i="39"/>
  <c r="G209" i="39"/>
  <c r="E209" i="39" s="1"/>
  <c r="E208" i="39"/>
  <c r="D208" i="39"/>
  <c r="C208" i="21"/>
  <c r="D208" i="21"/>
  <c r="E208" i="21"/>
  <c r="G209" i="21"/>
  <c r="CA247" i="13"/>
  <c r="CB247" i="13" s="1"/>
  <c r="G187" i="20"/>
  <c r="I187" i="20"/>
  <c r="M186" i="20"/>
  <c r="F188" i="20"/>
  <c r="I188" i="20" s="1"/>
  <c r="C186" i="20"/>
  <c r="L187" i="20"/>
  <c r="C187" i="20" s="1"/>
  <c r="K187" i="20"/>
  <c r="E186" i="20"/>
  <c r="D241" i="18" l="1"/>
  <c r="E241" i="18"/>
  <c r="D257" i="49"/>
  <c r="C257" i="49"/>
  <c r="E257" i="49"/>
  <c r="DC447" i="13"/>
  <c r="G450" i="53"/>
  <c r="D258" i="49"/>
  <c r="C258" i="49"/>
  <c r="E258" i="49"/>
  <c r="M257" i="49"/>
  <c r="M258" i="49" s="1"/>
  <c r="E449" i="53"/>
  <c r="C449" i="53"/>
  <c r="D449" i="53"/>
  <c r="H241" i="18"/>
  <c r="C241" i="18"/>
  <c r="CN255" i="13"/>
  <c r="G242" i="18"/>
  <c r="CN254" i="13"/>
  <c r="DB448" i="13"/>
  <c r="CM257" i="13"/>
  <c r="L260" i="49" s="1"/>
  <c r="CM256" i="13"/>
  <c r="L259" i="49" s="1"/>
  <c r="BU245" i="13"/>
  <c r="BV245" i="13" s="1"/>
  <c r="BO245" i="13"/>
  <c r="BP245" i="13" s="1"/>
  <c r="F211" i="21"/>
  <c r="H209" i="39"/>
  <c r="D209" i="39"/>
  <c r="C209" i="39"/>
  <c r="G210" i="39"/>
  <c r="E210" i="39" s="1"/>
  <c r="F211" i="39"/>
  <c r="C209" i="21"/>
  <c r="D209" i="21"/>
  <c r="E209" i="21"/>
  <c r="G210" i="21"/>
  <c r="H209" i="21"/>
  <c r="F212" i="21"/>
  <c r="CA249" i="13"/>
  <c r="CB249" i="13" s="1"/>
  <c r="M187" i="20"/>
  <c r="K188" i="20"/>
  <c r="G188" i="20"/>
  <c r="E187" i="20"/>
  <c r="D187" i="20"/>
  <c r="L188" i="20"/>
  <c r="E188" i="20" s="1"/>
  <c r="F189" i="20"/>
  <c r="D242" i="18" l="1"/>
  <c r="E242" i="18"/>
  <c r="D260" i="49"/>
  <c r="C260" i="49"/>
  <c r="E260" i="49"/>
  <c r="DC448" i="13"/>
  <c r="G451" i="53"/>
  <c r="C259" i="49"/>
  <c r="E259" i="49"/>
  <c r="D259" i="49"/>
  <c r="M259" i="49"/>
  <c r="M260" i="49" s="1"/>
  <c r="E450" i="53"/>
  <c r="C450" i="53"/>
  <c r="D450" i="53"/>
  <c r="C242" i="18"/>
  <c r="H242" i="18"/>
  <c r="CN256" i="13"/>
  <c r="G243" i="18"/>
  <c r="E243" i="18" s="1"/>
  <c r="CN257" i="13"/>
  <c r="G248" i="18"/>
  <c r="E248" i="18" s="1"/>
  <c r="G244" i="18"/>
  <c r="E244" i="18" s="1"/>
  <c r="G246" i="18"/>
  <c r="E246" i="18" s="1"/>
  <c r="DB449" i="13"/>
  <c r="CM258" i="13"/>
  <c r="L261" i="49" s="1"/>
  <c r="CG245" i="13"/>
  <c r="CH245" i="13" s="1"/>
  <c r="G211" i="39"/>
  <c r="C211" i="39" s="1"/>
  <c r="D210" i="39"/>
  <c r="C210" i="39"/>
  <c r="F212" i="39"/>
  <c r="H210" i="39"/>
  <c r="H210" i="21"/>
  <c r="E210" i="21"/>
  <c r="D210" i="21"/>
  <c r="C210" i="21"/>
  <c r="G211" i="21"/>
  <c r="F213" i="21"/>
  <c r="CA250" i="13"/>
  <c r="CB250" i="13" s="1"/>
  <c r="C188" i="20"/>
  <c r="D188" i="20"/>
  <c r="K189" i="20"/>
  <c r="I189" i="20"/>
  <c r="M188" i="20"/>
  <c r="L189" i="20"/>
  <c r="D189" i="20" s="1"/>
  <c r="G189" i="20"/>
  <c r="F190" i="20"/>
  <c r="I190" i="20" s="1"/>
  <c r="D261" i="49" l="1"/>
  <c r="C261" i="49"/>
  <c r="E261" i="49"/>
  <c r="DC449" i="13"/>
  <c r="G452" i="53"/>
  <c r="M261" i="49"/>
  <c r="E451" i="53"/>
  <c r="D451" i="53"/>
  <c r="C451" i="53"/>
  <c r="D243" i="18"/>
  <c r="C243" i="18"/>
  <c r="CN258" i="13"/>
  <c r="H243" i="18"/>
  <c r="H244" i="18" s="1"/>
  <c r="G245" i="18"/>
  <c r="C248" i="18"/>
  <c r="D248" i="18"/>
  <c r="D244" i="18"/>
  <c r="C244" i="18"/>
  <c r="C246" i="18"/>
  <c r="D246" i="18"/>
  <c r="DB450" i="13"/>
  <c r="CM259" i="13"/>
  <c r="L262" i="49" s="1"/>
  <c r="CA257" i="13"/>
  <c r="CB257" i="13" s="1"/>
  <c r="CA255" i="13"/>
  <c r="CB255" i="13" s="1"/>
  <c r="CA253" i="13"/>
  <c r="CB253" i="13" s="1"/>
  <c r="BI248" i="13"/>
  <c r="BJ248" i="13" s="1"/>
  <c r="D211" i="39"/>
  <c r="E211" i="39"/>
  <c r="H211" i="39"/>
  <c r="G212" i="39"/>
  <c r="C212" i="39" s="1"/>
  <c r="F213" i="39"/>
  <c r="G212" i="21"/>
  <c r="E211" i="21"/>
  <c r="D211" i="21"/>
  <c r="C211" i="21"/>
  <c r="H211" i="21"/>
  <c r="BI246" i="13"/>
  <c r="BJ246" i="13" s="1"/>
  <c r="F214" i="21"/>
  <c r="CA251" i="13"/>
  <c r="CB251" i="13" s="1"/>
  <c r="M189" i="20"/>
  <c r="E189" i="20"/>
  <c r="G190" i="20"/>
  <c r="K190" i="20"/>
  <c r="C189" i="20"/>
  <c r="F191" i="20"/>
  <c r="I191" i="20" s="1"/>
  <c r="J190" i="20"/>
  <c r="L190" i="20"/>
  <c r="D190" i="20" s="1"/>
  <c r="C245" i="18" l="1"/>
  <c r="E245" i="18"/>
  <c r="DC450" i="13"/>
  <c r="G453" i="53"/>
  <c r="M262" i="49"/>
  <c r="E262" i="49"/>
  <c r="C262" i="49"/>
  <c r="D262" i="49"/>
  <c r="C452" i="53"/>
  <c r="D452" i="53"/>
  <c r="E452" i="53"/>
  <c r="H245" i="18"/>
  <c r="H246" i="18" s="1"/>
  <c r="G247" i="18"/>
  <c r="E247" i="18" s="1"/>
  <c r="CN259" i="13"/>
  <c r="D245" i="18"/>
  <c r="DB451" i="13"/>
  <c r="CM260" i="13"/>
  <c r="L263" i="49" s="1"/>
  <c r="H212" i="21"/>
  <c r="F214" i="39"/>
  <c r="H212" i="39"/>
  <c r="E212" i="39"/>
  <c r="G213" i="39"/>
  <c r="C213" i="39" s="1"/>
  <c r="D212" i="39"/>
  <c r="G213" i="21"/>
  <c r="E212" i="21"/>
  <c r="D212" i="21"/>
  <c r="C212" i="21"/>
  <c r="BI247" i="13"/>
  <c r="BJ247" i="13" s="1"/>
  <c r="CA252" i="13"/>
  <c r="CB252" i="13" s="1"/>
  <c r="BO246" i="13"/>
  <c r="BP246" i="13" s="1"/>
  <c r="J191" i="20"/>
  <c r="K191" i="20"/>
  <c r="M190" i="20"/>
  <c r="L191" i="20"/>
  <c r="E191" i="20" s="1"/>
  <c r="G191" i="20"/>
  <c r="E190" i="20"/>
  <c r="F192" i="20"/>
  <c r="I192" i="20" s="1"/>
  <c r="C190" i="20"/>
  <c r="C263" i="49" l="1"/>
  <c r="E263" i="49"/>
  <c r="D263" i="49"/>
  <c r="DC451" i="13"/>
  <c r="G454" i="53"/>
  <c r="M263" i="49"/>
  <c r="D453" i="53"/>
  <c r="C453" i="53"/>
  <c r="E453" i="53"/>
  <c r="C247" i="18"/>
  <c r="D247" i="18"/>
  <c r="H247" i="18"/>
  <c r="H248" i="18" s="1"/>
  <c r="CN260" i="13"/>
  <c r="G249" i="18"/>
  <c r="E249" i="18" s="1"/>
  <c r="DB452" i="13"/>
  <c r="CM261" i="13"/>
  <c r="L264" i="49" s="1"/>
  <c r="BU248" i="13"/>
  <c r="BV248" i="13" s="1"/>
  <c r="BO248" i="13"/>
  <c r="BP248" i="13" s="1"/>
  <c r="F215" i="21"/>
  <c r="E213" i="39"/>
  <c r="D213" i="39"/>
  <c r="H213" i="39"/>
  <c r="G214" i="39"/>
  <c r="E214" i="39" s="1"/>
  <c r="F215" i="39"/>
  <c r="BU246" i="13"/>
  <c r="BV246" i="13" s="1"/>
  <c r="E213" i="21"/>
  <c r="C213" i="21"/>
  <c r="D213" i="21"/>
  <c r="G214" i="21"/>
  <c r="H213" i="21"/>
  <c r="BO247" i="13"/>
  <c r="BP247" i="13" s="1"/>
  <c r="F216" i="21"/>
  <c r="CG246" i="13"/>
  <c r="CH246" i="13" s="1"/>
  <c r="CA254" i="13"/>
  <c r="CB254" i="13" s="1"/>
  <c r="BI249" i="13"/>
  <c r="BJ249" i="13" s="1"/>
  <c r="D191" i="20"/>
  <c r="C191" i="20"/>
  <c r="G192" i="20"/>
  <c r="K192" i="20"/>
  <c r="J192" i="20"/>
  <c r="L192" i="20"/>
  <c r="E192" i="20" s="1"/>
  <c r="F193" i="20"/>
  <c r="I193" i="20" s="1"/>
  <c r="M191" i="20"/>
  <c r="DC452" i="13" l="1"/>
  <c r="G455" i="53"/>
  <c r="M264" i="49"/>
  <c r="C264" i="49"/>
  <c r="E264" i="49"/>
  <c r="D264" i="49"/>
  <c r="D454" i="53"/>
  <c r="C454" i="53"/>
  <c r="E454" i="53"/>
  <c r="C249" i="18"/>
  <c r="CN261" i="13"/>
  <c r="D249" i="18"/>
  <c r="H249" i="18"/>
  <c r="G250" i="18"/>
  <c r="G251" i="18"/>
  <c r="E251" i="18" s="1"/>
  <c r="DB453" i="13"/>
  <c r="CM262" i="13"/>
  <c r="L265" i="49" s="1"/>
  <c r="CG248" i="13"/>
  <c r="CH248" i="13" s="1"/>
  <c r="C214" i="39"/>
  <c r="F216" i="39"/>
  <c r="BU247" i="13"/>
  <c r="BV247" i="13" s="1"/>
  <c r="G215" i="39"/>
  <c r="E215" i="39" s="1"/>
  <c r="D214" i="39"/>
  <c r="H214" i="39"/>
  <c r="H214" i="21"/>
  <c r="G215" i="21"/>
  <c r="C214" i="21"/>
  <c r="E214" i="21"/>
  <c r="D214" i="21"/>
  <c r="BO249" i="13"/>
  <c r="BP249" i="13" s="1"/>
  <c r="CA256" i="13"/>
  <c r="CB256" i="13" s="1"/>
  <c r="F217" i="21"/>
  <c r="CG247" i="13"/>
  <c r="CH247" i="13" s="1"/>
  <c r="BI250" i="13"/>
  <c r="BJ250" i="13" s="1"/>
  <c r="J193" i="20"/>
  <c r="G193" i="20"/>
  <c r="M192" i="20"/>
  <c r="C192" i="20"/>
  <c r="D192" i="20"/>
  <c r="F194" i="20"/>
  <c r="I194" i="20" s="1"/>
  <c r="L193" i="20"/>
  <c r="D193" i="20" s="1"/>
  <c r="C250" i="18" l="1"/>
  <c r="E250" i="18"/>
  <c r="M265" i="49"/>
  <c r="D265" i="49"/>
  <c r="C265" i="49"/>
  <c r="E265" i="49"/>
  <c r="C455" i="53"/>
  <c r="D455" i="53"/>
  <c r="E455" i="53"/>
  <c r="DC453" i="13"/>
  <c r="G456" i="53"/>
  <c r="D250" i="18"/>
  <c r="H250" i="18"/>
  <c r="H251" i="18" s="1"/>
  <c r="G252" i="18"/>
  <c r="E252" i="18" s="1"/>
  <c r="CN262" i="13"/>
  <c r="D251" i="18"/>
  <c r="C251" i="18"/>
  <c r="DB454" i="13"/>
  <c r="CM263" i="13"/>
  <c r="L266" i="49" s="1"/>
  <c r="BI257" i="13"/>
  <c r="BJ257" i="13" s="1"/>
  <c r="BI255" i="13"/>
  <c r="BJ255" i="13" s="1"/>
  <c r="BI253" i="13"/>
  <c r="BJ253" i="13" s="1"/>
  <c r="C215" i="39"/>
  <c r="D215" i="39"/>
  <c r="H215" i="39"/>
  <c r="F217" i="39"/>
  <c r="BU249" i="13"/>
  <c r="BV249" i="13" s="1"/>
  <c r="G216" i="39"/>
  <c r="D216" i="39" s="1"/>
  <c r="G216" i="21"/>
  <c r="C215" i="21"/>
  <c r="D215" i="21"/>
  <c r="E215" i="21"/>
  <c r="H215" i="21"/>
  <c r="BO250" i="13"/>
  <c r="BP250" i="13" s="1"/>
  <c r="F218" i="21"/>
  <c r="CG249" i="13"/>
  <c r="CH249" i="13" s="1"/>
  <c r="CA258" i="13"/>
  <c r="CB258" i="13" s="1"/>
  <c r="BI251" i="13"/>
  <c r="BJ251" i="13" s="1"/>
  <c r="J194" i="20"/>
  <c r="K194" i="20"/>
  <c r="G194" i="20"/>
  <c r="F195" i="20"/>
  <c r="I195" i="20" s="1"/>
  <c r="E193" i="20"/>
  <c r="C193" i="20"/>
  <c r="L194" i="20"/>
  <c r="D194" i="20" s="1"/>
  <c r="M193" i="20"/>
  <c r="C266" i="49" l="1"/>
  <c r="D266" i="49"/>
  <c r="E266" i="49"/>
  <c r="DC454" i="13"/>
  <c r="G457" i="53"/>
  <c r="C456" i="53"/>
  <c r="D456" i="53"/>
  <c r="E456" i="53"/>
  <c r="M266" i="49"/>
  <c r="D252" i="18"/>
  <c r="C252" i="18"/>
  <c r="H252" i="18"/>
  <c r="G253" i="18"/>
  <c r="CN263" i="13"/>
  <c r="DB455" i="13"/>
  <c r="CM264" i="13"/>
  <c r="L267" i="49" s="1"/>
  <c r="G217" i="39"/>
  <c r="C217" i="39" s="1"/>
  <c r="H216" i="21"/>
  <c r="F218" i="39"/>
  <c r="BU250" i="13"/>
  <c r="BV250" i="13" s="1"/>
  <c r="C216" i="39"/>
  <c r="E216" i="39"/>
  <c r="H216" i="39"/>
  <c r="D216" i="21"/>
  <c r="C216" i="21"/>
  <c r="E216" i="21"/>
  <c r="G217" i="21"/>
  <c r="CG250" i="13"/>
  <c r="CH250" i="13" s="1"/>
  <c r="BO251" i="13"/>
  <c r="BP251" i="13" s="1"/>
  <c r="BI252" i="13"/>
  <c r="BJ252" i="13" s="1"/>
  <c r="CA259" i="13"/>
  <c r="CB259" i="13" s="1"/>
  <c r="M194" i="20"/>
  <c r="G195" i="20"/>
  <c r="J195" i="20"/>
  <c r="F196" i="20"/>
  <c r="I196" i="20" s="1"/>
  <c r="L195" i="20"/>
  <c r="D195" i="20" s="1"/>
  <c r="E194" i="20"/>
  <c r="K195" i="20"/>
  <c r="C194" i="20"/>
  <c r="C253" i="18" l="1"/>
  <c r="E253" i="18"/>
  <c r="DC455" i="13"/>
  <c r="G458" i="53"/>
  <c r="D267" i="49"/>
  <c r="C267" i="49"/>
  <c r="E267" i="49"/>
  <c r="M267" i="49"/>
  <c r="C457" i="53"/>
  <c r="D457" i="53"/>
  <c r="E457" i="53"/>
  <c r="D253" i="18"/>
  <c r="H253" i="18"/>
  <c r="G254" i="18"/>
  <c r="E254" i="18" s="1"/>
  <c r="CN264" i="13"/>
  <c r="DB456" i="13"/>
  <c r="CM265" i="13"/>
  <c r="L268" i="49" s="1"/>
  <c r="BU257" i="13"/>
  <c r="BV257" i="13" s="1"/>
  <c r="BO257" i="13"/>
  <c r="BP257" i="13" s="1"/>
  <c r="BU255" i="13"/>
  <c r="BV255" i="13" s="1"/>
  <c r="BO255" i="13"/>
  <c r="BP255" i="13" s="1"/>
  <c r="BU253" i="13"/>
  <c r="BV253" i="13" s="1"/>
  <c r="F219" i="21"/>
  <c r="BO253" i="13"/>
  <c r="BP253" i="13" s="1"/>
  <c r="E217" i="39"/>
  <c r="H217" i="39"/>
  <c r="D217" i="39"/>
  <c r="H217" i="21"/>
  <c r="G218" i="39"/>
  <c r="E218" i="39" s="1"/>
  <c r="F219" i="39"/>
  <c r="BU251" i="13"/>
  <c r="BV251" i="13" s="1"/>
  <c r="G218" i="21"/>
  <c r="C217" i="21"/>
  <c r="D217" i="21"/>
  <c r="E217" i="21"/>
  <c r="BO252" i="13"/>
  <c r="BP252" i="13" s="1"/>
  <c r="F220" i="21"/>
  <c r="CG251" i="13"/>
  <c r="CH251" i="13" s="1"/>
  <c r="CA260" i="13"/>
  <c r="CB260" i="13" s="1"/>
  <c r="BI254" i="13"/>
  <c r="BJ254" i="13" s="1"/>
  <c r="E195" i="20"/>
  <c r="M195" i="20"/>
  <c r="K196" i="20"/>
  <c r="J196" i="20"/>
  <c r="F197" i="20"/>
  <c r="L196" i="20"/>
  <c r="E196" i="20" s="1"/>
  <c r="G196" i="20"/>
  <c r="C195" i="20"/>
  <c r="DC456" i="13" l="1"/>
  <c r="G459" i="53"/>
  <c r="M268" i="49"/>
  <c r="E458" i="53"/>
  <c r="D458" i="53"/>
  <c r="C458" i="53"/>
  <c r="C268" i="49"/>
  <c r="E268" i="49"/>
  <c r="D268" i="49"/>
  <c r="H254" i="18"/>
  <c r="CN265" i="13"/>
  <c r="D254" i="18"/>
  <c r="C254" i="18"/>
  <c r="G255" i="18"/>
  <c r="E255" i="18" s="1"/>
  <c r="G258" i="18"/>
  <c r="E258" i="18" s="1"/>
  <c r="G260" i="18"/>
  <c r="E260" i="18" s="1"/>
  <c r="G256" i="18"/>
  <c r="E256" i="18" s="1"/>
  <c r="DB457" i="13"/>
  <c r="CM266" i="13"/>
  <c r="L269" i="49" s="1"/>
  <c r="CG257" i="13"/>
  <c r="CH257" i="13" s="1"/>
  <c r="CG255" i="13"/>
  <c r="CH255" i="13" s="1"/>
  <c r="CG253" i="13"/>
  <c r="CH253" i="13" s="1"/>
  <c r="D218" i="39"/>
  <c r="H218" i="39"/>
  <c r="C218" i="39"/>
  <c r="F220" i="39"/>
  <c r="BU252" i="13"/>
  <c r="BV252" i="13" s="1"/>
  <c r="G219" i="39"/>
  <c r="E219" i="39" s="1"/>
  <c r="G219" i="21"/>
  <c r="C218" i="21"/>
  <c r="D218" i="21"/>
  <c r="E218" i="21"/>
  <c r="H218" i="21"/>
  <c r="CA261" i="13"/>
  <c r="CB261" i="13" s="1"/>
  <c r="F221" i="21"/>
  <c r="CG252" i="13"/>
  <c r="CH252" i="13" s="1"/>
  <c r="BI256" i="13"/>
  <c r="BJ256" i="13" s="1"/>
  <c r="BO254" i="13"/>
  <c r="BP254" i="13" s="1"/>
  <c r="M196" i="20"/>
  <c r="G197" i="20"/>
  <c r="I197" i="20"/>
  <c r="C196" i="20"/>
  <c r="D196" i="20"/>
  <c r="L197" i="20"/>
  <c r="D197" i="20" s="1"/>
  <c r="F198" i="20"/>
  <c r="I198" i="20" s="1"/>
  <c r="K197" i="20"/>
  <c r="D269" i="49" l="1"/>
  <c r="E269" i="49"/>
  <c r="C269" i="49"/>
  <c r="DC457" i="13"/>
  <c r="G460" i="53"/>
  <c r="M269" i="49"/>
  <c r="D459" i="53"/>
  <c r="E459" i="53"/>
  <c r="C459" i="53"/>
  <c r="D255" i="18"/>
  <c r="C255" i="18"/>
  <c r="G257" i="18"/>
  <c r="H255" i="18"/>
  <c r="H256" i="18" s="1"/>
  <c r="CN266" i="13"/>
  <c r="D260" i="18"/>
  <c r="C260" i="18"/>
  <c r="D256" i="18"/>
  <c r="C256" i="18"/>
  <c r="C258" i="18"/>
  <c r="D258" i="18"/>
  <c r="DB458" i="13"/>
  <c r="CM267" i="13"/>
  <c r="L270" i="49" s="1"/>
  <c r="C219" i="39"/>
  <c r="D219" i="39"/>
  <c r="H219" i="21"/>
  <c r="F221" i="39"/>
  <c r="BU254" i="13"/>
  <c r="BV254" i="13" s="1"/>
  <c r="H219" i="39"/>
  <c r="G220" i="39"/>
  <c r="E220" i="39" s="1"/>
  <c r="G220" i="21"/>
  <c r="C219" i="21"/>
  <c r="E219" i="21"/>
  <c r="D219" i="21"/>
  <c r="F222" i="21"/>
  <c r="CG254" i="13"/>
  <c r="CH254" i="13" s="1"/>
  <c r="BO256" i="13"/>
  <c r="BP256" i="13" s="1"/>
  <c r="CA262" i="13"/>
  <c r="CB262" i="13" s="1"/>
  <c r="BI258" i="13"/>
  <c r="BJ258" i="13" s="1"/>
  <c r="C197" i="20"/>
  <c r="E197" i="20"/>
  <c r="M197" i="20"/>
  <c r="K198" i="20"/>
  <c r="G198" i="20"/>
  <c r="L198" i="20"/>
  <c r="D198" i="20" s="1"/>
  <c r="F199" i="20"/>
  <c r="D257" i="18" l="1"/>
  <c r="E257" i="18"/>
  <c r="C270" i="49"/>
  <c r="D270" i="49"/>
  <c r="E270" i="49"/>
  <c r="M270" i="49"/>
  <c r="DC458" i="13"/>
  <c r="G461" i="53"/>
  <c r="D460" i="53"/>
  <c r="C460" i="53"/>
  <c r="E460" i="53"/>
  <c r="C257" i="18"/>
  <c r="H257" i="18"/>
  <c r="H258" i="18" s="1"/>
  <c r="CN267" i="13"/>
  <c r="G259" i="18"/>
  <c r="DB459" i="13"/>
  <c r="CM269" i="13"/>
  <c r="L272" i="49" s="1"/>
  <c r="CM268" i="13"/>
  <c r="L271" i="49" s="1"/>
  <c r="H220" i="21"/>
  <c r="H220" i="39"/>
  <c r="D220" i="39"/>
  <c r="C220" i="39"/>
  <c r="F222" i="39"/>
  <c r="BU256" i="13"/>
  <c r="BV256" i="13" s="1"/>
  <c r="G221" i="39"/>
  <c r="G221" i="21"/>
  <c r="D220" i="21"/>
  <c r="C220" i="21"/>
  <c r="E220" i="21"/>
  <c r="BO258" i="13"/>
  <c r="BP258" i="13" s="1"/>
  <c r="F223" i="21"/>
  <c r="CG256" i="13"/>
  <c r="CH256" i="13" s="1"/>
  <c r="CA263" i="13"/>
  <c r="CB263" i="13" s="1"/>
  <c r="BI259" i="13"/>
  <c r="BJ259" i="13" s="1"/>
  <c r="K199" i="20"/>
  <c r="I199" i="20"/>
  <c r="C198" i="20"/>
  <c r="L199" i="20"/>
  <c r="E199" i="20" s="1"/>
  <c r="F200" i="20"/>
  <c r="I200" i="20" s="1"/>
  <c r="G199" i="20"/>
  <c r="E198" i="20"/>
  <c r="M198" i="20"/>
  <c r="C259" i="18" l="1"/>
  <c r="E259" i="18"/>
  <c r="DC459" i="13"/>
  <c r="G462" i="53"/>
  <c r="M271" i="49"/>
  <c r="M272" i="49" s="1"/>
  <c r="D271" i="49"/>
  <c r="C271" i="49"/>
  <c r="E271" i="49"/>
  <c r="C461" i="53"/>
  <c r="D461" i="53"/>
  <c r="E461" i="53"/>
  <c r="D272" i="49"/>
  <c r="E272" i="49"/>
  <c r="C272" i="49"/>
  <c r="D259" i="18"/>
  <c r="H259" i="18"/>
  <c r="H260" i="18" s="1"/>
  <c r="CN269" i="13"/>
  <c r="G261" i="18"/>
  <c r="E261" i="18" s="1"/>
  <c r="CN268" i="13"/>
  <c r="DB460" i="13"/>
  <c r="CM270" i="13"/>
  <c r="L273" i="49" s="1"/>
  <c r="H221" i="21"/>
  <c r="H221" i="39"/>
  <c r="C221" i="39"/>
  <c r="F223" i="39"/>
  <c r="BU258" i="13"/>
  <c r="BV258" i="13" s="1"/>
  <c r="G222" i="39"/>
  <c r="E222" i="39" s="1"/>
  <c r="E221" i="39"/>
  <c r="D221" i="39"/>
  <c r="C221" i="21"/>
  <c r="D221" i="21"/>
  <c r="E221" i="21"/>
  <c r="G222" i="21"/>
  <c r="CG258" i="13"/>
  <c r="CH258" i="13" s="1"/>
  <c r="F224" i="21"/>
  <c r="BO259" i="13"/>
  <c r="BP259" i="13" s="1"/>
  <c r="CA264" i="13"/>
  <c r="CB264" i="13" s="1"/>
  <c r="BI260" i="13"/>
  <c r="BJ260" i="13" s="1"/>
  <c r="C199" i="20"/>
  <c r="D199" i="20"/>
  <c r="M199" i="20"/>
  <c r="G200" i="20"/>
  <c r="K200" i="20"/>
  <c r="J200" i="20"/>
  <c r="L200" i="20"/>
  <c r="E200" i="20" s="1"/>
  <c r="F201" i="20"/>
  <c r="I201" i="20" s="1"/>
  <c r="DC460" i="13" l="1"/>
  <c r="G463" i="53"/>
  <c r="M273" i="49"/>
  <c r="D462" i="53"/>
  <c r="C462" i="53"/>
  <c r="E462" i="53"/>
  <c r="D273" i="49"/>
  <c r="E273" i="49"/>
  <c r="C273" i="49"/>
  <c r="C261" i="18"/>
  <c r="D261" i="18"/>
  <c r="H261" i="18"/>
  <c r="G262" i="18"/>
  <c r="CN270" i="13"/>
  <c r="H222" i="21"/>
  <c r="DB461" i="13"/>
  <c r="CM271" i="13"/>
  <c r="L274" i="49" s="1"/>
  <c r="G223" i="39"/>
  <c r="E223" i="39" s="1"/>
  <c r="F224" i="39"/>
  <c r="BU259" i="13"/>
  <c r="BV259" i="13" s="1"/>
  <c r="D222" i="39"/>
  <c r="C222" i="39"/>
  <c r="H222" i="39"/>
  <c r="C222" i="21"/>
  <c r="E222" i="21"/>
  <c r="D222" i="21"/>
  <c r="G223" i="21"/>
  <c r="CA265" i="13"/>
  <c r="CB265" i="13" s="1"/>
  <c r="CG259" i="13"/>
  <c r="CH259" i="13" s="1"/>
  <c r="F225" i="21"/>
  <c r="BI261" i="13"/>
  <c r="BJ261" i="13" s="1"/>
  <c r="BO260" i="13"/>
  <c r="BP260" i="13" s="1"/>
  <c r="J201" i="20"/>
  <c r="K201" i="20"/>
  <c r="L201" i="20"/>
  <c r="D201" i="20" s="1"/>
  <c r="F202" i="20"/>
  <c r="I202" i="20" s="1"/>
  <c r="G201" i="20"/>
  <c r="C200" i="20"/>
  <c r="D200" i="20"/>
  <c r="M200" i="20"/>
  <c r="D262" i="18" l="1"/>
  <c r="E262" i="18"/>
  <c r="M274" i="49"/>
  <c r="C274" i="49"/>
  <c r="D274" i="49"/>
  <c r="E274" i="49"/>
  <c r="C463" i="53"/>
  <c r="D463" i="53"/>
  <c r="E463" i="53"/>
  <c r="DC461" i="13"/>
  <c r="G464" i="53"/>
  <c r="C262" i="18"/>
  <c r="H262" i="18"/>
  <c r="G263" i="18"/>
  <c r="CN271" i="13"/>
  <c r="DB462" i="13"/>
  <c r="CM272" i="13"/>
  <c r="L275" i="49" s="1"/>
  <c r="CM273" i="13"/>
  <c r="L276" i="49" s="1"/>
  <c r="H223" i="39"/>
  <c r="D223" i="39"/>
  <c r="C223" i="39"/>
  <c r="G224" i="39"/>
  <c r="D224" i="39" s="1"/>
  <c r="F225" i="39"/>
  <c r="BU260" i="13"/>
  <c r="BV260" i="13" s="1"/>
  <c r="C223" i="21"/>
  <c r="D223" i="21"/>
  <c r="E223" i="21"/>
  <c r="H223" i="21"/>
  <c r="G224" i="21"/>
  <c r="CA266" i="13"/>
  <c r="CB266" i="13" s="1"/>
  <c r="F226" i="21"/>
  <c r="CG260" i="13"/>
  <c r="CH260" i="13" s="1"/>
  <c r="BI262" i="13"/>
  <c r="BJ262" i="13" s="1"/>
  <c r="BO261" i="13"/>
  <c r="BP261" i="13" s="1"/>
  <c r="E201" i="20"/>
  <c r="C201" i="20"/>
  <c r="G202" i="20"/>
  <c r="K202" i="20"/>
  <c r="J202" i="20"/>
  <c r="L202" i="20"/>
  <c r="E202" i="20" s="1"/>
  <c r="F203" i="20"/>
  <c r="K203" i="20" s="1"/>
  <c r="M201" i="20"/>
  <c r="C263" i="18" l="1"/>
  <c r="E263" i="18"/>
  <c r="DC462" i="13"/>
  <c r="G465" i="53"/>
  <c r="D276" i="49"/>
  <c r="C276" i="49"/>
  <c r="E276" i="49"/>
  <c r="D275" i="49"/>
  <c r="E275" i="49"/>
  <c r="C275" i="49"/>
  <c r="E464" i="53"/>
  <c r="D464" i="53"/>
  <c r="C464" i="53"/>
  <c r="M275" i="49"/>
  <c r="M276" i="49" s="1"/>
  <c r="H263" i="18"/>
  <c r="D263" i="18"/>
  <c r="G264" i="18"/>
  <c r="CN273" i="13"/>
  <c r="CN272" i="13"/>
  <c r="DB463" i="13"/>
  <c r="CM275" i="13"/>
  <c r="L278" i="49" s="1"/>
  <c r="CM274" i="13"/>
  <c r="L277" i="49" s="1"/>
  <c r="CA269" i="13"/>
  <c r="CB269" i="13" s="1"/>
  <c r="H224" i="39"/>
  <c r="E224" i="39"/>
  <c r="C224" i="39"/>
  <c r="F226" i="39"/>
  <c r="BU261" i="13"/>
  <c r="BV261" i="13" s="1"/>
  <c r="G225" i="39"/>
  <c r="H224" i="21"/>
  <c r="G225" i="21"/>
  <c r="C224" i="21"/>
  <c r="E224" i="21"/>
  <c r="D224" i="21"/>
  <c r="BO262" i="13"/>
  <c r="BP262" i="13" s="1"/>
  <c r="CA267" i="13"/>
  <c r="CB267" i="13" s="1"/>
  <c r="F227" i="21"/>
  <c r="CG261" i="13"/>
  <c r="CH261" i="13" s="1"/>
  <c r="BI263" i="13"/>
  <c r="BJ263" i="13" s="1"/>
  <c r="M202" i="20"/>
  <c r="J203" i="20"/>
  <c r="G203" i="20"/>
  <c r="C202" i="20"/>
  <c r="D202" i="20"/>
  <c r="F204" i="20"/>
  <c r="I204" i="20" s="1"/>
  <c r="L203" i="20"/>
  <c r="D203" i="20" s="1"/>
  <c r="C264" i="18" l="1"/>
  <c r="E264" i="18"/>
  <c r="DC463" i="13"/>
  <c r="G466" i="53"/>
  <c r="M277" i="49"/>
  <c r="M278" i="49" s="1"/>
  <c r="E277" i="49"/>
  <c r="D277" i="49"/>
  <c r="C277" i="49"/>
  <c r="D465" i="53"/>
  <c r="C465" i="53"/>
  <c r="E465" i="53"/>
  <c r="C278" i="49"/>
  <c r="D278" i="49"/>
  <c r="E278" i="49"/>
  <c r="H264" i="18"/>
  <c r="D264" i="18"/>
  <c r="G265" i="18"/>
  <c r="E265" i="18" s="1"/>
  <c r="CN274" i="13"/>
  <c r="CN275" i="13"/>
  <c r="DB464" i="13"/>
  <c r="CM276" i="13"/>
  <c r="L279" i="49" s="1"/>
  <c r="H225" i="39"/>
  <c r="H225" i="21"/>
  <c r="C225" i="39"/>
  <c r="F227" i="39"/>
  <c r="BU262" i="13"/>
  <c r="BV262" i="13" s="1"/>
  <c r="G226" i="39"/>
  <c r="E226" i="39" s="1"/>
  <c r="E225" i="39"/>
  <c r="D225" i="39"/>
  <c r="G226" i="21"/>
  <c r="C225" i="21"/>
  <c r="D225" i="21"/>
  <c r="E225" i="21"/>
  <c r="BI264" i="13"/>
  <c r="BJ264" i="13" s="1"/>
  <c r="CA268" i="13"/>
  <c r="CB268" i="13" s="1"/>
  <c r="BO263" i="13"/>
  <c r="BP263" i="13" s="1"/>
  <c r="F228" i="21"/>
  <c r="CG262" i="13"/>
  <c r="CH262" i="13" s="1"/>
  <c r="M203" i="20"/>
  <c r="J204" i="20"/>
  <c r="K204" i="20"/>
  <c r="E203" i="20"/>
  <c r="F205" i="20"/>
  <c r="K205" i="20" s="1"/>
  <c r="G204" i="20"/>
  <c r="L204" i="20"/>
  <c r="D204" i="20" s="1"/>
  <c r="C203" i="20"/>
  <c r="DC464" i="13" l="1"/>
  <c r="G467" i="53"/>
  <c r="M279" i="49"/>
  <c r="D466" i="53"/>
  <c r="C466" i="53"/>
  <c r="E466" i="53"/>
  <c r="E279" i="49"/>
  <c r="C279" i="49"/>
  <c r="D279" i="49"/>
  <c r="H265" i="18"/>
  <c r="C265" i="18"/>
  <c r="CN276" i="13"/>
  <c r="D265" i="18"/>
  <c r="G266" i="18"/>
  <c r="H226" i="21"/>
  <c r="DB465" i="13"/>
  <c r="CM277" i="13"/>
  <c r="L280" i="49" s="1"/>
  <c r="G227" i="39"/>
  <c r="E227" i="39" s="1"/>
  <c r="F228" i="39"/>
  <c r="BU263" i="13"/>
  <c r="BV263" i="13" s="1"/>
  <c r="D226" i="39"/>
  <c r="C226" i="39"/>
  <c r="H226" i="39"/>
  <c r="G227" i="21"/>
  <c r="C226" i="21"/>
  <c r="E226" i="21"/>
  <c r="D226" i="21"/>
  <c r="BI265" i="13"/>
  <c r="BJ265" i="13" s="1"/>
  <c r="BO264" i="13"/>
  <c r="BP264" i="13" s="1"/>
  <c r="F229" i="21"/>
  <c r="CG263" i="13"/>
  <c r="CH263" i="13" s="1"/>
  <c r="CA270" i="13"/>
  <c r="CB270" i="13" s="1"/>
  <c r="G205" i="20"/>
  <c r="J205" i="20"/>
  <c r="M204" i="20"/>
  <c r="E204" i="20"/>
  <c r="I205" i="20"/>
  <c r="F206" i="20"/>
  <c r="K206" i="20" s="1"/>
  <c r="L205" i="20"/>
  <c r="C205" i="20" s="1"/>
  <c r="C204" i="20"/>
  <c r="C266" i="18" l="1"/>
  <c r="E266" i="18"/>
  <c r="M280" i="49"/>
  <c r="D280" i="49"/>
  <c r="C280" i="49"/>
  <c r="E280" i="49"/>
  <c r="C467" i="53"/>
  <c r="E467" i="53"/>
  <c r="D467" i="53"/>
  <c r="DC465" i="13"/>
  <c r="G468" i="53"/>
  <c r="H266" i="18"/>
  <c r="D266" i="18"/>
  <c r="G267" i="18"/>
  <c r="E267" i="18" s="1"/>
  <c r="CN277" i="13"/>
  <c r="H227" i="21"/>
  <c r="DB466" i="13"/>
  <c r="CM278" i="13"/>
  <c r="L281" i="49" s="1"/>
  <c r="CA275" i="13"/>
  <c r="CB275" i="13" s="1"/>
  <c r="CA273" i="13"/>
  <c r="CB273" i="13" s="1"/>
  <c r="H227" i="39"/>
  <c r="D227" i="39"/>
  <c r="C227" i="39"/>
  <c r="F229" i="39"/>
  <c r="BU264" i="13"/>
  <c r="BV264" i="13" s="1"/>
  <c r="G228" i="39"/>
  <c r="D228" i="39" s="1"/>
  <c r="G228" i="21"/>
  <c r="C227" i="21"/>
  <c r="E227" i="21"/>
  <c r="D227" i="21"/>
  <c r="CA271" i="13"/>
  <c r="CB271" i="13" s="1"/>
  <c r="BI266" i="13"/>
  <c r="BJ266" i="13" s="1"/>
  <c r="F230" i="21"/>
  <c r="CG264" i="13"/>
  <c r="CH264" i="13" s="1"/>
  <c r="BO265" i="13"/>
  <c r="BP265" i="13" s="1"/>
  <c r="I206" i="20"/>
  <c r="J206" i="20"/>
  <c r="M205" i="20"/>
  <c r="L206" i="20"/>
  <c r="E206" i="20" s="1"/>
  <c r="G206" i="20"/>
  <c r="D205" i="20"/>
  <c r="F207" i="20"/>
  <c r="J207" i="20" s="1"/>
  <c r="E205" i="20"/>
  <c r="C267" i="18" l="1"/>
  <c r="D281" i="49"/>
  <c r="E281" i="49"/>
  <c r="C281" i="49"/>
  <c r="DC466" i="13"/>
  <c r="G469" i="53"/>
  <c r="E468" i="53"/>
  <c r="D468" i="53"/>
  <c r="C468" i="53"/>
  <c r="M281" i="49"/>
  <c r="D267" i="18"/>
  <c r="H267" i="18"/>
  <c r="CN278" i="13"/>
  <c r="G268" i="18"/>
  <c r="DB467" i="13"/>
  <c r="CM279" i="13"/>
  <c r="L282" i="49" s="1"/>
  <c r="CA274" i="13"/>
  <c r="CB274" i="13" s="1"/>
  <c r="BI269" i="13"/>
  <c r="BJ269" i="13" s="1"/>
  <c r="C228" i="39"/>
  <c r="H228" i="39"/>
  <c r="G229" i="39"/>
  <c r="C229" i="39" s="1"/>
  <c r="F230" i="39"/>
  <c r="BU265" i="13"/>
  <c r="BV265" i="13" s="1"/>
  <c r="E228" i="39"/>
  <c r="C228" i="21"/>
  <c r="E228" i="21"/>
  <c r="D228" i="21"/>
  <c r="G229" i="21"/>
  <c r="H228" i="21"/>
  <c r="CA272" i="13"/>
  <c r="CB272" i="13" s="1"/>
  <c r="BI267" i="13"/>
  <c r="BJ267" i="13" s="1"/>
  <c r="CG265" i="13"/>
  <c r="CH265" i="13" s="1"/>
  <c r="F231" i="21"/>
  <c r="BO266" i="13"/>
  <c r="BP266" i="13" s="1"/>
  <c r="G207" i="20"/>
  <c r="K207" i="20"/>
  <c r="M206" i="20"/>
  <c r="C206" i="20"/>
  <c r="I207" i="20"/>
  <c r="D206" i="20"/>
  <c r="L207" i="20"/>
  <c r="E207" i="20" s="1"/>
  <c r="F208" i="20"/>
  <c r="K208" i="20" s="1"/>
  <c r="C268" i="18" l="1"/>
  <c r="E268" i="18"/>
  <c r="C282" i="49"/>
  <c r="D282" i="49"/>
  <c r="E282" i="49"/>
  <c r="DC467" i="13"/>
  <c r="G470" i="53"/>
  <c r="M282" i="49"/>
  <c r="D469" i="53"/>
  <c r="C469" i="53"/>
  <c r="E469" i="53"/>
  <c r="H268" i="18"/>
  <c r="D268" i="18"/>
  <c r="G269" i="18"/>
  <c r="E269" i="18" s="1"/>
  <c r="CN279" i="13"/>
  <c r="DB468" i="13"/>
  <c r="CM280" i="13"/>
  <c r="L283" i="49" s="1"/>
  <c r="E229" i="39"/>
  <c r="D229" i="39"/>
  <c r="F231" i="39"/>
  <c r="BU266" i="13"/>
  <c r="BV266" i="13" s="1"/>
  <c r="G230" i="39"/>
  <c r="E230" i="39" s="1"/>
  <c r="H229" i="39"/>
  <c r="H229" i="21"/>
  <c r="G230" i="21"/>
  <c r="C229" i="21"/>
  <c r="D229" i="21"/>
  <c r="E229" i="21"/>
  <c r="CG266" i="13"/>
  <c r="CH266" i="13" s="1"/>
  <c r="BI268" i="13"/>
  <c r="BJ268" i="13" s="1"/>
  <c r="BO267" i="13"/>
  <c r="BP267" i="13" s="1"/>
  <c r="I208" i="20"/>
  <c r="G208" i="20"/>
  <c r="F209" i="20"/>
  <c r="J209" i="20" s="1"/>
  <c r="D207" i="20"/>
  <c r="L208" i="20"/>
  <c r="D208" i="20" s="1"/>
  <c r="M207" i="20"/>
  <c r="C207" i="20"/>
  <c r="DC468" i="13" l="1"/>
  <c r="G471" i="53"/>
  <c r="M283" i="49"/>
  <c r="D283" i="49"/>
  <c r="E283" i="49"/>
  <c r="C283" i="49"/>
  <c r="C470" i="53"/>
  <c r="E470" i="53"/>
  <c r="D470" i="53"/>
  <c r="D269" i="18"/>
  <c r="H269" i="18"/>
  <c r="C269" i="18"/>
  <c r="CN280" i="13"/>
  <c r="G270" i="18"/>
  <c r="DB469" i="13"/>
  <c r="CM281" i="13"/>
  <c r="L284" i="49" s="1"/>
  <c r="BU269" i="13"/>
  <c r="BV269" i="13" s="1"/>
  <c r="BO269" i="13"/>
  <c r="BP269" i="13" s="1"/>
  <c r="F232" i="21"/>
  <c r="C230" i="39"/>
  <c r="D230" i="39"/>
  <c r="G231" i="39"/>
  <c r="C231" i="39" s="1"/>
  <c r="F232" i="39"/>
  <c r="BU267" i="13"/>
  <c r="BV267" i="13" s="1"/>
  <c r="H230" i="39"/>
  <c r="H230" i="21"/>
  <c r="G231" i="21"/>
  <c r="C230" i="21"/>
  <c r="D230" i="21"/>
  <c r="E230" i="21"/>
  <c r="BO268" i="13"/>
  <c r="BP268" i="13" s="1"/>
  <c r="CG267" i="13"/>
  <c r="CH267" i="13" s="1"/>
  <c r="F233" i="21"/>
  <c r="CA276" i="13"/>
  <c r="CB276" i="13" s="1"/>
  <c r="BI270" i="13"/>
  <c r="BJ270" i="13" s="1"/>
  <c r="M208" i="20"/>
  <c r="I209" i="20"/>
  <c r="K209" i="20"/>
  <c r="C208" i="20"/>
  <c r="L209" i="20"/>
  <c r="E209" i="20" s="1"/>
  <c r="E208" i="20"/>
  <c r="G209" i="20"/>
  <c r="F210" i="20"/>
  <c r="D270" i="18" l="1"/>
  <c r="E270" i="18"/>
  <c r="DC469" i="13"/>
  <c r="G472" i="53"/>
  <c r="M284" i="49"/>
  <c r="C471" i="53"/>
  <c r="E471" i="53"/>
  <c r="D471" i="53"/>
  <c r="D284" i="49"/>
  <c r="C284" i="49"/>
  <c r="E284" i="49"/>
  <c r="H270" i="18"/>
  <c r="C270" i="18"/>
  <c r="CN281" i="13"/>
  <c r="G271" i="18"/>
  <c r="E271" i="18" s="1"/>
  <c r="G272" i="18"/>
  <c r="E272" i="18" s="1"/>
  <c r="DB470" i="13"/>
  <c r="CM282" i="13"/>
  <c r="L285" i="49" s="1"/>
  <c r="BI275" i="13"/>
  <c r="BJ275" i="13" s="1"/>
  <c r="BI273" i="13"/>
  <c r="BJ273" i="13" s="1"/>
  <c r="CG269" i="13"/>
  <c r="CH269" i="13" s="1"/>
  <c r="E231" i="39"/>
  <c r="D231" i="39"/>
  <c r="H231" i="39"/>
  <c r="G232" i="39"/>
  <c r="F233" i="39"/>
  <c r="BU268" i="13"/>
  <c r="BV268" i="13" s="1"/>
  <c r="C231" i="21"/>
  <c r="D231" i="21"/>
  <c r="E231" i="21"/>
  <c r="G232" i="21"/>
  <c r="H231" i="21"/>
  <c r="CA277" i="13"/>
  <c r="CB277" i="13" s="1"/>
  <c r="BO270" i="13"/>
  <c r="BP270" i="13" s="1"/>
  <c r="CG268" i="13"/>
  <c r="CH268" i="13" s="1"/>
  <c r="F234" i="21"/>
  <c r="BI271" i="13"/>
  <c r="BJ271" i="13" s="1"/>
  <c r="C209" i="20"/>
  <c r="D209" i="20"/>
  <c r="M209" i="20"/>
  <c r="G210" i="20"/>
  <c r="K210" i="20"/>
  <c r="I210" i="20"/>
  <c r="L210" i="20"/>
  <c r="E210" i="20" s="1"/>
  <c r="F211" i="20"/>
  <c r="K211" i="20" s="1"/>
  <c r="M285" i="49" l="1"/>
  <c r="E285" i="49"/>
  <c r="C285" i="49"/>
  <c r="D285" i="49"/>
  <c r="C472" i="53"/>
  <c r="E472" i="53"/>
  <c r="D472" i="53"/>
  <c r="DC470" i="13"/>
  <c r="G473" i="53"/>
  <c r="C271" i="18"/>
  <c r="D271" i="18"/>
  <c r="H271" i="18"/>
  <c r="H272" i="18" s="1"/>
  <c r="G273" i="18"/>
  <c r="E273" i="18" s="1"/>
  <c r="CN282" i="13"/>
  <c r="D272" i="18"/>
  <c r="C272" i="18"/>
  <c r="DB471" i="13"/>
  <c r="CM283" i="13"/>
  <c r="L286" i="49" s="1"/>
  <c r="BI274" i="13"/>
  <c r="BJ274" i="13" s="1"/>
  <c r="H232" i="39"/>
  <c r="E232" i="39"/>
  <c r="C232" i="39"/>
  <c r="G233" i="39"/>
  <c r="F234" i="39"/>
  <c r="BU270" i="13"/>
  <c r="BV270" i="13" s="1"/>
  <c r="D232" i="39"/>
  <c r="C232" i="21"/>
  <c r="D232" i="21"/>
  <c r="E232" i="21"/>
  <c r="H232" i="21"/>
  <c r="G233" i="21"/>
  <c r="BO271" i="13"/>
  <c r="BP271" i="13" s="1"/>
  <c r="BI272" i="13"/>
  <c r="BJ272" i="13" s="1"/>
  <c r="CG270" i="13"/>
  <c r="CH270" i="13" s="1"/>
  <c r="CA278" i="13"/>
  <c r="CB278" i="13" s="1"/>
  <c r="M210" i="20"/>
  <c r="I211" i="20"/>
  <c r="J211" i="20"/>
  <c r="F212" i="20"/>
  <c r="K212" i="20" s="1"/>
  <c r="G211" i="20"/>
  <c r="C210" i="20"/>
  <c r="D210" i="20"/>
  <c r="L211" i="20"/>
  <c r="C211" i="20" s="1"/>
  <c r="E286" i="49" l="1"/>
  <c r="C286" i="49"/>
  <c r="D286" i="49"/>
  <c r="DC471" i="13"/>
  <c r="G474" i="53"/>
  <c r="D473" i="53"/>
  <c r="E473" i="53"/>
  <c r="C473" i="53"/>
  <c r="M286" i="49"/>
  <c r="C273" i="18"/>
  <c r="H273" i="18"/>
  <c r="D273" i="18"/>
  <c r="G274" i="18"/>
  <c r="CN283" i="13"/>
  <c r="DB472" i="13"/>
  <c r="CM284" i="13"/>
  <c r="L287" i="49" s="1"/>
  <c r="BO275" i="13"/>
  <c r="BP275" i="13" s="1"/>
  <c r="BU275" i="13"/>
  <c r="BV275" i="13" s="1"/>
  <c r="BU273" i="13"/>
  <c r="BV273" i="13" s="1"/>
  <c r="F235" i="21"/>
  <c r="BO273" i="13"/>
  <c r="BP273" i="13" s="1"/>
  <c r="H233" i="39"/>
  <c r="E233" i="39"/>
  <c r="C233" i="39"/>
  <c r="F235" i="39"/>
  <c r="BU271" i="13"/>
  <c r="BV271" i="13" s="1"/>
  <c r="G234" i="39"/>
  <c r="E234" i="39" s="1"/>
  <c r="D233" i="39"/>
  <c r="C233" i="21"/>
  <c r="E233" i="21"/>
  <c r="D233" i="21"/>
  <c r="H233" i="21"/>
  <c r="G234" i="21"/>
  <c r="CG271" i="13"/>
  <c r="CH271" i="13" s="1"/>
  <c r="CA279" i="13"/>
  <c r="CB279" i="13" s="1"/>
  <c r="BO272" i="13"/>
  <c r="BP272" i="13" s="1"/>
  <c r="G212" i="20"/>
  <c r="J212" i="20"/>
  <c r="M211" i="20"/>
  <c r="F213" i="20"/>
  <c r="E211" i="20"/>
  <c r="D211" i="20"/>
  <c r="L212" i="20"/>
  <c r="E212" i="20" s="1"/>
  <c r="I212" i="20"/>
  <c r="C274" i="18" l="1"/>
  <c r="E274" i="18"/>
  <c r="DC472" i="13"/>
  <c r="G475" i="53"/>
  <c r="E287" i="49"/>
  <c r="D287" i="49"/>
  <c r="C287" i="49"/>
  <c r="M287" i="49"/>
  <c r="E474" i="53"/>
  <c r="D474" i="53"/>
  <c r="C474" i="53"/>
  <c r="H274" i="18"/>
  <c r="D274" i="18"/>
  <c r="G275" i="18"/>
  <c r="CN284" i="13"/>
  <c r="G276" i="18"/>
  <c r="E276" i="18" s="1"/>
  <c r="G278" i="18"/>
  <c r="E278" i="18" s="1"/>
  <c r="DB473" i="13"/>
  <c r="CM285" i="13"/>
  <c r="L288" i="49" s="1"/>
  <c r="BU274" i="13"/>
  <c r="BV274" i="13" s="1"/>
  <c r="BO274" i="13"/>
  <c r="BP274" i="13" s="1"/>
  <c r="F236" i="21"/>
  <c r="F237" i="21"/>
  <c r="CG275" i="13"/>
  <c r="CH275" i="13" s="1"/>
  <c r="CG273" i="13"/>
  <c r="CH273" i="13" s="1"/>
  <c r="C234" i="39"/>
  <c r="G235" i="39"/>
  <c r="D235" i="39" s="1"/>
  <c r="F236" i="39"/>
  <c r="BU272" i="13"/>
  <c r="BV272" i="13" s="1"/>
  <c r="D234" i="39"/>
  <c r="H234" i="39"/>
  <c r="G235" i="21"/>
  <c r="H234" i="21"/>
  <c r="C234" i="21"/>
  <c r="D234" i="21"/>
  <c r="E234" i="21"/>
  <c r="CA280" i="13"/>
  <c r="CB280" i="13" s="1"/>
  <c r="BI276" i="13"/>
  <c r="BJ276" i="13" s="1"/>
  <c r="CG272" i="13"/>
  <c r="CH272" i="13" s="1"/>
  <c r="M212" i="20"/>
  <c r="J213" i="20"/>
  <c r="K213" i="20"/>
  <c r="I213" i="20"/>
  <c r="G213" i="20"/>
  <c r="C212" i="20"/>
  <c r="F214" i="20"/>
  <c r="K214" i="20" s="1"/>
  <c r="L213" i="20"/>
  <c r="E213" i="20" s="1"/>
  <c r="D212" i="20"/>
  <c r="C275" i="18" l="1"/>
  <c r="E275" i="18"/>
  <c r="E288" i="49"/>
  <c r="D288" i="49"/>
  <c r="C288" i="49"/>
  <c r="DC473" i="13"/>
  <c r="G476" i="53"/>
  <c r="M288" i="49"/>
  <c r="C475" i="53"/>
  <c r="D475" i="53"/>
  <c r="E475" i="53"/>
  <c r="H275" i="18"/>
  <c r="H276" i="18" s="1"/>
  <c r="D275" i="18"/>
  <c r="CN285" i="13"/>
  <c r="G277" i="18"/>
  <c r="E277" i="18" s="1"/>
  <c r="C278" i="18"/>
  <c r="D278" i="18"/>
  <c r="C276" i="18"/>
  <c r="D276" i="18"/>
  <c r="DB474" i="13"/>
  <c r="CM286" i="13"/>
  <c r="L289" i="49" s="1"/>
  <c r="CG274" i="13"/>
  <c r="CH274" i="13" s="1"/>
  <c r="C235" i="39"/>
  <c r="H235" i="39"/>
  <c r="E235" i="39"/>
  <c r="G236" i="39"/>
  <c r="C236" i="39" s="1"/>
  <c r="F237" i="39"/>
  <c r="H235" i="21"/>
  <c r="G236" i="21"/>
  <c r="D235" i="21"/>
  <c r="C235" i="21"/>
  <c r="E235" i="21"/>
  <c r="F238" i="21"/>
  <c r="BI277" i="13"/>
  <c r="BJ277" i="13" s="1"/>
  <c r="BO276" i="13"/>
  <c r="BP276" i="13" s="1"/>
  <c r="CA281" i="13"/>
  <c r="CB281" i="13" s="1"/>
  <c r="I214" i="20"/>
  <c r="J214" i="20"/>
  <c r="L214" i="20"/>
  <c r="D214" i="20" s="1"/>
  <c r="F215" i="20"/>
  <c r="K215" i="20" s="1"/>
  <c r="C213" i="20"/>
  <c r="M213" i="20"/>
  <c r="G214" i="20"/>
  <c r="D213" i="20"/>
  <c r="D289" i="49" l="1"/>
  <c r="E289" i="49"/>
  <c r="C289" i="49"/>
  <c r="M289" i="49"/>
  <c r="DC474" i="13"/>
  <c r="G477" i="53"/>
  <c r="D476" i="53"/>
  <c r="C476" i="53"/>
  <c r="E476" i="53"/>
  <c r="CN286" i="13"/>
  <c r="G279" i="18"/>
  <c r="E279" i="18" s="1"/>
  <c r="D277" i="18"/>
  <c r="C277" i="18"/>
  <c r="H277" i="18"/>
  <c r="H278" i="18" s="1"/>
  <c r="DB475" i="13"/>
  <c r="CM287" i="13"/>
  <c r="L290" i="49" s="1"/>
  <c r="H236" i="39"/>
  <c r="E236" i="39"/>
  <c r="D236" i="39"/>
  <c r="F238" i="39"/>
  <c r="BU276" i="13"/>
  <c r="BV276" i="13" s="1"/>
  <c r="G237" i="39"/>
  <c r="H236" i="21"/>
  <c r="G237" i="21"/>
  <c r="C236" i="21"/>
  <c r="D236" i="21"/>
  <c r="E236" i="21"/>
  <c r="CG276" i="13"/>
  <c r="CH276" i="13" s="1"/>
  <c r="BO277" i="13"/>
  <c r="BP277" i="13" s="1"/>
  <c r="BI278" i="13"/>
  <c r="BJ278" i="13" s="1"/>
  <c r="CA282" i="13"/>
  <c r="CB282" i="13" s="1"/>
  <c r="C214" i="20"/>
  <c r="E214" i="20"/>
  <c r="G215" i="20"/>
  <c r="J215" i="20"/>
  <c r="M214" i="20"/>
  <c r="I215" i="20"/>
  <c r="L215" i="20"/>
  <c r="C215" i="20" s="1"/>
  <c r="F216" i="20"/>
  <c r="J216" i="20" s="1"/>
  <c r="M290" i="49" l="1"/>
  <c r="D290" i="49"/>
  <c r="C290" i="49"/>
  <c r="E290" i="49"/>
  <c r="C477" i="53"/>
  <c r="D477" i="53"/>
  <c r="E477" i="53"/>
  <c r="DC475" i="13"/>
  <c r="G478" i="53"/>
  <c r="H279" i="18"/>
  <c r="D279" i="18"/>
  <c r="C279" i="18"/>
  <c r="G280" i="18"/>
  <c r="E280" i="18" s="1"/>
  <c r="CN287" i="13"/>
  <c r="DB476" i="13"/>
  <c r="CM288" i="13"/>
  <c r="L291" i="49" s="1"/>
  <c r="H237" i="39"/>
  <c r="D237" i="39"/>
  <c r="F239" i="39"/>
  <c r="BU277" i="13"/>
  <c r="BV277" i="13" s="1"/>
  <c r="G238" i="39"/>
  <c r="C237" i="39"/>
  <c r="H237" i="21"/>
  <c r="E237" i="39"/>
  <c r="G238" i="21"/>
  <c r="C237" i="21"/>
  <c r="D237" i="21"/>
  <c r="E237" i="21"/>
  <c r="BO278" i="13"/>
  <c r="BP278" i="13" s="1"/>
  <c r="BI279" i="13"/>
  <c r="BJ279" i="13" s="1"/>
  <c r="CA283" i="13"/>
  <c r="CB283" i="13" s="1"/>
  <c r="CG277" i="13"/>
  <c r="CH277" i="13" s="1"/>
  <c r="I216" i="20"/>
  <c r="K216" i="20"/>
  <c r="M215" i="20"/>
  <c r="L216" i="20"/>
  <c r="D216" i="20" s="1"/>
  <c r="F217" i="20"/>
  <c r="K217" i="20" s="1"/>
  <c r="E215" i="20"/>
  <c r="D215" i="20"/>
  <c r="G216" i="20"/>
  <c r="DC476" i="13" l="1"/>
  <c r="G479" i="53"/>
  <c r="E291" i="49"/>
  <c r="D291" i="49"/>
  <c r="C291" i="49"/>
  <c r="E478" i="53"/>
  <c r="D478" i="53"/>
  <c r="C478" i="53"/>
  <c r="M291" i="49"/>
  <c r="H280" i="18"/>
  <c r="C280" i="18"/>
  <c r="D280" i="18"/>
  <c r="CN288" i="13"/>
  <c r="G281" i="18"/>
  <c r="G239" i="21"/>
  <c r="DB477" i="13"/>
  <c r="H238" i="39"/>
  <c r="CM289" i="13"/>
  <c r="L292" i="49" s="1"/>
  <c r="H238" i="21"/>
  <c r="G239" i="39"/>
  <c r="E238" i="39"/>
  <c r="F240" i="39"/>
  <c r="BU278" i="13"/>
  <c r="BV278" i="13" s="1"/>
  <c r="D238" i="39"/>
  <c r="C238" i="39"/>
  <c r="C238" i="21"/>
  <c r="E238" i="21"/>
  <c r="D238" i="21"/>
  <c r="BI280" i="13"/>
  <c r="BJ280" i="13" s="1"/>
  <c r="CA284" i="13"/>
  <c r="CB284" i="13" s="1"/>
  <c r="BO279" i="13"/>
  <c r="BP279" i="13" s="1"/>
  <c r="CG278" i="13"/>
  <c r="CH278" i="13" s="1"/>
  <c r="E216" i="20"/>
  <c r="C216" i="20"/>
  <c r="M216" i="20"/>
  <c r="G217" i="20"/>
  <c r="J217" i="20"/>
  <c r="F218" i="20"/>
  <c r="L217" i="20"/>
  <c r="D217" i="20" s="1"/>
  <c r="I217" i="20"/>
  <c r="C281" i="18" l="1"/>
  <c r="E281" i="18"/>
  <c r="C292" i="49"/>
  <c r="E292" i="49"/>
  <c r="D292" i="49"/>
  <c r="E479" i="53"/>
  <c r="C479" i="53"/>
  <c r="D479" i="53"/>
  <c r="DC477" i="13"/>
  <c r="G480" i="53"/>
  <c r="M292" i="49"/>
  <c r="D281" i="18"/>
  <c r="H281" i="18"/>
  <c r="CN289" i="13"/>
  <c r="G282" i="18"/>
  <c r="H239" i="21"/>
  <c r="G240" i="21"/>
  <c r="C239" i="21"/>
  <c r="D239" i="21"/>
  <c r="E239" i="21"/>
  <c r="H239" i="39"/>
  <c r="DB478" i="13"/>
  <c r="CM290" i="13"/>
  <c r="L293" i="49" s="1"/>
  <c r="D239" i="39"/>
  <c r="E239" i="39"/>
  <c r="C239" i="39"/>
  <c r="G240" i="39"/>
  <c r="F241" i="39"/>
  <c r="BU279" i="13"/>
  <c r="BV279" i="13" s="1"/>
  <c r="BO280" i="13"/>
  <c r="BP280" i="13" s="1"/>
  <c r="BI281" i="13"/>
  <c r="BJ281" i="13" s="1"/>
  <c r="CA285" i="13"/>
  <c r="CB285" i="13" s="1"/>
  <c r="CG279" i="13"/>
  <c r="CH279" i="13" s="1"/>
  <c r="M217" i="20"/>
  <c r="K218" i="20"/>
  <c r="J218" i="20"/>
  <c r="I218" i="20"/>
  <c r="G218" i="20"/>
  <c r="E217" i="20"/>
  <c r="F219" i="20"/>
  <c r="K219" i="20" s="1"/>
  <c r="L218" i="20"/>
  <c r="C218" i="20" s="1"/>
  <c r="C217" i="20"/>
  <c r="C282" i="18" l="1"/>
  <c r="E282" i="18"/>
  <c r="E480" i="53"/>
  <c r="D480" i="53"/>
  <c r="C480" i="53"/>
  <c r="D293" i="49"/>
  <c r="E293" i="49"/>
  <c r="C293" i="49"/>
  <c r="DC478" i="13"/>
  <c r="G481" i="53"/>
  <c r="M293" i="49"/>
  <c r="D282" i="18"/>
  <c r="CN290" i="13"/>
  <c r="G283" i="18"/>
  <c r="H282" i="18"/>
  <c r="H240" i="21"/>
  <c r="E240" i="21"/>
  <c r="D240" i="21"/>
  <c r="C240" i="21"/>
  <c r="G241" i="21"/>
  <c r="H240" i="39"/>
  <c r="DB479" i="13"/>
  <c r="CM291" i="13"/>
  <c r="L294" i="49" s="1"/>
  <c r="E240" i="39"/>
  <c r="C240" i="39"/>
  <c r="G241" i="39"/>
  <c r="F242" i="39"/>
  <c r="BU280" i="13"/>
  <c r="BV280" i="13" s="1"/>
  <c r="D240" i="39"/>
  <c r="CA286" i="13"/>
  <c r="CB286" i="13" s="1"/>
  <c r="CG280" i="13"/>
  <c r="CH280" i="13" s="1"/>
  <c r="BI282" i="13"/>
  <c r="BJ282" i="13" s="1"/>
  <c r="BO281" i="13"/>
  <c r="BP281" i="13" s="1"/>
  <c r="I219" i="20"/>
  <c r="J219" i="20"/>
  <c r="F220" i="20"/>
  <c r="E218" i="20"/>
  <c r="M218" i="20"/>
  <c r="G219" i="20"/>
  <c r="L219" i="20"/>
  <c r="C219" i="20" s="1"/>
  <c r="D218" i="20"/>
  <c r="C283" i="18" l="1"/>
  <c r="E283" i="18"/>
  <c r="D481" i="53"/>
  <c r="C481" i="53"/>
  <c r="E481" i="53"/>
  <c r="D294" i="49"/>
  <c r="E294" i="49"/>
  <c r="C294" i="49"/>
  <c r="DC479" i="13"/>
  <c r="G482" i="53"/>
  <c r="M294" i="49"/>
  <c r="D283" i="18"/>
  <c r="G284" i="18"/>
  <c r="H283" i="18"/>
  <c r="CN291" i="13"/>
  <c r="D241" i="21"/>
  <c r="C241" i="21"/>
  <c r="E241" i="21"/>
  <c r="G242" i="21"/>
  <c r="H241" i="21"/>
  <c r="H241" i="39"/>
  <c r="DB480" i="13"/>
  <c r="CM292" i="13"/>
  <c r="L295" i="49" s="1"/>
  <c r="D241" i="39"/>
  <c r="C241" i="39"/>
  <c r="G242" i="39"/>
  <c r="F243" i="39"/>
  <c r="BU281" i="13"/>
  <c r="BV281" i="13" s="1"/>
  <c r="E241" i="39"/>
  <c r="CG281" i="13"/>
  <c r="CH281" i="13" s="1"/>
  <c r="CA287" i="13"/>
  <c r="CB287" i="13" s="1"/>
  <c r="BI283" i="13"/>
  <c r="BJ283" i="13" s="1"/>
  <c r="BO282" i="13"/>
  <c r="BP282" i="13" s="1"/>
  <c r="G220" i="20"/>
  <c r="K220" i="20"/>
  <c r="F221" i="20"/>
  <c r="K221" i="20" s="1"/>
  <c r="L220" i="20"/>
  <c r="D220" i="20" s="1"/>
  <c r="E219" i="20"/>
  <c r="D219" i="20"/>
  <c r="I220" i="20"/>
  <c r="M219" i="20"/>
  <c r="D284" i="18" l="1"/>
  <c r="E284" i="18"/>
  <c r="D482" i="53"/>
  <c r="C482" i="53"/>
  <c r="E482" i="53"/>
  <c r="D295" i="49"/>
  <c r="E295" i="49"/>
  <c r="C295" i="49"/>
  <c r="DC480" i="13"/>
  <c r="G483" i="53"/>
  <c r="M295" i="49"/>
  <c r="C284" i="18"/>
  <c r="H284" i="18"/>
  <c r="CN292" i="13"/>
  <c r="G285" i="18"/>
  <c r="H242" i="21"/>
  <c r="G243" i="21"/>
  <c r="C242" i="21"/>
  <c r="D242" i="21"/>
  <c r="E242" i="21"/>
  <c r="H242" i="39"/>
  <c r="DB481" i="13"/>
  <c r="CM293" i="13"/>
  <c r="L296" i="49" s="1"/>
  <c r="C242" i="39"/>
  <c r="E242" i="39"/>
  <c r="F244" i="39"/>
  <c r="BU282" i="13"/>
  <c r="BV282" i="13" s="1"/>
  <c r="G243" i="39"/>
  <c r="D242" i="39"/>
  <c r="BI284" i="13"/>
  <c r="BJ284" i="13" s="1"/>
  <c r="CA288" i="13"/>
  <c r="CB288" i="13" s="1"/>
  <c r="BO283" i="13"/>
  <c r="BP283" i="13" s="1"/>
  <c r="CG282" i="13"/>
  <c r="CH282" i="13" s="1"/>
  <c r="C220" i="20"/>
  <c r="I221" i="20"/>
  <c r="J221" i="20"/>
  <c r="E220" i="20"/>
  <c r="G221" i="20"/>
  <c r="M220" i="20"/>
  <c r="L221" i="20"/>
  <c r="E221" i="20" s="1"/>
  <c r="F222" i="20"/>
  <c r="C285" i="18" l="1"/>
  <c r="E285" i="18"/>
  <c r="E483" i="53"/>
  <c r="D483" i="53"/>
  <c r="C483" i="53"/>
  <c r="D296" i="49"/>
  <c r="C296" i="49"/>
  <c r="E296" i="49"/>
  <c r="DC481" i="13"/>
  <c r="G484" i="53"/>
  <c r="M296" i="49"/>
  <c r="H285" i="18"/>
  <c r="G286" i="18"/>
  <c r="E286" i="18" s="1"/>
  <c r="D285" i="18"/>
  <c r="CN293" i="13"/>
  <c r="H243" i="21"/>
  <c r="C243" i="21"/>
  <c r="E243" i="21"/>
  <c r="D243" i="21"/>
  <c r="G244" i="21"/>
  <c r="H243" i="39"/>
  <c r="DB482" i="13"/>
  <c r="CM294" i="13"/>
  <c r="L297" i="49" s="1"/>
  <c r="C243" i="39"/>
  <c r="F245" i="39"/>
  <c r="F246" i="39"/>
  <c r="BU283" i="13"/>
  <c r="BV283" i="13" s="1"/>
  <c r="G244" i="39"/>
  <c r="D243" i="39"/>
  <c r="E243" i="39"/>
  <c r="CA289" i="13"/>
  <c r="CB289" i="13" s="1"/>
  <c r="CG283" i="13"/>
  <c r="CH283" i="13" s="1"/>
  <c r="BO284" i="13"/>
  <c r="BP284" i="13" s="1"/>
  <c r="BI285" i="13"/>
  <c r="BJ285" i="13" s="1"/>
  <c r="G222" i="20"/>
  <c r="K222" i="20"/>
  <c r="I222" i="20"/>
  <c r="L222" i="20"/>
  <c r="E222" i="20" s="1"/>
  <c r="F223" i="20"/>
  <c r="D221" i="20"/>
  <c r="C221" i="20"/>
  <c r="M221" i="20"/>
  <c r="E484" i="53" l="1"/>
  <c r="D484" i="53"/>
  <c r="C484" i="53"/>
  <c r="E297" i="49"/>
  <c r="D297" i="49"/>
  <c r="C297" i="49"/>
  <c r="DC482" i="13"/>
  <c r="G485" i="53"/>
  <c r="M297" i="49"/>
  <c r="H286" i="18"/>
  <c r="C286" i="18"/>
  <c r="D286" i="18"/>
  <c r="G287" i="18"/>
  <c r="CN294" i="13"/>
  <c r="H244" i="21"/>
  <c r="H244" i="39"/>
  <c r="G245" i="21"/>
  <c r="D244" i="21"/>
  <c r="C244" i="21"/>
  <c r="E244" i="21"/>
  <c r="DB483" i="13"/>
  <c r="CM295" i="13"/>
  <c r="L298" i="49" s="1"/>
  <c r="G245" i="39"/>
  <c r="F247" i="39"/>
  <c r="BU284" i="13"/>
  <c r="BV284" i="13" s="1"/>
  <c r="E244" i="39"/>
  <c r="D244" i="39"/>
  <c r="C244" i="39"/>
  <c r="CA290" i="13"/>
  <c r="CB290" i="13" s="1"/>
  <c r="BO285" i="13"/>
  <c r="BP285" i="13" s="1"/>
  <c r="CG284" i="13"/>
  <c r="CH284" i="13" s="1"/>
  <c r="BI286" i="13"/>
  <c r="BJ286" i="13" s="1"/>
  <c r="J223" i="20"/>
  <c r="K223" i="20"/>
  <c r="I223" i="20"/>
  <c r="G223" i="20"/>
  <c r="L223" i="20"/>
  <c r="E223" i="20" s="1"/>
  <c r="D222" i="20"/>
  <c r="M222" i="20"/>
  <c r="F224" i="20"/>
  <c r="J224" i="20" s="1"/>
  <c r="C222" i="20"/>
  <c r="C287" i="18" l="1"/>
  <c r="E287" i="18"/>
  <c r="E298" i="49"/>
  <c r="D298" i="49"/>
  <c r="C298" i="49"/>
  <c r="D485" i="53"/>
  <c r="C485" i="53"/>
  <c r="E485" i="53"/>
  <c r="DC483" i="13"/>
  <c r="G486" i="53"/>
  <c r="M298" i="49"/>
  <c r="H287" i="18"/>
  <c r="D287" i="18"/>
  <c r="G288" i="18"/>
  <c r="CN295" i="13"/>
  <c r="H245" i="39"/>
  <c r="C245" i="21"/>
  <c r="E245" i="21"/>
  <c r="D245" i="21"/>
  <c r="G246" i="21"/>
  <c r="H245" i="21"/>
  <c r="DB484" i="13"/>
  <c r="CM296" i="13"/>
  <c r="L299" i="49" s="1"/>
  <c r="G246" i="39"/>
  <c r="E245" i="39"/>
  <c r="C245" i="39"/>
  <c r="F248" i="39"/>
  <c r="BU285" i="13"/>
  <c r="BV285" i="13" s="1"/>
  <c r="D245" i="39"/>
  <c r="CG285" i="13"/>
  <c r="CH285" i="13" s="1"/>
  <c r="BI287" i="13"/>
  <c r="BJ287" i="13" s="1"/>
  <c r="BO286" i="13"/>
  <c r="BP286" i="13" s="1"/>
  <c r="CA291" i="13"/>
  <c r="CB291" i="13" s="1"/>
  <c r="I224" i="20"/>
  <c r="K224" i="20"/>
  <c r="M223" i="20"/>
  <c r="F225" i="20"/>
  <c r="J225" i="20" s="1"/>
  <c r="C223" i="20"/>
  <c r="G224" i="20"/>
  <c r="L224" i="20"/>
  <c r="C224" i="20" s="1"/>
  <c r="D223" i="20"/>
  <c r="D288" i="18" l="1"/>
  <c r="E288" i="18"/>
  <c r="E486" i="53"/>
  <c r="D486" i="53"/>
  <c r="C486" i="53"/>
  <c r="E299" i="49"/>
  <c r="D299" i="49"/>
  <c r="C299" i="49"/>
  <c r="DC484" i="13"/>
  <c r="G487" i="53"/>
  <c r="M299" i="49"/>
  <c r="H288" i="18"/>
  <c r="C288" i="18"/>
  <c r="CN296" i="13"/>
  <c r="G289" i="18"/>
  <c r="E289" i="18" s="1"/>
  <c r="H246" i="21"/>
  <c r="G247" i="21"/>
  <c r="D246" i="21"/>
  <c r="C246" i="21"/>
  <c r="E246" i="21"/>
  <c r="DB485" i="13"/>
  <c r="CM297" i="13"/>
  <c r="L300" i="49" s="1"/>
  <c r="C246" i="39"/>
  <c r="D246" i="39"/>
  <c r="E246" i="39"/>
  <c r="G247" i="39"/>
  <c r="H246" i="39"/>
  <c r="BU286" i="13"/>
  <c r="BV286" i="13" s="1"/>
  <c r="F249" i="39"/>
  <c r="BI288" i="13"/>
  <c r="BJ288" i="13" s="1"/>
  <c r="CG286" i="13"/>
  <c r="CH286" i="13" s="1"/>
  <c r="BO287" i="13"/>
  <c r="BP287" i="13" s="1"/>
  <c r="CA292" i="13"/>
  <c r="CB292" i="13" s="1"/>
  <c r="M224" i="20"/>
  <c r="G225" i="20"/>
  <c r="I225" i="20"/>
  <c r="F226" i="20"/>
  <c r="J226" i="20" s="1"/>
  <c r="E224" i="20"/>
  <c r="K225" i="20"/>
  <c r="L225" i="20"/>
  <c r="C225" i="20" s="1"/>
  <c r="D224" i="20"/>
  <c r="D487" i="53" l="1"/>
  <c r="C487" i="53"/>
  <c r="E487" i="53"/>
  <c r="D300" i="49"/>
  <c r="E300" i="49"/>
  <c r="C300" i="49"/>
  <c r="DC485" i="13"/>
  <c r="G488" i="53"/>
  <c r="M300" i="49"/>
  <c r="H289" i="18"/>
  <c r="D289" i="18"/>
  <c r="CN297" i="13"/>
  <c r="C289" i="18"/>
  <c r="G290" i="18"/>
  <c r="H247" i="21"/>
  <c r="G248" i="21"/>
  <c r="C247" i="21"/>
  <c r="E247" i="21"/>
  <c r="D247" i="21"/>
  <c r="DB486" i="13"/>
  <c r="CM298" i="13"/>
  <c r="C247" i="39"/>
  <c r="D247" i="39"/>
  <c r="E247" i="39"/>
  <c r="G248" i="39"/>
  <c r="H247" i="39"/>
  <c r="F250" i="39"/>
  <c r="BU287" i="13"/>
  <c r="BV287" i="13" s="1"/>
  <c r="BO288" i="13"/>
  <c r="BP288" i="13" s="1"/>
  <c r="CA293" i="13"/>
  <c r="CB293" i="13" s="1"/>
  <c r="CG287" i="13"/>
  <c r="CH287" i="13" s="1"/>
  <c r="BI289" i="13"/>
  <c r="BJ289" i="13" s="1"/>
  <c r="K226" i="20"/>
  <c r="I226" i="20"/>
  <c r="M225" i="20"/>
  <c r="D225" i="20"/>
  <c r="F227" i="20"/>
  <c r="J227" i="20" s="1"/>
  <c r="E225" i="20"/>
  <c r="L226" i="20"/>
  <c r="D226" i="20" s="1"/>
  <c r="G226" i="20"/>
  <c r="D290" i="18" l="1"/>
  <c r="E290" i="18"/>
  <c r="C488" i="53"/>
  <c r="E488" i="53"/>
  <c r="D488" i="53"/>
  <c r="CN298" i="13"/>
  <c r="L301" i="49"/>
  <c r="M301" i="49" s="1"/>
  <c r="DC486" i="13"/>
  <c r="G489" i="53"/>
  <c r="C290" i="18"/>
  <c r="H290" i="18"/>
  <c r="G291" i="18"/>
  <c r="H248" i="21"/>
  <c r="G249" i="21"/>
  <c r="C248" i="21"/>
  <c r="E248" i="21"/>
  <c r="D248" i="21"/>
  <c r="DB487" i="13"/>
  <c r="CM299" i="13"/>
  <c r="C248" i="39"/>
  <c r="E248" i="39"/>
  <c r="D248" i="39"/>
  <c r="G249" i="39"/>
  <c r="H248" i="39"/>
  <c r="F251" i="39"/>
  <c r="BU288" i="13"/>
  <c r="BV288" i="13" s="1"/>
  <c r="CA294" i="13"/>
  <c r="CB294" i="13" s="1"/>
  <c r="BI290" i="13"/>
  <c r="BJ290" i="13" s="1"/>
  <c r="BO289" i="13"/>
  <c r="BP289" i="13" s="1"/>
  <c r="CG288" i="13"/>
  <c r="CH288" i="13" s="1"/>
  <c r="E226" i="20"/>
  <c r="C226" i="20"/>
  <c r="G227" i="20"/>
  <c r="I227" i="20"/>
  <c r="M226" i="20"/>
  <c r="L227" i="20"/>
  <c r="D227" i="20" s="1"/>
  <c r="K227" i="20"/>
  <c r="F228" i="20"/>
  <c r="D291" i="18" l="1"/>
  <c r="E291" i="18"/>
  <c r="DC487" i="13"/>
  <c r="G490" i="53"/>
  <c r="D489" i="53"/>
  <c r="E489" i="53"/>
  <c r="C489" i="53"/>
  <c r="CN299" i="13"/>
  <c r="L302" i="49"/>
  <c r="E301" i="49"/>
  <c r="C301" i="49"/>
  <c r="D301" i="49"/>
  <c r="H291" i="18"/>
  <c r="G292" i="18"/>
  <c r="E292" i="18" s="1"/>
  <c r="C291" i="18"/>
  <c r="G250" i="21"/>
  <c r="C249" i="21"/>
  <c r="D249" i="21"/>
  <c r="E249" i="21"/>
  <c r="H249" i="21"/>
  <c r="D292" i="18"/>
  <c r="DB488" i="13"/>
  <c r="CM300" i="13"/>
  <c r="E249" i="39"/>
  <c r="D249" i="39"/>
  <c r="C249" i="39"/>
  <c r="G250" i="39"/>
  <c r="H249" i="39"/>
  <c r="BU289" i="13"/>
  <c r="BV289" i="13" s="1"/>
  <c r="F252" i="39"/>
  <c r="BO290" i="13"/>
  <c r="BP290" i="13" s="1"/>
  <c r="BI291" i="13"/>
  <c r="BJ291" i="13" s="1"/>
  <c r="CA295" i="13"/>
  <c r="CB295" i="13" s="1"/>
  <c r="CG289" i="13"/>
  <c r="CH289" i="13" s="1"/>
  <c r="M227" i="20"/>
  <c r="I228" i="20"/>
  <c r="J228" i="20"/>
  <c r="K228" i="20"/>
  <c r="G228" i="20"/>
  <c r="C227" i="20"/>
  <c r="E227" i="20"/>
  <c r="F229" i="20"/>
  <c r="J229" i="20" s="1"/>
  <c r="L228" i="20"/>
  <c r="CN300" i="13" l="1"/>
  <c r="L303" i="49"/>
  <c r="E302" i="49"/>
  <c r="C302" i="49"/>
  <c r="D302" i="49"/>
  <c r="DC488" i="13"/>
  <c r="G491" i="53"/>
  <c r="M302" i="49"/>
  <c r="E490" i="53"/>
  <c r="D490" i="53"/>
  <c r="C490" i="53"/>
  <c r="C292" i="18"/>
  <c r="H292" i="18"/>
  <c r="G293" i="18"/>
  <c r="H250" i="21"/>
  <c r="C250" i="21"/>
  <c r="D250" i="21"/>
  <c r="E250" i="21"/>
  <c r="G251" i="21"/>
  <c r="DB489" i="13"/>
  <c r="CM301" i="13"/>
  <c r="G251" i="39"/>
  <c r="D250" i="39"/>
  <c r="C250" i="39"/>
  <c r="E250" i="39"/>
  <c r="H250" i="39"/>
  <c r="F253" i="39"/>
  <c r="BU290" i="13"/>
  <c r="BV290" i="13" s="1"/>
  <c r="CA296" i="13"/>
  <c r="CB296" i="13" s="1"/>
  <c r="BO291" i="13"/>
  <c r="BP291" i="13" s="1"/>
  <c r="CG290" i="13"/>
  <c r="CH290" i="13" s="1"/>
  <c r="BI292" i="13"/>
  <c r="BJ292" i="13" s="1"/>
  <c r="M228" i="20"/>
  <c r="K229" i="20"/>
  <c r="I229" i="20"/>
  <c r="E228" i="20"/>
  <c r="G229" i="20"/>
  <c r="F230" i="20"/>
  <c r="J230" i="20" s="1"/>
  <c r="C228" i="20"/>
  <c r="D228" i="20"/>
  <c r="L229" i="20"/>
  <c r="C229" i="20" s="1"/>
  <c r="D293" i="18" l="1"/>
  <c r="E293" i="18"/>
  <c r="M303" i="49"/>
  <c r="E491" i="53"/>
  <c r="C491" i="53"/>
  <c r="D491" i="53"/>
  <c r="CN301" i="13"/>
  <c r="L304" i="49"/>
  <c r="E303" i="49"/>
  <c r="D303" i="49"/>
  <c r="C303" i="49"/>
  <c r="DC489" i="13"/>
  <c r="G492" i="53"/>
  <c r="C293" i="18"/>
  <c r="H293" i="18"/>
  <c r="G294" i="18"/>
  <c r="E294" i="18" s="1"/>
  <c r="G252" i="21"/>
  <c r="C251" i="21"/>
  <c r="D251" i="21"/>
  <c r="E251" i="21"/>
  <c r="H251" i="21"/>
  <c r="H252" i="21" s="1"/>
  <c r="DB490" i="13"/>
  <c r="H251" i="39"/>
  <c r="CM302" i="13"/>
  <c r="G252" i="39"/>
  <c r="C251" i="39"/>
  <c r="E251" i="39"/>
  <c r="D251" i="39"/>
  <c r="BU291" i="13"/>
  <c r="BV291" i="13" s="1"/>
  <c r="F254" i="39"/>
  <c r="BI293" i="13"/>
  <c r="BJ293" i="13" s="1"/>
  <c r="BO292" i="13"/>
  <c r="BP292" i="13" s="1"/>
  <c r="CG291" i="13"/>
  <c r="CH291" i="13" s="1"/>
  <c r="CA297" i="13"/>
  <c r="CB297" i="13" s="1"/>
  <c r="G230" i="20"/>
  <c r="I230" i="20"/>
  <c r="K230" i="20"/>
  <c r="L230" i="20"/>
  <c r="E230" i="20" s="1"/>
  <c r="D229" i="20"/>
  <c r="E229" i="20"/>
  <c r="F231" i="20"/>
  <c r="J231" i="20" s="1"/>
  <c r="M229" i="20"/>
  <c r="CN302" i="13" l="1"/>
  <c r="L305" i="49"/>
  <c r="D492" i="53"/>
  <c r="C492" i="53"/>
  <c r="E492" i="53"/>
  <c r="DC490" i="13"/>
  <c r="G493" i="53"/>
  <c r="E304" i="49"/>
  <c r="D304" i="49"/>
  <c r="C304" i="49"/>
  <c r="M304" i="49"/>
  <c r="M305" i="49" s="1"/>
  <c r="H294" i="18"/>
  <c r="D294" i="18"/>
  <c r="C294" i="18"/>
  <c r="G295" i="18"/>
  <c r="G253" i="21"/>
  <c r="H253" i="21" s="1"/>
  <c r="E252" i="21"/>
  <c r="D252" i="21"/>
  <c r="C252" i="21"/>
  <c r="DB491" i="13"/>
  <c r="CM303" i="13"/>
  <c r="G253" i="39"/>
  <c r="C252" i="39"/>
  <c r="E252" i="39"/>
  <c r="D252" i="39"/>
  <c r="H252" i="39"/>
  <c r="F255" i="39"/>
  <c r="BU292" i="13"/>
  <c r="BV292" i="13" s="1"/>
  <c r="CA298" i="13"/>
  <c r="CB298" i="13" s="1"/>
  <c r="BO293" i="13"/>
  <c r="BP293" i="13" s="1"/>
  <c r="CG292" i="13"/>
  <c r="CH292" i="13" s="1"/>
  <c r="BI294" i="13"/>
  <c r="BJ294" i="13" s="1"/>
  <c r="M230" i="20"/>
  <c r="K231" i="20"/>
  <c r="I231" i="20"/>
  <c r="G231" i="20"/>
  <c r="C230" i="20"/>
  <c r="D230" i="20"/>
  <c r="L231" i="20"/>
  <c r="D231" i="20" s="1"/>
  <c r="F232" i="20"/>
  <c r="J232" i="20" s="1"/>
  <c r="C295" i="18" l="1"/>
  <c r="E295" i="18"/>
  <c r="C493" i="53"/>
  <c r="D493" i="53"/>
  <c r="E493" i="53"/>
  <c r="CN303" i="13"/>
  <c r="L306" i="49"/>
  <c r="D305" i="49"/>
  <c r="E305" i="49"/>
  <c r="C305" i="49"/>
  <c r="DC491" i="13"/>
  <c r="G494" i="53"/>
  <c r="H295" i="18"/>
  <c r="D295" i="18"/>
  <c r="G296" i="18"/>
  <c r="E296" i="18" s="1"/>
  <c r="G254" i="21"/>
  <c r="D253" i="21"/>
  <c r="C253" i="21"/>
  <c r="E253" i="21"/>
  <c r="DB492" i="13"/>
  <c r="H253" i="39"/>
  <c r="CM304" i="13"/>
  <c r="G254" i="39"/>
  <c r="C253" i="39"/>
  <c r="D253" i="39"/>
  <c r="E253" i="39"/>
  <c r="BU293" i="13"/>
  <c r="BV293" i="13" s="1"/>
  <c r="F256" i="39"/>
  <c r="BI295" i="13"/>
  <c r="BJ295" i="13" s="1"/>
  <c r="CG293" i="13"/>
  <c r="CH293" i="13" s="1"/>
  <c r="CA299" i="13"/>
  <c r="CB299" i="13" s="1"/>
  <c r="BO294" i="13"/>
  <c r="BP294" i="13" s="1"/>
  <c r="M231" i="20"/>
  <c r="G232" i="20"/>
  <c r="I232" i="20"/>
  <c r="L232" i="20"/>
  <c r="E232" i="20" s="1"/>
  <c r="K232" i="20"/>
  <c r="C231" i="20"/>
  <c r="F233" i="20"/>
  <c r="I233" i="20" s="1"/>
  <c r="E231" i="20"/>
  <c r="CN304" i="13" l="1"/>
  <c r="L307" i="49"/>
  <c r="E494" i="53"/>
  <c r="D494" i="53"/>
  <c r="C494" i="53"/>
  <c r="E306" i="49"/>
  <c r="C306" i="49"/>
  <c r="D306" i="49"/>
  <c r="DC492" i="13"/>
  <c r="G495" i="53"/>
  <c r="M306" i="49"/>
  <c r="M307" i="49" s="1"/>
  <c r="H296" i="18"/>
  <c r="C296" i="18"/>
  <c r="D296" i="18"/>
  <c r="G297" i="18"/>
  <c r="G255" i="21"/>
  <c r="C254" i="21"/>
  <c r="E254" i="21"/>
  <c r="D254" i="21"/>
  <c r="H254" i="21"/>
  <c r="DB493" i="13"/>
  <c r="CM305" i="13"/>
  <c r="G255" i="39"/>
  <c r="D254" i="39"/>
  <c r="C254" i="39"/>
  <c r="E254" i="39"/>
  <c r="H254" i="39"/>
  <c r="BU294" i="13"/>
  <c r="BV294" i="13" s="1"/>
  <c r="F257" i="39"/>
  <c r="BO295" i="13"/>
  <c r="BP295" i="13" s="1"/>
  <c r="BI296" i="13"/>
  <c r="BJ296" i="13" s="1"/>
  <c r="CA300" i="13"/>
  <c r="CB300" i="13" s="1"/>
  <c r="CG294" i="13"/>
  <c r="CH294" i="13" s="1"/>
  <c r="M232" i="20"/>
  <c r="K233" i="20"/>
  <c r="G233" i="20"/>
  <c r="C232" i="20"/>
  <c r="F234" i="20"/>
  <c r="J234" i="20" s="1"/>
  <c r="L233" i="20"/>
  <c r="D233" i="20" s="1"/>
  <c r="D232" i="20"/>
  <c r="D297" i="18" l="1"/>
  <c r="E297" i="18"/>
  <c r="CN305" i="13"/>
  <c r="L308" i="49"/>
  <c r="M308" i="49" s="1"/>
  <c r="DC493" i="13"/>
  <c r="G496" i="53"/>
  <c r="C495" i="53"/>
  <c r="D495" i="53"/>
  <c r="E495" i="53"/>
  <c r="D307" i="49"/>
  <c r="C307" i="49"/>
  <c r="E307" i="49"/>
  <c r="H297" i="18"/>
  <c r="C297" i="18"/>
  <c r="G298" i="18"/>
  <c r="H255" i="21"/>
  <c r="G256" i="21"/>
  <c r="D255" i="21"/>
  <c r="E255" i="21"/>
  <c r="C255" i="21"/>
  <c r="DB494" i="13"/>
  <c r="CM306" i="13"/>
  <c r="G256" i="39"/>
  <c r="C255" i="39"/>
  <c r="D255" i="39"/>
  <c r="E255" i="39"/>
  <c r="H255" i="39"/>
  <c r="BU295" i="13"/>
  <c r="BV295" i="13" s="1"/>
  <c r="F258" i="39"/>
  <c r="BI297" i="13"/>
  <c r="BJ297" i="13" s="1"/>
  <c r="CA301" i="13"/>
  <c r="CB301" i="13" s="1"/>
  <c r="CG295" i="13"/>
  <c r="CH295" i="13" s="1"/>
  <c r="BO296" i="13"/>
  <c r="BP296" i="13" s="1"/>
  <c r="K234" i="20"/>
  <c r="I234" i="20"/>
  <c r="M233" i="20"/>
  <c r="L234" i="20"/>
  <c r="C234" i="20" s="1"/>
  <c r="F235" i="20"/>
  <c r="E233" i="20"/>
  <c r="G234" i="20"/>
  <c r="C233" i="20"/>
  <c r="C298" i="18" l="1"/>
  <c r="E298" i="18"/>
  <c r="E496" i="53"/>
  <c r="D496" i="53"/>
  <c r="C496" i="53"/>
  <c r="CN306" i="13"/>
  <c r="L309" i="49"/>
  <c r="M309" i="49" s="1"/>
  <c r="DC494" i="13"/>
  <c r="G497" i="53"/>
  <c r="E308" i="49"/>
  <c r="D308" i="49"/>
  <c r="C308" i="49"/>
  <c r="H298" i="18"/>
  <c r="D298" i="18"/>
  <c r="G299" i="18"/>
  <c r="E299" i="18" s="1"/>
  <c r="H256" i="21"/>
  <c r="G257" i="21"/>
  <c r="E256" i="21"/>
  <c r="C256" i="21"/>
  <c r="D256" i="21"/>
  <c r="DB495" i="13"/>
  <c r="CM307" i="13"/>
  <c r="H256" i="39"/>
  <c r="G257" i="39"/>
  <c r="C256" i="39"/>
  <c r="D256" i="39"/>
  <c r="E256" i="39"/>
  <c r="BU296" i="13"/>
  <c r="BV296" i="13" s="1"/>
  <c r="F259" i="39"/>
  <c r="CA302" i="13"/>
  <c r="CB302" i="13" s="1"/>
  <c r="CG296" i="13"/>
  <c r="CH296" i="13" s="1"/>
  <c r="BO297" i="13"/>
  <c r="BP297" i="13" s="1"/>
  <c r="BI298" i="13"/>
  <c r="BJ298" i="13" s="1"/>
  <c r="G235" i="20"/>
  <c r="I235" i="20"/>
  <c r="D234" i="20"/>
  <c r="M234" i="20"/>
  <c r="E234" i="20"/>
  <c r="F236" i="20"/>
  <c r="J236" i="20" s="1"/>
  <c r="L235" i="20"/>
  <c r="D235" i="20" s="1"/>
  <c r="K235" i="20"/>
  <c r="CN307" i="13" l="1"/>
  <c r="L310" i="49"/>
  <c r="M310" i="49" s="1"/>
  <c r="D497" i="53"/>
  <c r="C497" i="53"/>
  <c r="E497" i="53"/>
  <c r="DC495" i="13"/>
  <c r="G498" i="53"/>
  <c r="D309" i="49"/>
  <c r="C309" i="49"/>
  <c r="E309" i="49"/>
  <c r="C299" i="18"/>
  <c r="D299" i="18"/>
  <c r="H299" i="18"/>
  <c r="G300" i="18"/>
  <c r="H257" i="21"/>
  <c r="C257" i="21"/>
  <c r="E257" i="21"/>
  <c r="D257" i="21"/>
  <c r="G258" i="21"/>
  <c r="DB496" i="13"/>
  <c r="CM308" i="13"/>
  <c r="G258" i="39"/>
  <c r="C257" i="39"/>
  <c r="D257" i="39"/>
  <c r="E257" i="39"/>
  <c r="H257" i="39"/>
  <c r="BU297" i="13"/>
  <c r="BV297" i="13" s="1"/>
  <c r="F260" i="39"/>
  <c r="BO298" i="13"/>
  <c r="BP298" i="13" s="1"/>
  <c r="CA303" i="13"/>
  <c r="CB303" i="13" s="1"/>
  <c r="BI299" i="13"/>
  <c r="BJ299" i="13" s="1"/>
  <c r="CG297" i="13"/>
  <c r="CH297" i="13" s="1"/>
  <c r="C235" i="20"/>
  <c r="M235" i="20"/>
  <c r="E235" i="20"/>
  <c r="K236" i="20"/>
  <c r="I236" i="20"/>
  <c r="F237" i="20"/>
  <c r="G236" i="20"/>
  <c r="L236" i="20"/>
  <c r="E236" i="20" s="1"/>
  <c r="D300" i="18" l="1"/>
  <c r="E300" i="18"/>
  <c r="C498" i="53"/>
  <c r="E498" i="53"/>
  <c r="D498" i="53"/>
  <c r="CN308" i="13"/>
  <c r="L311" i="49"/>
  <c r="M311" i="49" s="1"/>
  <c r="G301" i="18"/>
  <c r="E301" i="18" s="1"/>
  <c r="DC496" i="13"/>
  <c r="G499" i="53"/>
  <c r="E310" i="49"/>
  <c r="C310" i="49"/>
  <c r="D310" i="49"/>
  <c r="C300" i="18"/>
  <c r="H300" i="18"/>
  <c r="G259" i="21"/>
  <c r="E258" i="21"/>
  <c r="C258" i="21"/>
  <c r="D258" i="21"/>
  <c r="H258" i="21"/>
  <c r="DB497" i="13"/>
  <c r="CM309" i="13"/>
  <c r="G259" i="39"/>
  <c r="D258" i="39"/>
  <c r="C258" i="39"/>
  <c r="E258" i="39"/>
  <c r="H258" i="39"/>
  <c r="BU298" i="13"/>
  <c r="BV298" i="13" s="1"/>
  <c r="F261" i="39"/>
  <c r="BI300" i="13"/>
  <c r="BJ300" i="13" s="1"/>
  <c r="CA304" i="13"/>
  <c r="CB304" i="13" s="1"/>
  <c r="CG298" i="13"/>
  <c r="CH298" i="13" s="1"/>
  <c r="BO299" i="13"/>
  <c r="BP299" i="13" s="1"/>
  <c r="G237" i="20"/>
  <c r="I237" i="20"/>
  <c r="M236" i="20"/>
  <c r="L237" i="20"/>
  <c r="D237" i="20" s="1"/>
  <c r="K237" i="20"/>
  <c r="D236" i="20"/>
  <c r="F238" i="20"/>
  <c r="I238" i="20" s="1"/>
  <c r="C236" i="20"/>
  <c r="D301" i="18" l="1"/>
  <c r="C301" i="18"/>
  <c r="CN309" i="13"/>
  <c r="L312" i="49"/>
  <c r="G302" i="18"/>
  <c r="E302" i="18" s="1"/>
  <c r="DC497" i="13"/>
  <c r="G500" i="53"/>
  <c r="C499" i="53"/>
  <c r="E499" i="53"/>
  <c r="D499" i="53"/>
  <c r="M312" i="49"/>
  <c r="C311" i="49"/>
  <c r="D311" i="49"/>
  <c r="E311" i="49"/>
  <c r="J29" i="2"/>
  <c r="H301" i="18"/>
  <c r="H259" i="21"/>
  <c r="G260" i="21"/>
  <c r="C259" i="21"/>
  <c r="D259" i="21"/>
  <c r="E259" i="21"/>
  <c r="DB498" i="13"/>
  <c r="CM310" i="13"/>
  <c r="G260" i="39"/>
  <c r="C259" i="39"/>
  <c r="D259" i="39"/>
  <c r="E259" i="39"/>
  <c r="H259" i="39"/>
  <c r="BU299" i="13"/>
  <c r="BV299" i="13" s="1"/>
  <c r="F262" i="39"/>
  <c r="CA305" i="13"/>
  <c r="CB305" i="13" s="1"/>
  <c r="CG299" i="13"/>
  <c r="CH299" i="13" s="1"/>
  <c r="BO300" i="13"/>
  <c r="BP300" i="13" s="1"/>
  <c r="BI301" i="13"/>
  <c r="BJ301" i="13" s="1"/>
  <c r="C237" i="20"/>
  <c r="E237" i="20"/>
  <c r="M237" i="20"/>
  <c r="K238" i="20"/>
  <c r="G238" i="20"/>
  <c r="F239" i="20"/>
  <c r="L238" i="20"/>
  <c r="D238" i="20" s="1"/>
  <c r="H302" i="18" l="1"/>
  <c r="DC498" i="13"/>
  <c r="G501" i="53"/>
  <c r="G303" i="18"/>
  <c r="E303" i="18" s="1"/>
  <c r="D302" i="18"/>
  <c r="C302" i="18"/>
  <c r="CN310" i="13"/>
  <c r="L313" i="49"/>
  <c r="M313" i="49" s="1"/>
  <c r="E500" i="53"/>
  <c r="D500" i="53"/>
  <c r="C500" i="53"/>
  <c r="C312" i="49"/>
  <c r="D312" i="49"/>
  <c r="E312" i="49"/>
  <c r="H260" i="21"/>
  <c r="G261" i="21"/>
  <c r="E260" i="21"/>
  <c r="D260" i="21"/>
  <c r="C260" i="21"/>
  <c r="H260" i="39"/>
  <c r="DB499" i="13"/>
  <c r="CM311" i="13"/>
  <c r="G261" i="39"/>
  <c r="C260" i="39"/>
  <c r="D260" i="39"/>
  <c r="E260" i="39"/>
  <c r="BU300" i="13"/>
  <c r="BV300" i="13" s="1"/>
  <c r="F263" i="39"/>
  <c r="CG300" i="13"/>
  <c r="CH300" i="13" s="1"/>
  <c r="CA306" i="13"/>
  <c r="CB306" i="13" s="1"/>
  <c r="BO301" i="13"/>
  <c r="BP301" i="13" s="1"/>
  <c r="BI302" i="13"/>
  <c r="BJ302" i="13" s="1"/>
  <c r="K239" i="20"/>
  <c r="I239" i="20"/>
  <c r="L239" i="20"/>
  <c r="E239" i="20" s="1"/>
  <c r="F240" i="20"/>
  <c r="J240" i="20" s="1"/>
  <c r="E238" i="20"/>
  <c r="M238" i="20"/>
  <c r="G239" i="20"/>
  <c r="C238" i="20"/>
  <c r="H303" i="18" l="1"/>
  <c r="DC499" i="13"/>
  <c r="G502" i="53"/>
  <c r="C303" i="18"/>
  <c r="D303" i="18"/>
  <c r="G304" i="18"/>
  <c r="E304" i="18" s="1"/>
  <c r="C313" i="49"/>
  <c r="D313" i="49"/>
  <c r="E313" i="49"/>
  <c r="D501" i="53"/>
  <c r="C501" i="53"/>
  <c r="E501" i="53"/>
  <c r="CN311" i="13"/>
  <c r="L314" i="49"/>
  <c r="M314" i="49" s="1"/>
  <c r="H261" i="21"/>
  <c r="G262" i="21"/>
  <c r="E261" i="21"/>
  <c r="C261" i="21"/>
  <c r="D261" i="21"/>
  <c r="DB500" i="13"/>
  <c r="CM312" i="13"/>
  <c r="G262" i="39"/>
  <c r="C261" i="39"/>
  <c r="D261" i="39"/>
  <c r="E261" i="39"/>
  <c r="H261" i="39"/>
  <c r="BU301" i="13"/>
  <c r="BV301" i="13" s="1"/>
  <c r="F264" i="39"/>
  <c r="CA307" i="13"/>
  <c r="CB307" i="13" s="1"/>
  <c r="BO302" i="13"/>
  <c r="BP302" i="13" s="1"/>
  <c r="BI303" i="13"/>
  <c r="BJ303" i="13" s="1"/>
  <c r="CG301" i="13"/>
  <c r="CH301" i="13" s="1"/>
  <c r="D239" i="20"/>
  <c r="G240" i="20"/>
  <c r="I240" i="20"/>
  <c r="C239" i="20"/>
  <c r="F241" i="20"/>
  <c r="K240" i="20"/>
  <c r="L240" i="20"/>
  <c r="C240" i="20" s="1"/>
  <c r="M239" i="20"/>
  <c r="H304" i="18" l="1"/>
  <c r="CN312" i="13"/>
  <c r="L315" i="49"/>
  <c r="DC500" i="13"/>
  <c r="G503" i="53"/>
  <c r="C502" i="53"/>
  <c r="E502" i="53"/>
  <c r="D502" i="53"/>
  <c r="G305" i="18"/>
  <c r="E305" i="18" s="1"/>
  <c r="D314" i="49"/>
  <c r="E314" i="49"/>
  <c r="C314" i="49"/>
  <c r="C304" i="18"/>
  <c r="D304" i="18"/>
  <c r="C262" i="21"/>
  <c r="E262" i="21"/>
  <c r="D262" i="21"/>
  <c r="G263" i="21"/>
  <c r="H262" i="21"/>
  <c r="DB501" i="13"/>
  <c r="CM313" i="13"/>
  <c r="H262" i="39"/>
  <c r="G263" i="39"/>
  <c r="D262" i="39"/>
  <c r="C262" i="39"/>
  <c r="E262" i="39"/>
  <c r="F265" i="39"/>
  <c r="BU302" i="13"/>
  <c r="BV302" i="13" s="1"/>
  <c r="BO303" i="13"/>
  <c r="BP303" i="13" s="1"/>
  <c r="CA308" i="13"/>
  <c r="CB308" i="13" s="1"/>
  <c r="CG302" i="13"/>
  <c r="CH302" i="13" s="1"/>
  <c r="BI304" i="13"/>
  <c r="BJ304" i="13" s="1"/>
  <c r="K241" i="20"/>
  <c r="I241" i="20"/>
  <c r="L241" i="20"/>
  <c r="C241" i="20" s="1"/>
  <c r="F242" i="20"/>
  <c r="J242" i="20" s="1"/>
  <c r="M240" i="20"/>
  <c r="E240" i="20"/>
  <c r="G241" i="20"/>
  <c r="D240" i="20"/>
  <c r="G306" i="18" l="1"/>
  <c r="E306" i="18" s="1"/>
  <c r="CN313" i="13"/>
  <c r="L316" i="49"/>
  <c r="E315" i="49"/>
  <c r="C315" i="49"/>
  <c r="D315" i="49"/>
  <c r="DC501" i="13"/>
  <c r="G504" i="53"/>
  <c r="C305" i="18"/>
  <c r="D305" i="18"/>
  <c r="E503" i="53"/>
  <c r="D503" i="53"/>
  <c r="C503" i="53"/>
  <c r="H305" i="18"/>
  <c r="M315" i="49"/>
  <c r="H263" i="21"/>
  <c r="G264" i="21"/>
  <c r="E263" i="21"/>
  <c r="C263" i="21"/>
  <c r="D263" i="21"/>
  <c r="H263" i="39"/>
  <c r="DB502" i="13"/>
  <c r="CM314" i="13"/>
  <c r="C263" i="39"/>
  <c r="D263" i="39"/>
  <c r="E263" i="39"/>
  <c r="G264" i="39"/>
  <c r="F266" i="39"/>
  <c r="BU303" i="13"/>
  <c r="BV303" i="13" s="1"/>
  <c r="BI305" i="13"/>
  <c r="BJ305" i="13" s="1"/>
  <c r="CG303" i="13"/>
  <c r="CH303" i="13" s="1"/>
  <c r="BO304" i="13"/>
  <c r="BP304" i="13" s="1"/>
  <c r="CA309" i="13"/>
  <c r="CB309" i="13" s="1"/>
  <c r="E241" i="20"/>
  <c r="M241" i="20"/>
  <c r="G242" i="20"/>
  <c r="I242" i="20"/>
  <c r="D241" i="20"/>
  <c r="L242" i="20"/>
  <c r="E242" i="20" s="1"/>
  <c r="K242" i="20"/>
  <c r="F243" i="20"/>
  <c r="I243" i="20" s="1"/>
  <c r="H306" i="18" l="1"/>
  <c r="M316" i="49"/>
  <c r="DC502" i="13"/>
  <c r="G505" i="53"/>
  <c r="C316" i="49"/>
  <c r="E316" i="49"/>
  <c r="D316" i="49"/>
  <c r="G307" i="18"/>
  <c r="E307" i="18" s="1"/>
  <c r="C306" i="18"/>
  <c r="D306" i="18"/>
  <c r="CN314" i="13"/>
  <c r="L317" i="49"/>
  <c r="C504" i="53"/>
  <c r="E504" i="53"/>
  <c r="D504" i="53"/>
  <c r="H264" i="21"/>
  <c r="G265" i="21"/>
  <c r="E264" i="21"/>
  <c r="C264" i="21"/>
  <c r="D264" i="21"/>
  <c r="DB503" i="13"/>
  <c r="CM315" i="13"/>
  <c r="C264" i="39"/>
  <c r="D264" i="39"/>
  <c r="E264" i="39"/>
  <c r="G265" i="39"/>
  <c r="H264" i="39"/>
  <c r="F267" i="39"/>
  <c r="BU304" i="13"/>
  <c r="BV304" i="13" s="1"/>
  <c r="BO305" i="13"/>
  <c r="BP305" i="13" s="1"/>
  <c r="CG304" i="13"/>
  <c r="CH304" i="13" s="1"/>
  <c r="BI306" i="13"/>
  <c r="BJ306" i="13" s="1"/>
  <c r="CA310" i="13"/>
  <c r="CB310" i="13" s="1"/>
  <c r="M242" i="20"/>
  <c r="K243" i="20"/>
  <c r="G243" i="20"/>
  <c r="D242" i="20"/>
  <c r="C242" i="20"/>
  <c r="F244" i="20"/>
  <c r="L243" i="20"/>
  <c r="E243" i="20" s="1"/>
  <c r="M317" i="49" l="1"/>
  <c r="G308" i="18"/>
  <c r="E308" i="18" s="1"/>
  <c r="CN315" i="13"/>
  <c r="L318" i="49"/>
  <c r="D307" i="18"/>
  <c r="C307" i="18"/>
  <c r="DC503" i="13"/>
  <c r="G506" i="53"/>
  <c r="H307" i="18"/>
  <c r="H308" i="18" s="1"/>
  <c r="D505" i="53"/>
  <c r="E505" i="53"/>
  <c r="C505" i="53"/>
  <c r="C317" i="49"/>
  <c r="D317" i="49"/>
  <c r="E317" i="49"/>
  <c r="H265" i="21"/>
  <c r="C265" i="21"/>
  <c r="D265" i="21"/>
  <c r="E265" i="21"/>
  <c r="G266" i="21"/>
  <c r="DB504" i="13"/>
  <c r="CM316" i="13"/>
  <c r="E265" i="39"/>
  <c r="D265" i="39"/>
  <c r="C265" i="39"/>
  <c r="G266" i="39"/>
  <c r="H265" i="39"/>
  <c r="BU305" i="13"/>
  <c r="BV305" i="13" s="1"/>
  <c r="F268" i="39"/>
  <c r="BO306" i="13"/>
  <c r="BP306" i="13" s="1"/>
  <c r="BI307" i="13"/>
  <c r="BJ307" i="13" s="1"/>
  <c r="CA311" i="13"/>
  <c r="CB311" i="13" s="1"/>
  <c r="CG305" i="13"/>
  <c r="CH305" i="13" s="1"/>
  <c r="K244" i="20"/>
  <c r="I244" i="20"/>
  <c r="F245" i="20"/>
  <c r="I245" i="20" s="1"/>
  <c r="C243" i="20"/>
  <c r="M243" i="20"/>
  <c r="G244" i="20"/>
  <c r="L244" i="20"/>
  <c r="D244" i="20" s="1"/>
  <c r="D243" i="20"/>
  <c r="G309" i="18" l="1"/>
  <c r="CN316" i="13"/>
  <c r="L319" i="49"/>
  <c r="DC504" i="13"/>
  <c r="G507" i="53"/>
  <c r="D308" i="18"/>
  <c r="C308" i="18"/>
  <c r="D506" i="53"/>
  <c r="C506" i="53"/>
  <c r="E506" i="53"/>
  <c r="D318" i="49"/>
  <c r="E318" i="49"/>
  <c r="C318" i="49"/>
  <c r="M318" i="49"/>
  <c r="E266" i="21"/>
  <c r="D266" i="21"/>
  <c r="C266" i="21"/>
  <c r="G267" i="21"/>
  <c r="H266" i="21"/>
  <c r="DB505" i="13"/>
  <c r="CM317" i="13"/>
  <c r="G267" i="39"/>
  <c r="D266" i="39"/>
  <c r="C266" i="39"/>
  <c r="E266" i="39"/>
  <c r="H266" i="39"/>
  <c r="F269" i="39"/>
  <c r="BU306" i="13"/>
  <c r="BV306" i="13" s="1"/>
  <c r="BO307" i="13"/>
  <c r="BP307" i="13" s="1"/>
  <c r="CG306" i="13"/>
  <c r="CH306" i="13" s="1"/>
  <c r="CA312" i="13"/>
  <c r="CB312" i="13" s="1"/>
  <c r="BI308" i="13"/>
  <c r="BJ308" i="13" s="1"/>
  <c r="G245" i="20"/>
  <c r="K245" i="20"/>
  <c r="E244" i="20"/>
  <c r="F246" i="20"/>
  <c r="I246" i="20" s="1"/>
  <c r="J245" i="20"/>
  <c r="L245" i="20"/>
  <c r="C245" i="20" s="1"/>
  <c r="C244" i="20"/>
  <c r="M244" i="20"/>
  <c r="H309" i="18" l="1"/>
  <c r="E309" i="18"/>
  <c r="M319" i="49"/>
  <c r="G310" i="18"/>
  <c r="CN317" i="13"/>
  <c r="L320" i="49"/>
  <c r="C319" i="49"/>
  <c r="D319" i="49"/>
  <c r="E319" i="49"/>
  <c r="DC505" i="13"/>
  <c r="G508" i="53"/>
  <c r="D507" i="53"/>
  <c r="E507" i="53"/>
  <c r="C507" i="53"/>
  <c r="C309" i="18"/>
  <c r="D309" i="18"/>
  <c r="D267" i="21"/>
  <c r="C267" i="21"/>
  <c r="E267" i="21"/>
  <c r="G268" i="21"/>
  <c r="H267" i="21"/>
  <c r="DB506" i="13"/>
  <c r="CM318" i="13"/>
  <c r="C267" i="39"/>
  <c r="E267" i="39"/>
  <c r="D267" i="39"/>
  <c r="G268" i="39"/>
  <c r="H267" i="39"/>
  <c r="F270" i="39"/>
  <c r="BU307" i="13"/>
  <c r="BV307" i="13" s="1"/>
  <c r="CG307" i="13"/>
  <c r="CH307" i="13" s="1"/>
  <c r="BO308" i="13"/>
  <c r="BP308" i="13" s="1"/>
  <c r="CA313" i="13"/>
  <c r="CB313" i="13" s="1"/>
  <c r="BI309" i="13"/>
  <c r="BJ309" i="13" s="1"/>
  <c r="M245" i="20"/>
  <c r="J246" i="20"/>
  <c r="K246" i="20"/>
  <c r="L246" i="20"/>
  <c r="E246" i="20" s="1"/>
  <c r="G246" i="20"/>
  <c r="D245" i="20"/>
  <c r="F247" i="20"/>
  <c r="I247" i="20" s="1"/>
  <c r="E245" i="20"/>
  <c r="H310" i="18" l="1"/>
  <c r="E310" i="18"/>
  <c r="M320" i="49"/>
  <c r="CN318" i="13"/>
  <c r="L321" i="49"/>
  <c r="C320" i="49"/>
  <c r="E320" i="49"/>
  <c r="D320" i="49"/>
  <c r="DC506" i="13"/>
  <c r="G509" i="53"/>
  <c r="C310" i="18"/>
  <c r="D310" i="18"/>
  <c r="G311" i="18"/>
  <c r="D508" i="53"/>
  <c r="C508" i="53"/>
  <c r="E508" i="53"/>
  <c r="H268" i="21"/>
  <c r="G269" i="21"/>
  <c r="E268" i="21"/>
  <c r="D268" i="21"/>
  <c r="C268" i="21"/>
  <c r="DB507" i="13"/>
  <c r="CM319" i="13"/>
  <c r="C268" i="39"/>
  <c r="E268" i="39"/>
  <c r="D268" i="39"/>
  <c r="G269" i="39"/>
  <c r="H268" i="39"/>
  <c r="BU308" i="13"/>
  <c r="BV308" i="13" s="1"/>
  <c r="F271" i="39"/>
  <c r="BI310" i="13"/>
  <c r="BJ310" i="13" s="1"/>
  <c r="CA314" i="13"/>
  <c r="CB314" i="13" s="1"/>
  <c r="BO309" i="13"/>
  <c r="BP309" i="13" s="1"/>
  <c r="CG308" i="13"/>
  <c r="CH308" i="13" s="1"/>
  <c r="C246" i="20"/>
  <c r="M246" i="20"/>
  <c r="D246" i="20"/>
  <c r="G247" i="20"/>
  <c r="K247" i="20"/>
  <c r="J247" i="20"/>
  <c r="L247" i="20"/>
  <c r="C247" i="20" s="1"/>
  <c r="F248" i="20"/>
  <c r="M321" i="49" l="1"/>
  <c r="H311" i="18"/>
  <c r="E311" i="18"/>
  <c r="CN319" i="13"/>
  <c r="L322" i="49"/>
  <c r="M322" i="49" s="1"/>
  <c r="DC507" i="13"/>
  <c r="G510" i="53"/>
  <c r="C509" i="53"/>
  <c r="D509" i="53"/>
  <c r="E509" i="53"/>
  <c r="G312" i="18"/>
  <c r="E312" i="18" s="1"/>
  <c r="E321" i="49"/>
  <c r="D321" i="49"/>
  <c r="C321" i="49"/>
  <c r="C311" i="18"/>
  <c r="D311" i="18"/>
  <c r="H269" i="21"/>
  <c r="D269" i="21"/>
  <c r="C269" i="21"/>
  <c r="E269" i="21"/>
  <c r="G270" i="21"/>
  <c r="DB508" i="13"/>
  <c r="CM320" i="13"/>
  <c r="C269" i="39"/>
  <c r="D269" i="39"/>
  <c r="E269" i="39"/>
  <c r="G270" i="39"/>
  <c r="H269" i="39"/>
  <c r="BU309" i="13"/>
  <c r="BV309" i="13" s="1"/>
  <c r="F272" i="39"/>
  <c r="CG309" i="13"/>
  <c r="CH309" i="13" s="1"/>
  <c r="CA315" i="13"/>
  <c r="CB315" i="13" s="1"/>
  <c r="BO310" i="13"/>
  <c r="BP310" i="13" s="1"/>
  <c r="BI311" i="13"/>
  <c r="BJ311" i="13" s="1"/>
  <c r="K248" i="20"/>
  <c r="I248" i="20"/>
  <c r="J248" i="20"/>
  <c r="G248" i="20"/>
  <c r="E247" i="20"/>
  <c r="M247" i="20"/>
  <c r="D247" i="20"/>
  <c r="F249" i="20"/>
  <c r="I249" i="20" s="1"/>
  <c r="L248" i="20"/>
  <c r="D248" i="20" s="1"/>
  <c r="CN320" i="13" l="1"/>
  <c r="L323" i="49"/>
  <c r="M323" i="49" s="1"/>
  <c r="D312" i="18"/>
  <c r="C312" i="18"/>
  <c r="DC508" i="13"/>
  <c r="G511" i="53"/>
  <c r="D322" i="49"/>
  <c r="C322" i="49"/>
  <c r="E322" i="49"/>
  <c r="G313" i="18"/>
  <c r="E313" i="18" s="1"/>
  <c r="E510" i="53"/>
  <c r="D510" i="53"/>
  <c r="C510" i="53"/>
  <c r="H312" i="18"/>
  <c r="G271" i="21"/>
  <c r="C270" i="21"/>
  <c r="D270" i="21"/>
  <c r="E270" i="21"/>
  <c r="H270" i="21"/>
  <c r="H271" i="21" s="1"/>
  <c r="DB509" i="13"/>
  <c r="CM321" i="13"/>
  <c r="G271" i="39"/>
  <c r="D270" i="39"/>
  <c r="C270" i="39"/>
  <c r="E270" i="39"/>
  <c r="H270" i="39"/>
  <c r="BU310" i="13"/>
  <c r="BV310" i="13" s="1"/>
  <c r="F273" i="39"/>
  <c r="BO311" i="13"/>
  <c r="BP311" i="13" s="1"/>
  <c r="CG310" i="13"/>
  <c r="CH310" i="13" s="1"/>
  <c r="CA316" i="13"/>
  <c r="CB316" i="13" s="1"/>
  <c r="BI312" i="13"/>
  <c r="BJ312" i="13" s="1"/>
  <c r="C248" i="20"/>
  <c r="E248" i="20"/>
  <c r="J249" i="20"/>
  <c r="K249" i="20"/>
  <c r="M248" i="20"/>
  <c r="G249" i="20"/>
  <c r="L249" i="20"/>
  <c r="C249" i="20" s="1"/>
  <c r="F250" i="20"/>
  <c r="I250" i="20" s="1"/>
  <c r="H313" i="18" l="1"/>
  <c r="G314" i="18"/>
  <c r="E314" i="18" s="1"/>
  <c r="CN321" i="13"/>
  <c r="L324" i="49"/>
  <c r="M324" i="49" s="1"/>
  <c r="DC509" i="13"/>
  <c r="G512" i="53"/>
  <c r="E511" i="53"/>
  <c r="C511" i="53"/>
  <c r="D511" i="53"/>
  <c r="D323" i="49"/>
  <c r="C323" i="49"/>
  <c r="E323" i="49"/>
  <c r="C313" i="18"/>
  <c r="D313" i="18"/>
  <c r="E271" i="21"/>
  <c r="C271" i="21"/>
  <c r="D271" i="21"/>
  <c r="G272" i="21"/>
  <c r="H271" i="39"/>
  <c r="DB510" i="13"/>
  <c r="CM322" i="13"/>
  <c r="G272" i="39"/>
  <c r="C271" i="39"/>
  <c r="D271" i="39"/>
  <c r="E271" i="39"/>
  <c r="BU311" i="13"/>
  <c r="BV311" i="13" s="1"/>
  <c r="F274" i="39"/>
  <c r="CA317" i="13"/>
  <c r="CB317" i="13" s="1"/>
  <c r="CG311" i="13"/>
  <c r="CH311" i="13" s="1"/>
  <c r="BI313" i="13"/>
  <c r="BJ313" i="13" s="1"/>
  <c r="BO312" i="13"/>
  <c r="BP312" i="13" s="1"/>
  <c r="G250" i="20"/>
  <c r="J250" i="20"/>
  <c r="M249" i="20"/>
  <c r="K250" i="20"/>
  <c r="F251" i="20"/>
  <c r="I251" i="20" s="1"/>
  <c r="D249" i="20"/>
  <c r="E249" i="20"/>
  <c r="L250" i="20"/>
  <c r="H314" i="18" l="1"/>
  <c r="CN322" i="13"/>
  <c r="L325" i="49"/>
  <c r="M325" i="49" s="1"/>
  <c r="D324" i="49"/>
  <c r="C324" i="49"/>
  <c r="E324" i="49"/>
  <c r="DC510" i="13"/>
  <c r="G513" i="53"/>
  <c r="E512" i="53"/>
  <c r="D512" i="53"/>
  <c r="C512" i="53"/>
  <c r="G315" i="18"/>
  <c r="E315" i="18" s="1"/>
  <c r="C314" i="18"/>
  <c r="D314" i="18"/>
  <c r="D272" i="21"/>
  <c r="C272" i="21"/>
  <c r="E272" i="21"/>
  <c r="G273" i="21"/>
  <c r="H272" i="21"/>
  <c r="DB511" i="13"/>
  <c r="CM323" i="13"/>
  <c r="C272" i="39"/>
  <c r="E272" i="39"/>
  <c r="D272" i="39"/>
  <c r="G273" i="39"/>
  <c r="H272" i="39"/>
  <c r="BU312" i="13"/>
  <c r="BV312" i="13" s="1"/>
  <c r="F275" i="39"/>
  <c r="BO313" i="13"/>
  <c r="BP313" i="13" s="1"/>
  <c r="CG312" i="13"/>
  <c r="CH312" i="13" s="1"/>
  <c r="BI314" i="13"/>
  <c r="BJ314" i="13" s="1"/>
  <c r="CA318" i="13"/>
  <c r="CB318" i="13" s="1"/>
  <c r="K251" i="20"/>
  <c r="J251" i="20"/>
  <c r="M250" i="20"/>
  <c r="G251" i="20"/>
  <c r="D250" i="20"/>
  <c r="L251" i="20"/>
  <c r="C251" i="20" s="1"/>
  <c r="F252" i="20"/>
  <c r="E250" i="20"/>
  <c r="C250" i="20"/>
  <c r="H315" i="18" l="1"/>
  <c r="G316" i="18"/>
  <c r="E316" i="18" s="1"/>
  <c r="CN323" i="13"/>
  <c r="L326" i="49"/>
  <c r="M326" i="49" s="1"/>
  <c r="D315" i="18"/>
  <c r="C315" i="18"/>
  <c r="DC511" i="13"/>
  <c r="G514" i="53"/>
  <c r="D513" i="53"/>
  <c r="C513" i="53"/>
  <c r="E513" i="53"/>
  <c r="C325" i="49"/>
  <c r="E325" i="49"/>
  <c r="D325" i="49"/>
  <c r="H273" i="21"/>
  <c r="G274" i="21"/>
  <c r="C273" i="21"/>
  <c r="E273" i="21"/>
  <c r="D273" i="21"/>
  <c r="DB512" i="13"/>
  <c r="CM324" i="13"/>
  <c r="C273" i="39"/>
  <c r="D273" i="39"/>
  <c r="E273" i="39"/>
  <c r="G274" i="39"/>
  <c r="H273" i="39"/>
  <c r="BU313" i="13"/>
  <c r="BV313" i="13" s="1"/>
  <c r="F276" i="39"/>
  <c r="CG313" i="13"/>
  <c r="CH313" i="13" s="1"/>
  <c r="BO314" i="13"/>
  <c r="BP314" i="13" s="1"/>
  <c r="BI315" i="13"/>
  <c r="BJ315" i="13" s="1"/>
  <c r="CA319" i="13"/>
  <c r="CB319" i="13" s="1"/>
  <c r="G252" i="20"/>
  <c r="I252" i="20"/>
  <c r="M251" i="20"/>
  <c r="L252" i="20"/>
  <c r="D252" i="20" s="1"/>
  <c r="K252" i="20"/>
  <c r="E251" i="20"/>
  <c r="F253" i="20"/>
  <c r="D251" i="20"/>
  <c r="H316" i="18" l="1"/>
  <c r="CN324" i="13"/>
  <c r="L327" i="49"/>
  <c r="M327" i="49"/>
  <c r="E326" i="49"/>
  <c r="D326" i="49"/>
  <c r="C326" i="49"/>
  <c r="DC512" i="13"/>
  <c r="G515" i="53"/>
  <c r="C316" i="18"/>
  <c r="D316" i="18"/>
  <c r="G317" i="18"/>
  <c r="D514" i="53"/>
  <c r="C514" i="53"/>
  <c r="E514" i="53"/>
  <c r="H274" i="21"/>
  <c r="G275" i="21"/>
  <c r="E274" i="21"/>
  <c r="C274" i="21"/>
  <c r="D274" i="21"/>
  <c r="DB513" i="13"/>
  <c r="CM325" i="13"/>
  <c r="D274" i="39"/>
  <c r="C274" i="39"/>
  <c r="E274" i="39"/>
  <c r="G275" i="39"/>
  <c r="H274" i="39"/>
  <c r="BU314" i="13"/>
  <c r="BV314" i="13" s="1"/>
  <c r="F277" i="39"/>
  <c r="CA320" i="13"/>
  <c r="CB320" i="13" s="1"/>
  <c r="CG314" i="13"/>
  <c r="CH314" i="13" s="1"/>
  <c r="BI316" i="13"/>
  <c r="BJ316" i="13" s="1"/>
  <c r="BO315" i="13"/>
  <c r="BP315" i="13" s="1"/>
  <c r="C252" i="20"/>
  <c r="E252" i="20"/>
  <c r="K253" i="20"/>
  <c r="G253" i="20"/>
  <c r="M252" i="20"/>
  <c r="F254" i="20"/>
  <c r="L253" i="20"/>
  <c r="C253" i="20" s="1"/>
  <c r="H317" i="18" l="1"/>
  <c r="E317" i="18"/>
  <c r="CN325" i="13"/>
  <c r="L328" i="49"/>
  <c r="E515" i="53"/>
  <c r="D515" i="53"/>
  <c r="C515" i="53"/>
  <c r="DC513" i="13"/>
  <c r="G516" i="53"/>
  <c r="M328" i="49"/>
  <c r="G318" i="18"/>
  <c r="C327" i="49"/>
  <c r="E327" i="49"/>
  <c r="D327" i="49"/>
  <c r="C317" i="18"/>
  <c r="D317" i="18"/>
  <c r="H275" i="21"/>
  <c r="G276" i="21"/>
  <c r="C275" i="21"/>
  <c r="D275" i="21"/>
  <c r="E275" i="21"/>
  <c r="DB514" i="13"/>
  <c r="CM326" i="13"/>
  <c r="G276" i="39"/>
  <c r="C275" i="39"/>
  <c r="D275" i="39"/>
  <c r="E275" i="39"/>
  <c r="H275" i="39"/>
  <c r="BU315" i="13"/>
  <c r="BV315" i="13" s="1"/>
  <c r="F278" i="39"/>
  <c r="BO316" i="13"/>
  <c r="BP316" i="13" s="1"/>
  <c r="CG315" i="13"/>
  <c r="CH315" i="13" s="1"/>
  <c r="BI317" i="13"/>
  <c r="BJ317" i="13" s="1"/>
  <c r="CA321" i="13"/>
  <c r="CB321" i="13" s="1"/>
  <c r="K254" i="20"/>
  <c r="I254" i="20"/>
  <c r="M253" i="20"/>
  <c r="D253" i="20"/>
  <c r="E253" i="20"/>
  <c r="F255" i="20"/>
  <c r="G254" i="20"/>
  <c r="L254" i="20"/>
  <c r="D254" i="20" s="1"/>
  <c r="H318" i="18" l="1"/>
  <c r="E318" i="18"/>
  <c r="G319" i="18"/>
  <c r="E319" i="18" s="1"/>
  <c r="CN326" i="13"/>
  <c r="L329" i="49"/>
  <c r="M329" i="49" s="1"/>
  <c r="DC514" i="13"/>
  <c r="G517" i="53"/>
  <c r="E516" i="53"/>
  <c r="D516" i="53"/>
  <c r="C516" i="53"/>
  <c r="D318" i="18"/>
  <c r="C318" i="18"/>
  <c r="C328" i="49"/>
  <c r="E328" i="49"/>
  <c r="D328" i="49"/>
  <c r="H276" i="21"/>
  <c r="G277" i="21"/>
  <c r="D276" i="21"/>
  <c r="E276" i="21"/>
  <c r="C276" i="21"/>
  <c r="DB515" i="13"/>
  <c r="CM327" i="13"/>
  <c r="G277" i="39"/>
  <c r="C276" i="39"/>
  <c r="E276" i="39"/>
  <c r="D276" i="39"/>
  <c r="H276" i="39"/>
  <c r="F279" i="39"/>
  <c r="BU316" i="13"/>
  <c r="BV316" i="13" s="1"/>
  <c r="CA322" i="13"/>
  <c r="CB322" i="13" s="1"/>
  <c r="BI318" i="13"/>
  <c r="BJ318" i="13" s="1"/>
  <c r="CG316" i="13"/>
  <c r="CH316" i="13" s="1"/>
  <c r="BO317" i="13"/>
  <c r="BP317" i="13" s="1"/>
  <c r="G255" i="20"/>
  <c r="I255" i="20"/>
  <c r="E254" i="20"/>
  <c r="K255" i="20"/>
  <c r="L255" i="20"/>
  <c r="D255" i="20" s="1"/>
  <c r="F256" i="20"/>
  <c r="C254" i="20"/>
  <c r="M254" i="20"/>
  <c r="CN327" i="13" l="1"/>
  <c r="L330" i="49"/>
  <c r="D517" i="53"/>
  <c r="C517" i="53"/>
  <c r="E517" i="53"/>
  <c r="DC515" i="13"/>
  <c r="G518" i="53"/>
  <c r="C319" i="18"/>
  <c r="D319" i="18"/>
  <c r="G320" i="18"/>
  <c r="E320" i="18" s="1"/>
  <c r="M330" i="49"/>
  <c r="D329" i="49"/>
  <c r="C329" i="49"/>
  <c r="E329" i="49"/>
  <c r="H319" i="18"/>
  <c r="H277" i="21"/>
  <c r="G278" i="21"/>
  <c r="C277" i="21"/>
  <c r="E277" i="21"/>
  <c r="D277" i="21"/>
  <c r="DB516" i="13"/>
  <c r="CM328" i="13"/>
  <c r="G278" i="39"/>
  <c r="C277" i="39"/>
  <c r="D277" i="39"/>
  <c r="E277" i="39"/>
  <c r="H277" i="39"/>
  <c r="BU317" i="13"/>
  <c r="BV317" i="13" s="1"/>
  <c r="F280" i="39"/>
  <c r="BO318" i="13"/>
  <c r="BP318" i="13" s="1"/>
  <c r="CG317" i="13"/>
  <c r="CH317" i="13" s="1"/>
  <c r="BI319" i="13"/>
  <c r="BJ319" i="13" s="1"/>
  <c r="CA323" i="13"/>
  <c r="CB323" i="13" s="1"/>
  <c r="K256" i="20"/>
  <c r="I256" i="20"/>
  <c r="F257" i="20"/>
  <c r="I257" i="20" s="1"/>
  <c r="M255" i="20"/>
  <c r="L256" i="20"/>
  <c r="D256" i="20" s="1"/>
  <c r="G256" i="20"/>
  <c r="E255" i="20"/>
  <c r="C255" i="20"/>
  <c r="H320" i="18" l="1"/>
  <c r="G321" i="18"/>
  <c r="E321" i="18" s="1"/>
  <c r="CN328" i="13"/>
  <c r="L331" i="49"/>
  <c r="M331" i="49" s="1"/>
  <c r="C320" i="18"/>
  <c r="D320" i="18"/>
  <c r="DC516" i="13"/>
  <c r="G519" i="53"/>
  <c r="E518" i="53"/>
  <c r="D518" i="53"/>
  <c r="C518" i="53"/>
  <c r="E330" i="49"/>
  <c r="C330" i="49"/>
  <c r="D330" i="49"/>
  <c r="E278" i="21"/>
  <c r="D278" i="21"/>
  <c r="C278" i="21"/>
  <c r="G279" i="21"/>
  <c r="H278" i="21"/>
  <c r="DB517" i="13"/>
  <c r="CM329" i="13"/>
  <c r="D278" i="39"/>
  <c r="C278" i="39"/>
  <c r="E278" i="39"/>
  <c r="G279" i="39"/>
  <c r="H278" i="39"/>
  <c r="F281" i="39"/>
  <c r="BU318" i="13"/>
  <c r="BV318" i="13" s="1"/>
  <c r="CG318" i="13"/>
  <c r="CH318" i="13" s="1"/>
  <c r="BI320" i="13"/>
  <c r="BJ320" i="13" s="1"/>
  <c r="BO319" i="13"/>
  <c r="BP319" i="13" s="1"/>
  <c r="CA324" i="13"/>
  <c r="CB324" i="13" s="1"/>
  <c r="C256" i="20"/>
  <c r="E256" i="20"/>
  <c r="G257" i="20"/>
  <c r="J257" i="20"/>
  <c r="F258" i="20"/>
  <c r="M256" i="20"/>
  <c r="L257" i="20"/>
  <c r="C257" i="20" s="1"/>
  <c r="K257" i="20"/>
  <c r="H321" i="18" l="1"/>
  <c r="CN329" i="13"/>
  <c r="L332" i="49"/>
  <c r="M332" i="49" s="1"/>
  <c r="D331" i="49"/>
  <c r="E331" i="49"/>
  <c r="C331" i="49"/>
  <c r="DC517" i="13"/>
  <c r="G520" i="53"/>
  <c r="G322" i="18"/>
  <c r="E322" i="18" s="1"/>
  <c r="C321" i="18"/>
  <c r="D321" i="18"/>
  <c r="E519" i="53"/>
  <c r="D519" i="53"/>
  <c r="C519" i="53"/>
  <c r="H279" i="21"/>
  <c r="G280" i="21"/>
  <c r="E279" i="21"/>
  <c r="C279" i="21"/>
  <c r="D279" i="21"/>
  <c r="DB518" i="13"/>
  <c r="CM330" i="13"/>
  <c r="G280" i="39"/>
  <c r="C279" i="39"/>
  <c r="D279" i="39"/>
  <c r="E279" i="39"/>
  <c r="H279" i="39"/>
  <c r="F282" i="39"/>
  <c r="BU319" i="13"/>
  <c r="BV319" i="13" s="1"/>
  <c r="BI321" i="13"/>
  <c r="BJ321" i="13" s="1"/>
  <c r="CG319" i="13"/>
  <c r="CH319" i="13" s="1"/>
  <c r="BO320" i="13"/>
  <c r="BP320" i="13" s="1"/>
  <c r="CA325" i="13"/>
  <c r="CB325" i="13" s="1"/>
  <c r="K258" i="20"/>
  <c r="G258" i="20"/>
  <c r="E257" i="20"/>
  <c r="D257" i="20"/>
  <c r="L258" i="20"/>
  <c r="C258" i="20" s="1"/>
  <c r="M257" i="20"/>
  <c r="F259" i="20"/>
  <c r="H322" i="18" l="1"/>
  <c r="CN330" i="13"/>
  <c r="L333" i="49"/>
  <c r="M333" i="49" s="1"/>
  <c r="C520" i="53"/>
  <c r="E520" i="53"/>
  <c r="D520" i="53"/>
  <c r="DC518" i="13"/>
  <c r="G521" i="53"/>
  <c r="G323" i="18"/>
  <c r="E323" i="18" s="1"/>
  <c r="C322" i="18"/>
  <c r="D322" i="18"/>
  <c r="C332" i="49"/>
  <c r="E332" i="49"/>
  <c r="D332" i="49"/>
  <c r="H280" i="21"/>
  <c r="D280" i="21"/>
  <c r="C280" i="21"/>
  <c r="E280" i="21"/>
  <c r="G281" i="21"/>
  <c r="H280" i="39"/>
  <c r="DB519" i="13"/>
  <c r="CM331" i="13"/>
  <c r="C280" i="39"/>
  <c r="E280" i="39"/>
  <c r="D280" i="39"/>
  <c r="G281" i="39"/>
  <c r="F283" i="39"/>
  <c r="BU320" i="13"/>
  <c r="BV320" i="13" s="1"/>
  <c r="CG320" i="13"/>
  <c r="CH320" i="13" s="1"/>
  <c r="CA326" i="13"/>
  <c r="CB326" i="13" s="1"/>
  <c r="BI322" i="13"/>
  <c r="BJ322" i="13" s="1"/>
  <c r="BO321" i="13"/>
  <c r="BP321" i="13" s="1"/>
  <c r="K259" i="20"/>
  <c r="J259" i="20"/>
  <c r="M258" i="20"/>
  <c r="D258" i="20"/>
  <c r="L259" i="20"/>
  <c r="E259" i="20" s="1"/>
  <c r="E258" i="20"/>
  <c r="G259" i="20"/>
  <c r="F260" i="20"/>
  <c r="DC519" i="13" l="1"/>
  <c r="G522" i="53"/>
  <c r="D521" i="53"/>
  <c r="E521" i="53"/>
  <c r="C521" i="53"/>
  <c r="D333" i="49"/>
  <c r="C333" i="49"/>
  <c r="E333" i="49"/>
  <c r="C323" i="18"/>
  <c r="D323" i="18"/>
  <c r="G324" i="18"/>
  <c r="E324" i="18" s="1"/>
  <c r="CN331" i="13"/>
  <c r="L334" i="49"/>
  <c r="H323" i="18"/>
  <c r="C281" i="21"/>
  <c r="D281" i="21"/>
  <c r="E281" i="21"/>
  <c r="G282" i="21"/>
  <c r="H281" i="21"/>
  <c r="DB520" i="13"/>
  <c r="CM332" i="13"/>
  <c r="E281" i="39"/>
  <c r="D281" i="39"/>
  <c r="C281" i="39"/>
  <c r="G282" i="39"/>
  <c r="H281" i="39"/>
  <c r="BU321" i="13"/>
  <c r="BV321" i="13" s="1"/>
  <c r="F284" i="39"/>
  <c r="BI323" i="13"/>
  <c r="BJ323" i="13" s="1"/>
  <c r="CA327" i="13"/>
  <c r="CB327" i="13" s="1"/>
  <c r="BO322" i="13"/>
  <c r="BP322" i="13" s="1"/>
  <c r="CG321" i="13"/>
  <c r="CH321" i="13" s="1"/>
  <c r="D259" i="20"/>
  <c r="C259" i="20"/>
  <c r="G260" i="20"/>
  <c r="I260" i="20"/>
  <c r="M259" i="20"/>
  <c r="K260" i="20"/>
  <c r="L260" i="20"/>
  <c r="E260" i="20" s="1"/>
  <c r="F261" i="20"/>
  <c r="K261" i="20" s="1"/>
  <c r="H324" i="18" l="1"/>
  <c r="CN332" i="13"/>
  <c r="L335" i="49"/>
  <c r="D334" i="49"/>
  <c r="C334" i="49"/>
  <c r="E334" i="49"/>
  <c r="DC520" i="13"/>
  <c r="G523" i="53"/>
  <c r="G325" i="18"/>
  <c r="E325" i="18" s="1"/>
  <c r="D324" i="18"/>
  <c r="C324" i="18"/>
  <c r="M334" i="49"/>
  <c r="C522" i="53"/>
  <c r="E522" i="53"/>
  <c r="D522" i="53"/>
  <c r="H282" i="21"/>
  <c r="G283" i="21"/>
  <c r="D282" i="21"/>
  <c r="C282" i="21"/>
  <c r="E282" i="21"/>
  <c r="DB521" i="13"/>
  <c r="CM333" i="13"/>
  <c r="G283" i="39"/>
  <c r="D282" i="39"/>
  <c r="C282" i="39"/>
  <c r="E282" i="39"/>
  <c r="H282" i="39"/>
  <c r="BU322" i="13"/>
  <c r="BV322" i="13" s="1"/>
  <c r="F285" i="39"/>
  <c r="BO323" i="13"/>
  <c r="BP323" i="13" s="1"/>
  <c r="CG322" i="13"/>
  <c r="CH322" i="13" s="1"/>
  <c r="CA328" i="13"/>
  <c r="CB328" i="13" s="1"/>
  <c r="BI324" i="13"/>
  <c r="BJ324" i="13" s="1"/>
  <c r="M260" i="20"/>
  <c r="L261" i="20"/>
  <c r="C261" i="20" s="1"/>
  <c r="D260" i="20"/>
  <c r="F262" i="20"/>
  <c r="I262" i="20" s="1"/>
  <c r="G261" i="20"/>
  <c r="C260" i="20"/>
  <c r="H325" i="18" l="1"/>
  <c r="M335" i="49"/>
  <c r="G326" i="18"/>
  <c r="E326" i="18" s="1"/>
  <c r="CN333" i="13"/>
  <c r="L336" i="49"/>
  <c r="DC521" i="13"/>
  <c r="G524" i="53"/>
  <c r="D523" i="53"/>
  <c r="E523" i="53"/>
  <c r="C523" i="53"/>
  <c r="C335" i="49"/>
  <c r="D335" i="49"/>
  <c r="E335" i="49"/>
  <c r="D325" i="18"/>
  <c r="C325" i="18"/>
  <c r="D283" i="21"/>
  <c r="C283" i="21"/>
  <c r="E283" i="21"/>
  <c r="G284" i="21"/>
  <c r="H283" i="21"/>
  <c r="DB522" i="13"/>
  <c r="CM334" i="13"/>
  <c r="G284" i="39"/>
  <c r="C283" i="39"/>
  <c r="E283" i="39"/>
  <c r="D283" i="39"/>
  <c r="H283" i="39"/>
  <c r="F286" i="39"/>
  <c r="BU323" i="13"/>
  <c r="BV323" i="13" s="1"/>
  <c r="BI325" i="13"/>
  <c r="BJ325" i="13" s="1"/>
  <c r="CA329" i="13"/>
  <c r="CB329" i="13" s="1"/>
  <c r="CG323" i="13"/>
  <c r="CH323" i="13" s="1"/>
  <c r="BO324" i="13"/>
  <c r="BP324" i="13" s="1"/>
  <c r="D261" i="20"/>
  <c r="E261" i="20"/>
  <c r="M261" i="20"/>
  <c r="G262" i="20"/>
  <c r="J262" i="20"/>
  <c r="F263" i="20"/>
  <c r="L262" i="20"/>
  <c r="D262" i="20" s="1"/>
  <c r="K262" i="20"/>
  <c r="M336" i="49" l="1"/>
  <c r="H326" i="18"/>
  <c r="CN334" i="13"/>
  <c r="L337" i="49"/>
  <c r="E336" i="49"/>
  <c r="C336" i="49"/>
  <c r="D336" i="49"/>
  <c r="DC522" i="13"/>
  <c r="G525" i="53"/>
  <c r="D524" i="53"/>
  <c r="C524" i="53"/>
  <c r="E524" i="53"/>
  <c r="C326" i="18"/>
  <c r="D326" i="18"/>
  <c r="G327" i="18"/>
  <c r="E327" i="18" s="1"/>
  <c r="H284" i="21"/>
  <c r="G285" i="21"/>
  <c r="E284" i="21"/>
  <c r="C284" i="21"/>
  <c r="D284" i="21"/>
  <c r="DB523" i="13"/>
  <c r="CM335" i="13"/>
  <c r="C284" i="39"/>
  <c r="E284" i="39"/>
  <c r="D284" i="39"/>
  <c r="G285" i="39"/>
  <c r="H284" i="39"/>
  <c r="BU324" i="13"/>
  <c r="BV324" i="13" s="1"/>
  <c r="F287" i="39"/>
  <c r="CA330" i="13"/>
  <c r="CB330" i="13" s="1"/>
  <c r="BO325" i="13"/>
  <c r="BP325" i="13" s="1"/>
  <c r="BI326" i="13"/>
  <c r="BJ326" i="13" s="1"/>
  <c r="CG324" i="13"/>
  <c r="CH324" i="13" s="1"/>
  <c r="M262" i="20"/>
  <c r="K263" i="20"/>
  <c r="G263" i="20"/>
  <c r="E262" i="20"/>
  <c r="L263" i="20"/>
  <c r="E263" i="20" s="1"/>
  <c r="C262" i="20"/>
  <c r="F264" i="20"/>
  <c r="M337" i="49" l="1"/>
  <c r="H327" i="18"/>
  <c r="CN335" i="13"/>
  <c r="L338" i="49"/>
  <c r="C327" i="18"/>
  <c r="D327" i="18"/>
  <c r="DC523" i="13"/>
  <c r="G526" i="53"/>
  <c r="C525" i="53"/>
  <c r="D525" i="53"/>
  <c r="E525" i="53"/>
  <c r="E337" i="49"/>
  <c r="D337" i="49"/>
  <c r="C337" i="49"/>
  <c r="G328" i="18"/>
  <c r="E328" i="18" s="1"/>
  <c r="H285" i="21"/>
  <c r="G286" i="21"/>
  <c r="D285" i="21"/>
  <c r="C285" i="21"/>
  <c r="E285" i="21"/>
  <c r="DB524" i="13"/>
  <c r="CM336" i="13"/>
  <c r="G286" i="39"/>
  <c r="C285" i="39"/>
  <c r="D285" i="39"/>
  <c r="E285" i="39"/>
  <c r="H285" i="39"/>
  <c r="F288" i="39"/>
  <c r="BU325" i="13"/>
  <c r="BV325" i="13" s="1"/>
  <c r="BI327" i="13"/>
  <c r="BJ327" i="13" s="1"/>
  <c r="BO326" i="13"/>
  <c r="BP326" i="13" s="1"/>
  <c r="CG325" i="13"/>
  <c r="CH325" i="13" s="1"/>
  <c r="CA331" i="13"/>
  <c r="CB331" i="13" s="1"/>
  <c r="K264" i="20"/>
  <c r="J264" i="20"/>
  <c r="D263" i="20"/>
  <c r="M263" i="20"/>
  <c r="G264" i="20"/>
  <c r="L264" i="20"/>
  <c r="D264" i="20" s="1"/>
  <c r="F265" i="20"/>
  <c r="C263" i="20"/>
  <c r="M338" i="49" l="1"/>
  <c r="CN336" i="13"/>
  <c r="L339" i="49"/>
  <c r="D328" i="18"/>
  <c r="C328" i="18"/>
  <c r="E526" i="53"/>
  <c r="C526" i="53"/>
  <c r="D526" i="53"/>
  <c r="D338" i="49"/>
  <c r="C338" i="49"/>
  <c r="E338" i="49"/>
  <c r="DC524" i="13"/>
  <c r="G527" i="53"/>
  <c r="G329" i="18"/>
  <c r="E329" i="18" s="1"/>
  <c r="H328" i="18"/>
  <c r="H286" i="21"/>
  <c r="G287" i="21"/>
  <c r="E286" i="21"/>
  <c r="D286" i="21"/>
  <c r="C286" i="21"/>
  <c r="H286" i="39"/>
  <c r="DB525" i="13"/>
  <c r="CM337" i="13"/>
  <c r="D286" i="39"/>
  <c r="C286" i="39"/>
  <c r="E286" i="39"/>
  <c r="G287" i="39"/>
  <c r="BU326" i="13"/>
  <c r="BV326" i="13" s="1"/>
  <c r="F289" i="39"/>
  <c r="BI328" i="13"/>
  <c r="BJ328" i="13" s="1"/>
  <c r="CG326" i="13"/>
  <c r="CH326" i="13" s="1"/>
  <c r="CA332" i="13"/>
  <c r="CB332" i="13" s="1"/>
  <c r="BO327" i="13"/>
  <c r="BP327" i="13" s="1"/>
  <c r="G265" i="20"/>
  <c r="K265" i="20"/>
  <c r="E264" i="20"/>
  <c r="F266" i="20"/>
  <c r="J266" i="20" s="1"/>
  <c r="L265" i="20"/>
  <c r="D265" i="20" s="1"/>
  <c r="C264" i="20"/>
  <c r="M264" i="20"/>
  <c r="I265" i="20"/>
  <c r="M339" i="49" l="1"/>
  <c r="H329" i="18"/>
  <c r="DC525" i="13"/>
  <c r="G528" i="53"/>
  <c r="D329" i="18"/>
  <c r="C329" i="18"/>
  <c r="G330" i="18"/>
  <c r="E330" i="18" s="1"/>
  <c r="C527" i="53"/>
  <c r="D527" i="53"/>
  <c r="E527" i="53"/>
  <c r="E339" i="49"/>
  <c r="D339" i="49"/>
  <c r="C339" i="49"/>
  <c r="CN337" i="13"/>
  <c r="L340" i="49"/>
  <c r="H287" i="21"/>
  <c r="E287" i="21"/>
  <c r="D287" i="21"/>
  <c r="C287" i="21"/>
  <c r="G288" i="21"/>
  <c r="DB526" i="13"/>
  <c r="CM338" i="13"/>
  <c r="C287" i="39"/>
  <c r="D287" i="39"/>
  <c r="E287" i="39"/>
  <c r="G288" i="39"/>
  <c r="H287" i="39"/>
  <c r="F290" i="39"/>
  <c r="BU327" i="13"/>
  <c r="BV327" i="13" s="1"/>
  <c r="BI329" i="13"/>
  <c r="BJ329" i="13" s="1"/>
  <c r="CA333" i="13"/>
  <c r="CB333" i="13" s="1"/>
  <c r="BO328" i="13"/>
  <c r="BP328" i="13" s="1"/>
  <c r="CG327" i="13"/>
  <c r="CH327" i="13" s="1"/>
  <c r="E265" i="20"/>
  <c r="C265" i="20"/>
  <c r="I266" i="20"/>
  <c r="K266" i="20"/>
  <c r="L266" i="20"/>
  <c r="D266" i="20" s="1"/>
  <c r="F267" i="20"/>
  <c r="G266" i="20"/>
  <c r="M265" i="20"/>
  <c r="H330" i="18" l="1"/>
  <c r="CN338" i="13"/>
  <c r="L341" i="49"/>
  <c r="DC526" i="13"/>
  <c r="G529" i="53"/>
  <c r="D340" i="49"/>
  <c r="E340" i="49"/>
  <c r="C340" i="49"/>
  <c r="C330" i="18"/>
  <c r="D330" i="18"/>
  <c r="G331" i="18"/>
  <c r="E331" i="18" s="1"/>
  <c r="E528" i="53"/>
  <c r="D528" i="53"/>
  <c r="C528" i="53"/>
  <c r="M340" i="49"/>
  <c r="C288" i="21"/>
  <c r="D288" i="21"/>
  <c r="E288" i="21"/>
  <c r="G289" i="21"/>
  <c r="H288" i="21"/>
  <c r="DB527" i="13"/>
  <c r="CM339" i="13"/>
  <c r="C288" i="39"/>
  <c r="D288" i="39"/>
  <c r="E288" i="39"/>
  <c r="G289" i="39"/>
  <c r="H288" i="39"/>
  <c r="F291" i="39"/>
  <c r="BU328" i="13"/>
  <c r="BV328" i="13" s="1"/>
  <c r="CG328" i="13"/>
  <c r="CH328" i="13" s="1"/>
  <c r="BO329" i="13"/>
  <c r="BP329" i="13" s="1"/>
  <c r="CA334" i="13"/>
  <c r="CB334" i="13" s="1"/>
  <c r="BI330" i="13"/>
  <c r="BJ330" i="13" s="1"/>
  <c r="E266" i="20"/>
  <c r="C266" i="20"/>
  <c r="G267" i="20"/>
  <c r="K267" i="20"/>
  <c r="M266" i="20"/>
  <c r="F268" i="20"/>
  <c r="L267" i="20"/>
  <c r="C267" i="20" s="1"/>
  <c r="I267" i="20"/>
  <c r="H331" i="18" l="1"/>
  <c r="M341" i="49"/>
  <c r="CN339" i="13"/>
  <c r="L342" i="49"/>
  <c r="DC527" i="13"/>
  <c r="G530" i="53"/>
  <c r="C341" i="49"/>
  <c r="E341" i="49"/>
  <c r="D341" i="49"/>
  <c r="G332" i="18"/>
  <c r="E332" i="18" s="1"/>
  <c r="D331" i="18"/>
  <c r="C331" i="18"/>
  <c r="C529" i="53"/>
  <c r="D529" i="53"/>
  <c r="E529" i="53"/>
  <c r="H289" i="21"/>
  <c r="G290" i="21"/>
  <c r="C289" i="21"/>
  <c r="E289" i="21"/>
  <c r="D289" i="21"/>
  <c r="DB528" i="13"/>
  <c r="CM340" i="13"/>
  <c r="C289" i="39"/>
  <c r="D289" i="39"/>
  <c r="E289" i="39"/>
  <c r="G290" i="39"/>
  <c r="H289" i="39"/>
  <c r="F292" i="39"/>
  <c r="BU329" i="13"/>
  <c r="BV329" i="13" s="1"/>
  <c r="CG329" i="13"/>
  <c r="CH329" i="13" s="1"/>
  <c r="CA335" i="13"/>
  <c r="CB335" i="13" s="1"/>
  <c r="BI331" i="13"/>
  <c r="BJ331" i="13" s="1"/>
  <c r="BO330" i="13"/>
  <c r="BP330" i="13" s="1"/>
  <c r="D267" i="20"/>
  <c r="E267" i="20"/>
  <c r="J268" i="20"/>
  <c r="K268" i="20"/>
  <c r="I268" i="20"/>
  <c r="G268" i="20"/>
  <c r="F269" i="20"/>
  <c r="L268" i="20"/>
  <c r="C268" i="20" s="1"/>
  <c r="M267" i="20"/>
  <c r="M342" i="49" l="1"/>
  <c r="CN340" i="13"/>
  <c r="L343" i="49"/>
  <c r="G333" i="18"/>
  <c r="E333" i="18" s="1"/>
  <c r="DC528" i="13"/>
  <c r="G531" i="53"/>
  <c r="E342" i="49"/>
  <c r="D342" i="49"/>
  <c r="C342" i="49"/>
  <c r="C332" i="18"/>
  <c r="D332" i="18"/>
  <c r="E530" i="53"/>
  <c r="D530" i="53"/>
  <c r="C530" i="53"/>
  <c r="H332" i="18"/>
  <c r="H290" i="21"/>
  <c r="G291" i="21"/>
  <c r="C290" i="21"/>
  <c r="E290" i="21"/>
  <c r="D290" i="21"/>
  <c r="DB529" i="13"/>
  <c r="CM341" i="13"/>
  <c r="G291" i="39"/>
  <c r="D290" i="39"/>
  <c r="C290" i="39"/>
  <c r="E290" i="39"/>
  <c r="H290" i="39"/>
  <c r="BU330" i="13"/>
  <c r="BV330" i="13" s="1"/>
  <c r="F293" i="39"/>
  <c r="BO331" i="13"/>
  <c r="BP331" i="13" s="1"/>
  <c r="CA336" i="13"/>
  <c r="CB336" i="13" s="1"/>
  <c r="CG330" i="13"/>
  <c r="CH330" i="13" s="1"/>
  <c r="BI332" i="13"/>
  <c r="BJ332" i="13" s="1"/>
  <c r="M268" i="20"/>
  <c r="I269" i="20"/>
  <c r="K269" i="20"/>
  <c r="D268" i="20"/>
  <c r="F270" i="20"/>
  <c r="J270" i="20" s="1"/>
  <c r="E268" i="20"/>
  <c r="G269" i="20"/>
  <c r="L269" i="20"/>
  <c r="D269" i="20" s="1"/>
  <c r="M343" i="49" l="1"/>
  <c r="H333" i="18"/>
  <c r="G334" i="18"/>
  <c r="E334" i="18" s="1"/>
  <c r="CN341" i="13"/>
  <c r="L344" i="49"/>
  <c r="M344" i="49" s="1"/>
  <c r="D333" i="18"/>
  <c r="C333" i="18"/>
  <c r="DC529" i="13"/>
  <c r="G532" i="53"/>
  <c r="C531" i="53"/>
  <c r="D531" i="53"/>
  <c r="E531" i="53"/>
  <c r="C343" i="49"/>
  <c r="D343" i="49"/>
  <c r="E343" i="49"/>
  <c r="G292" i="21"/>
  <c r="C291" i="21"/>
  <c r="E291" i="21"/>
  <c r="D291" i="21"/>
  <c r="H291" i="21"/>
  <c r="H292" i="21" s="1"/>
  <c r="DB530" i="13"/>
  <c r="CM342" i="13"/>
  <c r="C291" i="39"/>
  <c r="D291" i="39"/>
  <c r="E291" i="39"/>
  <c r="G292" i="39"/>
  <c r="H291" i="39"/>
  <c r="F294" i="39"/>
  <c r="BU331" i="13"/>
  <c r="BV331" i="13" s="1"/>
  <c r="CG331" i="13"/>
  <c r="CH331" i="13" s="1"/>
  <c r="BI333" i="13"/>
  <c r="BJ333" i="13" s="1"/>
  <c r="CA337" i="13"/>
  <c r="CB337" i="13" s="1"/>
  <c r="BO332" i="13"/>
  <c r="BP332" i="13" s="1"/>
  <c r="G270" i="20"/>
  <c r="I270" i="20"/>
  <c r="M269" i="20"/>
  <c r="K270" i="20"/>
  <c r="E269" i="20"/>
  <c r="F271" i="20"/>
  <c r="J271" i="20" s="1"/>
  <c r="L270" i="20"/>
  <c r="D270" i="20" s="1"/>
  <c r="C269" i="20"/>
  <c r="H334" i="18" l="1"/>
  <c r="CN342" i="13"/>
  <c r="L345" i="49"/>
  <c r="M345" i="49" s="1"/>
  <c r="C344" i="49"/>
  <c r="D344" i="49"/>
  <c r="E344" i="49"/>
  <c r="G335" i="18"/>
  <c r="E335" i="18" s="1"/>
  <c r="DC530" i="13"/>
  <c r="G533" i="53"/>
  <c r="D334" i="18"/>
  <c r="C334" i="18"/>
  <c r="E532" i="53"/>
  <c r="C532" i="53"/>
  <c r="D532" i="53"/>
  <c r="G293" i="21"/>
  <c r="H293" i="21" s="1"/>
  <c r="D292" i="21"/>
  <c r="E292" i="21"/>
  <c r="C292" i="21"/>
  <c r="DB531" i="13"/>
  <c r="CM343" i="13"/>
  <c r="C292" i="39"/>
  <c r="D292" i="39"/>
  <c r="E292" i="39"/>
  <c r="G293" i="39"/>
  <c r="H292" i="39"/>
  <c r="BU332" i="13"/>
  <c r="BV332" i="13" s="1"/>
  <c r="F295" i="39"/>
  <c r="BI334" i="13"/>
  <c r="BJ334" i="13" s="1"/>
  <c r="CA338" i="13"/>
  <c r="CB338" i="13" s="1"/>
  <c r="BO333" i="13"/>
  <c r="BP333" i="13" s="1"/>
  <c r="CG332" i="13"/>
  <c r="CH332" i="13" s="1"/>
  <c r="K271" i="20"/>
  <c r="I271" i="20"/>
  <c r="M270" i="20"/>
  <c r="F272" i="20"/>
  <c r="G271" i="20"/>
  <c r="E270" i="20"/>
  <c r="L271" i="20"/>
  <c r="D271" i="20" s="1"/>
  <c r="C270" i="20"/>
  <c r="H335" i="18" l="1"/>
  <c r="CN343" i="13"/>
  <c r="L346" i="49"/>
  <c r="M346" i="49" s="1"/>
  <c r="C335" i="18"/>
  <c r="D335" i="18"/>
  <c r="DC531" i="13"/>
  <c r="G534" i="53"/>
  <c r="D345" i="49"/>
  <c r="C345" i="49"/>
  <c r="E345" i="49"/>
  <c r="G336" i="18"/>
  <c r="E336" i="18" s="1"/>
  <c r="C533" i="53"/>
  <c r="E533" i="53"/>
  <c r="D533" i="53"/>
  <c r="E293" i="21"/>
  <c r="D293" i="21"/>
  <c r="C293" i="21"/>
  <c r="G294" i="21"/>
  <c r="H294" i="21" s="1"/>
  <c r="DB532" i="13"/>
  <c r="CM344" i="13"/>
  <c r="G294" i="39"/>
  <c r="C293" i="39"/>
  <c r="D293" i="39"/>
  <c r="E293" i="39"/>
  <c r="H293" i="39"/>
  <c r="F296" i="39"/>
  <c r="BU333" i="13"/>
  <c r="BV333" i="13" s="1"/>
  <c r="CA339" i="13"/>
  <c r="CB339" i="13" s="1"/>
  <c r="BI335" i="13"/>
  <c r="BJ335" i="13" s="1"/>
  <c r="BO334" i="13"/>
  <c r="BP334" i="13" s="1"/>
  <c r="CG333" i="13"/>
  <c r="CH333" i="13" s="1"/>
  <c r="G272" i="20"/>
  <c r="J272" i="20"/>
  <c r="M271" i="20"/>
  <c r="F273" i="20"/>
  <c r="J273" i="20" s="1"/>
  <c r="C271" i="20"/>
  <c r="L272" i="20"/>
  <c r="C272" i="20" s="1"/>
  <c r="K272" i="20"/>
  <c r="E271" i="20"/>
  <c r="H336" i="18" l="1"/>
  <c r="CN344" i="13"/>
  <c r="L347" i="49"/>
  <c r="M347" i="49" s="1"/>
  <c r="E534" i="53"/>
  <c r="D534" i="53"/>
  <c r="C534" i="53"/>
  <c r="DC532" i="13"/>
  <c r="G535" i="53"/>
  <c r="C336" i="18"/>
  <c r="D336" i="18"/>
  <c r="E346" i="49"/>
  <c r="C346" i="49"/>
  <c r="D346" i="49"/>
  <c r="G337" i="18"/>
  <c r="E337" i="18" s="1"/>
  <c r="E294" i="21"/>
  <c r="D294" i="21"/>
  <c r="C294" i="21"/>
  <c r="G295" i="21"/>
  <c r="DB533" i="13"/>
  <c r="CM345" i="13"/>
  <c r="G295" i="39"/>
  <c r="D294" i="39"/>
  <c r="C294" i="39"/>
  <c r="E294" i="39"/>
  <c r="H294" i="39"/>
  <c r="F297" i="39"/>
  <c r="BU334" i="13"/>
  <c r="BV334" i="13" s="1"/>
  <c r="BO335" i="13"/>
  <c r="BP335" i="13" s="1"/>
  <c r="BI336" i="13"/>
  <c r="BJ336" i="13" s="1"/>
  <c r="CG334" i="13"/>
  <c r="CH334" i="13" s="1"/>
  <c r="CA340" i="13"/>
  <c r="CB340" i="13" s="1"/>
  <c r="D272" i="20"/>
  <c r="E272" i="20"/>
  <c r="M272" i="20"/>
  <c r="K273" i="20"/>
  <c r="G273" i="20"/>
  <c r="F274" i="20"/>
  <c r="L273" i="20"/>
  <c r="D273" i="20" s="1"/>
  <c r="C337" i="18" l="1"/>
  <c r="D337" i="18"/>
  <c r="C535" i="53"/>
  <c r="D535" i="53"/>
  <c r="E535" i="53"/>
  <c r="G338" i="18"/>
  <c r="E338" i="18" s="1"/>
  <c r="CN345" i="13"/>
  <c r="L348" i="49"/>
  <c r="M348" i="49" s="1"/>
  <c r="D347" i="49"/>
  <c r="E347" i="49"/>
  <c r="C347" i="49"/>
  <c r="DC533" i="13"/>
  <c r="G536" i="53"/>
  <c r="H337" i="18"/>
  <c r="G296" i="21"/>
  <c r="C295" i="21"/>
  <c r="E295" i="21"/>
  <c r="D295" i="21"/>
  <c r="H295" i="21"/>
  <c r="DB534" i="13"/>
  <c r="CM346" i="13"/>
  <c r="C295" i="39"/>
  <c r="D295" i="39"/>
  <c r="E295" i="39"/>
  <c r="G296" i="39"/>
  <c r="H295" i="39"/>
  <c r="BU335" i="13"/>
  <c r="BV335" i="13" s="1"/>
  <c r="F298" i="39"/>
  <c r="BI337" i="13"/>
  <c r="BJ337" i="13" s="1"/>
  <c r="BO336" i="13"/>
  <c r="BP336" i="13" s="1"/>
  <c r="CG335" i="13"/>
  <c r="CH335" i="13" s="1"/>
  <c r="CA341" i="13"/>
  <c r="CB341" i="13" s="1"/>
  <c r="K274" i="20"/>
  <c r="J274" i="20"/>
  <c r="C273" i="20"/>
  <c r="G274" i="20"/>
  <c r="F275" i="20"/>
  <c r="G275" i="20" s="1"/>
  <c r="E273" i="20"/>
  <c r="M273" i="20"/>
  <c r="L274" i="20"/>
  <c r="D274" i="20" s="1"/>
  <c r="H338" i="18" l="1"/>
  <c r="CN346" i="13"/>
  <c r="L349" i="49"/>
  <c r="M349" i="49" s="1"/>
  <c r="C338" i="18"/>
  <c r="D338" i="18"/>
  <c r="DC534" i="13"/>
  <c r="G537" i="53"/>
  <c r="E536" i="53"/>
  <c r="D536" i="53"/>
  <c r="C536" i="53"/>
  <c r="C348" i="49"/>
  <c r="E348" i="49"/>
  <c r="D348" i="49"/>
  <c r="G339" i="18"/>
  <c r="E339" i="18" s="1"/>
  <c r="H296" i="21"/>
  <c r="G297" i="21"/>
  <c r="D296" i="21"/>
  <c r="C296" i="21"/>
  <c r="E296" i="21"/>
  <c r="DB535" i="13"/>
  <c r="CM347" i="13"/>
  <c r="G297" i="39"/>
  <c r="C296" i="39"/>
  <c r="D296" i="39"/>
  <c r="E296" i="39"/>
  <c r="H296" i="39"/>
  <c r="BU336" i="13"/>
  <c r="BV336" i="13" s="1"/>
  <c r="F299" i="39"/>
  <c r="BO337" i="13"/>
  <c r="BP337" i="13" s="1"/>
  <c r="CA342" i="13"/>
  <c r="CB342" i="13" s="1"/>
  <c r="CG336" i="13"/>
  <c r="CH336" i="13" s="1"/>
  <c r="BI338" i="13"/>
  <c r="BJ338" i="13" s="1"/>
  <c r="K275" i="20"/>
  <c r="L275" i="20"/>
  <c r="E275" i="20" s="1"/>
  <c r="E274" i="20"/>
  <c r="F276" i="20"/>
  <c r="M274" i="20"/>
  <c r="C274" i="20"/>
  <c r="H339" i="18" l="1"/>
  <c r="G340" i="18"/>
  <c r="E340" i="18" s="1"/>
  <c r="CN347" i="13"/>
  <c r="L350" i="49"/>
  <c r="M350" i="49" s="1"/>
  <c r="D339" i="18"/>
  <c r="C339" i="18"/>
  <c r="C537" i="53"/>
  <c r="E537" i="53"/>
  <c r="D537" i="53"/>
  <c r="DC535" i="13"/>
  <c r="G538" i="53"/>
  <c r="D349" i="49"/>
  <c r="C349" i="49"/>
  <c r="E349" i="49"/>
  <c r="H297" i="21"/>
  <c r="C297" i="21"/>
  <c r="D297" i="21"/>
  <c r="E297" i="21"/>
  <c r="G298" i="21"/>
  <c r="DB536" i="13"/>
  <c r="CM348" i="13"/>
  <c r="G298" i="39"/>
  <c r="E297" i="39"/>
  <c r="D297" i="39"/>
  <c r="C297" i="39"/>
  <c r="H297" i="39"/>
  <c r="F300" i="39"/>
  <c r="BU337" i="13"/>
  <c r="BV337" i="13" s="1"/>
  <c r="CA343" i="13"/>
  <c r="CB343" i="13" s="1"/>
  <c r="BO338" i="13"/>
  <c r="BP338" i="13" s="1"/>
  <c r="BI339" i="13"/>
  <c r="BJ339" i="13" s="1"/>
  <c r="CG337" i="13"/>
  <c r="CH337" i="13" s="1"/>
  <c r="K276" i="20"/>
  <c r="J276" i="20"/>
  <c r="C275" i="20"/>
  <c r="G276" i="20"/>
  <c r="D275" i="20"/>
  <c r="L276" i="20"/>
  <c r="D276" i="20" s="1"/>
  <c r="F277" i="20"/>
  <c r="M275" i="20"/>
  <c r="H340" i="18" l="1"/>
  <c r="CN348" i="13"/>
  <c r="L351" i="49"/>
  <c r="M351" i="49" s="1"/>
  <c r="E538" i="53"/>
  <c r="D538" i="53"/>
  <c r="C538" i="53"/>
  <c r="D350" i="49"/>
  <c r="C350" i="49"/>
  <c r="E350" i="49"/>
  <c r="DC536" i="13"/>
  <c r="G539" i="53"/>
  <c r="D340" i="18"/>
  <c r="C340" i="18"/>
  <c r="G341" i="18"/>
  <c r="E341" i="18" s="1"/>
  <c r="C298" i="21"/>
  <c r="D298" i="21"/>
  <c r="E298" i="21"/>
  <c r="G299" i="21"/>
  <c r="H298" i="21"/>
  <c r="DB537" i="13"/>
  <c r="CM349" i="13"/>
  <c r="D298" i="39"/>
  <c r="C298" i="39"/>
  <c r="E298" i="39"/>
  <c r="G299" i="39"/>
  <c r="H298" i="39"/>
  <c r="BU338" i="13"/>
  <c r="BV338" i="13" s="1"/>
  <c r="BI340" i="13"/>
  <c r="BJ340" i="13" s="1"/>
  <c r="CG338" i="13"/>
  <c r="CH338" i="13" s="1"/>
  <c r="BO339" i="13"/>
  <c r="BP339" i="13" s="1"/>
  <c r="CA344" i="13"/>
  <c r="CB344" i="13" s="1"/>
  <c r="G277" i="20"/>
  <c r="I277" i="20"/>
  <c r="L277" i="20"/>
  <c r="C277" i="20" s="1"/>
  <c r="F278" i="20"/>
  <c r="E276" i="20"/>
  <c r="K277" i="20"/>
  <c r="M276" i="20"/>
  <c r="C276" i="20"/>
  <c r="H341" i="18" l="1"/>
  <c r="C341" i="18"/>
  <c r="D341" i="18"/>
  <c r="G342" i="18"/>
  <c r="E342" i="18" s="1"/>
  <c r="CN349" i="13"/>
  <c r="L352" i="49"/>
  <c r="M352" i="49" s="1"/>
  <c r="C539" i="53"/>
  <c r="D539" i="53"/>
  <c r="E539" i="53"/>
  <c r="C351" i="49"/>
  <c r="E351" i="49"/>
  <c r="D351" i="49"/>
  <c r="DC537" i="13"/>
  <c r="G540" i="53"/>
  <c r="H299" i="21"/>
  <c r="D299" i="21"/>
  <c r="C299" i="21"/>
  <c r="E299" i="21"/>
  <c r="G300" i="21"/>
  <c r="DB538" i="13"/>
  <c r="CM350" i="13"/>
  <c r="C299" i="39"/>
  <c r="E299" i="39"/>
  <c r="D299" i="39"/>
  <c r="G300" i="39"/>
  <c r="H299" i="39"/>
  <c r="BU339" i="13"/>
  <c r="BV339" i="13" s="1"/>
  <c r="BO340" i="13"/>
  <c r="BP340" i="13" s="1"/>
  <c r="BI341" i="13"/>
  <c r="BJ341" i="13" s="1"/>
  <c r="CA345" i="13"/>
  <c r="CB345" i="13" s="1"/>
  <c r="CG339" i="13"/>
  <c r="CH339" i="13" s="1"/>
  <c r="E277" i="20"/>
  <c r="D277" i="20"/>
  <c r="K278" i="20"/>
  <c r="G278" i="20"/>
  <c r="M277" i="20"/>
  <c r="F279" i="20"/>
  <c r="J279" i="20" s="1"/>
  <c r="L278" i="20"/>
  <c r="C278" i="20" s="1"/>
  <c r="H342" i="18" l="1"/>
  <c r="CN350" i="13"/>
  <c r="L353" i="49"/>
  <c r="E540" i="53"/>
  <c r="C540" i="53"/>
  <c r="D540" i="53"/>
  <c r="DC538" i="13"/>
  <c r="G541" i="53"/>
  <c r="E352" i="49"/>
  <c r="C352" i="49"/>
  <c r="D352" i="49"/>
  <c r="G343" i="18"/>
  <c r="E343" i="18" s="1"/>
  <c r="G301" i="21"/>
  <c r="G301" i="39"/>
  <c r="C342" i="18"/>
  <c r="D342" i="18"/>
  <c r="D300" i="21"/>
  <c r="C300" i="21"/>
  <c r="E300" i="21"/>
  <c r="H300" i="21"/>
  <c r="DB539" i="13"/>
  <c r="CM351" i="13"/>
  <c r="C300" i="39"/>
  <c r="E300" i="39"/>
  <c r="D300" i="39"/>
  <c r="H300" i="39"/>
  <c r="BU340" i="13"/>
  <c r="BV340" i="13" s="1"/>
  <c r="CA346" i="13"/>
  <c r="CB346" i="13" s="1"/>
  <c r="CG340" i="13"/>
  <c r="CH340" i="13" s="1"/>
  <c r="BI342" i="13"/>
  <c r="BJ342" i="13" s="1"/>
  <c r="BO341" i="13"/>
  <c r="BP341" i="13" s="1"/>
  <c r="K279" i="20"/>
  <c r="I279" i="20"/>
  <c r="L279" i="20"/>
  <c r="D279" i="20" s="1"/>
  <c r="G279" i="20"/>
  <c r="M278" i="20"/>
  <c r="D278" i="20"/>
  <c r="F280" i="20"/>
  <c r="G280" i="20" s="1"/>
  <c r="E278" i="20"/>
  <c r="H343" i="18" l="1"/>
  <c r="G344" i="18"/>
  <c r="E344" i="18" s="1"/>
  <c r="G302" i="39"/>
  <c r="C301" i="21"/>
  <c r="E301" i="21"/>
  <c r="D301" i="21"/>
  <c r="E353" i="49"/>
  <c r="D353" i="49"/>
  <c r="C353" i="49"/>
  <c r="CN351" i="13"/>
  <c r="L354" i="49"/>
  <c r="G302" i="21"/>
  <c r="DC539" i="13"/>
  <c r="G542" i="53"/>
  <c r="C301" i="39"/>
  <c r="E301" i="39"/>
  <c r="D301" i="39"/>
  <c r="C343" i="18"/>
  <c r="D343" i="18"/>
  <c r="C541" i="53"/>
  <c r="D541" i="53"/>
  <c r="E541" i="53"/>
  <c r="M353" i="49"/>
  <c r="J30" i="2"/>
  <c r="H301" i="39"/>
  <c r="J32" i="2"/>
  <c r="H301" i="21"/>
  <c r="H9" i="39"/>
  <c r="DB540" i="13"/>
  <c r="CM352" i="13"/>
  <c r="BU341" i="13"/>
  <c r="BV341" i="13" s="1"/>
  <c r="BI343" i="13"/>
  <c r="BJ343" i="13" s="1"/>
  <c r="BO342" i="13"/>
  <c r="BP342" i="13" s="1"/>
  <c r="CG341" i="13"/>
  <c r="CH341" i="13" s="1"/>
  <c r="CA347" i="13"/>
  <c r="CB347" i="13" s="1"/>
  <c r="E279" i="20"/>
  <c r="M279" i="20"/>
  <c r="C279" i="20"/>
  <c r="F281" i="20"/>
  <c r="L280" i="20"/>
  <c r="D280" i="20" s="1"/>
  <c r="K280" i="20"/>
  <c r="H302" i="39" l="1"/>
  <c r="H344" i="18"/>
  <c r="M354" i="49"/>
  <c r="H302" i="21"/>
  <c r="D354" i="49"/>
  <c r="C354" i="49"/>
  <c r="E354" i="49"/>
  <c r="C302" i="39"/>
  <c r="D302" i="39"/>
  <c r="E302" i="39"/>
  <c r="D302" i="21"/>
  <c r="E302" i="21"/>
  <c r="C302" i="21"/>
  <c r="G303" i="39"/>
  <c r="G303" i="21"/>
  <c r="CN352" i="13"/>
  <c r="L355" i="49"/>
  <c r="D344" i="18"/>
  <c r="C344" i="18"/>
  <c r="G345" i="18"/>
  <c r="E345" i="18" s="1"/>
  <c r="DC540" i="13"/>
  <c r="G543" i="53"/>
  <c r="E542" i="53"/>
  <c r="C542" i="53"/>
  <c r="D542" i="53"/>
  <c r="DB541" i="13"/>
  <c r="CM353" i="13"/>
  <c r="BU342" i="13"/>
  <c r="BV342" i="13" s="1"/>
  <c r="BO343" i="13"/>
  <c r="BP343" i="13" s="1"/>
  <c r="CG342" i="13"/>
  <c r="CH342" i="13" s="1"/>
  <c r="CA348" i="13"/>
  <c r="CB348" i="13" s="1"/>
  <c r="BI344" i="13"/>
  <c r="BJ344" i="13" s="1"/>
  <c r="C280" i="20"/>
  <c r="M280" i="20"/>
  <c r="E280" i="20"/>
  <c r="K281" i="20"/>
  <c r="J281" i="20"/>
  <c r="F282" i="20"/>
  <c r="L281" i="20"/>
  <c r="D281" i="20" s="1"/>
  <c r="G281" i="20"/>
  <c r="H303" i="39" l="1"/>
  <c r="M355" i="49"/>
  <c r="G304" i="39"/>
  <c r="C543" i="53"/>
  <c r="E543" i="53"/>
  <c r="D543" i="53"/>
  <c r="D303" i="39"/>
  <c r="C303" i="39"/>
  <c r="E303" i="39"/>
  <c r="C303" i="21"/>
  <c r="E303" i="21"/>
  <c r="D303" i="21"/>
  <c r="DC541" i="13"/>
  <c r="G544" i="53"/>
  <c r="C345" i="18"/>
  <c r="D345" i="18"/>
  <c r="CN353" i="13"/>
  <c r="L356" i="49"/>
  <c r="G304" i="21"/>
  <c r="G346" i="18"/>
  <c r="E346" i="18" s="1"/>
  <c r="H345" i="18"/>
  <c r="E355" i="49"/>
  <c r="D355" i="49"/>
  <c r="C355" i="49"/>
  <c r="H303" i="21"/>
  <c r="DB542" i="13"/>
  <c r="CM354" i="13"/>
  <c r="BU343" i="13"/>
  <c r="BV343" i="13" s="1"/>
  <c r="BO344" i="13"/>
  <c r="BP344" i="13" s="1"/>
  <c r="CA349" i="13"/>
  <c r="CB349" i="13" s="1"/>
  <c r="CG343" i="13"/>
  <c r="CH343" i="13" s="1"/>
  <c r="BI345" i="13"/>
  <c r="BJ345" i="13" s="1"/>
  <c r="M281" i="20"/>
  <c r="E281" i="20"/>
  <c r="G282" i="20"/>
  <c r="I282" i="20"/>
  <c r="C281" i="20"/>
  <c r="F283" i="20"/>
  <c r="L282" i="20"/>
  <c r="D282" i="20" s="1"/>
  <c r="K282" i="20"/>
  <c r="H304" i="39" l="1"/>
  <c r="M356" i="49"/>
  <c r="H304" i="21"/>
  <c r="G305" i="39"/>
  <c r="H346" i="18"/>
  <c r="G305" i="21"/>
  <c r="CN354" i="13"/>
  <c r="L357" i="49"/>
  <c r="D346" i="18"/>
  <c r="C346" i="18"/>
  <c r="E356" i="49"/>
  <c r="D356" i="49"/>
  <c r="C356" i="49"/>
  <c r="DC542" i="13"/>
  <c r="G545" i="53"/>
  <c r="E544" i="53"/>
  <c r="D544" i="53"/>
  <c r="C544" i="53"/>
  <c r="E304" i="39"/>
  <c r="C304" i="39"/>
  <c r="D304" i="39"/>
  <c r="G347" i="18"/>
  <c r="E347" i="18" s="1"/>
  <c r="E304" i="21"/>
  <c r="D304" i="21"/>
  <c r="C304" i="21"/>
  <c r="DB543" i="13"/>
  <c r="CM355" i="13"/>
  <c r="BU344" i="13"/>
  <c r="BV344" i="13" s="1"/>
  <c r="BI346" i="13"/>
  <c r="BJ346" i="13" s="1"/>
  <c r="CA350" i="13"/>
  <c r="CB350" i="13" s="1"/>
  <c r="CG344" i="13"/>
  <c r="CH344" i="13" s="1"/>
  <c r="BO345" i="13"/>
  <c r="BP345" i="13" s="1"/>
  <c r="M282" i="20"/>
  <c r="K283" i="20"/>
  <c r="G283" i="20"/>
  <c r="E282" i="20"/>
  <c r="C282" i="20"/>
  <c r="F284" i="20"/>
  <c r="L283" i="20"/>
  <c r="D283" i="20" s="1"/>
  <c r="H305" i="39" l="1"/>
  <c r="H305" i="21"/>
  <c r="G348" i="18"/>
  <c r="E348" i="18" s="1"/>
  <c r="G306" i="39"/>
  <c r="D347" i="18"/>
  <c r="C347" i="18"/>
  <c r="C545" i="53"/>
  <c r="D545" i="53"/>
  <c r="E545" i="53"/>
  <c r="C357" i="49"/>
  <c r="E357" i="49"/>
  <c r="D357" i="49"/>
  <c r="H347" i="18"/>
  <c r="D305" i="39"/>
  <c r="C305" i="39"/>
  <c r="E305" i="39"/>
  <c r="DC543" i="13"/>
  <c r="G546" i="53"/>
  <c r="H306" i="39"/>
  <c r="D305" i="21"/>
  <c r="E305" i="21"/>
  <c r="C305" i="21"/>
  <c r="G306" i="21"/>
  <c r="CN355" i="13"/>
  <c r="L358" i="49"/>
  <c r="M357" i="49"/>
  <c r="DB544" i="13"/>
  <c r="CM356" i="13"/>
  <c r="BU345" i="13"/>
  <c r="BV345" i="13" s="1"/>
  <c r="BO346" i="13"/>
  <c r="BP346" i="13" s="1"/>
  <c r="CG345" i="13"/>
  <c r="CH345" i="13" s="1"/>
  <c r="CA351" i="13"/>
  <c r="CB351" i="13" s="1"/>
  <c r="BI347" i="13"/>
  <c r="BJ347" i="13" s="1"/>
  <c r="C283" i="20"/>
  <c r="E283" i="20"/>
  <c r="K284" i="20"/>
  <c r="I284" i="20"/>
  <c r="G284" i="20"/>
  <c r="M283" i="20"/>
  <c r="L284" i="20"/>
  <c r="D284" i="20" s="1"/>
  <c r="F285" i="20"/>
  <c r="H306" i="21" l="1"/>
  <c r="H348" i="18"/>
  <c r="G307" i="39"/>
  <c r="H307" i="39" s="1"/>
  <c r="E306" i="39"/>
  <c r="C306" i="39"/>
  <c r="D306" i="39"/>
  <c r="CN356" i="13"/>
  <c r="L359" i="49"/>
  <c r="E358" i="49"/>
  <c r="D358" i="49"/>
  <c r="C358" i="49"/>
  <c r="E546" i="53"/>
  <c r="D546" i="53"/>
  <c r="C546" i="53"/>
  <c r="C348" i="18"/>
  <c r="D348" i="18"/>
  <c r="G307" i="21"/>
  <c r="DC544" i="13"/>
  <c r="G547" i="53"/>
  <c r="G349" i="18"/>
  <c r="E349" i="18" s="1"/>
  <c r="M358" i="49"/>
  <c r="C306" i="21"/>
  <c r="E306" i="21"/>
  <c r="D306" i="21"/>
  <c r="DB545" i="13"/>
  <c r="CM357" i="13"/>
  <c r="BU346" i="13"/>
  <c r="BV346" i="13" s="1"/>
  <c r="CG346" i="13"/>
  <c r="CH346" i="13" s="1"/>
  <c r="BI348" i="13"/>
  <c r="BJ348" i="13" s="1"/>
  <c r="CA352" i="13"/>
  <c r="CB352" i="13" s="1"/>
  <c r="BO347" i="13"/>
  <c r="BP347" i="13" s="1"/>
  <c r="G285" i="20"/>
  <c r="J285" i="20"/>
  <c r="F286" i="20"/>
  <c r="K285" i="20"/>
  <c r="L285" i="20"/>
  <c r="E285" i="20" s="1"/>
  <c r="E284" i="20"/>
  <c r="C284" i="20"/>
  <c r="M284" i="20"/>
  <c r="H307" i="21" l="1"/>
  <c r="H349" i="18"/>
  <c r="M359" i="49"/>
  <c r="G308" i="39"/>
  <c r="H308" i="39" s="1"/>
  <c r="CN357" i="13"/>
  <c r="L360" i="49"/>
  <c r="C547" i="53"/>
  <c r="E547" i="53"/>
  <c r="D547" i="53"/>
  <c r="E307" i="39"/>
  <c r="C307" i="39"/>
  <c r="D307" i="39"/>
  <c r="G350" i="18"/>
  <c r="E350" i="18" s="1"/>
  <c r="DC545" i="13"/>
  <c r="G548" i="53"/>
  <c r="G308" i="21"/>
  <c r="C349" i="18"/>
  <c r="D349" i="18"/>
  <c r="D307" i="21"/>
  <c r="C307" i="21"/>
  <c r="E307" i="21"/>
  <c r="C359" i="49"/>
  <c r="D359" i="49"/>
  <c r="E359" i="49"/>
  <c r="DB546" i="13"/>
  <c r="CM358" i="13"/>
  <c r="BU347" i="13"/>
  <c r="BV347" i="13" s="1"/>
  <c r="BI349" i="13"/>
  <c r="BJ349" i="13" s="1"/>
  <c r="CA353" i="13"/>
  <c r="CB353" i="13" s="1"/>
  <c r="BO348" i="13"/>
  <c r="BP348" i="13" s="1"/>
  <c r="CG347" i="13"/>
  <c r="CH347" i="13" s="1"/>
  <c r="K286" i="20"/>
  <c r="I286" i="20"/>
  <c r="D285" i="20"/>
  <c r="L286" i="20"/>
  <c r="E286" i="20" s="1"/>
  <c r="G286" i="20"/>
  <c r="C285" i="20"/>
  <c r="F287" i="20"/>
  <c r="M285" i="20"/>
  <c r="M360" i="49" l="1"/>
  <c r="D308" i="21"/>
  <c r="E308" i="21"/>
  <c r="C308" i="21"/>
  <c r="G351" i="18"/>
  <c r="E351" i="18" s="1"/>
  <c r="CN358" i="13"/>
  <c r="L361" i="49"/>
  <c r="C350" i="18"/>
  <c r="D350" i="18"/>
  <c r="C360" i="49"/>
  <c r="E360" i="49"/>
  <c r="D360" i="49"/>
  <c r="H308" i="21"/>
  <c r="G309" i="21"/>
  <c r="G309" i="39"/>
  <c r="DC546" i="13"/>
  <c r="G549" i="53"/>
  <c r="E548" i="53"/>
  <c r="C548" i="53"/>
  <c r="D548" i="53"/>
  <c r="D308" i="39"/>
  <c r="E308" i="39"/>
  <c r="C308" i="39"/>
  <c r="H350" i="18"/>
  <c r="DB547" i="13"/>
  <c r="CM359" i="13"/>
  <c r="BU348" i="13"/>
  <c r="BV348" i="13" s="1"/>
  <c r="BI350" i="13"/>
  <c r="BJ350" i="13" s="1"/>
  <c r="BO349" i="13"/>
  <c r="BP349" i="13" s="1"/>
  <c r="CG348" i="13"/>
  <c r="CH348" i="13" s="1"/>
  <c r="CA354" i="13"/>
  <c r="CB354" i="13" s="1"/>
  <c r="G287" i="20"/>
  <c r="J287" i="20"/>
  <c r="J353" i="20" s="1"/>
  <c r="D286" i="20"/>
  <c r="C286" i="20"/>
  <c r="L287" i="20"/>
  <c r="E287" i="20" s="1"/>
  <c r="K287" i="20"/>
  <c r="F288" i="20"/>
  <c r="I288" i="20" s="1"/>
  <c r="M286" i="20"/>
  <c r="H309" i="21" l="1"/>
  <c r="H351" i="18"/>
  <c r="G310" i="21"/>
  <c r="CN359" i="13"/>
  <c r="L362" i="49"/>
  <c r="D309" i="39"/>
  <c r="C309" i="39"/>
  <c r="E309" i="39"/>
  <c r="D361" i="49"/>
  <c r="C361" i="49"/>
  <c r="E361" i="49"/>
  <c r="G352" i="18"/>
  <c r="E352" i="18" s="1"/>
  <c r="M361" i="49"/>
  <c r="C351" i="18"/>
  <c r="D351" i="18"/>
  <c r="G310" i="39"/>
  <c r="DC547" i="13"/>
  <c r="G550" i="53"/>
  <c r="C549" i="53"/>
  <c r="E549" i="53"/>
  <c r="D549" i="53"/>
  <c r="D309" i="21"/>
  <c r="C309" i="21"/>
  <c r="E309" i="21"/>
  <c r="H309" i="39"/>
  <c r="DB548" i="13"/>
  <c r="CM360" i="13"/>
  <c r="BU349" i="13"/>
  <c r="BV349" i="13" s="1"/>
  <c r="CA355" i="13"/>
  <c r="CB355" i="13" s="1"/>
  <c r="BO350" i="13"/>
  <c r="BP350" i="13" s="1"/>
  <c r="CG349" i="13"/>
  <c r="CH349" i="13" s="1"/>
  <c r="BI351" i="13"/>
  <c r="BJ351" i="13" s="1"/>
  <c r="C287" i="20"/>
  <c r="D287" i="20"/>
  <c r="K288" i="20"/>
  <c r="G288" i="20"/>
  <c r="L288" i="20"/>
  <c r="E288" i="20" s="1"/>
  <c r="M287" i="20"/>
  <c r="F289" i="20"/>
  <c r="K289" i="20" s="1"/>
  <c r="H352" i="18" l="1"/>
  <c r="H310" i="21"/>
  <c r="H310" i="39"/>
  <c r="G311" i="39"/>
  <c r="E362" i="49"/>
  <c r="C362" i="49"/>
  <c r="D362" i="49"/>
  <c r="G311" i="21"/>
  <c r="CN360" i="13"/>
  <c r="L363" i="49"/>
  <c r="D310" i="39"/>
  <c r="E310" i="39"/>
  <c r="C310" i="39"/>
  <c r="G353" i="18"/>
  <c r="E353" i="18" s="1"/>
  <c r="M362" i="49"/>
  <c r="C310" i="21"/>
  <c r="E310" i="21"/>
  <c r="D310" i="21"/>
  <c r="DC548" i="13"/>
  <c r="G551" i="53"/>
  <c r="E550" i="53"/>
  <c r="C550" i="53"/>
  <c r="D550" i="53"/>
  <c r="C352" i="18"/>
  <c r="D352" i="18"/>
  <c r="DB549" i="13"/>
  <c r="CM361" i="13"/>
  <c r="BU350" i="13"/>
  <c r="BV350" i="13" s="1"/>
  <c r="CG350" i="13"/>
  <c r="CH350" i="13" s="1"/>
  <c r="CA356" i="13"/>
  <c r="CB356" i="13" s="1"/>
  <c r="BI352" i="13"/>
  <c r="BJ352" i="13" s="1"/>
  <c r="BO351" i="13"/>
  <c r="BP351" i="13" s="1"/>
  <c r="M288" i="20"/>
  <c r="L289" i="20"/>
  <c r="D289" i="20" s="1"/>
  <c r="C288" i="20"/>
  <c r="D288" i="20"/>
  <c r="G289" i="20"/>
  <c r="F290" i="20"/>
  <c r="H353" i="18" l="1"/>
  <c r="H311" i="39"/>
  <c r="M363" i="49"/>
  <c r="G312" i="39"/>
  <c r="E311" i="21"/>
  <c r="D311" i="21"/>
  <c r="C311" i="21"/>
  <c r="CN361" i="13"/>
  <c r="L364" i="49"/>
  <c r="D353" i="18"/>
  <c r="C353" i="18"/>
  <c r="H311" i="21"/>
  <c r="DC549" i="13"/>
  <c r="G552" i="53"/>
  <c r="C551" i="53"/>
  <c r="D551" i="53"/>
  <c r="E551" i="53"/>
  <c r="D363" i="49"/>
  <c r="E363" i="49"/>
  <c r="C363" i="49"/>
  <c r="E311" i="39"/>
  <c r="D311" i="39"/>
  <c r="C311" i="39"/>
  <c r="G354" i="18"/>
  <c r="E354" i="18" s="1"/>
  <c r="G312" i="21"/>
  <c r="DB550" i="13"/>
  <c r="CM362" i="13"/>
  <c r="BU351" i="13"/>
  <c r="BV351" i="13" s="1"/>
  <c r="BO352" i="13"/>
  <c r="BP352" i="13" s="1"/>
  <c r="CG351" i="13"/>
  <c r="CH351" i="13" s="1"/>
  <c r="BI353" i="13"/>
  <c r="BJ353" i="13" s="1"/>
  <c r="CA357" i="13"/>
  <c r="CB357" i="13" s="1"/>
  <c r="C289" i="20"/>
  <c r="E289" i="20"/>
  <c r="M289" i="20"/>
  <c r="G290" i="20"/>
  <c r="I290" i="20"/>
  <c r="K290" i="20"/>
  <c r="F291" i="20"/>
  <c r="L290" i="20"/>
  <c r="E290" i="20" s="1"/>
  <c r="H312" i="39" l="1"/>
  <c r="H354" i="18"/>
  <c r="D312" i="21"/>
  <c r="C312" i="21"/>
  <c r="E312" i="21"/>
  <c r="C364" i="49"/>
  <c r="E364" i="49"/>
  <c r="D364" i="49"/>
  <c r="CN362" i="13"/>
  <c r="L365" i="49"/>
  <c r="E552" i="53"/>
  <c r="D552" i="53"/>
  <c r="C552" i="53"/>
  <c r="G313" i="39"/>
  <c r="DC550" i="13"/>
  <c r="G553" i="53"/>
  <c r="C312" i="39"/>
  <c r="D312" i="39"/>
  <c r="E312" i="39"/>
  <c r="G313" i="21"/>
  <c r="C354" i="18"/>
  <c r="D354" i="18"/>
  <c r="G355" i="18"/>
  <c r="E355" i="18" s="1"/>
  <c r="M364" i="49"/>
  <c r="H312" i="21"/>
  <c r="DB551" i="13"/>
  <c r="CM363" i="13"/>
  <c r="BU352" i="13"/>
  <c r="BV352" i="13" s="1"/>
  <c r="BI354" i="13"/>
  <c r="BJ354" i="13" s="1"/>
  <c r="CG352" i="13"/>
  <c r="CH352" i="13" s="1"/>
  <c r="CA358" i="13"/>
  <c r="CB358" i="13" s="1"/>
  <c r="BO353" i="13"/>
  <c r="BP353" i="13" s="1"/>
  <c r="K291" i="20"/>
  <c r="I291" i="20"/>
  <c r="F292" i="20"/>
  <c r="G291" i="20"/>
  <c r="D290" i="20"/>
  <c r="L291" i="20"/>
  <c r="E291" i="20" s="1"/>
  <c r="M290" i="20"/>
  <c r="C290" i="20"/>
  <c r="H313" i="39" l="1"/>
  <c r="M365" i="49"/>
  <c r="H313" i="21"/>
  <c r="G314" i="39"/>
  <c r="C553" i="53"/>
  <c r="E553" i="53"/>
  <c r="D553" i="53"/>
  <c r="CN363" i="13"/>
  <c r="L366" i="49"/>
  <c r="G356" i="18"/>
  <c r="E356" i="18" s="1"/>
  <c r="G314" i="21"/>
  <c r="DC551" i="13"/>
  <c r="G554" i="53"/>
  <c r="C355" i="18"/>
  <c r="D355" i="18"/>
  <c r="E313" i="39"/>
  <c r="D313" i="39"/>
  <c r="C313" i="39"/>
  <c r="C313" i="21"/>
  <c r="D313" i="21"/>
  <c r="E313" i="21"/>
  <c r="C365" i="49"/>
  <c r="D365" i="49"/>
  <c r="E365" i="49"/>
  <c r="H355" i="18"/>
  <c r="DB552" i="13"/>
  <c r="CM364" i="13"/>
  <c r="BU353" i="13"/>
  <c r="BV353" i="13" s="1"/>
  <c r="BO354" i="13"/>
  <c r="BP354" i="13" s="1"/>
  <c r="CG353" i="13"/>
  <c r="CH353" i="13" s="1"/>
  <c r="CA359" i="13"/>
  <c r="CB359" i="13" s="1"/>
  <c r="BI355" i="13"/>
  <c r="BJ355" i="13" s="1"/>
  <c r="M291" i="20"/>
  <c r="G292" i="20"/>
  <c r="I292" i="20"/>
  <c r="L292" i="20"/>
  <c r="E292" i="20" s="1"/>
  <c r="F293" i="20"/>
  <c r="I293" i="20" s="1"/>
  <c r="C291" i="20"/>
  <c r="K292" i="20"/>
  <c r="D291" i="20"/>
  <c r="H314" i="39" l="1"/>
  <c r="H356" i="18"/>
  <c r="E314" i="21"/>
  <c r="C314" i="21"/>
  <c r="D314" i="21"/>
  <c r="C366" i="49"/>
  <c r="E366" i="49"/>
  <c r="D366" i="49"/>
  <c r="G315" i="21"/>
  <c r="DC552" i="13"/>
  <c r="G555" i="53"/>
  <c r="E554" i="53"/>
  <c r="D554" i="53"/>
  <c r="C554" i="53"/>
  <c r="M366" i="49"/>
  <c r="C314" i="39"/>
  <c r="D314" i="39"/>
  <c r="E314" i="39"/>
  <c r="G315" i="39"/>
  <c r="CN364" i="13"/>
  <c r="L367" i="49"/>
  <c r="G357" i="18"/>
  <c r="E357" i="18" s="1"/>
  <c r="H314" i="21"/>
  <c r="C356" i="18"/>
  <c r="D356" i="18"/>
  <c r="DB553" i="13"/>
  <c r="CM365" i="13"/>
  <c r="BU354" i="13"/>
  <c r="BV354" i="13" s="1"/>
  <c r="CA360" i="13"/>
  <c r="CB360" i="13" s="1"/>
  <c r="CG354" i="13"/>
  <c r="CH354" i="13" s="1"/>
  <c r="BI356" i="13"/>
  <c r="BJ356" i="13" s="1"/>
  <c r="BO355" i="13"/>
  <c r="BP355" i="13" s="1"/>
  <c r="C292" i="20"/>
  <c r="D292" i="20"/>
  <c r="M292" i="20"/>
  <c r="K293" i="20"/>
  <c r="G293" i="20"/>
  <c r="F294" i="20"/>
  <c r="L293" i="20"/>
  <c r="D293" i="20" s="1"/>
  <c r="C315" i="39" l="1"/>
  <c r="D315" i="39"/>
  <c r="E315" i="39"/>
  <c r="CN365" i="13"/>
  <c r="L368" i="49"/>
  <c r="M367" i="49"/>
  <c r="H315" i="39"/>
  <c r="G316" i="39"/>
  <c r="D357" i="18"/>
  <c r="C357" i="18"/>
  <c r="G316" i="21"/>
  <c r="DC553" i="13"/>
  <c r="G556" i="53"/>
  <c r="H315" i="21"/>
  <c r="E367" i="49"/>
  <c r="C367" i="49"/>
  <c r="D367" i="49"/>
  <c r="C555" i="53"/>
  <c r="E555" i="53"/>
  <c r="D555" i="53"/>
  <c r="G358" i="18"/>
  <c r="E358" i="18" s="1"/>
  <c r="C315" i="21"/>
  <c r="E315" i="21"/>
  <c r="D315" i="21"/>
  <c r="H357" i="18"/>
  <c r="DB554" i="13"/>
  <c r="DC554" i="13" s="1"/>
  <c r="CM366" i="13"/>
  <c r="BU355" i="13"/>
  <c r="BV355" i="13" s="1"/>
  <c r="BI357" i="13"/>
  <c r="BJ357" i="13" s="1"/>
  <c r="CG355" i="13"/>
  <c r="CH355" i="13" s="1"/>
  <c r="BO356" i="13"/>
  <c r="BP356" i="13" s="1"/>
  <c r="CA361" i="13"/>
  <c r="CB361" i="13" s="1"/>
  <c r="E293" i="20"/>
  <c r="C293" i="20"/>
  <c r="M293" i="20"/>
  <c r="K294" i="20"/>
  <c r="I294" i="20"/>
  <c r="L294" i="20"/>
  <c r="E294" i="20" s="1"/>
  <c r="F295" i="20"/>
  <c r="G294" i="20"/>
  <c r="M368" i="49" l="1"/>
  <c r="H358" i="18"/>
  <c r="H316" i="39"/>
  <c r="E556" i="53"/>
  <c r="C556" i="53"/>
  <c r="D556" i="53"/>
  <c r="G558" i="53"/>
  <c r="G317" i="39"/>
  <c r="G359" i="18"/>
  <c r="E359" i="18" s="1"/>
  <c r="CN366" i="13"/>
  <c r="L369" i="49"/>
  <c r="C316" i="21"/>
  <c r="E316" i="21"/>
  <c r="D316" i="21"/>
  <c r="G317" i="21"/>
  <c r="C358" i="18"/>
  <c r="D358" i="18"/>
  <c r="H316" i="21"/>
  <c r="C316" i="39"/>
  <c r="D316" i="39"/>
  <c r="E316" i="39"/>
  <c r="C368" i="49"/>
  <c r="D368" i="49"/>
  <c r="E368" i="49"/>
  <c r="DB555" i="13"/>
  <c r="DC555" i="13" s="1"/>
  <c r="CM367" i="13"/>
  <c r="BU356" i="13"/>
  <c r="BV356" i="13" s="1"/>
  <c r="BO357" i="13"/>
  <c r="BP357" i="13" s="1"/>
  <c r="CG356" i="13"/>
  <c r="CH356" i="13" s="1"/>
  <c r="CA362" i="13"/>
  <c r="CB362" i="13" s="1"/>
  <c r="BI358" i="13"/>
  <c r="BJ358" i="13" s="1"/>
  <c r="C294" i="20"/>
  <c r="D294" i="20"/>
  <c r="M294" i="20"/>
  <c r="G295" i="20"/>
  <c r="K295" i="20"/>
  <c r="I295" i="20"/>
  <c r="F296" i="20"/>
  <c r="L295" i="20"/>
  <c r="E295" i="20" s="1"/>
  <c r="M369" i="49" l="1"/>
  <c r="H317" i="39"/>
  <c r="G318" i="39"/>
  <c r="G360" i="18"/>
  <c r="E360" i="18" s="1"/>
  <c r="C359" i="18"/>
  <c r="D359" i="18"/>
  <c r="CN367" i="13"/>
  <c r="L370" i="49"/>
  <c r="H317" i="21"/>
  <c r="H359" i="18"/>
  <c r="D369" i="49"/>
  <c r="E369" i="49"/>
  <c r="C369" i="49"/>
  <c r="D317" i="39"/>
  <c r="E317" i="39"/>
  <c r="C317" i="39"/>
  <c r="G318" i="21"/>
  <c r="C317" i="21"/>
  <c r="E317" i="21"/>
  <c r="D317" i="21"/>
  <c r="DB556" i="13"/>
  <c r="DC556" i="13" s="1"/>
  <c r="CY557" i="13"/>
  <c r="CZ557" i="13" s="1"/>
  <c r="CM368" i="13"/>
  <c r="BU357" i="13"/>
  <c r="BV357" i="13" s="1"/>
  <c r="CG357" i="13"/>
  <c r="CH357" i="13" s="1"/>
  <c r="BO358" i="13"/>
  <c r="BP358" i="13" s="1"/>
  <c r="CA363" i="13"/>
  <c r="CB363" i="13" s="1"/>
  <c r="BI359" i="13"/>
  <c r="BJ359" i="13" s="1"/>
  <c r="M295" i="20"/>
  <c r="I296" i="20"/>
  <c r="K296" i="20"/>
  <c r="L296" i="20"/>
  <c r="E296" i="20" s="1"/>
  <c r="F297" i="20"/>
  <c r="G296" i="20"/>
  <c r="C295" i="20"/>
  <c r="D295" i="20"/>
  <c r="H318" i="39" l="1"/>
  <c r="H360" i="18"/>
  <c r="G361" i="18"/>
  <c r="E361" i="18" s="1"/>
  <c r="G319" i="39"/>
  <c r="H318" i="21"/>
  <c r="CN368" i="13"/>
  <c r="L371" i="49"/>
  <c r="D370" i="49"/>
  <c r="C370" i="49"/>
  <c r="E370" i="49"/>
  <c r="M370" i="49"/>
  <c r="C360" i="18"/>
  <c r="D360" i="18"/>
  <c r="C318" i="39"/>
  <c r="D318" i="39"/>
  <c r="E318" i="39"/>
  <c r="G319" i="21"/>
  <c r="D318" i="21"/>
  <c r="C318" i="21"/>
  <c r="E318" i="21"/>
  <c r="DB557" i="13"/>
  <c r="DC557" i="13" s="1"/>
  <c r="CM369" i="13"/>
  <c r="BU358" i="13"/>
  <c r="BV358" i="13" s="1"/>
  <c r="BO359" i="13"/>
  <c r="BP359" i="13" s="1"/>
  <c r="BI360" i="13"/>
  <c r="BJ360" i="13" s="1"/>
  <c r="CA364" i="13"/>
  <c r="CB364" i="13" s="1"/>
  <c r="CG358" i="13"/>
  <c r="CH358" i="13" s="1"/>
  <c r="M296" i="20"/>
  <c r="D296" i="20"/>
  <c r="G297" i="20"/>
  <c r="K297" i="20"/>
  <c r="C296" i="20"/>
  <c r="F298" i="20"/>
  <c r="K298" i="20" s="1"/>
  <c r="L297" i="20"/>
  <c r="E297" i="20" s="1"/>
  <c r="I297" i="20"/>
  <c r="M371" i="49" l="1"/>
  <c r="H361" i="18"/>
  <c r="G320" i="39"/>
  <c r="CN369" i="13"/>
  <c r="L372" i="49"/>
  <c r="G362" i="18"/>
  <c r="E362" i="18" s="1"/>
  <c r="C319" i="21"/>
  <c r="D319" i="21"/>
  <c r="E319" i="21"/>
  <c r="E371" i="49"/>
  <c r="D371" i="49"/>
  <c r="C371" i="49"/>
  <c r="G320" i="21"/>
  <c r="C361" i="18"/>
  <c r="D361" i="18"/>
  <c r="H319" i="21"/>
  <c r="E319" i="39"/>
  <c r="C319" i="39"/>
  <c r="D319" i="39"/>
  <c r="H319" i="39"/>
  <c r="H320" i="39" s="1"/>
  <c r="CM370" i="13"/>
  <c r="BU359" i="13"/>
  <c r="BV359" i="13" s="1"/>
  <c r="CA365" i="13"/>
  <c r="CB365" i="13" s="1"/>
  <c r="BO360" i="13"/>
  <c r="BP360" i="13" s="1"/>
  <c r="BI361" i="13"/>
  <c r="BJ361" i="13" s="1"/>
  <c r="CG359" i="13"/>
  <c r="CH359" i="13" s="1"/>
  <c r="M297" i="20"/>
  <c r="I298" i="20"/>
  <c r="G298" i="20"/>
  <c r="D297" i="20"/>
  <c r="L298" i="20"/>
  <c r="D298" i="20" s="1"/>
  <c r="C297" i="20"/>
  <c r="F299" i="20"/>
  <c r="M372" i="49" l="1"/>
  <c r="H362" i="18"/>
  <c r="H320" i="21"/>
  <c r="G363" i="18"/>
  <c r="E363" i="18" s="1"/>
  <c r="C320" i="21"/>
  <c r="D320" i="21"/>
  <c r="E320" i="21"/>
  <c r="C372" i="49"/>
  <c r="D372" i="49"/>
  <c r="E372" i="49"/>
  <c r="G321" i="39"/>
  <c r="H321" i="39" s="1"/>
  <c r="C362" i="18"/>
  <c r="D362" i="18"/>
  <c r="E320" i="39"/>
  <c r="C320" i="39"/>
  <c r="D320" i="39"/>
  <c r="G321" i="21"/>
  <c r="CN370" i="13"/>
  <c r="L373" i="49"/>
  <c r="CM371" i="13"/>
  <c r="BU360" i="13"/>
  <c r="BV360" i="13" s="1"/>
  <c r="CG360" i="13"/>
  <c r="CH360" i="13" s="1"/>
  <c r="BI362" i="13"/>
  <c r="BJ362" i="13" s="1"/>
  <c r="BO361" i="13"/>
  <c r="BP361" i="13" s="1"/>
  <c r="CA366" i="13"/>
  <c r="CB366" i="13" s="1"/>
  <c r="I299" i="20"/>
  <c r="K299" i="20"/>
  <c r="F300" i="20"/>
  <c r="E298" i="20"/>
  <c r="M298" i="20"/>
  <c r="G299" i="20"/>
  <c r="L299" i="20"/>
  <c r="C299" i="20" s="1"/>
  <c r="C298" i="20"/>
  <c r="H363" i="18" l="1"/>
  <c r="H321" i="21"/>
  <c r="C373" i="49"/>
  <c r="E373" i="49"/>
  <c r="D373" i="49"/>
  <c r="G322" i="21"/>
  <c r="M373" i="49"/>
  <c r="G322" i="39"/>
  <c r="E321" i="21"/>
  <c r="D321" i="21"/>
  <c r="C321" i="21"/>
  <c r="C321" i="39"/>
  <c r="D321" i="39"/>
  <c r="E321" i="39"/>
  <c r="D363" i="18"/>
  <c r="C363" i="18"/>
  <c r="G364" i="18"/>
  <c r="E364" i="18" s="1"/>
  <c r="CN371" i="13"/>
  <c r="L374" i="49"/>
  <c r="CM372" i="13"/>
  <c r="BU361" i="13"/>
  <c r="BV361" i="13" s="1"/>
  <c r="BI363" i="13"/>
  <c r="BJ363" i="13" s="1"/>
  <c r="BO362" i="13"/>
  <c r="BP362" i="13" s="1"/>
  <c r="CG361" i="13"/>
  <c r="CH361" i="13" s="1"/>
  <c r="CA367" i="13"/>
  <c r="CB367" i="13" s="1"/>
  <c r="G300" i="20"/>
  <c r="K300" i="20"/>
  <c r="E299" i="20"/>
  <c r="F301" i="20"/>
  <c r="D299" i="20"/>
  <c r="I300" i="20"/>
  <c r="L300" i="20"/>
  <c r="D300" i="20" s="1"/>
  <c r="M299" i="20"/>
  <c r="G323" i="21" l="1"/>
  <c r="G365" i="18"/>
  <c r="E365" i="18" s="1"/>
  <c r="D374" i="49"/>
  <c r="E374" i="49"/>
  <c r="C374" i="49"/>
  <c r="C322" i="21"/>
  <c r="E322" i="21"/>
  <c r="D322" i="21"/>
  <c r="E322" i="39"/>
  <c r="C322" i="39"/>
  <c r="D322" i="39"/>
  <c r="G323" i="39"/>
  <c r="C364" i="18"/>
  <c r="D364" i="18"/>
  <c r="H364" i="18"/>
  <c r="H322" i="39"/>
  <c r="CN372" i="13"/>
  <c r="L375" i="49"/>
  <c r="M374" i="49"/>
  <c r="H322" i="21"/>
  <c r="H323" i="21" s="1"/>
  <c r="CM373" i="13"/>
  <c r="BU362" i="13"/>
  <c r="BV362" i="13" s="1"/>
  <c r="CG362" i="13"/>
  <c r="CH362" i="13" s="1"/>
  <c r="BI364" i="13"/>
  <c r="BJ364" i="13" s="1"/>
  <c r="BO363" i="13"/>
  <c r="BP363" i="13" s="1"/>
  <c r="CA368" i="13"/>
  <c r="CB368" i="13" s="1"/>
  <c r="I301" i="20"/>
  <c r="K301" i="20"/>
  <c r="M300" i="20"/>
  <c r="G301" i="20"/>
  <c r="E300" i="20"/>
  <c r="L301" i="20"/>
  <c r="E301" i="20" s="1"/>
  <c r="F302" i="20"/>
  <c r="C300" i="20"/>
  <c r="H365" i="18" l="1"/>
  <c r="M375" i="49"/>
  <c r="G324" i="21"/>
  <c r="H324" i="21" s="1"/>
  <c r="G324" i="39"/>
  <c r="H323" i="39"/>
  <c r="C365" i="18"/>
  <c r="D365" i="18"/>
  <c r="E323" i="39"/>
  <c r="D323" i="39"/>
  <c r="C323" i="39"/>
  <c r="E323" i="21"/>
  <c r="C323" i="21"/>
  <c r="D323" i="21"/>
  <c r="C375" i="49"/>
  <c r="E375" i="49"/>
  <c r="D375" i="49"/>
  <c r="G366" i="18"/>
  <c r="E366" i="18" s="1"/>
  <c r="CN373" i="13"/>
  <c r="L376" i="49"/>
  <c r="CM374" i="13"/>
  <c r="BU363" i="13"/>
  <c r="BV363" i="13" s="1"/>
  <c r="CA369" i="13"/>
  <c r="CB369" i="13" s="1"/>
  <c r="BI365" i="13"/>
  <c r="BJ365" i="13" s="1"/>
  <c r="BO364" i="13"/>
  <c r="BP364" i="13" s="1"/>
  <c r="CG363" i="13"/>
  <c r="CH363" i="13" s="1"/>
  <c r="G302" i="20"/>
  <c r="K302" i="20"/>
  <c r="M301" i="20"/>
  <c r="F303" i="20"/>
  <c r="K303" i="20" s="1"/>
  <c r="C301" i="20"/>
  <c r="D301" i="20"/>
  <c r="L302" i="20"/>
  <c r="D302" i="20" s="1"/>
  <c r="I302" i="20"/>
  <c r="H324" i="39" l="1"/>
  <c r="H366" i="18"/>
  <c r="C376" i="49"/>
  <c r="E376" i="49"/>
  <c r="D376" i="49"/>
  <c r="D324" i="39"/>
  <c r="E324" i="39"/>
  <c r="C324" i="39"/>
  <c r="G325" i="21"/>
  <c r="H325" i="21" s="1"/>
  <c r="G325" i="39"/>
  <c r="C366" i="18"/>
  <c r="D366" i="18"/>
  <c r="M376" i="49"/>
  <c r="D324" i="21"/>
  <c r="E324" i="21"/>
  <c r="C324" i="21"/>
  <c r="G367" i="18"/>
  <c r="E367" i="18" s="1"/>
  <c r="CN374" i="13"/>
  <c r="L377" i="49"/>
  <c r="CM375" i="13"/>
  <c r="BU364" i="13"/>
  <c r="BV364" i="13" s="1"/>
  <c r="BO365" i="13"/>
  <c r="BP365" i="13" s="1"/>
  <c r="BI366" i="13"/>
  <c r="BJ366" i="13" s="1"/>
  <c r="CG364" i="13"/>
  <c r="CH364" i="13" s="1"/>
  <c r="CA370" i="13"/>
  <c r="CB370" i="13" s="1"/>
  <c r="E302" i="20"/>
  <c r="M302" i="20"/>
  <c r="I303" i="20"/>
  <c r="G303" i="20"/>
  <c r="L303" i="20"/>
  <c r="C303" i="20" s="1"/>
  <c r="C302" i="20"/>
  <c r="F304" i="20"/>
  <c r="K304" i="20" s="1"/>
  <c r="H325" i="39" l="1"/>
  <c r="H367" i="18"/>
  <c r="M377" i="49"/>
  <c r="D325" i="39"/>
  <c r="E325" i="39"/>
  <c r="C325" i="39"/>
  <c r="D377" i="49"/>
  <c r="C377" i="49"/>
  <c r="E377" i="49"/>
  <c r="G368" i="18"/>
  <c r="E368" i="18" s="1"/>
  <c r="G326" i="39"/>
  <c r="G326" i="21"/>
  <c r="CN375" i="13"/>
  <c r="L378" i="49"/>
  <c r="C367" i="18"/>
  <c r="D367" i="18"/>
  <c r="C325" i="21"/>
  <c r="E325" i="21"/>
  <c r="D325" i="21"/>
  <c r="CM376" i="13"/>
  <c r="BU365" i="13"/>
  <c r="BV365" i="13" s="1"/>
  <c r="CA371" i="13"/>
  <c r="CB371" i="13" s="1"/>
  <c r="BI367" i="13"/>
  <c r="BJ367" i="13" s="1"/>
  <c r="CG365" i="13"/>
  <c r="CH365" i="13" s="1"/>
  <c r="BO366" i="13"/>
  <c r="BP366" i="13" s="1"/>
  <c r="M303" i="20"/>
  <c r="I304" i="20"/>
  <c r="G304" i="20"/>
  <c r="D303" i="20"/>
  <c r="L304" i="20"/>
  <c r="C304" i="20" s="1"/>
  <c r="F305" i="20"/>
  <c r="K305" i="20" s="1"/>
  <c r="E303" i="20"/>
  <c r="CN376" i="13" l="1"/>
  <c r="L379" i="49"/>
  <c r="D326" i="21"/>
  <c r="E326" i="21"/>
  <c r="C326" i="21"/>
  <c r="C368" i="18"/>
  <c r="D368" i="18"/>
  <c r="H368" i="18"/>
  <c r="M378" i="49"/>
  <c r="G369" i="18"/>
  <c r="E369" i="18" s="1"/>
  <c r="G327" i="39"/>
  <c r="D378" i="49"/>
  <c r="C378" i="49"/>
  <c r="E378" i="49"/>
  <c r="D326" i="39"/>
  <c r="E326" i="39"/>
  <c r="C326" i="39"/>
  <c r="H326" i="21"/>
  <c r="G327" i="21"/>
  <c r="H326" i="39"/>
  <c r="CM377" i="13"/>
  <c r="BU366" i="13"/>
  <c r="BV366" i="13" s="1"/>
  <c r="BO367" i="13"/>
  <c r="BP367" i="13" s="1"/>
  <c r="CG366" i="13"/>
  <c r="CH366" i="13" s="1"/>
  <c r="BI368" i="13"/>
  <c r="BJ368" i="13" s="1"/>
  <c r="CA372" i="13"/>
  <c r="CB372" i="13" s="1"/>
  <c r="M304" i="20"/>
  <c r="D304" i="20"/>
  <c r="E304" i="20"/>
  <c r="I305" i="20"/>
  <c r="G305" i="20"/>
  <c r="L305" i="20"/>
  <c r="D305" i="20" s="1"/>
  <c r="F306" i="20"/>
  <c r="K306" i="20" s="1"/>
  <c r="M379" i="49" l="1"/>
  <c r="H369" i="18"/>
  <c r="G328" i="39"/>
  <c r="D327" i="39"/>
  <c r="E327" i="39"/>
  <c r="C327" i="39"/>
  <c r="CN377" i="13"/>
  <c r="L380" i="49"/>
  <c r="M380" i="49" s="1"/>
  <c r="H327" i="21"/>
  <c r="G328" i="21"/>
  <c r="H327" i="39"/>
  <c r="D369" i="18"/>
  <c r="C369" i="18"/>
  <c r="G370" i="18"/>
  <c r="E370" i="18" s="1"/>
  <c r="D327" i="21"/>
  <c r="C327" i="21"/>
  <c r="E327" i="21"/>
  <c r="D379" i="49"/>
  <c r="C379" i="49"/>
  <c r="E379" i="49"/>
  <c r="CM378" i="13"/>
  <c r="BU367" i="13"/>
  <c r="BV367" i="13" s="1"/>
  <c r="BI369" i="13"/>
  <c r="BJ369" i="13" s="1"/>
  <c r="BO368" i="13"/>
  <c r="BP368" i="13" s="1"/>
  <c r="CG367" i="13"/>
  <c r="CH367" i="13" s="1"/>
  <c r="CA373" i="13"/>
  <c r="CB373" i="13" s="1"/>
  <c r="M305" i="20"/>
  <c r="C305" i="20"/>
  <c r="E305" i="20"/>
  <c r="I306" i="20"/>
  <c r="G306" i="20"/>
  <c r="L306" i="20"/>
  <c r="D306" i="20" s="1"/>
  <c r="F307" i="20"/>
  <c r="G307" i="20" s="1"/>
  <c r="H370" i="18" l="1"/>
  <c r="H328" i="39"/>
  <c r="CN378" i="13"/>
  <c r="L381" i="49"/>
  <c r="G371" i="18"/>
  <c r="E371" i="18" s="1"/>
  <c r="C370" i="18"/>
  <c r="D370" i="18"/>
  <c r="H328" i="21"/>
  <c r="C380" i="49"/>
  <c r="E380" i="49"/>
  <c r="D380" i="49"/>
  <c r="E328" i="21"/>
  <c r="D328" i="21"/>
  <c r="C328" i="21"/>
  <c r="C328" i="39"/>
  <c r="D328" i="39"/>
  <c r="E328" i="39"/>
  <c r="G329" i="39"/>
  <c r="G329" i="21"/>
  <c r="CM379" i="13"/>
  <c r="BU368" i="13"/>
  <c r="BV368" i="13" s="1"/>
  <c r="CG368" i="13"/>
  <c r="CH368" i="13" s="1"/>
  <c r="BO369" i="13"/>
  <c r="BP369" i="13" s="1"/>
  <c r="CA374" i="13"/>
  <c r="CB374" i="13" s="1"/>
  <c r="BI370" i="13"/>
  <c r="BJ370" i="13" s="1"/>
  <c r="C306" i="20"/>
  <c r="E306" i="20"/>
  <c r="M306" i="20"/>
  <c r="I307" i="20"/>
  <c r="K307" i="20"/>
  <c r="L307" i="20"/>
  <c r="C307" i="20" s="1"/>
  <c r="F308" i="20"/>
  <c r="H329" i="39" l="1"/>
  <c r="H371" i="18"/>
  <c r="CN379" i="13"/>
  <c r="L382" i="49"/>
  <c r="C329" i="21"/>
  <c r="D329" i="21"/>
  <c r="E329" i="21"/>
  <c r="G372" i="18"/>
  <c r="E372" i="18" s="1"/>
  <c r="G330" i="21"/>
  <c r="D381" i="49"/>
  <c r="E381" i="49"/>
  <c r="C381" i="49"/>
  <c r="G330" i="39"/>
  <c r="C329" i="39"/>
  <c r="D329" i="39"/>
  <c r="E329" i="39"/>
  <c r="H329" i="21"/>
  <c r="C371" i="18"/>
  <c r="D371" i="18"/>
  <c r="M381" i="49"/>
  <c r="CM380" i="13"/>
  <c r="BU369" i="13"/>
  <c r="BV369" i="13" s="1"/>
  <c r="CA375" i="13"/>
  <c r="CB375" i="13" s="1"/>
  <c r="BO370" i="13"/>
  <c r="BP370" i="13" s="1"/>
  <c r="BI371" i="13"/>
  <c r="BJ371" i="13" s="1"/>
  <c r="CG369" i="13"/>
  <c r="CH369" i="13" s="1"/>
  <c r="G308" i="20"/>
  <c r="K308" i="20"/>
  <c r="M307" i="20"/>
  <c r="L308" i="20"/>
  <c r="E308" i="20" s="1"/>
  <c r="E307" i="20"/>
  <c r="D307" i="20"/>
  <c r="F309" i="20"/>
  <c r="G309" i="20" s="1"/>
  <c r="M382" i="49" l="1"/>
  <c r="H372" i="18"/>
  <c r="H330" i="21"/>
  <c r="G373" i="18"/>
  <c r="E373" i="18" s="1"/>
  <c r="C372" i="18"/>
  <c r="D372" i="18"/>
  <c r="C330" i="39"/>
  <c r="D330" i="39"/>
  <c r="E330" i="39"/>
  <c r="D382" i="49"/>
  <c r="C382" i="49"/>
  <c r="E382" i="49"/>
  <c r="G331" i="21"/>
  <c r="G331" i="39"/>
  <c r="D330" i="21"/>
  <c r="C330" i="21"/>
  <c r="E330" i="21"/>
  <c r="CN380" i="13"/>
  <c r="L383" i="49"/>
  <c r="H330" i="39"/>
  <c r="CM381" i="13"/>
  <c r="BU370" i="13"/>
  <c r="BV370" i="13" s="1"/>
  <c r="BO371" i="13"/>
  <c r="BP371" i="13" s="1"/>
  <c r="CA376" i="13"/>
  <c r="CB376" i="13" s="1"/>
  <c r="BI372" i="13"/>
  <c r="BJ372" i="13" s="1"/>
  <c r="CG370" i="13"/>
  <c r="CH370" i="13" s="1"/>
  <c r="M308" i="20"/>
  <c r="I309" i="20"/>
  <c r="K309" i="20"/>
  <c r="D308" i="20"/>
  <c r="C308" i="20"/>
  <c r="F310" i="20"/>
  <c r="L309" i="20"/>
  <c r="E309" i="20" s="1"/>
  <c r="H373" i="18" l="1"/>
  <c r="H331" i="39"/>
  <c r="C331" i="21"/>
  <c r="D331" i="21"/>
  <c r="E331" i="21"/>
  <c r="H331" i="21"/>
  <c r="D383" i="49"/>
  <c r="E383" i="49"/>
  <c r="C383" i="49"/>
  <c r="M383" i="49"/>
  <c r="G374" i="18"/>
  <c r="E374" i="18" s="1"/>
  <c r="G332" i="21"/>
  <c r="G332" i="39"/>
  <c r="E331" i="39"/>
  <c r="D331" i="39"/>
  <c r="C331" i="39"/>
  <c r="D373" i="18"/>
  <c r="C373" i="18"/>
  <c r="CN381" i="13"/>
  <c r="L384" i="49"/>
  <c r="CM382" i="13"/>
  <c r="BU371" i="13"/>
  <c r="BV371" i="13" s="1"/>
  <c r="CA377" i="13"/>
  <c r="CB377" i="13" s="1"/>
  <c r="BO372" i="13"/>
  <c r="BP372" i="13" s="1"/>
  <c r="BI373" i="13"/>
  <c r="BJ373" i="13" s="1"/>
  <c r="CG371" i="13"/>
  <c r="CH371" i="13" s="1"/>
  <c r="G310" i="20"/>
  <c r="K310" i="20"/>
  <c r="F311" i="20"/>
  <c r="M309" i="20"/>
  <c r="C309" i="20"/>
  <c r="L310" i="20"/>
  <c r="C310" i="20" s="1"/>
  <c r="D309" i="20"/>
  <c r="G375" i="18" l="1"/>
  <c r="E375" i="18" s="1"/>
  <c r="C384" i="49"/>
  <c r="E384" i="49"/>
  <c r="D384" i="49"/>
  <c r="C332" i="39"/>
  <c r="D332" i="39"/>
  <c r="E332" i="39"/>
  <c r="C374" i="18"/>
  <c r="D374" i="18"/>
  <c r="G333" i="21"/>
  <c r="G333" i="39"/>
  <c r="D332" i="21"/>
  <c r="E332" i="21"/>
  <c r="C332" i="21"/>
  <c r="M384" i="49"/>
  <c r="H374" i="18"/>
  <c r="CN382" i="13"/>
  <c r="L385" i="49"/>
  <c r="H332" i="21"/>
  <c r="H332" i="39"/>
  <c r="CM383" i="13"/>
  <c r="BU372" i="13"/>
  <c r="BV372" i="13" s="1"/>
  <c r="BO373" i="13"/>
  <c r="BP373" i="13" s="1"/>
  <c r="CG372" i="13"/>
  <c r="CH372" i="13" s="1"/>
  <c r="BI374" i="13"/>
  <c r="BJ374" i="13" s="1"/>
  <c r="CA378" i="13"/>
  <c r="CB378" i="13" s="1"/>
  <c r="G311" i="20"/>
  <c r="K311" i="20"/>
  <c r="D310" i="20"/>
  <c r="E310" i="20"/>
  <c r="L311" i="20"/>
  <c r="D311" i="20" s="1"/>
  <c r="F312" i="20"/>
  <c r="K312" i="20" s="1"/>
  <c r="M310" i="20"/>
  <c r="H375" i="18" l="1"/>
  <c r="M385" i="49"/>
  <c r="H333" i="21"/>
  <c r="H333" i="39"/>
  <c r="G334" i="21"/>
  <c r="G376" i="18"/>
  <c r="C333" i="39"/>
  <c r="E333" i="39"/>
  <c r="D333" i="39"/>
  <c r="G334" i="39"/>
  <c r="C385" i="49"/>
  <c r="E385" i="49"/>
  <c r="D385" i="49"/>
  <c r="C375" i="18"/>
  <c r="D375" i="18"/>
  <c r="CN383" i="13"/>
  <c r="L386" i="49"/>
  <c r="D333" i="21"/>
  <c r="E333" i="21"/>
  <c r="C333" i="21"/>
  <c r="CM384" i="13"/>
  <c r="BU373" i="13"/>
  <c r="BV373" i="13" s="1"/>
  <c r="BO374" i="13"/>
  <c r="BP374" i="13" s="1"/>
  <c r="BI375" i="13"/>
  <c r="BJ375" i="13" s="1"/>
  <c r="CA379" i="13"/>
  <c r="CB379" i="13" s="1"/>
  <c r="CG373" i="13"/>
  <c r="CH373" i="13" s="1"/>
  <c r="C311" i="20"/>
  <c r="E311" i="20"/>
  <c r="M311" i="20"/>
  <c r="I312" i="20"/>
  <c r="G312" i="20"/>
  <c r="F313" i="20"/>
  <c r="L312" i="20"/>
  <c r="D312" i="20" s="1"/>
  <c r="H376" i="18" l="1"/>
  <c r="E376" i="18"/>
  <c r="H334" i="39"/>
  <c r="M386" i="49"/>
  <c r="H334" i="21"/>
  <c r="G377" i="18"/>
  <c r="E377" i="18" s="1"/>
  <c r="G335" i="21"/>
  <c r="G335" i="39"/>
  <c r="C376" i="18"/>
  <c r="D376" i="18"/>
  <c r="D334" i="21"/>
  <c r="E334" i="21"/>
  <c r="C334" i="21"/>
  <c r="CN384" i="13"/>
  <c r="L387" i="49"/>
  <c r="E386" i="49"/>
  <c r="D386" i="49"/>
  <c r="C386" i="49"/>
  <c r="C334" i="39"/>
  <c r="D334" i="39"/>
  <c r="E334" i="39"/>
  <c r="CM385" i="13"/>
  <c r="BU374" i="13"/>
  <c r="BV374" i="13" s="1"/>
  <c r="CG374" i="13"/>
  <c r="CH374" i="13" s="1"/>
  <c r="BI376" i="13"/>
  <c r="BJ376" i="13" s="1"/>
  <c r="CA380" i="13"/>
  <c r="CB380" i="13" s="1"/>
  <c r="BO375" i="13"/>
  <c r="BP375" i="13" s="1"/>
  <c r="G313" i="20"/>
  <c r="K313" i="20"/>
  <c r="L313" i="20"/>
  <c r="C313" i="20" s="1"/>
  <c r="M312" i="20"/>
  <c r="C312" i="20"/>
  <c r="F314" i="20"/>
  <c r="K314" i="20" s="1"/>
  <c r="E312" i="20"/>
  <c r="H335" i="39" l="1"/>
  <c r="E335" i="21"/>
  <c r="D335" i="21"/>
  <c r="C335" i="21"/>
  <c r="H335" i="21"/>
  <c r="G336" i="21"/>
  <c r="G378" i="18"/>
  <c r="E378" i="18" s="1"/>
  <c r="G336" i="39"/>
  <c r="C387" i="49"/>
  <c r="D387" i="49"/>
  <c r="E387" i="49"/>
  <c r="C335" i="39"/>
  <c r="E335" i="39"/>
  <c r="D335" i="39"/>
  <c r="C377" i="18"/>
  <c r="D377" i="18"/>
  <c r="M387" i="49"/>
  <c r="CN385" i="13"/>
  <c r="L388" i="49"/>
  <c r="H377" i="18"/>
  <c r="CM386" i="13"/>
  <c r="BU375" i="13"/>
  <c r="BV375" i="13" s="1"/>
  <c r="CA381" i="13"/>
  <c r="CB381" i="13" s="1"/>
  <c r="BI377" i="13"/>
  <c r="BJ377" i="13" s="1"/>
  <c r="BO376" i="13"/>
  <c r="BP376" i="13" s="1"/>
  <c r="CG375" i="13"/>
  <c r="CH375" i="13" s="1"/>
  <c r="E313" i="20"/>
  <c r="D313" i="20"/>
  <c r="I314" i="20"/>
  <c r="G314" i="20"/>
  <c r="M313" i="20"/>
  <c r="F315" i="20"/>
  <c r="L314" i="20"/>
  <c r="E314" i="20" s="1"/>
  <c r="H378" i="18" l="1"/>
  <c r="D388" i="49"/>
  <c r="C388" i="49"/>
  <c r="E388" i="49"/>
  <c r="E336" i="39"/>
  <c r="C336" i="39"/>
  <c r="D336" i="39"/>
  <c r="E336" i="21"/>
  <c r="C336" i="21"/>
  <c r="D336" i="21"/>
  <c r="G337" i="21"/>
  <c r="G337" i="39"/>
  <c r="G379" i="18"/>
  <c r="E379" i="18" s="1"/>
  <c r="CN386" i="13"/>
  <c r="L389" i="49"/>
  <c r="M388" i="49"/>
  <c r="C378" i="18"/>
  <c r="D378" i="18"/>
  <c r="H336" i="21"/>
  <c r="H336" i="39"/>
  <c r="CM387" i="13"/>
  <c r="BU376" i="13"/>
  <c r="BV376" i="13" s="1"/>
  <c r="CA382" i="13"/>
  <c r="CB382" i="13" s="1"/>
  <c r="BI378" i="13"/>
  <c r="BJ378" i="13" s="1"/>
  <c r="CG376" i="13"/>
  <c r="CH376" i="13" s="1"/>
  <c r="BO377" i="13"/>
  <c r="BP377" i="13" s="1"/>
  <c r="G315" i="20"/>
  <c r="K315" i="20"/>
  <c r="L315" i="20"/>
  <c r="D315" i="20" s="1"/>
  <c r="M314" i="20"/>
  <c r="D314" i="20"/>
  <c r="F316" i="20"/>
  <c r="K316" i="20" s="1"/>
  <c r="C314" i="20"/>
  <c r="H337" i="21" l="1"/>
  <c r="M389" i="49"/>
  <c r="H337" i="39"/>
  <c r="D379" i="18"/>
  <c r="C379" i="18"/>
  <c r="D337" i="21"/>
  <c r="E337" i="21"/>
  <c r="C337" i="21"/>
  <c r="G380" i="18"/>
  <c r="E380" i="18" s="1"/>
  <c r="G338" i="39"/>
  <c r="D389" i="49"/>
  <c r="C389" i="49"/>
  <c r="E389" i="49"/>
  <c r="D337" i="39"/>
  <c r="C337" i="39"/>
  <c r="E337" i="39"/>
  <c r="G338" i="21"/>
  <c r="CN387" i="13"/>
  <c r="L390" i="49"/>
  <c r="H379" i="18"/>
  <c r="CM388" i="13"/>
  <c r="BU377" i="13"/>
  <c r="BV377" i="13" s="1"/>
  <c r="BI379" i="13"/>
  <c r="BJ379" i="13" s="1"/>
  <c r="BO378" i="13"/>
  <c r="BP378" i="13" s="1"/>
  <c r="CA383" i="13"/>
  <c r="CB383" i="13" s="1"/>
  <c r="CG377" i="13"/>
  <c r="CH377" i="13" s="1"/>
  <c r="G316" i="20"/>
  <c r="I316" i="20"/>
  <c r="M315" i="20"/>
  <c r="E315" i="20"/>
  <c r="C315" i="20"/>
  <c r="L316" i="20"/>
  <c r="E316" i="20" s="1"/>
  <c r="F317" i="20"/>
  <c r="K317" i="20" s="1"/>
  <c r="M390" i="49" l="1"/>
  <c r="H380" i="18"/>
  <c r="G381" i="18"/>
  <c r="E381" i="18" s="1"/>
  <c r="C390" i="49"/>
  <c r="E390" i="49"/>
  <c r="D390" i="49"/>
  <c r="D380" i="18"/>
  <c r="C380" i="18"/>
  <c r="G339" i="21"/>
  <c r="G339" i="39"/>
  <c r="CN388" i="13"/>
  <c r="L391" i="49"/>
  <c r="C338" i="21"/>
  <c r="D338" i="21"/>
  <c r="E338" i="21"/>
  <c r="E338" i="39"/>
  <c r="C338" i="39"/>
  <c r="D338" i="39"/>
  <c r="H338" i="21"/>
  <c r="H338" i="39"/>
  <c r="CM389" i="13"/>
  <c r="BU378" i="13"/>
  <c r="BV378" i="13" s="1"/>
  <c r="CA384" i="13"/>
  <c r="CB384" i="13" s="1"/>
  <c r="CG378" i="13"/>
  <c r="CH378" i="13" s="1"/>
  <c r="BO379" i="13"/>
  <c r="BP379" i="13" s="1"/>
  <c r="BI380" i="13"/>
  <c r="BJ380" i="13" s="1"/>
  <c r="D316" i="20"/>
  <c r="C316" i="20"/>
  <c r="M316" i="20"/>
  <c r="I317" i="20"/>
  <c r="G317" i="20"/>
  <c r="F318" i="20"/>
  <c r="K318" i="20" s="1"/>
  <c r="L317" i="20"/>
  <c r="D317" i="20" s="1"/>
  <c r="H339" i="21" l="1"/>
  <c r="H381" i="18"/>
  <c r="G382" i="18"/>
  <c r="E382" i="18" s="1"/>
  <c r="G340" i="21"/>
  <c r="H339" i="39"/>
  <c r="E391" i="49"/>
  <c r="D391" i="49"/>
  <c r="C391" i="49"/>
  <c r="D339" i="21"/>
  <c r="C339" i="21"/>
  <c r="E339" i="21"/>
  <c r="C381" i="18"/>
  <c r="D381" i="18"/>
  <c r="G340" i="39"/>
  <c r="D339" i="39"/>
  <c r="C339" i="39"/>
  <c r="E339" i="39"/>
  <c r="CN389" i="13"/>
  <c r="L392" i="49"/>
  <c r="M391" i="49"/>
  <c r="CM390" i="13"/>
  <c r="BU379" i="13"/>
  <c r="BV379" i="13" s="1"/>
  <c r="BO380" i="13"/>
  <c r="BP380" i="13" s="1"/>
  <c r="CA385" i="13"/>
  <c r="CB385" i="13" s="1"/>
  <c r="CG379" i="13"/>
  <c r="CH379" i="13" s="1"/>
  <c r="BI381" i="13"/>
  <c r="BJ381" i="13" s="1"/>
  <c r="M317" i="20"/>
  <c r="E317" i="20"/>
  <c r="G318" i="20"/>
  <c r="I318" i="20"/>
  <c r="C317" i="20"/>
  <c r="L318" i="20"/>
  <c r="D318" i="20" s="1"/>
  <c r="F319" i="20"/>
  <c r="K319" i="20" s="1"/>
  <c r="H340" i="21" l="1"/>
  <c r="M392" i="49"/>
  <c r="G341" i="39"/>
  <c r="G341" i="21"/>
  <c r="CN390" i="13"/>
  <c r="L393" i="49"/>
  <c r="D340" i="39"/>
  <c r="E340" i="39"/>
  <c r="C340" i="39"/>
  <c r="C382" i="18"/>
  <c r="D382" i="18"/>
  <c r="H340" i="39"/>
  <c r="G383" i="18"/>
  <c r="E383" i="18" s="1"/>
  <c r="C392" i="49"/>
  <c r="D392" i="49"/>
  <c r="E392" i="49"/>
  <c r="D340" i="21"/>
  <c r="C340" i="21"/>
  <c r="E340" i="21"/>
  <c r="H382" i="18"/>
  <c r="CM391" i="13"/>
  <c r="BU380" i="13"/>
  <c r="BV380" i="13" s="1"/>
  <c r="CG380" i="13"/>
  <c r="CH380" i="13" s="1"/>
  <c r="BI382" i="13"/>
  <c r="BJ382" i="13" s="1"/>
  <c r="CA386" i="13"/>
  <c r="CB386" i="13" s="1"/>
  <c r="BO381" i="13"/>
  <c r="BP381" i="13" s="1"/>
  <c r="I319" i="20"/>
  <c r="G319" i="20"/>
  <c r="E318" i="20"/>
  <c r="C318" i="20"/>
  <c r="L319" i="20"/>
  <c r="C319" i="20" s="1"/>
  <c r="F320" i="20"/>
  <c r="K320" i="20" s="1"/>
  <c r="M318" i="20"/>
  <c r="H341" i="21" l="1"/>
  <c r="M393" i="49"/>
  <c r="H383" i="18"/>
  <c r="H341" i="39"/>
  <c r="C341" i="21"/>
  <c r="D341" i="21"/>
  <c r="E341" i="21"/>
  <c r="G342" i="21"/>
  <c r="G384" i="18"/>
  <c r="E384" i="18" s="1"/>
  <c r="G342" i="39"/>
  <c r="E393" i="49"/>
  <c r="D393" i="49"/>
  <c r="C393" i="49"/>
  <c r="D341" i="39"/>
  <c r="C341" i="39"/>
  <c r="E341" i="39"/>
  <c r="CN391" i="13"/>
  <c r="L394" i="49"/>
  <c r="D383" i="18"/>
  <c r="C383" i="18"/>
  <c r="CM392" i="13"/>
  <c r="BU381" i="13"/>
  <c r="BV381" i="13" s="1"/>
  <c r="CA387" i="13"/>
  <c r="CB387" i="13" s="1"/>
  <c r="BI383" i="13"/>
  <c r="BJ383" i="13" s="1"/>
  <c r="BO382" i="13"/>
  <c r="BP382" i="13" s="1"/>
  <c r="CG381" i="13"/>
  <c r="CH381" i="13" s="1"/>
  <c r="M319" i="20"/>
  <c r="E319" i="20"/>
  <c r="D319" i="20"/>
  <c r="G320" i="20"/>
  <c r="I320" i="20"/>
  <c r="L320" i="20"/>
  <c r="E320" i="20" s="1"/>
  <c r="F321" i="20"/>
  <c r="K321" i="20" s="1"/>
  <c r="M394" i="49" l="1"/>
  <c r="H342" i="39"/>
  <c r="G343" i="21"/>
  <c r="D342" i="39"/>
  <c r="E342" i="39"/>
  <c r="C342" i="39"/>
  <c r="D342" i="21"/>
  <c r="C342" i="21"/>
  <c r="E342" i="21"/>
  <c r="G343" i="39"/>
  <c r="G385" i="18"/>
  <c r="E385" i="18" s="1"/>
  <c r="CN392" i="13"/>
  <c r="L395" i="49"/>
  <c r="D394" i="49"/>
  <c r="E394" i="49"/>
  <c r="C394" i="49"/>
  <c r="C384" i="18"/>
  <c r="D384" i="18"/>
  <c r="H342" i="21"/>
  <c r="H343" i="21" s="1"/>
  <c r="H384" i="18"/>
  <c r="CM393" i="13"/>
  <c r="BU382" i="13"/>
  <c r="BV382" i="13" s="1"/>
  <c r="BI384" i="13"/>
  <c r="BJ384" i="13" s="1"/>
  <c r="CG382" i="13"/>
  <c r="CH382" i="13" s="1"/>
  <c r="BO383" i="13"/>
  <c r="BP383" i="13" s="1"/>
  <c r="CA388" i="13"/>
  <c r="CB388" i="13" s="1"/>
  <c r="M320" i="20"/>
  <c r="I321" i="20"/>
  <c r="G321" i="20"/>
  <c r="D320" i="20"/>
  <c r="C320" i="20"/>
  <c r="L321" i="20"/>
  <c r="E321" i="20" s="1"/>
  <c r="F322" i="20"/>
  <c r="K322" i="20" s="1"/>
  <c r="M395" i="49" l="1"/>
  <c r="H343" i="39"/>
  <c r="H385" i="18"/>
  <c r="G386" i="18"/>
  <c r="E386" i="18" s="1"/>
  <c r="G344" i="21"/>
  <c r="D385" i="18"/>
  <c r="C385" i="18"/>
  <c r="G344" i="39"/>
  <c r="H344" i="21"/>
  <c r="E395" i="49"/>
  <c r="C395" i="49"/>
  <c r="D395" i="49"/>
  <c r="E343" i="39"/>
  <c r="D343" i="39"/>
  <c r="C343" i="39"/>
  <c r="E343" i="21"/>
  <c r="C343" i="21"/>
  <c r="D343" i="21"/>
  <c r="CN393" i="13"/>
  <c r="L396" i="49"/>
  <c r="CM394" i="13"/>
  <c r="BU383" i="13"/>
  <c r="BV383" i="13" s="1"/>
  <c r="BO384" i="13"/>
  <c r="BP384" i="13" s="1"/>
  <c r="CG383" i="13"/>
  <c r="CH383" i="13" s="1"/>
  <c r="BI385" i="13"/>
  <c r="BJ385" i="13" s="1"/>
  <c r="CA389" i="13"/>
  <c r="CB389" i="13" s="1"/>
  <c r="D321" i="20"/>
  <c r="M321" i="20"/>
  <c r="G322" i="20"/>
  <c r="I322" i="20"/>
  <c r="C321" i="20"/>
  <c r="F323" i="20"/>
  <c r="L322" i="20"/>
  <c r="D322" i="20" s="1"/>
  <c r="H386" i="18" l="1"/>
  <c r="C344" i="39"/>
  <c r="D344" i="39"/>
  <c r="E344" i="39"/>
  <c r="C344" i="21"/>
  <c r="D344" i="21"/>
  <c r="E344" i="21"/>
  <c r="G345" i="39"/>
  <c r="CN394" i="13"/>
  <c r="L397" i="49"/>
  <c r="G345" i="21"/>
  <c r="H345" i="21" s="1"/>
  <c r="D396" i="49"/>
  <c r="C396" i="49"/>
  <c r="E396" i="49"/>
  <c r="H344" i="39"/>
  <c r="D386" i="18"/>
  <c r="C386" i="18"/>
  <c r="G387" i="18"/>
  <c r="E387" i="18" s="1"/>
  <c r="M396" i="49"/>
  <c r="CM395" i="13"/>
  <c r="BU384" i="13"/>
  <c r="BV384" i="13" s="1"/>
  <c r="CG384" i="13"/>
  <c r="CH384" i="13" s="1"/>
  <c r="BI386" i="13"/>
  <c r="BJ386" i="13" s="1"/>
  <c r="CA390" i="13"/>
  <c r="CB390" i="13" s="1"/>
  <c r="BO385" i="13"/>
  <c r="BP385" i="13" s="1"/>
  <c r="M322" i="20"/>
  <c r="I323" i="20"/>
  <c r="G323" i="20"/>
  <c r="C322" i="20"/>
  <c r="E322" i="20"/>
  <c r="L323" i="20"/>
  <c r="E323" i="20" s="1"/>
  <c r="F324" i="20"/>
  <c r="K324" i="20" s="1"/>
  <c r="H387" i="18" l="1"/>
  <c r="M397" i="49"/>
  <c r="H345" i="39"/>
  <c r="C345" i="21"/>
  <c r="E345" i="21"/>
  <c r="D345" i="21"/>
  <c r="E345" i="39"/>
  <c r="D345" i="39"/>
  <c r="C345" i="39"/>
  <c r="G346" i="21"/>
  <c r="H346" i="21" s="1"/>
  <c r="G388" i="18"/>
  <c r="E388" i="18" s="1"/>
  <c r="G346" i="39"/>
  <c r="C397" i="49"/>
  <c r="E397" i="49"/>
  <c r="D397" i="49"/>
  <c r="CN395" i="13"/>
  <c r="L398" i="49"/>
  <c r="D387" i="18"/>
  <c r="C387" i="18"/>
  <c r="CM396" i="13"/>
  <c r="BU385" i="13"/>
  <c r="BV385" i="13" s="1"/>
  <c r="CG385" i="13"/>
  <c r="CH385" i="13" s="1"/>
  <c r="BI387" i="13"/>
  <c r="BJ387" i="13" s="1"/>
  <c r="CA391" i="13"/>
  <c r="CB391" i="13" s="1"/>
  <c r="BO386" i="13"/>
  <c r="BP386" i="13" s="1"/>
  <c r="M323" i="20"/>
  <c r="D323" i="20"/>
  <c r="C323" i="20"/>
  <c r="G324" i="20"/>
  <c r="I324" i="20"/>
  <c r="F325" i="20"/>
  <c r="K325" i="20" s="1"/>
  <c r="L324" i="20"/>
  <c r="H346" i="39" l="1"/>
  <c r="G389" i="18"/>
  <c r="E389" i="18" s="1"/>
  <c r="G347" i="39"/>
  <c r="D346" i="21"/>
  <c r="C346" i="21"/>
  <c r="E346" i="21"/>
  <c r="CN396" i="13"/>
  <c r="L399" i="49"/>
  <c r="D398" i="49"/>
  <c r="C398" i="49"/>
  <c r="E398" i="49"/>
  <c r="D388" i="18"/>
  <c r="C388" i="18"/>
  <c r="G347" i="21"/>
  <c r="C346" i="39"/>
  <c r="D346" i="39"/>
  <c r="E346" i="39"/>
  <c r="M398" i="49"/>
  <c r="H388" i="18"/>
  <c r="H389" i="18" s="1"/>
  <c r="CM397" i="13"/>
  <c r="BU386" i="13"/>
  <c r="BV386" i="13" s="1"/>
  <c r="BI388" i="13"/>
  <c r="BJ388" i="13" s="1"/>
  <c r="CA392" i="13"/>
  <c r="CB392" i="13" s="1"/>
  <c r="CG386" i="13"/>
  <c r="CH386" i="13" s="1"/>
  <c r="BO387" i="13"/>
  <c r="BP387" i="13" s="1"/>
  <c r="M324" i="20"/>
  <c r="D324" i="20"/>
  <c r="I325" i="20"/>
  <c r="G325" i="20"/>
  <c r="E324" i="20"/>
  <c r="F326" i="20"/>
  <c r="K326" i="20" s="1"/>
  <c r="C324" i="20"/>
  <c r="L325" i="20"/>
  <c r="M399" i="49" l="1"/>
  <c r="D389" i="18"/>
  <c r="C389" i="18"/>
  <c r="E347" i="21"/>
  <c r="C347" i="21"/>
  <c r="D347" i="21"/>
  <c r="E399" i="49"/>
  <c r="C399" i="49"/>
  <c r="D399" i="49"/>
  <c r="G390" i="18"/>
  <c r="E390" i="18" s="1"/>
  <c r="D347" i="39"/>
  <c r="E347" i="39"/>
  <c r="C347" i="39"/>
  <c r="H347" i="21"/>
  <c r="G348" i="39"/>
  <c r="G348" i="21"/>
  <c r="CN397" i="13"/>
  <c r="L400" i="49"/>
  <c r="H347" i="39"/>
  <c r="CM398" i="13"/>
  <c r="BU387" i="13"/>
  <c r="BV387" i="13" s="1"/>
  <c r="BI389" i="13"/>
  <c r="BJ389" i="13" s="1"/>
  <c r="CA393" i="13"/>
  <c r="CB393" i="13" s="1"/>
  <c r="BO388" i="13"/>
  <c r="BP388" i="13" s="1"/>
  <c r="CG387" i="13"/>
  <c r="CH387" i="13" s="1"/>
  <c r="M325" i="20"/>
  <c r="I326" i="20"/>
  <c r="G326" i="20"/>
  <c r="D325" i="20"/>
  <c r="C325" i="20"/>
  <c r="E325" i="20"/>
  <c r="F327" i="20"/>
  <c r="K327" i="20" s="1"/>
  <c r="L326" i="20"/>
  <c r="D326" i="20" s="1"/>
  <c r="H348" i="39" l="1"/>
  <c r="D400" i="49"/>
  <c r="C400" i="49"/>
  <c r="E400" i="49"/>
  <c r="G349" i="21"/>
  <c r="G349" i="39"/>
  <c r="G391" i="18"/>
  <c r="E391" i="18" s="1"/>
  <c r="CN398" i="13"/>
  <c r="L401" i="49"/>
  <c r="D348" i="21"/>
  <c r="E348" i="21"/>
  <c r="C348" i="21"/>
  <c r="H348" i="21"/>
  <c r="C390" i="18"/>
  <c r="D390" i="18"/>
  <c r="C348" i="39"/>
  <c r="D348" i="39"/>
  <c r="E348" i="39"/>
  <c r="M400" i="49"/>
  <c r="H390" i="18"/>
  <c r="CM399" i="13"/>
  <c r="BU388" i="13"/>
  <c r="BV388" i="13" s="1"/>
  <c r="CG388" i="13"/>
  <c r="CH388" i="13" s="1"/>
  <c r="CA394" i="13"/>
  <c r="CB394" i="13" s="1"/>
  <c r="BO389" i="13"/>
  <c r="BP389" i="13" s="1"/>
  <c r="BI390" i="13"/>
  <c r="BJ390" i="13" s="1"/>
  <c r="G327" i="20"/>
  <c r="I327" i="20"/>
  <c r="F328" i="20"/>
  <c r="C326" i="20"/>
  <c r="E326" i="20"/>
  <c r="M326" i="20"/>
  <c r="L327" i="20"/>
  <c r="E327" i="20" s="1"/>
  <c r="H349" i="21" l="1"/>
  <c r="H349" i="39"/>
  <c r="M401" i="49"/>
  <c r="H391" i="18"/>
  <c r="G350" i="39"/>
  <c r="G392" i="18"/>
  <c r="E392" i="18" s="1"/>
  <c r="CN399" i="13"/>
  <c r="L402" i="49"/>
  <c r="C391" i="18"/>
  <c r="D391" i="18"/>
  <c r="D349" i="21"/>
  <c r="E349" i="21"/>
  <c r="C349" i="21"/>
  <c r="G350" i="21"/>
  <c r="C401" i="49"/>
  <c r="E401" i="49"/>
  <c r="D401" i="49"/>
  <c r="D349" i="39"/>
  <c r="E349" i="39"/>
  <c r="C349" i="39"/>
  <c r="CM400" i="13"/>
  <c r="BU389" i="13"/>
  <c r="BV389" i="13" s="1"/>
  <c r="BO390" i="13"/>
  <c r="BP390" i="13" s="1"/>
  <c r="CA395" i="13"/>
  <c r="CB395" i="13" s="1"/>
  <c r="CG389" i="13"/>
  <c r="CH389" i="13" s="1"/>
  <c r="BI391" i="13"/>
  <c r="BJ391" i="13" s="1"/>
  <c r="I328" i="20"/>
  <c r="G328" i="20"/>
  <c r="L328" i="20"/>
  <c r="D328" i="20" s="1"/>
  <c r="M327" i="20"/>
  <c r="C327" i="20"/>
  <c r="F329" i="20"/>
  <c r="D327" i="20"/>
  <c r="H350" i="21" l="1"/>
  <c r="H392" i="18"/>
  <c r="G393" i="18"/>
  <c r="E393" i="18" s="1"/>
  <c r="C350" i="21"/>
  <c r="E350" i="21"/>
  <c r="D350" i="21"/>
  <c r="E402" i="49"/>
  <c r="D402" i="49"/>
  <c r="C402" i="49"/>
  <c r="C350" i="39"/>
  <c r="D350" i="39"/>
  <c r="E350" i="39"/>
  <c r="G351" i="39"/>
  <c r="C392" i="18"/>
  <c r="D392" i="18"/>
  <c r="M402" i="49"/>
  <c r="G351" i="21"/>
  <c r="CN400" i="13"/>
  <c r="L403" i="49"/>
  <c r="H350" i="39"/>
  <c r="CM401" i="13"/>
  <c r="G10" i="30"/>
  <c r="J12" i="30" s="1"/>
  <c r="BU390" i="13"/>
  <c r="BV390" i="13" s="1"/>
  <c r="CG390" i="13"/>
  <c r="CH390" i="13" s="1"/>
  <c r="BO391" i="13"/>
  <c r="BP391" i="13" s="1"/>
  <c r="CA396" i="13"/>
  <c r="CB396" i="13" s="1"/>
  <c r="BI392" i="13"/>
  <c r="BJ392" i="13" s="1"/>
  <c r="M328" i="20"/>
  <c r="E328" i="20"/>
  <c r="C328" i="20"/>
  <c r="I329" i="20"/>
  <c r="G329" i="20"/>
  <c r="L329" i="20"/>
  <c r="C329" i="20" s="1"/>
  <c r="F330" i="20"/>
  <c r="H351" i="21" l="1"/>
  <c r="H393" i="18"/>
  <c r="H351" i="39"/>
  <c r="G394" i="18"/>
  <c r="E394" i="18" s="1"/>
  <c r="G352" i="21"/>
  <c r="D351" i="21"/>
  <c r="C351" i="21"/>
  <c r="E351" i="21"/>
  <c r="G352" i="39"/>
  <c r="E403" i="49"/>
  <c r="C403" i="49"/>
  <c r="D403" i="49"/>
  <c r="M403" i="49"/>
  <c r="C351" i="39"/>
  <c r="E351" i="39"/>
  <c r="D351" i="39"/>
  <c r="C393" i="18"/>
  <c r="D393" i="18"/>
  <c r="CN401" i="13"/>
  <c r="L404" i="49"/>
  <c r="CM402" i="13"/>
  <c r="BU391" i="13"/>
  <c r="BV391" i="13" s="1"/>
  <c r="CA397" i="13"/>
  <c r="CB397" i="13" s="1"/>
  <c r="BI393" i="13"/>
  <c r="BJ393" i="13" s="1"/>
  <c r="CG391" i="13"/>
  <c r="CH391" i="13" s="1"/>
  <c r="BO392" i="13"/>
  <c r="BP392" i="13" s="1"/>
  <c r="E329" i="20"/>
  <c r="M329" i="20"/>
  <c r="D329" i="20"/>
  <c r="G330" i="20"/>
  <c r="K330" i="20"/>
  <c r="L330" i="20"/>
  <c r="D330" i="20" s="1"/>
  <c r="F331" i="20"/>
  <c r="H352" i="21" l="1"/>
  <c r="H394" i="18"/>
  <c r="D404" i="49"/>
  <c r="C404" i="49"/>
  <c r="E404" i="49"/>
  <c r="M404" i="49"/>
  <c r="E352" i="21"/>
  <c r="C352" i="21"/>
  <c r="D352" i="21"/>
  <c r="G395" i="18"/>
  <c r="E395" i="18" s="1"/>
  <c r="G353" i="39"/>
  <c r="E352" i="39"/>
  <c r="C352" i="39"/>
  <c r="D352" i="39"/>
  <c r="D394" i="18"/>
  <c r="C394" i="18"/>
  <c r="G353" i="21"/>
  <c r="CN402" i="13"/>
  <c r="L405" i="49"/>
  <c r="H352" i="39"/>
  <c r="CM403" i="13"/>
  <c r="BU392" i="13"/>
  <c r="BV392" i="13" s="1"/>
  <c r="CG392" i="13"/>
  <c r="CH392" i="13" s="1"/>
  <c r="CA398" i="13"/>
  <c r="CB398" i="13" s="1"/>
  <c r="BI394" i="13"/>
  <c r="BJ394" i="13" s="1"/>
  <c r="BO393" i="13"/>
  <c r="BP393" i="13" s="1"/>
  <c r="M330" i="20"/>
  <c r="E330" i="20"/>
  <c r="C330" i="20"/>
  <c r="I331" i="20"/>
  <c r="G331" i="20"/>
  <c r="L331" i="20"/>
  <c r="E331" i="20" s="1"/>
  <c r="F332" i="20"/>
  <c r="K332" i="20" s="1"/>
  <c r="K353" i="20" s="1"/>
  <c r="H353" i="39" l="1"/>
  <c r="M405" i="49"/>
  <c r="G354" i="21"/>
  <c r="D405" i="49"/>
  <c r="C405" i="49"/>
  <c r="E405" i="49"/>
  <c r="D395" i="18"/>
  <c r="C395" i="18"/>
  <c r="G396" i="18"/>
  <c r="E396" i="18" s="1"/>
  <c r="G354" i="39"/>
  <c r="CN403" i="13"/>
  <c r="L406" i="49"/>
  <c r="D353" i="21"/>
  <c r="E353" i="21"/>
  <c r="C353" i="21"/>
  <c r="C353" i="39"/>
  <c r="D353" i="39"/>
  <c r="E353" i="39"/>
  <c r="H353" i="21"/>
  <c r="H395" i="18"/>
  <c r="CM404" i="13"/>
  <c r="BU393" i="13"/>
  <c r="BV393" i="13" s="1"/>
  <c r="CA399" i="13"/>
  <c r="CB399" i="13" s="1"/>
  <c r="CG393" i="13"/>
  <c r="CH393" i="13" s="1"/>
  <c r="BO394" i="13"/>
  <c r="BP394" i="13" s="1"/>
  <c r="BI395" i="13"/>
  <c r="BJ395" i="13" s="1"/>
  <c r="M331" i="20"/>
  <c r="D331" i="20"/>
  <c r="C331" i="20"/>
  <c r="F333" i="20"/>
  <c r="G333" i="20" s="1"/>
  <c r="L332" i="20"/>
  <c r="C332" i="20" s="1"/>
  <c r="H354" i="21" l="1"/>
  <c r="H396" i="18"/>
  <c r="G355" i="21"/>
  <c r="C406" i="49"/>
  <c r="E406" i="49"/>
  <c r="D406" i="49"/>
  <c r="D396" i="18"/>
  <c r="C396" i="18"/>
  <c r="D354" i="21"/>
  <c r="E354" i="21"/>
  <c r="C354" i="21"/>
  <c r="G355" i="39"/>
  <c r="E354" i="39"/>
  <c r="C354" i="39"/>
  <c r="D354" i="39"/>
  <c r="M406" i="49"/>
  <c r="G397" i="18"/>
  <c r="E397" i="18" s="1"/>
  <c r="CN404" i="13"/>
  <c r="L407" i="49"/>
  <c r="H354" i="39"/>
  <c r="CM405" i="13"/>
  <c r="BU394" i="13"/>
  <c r="BV394" i="13" s="1"/>
  <c r="BO395" i="13"/>
  <c r="BP395" i="13" s="1"/>
  <c r="CA400" i="13"/>
  <c r="CB400" i="13" s="1"/>
  <c r="CG394" i="13"/>
  <c r="CH394" i="13" s="1"/>
  <c r="BI396" i="13"/>
  <c r="BJ396" i="13" s="1"/>
  <c r="M332" i="20"/>
  <c r="E332" i="20"/>
  <c r="F334" i="20"/>
  <c r="L333" i="20"/>
  <c r="E333" i="20" s="1"/>
  <c r="D332" i="20"/>
  <c r="H355" i="39" l="1"/>
  <c r="H355" i="21"/>
  <c r="H397" i="18"/>
  <c r="G398" i="18"/>
  <c r="E398" i="18" s="1"/>
  <c r="D407" i="49"/>
  <c r="C407" i="49"/>
  <c r="E407" i="49"/>
  <c r="G356" i="39"/>
  <c r="M407" i="49"/>
  <c r="E355" i="39"/>
  <c r="C355" i="39"/>
  <c r="D355" i="39"/>
  <c r="C355" i="21"/>
  <c r="E355" i="21"/>
  <c r="D355" i="21"/>
  <c r="G356" i="21"/>
  <c r="CN405" i="13"/>
  <c r="L408" i="49"/>
  <c r="D397" i="18"/>
  <c r="C397" i="18"/>
  <c r="CM406" i="13"/>
  <c r="BU395" i="13"/>
  <c r="BV395" i="13" s="1"/>
  <c r="CA401" i="13"/>
  <c r="CB401" i="13" s="1"/>
  <c r="BI397" i="13"/>
  <c r="BJ397" i="13" s="1"/>
  <c r="CG395" i="13"/>
  <c r="CH395" i="13" s="1"/>
  <c r="BO396" i="13"/>
  <c r="BP396" i="13" s="1"/>
  <c r="G334" i="20"/>
  <c r="I334" i="20"/>
  <c r="M333" i="20"/>
  <c r="C333" i="20"/>
  <c r="F335" i="20"/>
  <c r="L334" i="20"/>
  <c r="E334" i="20" s="1"/>
  <c r="D333" i="20"/>
  <c r="H356" i="21" l="1"/>
  <c r="M408" i="49"/>
  <c r="D398" i="18"/>
  <c r="C398" i="18"/>
  <c r="D356" i="21"/>
  <c r="E356" i="21"/>
  <c r="C356" i="21"/>
  <c r="G399" i="18"/>
  <c r="E399" i="18" s="1"/>
  <c r="G357" i="39"/>
  <c r="D356" i="39"/>
  <c r="E356" i="39"/>
  <c r="C356" i="39"/>
  <c r="H356" i="39"/>
  <c r="G357" i="21"/>
  <c r="CN406" i="13"/>
  <c r="L409" i="49"/>
  <c r="D408" i="49"/>
  <c r="C408" i="49"/>
  <c r="E408" i="49"/>
  <c r="H398" i="18"/>
  <c r="CM407" i="13"/>
  <c r="BU396" i="13"/>
  <c r="BV396" i="13" s="1"/>
  <c r="BI398" i="13"/>
  <c r="BJ398" i="13" s="1"/>
  <c r="CG396" i="13"/>
  <c r="CH396" i="13" s="1"/>
  <c r="BO397" i="13"/>
  <c r="BP397" i="13" s="1"/>
  <c r="CA402" i="13"/>
  <c r="CB402" i="13" s="1"/>
  <c r="M334" i="20"/>
  <c r="I335" i="20"/>
  <c r="G335" i="20"/>
  <c r="D334" i="20"/>
  <c r="F336" i="20"/>
  <c r="L335" i="20"/>
  <c r="D335" i="20" s="1"/>
  <c r="C334" i="20"/>
  <c r="H357" i="39" l="1"/>
  <c r="H399" i="18"/>
  <c r="G400" i="18"/>
  <c r="E400" i="18" s="1"/>
  <c r="G358" i="21"/>
  <c r="C409" i="49"/>
  <c r="E409" i="49"/>
  <c r="D409" i="49"/>
  <c r="D357" i="39"/>
  <c r="E357" i="39"/>
  <c r="C357" i="39"/>
  <c r="G358" i="39"/>
  <c r="C357" i="21"/>
  <c r="E357" i="21"/>
  <c r="D357" i="21"/>
  <c r="D399" i="18"/>
  <c r="C399" i="18"/>
  <c r="CN407" i="13"/>
  <c r="L410" i="49"/>
  <c r="M409" i="49"/>
  <c r="H357" i="21"/>
  <c r="CM408" i="13"/>
  <c r="BU397" i="13"/>
  <c r="BV397" i="13" s="1"/>
  <c r="CG397" i="13"/>
  <c r="CH397" i="13" s="1"/>
  <c r="BO398" i="13"/>
  <c r="BP398" i="13" s="1"/>
  <c r="CA403" i="13"/>
  <c r="CB403" i="13" s="1"/>
  <c r="BI399" i="13"/>
  <c r="BJ399" i="13" s="1"/>
  <c r="G336" i="20"/>
  <c r="I336" i="20"/>
  <c r="M335" i="20"/>
  <c r="L336" i="20"/>
  <c r="D336" i="20" s="1"/>
  <c r="E335" i="20"/>
  <c r="C335" i="20"/>
  <c r="F337" i="20"/>
  <c r="I337" i="20" s="1"/>
  <c r="H400" i="18" l="1"/>
  <c r="M410" i="49"/>
  <c r="H358" i="21"/>
  <c r="CN408" i="13"/>
  <c r="L411" i="49"/>
  <c r="G401" i="18"/>
  <c r="E401" i="18" s="1"/>
  <c r="D358" i="21"/>
  <c r="C358" i="21"/>
  <c r="E358" i="21"/>
  <c r="G359" i="21"/>
  <c r="G359" i="39"/>
  <c r="D410" i="49"/>
  <c r="E410" i="49"/>
  <c r="C410" i="49"/>
  <c r="D358" i="39"/>
  <c r="E358" i="39"/>
  <c r="C358" i="39"/>
  <c r="D400" i="18"/>
  <c r="C400" i="18"/>
  <c r="H358" i="39"/>
  <c r="CM409" i="13"/>
  <c r="BU398" i="13"/>
  <c r="BV398" i="13" s="1"/>
  <c r="CG398" i="13"/>
  <c r="CH398" i="13" s="1"/>
  <c r="CA404" i="13"/>
  <c r="CB404" i="13" s="1"/>
  <c r="BI400" i="13"/>
  <c r="BJ400" i="13" s="1"/>
  <c r="BO399" i="13"/>
  <c r="BP399" i="13" s="1"/>
  <c r="E336" i="20"/>
  <c r="C336" i="20"/>
  <c r="M336" i="20"/>
  <c r="L337" i="20"/>
  <c r="D337" i="20" s="1"/>
  <c r="F338" i="20"/>
  <c r="M411" i="49" l="1"/>
  <c r="H401" i="18"/>
  <c r="H359" i="39"/>
  <c r="CN409" i="13"/>
  <c r="L412" i="49"/>
  <c r="C401" i="18"/>
  <c r="D401" i="18"/>
  <c r="G360" i="21"/>
  <c r="G402" i="18"/>
  <c r="E402" i="18" s="1"/>
  <c r="G360" i="39"/>
  <c r="C359" i="21"/>
  <c r="D359" i="21"/>
  <c r="E359" i="21"/>
  <c r="C411" i="49"/>
  <c r="D411" i="49"/>
  <c r="E411" i="49"/>
  <c r="D359" i="39"/>
  <c r="E359" i="39"/>
  <c r="C359" i="39"/>
  <c r="H359" i="21"/>
  <c r="CM410" i="13"/>
  <c r="BU399" i="13"/>
  <c r="BV399" i="13" s="1"/>
  <c r="CA405" i="13"/>
  <c r="CB405" i="13" s="1"/>
  <c r="BI401" i="13"/>
  <c r="BJ401" i="13" s="1"/>
  <c r="BO400" i="13"/>
  <c r="BP400" i="13" s="1"/>
  <c r="CG399" i="13"/>
  <c r="CH399" i="13" s="1"/>
  <c r="C337" i="20"/>
  <c r="M337" i="20"/>
  <c r="E337" i="20"/>
  <c r="F339" i="20"/>
  <c r="G339" i="20" s="1"/>
  <c r="L338" i="20"/>
  <c r="D338" i="20" s="1"/>
  <c r="M412" i="49" l="1"/>
  <c r="H360" i="21"/>
  <c r="D402" i="18"/>
  <c r="C402" i="18"/>
  <c r="E360" i="21"/>
  <c r="D360" i="21"/>
  <c r="C360" i="21"/>
  <c r="H402" i="18"/>
  <c r="G361" i="21"/>
  <c r="G361" i="39"/>
  <c r="C360" i="39"/>
  <c r="D360" i="39"/>
  <c r="E360" i="39"/>
  <c r="D412" i="49"/>
  <c r="C412" i="49"/>
  <c r="E412" i="49"/>
  <c r="G403" i="18"/>
  <c r="E403" i="18" s="1"/>
  <c r="CN410" i="13"/>
  <c r="L413" i="49"/>
  <c r="H360" i="39"/>
  <c r="CM411" i="13"/>
  <c r="BU400" i="13"/>
  <c r="BV400" i="13" s="1"/>
  <c r="BI402" i="13"/>
  <c r="BJ402" i="13" s="1"/>
  <c r="CG400" i="13"/>
  <c r="CH400" i="13" s="1"/>
  <c r="CA406" i="13"/>
  <c r="CB406" i="13" s="1"/>
  <c r="BO401" i="13"/>
  <c r="BP401" i="13" s="1"/>
  <c r="E338" i="20"/>
  <c r="C338" i="20"/>
  <c r="M338" i="20"/>
  <c r="F340" i="20"/>
  <c r="L339" i="20"/>
  <c r="D339" i="20" s="1"/>
  <c r="M413" i="49" l="1"/>
  <c r="H361" i="39"/>
  <c r="G362" i="21"/>
  <c r="C361" i="39"/>
  <c r="D361" i="39"/>
  <c r="E361" i="39"/>
  <c r="H403" i="18"/>
  <c r="D413" i="49"/>
  <c r="C413" i="49"/>
  <c r="E413" i="49"/>
  <c r="G404" i="18"/>
  <c r="E404" i="18" s="1"/>
  <c r="G362" i="39"/>
  <c r="E361" i="21"/>
  <c r="C361" i="21"/>
  <c r="D361" i="21"/>
  <c r="CN411" i="13"/>
  <c r="L414" i="49"/>
  <c r="C403" i="18"/>
  <c r="D403" i="18"/>
  <c r="H361" i="21"/>
  <c r="CM412" i="13"/>
  <c r="BU401" i="13"/>
  <c r="BV401" i="13" s="1"/>
  <c r="BO402" i="13"/>
  <c r="BP402" i="13" s="1"/>
  <c r="CG401" i="13"/>
  <c r="CH401" i="13" s="1"/>
  <c r="CA407" i="13"/>
  <c r="CB407" i="13" s="1"/>
  <c r="BI403" i="13"/>
  <c r="BJ403" i="13" s="1"/>
  <c r="I340" i="20"/>
  <c r="G340" i="20"/>
  <c r="M339" i="20"/>
  <c r="E339" i="20"/>
  <c r="F341" i="20"/>
  <c r="L340" i="20"/>
  <c r="C339" i="20"/>
  <c r="H362" i="39" l="1"/>
  <c r="H362" i="21"/>
  <c r="G405" i="18"/>
  <c r="E405" i="18" s="1"/>
  <c r="G363" i="21"/>
  <c r="D414" i="49"/>
  <c r="E414" i="49"/>
  <c r="C414" i="49"/>
  <c r="H404" i="18"/>
  <c r="H405" i="18" s="1"/>
  <c r="C362" i="39"/>
  <c r="D362" i="39"/>
  <c r="E362" i="39"/>
  <c r="D362" i="21"/>
  <c r="E362" i="21"/>
  <c r="C362" i="21"/>
  <c r="G363" i="39"/>
  <c r="CN412" i="13"/>
  <c r="L415" i="49"/>
  <c r="D404" i="18"/>
  <c r="C404" i="18"/>
  <c r="M414" i="49"/>
  <c r="M415" i="49" s="1"/>
  <c r="CM413" i="13"/>
  <c r="BU402" i="13"/>
  <c r="BV402" i="13" s="1"/>
  <c r="CA408" i="13"/>
  <c r="CB408" i="13" s="1"/>
  <c r="CG402" i="13"/>
  <c r="CH402" i="13" s="1"/>
  <c r="BO403" i="13"/>
  <c r="BP403" i="13" s="1"/>
  <c r="BI404" i="13"/>
  <c r="BJ404" i="13" s="1"/>
  <c r="G341" i="20"/>
  <c r="I341" i="20"/>
  <c r="M340" i="20"/>
  <c r="C340" i="20"/>
  <c r="E340" i="20"/>
  <c r="F342" i="20"/>
  <c r="L342" i="20"/>
  <c r="L341" i="20"/>
  <c r="E341" i="20" s="1"/>
  <c r="D340" i="20"/>
  <c r="H363" i="21" l="1"/>
  <c r="G364" i="21"/>
  <c r="E415" i="49"/>
  <c r="D415" i="49"/>
  <c r="C415" i="49"/>
  <c r="D405" i="18"/>
  <c r="C405" i="18"/>
  <c r="G364" i="39"/>
  <c r="C363" i="39"/>
  <c r="E363" i="39"/>
  <c r="D363" i="39"/>
  <c r="G406" i="18"/>
  <c r="CN413" i="13"/>
  <c r="L416" i="49"/>
  <c r="C363" i="21"/>
  <c r="D363" i="21"/>
  <c r="E363" i="21"/>
  <c r="H363" i="39"/>
  <c r="CM414" i="13"/>
  <c r="BU403" i="13"/>
  <c r="BV403" i="13" s="1"/>
  <c r="BO404" i="13"/>
  <c r="BP404" i="13" s="1"/>
  <c r="CA409" i="13"/>
  <c r="CB409" i="13" s="1"/>
  <c r="BI405" i="13"/>
  <c r="BJ405" i="13" s="1"/>
  <c r="CG403" i="13"/>
  <c r="CH403" i="13" s="1"/>
  <c r="I342" i="20"/>
  <c r="G342" i="20"/>
  <c r="F343" i="20"/>
  <c r="C341" i="20"/>
  <c r="D341" i="20"/>
  <c r="M341" i="20"/>
  <c r="D342" i="20"/>
  <c r="H406" i="18" l="1"/>
  <c r="E406" i="18"/>
  <c r="H364" i="21"/>
  <c r="H364" i="39"/>
  <c r="D416" i="49"/>
  <c r="C416" i="49"/>
  <c r="E416" i="49"/>
  <c r="G407" i="18"/>
  <c r="E407" i="18" s="1"/>
  <c r="C364" i="39"/>
  <c r="D364" i="39"/>
  <c r="E364" i="39"/>
  <c r="M416" i="49"/>
  <c r="G365" i="21"/>
  <c r="G365" i="39"/>
  <c r="C406" i="18"/>
  <c r="D406" i="18"/>
  <c r="D364" i="21"/>
  <c r="E364" i="21"/>
  <c r="C364" i="21"/>
  <c r="CN414" i="13"/>
  <c r="L417" i="49"/>
  <c r="CM415" i="13"/>
  <c r="BU404" i="13"/>
  <c r="BV404" i="13" s="1"/>
  <c r="CA410" i="13"/>
  <c r="CB410" i="13" s="1"/>
  <c r="BO405" i="13"/>
  <c r="BP405" i="13" s="1"/>
  <c r="CG404" i="13"/>
  <c r="CH404" i="13" s="1"/>
  <c r="BI406" i="13"/>
  <c r="BJ406" i="13" s="1"/>
  <c r="I343" i="20"/>
  <c r="G343" i="20"/>
  <c r="M342" i="20"/>
  <c r="F344" i="20"/>
  <c r="C342" i="20"/>
  <c r="E342" i="20"/>
  <c r="L343" i="20"/>
  <c r="C343" i="20" s="1"/>
  <c r="G408" i="18" l="1"/>
  <c r="E408" i="18" s="1"/>
  <c r="D417" i="49"/>
  <c r="C417" i="49"/>
  <c r="E417" i="49"/>
  <c r="C365" i="39"/>
  <c r="E365" i="39"/>
  <c r="D365" i="39"/>
  <c r="M417" i="49"/>
  <c r="C407" i="18"/>
  <c r="D407" i="18"/>
  <c r="G366" i="39"/>
  <c r="C365" i="21"/>
  <c r="E365" i="21"/>
  <c r="D365" i="21"/>
  <c r="H365" i="21"/>
  <c r="H365" i="39"/>
  <c r="G366" i="21"/>
  <c r="CN415" i="13"/>
  <c r="L418" i="49"/>
  <c r="H407" i="18"/>
  <c r="H408" i="18" s="1"/>
  <c r="CM416" i="13"/>
  <c r="BU405" i="13"/>
  <c r="BV405" i="13" s="1"/>
  <c r="BO406" i="13"/>
  <c r="BP406" i="13" s="1"/>
  <c r="CA411" i="13"/>
  <c r="CB411" i="13" s="1"/>
  <c r="BI407" i="13"/>
  <c r="BJ407" i="13" s="1"/>
  <c r="CG405" i="13"/>
  <c r="CH405" i="13" s="1"/>
  <c r="G344" i="20"/>
  <c r="I344" i="20"/>
  <c r="L344" i="20"/>
  <c r="E344" i="20" s="1"/>
  <c r="M343" i="20"/>
  <c r="D343" i="20"/>
  <c r="F345" i="20"/>
  <c r="E343" i="20"/>
  <c r="H366" i="39" l="1"/>
  <c r="G409" i="18"/>
  <c r="E409" i="18" s="1"/>
  <c r="E418" i="49"/>
  <c r="D418" i="49"/>
  <c r="C418" i="49"/>
  <c r="G367" i="21"/>
  <c r="G367" i="39"/>
  <c r="H366" i="21"/>
  <c r="C366" i="39"/>
  <c r="D366" i="39"/>
  <c r="E366" i="39"/>
  <c r="C408" i="18"/>
  <c r="D408" i="18"/>
  <c r="CN416" i="13"/>
  <c r="L419" i="49"/>
  <c r="C366" i="21"/>
  <c r="D366" i="21"/>
  <c r="E366" i="21"/>
  <c r="M418" i="49"/>
  <c r="M419" i="49" s="1"/>
  <c r="CM417" i="13"/>
  <c r="BU406" i="13"/>
  <c r="BV406" i="13" s="1"/>
  <c r="BI408" i="13"/>
  <c r="BJ408" i="13" s="1"/>
  <c r="CG406" i="13"/>
  <c r="CH406" i="13" s="1"/>
  <c r="CA412" i="13"/>
  <c r="CB412" i="13" s="1"/>
  <c r="BO407" i="13"/>
  <c r="BP407" i="13" s="1"/>
  <c r="C344" i="20"/>
  <c r="D344" i="20"/>
  <c r="I345" i="20"/>
  <c r="G345" i="20"/>
  <c r="M344" i="20"/>
  <c r="F346" i="20"/>
  <c r="L345" i="20"/>
  <c r="E345" i="20" s="1"/>
  <c r="H367" i="21" l="1"/>
  <c r="D419" i="49"/>
  <c r="C419" i="49"/>
  <c r="E419" i="49"/>
  <c r="D367" i="39"/>
  <c r="E367" i="39"/>
  <c r="C367" i="39"/>
  <c r="H367" i="39"/>
  <c r="C409" i="18"/>
  <c r="D409" i="18"/>
  <c r="G368" i="21"/>
  <c r="G410" i="18"/>
  <c r="E410" i="18" s="1"/>
  <c r="G368" i="39"/>
  <c r="CN417" i="13"/>
  <c r="L420" i="49"/>
  <c r="C367" i="21"/>
  <c r="D367" i="21"/>
  <c r="E367" i="21"/>
  <c r="H409" i="18"/>
  <c r="CM418" i="13"/>
  <c r="BU407" i="13"/>
  <c r="BV407" i="13" s="1"/>
  <c r="CG407" i="13"/>
  <c r="CH407" i="13" s="1"/>
  <c r="BO408" i="13"/>
  <c r="BP408" i="13" s="1"/>
  <c r="CA413" i="13"/>
  <c r="CB413" i="13" s="1"/>
  <c r="BI409" i="13"/>
  <c r="BJ409" i="13" s="1"/>
  <c r="C345" i="20"/>
  <c r="D345" i="20"/>
  <c r="M345" i="20"/>
  <c r="G346" i="20"/>
  <c r="I346" i="20"/>
  <c r="F347" i="20"/>
  <c r="L346" i="20"/>
  <c r="E346" i="20" s="1"/>
  <c r="H410" i="18" l="1"/>
  <c r="G411" i="18"/>
  <c r="E411" i="18" s="1"/>
  <c r="D420" i="49"/>
  <c r="C420" i="49"/>
  <c r="E420" i="49"/>
  <c r="C410" i="18"/>
  <c r="D410" i="18"/>
  <c r="G369" i="21"/>
  <c r="G369" i="39"/>
  <c r="E368" i="39"/>
  <c r="C368" i="39"/>
  <c r="D368" i="39"/>
  <c r="E368" i="21"/>
  <c r="D368" i="21"/>
  <c r="C368" i="21"/>
  <c r="CN418" i="13"/>
  <c r="L421" i="49"/>
  <c r="H368" i="39"/>
  <c r="H368" i="21"/>
  <c r="M420" i="49"/>
  <c r="CM419" i="13"/>
  <c r="BU408" i="13"/>
  <c r="BV408" i="13" s="1"/>
  <c r="CG408" i="13"/>
  <c r="CH408" i="13" s="1"/>
  <c r="BI410" i="13"/>
  <c r="BJ410" i="13" s="1"/>
  <c r="CA414" i="13"/>
  <c r="CB414" i="13" s="1"/>
  <c r="BO409" i="13"/>
  <c r="BP409" i="13" s="1"/>
  <c r="I347" i="20"/>
  <c r="G347" i="20"/>
  <c r="F348" i="20"/>
  <c r="L347" i="20"/>
  <c r="E347" i="20" s="1"/>
  <c r="M346" i="20"/>
  <c r="D346" i="20"/>
  <c r="C346" i="20"/>
  <c r="H369" i="39" l="1"/>
  <c r="H369" i="21"/>
  <c r="H411" i="18"/>
  <c r="M421" i="49"/>
  <c r="G370" i="21"/>
  <c r="D369" i="21"/>
  <c r="E369" i="21"/>
  <c r="C369" i="21"/>
  <c r="G412" i="18"/>
  <c r="E412" i="18" s="1"/>
  <c r="G370" i="39"/>
  <c r="D411" i="18"/>
  <c r="C411" i="18"/>
  <c r="CN419" i="13"/>
  <c r="L422" i="49"/>
  <c r="E421" i="49"/>
  <c r="D421" i="49"/>
  <c r="C421" i="49"/>
  <c r="D369" i="39"/>
  <c r="C369" i="39"/>
  <c r="E369" i="39"/>
  <c r="CM420" i="13"/>
  <c r="BU409" i="13"/>
  <c r="BV409" i="13" s="1"/>
  <c r="BI411" i="13"/>
  <c r="BJ411" i="13" s="1"/>
  <c r="CG409" i="13"/>
  <c r="CH409" i="13" s="1"/>
  <c r="CA415" i="13"/>
  <c r="CB415" i="13" s="1"/>
  <c r="BO410" i="13"/>
  <c r="BP410" i="13" s="1"/>
  <c r="D347" i="20"/>
  <c r="C347" i="20"/>
  <c r="M347" i="20"/>
  <c r="G348" i="20"/>
  <c r="I348" i="20"/>
  <c r="F171" i="17"/>
  <c r="F349" i="20"/>
  <c r="I349" i="20" s="1"/>
  <c r="L348" i="20"/>
  <c r="D348" i="20" s="1"/>
  <c r="H412" i="18" l="1"/>
  <c r="H370" i="39"/>
  <c r="H370" i="21"/>
  <c r="G371" i="21"/>
  <c r="E370" i="39"/>
  <c r="C370" i="39"/>
  <c r="D370" i="39"/>
  <c r="C370" i="21"/>
  <c r="E370" i="21"/>
  <c r="D370" i="21"/>
  <c r="G413" i="18"/>
  <c r="E413" i="18" s="1"/>
  <c r="G371" i="39"/>
  <c r="C422" i="49"/>
  <c r="E422" i="49"/>
  <c r="D422" i="49"/>
  <c r="D412" i="18"/>
  <c r="C412" i="18"/>
  <c r="CN420" i="13"/>
  <c r="L423" i="49"/>
  <c r="M422" i="49"/>
  <c r="CM421" i="13"/>
  <c r="BU410" i="13"/>
  <c r="BV410" i="13" s="1"/>
  <c r="CA416" i="13"/>
  <c r="CB416" i="13" s="1"/>
  <c r="BI412" i="13"/>
  <c r="BJ412" i="13" s="1"/>
  <c r="BO411" i="13"/>
  <c r="BP411" i="13" s="1"/>
  <c r="CG410" i="13"/>
  <c r="CH410" i="13" s="1"/>
  <c r="I20" i="31"/>
  <c r="F350" i="20"/>
  <c r="G350" i="20" s="1"/>
  <c r="G353" i="20" s="1"/>
  <c r="L349" i="20"/>
  <c r="E349" i="20" s="1"/>
  <c r="G171" i="17"/>
  <c r="M348" i="20"/>
  <c r="C348" i="20"/>
  <c r="E348" i="20"/>
  <c r="H371" i="39" l="1"/>
  <c r="M423" i="49"/>
  <c r="D413" i="18"/>
  <c r="C413" i="18"/>
  <c r="E371" i="21"/>
  <c r="C371" i="21"/>
  <c r="D371" i="21"/>
  <c r="G372" i="21"/>
  <c r="G372" i="39"/>
  <c r="C423" i="49"/>
  <c r="D423" i="49"/>
  <c r="E423" i="49"/>
  <c r="C371" i="39"/>
  <c r="E371" i="39"/>
  <c r="D371" i="39"/>
  <c r="H371" i="21"/>
  <c r="G414" i="18"/>
  <c r="E414" i="18" s="1"/>
  <c r="CN421" i="13"/>
  <c r="L424" i="49"/>
  <c r="H413" i="18"/>
  <c r="CM422" i="13"/>
  <c r="BU411" i="13"/>
  <c r="BV411" i="13" s="1"/>
  <c r="CG411" i="13"/>
  <c r="CH411" i="13" s="1"/>
  <c r="BI413" i="13"/>
  <c r="BJ413" i="13" s="1"/>
  <c r="CA417" i="13"/>
  <c r="CB417" i="13" s="1"/>
  <c r="BO412" i="13"/>
  <c r="BP412" i="13" s="1"/>
  <c r="D349" i="20"/>
  <c r="H9" i="17"/>
  <c r="C349" i="20"/>
  <c r="M349" i="20"/>
  <c r="K20" i="31"/>
  <c r="BD17" i="47" s="1"/>
  <c r="AQ17" i="47"/>
  <c r="I21" i="31"/>
  <c r="F351" i="20"/>
  <c r="I351" i="20" s="1"/>
  <c r="I353" i="20" s="1"/>
  <c r="L350" i="20"/>
  <c r="D350" i="20" s="1"/>
  <c r="H372" i="21" l="1"/>
  <c r="H414" i="18"/>
  <c r="D372" i="39"/>
  <c r="E372" i="39"/>
  <c r="C372" i="39"/>
  <c r="H372" i="39"/>
  <c r="G373" i="21"/>
  <c r="D424" i="49"/>
  <c r="C424" i="49"/>
  <c r="E424" i="49"/>
  <c r="G415" i="18"/>
  <c r="E415" i="18" s="1"/>
  <c r="G373" i="39"/>
  <c r="D372" i="21"/>
  <c r="C372" i="21"/>
  <c r="E372" i="21"/>
  <c r="CN422" i="13"/>
  <c r="L425" i="49"/>
  <c r="C414" i="18"/>
  <c r="D414" i="18"/>
  <c r="M424" i="49"/>
  <c r="CM423" i="13"/>
  <c r="BU412" i="13"/>
  <c r="BV412" i="13" s="1"/>
  <c r="BI414" i="13"/>
  <c r="BJ414" i="13" s="1"/>
  <c r="BO413" i="13"/>
  <c r="BP413" i="13" s="1"/>
  <c r="CG412" i="13"/>
  <c r="CH412" i="13" s="1"/>
  <c r="CA418" i="13"/>
  <c r="CB418" i="13" s="1"/>
  <c r="J171" i="17"/>
  <c r="M20" i="31"/>
  <c r="G34" i="31" s="1"/>
  <c r="I22" i="31"/>
  <c r="AQ19" i="47" s="1"/>
  <c r="AQ18" i="47"/>
  <c r="G30" i="30"/>
  <c r="J32" i="30" s="1"/>
  <c r="L34" i="30" s="1"/>
  <c r="C40" i="30" s="1"/>
  <c r="G14" i="30"/>
  <c r="L351" i="20"/>
  <c r="L353" i="20" s="1"/>
  <c r="M350" i="20"/>
  <c r="C350" i="20"/>
  <c r="E350" i="20"/>
  <c r="H373" i="21" l="1"/>
  <c r="M425" i="49"/>
  <c r="G416" i="18"/>
  <c r="E416" i="18" s="1"/>
  <c r="E425" i="49"/>
  <c r="D425" i="49"/>
  <c r="C425" i="49"/>
  <c r="D373" i="39"/>
  <c r="C373" i="39"/>
  <c r="E373" i="39"/>
  <c r="D373" i="21"/>
  <c r="C373" i="21"/>
  <c r="E373" i="21"/>
  <c r="G374" i="39"/>
  <c r="G374" i="21"/>
  <c r="CN423" i="13"/>
  <c r="L426" i="49"/>
  <c r="D415" i="18"/>
  <c r="C415" i="18"/>
  <c r="H373" i="39"/>
  <c r="H415" i="18"/>
  <c r="H416" i="18" s="1"/>
  <c r="CM424" i="13"/>
  <c r="BU413" i="13"/>
  <c r="BV413" i="13" s="1"/>
  <c r="BO414" i="13"/>
  <c r="BP414" i="13" s="1"/>
  <c r="BI415" i="13"/>
  <c r="BJ415" i="13" s="1"/>
  <c r="CG413" i="13"/>
  <c r="CH413" i="13" s="1"/>
  <c r="CA419" i="13"/>
  <c r="CB419" i="13" s="1"/>
  <c r="BQ17" i="47"/>
  <c r="M351" i="20"/>
  <c r="K22" i="31"/>
  <c r="D351" i="20"/>
  <c r="E351" i="20"/>
  <c r="AE28" i="47"/>
  <c r="G36" i="31"/>
  <c r="C351" i="20"/>
  <c r="H374" i="21" l="1"/>
  <c r="H374" i="39"/>
  <c r="G417" i="18"/>
  <c r="E417" i="18" s="1"/>
  <c r="D426" i="49"/>
  <c r="E426" i="49"/>
  <c r="C426" i="49"/>
  <c r="D374" i="39"/>
  <c r="E374" i="39"/>
  <c r="C374" i="39"/>
  <c r="M426" i="49"/>
  <c r="G375" i="39"/>
  <c r="C416" i="18"/>
  <c r="D416" i="18"/>
  <c r="G375" i="21"/>
  <c r="CN424" i="13"/>
  <c r="L427" i="49"/>
  <c r="E374" i="21"/>
  <c r="C374" i="21"/>
  <c r="D374" i="21"/>
  <c r="CM425" i="13"/>
  <c r="BU414" i="13"/>
  <c r="BV414" i="13" s="1"/>
  <c r="CA420" i="13"/>
  <c r="CB420" i="13" s="1"/>
  <c r="BO415" i="13"/>
  <c r="BP415" i="13" s="1"/>
  <c r="BI416" i="13"/>
  <c r="BJ416" i="13" s="1"/>
  <c r="CG414" i="13"/>
  <c r="CH414" i="13" s="1"/>
  <c r="M353" i="20"/>
  <c r="M9" i="20" s="1"/>
  <c r="G16" i="30" s="1"/>
  <c r="AE30" i="47"/>
  <c r="G38" i="31"/>
  <c r="BD19" i="47"/>
  <c r="M22" i="31"/>
  <c r="BQ19" i="47" s="1"/>
  <c r="G418" i="18" l="1"/>
  <c r="E418" i="18" s="1"/>
  <c r="M427" i="49"/>
  <c r="C417" i="18"/>
  <c r="D417" i="18"/>
  <c r="E375" i="21"/>
  <c r="C375" i="21"/>
  <c r="D375" i="21"/>
  <c r="G376" i="21"/>
  <c r="G376" i="39"/>
  <c r="D375" i="39"/>
  <c r="E375" i="39"/>
  <c r="C375" i="39"/>
  <c r="H417" i="18"/>
  <c r="CN425" i="13"/>
  <c r="L428" i="49"/>
  <c r="D427" i="49"/>
  <c r="E427" i="49"/>
  <c r="C427" i="49"/>
  <c r="H375" i="39"/>
  <c r="H375" i="21"/>
  <c r="CM426" i="13"/>
  <c r="BU415" i="13"/>
  <c r="BV415" i="13" s="1"/>
  <c r="BO416" i="13"/>
  <c r="BP416" i="13" s="1"/>
  <c r="CG415" i="13"/>
  <c r="CH415" i="13" s="1"/>
  <c r="BI417" i="13"/>
  <c r="BJ417" i="13" s="1"/>
  <c r="CA421" i="13"/>
  <c r="CB421" i="13" s="1"/>
  <c r="O353" i="20"/>
  <c r="AE32" i="47"/>
  <c r="C41" i="31"/>
  <c r="BB30" i="47" s="1"/>
  <c r="H376" i="21" l="1"/>
  <c r="H376" i="39"/>
  <c r="H418" i="18"/>
  <c r="G419" i="18"/>
  <c r="E419" i="18" s="1"/>
  <c r="C428" i="49"/>
  <c r="E428" i="49"/>
  <c r="D428" i="49"/>
  <c r="D376" i="21"/>
  <c r="E376" i="21"/>
  <c r="C376" i="21"/>
  <c r="M428" i="49"/>
  <c r="G377" i="39"/>
  <c r="H377" i="39" s="1"/>
  <c r="D418" i="18"/>
  <c r="C418" i="18"/>
  <c r="G377" i="21"/>
  <c r="CN426" i="13"/>
  <c r="L429" i="49"/>
  <c r="C376" i="39"/>
  <c r="D376" i="39"/>
  <c r="E376" i="39"/>
  <c r="CM427" i="13"/>
  <c r="BU416" i="13"/>
  <c r="BV416" i="13" s="1"/>
  <c r="BO417" i="13"/>
  <c r="BP417" i="13" s="1"/>
  <c r="BI418" i="13"/>
  <c r="BJ418" i="13" s="1"/>
  <c r="CA422" i="13"/>
  <c r="CB422" i="13" s="1"/>
  <c r="CG416" i="13"/>
  <c r="CH416" i="13" s="1"/>
  <c r="H419" i="18" l="1"/>
  <c r="H377" i="21"/>
  <c r="D429" i="49"/>
  <c r="C429" i="49"/>
  <c r="E429" i="49"/>
  <c r="G420" i="18"/>
  <c r="M429" i="49"/>
  <c r="G378" i="21"/>
  <c r="G378" i="39"/>
  <c r="C377" i="21"/>
  <c r="D377" i="21"/>
  <c r="E377" i="21"/>
  <c r="D419" i="18"/>
  <c r="C419" i="18"/>
  <c r="CN427" i="13"/>
  <c r="L430" i="49"/>
  <c r="E377" i="39"/>
  <c r="D377" i="39"/>
  <c r="C377" i="39"/>
  <c r="CM428" i="13"/>
  <c r="BU417" i="13"/>
  <c r="BV417" i="13" s="1"/>
  <c r="BI419" i="13"/>
  <c r="BJ419" i="13" s="1"/>
  <c r="CA423" i="13"/>
  <c r="CB423" i="13" s="1"/>
  <c r="CG417" i="13"/>
  <c r="CH417" i="13" s="1"/>
  <c r="BO418" i="13"/>
  <c r="BP418" i="13" s="1"/>
  <c r="H420" i="18" l="1"/>
  <c r="E420" i="18"/>
  <c r="D430" i="49"/>
  <c r="C430" i="49"/>
  <c r="E430" i="49"/>
  <c r="C378" i="39"/>
  <c r="D378" i="39"/>
  <c r="E378" i="39"/>
  <c r="M430" i="49"/>
  <c r="C420" i="18"/>
  <c r="D420" i="18"/>
  <c r="G421" i="18"/>
  <c r="G379" i="39"/>
  <c r="E378" i="21"/>
  <c r="D378" i="21"/>
  <c r="C378" i="21"/>
  <c r="H378" i="39"/>
  <c r="G379" i="21"/>
  <c r="CN428" i="13"/>
  <c r="L431" i="49"/>
  <c r="H378" i="21"/>
  <c r="CM429" i="13"/>
  <c r="BU418" i="13"/>
  <c r="BV418" i="13" s="1"/>
  <c r="BI420" i="13"/>
  <c r="BJ420" i="13" s="1"/>
  <c r="CG418" i="13"/>
  <c r="CH418" i="13" s="1"/>
  <c r="CA424" i="13"/>
  <c r="CB424" i="13" s="1"/>
  <c r="BO419" i="13"/>
  <c r="BP419" i="13" s="1"/>
  <c r="H421" i="18" l="1"/>
  <c r="E421" i="18"/>
  <c r="H379" i="39"/>
  <c r="H379" i="21"/>
  <c r="CN429" i="13"/>
  <c r="L432" i="49"/>
  <c r="G380" i="21"/>
  <c r="C379" i="21"/>
  <c r="D379" i="21"/>
  <c r="E379" i="21"/>
  <c r="C421" i="18"/>
  <c r="D421" i="18"/>
  <c r="M431" i="49"/>
  <c r="G422" i="18"/>
  <c r="E422" i="18" s="1"/>
  <c r="G380" i="39"/>
  <c r="C431" i="49"/>
  <c r="E431" i="49"/>
  <c r="D431" i="49"/>
  <c r="C379" i="39"/>
  <c r="D379" i="39"/>
  <c r="E379" i="39"/>
  <c r="CM430" i="13"/>
  <c r="BU419" i="13"/>
  <c r="BV419" i="13" s="1"/>
  <c r="CG419" i="13"/>
  <c r="CH419" i="13" s="1"/>
  <c r="BI421" i="13"/>
  <c r="BJ421" i="13" s="1"/>
  <c r="BO420" i="13"/>
  <c r="BP420" i="13" s="1"/>
  <c r="CA425" i="13"/>
  <c r="CB425" i="13" s="1"/>
  <c r="H380" i="39" l="1"/>
  <c r="H380" i="21"/>
  <c r="M432" i="49"/>
  <c r="M433" i="49" s="1"/>
  <c r="G381" i="21"/>
  <c r="D422" i="18"/>
  <c r="C422" i="18"/>
  <c r="C432" i="49"/>
  <c r="D432" i="49"/>
  <c r="E432" i="49"/>
  <c r="G381" i="39"/>
  <c r="G423" i="18"/>
  <c r="E423" i="18" s="1"/>
  <c r="CN430" i="13"/>
  <c r="L433" i="49"/>
  <c r="C380" i="39"/>
  <c r="D380" i="39"/>
  <c r="E380" i="39"/>
  <c r="D380" i="21"/>
  <c r="C380" i="21"/>
  <c r="E380" i="21"/>
  <c r="H422" i="18"/>
  <c r="CM431" i="13"/>
  <c r="BU420" i="13"/>
  <c r="BV420" i="13" s="1"/>
  <c r="CA426" i="13"/>
  <c r="CB426" i="13" s="1"/>
  <c r="BI422" i="13"/>
  <c r="BJ422" i="13" s="1"/>
  <c r="CG420" i="13"/>
  <c r="CH420" i="13" s="1"/>
  <c r="BO421" i="13"/>
  <c r="BP421" i="13" s="1"/>
  <c r="H381" i="39" l="1"/>
  <c r="H381" i="21"/>
  <c r="H423" i="18"/>
  <c r="D433" i="49"/>
  <c r="E433" i="49"/>
  <c r="C433" i="49"/>
  <c r="C381" i="39"/>
  <c r="E381" i="39"/>
  <c r="D381" i="39"/>
  <c r="G424" i="18"/>
  <c r="E424" i="18" s="1"/>
  <c r="G382" i="39"/>
  <c r="C381" i="21"/>
  <c r="E381" i="21"/>
  <c r="D381" i="21"/>
  <c r="G382" i="21"/>
  <c r="CN431" i="13"/>
  <c r="L434" i="49"/>
  <c r="C423" i="18"/>
  <c r="D423" i="18"/>
  <c r="CM432" i="13"/>
  <c r="BU421" i="13"/>
  <c r="BV421" i="13" s="1"/>
  <c r="BO422" i="13"/>
  <c r="BP422" i="13" s="1"/>
  <c r="CA427" i="13"/>
  <c r="CB427" i="13" s="1"/>
  <c r="BI423" i="13"/>
  <c r="BJ423" i="13" s="1"/>
  <c r="CG421" i="13"/>
  <c r="CH421" i="13" s="1"/>
  <c r="H382" i="39" l="1"/>
  <c r="H382" i="21"/>
  <c r="E434" i="49"/>
  <c r="D434" i="49"/>
  <c r="C434" i="49"/>
  <c r="G425" i="18"/>
  <c r="E425" i="18" s="1"/>
  <c r="C424" i="18"/>
  <c r="D424" i="18"/>
  <c r="G383" i="21"/>
  <c r="G383" i="39"/>
  <c r="D382" i="21"/>
  <c r="C382" i="21"/>
  <c r="E382" i="21"/>
  <c r="M434" i="49"/>
  <c r="CN432" i="13"/>
  <c r="L435" i="49"/>
  <c r="C382" i="39"/>
  <c r="D382" i="39"/>
  <c r="E382" i="39"/>
  <c r="H424" i="18"/>
  <c r="CM433" i="13"/>
  <c r="BU422" i="13"/>
  <c r="BV422" i="13" s="1"/>
  <c r="CG422" i="13"/>
  <c r="CH422" i="13" s="1"/>
  <c r="CA428" i="13"/>
  <c r="CB428" i="13" s="1"/>
  <c r="BO423" i="13"/>
  <c r="BP423" i="13" s="1"/>
  <c r="BI424" i="13"/>
  <c r="BJ424" i="13" s="1"/>
  <c r="M435" i="49" l="1"/>
  <c r="H425" i="18"/>
  <c r="E435" i="49"/>
  <c r="D435" i="49"/>
  <c r="C435" i="49"/>
  <c r="C383" i="21"/>
  <c r="D383" i="21"/>
  <c r="E383" i="21"/>
  <c r="C425" i="18"/>
  <c r="D425" i="18"/>
  <c r="G384" i="39"/>
  <c r="E383" i="39"/>
  <c r="D383" i="39"/>
  <c r="C383" i="39"/>
  <c r="H383" i="21"/>
  <c r="G384" i="21"/>
  <c r="G426" i="18"/>
  <c r="E426" i="18" s="1"/>
  <c r="CN433" i="13"/>
  <c r="L436" i="49"/>
  <c r="H383" i="39"/>
  <c r="CM434" i="13"/>
  <c r="BU423" i="13"/>
  <c r="BV423" i="13" s="1"/>
  <c r="CA429" i="13"/>
  <c r="CB429" i="13" s="1"/>
  <c r="BO424" i="13"/>
  <c r="BP424" i="13" s="1"/>
  <c r="CG423" i="13"/>
  <c r="CH423" i="13" s="1"/>
  <c r="BI425" i="13"/>
  <c r="BJ425" i="13" s="1"/>
  <c r="H384" i="39" l="1"/>
  <c r="G427" i="18"/>
  <c r="E427" i="18" s="1"/>
  <c r="E384" i="39"/>
  <c r="C384" i="39"/>
  <c r="D384" i="39"/>
  <c r="C436" i="49"/>
  <c r="D436" i="49"/>
  <c r="E436" i="49"/>
  <c r="C384" i="21"/>
  <c r="D384" i="21"/>
  <c r="E384" i="21"/>
  <c r="G385" i="39"/>
  <c r="G385" i="21"/>
  <c r="CN434" i="13"/>
  <c r="L437" i="49"/>
  <c r="C426" i="18"/>
  <c r="D426" i="18"/>
  <c r="H384" i="21"/>
  <c r="M436" i="49"/>
  <c r="H426" i="18"/>
  <c r="CM435" i="13"/>
  <c r="BU424" i="13"/>
  <c r="BV424" i="13" s="1"/>
  <c r="BO425" i="13"/>
  <c r="BP425" i="13" s="1"/>
  <c r="CG424" i="13"/>
  <c r="CH424" i="13" s="1"/>
  <c r="BI426" i="13"/>
  <c r="BJ426" i="13" s="1"/>
  <c r="CA430" i="13"/>
  <c r="CB430" i="13" s="1"/>
  <c r="H385" i="39" l="1"/>
  <c r="M437" i="49"/>
  <c r="H385" i="21"/>
  <c r="H427" i="18"/>
  <c r="G428" i="18"/>
  <c r="E428" i="18" s="1"/>
  <c r="G386" i="21"/>
  <c r="C385" i="21"/>
  <c r="E385" i="21"/>
  <c r="D385" i="21"/>
  <c r="G386" i="39"/>
  <c r="D437" i="49"/>
  <c r="C437" i="49"/>
  <c r="E437" i="49"/>
  <c r="C385" i="39"/>
  <c r="D385" i="39"/>
  <c r="E385" i="39"/>
  <c r="D427" i="18"/>
  <c r="C427" i="18"/>
  <c r="CN435" i="13"/>
  <c r="L438" i="49"/>
  <c r="CM436" i="13"/>
  <c r="BU425" i="13"/>
  <c r="BV425" i="13" s="1"/>
  <c r="CG425" i="13"/>
  <c r="CH425" i="13" s="1"/>
  <c r="BI427" i="13"/>
  <c r="BJ427" i="13" s="1"/>
  <c r="BO426" i="13"/>
  <c r="BP426" i="13" s="1"/>
  <c r="CA431" i="13"/>
  <c r="CB431" i="13" s="1"/>
  <c r="H386" i="21" l="1"/>
  <c r="E438" i="49"/>
  <c r="C438" i="49"/>
  <c r="D438" i="49"/>
  <c r="C386" i="39"/>
  <c r="E386" i="39"/>
  <c r="D386" i="39"/>
  <c r="G387" i="21"/>
  <c r="D428" i="18"/>
  <c r="C428" i="18"/>
  <c r="G387" i="39"/>
  <c r="M438" i="49"/>
  <c r="H428" i="18"/>
  <c r="G429" i="18"/>
  <c r="E429" i="18" s="1"/>
  <c r="CN436" i="13"/>
  <c r="L439" i="49"/>
  <c r="C386" i="21"/>
  <c r="E386" i="21"/>
  <c r="D386" i="21"/>
  <c r="H386" i="39"/>
  <c r="CM437" i="13"/>
  <c r="BU426" i="13"/>
  <c r="BV426" i="13" s="1"/>
  <c r="CA432" i="13"/>
  <c r="CB432" i="13" s="1"/>
  <c r="BI428" i="13"/>
  <c r="BJ428" i="13" s="1"/>
  <c r="BO427" i="13"/>
  <c r="BP427" i="13" s="1"/>
  <c r="CG426" i="13"/>
  <c r="CH426" i="13" s="1"/>
  <c r="H387" i="39" l="1"/>
  <c r="H387" i="21"/>
  <c r="H429" i="18"/>
  <c r="C387" i="21"/>
  <c r="D387" i="21"/>
  <c r="E387" i="21"/>
  <c r="C439" i="49"/>
  <c r="E439" i="49"/>
  <c r="D439" i="49"/>
  <c r="M439" i="49"/>
  <c r="G388" i="21"/>
  <c r="G388" i="39"/>
  <c r="G430" i="18"/>
  <c r="E430" i="18" s="1"/>
  <c r="CN437" i="13"/>
  <c r="L440" i="49"/>
  <c r="C429" i="18"/>
  <c r="D429" i="18"/>
  <c r="D387" i="39"/>
  <c r="C387" i="39"/>
  <c r="E387" i="39"/>
  <c r="CM438" i="13"/>
  <c r="BU427" i="13"/>
  <c r="BV427" i="13" s="1"/>
  <c r="BO428" i="13"/>
  <c r="BP428" i="13" s="1"/>
  <c r="BI429" i="13"/>
  <c r="BJ429" i="13" s="1"/>
  <c r="CA433" i="13"/>
  <c r="CB433" i="13" s="1"/>
  <c r="CG427" i="13"/>
  <c r="CH427" i="13" s="1"/>
  <c r="C430" i="18" l="1"/>
  <c r="D430" i="18"/>
  <c r="E388" i="21"/>
  <c r="D388" i="21"/>
  <c r="C388" i="21"/>
  <c r="G431" i="18"/>
  <c r="E431" i="18" s="1"/>
  <c r="G389" i="21"/>
  <c r="G389" i="39"/>
  <c r="C440" i="49"/>
  <c r="E440" i="49"/>
  <c r="D440" i="49"/>
  <c r="D388" i="39"/>
  <c r="C388" i="39"/>
  <c r="E388" i="39"/>
  <c r="M440" i="49"/>
  <c r="H388" i="21"/>
  <c r="CN438" i="13"/>
  <c r="L441" i="49"/>
  <c r="H430" i="18"/>
  <c r="H388" i="39"/>
  <c r="CM439" i="13"/>
  <c r="BU428" i="13"/>
  <c r="BV428" i="13" s="1"/>
  <c r="CG428" i="13"/>
  <c r="CH428" i="13" s="1"/>
  <c r="BI430" i="13"/>
  <c r="BJ430" i="13" s="1"/>
  <c r="CA434" i="13"/>
  <c r="CB434" i="13" s="1"/>
  <c r="BO429" i="13"/>
  <c r="BP429" i="13" s="1"/>
  <c r="H389" i="39" l="1"/>
  <c r="M441" i="49"/>
  <c r="H389" i="21"/>
  <c r="H431" i="18"/>
  <c r="D389" i="39"/>
  <c r="C389" i="39"/>
  <c r="E389" i="39"/>
  <c r="C431" i="18"/>
  <c r="D431" i="18"/>
  <c r="G390" i="21"/>
  <c r="G432" i="18"/>
  <c r="E432" i="18" s="1"/>
  <c r="G390" i="39"/>
  <c r="D441" i="49"/>
  <c r="E441" i="49"/>
  <c r="C441" i="49"/>
  <c r="D389" i="21"/>
  <c r="C389" i="21"/>
  <c r="E389" i="21"/>
  <c r="CN439" i="13"/>
  <c r="L442" i="49"/>
  <c r="CM440" i="13"/>
  <c r="BU429" i="13"/>
  <c r="BV429" i="13" s="1"/>
  <c r="BO430" i="13"/>
  <c r="BP430" i="13" s="1"/>
  <c r="CA435" i="13"/>
  <c r="CB435" i="13" s="1"/>
  <c r="CG429" i="13"/>
  <c r="CH429" i="13" s="1"/>
  <c r="BI431" i="13"/>
  <c r="BJ431" i="13" s="1"/>
  <c r="H432" i="18" l="1"/>
  <c r="D442" i="49"/>
  <c r="C442" i="49"/>
  <c r="E442" i="49"/>
  <c r="D390" i="39"/>
  <c r="C390" i="39"/>
  <c r="E390" i="39"/>
  <c r="C390" i="21"/>
  <c r="D390" i="21"/>
  <c r="E390" i="21"/>
  <c r="G391" i="39"/>
  <c r="C432" i="18"/>
  <c r="D432" i="18"/>
  <c r="H390" i="21"/>
  <c r="G433" i="18"/>
  <c r="E433" i="18" s="1"/>
  <c r="G391" i="21"/>
  <c r="CN440" i="13"/>
  <c r="L443" i="49"/>
  <c r="M442" i="49"/>
  <c r="H390" i="39"/>
  <c r="CM441" i="13"/>
  <c r="BU430" i="13"/>
  <c r="BV430" i="13" s="1"/>
  <c r="CG430" i="13"/>
  <c r="CH430" i="13" s="1"/>
  <c r="CA436" i="13"/>
  <c r="CB436" i="13" s="1"/>
  <c r="BI432" i="13"/>
  <c r="BJ432" i="13" s="1"/>
  <c r="BO431" i="13"/>
  <c r="BP431" i="13" s="1"/>
  <c r="M443" i="49" l="1"/>
  <c r="H391" i="39"/>
  <c r="E391" i="21"/>
  <c r="C391" i="21"/>
  <c r="D391" i="21"/>
  <c r="H391" i="21"/>
  <c r="E391" i="39"/>
  <c r="D391" i="39"/>
  <c r="C391" i="39"/>
  <c r="G392" i="21"/>
  <c r="G434" i="18"/>
  <c r="E434" i="18" s="1"/>
  <c r="G392" i="39"/>
  <c r="D443" i="49"/>
  <c r="E443" i="49"/>
  <c r="C443" i="49"/>
  <c r="C433" i="18"/>
  <c r="D433" i="18"/>
  <c r="CN441" i="13"/>
  <c r="L444" i="49"/>
  <c r="H433" i="18"/>
  <c r="CM442" i="13"/>
  <c r="BU431" i="13"/>
  <c r="BV431" i="13" s="1"/>
  <c r="CA437" i="13"/>
  <c r="CB437" i="13" s="1"/>
  <c r="CG431" i="13"/>
  <c r="CH431" i="13" s="1"/>
  <c r="BI433" i="13"/>
  <c r="BJ433" i="13" s="1"/>
  <c r="BO432" i="13"/>
  <c r="BP432" i="13" s="1"/>
  <c r="H434" i="18" l="1"/>
  <c r="G393" i="21"/>
  <c r="C444" i="49"/>
  <c r="E444" i="49"/>
  <c r="D444" i="49"/>
  <c r="E392" i="39"/>
  <c r="D392" i="39"/>
  <c r="C392" i="39"/>
  <c r="D392" i="21"/>
  <c r="E392" i="21"/>
  <c r="C392" i="21"/>
  <c r="G435" i="18"/>
  <c r="E435" i="18" s="1"/>
  <c r="G393" i="39"/>
  <c r="CN442" i="13"/>
  <c r="L445" i="49"/>
  <c r="D434" i="18"/>
  <c r="C434" i="18"/>
  <c r="M444" i="49"/>
  <c r="M445" i="49" s="1"/>
  <c r="H392" i="21"/>
  <c r="H393" i="21" s="1"/>
  <c r="H392" i="39"/>
  <c r="H393" i="39" s="1"/>
  <c r="CM443" i="13"/>
  <c r="BU432" i="13"/>
  <c r="BV432" i="13" s="1"/>
  <c r="BI434" i="13"/>
  <c r="BJ434" i="13" s="1"/>
  <c r="CG432" i="13"/>
  <c r="CH432" i="13" s="1"/>
  <c r="CA438" i="13"/>
  <c r="CB438" i="13" s="1"/>
  <c r="BO433" i="13"/>
  <c r="BP433" i="13" s="1"/>
  <c r="H435" i="18" l="1"/>
  <c r="G394" i="21"/>
  <c r="H394" i="21" s="1"/>
  <c r="D393" i="39"/>
  <c r="E393" i="39"/>
  <c r="C393" i="39"/>
  <c r="G436" i="18"/>
  <c r="E436" i="18" s="1"/>
  <c r="G394" i="39"/>
  <c r="C445" i="49"/>
  <c r="E445" i="49"/>
  <c r="D445" i="49"/>
  <c r="C435" i="18"/>
  <c r="D435" i="18"/>
  <c r="E393" i="21"/>
  <c r="C393" i="21"/>
  <c r="D393" i="21"/>
  <c r="CN443" i="13"/>
  <c r="L446" i="49"/>
  <c r="CM444" i="13"/>
  <c r="BU433" i="13"/>
  <c r="BV433" i="13" s="1"/>
  <c r="CG433" i="13"/>
  <c r="CH433" i="13" s="1"/>
  <c r="CA439" i="13"/>
  <c r="CB439" i="13" s="1"/>
  <c r="BI435" i="13"/>
  <c r="BJ435" i="13" s="1"/>
  <c r="BO434" i="13"/>
  <c r="BP434" i="13" s="1"/>
  <c r="G395" i="21" l="1"/>
  <c r="D446" i="49"/>
  <c r="C446" i="49"/>
  <c r="E446" i="49"/>
  <c r="E394" i="39"/>
  <c r="D394" i="39"/>
  <c r="C394" i="39"/>
  <c r="H394" i="39"/>
  <c r="E394" i="21"/>
  <c r="D394" i="21"/>
  <c r="C394" i="21"/>
  <c r="G437" i="18"/>
  <c r="E437" i="18" s="1"/>
  <c r="G395" i="39"/>
  <c r="C436" i="18"/>
  <c r="D436" i="18"/>
  <c r="CN444" i="13"/>
  <c r="L447" i="49"/>
  <c r="M446" i="49"/>
  <c r="H436" i="18"/>
  <c r="CM445" i="13"/>
  <c r="BU434" i="13"/>
  <c r="BV434" i="13" s="1"/>
  <c r="BI436" i="13"/>
  <c r="BJ436" i="13" s="1"/>
  <c r="BO435" i="13"/>
  <c r="BP435" i="13" s="1"/>
  <c r="CG434" i="13"/>
  <c r="CH434" i="13" s="1"/>
  <c r="CA440" i="13"/>
  <c r="CB440" i="13" s="1"/>
  <c r="H437" i="18" l="1"/>
  <c r="H395" i="39"/>
  <c r="G438" i="18"/>
  <c r="E438" i="18" s="1"/>
  <c r="M447" i="49"/>
  <c r="C437" i="18"/>
  <c r="D437" i="18"/>
  <c r="D395" i="21"/>
  <c r="E395" i="21"/>
  <c r="C395" i="21"/>
  <c r="G396" i="39"/>
  <c r="C447" i="49"/>
  <c r="E447" i="49"/>
  <c r="D447" i="49"/>
  <c r="G396" i="21"/>
  <c r="CN445" i="13"/>
  <c r="L448" i="49"/>
  <c r="E395" i="39"/>
  <c r="D395" i="39"/>
  <c r="C395" i="39"/>
  <c r="H395" i="21"/>
  <c r="CM446" i="13"/>
  <c r="BU435" i="13"/>
  <c r="BV435" i="13" s="1"/>
  <c r="BO436" i="13"/>
  <c r="BP436" i="13" s="1"/>
  <c r="BI437" i="13"/>
  <c r="BJ437" i="13" s="1"/>
  <c r="CG435" i="13"/>
  <c r="CH435" i="13" s="1"/>
  <c r="CA441" i="13"/>
  <c r="CB441" i="13" s="1"/>
  <c r="H396" i="39" l="1"/>
  <c r="H438" i="18"/>
  <c r="H396" i="21"/>
  <c r="G439" i="18"/>
  <c r="E439" i="18" s="1"/>
  <c r="D448" i="49"/>
  <c r="E448" i="49"/>
  <c r="C448" i="49"/>
  <c r="E396" i="39"/>
  <c r="D396" i="39"/>
  <c r="C396" i="39"/>
  <c r="M448" i="49"/>
  <c r="G397" i="39"/>
  <c r="D396" i="21"/>
  <c r="C396" i="21"/>
  <c r="E396" i="21"/>
  <c r="D438" i="18"/>
  <c r="C438" i="18"/>
  <c r="G397" i="21"/>
  <c r="CN446" i="13"/>
  <c r="L449" i="49"/>
  <c r="CM447" i="13"/>
  <c r="BU436" i="13"/>
  <c r="BV436" i="13" s="1"/>
  <c r="BI438" i="13"/>
  <c r="BJ438" i="13" s="1"/>
  <c r="CG436" i="13"/>
  <c r="CH436" i="13" s="1"/>
  <c r="BO437" i="13"/>
  <c r="BP437" i="13" s="1"/>
  <c r="CA442" i="13"/>
  <c r="CB442" i="13" s="1"/>
  <c r="H397" i="39" l="1"/>
  <c r="H439" i="18"/>
  <c r="H397" i="21"/>
  <c r="G398" i="21"/>
  <c r="C397" i="39"/>
  <c r="D397" i="39"/>
  <c r="E397" i="39"/>
  <c r="C449" i="49"/>
  <c r="E449" i="49"/>
  <c r="D449" i="49"/>
  <c r="G398" i="39"/>
  <c r="M449" i="49"/>
  <c r="C439" i="18"/>
  <c r="D439" i="18"/>
  <c r="G440" i="18"/>
  <c r="E440" i="18" s="1"/>
  <c r="CN447" i="13"/>
  <c r="L450" i="49"/>
  <c r="C397" i="21"/>
  <c r="E397" i="21"/>
  <c r="D397" i="21"/>
  <c r="CM448" i="13"/>
  <c r="BU437" i="13"/>
  <c r="BV437" i="13" s="1"/>
  <c r="CA443" i="13"/>
  <c r="CB443" i="13" s="1"/>
  <c r="BO438" i="13"/>
  <c r="BP438" i="13" s="1"/>
  <c r="BI439" i="13"/>
  <c r="BJ439" i="13" s="1"/>
  <c r="CG437" i="13"/>
  <c r="CH437" i="13" s="1"/>
  <c r="H398" i="39" l="1"/>
  <c r="CN448" i="13"/>
  <c r="L451" i="49"/>
  <c r="G441" i="18"/>
  <c r="E441" i="18" s="1"/>
  <c r="C440" i="18"/>
  <c r="D440" i="18"/>
  <c r="E398" i="21"/>
  <c r="C398" i="21"/>
  <c r="D398" i="21"/>
  <c r="E450" i="49"/>
  <c r="D450" i="49"/>
  <c r="C450" i="49"/>
  <c r="G399" i="21"/>
  <c r="G399" i="39"/>
  <c r="M450" i="49"/>
  <c r="M451" i="49" s="1"/>
  <c r="E398" i="39"/>
  <c r="D398" i="39"/>
  <c r="C398" i="39"/>
  <c r="H440" i="18"/>
  <c r="H398" i="21"/>
  <c r="H399" i="21" s="1"/>
  <c r="CM449" i="13"/>
  <c r="BU438" i="13"/>
  <c r="BV438" i="13" s="1"/>
  <c r="BO439" i="13"/>
  <c r="BP439" i="13" s="1"/>
  <c r="BI440" i="13"/>
  <c r="BJ440" i="13" s="1"/>
  <c r="CA444" i="13"/>
  <c r="CB444" i="13" s="1"/>
  <c r="CG438" i="13"/>
  <c r="CH438" i="13" s="1"/>
  <c r="H441" i="18" l="1"/>
  <c r="C399" i="21"/>
  <c r="D399" i="21"/>
  <c r="E399" i="21"/>
  <c r="G442" i="18"/>
  <c r="E442" i="18" s="1"/>
  <c r="C451" i="49"/>
  <c r="E451" i="49"/>
  <c r="D451" i="49"/>
  <c r="G400" i="21"/>
  <c r="G400" i="39"/>
  <c r="C399" i="39"/>
  <c r="D399" i="39"/>
  <c r="E399" i="39"/>
  <c r="CN449" i="13"/>
  <c r="L452" i="49"/>
  <c r="C441" i="18"/>
  <c r="D441" i="18"/>
  <c r="H399" i="39"/>
  <c r="CM450" i="13"/>
  <c r="BU439" i="13"/>
  <c r="BV439" i="13" s="1"/>
  <c r="CA445" i="13"/>
  <c r="CB445" i="13" s="1"/>
  <c r="BO440" i="13"/>
  <c r="BP440" i="13" s="1"/>
  <c r="CG439" i="13"/>
  <c r="CH439" i="13" s="1"/>
  <c r="BI441" i="13"/>
  <c r="BJ441" i="13" s="1"/>
  <c r="H400" i="39" l="1"/>
  <c r="H442" i="18"/>
  <c r="G443" i="18"/>
  <c r="E443" i="18" s="1"/>
  <c r="D452" i="49"/>
  <c r="C452" i="49"/>
  <c r="E452" i="49"/>
  <c r="C400" i="39"/>
  <c r="E400" i="39"/>
  <c r="D400" i="39"/>
  <c r="M452" i="49"/>
  <c r="C442" i="18"/>
  <c r="D442" i="18"/>
  <c r="G401" i="39"/>
  <c r="G401" i="21"/>
  <c r="CN450" i="13"/>
  <c r="L453" i="49"/>
  <c r="E400" i="21"/>
  <c r="C400" i="21"/>
  <c r="D400" i="21"/>
  <c r="H400" i="21"/>
  <c r="CM451" i="13"/>
  <c r="BU440" i="13"/>
  <c r="BV440" i="13" s="1"/>
  <c r="CG440" i="13"/>
  <c r="CH440" i="13" s="1"/>
  <c r="BI442" i="13"/>
  <c r="BJ442" i="13" s="1"/>
  <c r="BO441" i="13"/>
  <c r="BP441" i="13" s="1"/>
  <c r="CA446" i="13"/>
  <c r="CB446" i="13" s="1"/>
  <c r="H443" i="18" l="1"/>
  <c r="H401" i="21"/>
  <c r="D453" i="49"/>
  <c r="C453" i="49"/>
  <c r="E453" i="49"/>
  <c r="D401" i="39"/>
  <c r="C401" i="39"/>
  <c r="E401" i="39"/>
  <c r="G402" i="21"/>
  <c r="H401" i="39"/>
  <c r="G402" i="39"/>
  <c r="C401" i="21"/>
  <c r="D401" i="21"/>
  <c r="E401" i="21"/>
  <c r="M453" i="49"/>
  <c r="C443" i="18"/>
  <c r="D443" i="18"/>
  <c r="G444" i="18"/>
  <c r="E444" i="18" s="1"/>
  <c r="CN451" i="13"/>
  <c r="L454" i="49"/>
  <c r="CM452" i="13"/>
  <c r="BU441" i="13"/>
  <c r="BV441" i="13" s="1"/>
  <c r="BI443" i="13"/>
  <c r="BJ443" i="13" s="1"/>
  <c r="BO442" i="13"/>
  <c r="BP442" i="13" s="1"/>
  <c r="CA447" i="13"/>
  <c r="CB447" i="13" s="1"/>
  <c r="CG441" i="13"/>
  <c r="CH441" i="13" s="1"/>
  <c r="H402" i="39" l="1"/>
  <c r="G445" i="18"/>
  <c r="E445" i="18" s="1"/>
  <c r="C454" i="49"/>
  <c r="E454" i="49"/>
  <c r="D454" i="49"/>
  <c r="G403" i="21"/>
  <c r="G403" i="39"/>
  <c r="D444" i="18"/>
  <c r="C444" i="18"/>
  <c r="H444" i="18"/>
  <c r="CN452" i="13"/>
  <c r="L455" i="49"/>
  <c r="M454" i="49"/>
  <c r="C402" i="39"/>
  <c r="E402" i="39"/>
  <c r="D402" i="39"/>
  <c r="C402" i="21"/>
  <c r="E402" i="21"/>
  <c r="D402" i="21"/>
  <c r="H402" i="21"/>
  <c r="H403" i="21" s="1"/>
  <c r="CM453" i="13"/>
  <c r="BU442" i="13"/>
  <c r="BV442" i="13" s="1"/>
  <c r="BO443" i="13"/>
  <c r="BP443" i="13" s="1"/>
  <c r="CA448" i="13"/>
  <c r="CB448" i="13" s="1"/>
  <c r="CG442" i="13"/>
  <c r="CH442" i="13" s="1"/>
  <c r="BI444" i="13"/>
  <c r="BJ444" i="13" s="1"/>
  <c r="H445" i="18" l="1"/>
  <c r="C455" i="49"/>
  <c r="E455" i="49"/>
  <c r="D455" i="49"/>
  <c r="C403" i="21"/>
  <c r="D403" i="21"/>
  <c r="E403" i="21"/>
  <c r="G446" i="18"/>
  <c r="E446" i="18" s="1"/>
  <c r="G404" i="39"/>
  <c r="E403" i="39"/>
  <c r="C403" i="39"/>
  <c r="D403" i="39"/>
  <c r="H403" i="39"/>
  <c r="C445" i="18"/>
  <c r="D445" i="18"/>
  <c r="G404" i="21"/>
  <c r="CN453" i="13"/>
  <c r="L456" i="49"/>
  <c r="M455" i="49"/>
  <c r="CM454" i="13"/>
  <c r="BU443" i="13"/>
  <c r="BV443" i="13" s="1"/>
  <c r="BI445" i="13"/>
  <c r="BJ445" i="13" s="1"/>
  <c r="CG443" i="13"/>
  <c r="CH443" i="13" s="1"/>
  <c r="CA449" i="13"/>
  <c r="CB449" i="13" s="1"/>
  <c r="BO444" i="13"/>
  <c r="BP444" i="13" s="1"/>
  <c r="H404" i="39" l="1"/>
  <c r="H446" i="18"/>
  <c r="CN454" i="13"/>
  <c r="L457" i="49"/>
  <c r="G405" i="21"/>
  <c r="M456" i="49"/>
  <c r="M457" i="49" s="1"/>
  <c r="D446" i="18"/>
  <c r="C446" i="18"/>
  <c r="E404" i="21"/>
  <c r="D404" i="21"/>
  <c r="C404" i="21"/>
  <c r="D456" i="49"/>
  <c r="E456" i="49"/>
  <c r="C456" i="49"/>
  <c r="H404" i="21"/>
  <c r="G447" i="18"/>
  <c r="E447" i="18" s="1"/>
  <c r="G405" i="39"/>
  <c r="D404" i="39"/>
  <c r="C404" i="39"/>
  <c r="E404" i="39"/>
  <c r="CM455" i="13"/>
  <c r="BU444" i="13"/>
  <c r="BV444" i="13" s="1"/>
  <c r="CG444" i="13"/>
  <c r="CH444" i="13" s="1"/>
  <c r="BO445" i="13"/>
  <c r="BP445" i="13" s="1"/>
  <c r="CA450" i="13"/>
  <c r="CB450" i="13" s="1"/>
  <c r="BI446" i="13"/>
  <c r="BJ446" i="13" s="1"/>
  <c r="H405" i="39" l="1"/>
  <c r="H447" i="18"/>
  <c r="H405" i="21"/>
  <c r="CN455" i="13"/>
  <c r="L458" i="49"/>
  <c r="M458" i="49" s="1"/>
  <c r="G448" i="18"/>
  <c r="E448" i="18" s="1"/>
  <c r="D405" i="21"/>
  <c r="C405" i="21"/>
  <c r="E405" i="21"/>
  <c r="G406" i="21"/>
  <c r="C447" i="18"/>
  <c r="D447" i="18"/>
  <c r="G406" i="39"/>
  <c r="D457" i="49"/>
  <c r="E457" i="49"/>
  <c r="C457" i="49"/>
  <c r="D405" i="39"/>
  <c r="C405" i="39"/>
  <c r="E405" i="39"/>
  <c r="CM456" i="13"/>
  <c r="BU445" i="13"/>
  <c r="BV445" i="13" s="1"/>
  <c r="CA451" i="13"/>
  <c r="CB451" i="13" s="1"/>
  <c r="BO446" i="13"/>
  <c r="BP446" i="13" s="1"/>
  <c r="BI447" i="13"/>
  <c r="BJ447" i="13" s="1"/>
  <c r="CG445" i="13"/>
  <c r="CH445" i="13" s="1"/>
  <c r="H406" i="21" l="1"/>
  <c r="G449" i="18"/>
  <c r="E449" i="18" s="1"/>
  <c r="D406" i="39"/>
  <c r="C406" i="39"/>
  <c r="E406" i="39"/>
  <c r="D458" i="49"/>
  <c r="C458" i="49"/>
  <c r="E458" i="49"/>
  <c r="C406" i="21"/>
  <c r="D406" i="21"/>
  <c r="E406" i="21"/>
  <c r="G407" i="21"/>
  <c r="G407" i="39"/>
  <c r="C448" i="18"/>
  <c r="D448" i="18"/>
  <c r="H448" i="18"/>
  <c r="CN456" i="13"/>
  <c r="L459" i="49"/>
  <c r="H406" i="39"/>
  <c r="CM457" i="13"/>
  <c r="BU446" i="13"/>
  <c r="BV446" i="13" s="1"/>
  <c r="BO447" i="13"/>
  <c r="BP447" i="13" s="1"/>
  <c r="BI448" i="13"/>
  <c r="BJ448" i="13" s="1"/>
  <c r="CG446" i="13"/>
  <c r="CH446" i="13" s="1"/>
  <c r="CA452" i="13"/>
  <c r="CB452" i="13" s="1"/>
  <c r="H407" i="21" l="1"/>
  <c r="H407" i="39"/>
  <c r="H449" i="18"/>
  <c r="C407" i="39"/>
  <c r="D407" i="39"/>
  <c r="E407" i="39"/>
  <c r="G450" i="18"/>
  <c r="E450" i="18" s="1"/>
  <c r="D459" i="49"/>
  <c r="E459" i="49"/>
  <c r="C459" i="49"/>
  <c r="M459" i="49"/>
  <c r="G408" i="39"/>
  <c r="E407" i="21"/>
  <c r="C407" i="21"/>
  <c r="D407" i="21"/>
  <c r="D449" i="18"/>
  <c r="C449" i="18"/>
  <c r="G408" i="21"/>
  <c r="CN457" i="13"/>
  <c r="L460" i="49"/>
  <c r="CM458" i="13"/>
  <c r="BU447" i="13"/>
  <c r="BV447" i="13" s="1"/>
  <c r="CG447" i="13"/>
  <c r="CH447" i="13" s="1"/>
  <c r="BI449" i="13"/>
  <c r="BJ449" i="13" s="1"/>
  <c r="BO448" i="13"/>
  <c r="BP448" i="13" s="1"/>
  <c r="CA453" i="13"/>
  <c r="CB453" i="13" s="1"/>
  <c r="H408" i="21" l="1"/>
  <c r="D460" i="49"/>
  <c r="C460" i="49"/>
  <c r="E460" i="49"/>
  <c r="M460" i="49"/>
  <c r="D450" i="18"/>
  <c r="C450" i="18"/>
  <c r="G409" i="21"/>
  <c r="H450" i="18"/>
  <c r="G409" i="39"/>
  <c r="G451" i="18"/>
  <c r="CN458" i="13"/>
  <c r="L461" i="49"/>
  <c r="D408" i="21"/>
  <c r="E408" i="21"/>
  <c r="C408" i="21"/>
  <c r="E408" i="39"/>
  <c r="D408" i="39"/>
  <c r="C408" i="39"/>
  <c r="H408" i="39"/>
  <c r="CM459" i="13"/>
  <c r="BU448" i="13"/>
  <c r="BV448" i="13" s="1"/>
  <c r="CA454" i="13"/>
  <c r="CB454" i="13" s="1"/>
  <c r="BI450" i="13"/>
  <c r="BJ450" i="13" s="1"/>
  <c r="CG448" i="13"/>
  <c r="CH448" i="13" s="1"/>
  <c r="BO449" i="13"/>
  <c r="BP449" i="13" s="1"/>
  <c r="H409" i="39" l="1"/>
  <c r="C451" i="18"/>
  <c r="D451" i="18"/>
  <c r="H451" i="18"/>
  <c r="G410" i="39"/>
  <c r="E409" i="21"/>
  <c r="C409" i="21"/>
  <c r="D409" i="21"/>
  <c r="G452" i="18"/>
  <c r="G410" i="21"/>
  <c r="CN459" i="13"/>
  <c r="L462" i="49"/>
  <c r="C461" i="49"/>
  <c r="E461" i="49"/>
  <c r="D461" i="49"/>
  <c r="D409" i="39"/>
  <c r="E409" i="39"/>
  <c r="C409" i="39"/>
  <c r="M461" i="49"/>
  <c r="H409" i="21"/>
  <c r="CM460" i="13"/>
  <c r="BU449" i="13"/>
  <c r="BV449" i="13" s="1"/>
  <c r="BI451" i="13"/>
  <c r="BJ451" i="13" s="1"/>
  <c r="BO450" i="13"/>
  <c r="BP450" i="13" s="1"/>
  <c r="CG449" i="13"/>
  <c r="CH449" i="13" s="1"/>
  <c r="CA455" i="13"/>
  <c r="CB455" i="13" s="1"/>
  <c r="H410" i="21" l="1"/>
  <c r="M462" i="49"/>
  <c r="G453" i="18"/>
  <c r="D462" i="49"/>
  <c r="C462" i="49"/>
  <c r="E462" i="49"/>
  <c r="C452" i="18"/>
  <c r="D452" i="18"/>
  <c r="E410" i="39"/>
  <c r="D410" i="39"/>
  <c r="C410" i="39"/>
  <c r="G411" i="39"/>
  <c r="E410" i="21"/>
  <c r="D410" i="21"/>
  <c r="C410" i="21"/>
  <c r="G411" i="21"/>
  <c r="CN460" i="13"/>
  <c r="L463" i="49"/>
  <c r="H452" i="18"/>
  <c r="H410" i="39"/>
  <c r="CM461" i="13"/>
  <c r="BU450" i="13"/>
  <c r="BV450" i="13" s="1"/>
  <c r="BO451" i="13"/>
  <c r="BP451" i="13" s="1"/>
  <c r="CA456" i="13"/>
  <c r="CB456" i="13" s="1"/>
  <c r="CG450" i="13"/>
  <c r="CH450" i="13" s="1"/>
  <c r="BI452" i="13"/>
  <c r="BJ452" i="13" s="1"/>
  <c r="H453" i="18" l="1"/>
  <c r="H411" i="39"/>
  <c r="D411" i="21"/>
  <c r="E411" i="21"/>
  <c r="C411" i="21"/>
  <c r="H411" i="21"/>
  <c r="G454" i="18"/>
  <c r="D411" i="39"/>
  <c r="E411" i="39"/>
  <c r="C411" i="39"/>
  <c r="D453" i="18"/>
  <c r="C453" i="18"/>
  <c r="G412" i="39"/>
  <c r="D463" i="49"/>
  <c r="E463" i="49"/>
  <c r="C463" i="49"/>
  <c r="G412" i="21"/>
  <c r="CN461" i="13"/>
  <c r="L464" i="49"/>
  <c r="M463" i="49"/>
  <c r="CM462" i="13"/>
  <c r="BU451" i="13"/>
  <c r="BV451" i="13" s="1"/>
  <c r="CA457" i="13"/>
  <c r="CB457" i="13" s="1"/>
  <c r="BI453" i="13"/>
  <c r="BJ453" i="13" s="1"/>
  <c r="BO452" i="13"/>
  <c r="BP452" i="13" s="1"/>
  <c r="CG451" i="13"/>
  <c r="CH451" i="13" s="1"/>
  <c r="M464" i="49" l="1"/>
  <c r="E412" i="39"/>
  <c r="D412" i="39"/>
  <c r="C412" i="39"/>
  <c r="C454" i="18"/>
  <c r="D454" i="18"/>
  <c r="E464" i="49"/>
  <c r="D464" i="49"/>
  <c r="C464" i="49"/>
  <c r="G413" i="21"/>
  <c r="H454" i="18"/>
  <c r="G413" i="39"/>
  <c r="G455" i="18"/>
  <c r="CN462" i="13"/>
  <c r="L465" i="49"/>
  <c r="D412" i="21"/>
  <c r="C412" i="21"/>
  <c r="E412" i="21"/>
  <c r="H412" i="21"/>
  <c r="H412" i="39"/>
  <c r="CM463" i="13"/>
  <c r="BU452" i="13"/>
  <c r="BV452" i="13" s="1"/>
  <c r="BI454" i="13"/>
  <c r="BJ454" i="13" s="1"/>
  <c r="CG452" i="13"/>
  <c r="CH452" i="13" s="1"/>
  <c r="CA458" i="13"/>
  <c r="CB458" i="13" s="1"/>
  <c r="BO453" i="13"/>
  <c r="BP453" i="13" s="1"/>
  <c r="H413" i="39" l="1"/>
  <c r="H413" i="21"/>
  <c r="G414" i="21"/>
  <c r="C413" i="21"/>
  <c r="E413" i="21"/>
  <c r="D413" i="21"/>
  <c r="C465" i="49"/>
  <c r="E465" i="49"/>
  <c r="D465" i="49"/>
  <c r="C413" i="39"/>
  <c r="D413" i="39"/>
  <c r="E413" i="39"/>
  <c r="G456" i="18"/>
  <c r="G414" i="39"/>
  <c r="CN463" i="13"/>
  <c r="L466" i="49"/>
  <c r="C455" i="18"/>
  <c r="D455" i="18"/>
  <c r="H455" i="18"/>
  <c r="M465" i="49"/>
  <c r="M466" i="49" s="1"/>
  <c r="CM464" i="13"/>
  <c r="BU453" i="13"/>
  <c r="BV453" i="13" s="1"/>
  <c r="CG453" i="13"/>
  <c r="CH453" i="13" s="1"/>
  <c r="BI455" i="13"/>
  <c r="BJ455" i="13" s="1"/>
  <c r="CA459" i="13"/>
  <c r="CB459" i="13" s="1"/>
  <c r="BO454" i="13"/>
  <c r="BP454" i="13" s="1"/>
  <c r="H414" i="39" l="1"/>
  <c r="H414" i="21"/>
  <c r="H456" i="18"/>
  <c r="G415" i="21"/>
  <c r="E466" i="49"/>
  <c r="D466" i="49"/>
  <c r="C466" i="49"/>
  <c r="D456" i="18"/>
  <c r="C456" i="18"/>
  <c r="G457" i="18"/>
  <c r="G415" i="39"/>
  <c r="E414" i="21"/>
  <c r="C414" i="21"/>
  <c r="D414" i="21"/>
  <c r="CN464" i="13"/>
  <c r="L467" i="49"/>
  <c r="M467" i="49" s="1"/>
  <c r="E414" i="39"/>
  <c r="D414" i="39"/>
  <c r="C414" i="39"/>
  <c r="CM465" i="13"/>
  <c r="BU454" i="13"/>
  <c r="BV454" i="13" s="1"/>
  <c r="CA460" i="13"/>
  <c r="CB460" i="13" s="1"/>
  <c r="BO455" i="13"/>
  <c r="BP455" i="13" s="1"/>
  <c r="BI456" i="13"/>
  <c r="BJ456" i="13" s="1"/>
  <c r="CG454" i="13"/>
  <c r="CH454" i="13" s="1"/>
  <c r="H415" i="21" l="1"/>
  <c r="G458" i="18"/>
  <c r="D415" i="39"/>
  <c r="C415" i="39"/>
  <c r="E415" i="39"/>
  <c r="C415" i="21"/>
  <c r="D415" i="21"/>
  <c r="E415" i="21"/>
  <c r="G416" i="21"/>
  <c r="G416" i="39"/>
  <c r="C457" i="18"/>
  <c r="D457" i="18"/>
  <c r="CN465" i="13"/>
  <c r="L468" i="49"/>
  <c r="D467" i="49"/>
  <c r="E467" i="49"/>
  <c r="C467" i="49"/>
  <c r="H457" i="18"/>
  <c r="H415" i="39"/>
  <c r="CM466" i="13"/>
  <c r="BU455" i="13"/>
  <c r="BV455" i="13" s="1"/>
  <c r="BI457" i="13"/>
  <c r="BJ457" i="13" s="1"/>
  <c r="BO456" i="13"/>
  <c r="BP456" i="13" s="1"/>
  <c r="CA461" i="13"/>
  <c r="CB461" i="13" s="1"/>
  <c r="CG455" i="13"/>
  <c r="CH455" i="13" s="1"/>
  <c r="H458" i="18" l="1"/>
  <c r="H416" i="39"/>
  <c r="G417" i="39"/>
  <c r="G459" i="18"/>
  <c r="E416" i="21"/>
  <c r="C416" i="21"/>
  <c r="D416" i="21"/>
  <c r="E468" i="49"/>
  <c r="D468" i="49"/>
  <c r="C468" i="49"/>
  <c r="H416" i="21"/>
  <c r="C458" i="18"/>
  <c r="D458" i="18"/>
  <c r="G417" i="21"/>
  <c r="C416" i="39"/>
  <c r="E416" i="39"/>
  <c r="D416" i="39"/>
  <c r="CN466" i="13"/>
  <c r="L469" i="49"/>
  <c r="M468" i="49"/>
  <c r="CM467" i="13"/>
  <c r="BU456" i="13"/>
  <c r="BV456" i="13" s="1"/>
  <c r="BO457" i="13"/>
  <c r="BP457" i="13" s="1"/>
  <c r="CA462" i="13"/>
  <c r="CB462" i="13" s="1"/>
  <c r="BI458" i="13"/>
  <c r="BJ458" i="13" s="1"/>
  <c r="CG456" i="13"/>
  <c r="CH456" i="13" s="1"/>
  <c r="H417" i="39" l="1"/>
  <c r="H459" i="18"/>
  <c r="M469" i="49"/>
  <c r="C459" i="18"/>
  <c r="D459" i="18"/>
  <c r="D469" i="49"/>
  <c r="E469" i="49"/>
  <c r="C469" i="49"/>
  <c r="G460" i="18"/>
  <c r="G418" i="21"/>
  <c r="G418" i="39"/>
  <c r="C417" i="21"/>
  <c r="D417" i="21"/>
  <c r="E417" i="21"/>
  <c r="D417" i="39"/>
  <c r="C417" i="39"/>
  <c r="E417" i="39"/>
  <c r="CN467" i="13"/>
  <c r="L470" i="49"/>
  <c r="H417" i="21"/>
  <c r="CM468" i="13"/>
  <c r="BU457" i="13"/>
  <c r="BV457" i="13" s="1"/>
  <c r="CA463" i="13"/>
  <c r="CB463" i="13" s="1"/>
  <c r="BI459" i="13"/>
  <c r="BJ459" i="13" s="1"/>
  <c r="BO458" i="13"/>
  <c r="BP458" i="13" s="1"/>
  <c r="CG457" i="13"/>
  <c r="CH457" i="13" s="1"/>
  <c r="H418" i="21" l="1"/>
  <c r="H418" i="39"/>
  <c r="H460" i="18"/>
  <c r="C418" i="21"/>
  <c r="E418" i="21"/>
  <c r="D418" i="21"/>
  <c r="G419" i="21"/>
  <c r="G419" i="39"/>
  <c r="G461" i="18"/>
  <c r="CN468" i="13"/>
  <c r="L471" i="49"/>
  <c r="C470" i="49"/>
  <c r="E470" i="49"/>
  <c r="D470" i="49"/>
  <c r="C418" i="39"/>
  <c r="E418" i="39"/>
  <c r="D418" i="39"/>
  <c r="D460" i="18"/>
  <c r="C460" i="18"/>
  <c r="M470" i="49"/>
  <c r="CM469" i="13"/>
  <c r="BU458" i="13"/>
  <c r="BV458" i="13" s="1"/>
  <c r="CA464" i="13"/>
  <c r="CB464" i="13" s="1"/>
  <c r="BO459" i="13"/>
  <c r="BP459" i="13" s="1"/>
  <c r="BI460" i="13"/>
  <c r="BJ460" i="13" s="1"/>
  <c r="CG458" i="13"/>
  <c r="CH458" i="13" s="1"/>
  <c r="H419" i="21" l="1"/>
  <c r="M471" i="49"/>
  <c r="G462" i="18"/>
  <c r="C461" i="18"/>
  <c r="D461" i="18"/>
  <c r="C419" i="21"/>
  <c r="D419" i="21"/>
  <c r="E419" i="21"/>
  <c r="G420" i="21"/>
  <c r="G420" i="39"/>
  <c r="E471" i="49"/>
  <c r="D471" i="49"/>
  <c r="C471" i="49"/>
  <c r="CN469" i="13"/>
  <c r="L472" i="49"/>
  <c r="D419" i="39"/>
  <c r="E419" i="39"/>
  <c r="C419" i="39"/>
  <c r="H419" i="39"/>
  <c r="H461" i="18"/>
  <c r="CM470" i="13"/>
  <c r="BU459" i="13"/>
  <c r="BV459" i="13" s="1"/>
  <c r="CG459" i="13"/>
  <c r="CH459" i="13" s="1"/>
  <c r="BO460" i="13"/>
  <c r="BP460" i="13" s="1"/>
  <c r="BI461" i="13"/>
  <c r="BJ461" i="13" s="1"/>
  <c r="CA465" i="13"/>
  <c r="CB465" i="13" s="1"/>
  <c r="H420" i="21" l="1"/>
  <c r="H462" i="18"/>
  <c r="H420" i="39"/>
  <c r="G463" i="18"/>
  <c r="G421" i="21"/>
  <c r="C472" i="49"/>
  <c r="D472" i="49"/>
  <c r="E472" i="49"/>
  <c r="E420" i="21"/>
  <c r="D420" i="21"/>
  <c r="C420" i="21"/>
  <c r="M472" i="49"/>
  <c r="G421" i="39"/>
  <c r="D462" i="18"/>
  <c r="C462" i="18"/>
  <c r="CN470" i="13"/>
  <c r="L473" i="49"/>
  <c r="D420" i="39"/>
  <c r="C420" i="39"/>
  <c r="E420" i="39"/>
  <c r="CM471" i="13"/>
  <c r="BU460" i="13"/>
  <c r="BV460" i="13" s="1"/>
  <c r="BO461" i="13"/>
  <c r="BP461" i="13" s="1"/>
  <c r="CA466" i="13"/>
  <c r="CB466" i="13" s="1"/>
  <c r="BI462" i="13"/>
  <c r="BJ462" i="13" s="1"/>
  <c r="CG460" i="13"/>
  <c r="CH460" i="13" s="1"/>
  <c r="H421" i="21" l="1"/>
  <c r="C473" i="49"/>
  <c r="D473" i="49"/>
  <c r="E473" i="49"/>
  <c r="G464" i="18"/>
  <c r="D421" i="39"/>
  <c r="C421" i="39"/>
  <c r="E421" i="39"/>
  <c r="C463" i="18"/>
  <c r="D463" i="18"/>
  <c r="G422" i="21"/>
  <c r="G422" i="39"/>
  <c r="H421" i="39"/>
  <c r="CN471" i="13"/>
  <c r="L474" i="49"/>
  <c r="M473" i="49"/>
  <c r="D421" i="21"/>
  <c r="C421" i="21"/>
  <c r="E421" i="21"/>
  <c r="H463" i="18"/>
  <c r="H464" i="18" s="1"/>
  <c r="CM472" i="13"/>
  <c r="BU461" i="13"/>
  <c r="BV461" i="13" s="1"/>
  <c r="BI463" i="13"/>
  <c r="BJ463" i="13" s="1"/>
  <c r="CA467" i="13"/>
  <c r="CB467" i="13" s="1"/>
  <c r="CG461" i="13"/>
  <c r="CH461" i="13" s="1"/>
  <c r="BO462" i="13"/>
  <c r="BP462" i="13" s="1"/>
  <c r="H422" i="21" l="1"/>
  <c r="M474" i="49"/>
  <c r="H422" i="39"/>
  <c r="D422" i="39"/>
  <c r="C422" i="39"/>
  <c r="E422" i="39"/>
  <c r="G465" i="18"/>
  <c r="H465" i="18" s="1"/>
  <c r="G423" i="39"/>
  <c r="D474" i="49"/>
  <c r="E474" i="49"/>
  <c r="C474" i="49"/>
  <c r="G423" i="21"/>
  <c r="CN472" i="13"/>
  <c r="L475" i="49"/>
  <c r="C422" i="21"/>
  <c r="D422" i="21"/>
  <c r="E422" i="21"/>
  <c r="C464" i="18"/>
  <c r="D464" i="18"/>
  <c r="CM473" i="13"/>
  <c r="BU462" i="13"/>
  <c r="BV462" i="13" s="1"/>
  <c r="BI464" i="13"/>
  <c r="BJ464" i="13" s="1"/>
  <c r="BO463" i="13"/>
  <c r="BP463" i="13" s="1"/>
  <c r="CA468" i="13"/>
  <c r="CB468" i="13" s="1"/>
  <c r="CG462" i="13"/>
  <c r="CH462" i="13" s="1"/>
  <c r="G466" i="18" l="1"/>
  <c r="H466" i="18" s="1"/>
  <c r="E423" i="21"/>
  <c r="C423" i="21"/>
  <c r="D423" i="21"/>
  <c r="E423" i="39"/>
  <c r="D423" i="39"/>
  <c r="C423" i="39"/>
  <c r="H423" i="21"/>
  <c r="G424" i="21"/>
  <c r="G424" i="39"/>
  <c r="E475" i="49"/>
  <c r="D475" i="49"/>
  <c r="C475" i="49"/>
  <c r="H423" i="39"/>
  <c r="CN473" i="13"/>
  <c r="L476" i="49"/>
  <c r="D465" i="18"/>
  <c r="C465" i="18"/>
  <c r="M475" i="49"/>
  <c r="CM474" i="13"/>
  <c r="BU463" i="13"/>
  <c r="BV463" i="13" s="1"/>
  <c r="BO464" i="13"/>
  <c r="BP464" i="13" s="1"/>
  <c r="CA469" i="13"/>
  <c r="CB469" i="13" s="1"/>
  <c r="BI465" i="13"/>
  <c r="BJ465" i="13" s="1"/>
  <c r="CG463" i="13"/>
  <c r="CH463" i="13" s="1"/>
  <c r="H424" i="39" l="1"/>
  <c r="M476" i="49"/>
  <c r="D476" i="49"/>
  <c r="E476" i="49"/>
  <c r="C476" i="49"/>
  <c r="D424" i="21"/>
  <c r="E424" i="21"/>
  <c r="C424" i="21"/>
  <c r="G467" i="18"/>
  <c r="H467" i="18" s="1"/>
  <c r="G425" i="21"/>
  <c r="G425" i="39"/>
  <c r="E424" i="39"/>
  <c r="D424" i="39"/>
  <c r="C424" i="39"/>
  <c r="H424" i="21"/>
  <c r="D466" i="18"/>
  <c r="C466" i="18"/>
  <c r="CN474" i="13"/>
  <c r="L477" i="49"/>
  <c r="CM475" i="13"/>
  <c r="BU464" i="13"/>
  <c r="BV464" i="13" s="1"/>
  <c r="BI466" i="13"/>
  <c r="BJ466" i="13" s="1"/>
  <c r="CG464" i="13"/>
  <c r="CH464" i="13" s="1"/>
  <c r="CA470" i="13"/>
  <c r="CB470" i="13" s="1"/>
  <c r="BO465" i="13"/>
  <c r="BP465" i="13" s="1"/>
  <c r="H425" i="39" l="1"/>
  <c r="H425" i="21"/>
  <c r="D477" i="49"/>
  <c r="C477" i="49"/>
  <c r="E477" i="49"/>
  <c r="E425" i="21"/>
  <c r="C425" i="21"/>
  <c r="D425" i="21"/>
  <c r="G426" i="21"/>
  <c r="G468" i="18"/>
  <c r="G426" i="39"/>
  <c r="CN475" i="13"/>
  <c r="L478" i="49"/>
  <c r="D425" i="39"/>
  <c r="E425" i="39"/>
  <c r="C425" i="39"/>
  <c r="C467" i="18"/>
  <c r="D467" i="18"/>
  <c r="M477" i="49"/>
  <c r="CM476" i="13"/>
  <c r="BU465" i="13"/>
  <c r="BV465" i="13" s="1"/>
  <c r="BI467" i="13"/>
  <c r="BJ467" i="13" s="1"/>
  <c r="BO466" i="13"/>
  <c r="BP466" i="13" s="1"/>
  <c r="CA471" i="13"/>
  <c r="CB471" i="13" s="1"/>
  <c r="CG465" i="13"/>
  <c r="CH465" i="13" s="1"/>
  <c r="M478" i="49" l="1"/>
  <c r="H426" i="21"/>
  <c r="E426" i="39"/>
  <c r="D426" i="39"/>
  <c r="C426" i="39"/>
  <c r="E426" i="21"/>
  <c r="D426" i="21"/>
  <c r="C426" i="21"/>
  <c r="G469" i="18"/>
  <c r="G427" i="39"/>
  <c r="G427" i="21"/>
  <c r="CN476" i="13"/>
  <c r="L479" i="49"/>
  <c r="D478" i="49"/>
  <c r="E478" i="49"/>
  <c r="C478" i="49"/>
  <c r="C468" i="18"/>
  <c r="D468" i="18"/>
  <c r="H426" i="39"/>
  <c r="H468" i="18"/>
  <c r="CM477" i="13"/>
  <c r="BU466" i="13"/>
  <c r="BV466" i="13" s="1"/>
  <c r="CG466" i="13"/>
  <c r="CH466" i="13" s="1"/>
  <c r="CA472" i="13"/>
  <c r="CB472" i="13" s="1"/>
  <c r="BI468" i="13"/>
  <c r="BJ468" i="13" s="1"/>
  <c r="BO467" i="13"/>
  <c r="BP467" i="13" s="1"/>
  <c r="H427" i="39" l="1"/>
  <c r="H469" i="18"/>
  <c r="E479" i="49"/>
  <c r="D479" i="49"/>
  <c r="C479" i="49"/>
  <c r="C427" i="39"/>
  <c r="D427" i="39"/>
  <c r="E427" i="39"/>
  <c r="G428" i="21"/>
  <c r="G470" i="18"/>
  <c r="G428" i="39"/>
  <c r="D427" i="21"/>
  <c r="E427" i="21"/>
  <c r="C427" i="21"/>
  <c r="D469" i="18"/>
  <c r="C469" i="18"/>
  <c r="M479" i="49"/>
  <c r="CN477" i="13"/>
  <c r="L480" i="49"/>
  <c r="H427" i="21"/>
  <c r="CM478" i="13"/>
  <c r="BU467" i="13"/>
  <c r="BV467" i="13" s="1"/>
  <c r="CG467" i="13"/>
  <c r="CH467" i="13" s="1"/>
  <c r="CA473" i="13"/>
  <c r="CB473" i="13" s="1"/>
  <c r="BI469" i="13"/>
  <c r="BJ469" i="13" s="1"/>
  <c r="BO468" i="13"/>
  <c r="BP468" i="13" s="1"/>
  <c r="H428" i="21" l="1"/>
  <c r="H428" i="39"/>
  <c r="C470" i="18"/>
  <c r="D470" i="18"/>
  <c r="D480" i="49"/>
  <c r="E480" i="49"/>
  <c r="C480" i="49"/>
  <c r="G429" i="21"/>
  <c r="G471" i="18"/>
  <c r="G429" i="39"/>
  <c r="E428" i="39"/>
  <c r="D428" i="39"/>
  <c r="C428" i="39"/>
  <c r="D428" i="21"/>
  <c r="C428" i="21"/>
  <c r="E428" i="21"/>
  <c r="CN478" i="13"/>
  <c r="L481" i="49"/>
  <c r="M480" i="49"/>
  <c r="H470" i="18"/>
  <c r="CM479" i="13"/>
  <c r="BU468" i="13"/>
  <c r="BV468" i="13" s="1"/>
  <c r="BO469" i="13"/>
  <c r="BP469" i="13" s="1"/>
  <c r="BI470" i="13"/>
  <c r="BJ470" i="13" s="1"/>
  <c r="CA474" i="13"/>
  <c r="CB474" i="13" s="1"/>
  <c r="CG468" i="13"/>
  <c r="CH468" i="13" s="1"/>
  <c r="H471" i="18" l="1"/>
  <c r="M481" i="49"/>
  <c r="C471" i="18"/>
  <c r="D471" i="18"/>
  <c r="G472" i="18"/>
  <c r="G430" i="21"/>
  <c r="G430" i="39"/>
  <c r="D481" i="49"/>
  <c r="C481" i="49"/>
  <c r="E481" i="49"/>
  <c r="C429" i="39"/>
  <c r="D429" i="39"/>
  <c r="E429" i="39"/>
  <c r="C429" i="21"/>
  <c r="E429" i="21"/>
  <c r="D429" i="21"/>
  <c r="H429" i="21"/>
  <c r="CN479" i="13"/>
  <c r="L482" i="49"/>
  <c r="H429" i="39"/>
  <c r="H430" i="39" s="1"/>
  <c r="CM480" i="13"/>
  <c r="BU469" i="13"/>
  <c r="BV469" i="13" s="1"/>
  <c r="BI471" i="13"/>
  <c r="BJ471" i="13" s="1"/>
  <c r="CA475" i="13"/>
  <c r="CB475" i="13" s="1"/>
  <c r="BO470" i="13"/>
  <c r="BP470" i="13" s="1"/>
  <c r="CG469" i="13"/>
  <c r="CH469" i="13" s="1"/>
  <c r="H430" i="21" l="1"/>
  <c r="C482" i="49"/>
  <c r="D482" i="49"/>
  <c r="E482" i="49"/>
  <c r="E430" i="39"/>
  <c r="D430" i="39"/>
  <c r="C430" i="39"/>
  <c r="M482" i="49"/>
  <c r="D472" i="18"/>
  <c r="C472" i="18"/>
  <c r="G431" i="21"/>
  <c r="G431" i="39"/>
  <c r="G473" i="18"/>
  <c r="CN480" i="13"/>
  <c r="L483" i="49"/>
  <c r="E430" i="21"/>
  <c r="C430" i="21"/>
  <c r="D430" i="21"/>
  <c r="H472" i="18"/>
  <c r="CM481" i="13"/>
  <c r="BU470" i="13"/>
  <c r="BV470" i="13" s="1"/>
  <c r="CA476" i="13"/>
  <c r="CB476" i="13" s="1"/>
  <c r="BO471" i="13"/>
  <c r="BP471" i="13" s="1"/>
  <c r="BI472" i="13"/>
  <c r="BJ472" i="13" s="1"/>
  <c r="CG470" i="13"/>
  <c r="CH470" i="13" s="1"/>
  <c r="H431" i="21" l="1"/>
  <c r="H473" i="18"/>
  <c r="G474" i="18"/>
  <c r="M483" i="49"/>
  <c r="C483" i="49"/>
  <c r="E483" i="49"/>
  <c r="D483" i="49"/>
  <c r="C431" i="39"/>
  <c r="D431" i="39"/>
  <c r="E431" i="39"/>
  <c r="G432" i="21"/>
  <c r="G432" i="39"/>
  <c r="CN481" i="13"/>
  <c r="L484" i="49"/>
  <c r="C473" i="18"/>
  <c r="D473" i="18"/>
  <c r="C431" i="21"/>
  <c r="D431" i="21"/>
  <c r="E431" i="21"/>
  <c r="H431" i="39"/>
  <c r="CM482" i="13"/>
  <c r="BU471" i="13"/>
  <c r="BV471" i="13" s="1"/>
  <c r="BO472" i="13"/>
  <c r="BP472" i="13" s="1"/>
  <c r="BI473" i="13"/>
  <c r="BJ473" i="13" s="1"/>
  <c r="CA477" i="13"/>
  <c r="CB477" i="13" s="1"/>
  <c r="CG471" i="13"/>
  <c r="CH471" i="13" s="1"/>
  <c r="H432" i="21" l="1"/>
  <c r="H474" i="18"/>
  <c r="H432" i="39"/>
  <c r="G475" i="18"/>
  <c r="C432" i="39"/>
  <c r="E432" i="39"/>
  <c r="D432" i="39"/>
  <c r="G433" i="21"/>
  <c r="G433" i="39"/>
  <c r="C474" i="18"/>
  <c r="D474" i="18"/>
  <c r="CN482" i="13"/>
  <c r="L485" i="49"/>
  <c r="D484" i="49"/>
  <c r="E484" i="49"/>
  <c r="C484" i="49"/>
  <c r="E432" i="21"/>
  <c r="C432" i="21"/>
  <c r="D432" i="21"/>
  <c r="M484" i="49"/>
  <c r="M485" i="49" s="1"/>
  <c r="CM483" i="13"/>
  <c r="BU472" i="13"/>
  <c r="BV472" i="13" s="1"/>
  <c r="BI474" i="13"/>
  <c r="BJ474" i="13" s="1"/>
  <c r="CA478" i="13"/>
  <c r="CB478" i="13" s="1"/>
  <c r="CG472" i="13"/>
  <c r="CH472" i="13" s="1"/>
  <c r="BO473" i="13"/>
  <c r="BP473" i="13" s="1"/>
  <c r="H475" i="18" l="1"/>
  <c r="D433" i="39"/>
  <c r="C433" i="39"/>
  <c r="E433" i="39"/>
  <c r="H433" i="39"/>
  <c r="G476" i="18"/>
  <c r="G434" i="39"/>
  <c r="C433" i="21"/>
  <c r="D433" i="21"/>
  <c r="E433" i="21"/>
  <c r="G434" i="21"/>
  <c r="CN483" i="13"/>
  <c r="L486" i="49"/>
  <c r="D485" i="49"/>
  <c r="C485" i="49"/>
  <c r="E485" i="49"/>
  <c r="C475" i="18"/>
  <c r="D475" i="18"/>
  <c r="H433" i="21"/>
  <c r="CM484" i="13"/>
  <c r="BU473" i="13"/>
  <c r="BV473" i="13" s="1"/>
  <c r="CA479" i="13"/>
  <c r="CB479" i="13" s="1"/>
  <c r="BO474" i="13"/>
  <c r="BP474" i="13" s="1"/>
  <c r="CG473" i="13"/>
  <c r="CH473" i="13" s="1"/>
  <c r="BI475" i="13"/>
  <c r="BJ475" i="13" s="1"/>
  <c r="H434" i="21" l="1"/>
  <c r="G477" i="18"/>
  <c r="C434" i="21"/>
  <c r="E434" i="21"/>
  <c r="D434" i="21"/>
  <c r="D476" i="18"/>
  <c r="C476" i="18"/>
  <c r="G435" i="39"/>
  <c r="G435" i="21"/>
  <c r="CN484" i="13"/>
  <c r="L487" i="49"/>
  <c r="E486" i="49"/>
  <c r="C486" i="49"/>
  <c r="D486" i="49"/>
  <c r="H476" i="18"/>
  <c r="H477" i="18" s="1"/>
  <c r="C434" i="39"/>
  <c r="E434" i="39"/>
  <c r="D434" i="39"/>
  <c r="H434" i="39"/>
  <c r="M486" i="49"/>
  <c r="CM485" i="13"/>
  <c r="BU474" i="13"/>
  <c r="BV474" i="13" s="1"/>
  <c r="BO475" i="13"/>
  <c r="BP475" i="13" s="1"/>
  <c r="BI476" i="13"/>
  <c r="BJ476" i="13" s="1"/>
  <c r="CG474" i="13"/>
  <c r="CH474" i="13" s="1"/>
  <c r="CA480" i="13"/>
  <c r="CB480" i="13" s="1"/>
  <c r="M487" i="49" l="1"/>
  <c r="H435" i="39"/>
  <c r="G478" i="18"/>
  <c r="C487" i="49"/>
  <c r="D487" i="49"/>
  <c r="E487" i="49"/>
  <c r="E435" i="39"/>
  <c r="D435" i="39"/>
  <c r="C435" i="39"/>
  <c r="C477" i="18"/>
  <c r="D477" i="18"/>
  <c r="G436" i="39"/>
  <c r="G436" i="21"/>
  <c r="CN485" i="13"/>
  <c r="L488" i="49"/>
  <c r="C435" i="21"/>
  <c r="D435" i="21"/>
  <c r="E435" i="21"/>
  <c r="H435" i="21"/>
  <c r="CM486" i="13"/>
  <c r="BU475" i="13"/>
  <c r="BV475" i="13" s="1"/>
  <c r="BI477" i="13"/>
  <c r="BJ477" i="13" s="1"/>
  <c r="BO476" i="13"/>
  <c r="BP476" i="13" s="1"/>
  <c r="CG475" i="13"/>
  <c r="CH475" i="13" s="1"/>
  <c r="CA481" i="13"/>
  <c r="CB481" i="13" s="1"/>
  <c r="G437" i="21" l="1"/>
  <c r="G479" i="18"/>
  <c r="H436" i="21"/>
  <c r="H437" i="21" s="1"/>
  <c r="D488" i="49"/>
  <c r="E488" i="49"/>
  <c r="C488" i="49"/>
  <c r="D436" i="39"/>
  <c r="C436" i="39"/>
  <c r="E436" i="39"/>
  <c r="H436" i="39"/>
  <c r="D478" i="18"/>
  <c r="C478" i="18"/>
  <c r="G437" i="39"/>
  <c r="E436" i="21"/>
  <c r="D436" i="21"/>
  <c r="C436" i="21"/>
  <c r="CN486" i="13"/>
  <c r="L489" i="49"/>
  <c r="H478" i="18"/>
  <c r="M488" i="49"/>
  <c r="CM487" i="13"/>
  <c r="BU476" i="13"/>
  <c r="BV476" i="13" s="1"/>
  <c r="CG476" i="13"/>
  <c r="CH476" i="13" s="1"/>
  <c r="CA482" i="13"/>
  <c r="CB482" i="13" s="1"/>
  <c r="BI478" i="13"/>
  <c r="BJ478" i="13" s="1"/>
  <c r="BO477" i="13"/>
  <c r="BP477" i="13" s="1"/>
  <c r="M489" i="49" l="1"/>
  <c r="H479" i="18"/>
  <c r="H437" i="39"/>
  <c r="C479" i="18"/>
  <c r="D479" i="18"/>
  <c r="G438" i="21"/>
  <c r="H438" i="21" s="1"/>
  <c r="G480" i="18"/>
  <c r="G438" i="39"/>
  <c r="D489" i="49"/>
  <c r="C489" i="49"/>
  <c r="E489" i="49"/>
  <c r="C437" i="21"/>
  <c r="E437" i="21"/>
  <c r="D437" i="21"/>
  <c r="CN487" i="13"/>
  <c r="L490" i="49"/>
  <c r="D437" i="39"/>
  <c r="C437" i="39"/>
  <c r="E437" i="39"/>
  <c r="CM488" i="13"/>
  <c r="BU477" i="13"/>
  <c r="BV477" i="13" s="1"/>
  <c r="CA483" i="13"/>
  <c r="CB483" i="13" s="1"/>
  <c r="CG477" i="13"/>
  <c r="CH477" i="13" s="1"/>
  <c r="BI479" i="13"/>
  <c r="BJ479" i="13" s="1"/>
  <c r="BO478" i="13"/>
  <c r="BP478" i="13" s="1"/>
  <c r="CN488" i="13" l="1"/>
  <c r="L491" i="49"/>
  <c r="G439" i="21"/>
  <c r="H439" i="21" s="1"/>
  <c r="D490" i="49"/>
  <c r="E490" i="49"/>
  <c r="C490" i="49"/>
  <c r="D438" i="39"/>
  <c r="C438" i="39"/>
  <c r="E438" i="39"/>
  <c r="C438" i="21"/>
  <c r="D438" i="21"/>
  <c r="E438" i="21"/>
  <c r="G481" i="18"/>
  <c r="G439" i="39"/>
  <c r="C480" i="18"/>
  <c r="D480" i="18"/>
  <c r="H480" i="18"/>
  <c r="H438" i="39"/>
  <c r="M490" i="49"/>
  <c r="CM489" i="13"/>
  <c r="BU478" i="13"/>
  <c r="BV478" i="13" s="1"/>
  <c r="BO479" i="13"/>
  <c r="BP479" i="13" s="1"/>
  <c r="CG478" i="13"/>
  <c r="CH478" i="13" s="1"/>
  <c r="BI480" i="13"/>
  <c r="BJ480" i="13" s="1"/>
  <c r="CA484" i="13"/>
  <c r="CB484" i="13" s="1"/>
  <c r="M491" i="49" l="1"/>
  <c r="H439" i="39"/>
  <c r="H481" i="18"/>
  <c r="G440" i="21"/>
  <c r="H440" i="21" s="1"/>
  <c r="D481" i="18"/>
  <c r="C481" i="18"/>
  <c r="E439" i="21"/>
  <c r="C439" i="21"/>
  <c r="D439" i="21"/>
  <c r="G440" i="39"/>
  <c r="C439" i="39"/>
  <c r="D439" i="39"/>
  <c r="E439" i="39"/>
  <c r="E491" i="49"/>
  <c r="D491" i="49"/>
  <c r="C491" i="49"/>
  <c r="G482" i="18"/>
  <c r="CN489" i="13"/>
  <c r="L492" i="49"/>
  <c r="CM490" i="13"/>
  <c r="BU479" i="13"/>
  <c r="BV479" i="13" s="1"/>
  <c r="CA485" i="13"/>
  <c r="CB485" i="13" s="1"/>
  <c r="CG479" i="13"/>
  <c r="CH479" i="13" s="1"/>
  <c r="BI481" i="13"/>
  <c r="BJ481" i="13" s="1"/>
  <c r="BO480" i="13"/>
  <c r="BP480" i="13" s="1"/>
  <c r="E440" i="39" l="1"/>
  <c r="D440" i="39"/>
  <c r="C440" i="39"/>
  <c r="G441" i="21"/>
  <c r="D492" i="49"/>
  <c r="E492" i="49"/>
  <c r="C492" i="49"/>
  <c r="M492" i="49"/>
  <c r="G483" i="18"/>
  <c r="G441" i="39"/>
  <c r="H440" i="39"/>
  <c r="D440" i="21"/>
  <c r="C440" i="21"/>
  <c r="E440" i="21"/>
  <c r="CN490" i="13"/>
  <c r="L493" i="49"/>
  <c r="D482" i="18"/>
  <c r="C482" i="18"/>
  <c r="H482" i="18"/>
  <c r="CM491" i="13"/>
  <c r="BU480" i="13"/>
  <c r="BV480" i="13" s="1"/>
  <c r="CG480" i="13"/>
  <c r="CH480" i="13" s="1"/>
  <c r="BO481" i="13"/>
  <c r="BP481" i="13" s="1"/>
  <c r="BI482" i="13"/>
  <c r="BJ482" i="13" s="1"/>
  <c r="CA486" i="13"/>
  <c r="CB486" i="13" s="1"/>
  <c r="H483" i="18" l="1"/>
  <c r="H441" i="39"/>
  <c r="CN491" i="13"/>
  <c r="L494" i="49"/>
  <c r="G484" i="18"/>
  <c r="D493" i="49"/>
  <c r="C493" i="49"/>
  <c r="E493" i="49"/>
  <c r="C483" i="18"/>
  <c r="D483" i="18"/>
  <c r="G442" i="39"/>
  <c r="D441" i="39"/>
  <c r="E441" i="39"/>
  <c r="C441" i="39"/>
  <c r="M493" i="49"/>
  <c r="D441" i="21"/>
  <c r="C441" i="21"/>
  <c r="E441" i="21"/>
  <c r="G442" i="21"/>
  <c r="H441" i="21"/>
  <c r="CM492" i="13"/>
  <c r="BU481" i="13"/>
  <c r="BV481" i="13" s="1"/>
  <c r="BO482" i="13"/>
  <c r="BP482" i="13" s="1"/>
  <c r="BI483" i="13"/>
  <c r="BJ483" i="13" s="1"/>
  <c r="CA487" i="13"/>
  <c r="CB487" i="13" s="1"/>
  <c r="CG481" i="13"/>
  <c r="CH481" i="13" s="1"/>
  <c r="H484" i="18" l="1"/>
  <c r="H442" i="39"/>
  <c r="M494" i="49"/>
  <c r="H442" i="21"/>
  <c r="C484" i="18"/>
  <c r="D484" i="18"/>
  <c r="C442" i="21"/>
  <c r="D442" i="21"/>
  <c r="E442" i="21"/>
  <c r="G485" i="18"/>
  <c r="G443" i="21"/>
  <c r="G443" i="39"/>
  <c r="E442" i="39"/>
  <c r="D442" i="39"/>
  <c r="C442" i="39"/>
  <c r="D494" i="49"/>
  <c r="E494" i="49"/>
  <c r="C494" i="49"/>
  <c r="CN492" i="13"/>
  <c r="L495" i="49"/>
  <c r="CM493" i="13"/>
  <c r="BU482" i="13"/>
  <c r="BV482" i="13" s="1"/>
  <c r="CA488" i="13"/>
  <c r="CB488" i="13" s="1"/>
  <c r="CG482" i="13"/>
  <c r="CH482" i="13" s="1"/>
  <c r="BI484" i="13"/>
  <c r="BJ484" i="13" s="1"/>
  <c r="BO483" i="13"/>
  <c r="BP483" i="13" s="1"/>
  <c r="H485" i="18" l="1"/>
  <c r="E495" i="49"/>
  <c r="C495" i="49"/>
  <c r="D495" i="49"/>
  <c r="CN493" i="13"/>
  <c r="L496" i="49"/>
  <c r="G444" i="21"/>
  <c r="D443" i="21"/>
  <c r="E443" i="21"/>
  <c r="C443" i="21"/>
  <c r="M495" i="49"/>
  <c r="M496" i="49" s="1"/>
  <c r="G486" i="18"/>
  <c r="G444" i="39"/>
  <c r="C443" i="39"/>
  <c r="E443" i="39"/>
  <c r="D443" i="39"/>
  <c r="D485" i="18"/>
  <c r="C485" i="18"/>
  <c r="H443" i="39"/>
  <c r="H443" i="21"/>
  <c r="CM494" i="13"/>
  <c r="BU483" i="13"/>
  <c r="BV483" i="13" s="1"/>
  <c r="CA489" i="13"/>
  <c r="CB489" i="13" s="1"/>
  <c r="BO484" i="13"/>
  <c r="BP484" i="13" s="1"/>
  <c r="CG483" i="13"/>
  <c r="CH483" i="13" s="1"/>
  <c r="BI485" i="13"/>
  <c r="BJ485" i="13" s="1"/>
  <c r="H486" i="18" l="1"/>
  <c r="H444" i="21"/>
  <c r="H444" i="39"/>
  <c r="G487" i="18"/>
  <c r="C444" i="39"/>
  <c r="D444" i="39"/>
  <c r="E444" i="39"/>
  <c r="E444" i="21"/>
  <c r="D444" i="21"/>
  <c r="C444" i="21"/>
  <c r="C486" i="18"/>
  <c r="D486" i="18"/>
  <c r="G445" i="39"/>
  <c r="G445" i="21"/>
  <c r="CN494" i="13"/>
  <c r="L497" i="49"/>
  <c r="D496" i="49"/>
  <c r="E496" i="49"/>
  <c r="C496" i="49"/>
  <c r="CM495" i="13"/>
  <c r="BU484" i="13"/>
  <c r="BV484" i="13" s="1"/>
  <c r="BO485" i="13"/>
  <c r="BP485" i="13" s="1"/>
  <c r="BI486" i="13"/>
  <c r="BJ486" i="13" s="1"/>
  <c r="CG484" i="13"/>
  <c r="CH484" i="13" s="1"/>
  <c r="CA490" i="13"/>
  <c r="CB490" i="13" s="1"/>
  <c r="H445" i="39" l="1"/>
  <c r="C487" i="18"/>
  <c r="D487" i="18"/>
  <c r="G488" i="18"/>
  <c r="E445" i="21"/>
  <c r="D445" i="21"/>
  <c r="C445" i="21"/>
  <c r="G446" i="39"/>
  <c r="G446" i="21"/>
  <c r="CN495" i="13"/>
  <c r="L498" i="49"/>
  <c r="C497" i="49"/>
  <c r="D497" i="49"/>
  <c r="E497" i="49"/>
  <c r="C445" i="39"/>
  <c r="D445" i="39"/>
  <c r="E445" i="39"/>
  <c r="M497" i="49"/>
  <c r="H445" i="21"/>
  <c r="H487" i="18"/>
  <c r="H488" i="18" s="1"/>
  <c r="CM496" i="13"/>
  <c r="BU485" i="13"/>
  <c r="BV485" i="13" s="1"/>
  <c r="BI487" i="13"/>
  <c r="BJ487" i="13" s="1"/>
  <c r="CG485" i="13"/>
  <c r="CH485" i="13" s="1"/>
  <c r="BO486" i="13"/>
  <c r="BP486" i="13" s="1"/>
  <c r="CA491" i="13"/>
  <c r="CB491" i="13" s="1"/>
  <c r="H446" i="21" l="1"/>
  <c r="G447" i="21"/>
  <c r="C498" i="49"/>
  <c r="D498" i="49"/>
  <c r="E498" i="49"/>
  <c r="C446" i="39"/>
  <c r="E446" i="39"/>
  <c r="D446" i="39"/>
  <c r="M498" i="49"/>
  <c r="D488" i="18"/>
  <c r="C488" i="18"/>
  <c r="G447" i="39"/>
  <c r="G489" i="18"/>
  <c r="H489" i="18" s="1"/>
  <c r="CN496" i="13"/>
  <c r="L499" i="49"/>
  <c r="E446" i="21"/>
  <c r="C446" i="21"/>
  <c r="D446" i="21"/>
  <c r="H446" i="39"/>
  <c r="CM497" i="13"/>
  <c r="BU486" i="13"/>
  <c r="BV486" i="13" s="1"/>
  <c r="BI488" i="13"/>
  <c r="BJ488" i="13" s="1"/>
  <c r="CA492" i="13"/>
  <c r="CB492" i="13" s="1"/>
  <c r="CG486" i="13"/>
  <c r="CH486" i="13" s="1"/>
  <c r="BO487" i="13"/>
  <c r="BP487" i="13" s="1"/>
  <c r="H447" i="21" l="1"/>
  <c r="H447" i="39"/>
  <c r="C499" i="49"/>
  <c r="E499" i="49"/>
  <c r="D499" i="49"/>
  <c r="E447" i="39"/>
  <c r="C447" i="39"/>
  <c r="D447" i="39"/>
  <c r="M499" i="49"/>
  <c r="G490" i="18"/>
  <c r="G448" i="39"/>
  <c r="C489" i="18"/>
  <c r="D489" i="18"/>
  <c r="C447" i="21"/>
  <c r="D447" i="21"/>
  <c r="E447" i="21"/>
  <c r="G448" i="21"/>
  <c r="CN497" i="13"/>
  <c r="L500" i="49"/>
  <c r="CM498" i="13"/>
  <c r="BU487" i="13"/>
  <c r="BV487" i="13" s="1"/>
  <c r="CA493" i="13"/>
  <c r="CB493" i="13" s="1"/>
  <c r="BO488" i="13"/>
  <c r="BP488" i="13" s="1"/>
  <c r="CG487" i="13"/>
  <c r="CH487" i="13" s="1"/>
  <c r="BI489" i="13"/>
  <c r="BJ489" i="13" s="1"/>
  <c r="G449" i="21" l="1"/>
  <c r="CN498" i="13"/>
  <c r="L501" i="49"/>
  <c r="G491" i="18"/>
  <c r="D500" i="49"/>
  <c r="E500" i="49"/>
  <c r="C500" i="49"/>
  <c r="C490" i="18"/>
  <c r="D490" i="18"/>
  <c r="G449" i="39"/>
  <c r="C448" i="21"/>
  <c r="E448" i="21"/>
  <c r="D448" i="21"/>
  <c r="E448" i="39"/>
  <c r="C448" i="39"/>
  <c r="D448" i="39"/>
  <c r="M500" i="49"/>
  <c r="H448" i="39"/>
  <c r="H448" i="21"/>
  <c r="H490" i="18"/>
  <c r="CM499" i="13"/>
  <c r="BU488" i="13"/>
  <c r="BV488" i="13" s="1"/>
  <c r="BI490" i="13"/>
  <c r="BJ490" i="13" s="1"/>
  <c r="CG488" i="13"/>
  <c r="CH488" i="13" s="1"/>
  <c r="BO489" i="13"/>
  <c r="BP489" i="13" s="1"/>
  <c r="CA494" i="13"/>
  <c r="CB494" i="13" s="1"/>
  <c r="H449" i="39" l="1"/>
  <c r="H449" i="21"/>
  <c r="H491" i="18"/>
  <c r="M501" i="49"/>
  <c r="G492" i="18"/>
  <c r="CN499" i="13"/>
  <c r="L502" i="49"/>
  <c r="G450" i="21"/>
  <c r="D501" i="49"/>
  <c r="C501" i="49"/>
  <c r="E501" i="49"/>
  <c r="G450" i="39"/>
  <c r="C449" i="39"/>
  <c r="E449" i="39"/>
  <c r="D449" i="39"/>
  <c r="C491" i="18"/>
  <c r="D491" i="18"/>
  <c r="C449" i="21"/>
  <c r="E449" i="21"/>
  <c r="D449" i="21"/>
  <c r="CM500" i="13"/>
  <c r="BU489" i="13"/>
  <c r="BV489" i="13" s="1"/>
  <c r="BI491" i="13"/>
  <c r="BJ491" i="13" s="1"/>
  <c r="CG489" i="13"/>
  <c r="CH489" i="13" s="1"/>
  <c r="CA495" i="13"/>
  <c r="CB495" i="13" s="1"/>
  <c r="BO490" i="13"/>
  <c r="BP490" i="13" s="1"/>
  <c r="M502" i="49" l="1"/>
  <c r="H450" i="21"/>
  <c r="H492" i="18"/>
  <c r="E450" i="39"/>
  <c r="C450" i="39"/>
  <c r="D450" i="39"/>
  <c r="G451" i="21"/>
  <c r="E502" i="49"/>
  <c r="D502" i="49"/>
  <c r="C502" i="49"/>
  <c r="G493" i="18"/>
  <c r="G451" i="39"/>
  <c r="D450" i="21"/>
  <c r="E450" i="21"/>
  <c r="C450" i="21"/>
  <c r="D492" i="18"/>
  <c r="C492" i="18"/>
  <c r="CN500" i="13"/>
  <c r="L503" i="49"/>
  <c r="H450" i="39"/>
  <c r="CM501" i="13"/>
  <c r="BU490" i="13"/>
  <c r="BV490" i="13" s="1"/>
  <c r="BO491" i="13"/>
  <c r="BP491" i="13" s="1"/>
  <c r="BI492" i="13"/>
  <c r="BJ492" i="13" s="1"/>
  <c r="CA496" i="13"/>
  <c r="CB496" i="13" s="1"/>
  <c r="CG490" i="13"/>
  <c r="CH490" i="13" s="1"/>
  <c r="H451" i="21" l="1"/>
  <c r="H451" i="39"/>
  <c r="G494" i="18"/>
  <c r="C503" i="49"/>
  <c r="D503" i="49"/>
  <c r="E503" i="49"/>
  <c r="E451" i="39"/>
  <c r="D451" i="39"/>
  <c r="C451" i="39"/>
  <c r="C451" i="21"/>
  <c r="D451" i="21"/>
  <c r="E451" i="21"/>
  <c r="G452" i="21"/>
  <c r="G452" i="39"/>
  <c r="CN501" i="13"/>
  <c r="L504" i="49"/>
  <c r="C493" i="18"/>
  <c r="D493" i="18"/>
  <c r="H493" i="18"/>
  <c r="M503" i="49"/>
  <c r="CM502" i="13"/>
  <c r="BU491" i="13"/>
  <c r="BV491" i="13" s="1"/>
  <c r="CA497" i="13"/>
  <c r="CB497" i="13" s="1"/>
  <c r="BO492" i="13"/>
  <c r="BP492" i="13" s="1"/>
  <c r="CG491" i="13"/>
  <c r="CH491" i="13" s="1"/>
  <c r="BI493" i="13"/>
  <c r="BJ493" i="13" s="1"/>
  <c r="M504" i="49" l="1"/>
  <c r="H494" i="18"/>
  <c r="E504" i="49"/>
  <c r="C504" i="49"/>
  <c r="D504" i="49"/>
  <c r="C452" i="21"/>
  <c r="E452" i="21"/>
  <c r="D452" i="21"/>
  <c r="D494" i="18"/>
  <c r="C494" i="18"/>
  <c r="G495" i="18"/>
  <c r="G453" i="39"/>
  <c r="H452" i="21"/>
  <c r="G453" i="21"/>
  <c r="CN502" i="13"/>
  <c r="L505" i="49"/>
  <c r="E452" i="39"/>
  <c r="D452" i="39"/>
  <c r="C452" i="39"/>
  <c r="H452" i="39"/>
  <c r="H453" i="39" s="1"/>
  <c r="CM503" i="13"/>
  <c r="BU492" i="13"/>
  <c r="BV492" i="13" s="1"/>
  <c r="CG492" i="13"/>
  <c r="CH492" i="13" s="1"/>
  <c r="BO493" i="13"/>
  <c r="BP493" i="13" s="1"/>
  <c r="BI494" i="13"/>
  <c r="BJ494" i="13" s="1"/>
  <c r="CA498" i="13"/>
  <c r="CB498" i="13" s="1"/>
  <c r="H495" i="18" l="1"/>
  <c r="H453" i="21"/>
  <c r="G454" i="21"/>
  <c r="E453" i="39"/>
  <c r="D453" i="39"/>
  <c r="C453" i="39"/>
  <c r="D505" i="49"/>
  <c r="E505" i="49"/>
  <c r="C505" i="49"/>
  <c r="C453" i="21"/>
  <c r="E453" i="21"/>
  <c r="D453" i="21"/>
  <c r="G496" i="18"/>
  <c r="G454" i="39"/>
  <c r="CN503" i="13"/>
  <c r="L506" i="49"/>
  <c r="C495" i="18"/>
  <c r="D495" i="18"/>
  <c r="M505" i="49"/>
  <c r="M506" i="49" s="1"/>
  <c r="CM504" i="13"/>
  <c r="BU493" i="13"/>
  <c r="BV493" i="13" s="1"/>
  <c r="CG493" i="13"/>
  <c r="CH493" i="13" s="1"/>
  <c r="BI495" i="13"/>
  <c r="BJ495" i="13" s="1"/>
  <c r="CA499" i="13"/>
  <c r="CB499" i="13" s="1"/>
  <c r="BO494" i="13"/>
  <c r="BP494" i="13" s="1"/>
  <c r="H454" i="21" l="1"/>
  <c r="C496" i="18"/>
  <c r="D496" i="18"/>
  <c r="G497" i="18"/>
  <c r="G455" i="39"/>
  <c r="D454" i="39"/>
  <c r="E454" i="39"/>
  <c r="C454" i="39"/>
  <c r="H454" i="39"/>
  <c r="D506" i="49"/>
  <c r="C506" i="49"/>
  <c r="E506" i="49"/>
  <c r="C454" i="21"/>
  <c r="E454" i="21"/>
  <c r="D454" i="21"/>
  <c r="G455" i="21"/>
  <c r="CN504" i="13"/>
  <c r="L507" i="49"/>
  <c r="H496" i="18"/>
  <c r="H497" i="18" s="1"/>
  <c r="CM505" i="13"/>
  <c r="BU494" i="13"/>
  <c r="BV494" i="13" s="1"/>
  <c r="BO495" i="13"/>
  <c r="BP495" i="13" s="1"/>
  <c r="BI496" i="13"/>
  <c r="BJ496" i="13" s="1"/>
  <c r="CA500" i="13"/>
  <c r="CB500" i="13" s="1"/>
  <c r="CG494" i="13"/>
  <c r="CH494" i="13" s="1"/>
  <c r="H455" i="39" l="1"/>
  <c r="G498" i="18"/>
  <c r="E507" i="49"/>
  <c r="C507" i="49"/>
  <c r="D507" i="49"/>
  <c r="D497" i="18"/>
  <c r="C497" i="18"/>
  <c r="G456" i="21"/>
  <c r="G456" i="39"/>
  <c r="CN505" i="13"/>
  <c r="L508" i="49"/>
  <c r="E455" i="21"/>
  <c r="C455" i="21"/>
  <c r="D455" i="21"/>
  <c r="C455" i="39"/>
  <c r="E455" i="39"/>
  <c r="D455" i="39"/>
  <c r="M507" i="49"/>
  <c r="H455" i="21"/>
  <c r="CM506" i="13"/>
  <c r="BU495" i="13"/>
  <c r="BV495" i="13" s="1"/>
  <c r="BO496" i="13"/>
  <c r="BP496" i="13" s="1"/>
  <c r="BI497" i="13"/>
  <c r="BJ497" i="13" s="1"/>
  <c r="CA501" i="13"/>
  <c r="CB501" i="13" s="1"/>
  <c r="CG495" i="13"/>
  <c r="CH495" i="13" s="1"/>
  <c r="H456" i="21" l="1"/>
  <c r="M508" i="49"/>
  <c r="H456" i="39"/>
  <c r="G499" i="18"/>
  <c r="D508" i="49"/>
  <c r="C508" i="49"/>
  <c r="E508" i="49"/>
  <c r="E456" i="21"/>
  <c r="C456" i="21"/>
  <c r="D456" i="21"/>
  <c r="D498" i="18"/>
  <c r="C498" i="18"/>
  <c r="G457" i="21"/>
  <c r="G457" i="39"/>
  <c r="CN506" i="13"/>
  <c r="L509" i="49"/>
  <c r="C456" i="39"/>
  <c r="E456" i="39"/>
  <c r="D456" i="39"/>
  <c r="H498" i="18"/>
  <c r="H499" i="18" s="1"/>
  <c r="CM507" i="13"/>
  <c r="BU496" i="13"/>
  <c r="BV496" i="13" s="1"/>
  <c r="BI498" i="13"/>
  <c r="BJ498" i="13" s="1"/>
  <c r="CG496" i="13"/>
  <c r="CH496" i="13" s="1"/>
  <c r="CA502" i="13"/>
  <c r="CB502" i="13" s="1"/>
  <c r="BO497" i="13"/>
  <c r="BP497" i="13" s="1"/>
  <c r="M509" i="49" l="1"/>
  <c r="D457" i="21"/>
  <c r="C457" i="21"/>
  <c r="E457" i="21"/>
  <c r="C499" i="18"/>
  <c r="D499" i="18"/>
  <c r="G458" i="21"/>
  <c r="G500" i="18"/>
  <c r="H500" i="18" s="1"/>
  <c r="G458" i="39"/>
  <c r="E457" i="39"/>
  <c r="D457" i="39"/>
  <c r="C457" i="39"/>
  <c r="C509" i="49"/>
  <c r="E509" i="49"/>
  <c r="D509" i="49"/>
  <c r="CN507" i="13"/>
  <c r="L510" i="49"/>
  <c r="H457" i="39"/>
  <c r="H457" i="21"/>
  <c r="CM508" i="13"/>
  <c r="BU497" i="13"/>
  <c r="BV497" i="13" s="1"/>
  <c r="CA503" i="13"/>
  <c r="CB503" i="13" s="1"/>
  <c r="CG497" i="13"/>
  <c r="CH497" i="13" s="1"/>
  <c r="BI499" i="13"/>
  <c r="BJ499" i="13" s="1"/>
  <c r="BO498" i="13"/>
  <c r="BP498" i="13" s="1"/>
  <c r="H458" i="21" l="1"/>
  <c r="H458" i="39"/>
  <c r="G501" i="18"/>
  <c r="G459" i="39"/>
  <c r="C510" i="49"/>
  <c r="D510" i="49"/>
  <c r="E510" i="49"/>
  <c r="D458" i="39"/>
  <c r="E458" i="39"/>
  <c r="C458" i="39"/>
  <c r="C458" i="21"/>
  <c r="D458" i="21"/>
  <c r="E458" i="21"/>
  <c r="G459" i="21"/>
  <c r="C500" i="18"/>
  <c r="D500" i="18"/>
  <c r="CN508" i="13"/>
  <c r="L511" i="49"/>
  <c r="M510" i="49"/>
  <c r="CM509" i="13"/>
  <c r="BU498" i="13"/>
  <c r="BV498" i="13" s="1"/>
  <c r="CG498" i="13"/>
  <c r="CH498" i="13" s="1"/>
  <c r="BO499" i="13"/>
  <c r="BP499" i="13" s="1"/>
  <c r="CA504" i="13"/>
  <c r="CB504" i="13" s="1"/>
  <c r="BI500" i="13"/>
  <c r="BJ500" i="13" s="1"/>
  <c r="H459" i="21" l="1"/>
  <c r="M511" i="49"/>
  <c r="G460" i="21"/>
  <c r="D511" i="49"/>
  <c r="E511" i="49"/>
  <c r="C511" i="49"/>
  <c r="C459" i="39"/>
  <c r="E459" i="39"/>
  <c r="D459" i="39"/>
  <c r="G502" i="18"/>
  <c r="G460" i="39"/>
  <c r="D459" i="21"/>
  <c r="E459" i="21"/>
  <c r="C459" i="21"/>
  <c r="H459" i="39"/>
  <c r="CN509" i="13"/>
  <c r="L512" i="49"/>
  <c r="D501" i="18"/>
  <c r="C501" i="18"/>
  <c r="H501" i="18"/>
  <c r="CM510" i="13"/>
  <c r="BU499" i="13"/>
  <c r="BV499" i="13" s="1"/>
  <c r="CG499" i="13"/>
  <c r="CH499" i="13" s="1"/>
  <c r="CA505" i="13"/>
  <c r="CB505" i="13" s="1"/>
  <c r="BI501" i="13"/>
  <c r="BJ501" i="13" s="1"/>
  <c r="BO500" i="13"/>
  <c r="BP500" i="13" s="1"/>
  <c r="H460" i="39" l="1"/>
  <c r="M512" i="49"/>
  <c r="H502" i="18"/>
  <c r="G461" i="21"/>
  <c r="G503" i="18"/>
  <c r="G461" i="39"/>
  <c r="C460" i="39"/>
  <c r="E460" i="39"/>
  <c r="D460" i="39"/>
  <c r="D512" i="49"/>
  <c r="E512" i="49"/>
  <c r="C512" i="49"/>
  <c r="C502" i="18"/>
  <c r="D502" i="18"/>
  <c r="E460" i="21"/>
  <c r="D460" i="21"/>
  <c r="C460" i="21"/>
  <c r="CN510" i="13"/>
  <c r="L513" i="49"/>
  <c r="H460" i="21"/>
  <c r="H461" i="21" s="1"/>
  <c r="CM511" i="13"/>
  <c r="BU500" i="13"/>
  <c r="BV500" i="13" s="1"/>
  <c r="CG500" i="13"/>
  <c r="CH500" i="13" s="1"/>
  <c r="BI502" i="13"/>
  <c r="BJ502" i="13" s="1"/>
  <c r="BO501" i="13"/>
  <c r="BP501" i="13" s="1"/>
  <c r="CA506" i="13"/>
  <c r="CB506" i="13" s="1"/>
  <c r="E461" i="39" l="1"/>
  <c r="D461" i="39"/>
  <c r="C461" i="39"/>
  <c r="C513" i="49"/>
  <c r="E513" i="49"/>
  <c r="D513" i="49"/>
  <c r="E461" i="21"/>
  <c r="D461" i="21"/>
  <c r="C461" i="21"/>
  <c r="G462" i="21"/>
  <c r="H462" i="21" s="1"/>
  <c r="C503" i="18"/>
  <c r="D503" i="18"/>
  <c r="H503" i="18"/>
  <c r="G462" i="39"/>
  <c r="G504" i="18"/>
  <c r="CN511" i="13"/>
  <c r="L514" i="49"/>
  <c r="H461" i="39"/>
  <c r="M513" i="49"/>
  <c r="CM512" i="13"/>
  <c r="BU501" i="13"/>
  <c r="BV501" i="13" s="1"/>
  <c r="BI503" i="13"/>
  <c r="BJ503" i="13" s="1"/>
  <c r="BO502" i="13"/>
  <c r="BP502" i="13" s="1"/>
  <c r="CA507" i="13"/>
  <c r="CB507" i="13" s="1"/>
  <c r="CG501" i="13"/>
  <c r="CH501" i="13" s="1"/>
  <c r="M514" i="49" l="1"/>
  <c r="H462" i="39"/>
  <c r="D504" i="18"/>
  <c r="C504" i="18"/>
  <c r="CN512" i="13"/>
  <c r="L515" i="49"/>
  <c r="H504" i="18"/>
  <c r="E462" i="21"/>
  <c r="C462" i="21"/>
  <c r="D462" i="21"/>
  <c r="G505" i="18"/>
  <c r="G463" i="21"/>
  <c r="G463" i="39"/>
  <c r="C514" i="49"/>
  <c r="E514" i="49"/>
  <c r="D514" i="49"/>
  <c r="C462" i="39"/>
  <c r="D462" i="39"/>
  <c r="E462" i="39"/>
  <c r="CM513" i="13"/>
  <c r="BU502" i="13"/>
  <c r="BV502" i="13" s="1"/>
  <c r="CG502" i="13"/>
  <c r="CH502" i="13" s="1"/>
  <c r="CA508" i="13"/>
  <c r="CB508" i="13" s="1"/>
  <c r="BI504" i="13"/>
  <c r="BJ504" i="13" s="1"/>
  <c r="BO503" i="13"/>
  <c r="BP503" i="13" s="1"/>
  <c r="H463" i="39" l="1"/>
  <c r="C463" i="21"/>
  <c r="D463" i="21"/>
  <c r="E463" i="21"/>
  <c r="G464" i="21"/>
  <c r="D515" i="49"/>
  <c r="E515" i="49"/>
  <c r="C515" i="49"/>
  <c r="G506" i="18"/>
  <c r="G464" i="39"/>
  <c r="D463" i="39"/>
  <c r="C463" i="39"/>
  <c r="E463" i="39"/>
  <c r="C505" i="18"/>
  <c r="D505" i="18"/>
  <c r="CN513" i="13"/>
  <c r="L516" i="49"/>
  <c r="H505" i="18"/>
  <c r="H463" i="21"/>
  <c r="H464" i="21" s="1"/>
  <c r="M515" i="49"/>
  <c r="CM514" i="13"/>
  <c r="BU503" i="13"/>
  <c r="BV503" i="13" s="1"/>
  <c r="CA509" i="13"/>
  <c r="CB509" i="13" s="1"/>
  <c r="BI505" i="13"/>
  <c r="BJ505" i="13" s="1"/>
  <c r="BO504" i="13"/>
  <c r="BP504" i="13" s="1"/>
  <c r="CG503" i="13"/>
  <c r="CH503" i="13" s="1"/>
  <c r="H506" i="18" l="1"/>
  <c r="M516" i="49"/>
  <c r="C506" i="18"/>
  <c r="D506" i="18"/>
  <c r="G465" i="21"/>
  <c r="G465" i="39"/>
  <c r="C464" i="21"/>
  <c r="D464" i="21"/>
  <c r="E464" i="21"/>
  <c r="G507" i="18"/>
  <c r="CN514" i="13"/>
  <c r="L517" i="49"/>
  <c r="D516" i="49"/>
  <c r="C516" i="49"/>
  <c r="E516" i="49"/>
  <c r="E464" i="39"/>
  <c r="C464" i="39"/>
  <c r="D464" i="39"/>
  <c r="H464" i="39"/>
  <c r="CM515" i="13"/>
  <c r="BU504" i="13"/>
  <c r="BV504" i="13" s="1"/>
  <c r="BO505" i="13"/>
  <c r="BP505" i="13" s="1"/>
  <c r="CG504" i="13"/>
  <c r="CH504" i="13" s="1"/>
  <c r="BI506" i="13"/>
  <c r="BJ506" i="13" s="1"/>
  <c r="CA510" i="13"/>
  <c r="CB510" i="13" s="1"/>
  <c r="H465" i="39" l="1"/>
  <c r="G466" i="21"/>
  <c r="G508" i="18"/>
  <c r="C507" i="18"/>
  <c r="D507" i="18"/>
  <c r="C465" i="21"/>
  <c r="E465" i="21"/>
  <c r="D465" i="21"/>
  <c r="H507" i="18"/>
  <c r="H508" i="18" s="1"/>
  <c r="H465" i="21"/>
  <c r="G466" i="39"/>
  <c r="CN515" i="13"/>
  <c r="L518" i="49"/>
  <c r="D517" i="49"/>
  <c r="C517" i="49"/>
  <c r="E517" i="49"/>
  <c r="C465" i="39"/>
  <c r="E465" i="39"/>
  <c r="D465" i="39"/>
  <c r="M517" i="49"/>
  <c r="CM516" i="13"/>
  <c r="BU505" i="13"/>
  <c r="BV505" i="13" s="1"/>
  <c r="BO506" i="13"/>
  <c r="BP506" i="13" s="1"/>
  <c r="BI507" i="13"/>
  <c r="BJ507" i="13" s="1"/>
  <c r="CG505" i="13"/>
  <c r="CH505" i="13" s="1"/>
  <c r="CA511" i="13"/>
  <c r="CB511" i="13" s="1"/>
  <c r="M518" i="49" l="1"/>
  <c r="H466" i="21"/>
  <c r="G509" i="18"/>
  <c r="D466" i="39"/>
  <c r="C466" i="39"/>
  <c r="E466" i="39"/>
  <c r="H466" i="39"/>
  <c r="D466" i="21"/>
  <c r="E466" i="21"/>
  <c r="C466" i="21"/>
  <c r="G467" i="39"/>
  <c r="G467" i="21"/>
  <c r="CN516" i="13"/>
  <c r="L519" i="49"/>
  <c r="D518" i="49"/>
  <c r="E518" i="49"/>
  <c r="C518" i="49"/>
  <c r="D508" i="18"/>
  <c r="C508" i="18"/>
  <c r="CM517" i="13"/>
  <c r="BU506" i="13"/>
  <c r="BV506" i="13" s="1"/>
  <c r="CG506" i="13"/>
  <c r="CH506" i="13" s="1"/>
  <c r="BI508" i="13"/>
  <c r="BJ508" i="13" s="1"/>
  <c r="CA512" i="13"/>
  <c r="CB512" i="13" s="1"/>
  <c r="BO507" i="13"/>
  <c r="BP507" i="13" s="1"/>
  <c r="M519" i="49" l="1"/>
  <c r="H467" i="21"/>
  <c r="G468" i="21"/>
  <c r="C467" i="21"/>
  <c r="D467" i="21"/>
  <c r="E467" i="21"/>
  <c r="H467" i="39"/>
  <c r="C509" i="18"/>
  <c r="D509" i="18"/>
  <c r="G510" i="18"/>
  <c r="G468" i="39"/>
  <c r="CN517" i="13"/>
  <c r="L520" i="49"/>
  <c r="E519" i="49"/>
  <c r="D519" i="49"/>
  <c r="C519" i="49"/>
  <c r="E467" i="39"/>
  <c r="D467" i="39"/>
  <c r="C467" i="39"/>
  <c r="H509" i="18"/>
  <c r="CM518" i="13"/>
  <c r="BU507" i="13"/>
  <c r="BV507" i="13" s="1"/>
  <c r="BO508" i="13"/>
  <c r="BP508" i="13" s="1"/>
  <c r="BI509" i="13"/>
  <c r="BJ509" i="13" s="1"/>
  <c r="CA513" i="13"/>
  <c r="CB513" i="13" s="1"/>
  <c r="CG507" i="13"/>
  <c r="CH507" i="13" s="1"/>
  <c r="H510" i="18" l="1"/>
  <c r="H468" i="21"/>
  <c r="D520" i="49"/>
  <c r="C520" i="49"/>
  <c r="E520" i="49"/>
  <c r="D510" i="18"/>
  <c r="C510" i="18"/>
  <c r="G511" i="18"/>
  <c r="H468" i="39"/>
  <c r="C468" i="21"/>
  <c r="E468" i="21"/>
  <c r="D468" i="21"/>
  <c r="G469" i="21"/>
  <c r="G469" i="39"/>
  <c r="C468" i="39"/>
  <c r="D468" i="39"/>
  <c r="E468" i="39"/>
  <c r="CN518" i="13"/>
  <c r="L521" i="49"/>
  <c r="M520" i="49"/>
  <c r="CM519" i="13"/>
  <c r="BU508" i="13"/>
  <c r="BV508" i="13" s="1"/>
  <c r="BI510" i="13"/>
  <c r="BJ510" i="13" s="1"/>
  <c r="CA514" i="13"/>
  <c r="CB514" i="13" s="1"/>
  <c r="BO509" i="13"/>
  <c r="BP509" i="13" s="1"/>
  <c r="CG508" i="13"/>
  <c r="CH508" i="13" s="1"/>
  <c r="H469" i="21" l="1"/>
  <c r="M521" i="49"/>
  <c r="C469" i="21"/>
  <c r="E469" i="21"/>
  <c r="D469" i="21"/>
  <c r="G470" i="21"/>
  <c r="G470" i="39"/>
  <c r="D521" i="49"/>
  <c r="E521" i="49"/>
  <c r="C521" i="49"/>
  <c r="H469" i="39"/>
  <c r="G512" i="18"/>
  <c r="CN519" i="13"/>
  <c r="L522" i="49"/>
  <c r="D469" i="39"/>
  <c r="C469" i="39"/>
  <c r="E469" i="39"/>
  <c r="C511" i="18"/>
  <c r="D511" i="18"/>
  <c r="H511" i="18"/>
  <c r="CM520" i="13"/>
  <c r="BU509" i="13"/>
  <c r="BV509" i="13" s="1"/>
  <c r="CG509" i="13"/>
  <c r="CH509" i="13" s="1"/>
  <c r="BI511" i="13"/>
  <c r="BJ511" i="13" s="1"/>
  <c r="CA515" i="13"/>
  <c r="CB515" i="13" s="1"/>
  <c r="BO510" i="13"/>
  <c r="BP510" i="13" s="1"/>
  <c r="H470" i="39" l="1"/>
  <c r="H512" i="18"/>
  <c r="G471" i="21"/>
  <c r="C512" i="18"/>
  <c r="D512" i="18"/>
  <c r="C470" i="21"/>
  <c r="D470" i="21"/>
  <c r="E470" i="21"/>
  <c r="G513" i="18"/>
  <c r="G471" i="39"/>
  <c r="CN520" i="13"/>
  <c r="L523" i="49"/>
  <c r="D522" i="49"/>
  <c r="C522" i="49"/>
  <c r="E522" i="49"/>
  <c r="D470" i="39"/>
  <c r="C470" i="39"/>
  <c r="E470" i="39"/>
  <c r="M522" i="49"/>
  <c r="M523" i="49" s="1"/>
  <c r="H470" i="21"/>
  <c r="CM521" i="13"/>
  <c r="BU510" i="13"/>
  <c r="BV510" i="13" s="1"/>
  <c r="CA516" i="13"/>
  <c r="CB516" i="13" s="1"/>
  <c r="CG510" i="13"/>
  <c r="CH510" i="13" s="1"/>
  <c r="BO511" i="13"/>
  <c r="BP511" i="13" s="1"/>
  <c r="BI512" i="13"/>
  <c r="BJ512" i="13" s="1"/>
  <c r="H471" i="39" l="1"/>
  <c r="H471" i="21"/>
  <c r="E523" i="49"/>
  <c r="D523" i="49"/>
  <c r="C523" i="49"/>
  <c r="D513" i="18"/>
  <c r="C513" i="18"/>
  <c r="E471" i="21"/>
  <c r="C471" i="21"/>
  <c r="D471" i="21"/>
  <c r="G472" i="39"/>
  <c r="G472" i="21"/>
  <c r="G514" i="18"/>
  <c r="CN521" i="13"/>
  <c r="L524" i="49"/>
  <c r="E471" i="39"/>
  <c r="D471" i="39"/>
  <c r="C471" i="39"/>
  <c r="H513" i="18"/>
  <c r="H514" i="18" s="1"/>
  <c r="CM522" i="13"/>
  <c r="BU511" i="13"/>
  <c r="BV511" i="13" s="1"/>
  <c r="CG511" i="13"/>
  <c r="CH511" i="13" s="1"/>
  <c r="BO512" i="13"/>
  <c r="BP512" i="13" s="1"/>
  <c r="CA517" i="13"/>
  <c r="CB517" i="13" s="1"/>
  <c r="BI513" i="13"/>
  <c r="BJ513" i="13" s="1"/>
  <c r="H472" i="39" l="1"/>
  <c r="G473" i="21"/>
  <c r="G515" i="18"/>
  <c r="H515" i="18" s="1"/>
  <c r="E524" i="49"/>
  <c r="D524" i="49"/>
  <c r="C524" i="49"/>
  <c r="E472" i="21"/>
  <c r="C472" i="21"/>
  <c r="D472" i="21"/>
  <c r="G473" i="39"/>
  <c r="D514" i="18"/>
  <c r="C514" i="18"/>
  <c r="C472" i="39"/>
  <c r="E472" i="39"/>
  <c r="D472" i="39"/>
  <c r="M524" i="49"/>
  <c r="CN522" i="13"/>
  <c r="L525" i="49"/>
  <c r="H472" i="21"/>
  <c r="H473" i="21" s="1"/>
  <c r="CM523" i="13"/>
  <c r="BU512" i="13"/>
  <c r="BV512" i="13" s="1"/>
  <c r="CA518" i="13"/>
  <c r="CB518" i="13" s="1"/>
  <c r="BO513" i="13"/>
  <c r="BP513" i="13" s="1"/>
  <c r="BI514" i="13"/>
  <c r="BJ514" i="13" s="1"/>
  <c r="CG512" i="13"/>
  <c r="CH512" i="13" s="1"/>
  <c r="G516" i="18" l="1"/>
  <c r="C525" i="49"/>
  <c r="E525" i="49"/>
  <c r="D525" i="49"/>
  <c r="D473" i="21"/>
  <c r="C473" i="21"/>
  <c r="E473" i="21"/>
  <c r="G474" i="21"/>
  <c r="G474" i="39"/>
  <c r="E473" i="39"/>
  <c r="D473" i="39"/>
  <c r="C473" i="39"/>
  <c r="H516" i="18"/>
  <c r="CN523" i="13"/>
  <c r="L526" i="49"/>
  <c r="M525" i="49"/>
  <c r="C515" i="18"/>
  <c r="D515" i="18"/>
  <c r="H473" i="39"/>
  <c r="CM524" i="13"/>
  <c r="BU513" i="13"/>
  <c r="BV513" i="13" s="1"/>
  <c r="CA519" i="13"/>
  <c r="CB519" i="13" s="1"/>
  <c r="BO514" i="13"/>
  <c r="BP514" i="13" s="1"/>
  <c r="BI515" i="13"/>
  <c r="BJ515" i="13" s="1"/>
  <c r="CG513" i="13"/>
  <c r="CH513" i="13" s="1"/>
  <c r="M526" i="49" l="1"/>
  <c r="H474" i="39"/>
  <c r="E526" i="49"/>
  <c r="D526" i="49"/>
  <c r="C526" i="49"/>
  <c r="C474" i="21"/>
  <c r="D474" i="21"/>
  <c r="E474" i="21"/>
  <c r="H474" i="21"/>
  <c r="G517" i="18"/>
  <c r="G475" i="21"/>
  <c r="G475" i="39"/>
  <c r="C516" i="18"/>
  <c r="D516" i="18"/>
  <c r="CN524" i="13"/>
  <c r="L527" i="49"/>
  <c r="D474" i="39"/>
  <c r="E474" i="39"/>
  <c r="C474" i="39"/>
  <c r="CM525" i="13"/>
  <c r="BU514" i="13"/>
  <c r="BV514" i="13" s="1"/>
  <c r="CA520" i="13"/>
  <c r="CB520" i="13" s="1"/>
  <c r="BI516" i="13"/>
  <c r="BJ516" i="13" s="1"/>
  <c r="CG514" i="13"/>
  <c r="CH514" i="13" s="1"/>
  <c r="BO515" i="13"/>
  <c r="BP515" i="13" s="1"/>
  <c r="E527" i="49" l="1"/>
  <c r="C527" i="49"/>
  <c r="D527" i="49"/>
  <c r="C475" i="39"/>
  <c r="E475" i="39"/>
  <c r="D475" i="39"/>
  <c r="C517" i="18"/>
  <c r="D517" i="18"/>
  <c r="M527" i="49"/>
  <c r="G518" i="18"/>
  <c r="G476" i="39"/>
  <c r="G476" i="21"/>
  <c r="CN525" i="13"/>
  <c r="L528" i="49"/>
  <c r="H517" i="18"/>
  <c r="D475" i="21"/>
  <c r="E475" i="21"/>
  <c r="C475" i="21"/>
  <c r="H475" i="21"/>
  <c r="H475" i="39"/>
  <c r="CM526" i="13"/>
  <c r="BU515" i="13"/>
  <c r="BV515" i="13" s="1"/>
  <c r="CG515" i="13"/>
  <c r="CH515" i="13" s="1"/>
  <c r="BI517" i="13"/>
  <c r="BJ517" i="13" s="1"/>
  <c r="BO516" i="13"/>
  <c r="BP516" i="13" s="1"/>
  <c r="CA521" i="13"/>
  <c r="CB521" i="13" s="1"/>
  <c r="H476" i="39" l="1"/>
  <c r="H476" i="21"/>
  <c r="H518" i="18"/>
  <c r="E476" i="21"/>
  <c r="D476" i="21"/>
  <c r="C476" i="21"/>
  <c r="D518" i="18"/>
  <c r="C518" i="18"/>
  <c r="G477" i="21"/>
  <c r="G477" i="39"/>
  <c r="C528" i="49"/>
  <c r="D528" i="49"/>
  <c r="E528" i="49"/>
  <c r="C476" i="39"/>
  <c r="E476" i="39"/>
  <c r="D476" i="39"/>
  <c r="M528" i="49"/>
  <c r="G519" i="18"/>
  <c r="CN526" i="13"/>
  <c r="L529" i="49"/>
  <c r="CM527" i="13"/>
  <c r="BU516" i="13"/>
  <c r="BV516" i="13" s="1"/>
  <c r="CG516" i="13"/>
  <c r="CH516" i="13" s="1"/>
  <c r="BO517" i="13"/>
  <c r="BP517" i="13" s="1"/>
  <c r="CA522" i="13"/>
  <c r="CB522" i="13" s="1"/>
  <c r="BI518" i="13"/>
  <c r="BJ518" i="13" s="1"/>
  <c r="H477" i="21" l="1"/>
  <c r="H519" i="18"/>
  <c r="M529" i="49"/>
  <c r="G520" i="18"/>
  <c r="C529" i="49"/>
  <c r="E529" i="49"/>
  <c r="D529" i="49"/>
  <c r="E477" i="39"/>
  <c r="D477" i="39"/>
  <c r="C477" i="39"/>
  <c r="G478" i="21"/>
  <c r="G478" i="39"/>
  <c r="D519" i="18"/>
  <c r="C519" i="18"/>
  <c r="E477" i="21"/>
  <c r="D477" i="21"/>
  <c r="C477" i="21"/>
  <c r="CN527" i="13"/>
  <c r="L530" i="49"/>
  <c r="H477" i="39"/>
  <c r="CM528" i="13"/>
  <c r="BU517" i="13"/>
  <c r="BV517" i="13" s="1"/>
  <c r="BO518" i="13"/>
  <c r="BP518" i="13" s="1"/>
  <c r="CG517" i="13"/>
  <c r="CH517" i="13" s="1"/>
  <c r="BI519" i="13"/>
  <c r="BJ519" i="13" s="1"/>
  <c r="CA523" i="13"/>
  <c r="CB523" i="13" s="1"/>
  <c r="H478" i="21" l="1"/>
  <c r="H478" i="39"/>
  <c r="G479" i="21"/>
  <c r="G521" i="18"/>
  <c r="C530" i="49"/>
  <c r="E530" i="49"/>
  <c r="D530" i="49"/>
  <c r="C478" i="39"/>
  <c r="D478" i="39"/>
  <c r="E478" i="39"/>
  <c r="M530" i="49"/>
  <c r="D520" i="18"/>
  <c r="C520" i="18"/>
  <c r="G479" i="39"/>
  <c r="CN528" i="13"/>
  <c r="L531" i="49"/>
  <c r="E478" i="21"/>
  <c r="C478" i="21"/>
  <c r="D478" i="21"/>
  <c r="H520" i="18"/>
  <c r="CM529" i="13"/>
  <c r="BU518" i="13"/>
  <c r="BV518" i="13" s="1"/>
  <c r="CG518" i="13"/>
  <c r="CH518" i="13" s="1"/>
  <c r="CA524" i="13"/>
  <c r="CB524" i="13" s="1"/>
  <c r="BO519" i="13"/>
  <c r="BP519" i="13" s="1"/>
  <c r="BI520" i="13"/>
  <c r="BJ520" i="13" s="1"/>
  <c r="H521" i="18" l="1"/>
  <c r="E531" i="49"/>
  <c r="C531" i="49"/>
  <c r="D531" i="49"/>
  <c r="M531" i="49"/>
  <c r="C479" i="21"/>
  <c r="D479" i="21"/>
  <c r="E479" i="21"/>
  <c r="G480" i="21"/>
  <c r="G480" i="39"/>
  <c r="D479" i="39"/>
  <c r="C479" i="39"/>
  <c r="E479" i="39"/>
  <c r="G522" i="18"/>
  <c r="CN529" i="13"/>
  <c r="L532" i="49"/>
  <c r="H479" i="21"/>
  <c r="D521" i="18"/>
  <c r="C521" i="18"/>
  <c r="H479" i="39"/>
  <c r="CM530" i="13"/>
  <c r="BU519" i="13"/>
  <c r="BV519" i="13" s="1"/>
  <c r="BI521" i="13"/>
  <c r="BJ521" i="13" s="1"/>
  <c r="CG519" i="13"/>
  <c r="CH519" i="13" s="1"/>
  <c r="BO520" i="13"/>
  <c r="BP520" i="13" s="1"/>
  <c r="CA525" i="13"/>
  <c r="CB525" i="13" s="1"/>
  <c r="H480" i="39" l="1"/>
  <c r="H480" i="21"/>
  <c r="E480" i="39"/>
  <c r="C480" i="39"/>
  <c r="D480" i="39"/>
  <c r="G481" i="21"/>
  <c r="C532" i="49"/>
  <c r="E532" i="49"/>
  <c r="D532" i="49"/>
  <c r="C480" i="21"/>
  <c r="E480" i="21"/>
  <c r="D480" i="21"/>
  <c r="G481" i="39"/>
  <c r="G523" i="18"/>
  <c r="CN530" i="13"/>
  <c r="L533" i="49"/>
  <c r="C522" i="18"/>
  <c r="D522" i="18"/>
  <c r="M532" i="49"/>
  <c r="H522" i="18"/>
  <c r="H523" i="18" s="1"/>
  <c r="CM531" i="13"/>
  <c r="BU520" i="13"/>
  <c r="BV520" i="13" s="1"/>
  <c r="CG520" i="13"/>
  <c r="CH520" i="13" s="1"/>
  <c r="CA526" i="13"/>
  <c r="CB526" i="13" s="1"/>
  <c r="BO521" i="13"/>
  <c r="BP521" i="13" s="1"/>
  <c r="BI522" i="13"/>
  <c r="BJ522" i="13" s="1"/>
  <c r="M533" i="49" l="1"/>
  <c r="G482" i="21"/>
  <c r="E533" i="49"/>
  <c r="C533" i="49"/>
  <c r="D533" i="49"/>
  <c r="C481" i="39"/>
  <c r="E481" i="39"/>
  <c r="D481" i="39"/>
  <c r="C481" i="21"/>
  <c r="E481" i="21"/>
  <c r="D481" i="21"/>
  <c r="G482" i="39"/>
  <c r="H481" i="21"/>
  <c r="G524" i="18"/>
  <c r="CN531" i="13"/>
  <c r="L534" i="49"/>
  <c r="D523" i="18"/>
  <c r="C523" i="18"/>
  <c r="H481" i="39"/>
  <c r="CM532" i="13"/>
  <c r="BU521" i="13"/>
  <c r="BV521" i="13" s="1"/>
  <c r="CA527" i="13"/>
  <c r="CB527" i="13" s="1"/>
  <c r="BO522" i="13"/>
  <c r="BP522" i="13" s="1"/>
  <c r="BI523" i="13"/>
  <c r="BJ523" i="13" s="1"/>
  <c r="CG521" i="13"/>
  <c r="CH521" i="13" s="1"/>
  <c r="H482" i="39" l="1"/>
  <c r="H482" i="21"/>
  <c r="G525" i="18"/>
  <c r="D534" i="49"/>
  <c r="C534" i="49"/>
  <c r="E534" i="49"/>
  <c r="M534" i="49"/>
  <c r="D482" i="39"/>
  <c r="C482" i="39"/>
  <c r="E482" i="39"/>
  <c r="D482" i="21"/>
  <c r="E482" i="21"/>
  <c r="C482" i="21"/>
  <c r="G483" i="21"/>
  <c r="G483" i="39"/>
  <c r="D524" i="18"/>
  <c r="C524" i="18"/>
  <c r="CN532" i="13"/>
  <c r="L535" i="49"/>
  <c r="H524" i="18"/>
  <c r="H525" i="18" s="1"/>
  <c r="CM533" i="13"/>
  <c r="BU522" i="13"/>
  <c r="BV522" i="13" s="1"/>
  <c r="CG522" i="13"/>
  <c r="CH522" i="13" s="1"/>
  <c r="BO523" i="13"/>
  <c r="BP523" i="13" s="1"/>
  <c r="BI524" i="13"/>
  <c r="BJ524" i="13" s="1"/>
  <c r="CA528" i="13"/>
  <c r="CB528" i="13" s="1"/>
  <c r="H483" i="39" l="1"/>
  <c r="G526" i="18"/>
  <c r="H526" i="18" s="1"/>
  <c r="C483" i="21"/>
  <c r="D483" i="21"/>
  <c r="E483" i="21"/>
  <c r="M535" i="49"/>
  <c r="G484" i="21"/>
  <c r="D535" i="49"/>
  <c r="E535" i="49"/>
  <c r="C535" i="49"/>
  <c r="H483" i="21"/>
  <c r="G484" i="39"/>
  <c r="E483" i="39"/>
  <c r="D483" i="39"/>
  <c r="C483" i="39"/>
  <c r="D525" i="18"/>
  <c r="C525" i="18"/>
  <c r="CN533" i="13"/>
  <c r="L536" i="49"/>
  <c r="CM534" i="13"/>
  <c r="BU523" i="13"/>
  <c r="BV523" i="13" s="1"/>
  <c r="CG523" i="13"/>
  <c r="CH523" i="13" s="1"/>
  <c r="BI525" i="13"/>
  <c r="BJ525" i="13" s="1"/>
  <c r="BO524" i="13"/>
  <c r="BP524" i="13" s="1"/>
  <c r="CA529" i="13"/>
  <c r="CB529" i="13" s="1"/>
  <c r="H484" i="21" l="1"/>
  <c r="D536" i="49"/>
  <c r="E536" i="49"/>
  <c r="C536" i="49"/>
  <c r="C484" i="39"/>
  <c r="D484" i="39"/>
  <c r="E484" i="39"/>
  <c r="M536" i="49"/>
  <c r="G485" i="21"/>
  <c r="D526" i="18"/>
  <c r="C526" i="18"/>
  <c r="G485" i="39"/>
  <c r="C484" i="21"/>
  <c r="E484" i="21"/>
  <c r="D484" i="21"/>
  <c r="G527" i="18"/>
  <c r="CN534" i="13"/>
  <c r="L537" i="49"/>
  <c r="H484" i="39"/>
  <c r="CM535" i="13"/>
  <c r="BU524" i="13"/>
  <c r="BV524" i="13" s="1"/>
  <c r="BO525" i="13"/>
  <c r="BP525" i="13" s="1"/>
  <c r="CG524" i="13"/>
  <c r="CH524" i="13" s="1"/>
  <c r="BI526" i="13"/>
  <c r="BJ526" i="13" s="1"/>
  <c r="CA530" i="13"/>
  <c r="CB530" i="13" s="1"/>
  <c r="H485" i="21" l="1"/>
  <c r="H485" i="39"/>
  <c r="M537" i="49"/>
  <c r="G486" i="39"/>
  <c r="G486" i="21"/>
  <c r="G528" i="18"/>
  <c r="E537" i="49"/>
  <c r="D537" i="49"/>
  <c r="C537" i="49"/>
  <c r="D485" i="39"/>
  <c r="C485" i="39"/>
  <c r="E485" i="39"/>
  <c r="C485" i="21"/>
  <c r="E485" i="21"/>
  <c r="D485" i="21"/>
  <c r="CN535" i="13"/>
  <c r="L538" i="49"/>
  <c r="D527" i="18"/>
  <c r="C527" i="18"/>
  <c r="H527" i="18"/>
  <c r="CM536" i="13"/>
  <c r="BU525" i="13"/>
  <c r="BV525" i="13" s="1"/>
  <c r="CG525" i="13"/>
  <c r="CH525" i="13" s="1"/>
  <c r="CA531" i="13"/>
  <c r="CB531" i="13" s="1"/>
  <c r="BO526" i="13"/>
  <c r="BP526" i="13" s="1"/>
  <c r="BI527" i="13"/>
  <c r="BJ527" i="13" s="1"/>
  <c r="H528" i="18" l="1"/>
  <c r="D538" i="49"/>
  <c r="C538" i="49"/>
  <c r="E538" i="49"/>
  <c r="C486" i="21"/>
  <c r="E486" i="21"/>
  <c r="D486" i="21"/>
  <c r="M538" i="49"/>
  <c r="G487" i="21"/>
  <c r="G487" i="39"/>
  <c r="H486" i="21"/>
  <c r="G529" i="18"/>
  <c r="CN536" i="13"/>
  <c r="L539" i="49"/>
  <c r="C528" i="18"/>
  <c r="D528" i="18"/>
  <c r="D486" i="39"/>
  <c r="C486" i="39"/>
  <c r="E486" i="39"/>
  <c r="H486" i="39"/>
  <c r="CM537" i="13"/>
  <c r="BU526" i="13"/>
  <c r="BV526" i="13" s="1"/>
  <c r="BO527" i="13"/>
  <c r="BP527" i="13" s="1"/>
  <c r="CA532" i="13"/>
  <c r="CB532" i="13" s="1"/>
  <c r="CG526" i="13"/>
  <c r="CH526" i="13" s="1"/>
  <c r="BI528" i="13"/>
  <c r="BJ528" i="13" s="1"/>
  <c r="H487" i="21" l="1"/>
  <c r="H488" i="21" s="1"/>
  <c r="H487" i="39"/>
  <c r="H529" i="18"/>
  <c r="E487" i="39"/>
  <c r="D487" i="39"/>
  <c r="C487" i="39"/>
  <c r="G530" i="18"/>
  <c r="D529" i="18"/>
  <c r="C529" i="18"/>
  <c r="M539" i="49"/>
  <c r="G488" i="39"/>
  <c r="E487" i="21"/>
  <c r="C487" i="21"/>
  <c r="D487" i="21"/>
  <c r="G488" i="21"/>
  <c r="CN537" i="13"/>
  <c r="L540" i="49"/>
  <c r="D539" i="49"/>
  <c r="E539" i="49"/>
  <c r="C539" i="49"/>
  <c r="CM538" i="13"/>
  <c r="BU527" i="13"/>
  <c r="BV527" i="13" s="1"/>
  <c r="BI529" i="13"/>
  <c r="BJ529" i="13" s="1"/>
  <c r="CA533" i="13"/>
  <c r="CB533" i="13" s="1"/>
  <c r="CG527" i="13"/>
  <c r="CH527" i="13" s="1"/>
  <c r="BO528" i="13"/>
  <c r="BP528" i="13" s="1"/>
  <c r="H488" i="39" l="1"/>
  <c r="C540" i="49"/>
  <c r="E540" i="49"/>
  <c r="D540" i="49"/>
  <c r="M540" i="49"/>
  <c r="D530" i="18"/>
  <c r="C530" i="18"/>
  <c r="G531" i="18"/>
  <c r="E488" i="21"/>
  <c r="C488" i="21"/>
  <c r="D488" i="21"/>
  <c r="G489" i="39"/>
  <c r="G489" i="21"/>
  <c r="CN538" i="13"/>
  <c r="L541" i="49"/>
  <c r="C488" i="39"/>
  <c r="E488" i="39"/>
  <c r="D488" i="39"/>
  <c r="H530" i="18"/>
  <c r="CM539" i="13"/>
  <c r="BU528" i="13"/>
  <c r="BV528" i="13" s="1"/>
  <c r="BO529" i="13"/>
  <c r="BP529" i="13" s="1"/>
  <c r="CG528" i="13"/>
  <c r="CH528" i="13" s="1"/>
  <c r="BI530" i="13"/>
  <c r="BJ530" i="13" s="1"/>
  <c r="CA534" i="13"/>
  <c r="CB534" i="13" s="1"/>
  <c r="H531" i="18" l="1"/>
  <c r="G532" i="18"/>
  <c r="G490" i="39"/>
  <c r="G490" i="21"/>
  <c r="D541" i="49"/>
  <c r="C541" i="49"/>
  <c r="E541" i="49"/>
  <c r="E489" i="39"/>
  <c r="D489" i="39"/>
  <c r="C489" i="39"/>
  <c r="D531" i="18"/>
  <c r="C531" i="18"/>
  <c r="D489" i="21"/>
  <c r="C489" i="21"/>
  <c r="E489" i="21"/>
  <c r="M541" i="49"/>
  <c r="H489" i="21"/>
  <c r="H490" i="21" s="1"/>
  <c r="CN539" i="13"/>
  <c r="L542" i="49"/>
  <c r="H489" i="39"/>
  <c r="CM540" i="13"/>
  <c r="BU529" i="13"/>
  <c r="BV529" i="13" s="1"/>
  <c r="CG529" i="13"/>
  <c r="CH529" i="13" s="1"/>
  <c r="CA535" i="13"/>
  <c r="CB535" i="13" s="1"/>
  <c r="BI531" i="13"/>
  <c r="BJ531" i="13" s="1"/>
  <c r="BO530" i="13"/>
  <c r="BP530" i="13" s="1"/>
  <c r="H490" i="39" l="1"/>
  <c r="H532" i="18"/>
  <c r="M542" i="49"/>
  <c r="D490" i="39"/>
  <c r="E490" i="39"/>
  <c r="C490" i="39"/>
  <c r="G491" i="21"/>
  <c r="D542" i="49"/>
  <c r="C542" i="49"/>
  <c r="E542" i="49"/>
  <c r="G533" i="18"/>
  <c r="G491" i="39"/>
  <c r="C490" i="21"/>
  <c r="D490" i="21"/>
  <c r="E490" i="21"/>
  <c r="C532" i="18"/>
  <c r="D532" i="18"/>
  <c r="CN540" i="13"/>
  <c r="L543" i="49"/>
  <c r="H491" i="21"/>
  <c r="CM541" i="13"/>
  <c r="BU530" i="13"/>
  <c r="BV530" i="13" s="1"/>
  <c r="BO531" i="13"/>
  <c r="BP531" i="13" s="1"/>
  <c r="CA536" i="13"/>
  <c r="CB536" i="13" s="1"/>
  <c r="BI532" i="13"/>
  <c r="BJ532" i="13" s="1"/>
  <c r="CG530" i="13"/>
  <c r="CH530" i="13" s="1"/>
  <c r="H533" i="18" l="1"/>
  <c r="G492" i="21"/>
  <c r="G534" i="18"/>
  <c r="E543" i="49"/>
  <c r="D543" i="49"/>
  <c r="C543" i="49"/>
  <c r="C491" i="39"/>
  <c r="E491" i="39"/>
  <c r="D491" i="39"/>
  <c r="D491" i="21"/>
  <c r="E491" i="21"/>
  <c r="C491" i="21"/>
  <c r="M543" i="49"/>
  <c r="G492" i="39"/>
  <c r="CN541" i="13"/>
  <c r="L544" i="49"/>
  <c r="D533" i="18"/>
  <c r="C533" i="18"/>
  <c r="H491" i="39"/>
  <c r="CM542" i="13"/>
  <c r="BU531" i="13"/>
  <c r="BV531" i="13" s="1"/>
  <c r="BI533" i="13"/>
  <c r="BJ533" i="13" s="1"/>
  <c r="CA537" i="13"/>
  <c r="CB537" i="13" s="1"/>
  <c r="CG531" i="13"/>
  <c r="CH531" i="13" s="1"/>
  <c r="BO532" i="13"/>
  <c r="BP532" i="13" s="1"/>
  <c r="H492" i="39" l="1"/>
  <c r="C544" i="49"/>
  <c r="E544" i="49"/>
  <c r="D544" i="49"/>
  <c r="M544" i="49"/>
  <c r="E492" i="21"/>
  <c r="D492" i="21"/>
  <c r="C492" i="21"/>
  <c r="G535" i="18"/>
  <c r="G493" i="39"/>
  <c r="C492" i="39"/>
  <c r="E492" i="39"/>
  <c r="D492" i="39"/>
  <c r="C534" i="18"/>
  <c r="D534" i="18"/>
  <c r="H492" i="21"/>
  <c r="G493" i="21"/>
  <c r="CN542" i="13"/>
  <c r="L545" i="49"/>
  <c r="H534" i="18"/>
  <c r="CM543" i="13"/>
  <c r="BU532" i="13"/>
  <c r="BV532" i="13" s="1"/>
  <c r="CA538" i="13"/>
  <c r="CB538" i="13" s="1"/>
  <c r="BO533" i="13"/>
  <c r="BP533" i="13" s="1"/>
  <c r="CG532" i="13"/>
  <c r="CH532" i="13" s="1"/>
  <c r="BI534" i="13"/>
  <c r="BJ534" i="13" s="1"/>
  <c r="H535" i="18" l="1"/>
  <c r="H493" i="21"/>
  <c r="G536" i="18"/>
  <c r="E493" i="39"/>
  <c r="D493" i="39"/>
  <c r="C493" i="39"/>
  <c r="G494" i="39"/>
  <c r="D535" i="18"/>
  <c r="C535" i="18"/>
  <c r="C545" i="49"/>
  <c r="E545" i="49"/>
  <c r="D545" i="49"/>
  <c r="G494" i="21"/>
  <c r="CN543" i="13"/>
  <c r="L546" i="49"/>
  <c r="E493" i="21"/>
  <c r="D493" i="21"/>
  <c r="C493" i="21"/>
  <c r="M545" i="49"/>
  <c r="H493" i="39"/>
  <c r="CM544" i="13"/>
  <c r="BU533" i="13"/>
  <c r="BV533" i="13" s="1"/>
  <c r="BO534" i="13"/>
  <c r="BP534" i="13" s="1"/>
  <c r="BI535" i="13"/>
  <c r="BJ535" i="13" s="1"/>
  <c r="CG533" i="13"/>
  <c r="CH533" i="13" s="1"/>
  <c r="CA539" i="13"/>
  <c r="CB539" i="13" s="1"/>
  <c r="H536" i="18" l="1"/>
  <c r="M546" i="49"/>
  <c r="H494" i="39"/>
  <c r="H494" i="21"/>
  <c r="D546" i="49"/>
  <c r="E546" i="49"/>
  <c r="C546" i="49"/>
  <c r="G495" i="39"/>
  <c r="D536" i="18"/>
  <c r="C536" i="18"/>
  <c r="G537" i="18"/>
  <c r="G495" i="21"/>
  <c r="CN544" i="13"/>
  <c r="L547" i="49"/>
  <c r="E494" i="21"/>
  <c r="C494" i="21"/>
  <c r="D494" i="21"/>
  <c r="C494" i="39"/>
  <c r="D494" i="39"/>
  <c r="E494" i="39"/>
  <c r="CM545" i="13"/>
  <c r="BU534" i="13"/>
  <c r="BV534" i="13" s="1"/>
  <c r="CA540" i="13"/>
  <c r="CB540" i="13" s="1"/>
  <c r="BO535" i="13"/>
  <c r="BP535" i="13" s="1"/>
  <c r="CG534" i="13"/>
  <c r="CH534" i="13" s="1"/>
  <c r="BI536" i="13"/>
  <c r="BJ536" i="13" s="1"/>
  <c r="H495" i="39" l="1"/>
  <c r="G496" i="21"/>
  <c r="G538" i="18"/>
  <c r="C495" i="21"/>
  <c r="D495" i="21"/>
  <c r="E495" i="21"/>
  <c r="D495" i="39"/>
  <c r="C495" i="39"/>
  <c r="E495" i="39"/>
  <c r="G496" i="39"/>
  <c r="E547" i="49"/>
  <c r="D547" i="49"/>
  <c r="C547" i="49"/>
  <c r="D537" i="18"/>
  <c r="C537" i="18"/>
  <c r="H537" i="18"/>
  <c r="M547" i="49"/>
  <c r="CN545" i="13"/>
  <c r="L548" i="49"/>
  <c r="H495" i="21"/>
  <c r="H496" i="21" s="1"/>
  <c r="CM546" i="13"/>
  <c r="BU535" i="13"/>
  <c r="BV535" i="13" s="1"/>
  <c r="BO536" i="13"/>
  <c r="BP536" i="13" s="1"/>
  <c r="CG535" i="13"/>
  <c r="CH535" i="13" s="1"/>
  <c r="BI537" i="13"/>
  <c r="BJ537" i="13" s="1"/>
  <c r="CA541" i="13"/>
  <c r="CB541" i="13" s="1"/>
  <c r="H496" i="39" l="1"/>
  <c r="H538" i="18"/>
  <c r="G539" i="18"/>
  <c r="G497" i="21"/>
  <c r="H497" i="21" s="1"/>
  <c r="C538" i="18"/>
  <c r="D538" i="18"/>
  <c r="D548" i="49"/>
  <c r="C548" i="49"/>
  <c r="E548" i="49"/>
  <c r="G497" i="39"/>
  <c r="C496" i="21"/>
  <c r="D496" i="21"/>
  <c r="E496" i="21"/>
  <c r="CN546" i="13"/>
  <c r="L549" i="49"/>
  <c r="M548" i="49"/>
  <c r="E496" i="39"/>
  <c r="C496" i="39"/>
  <c r="D496" i="39"/>
  <c r="CM547" i="13"/>
  <c r="BU536" i="13"/>
  <c r="BV536" i="13" s="1"/>
  <c r="CG536" i="13"/>
  <c r="CH536" i="13" s="1"/>
  <c r="BI538" i="13"/>
  <c r="BJ538" i="13" s="1"/>
  <c r="CA542" i="13"/>
  <c r="CB542" i="13" s="1"/>
  <c r="BO537" i="13"/>
  <c r="BP537" i="13" s="1"/>
  <c r="H539" i="18" l="1"/>
  <c r="E549" i="49"/>
  <c r="C549" i="49"/>
  <c r="D549" i="49"/>
  <c r="G498" i="21"/>
  <c r="H498" i="21" s="1"/>
  <c r="C497" i="39"/>
  <c r="E497" i="39"/>
  <c r="D497" i="39"/>
  <c r="D539" i="18"/>
  <c r="C539" i="18"/>
  <c r="G540" i="18"/>
  <c r="G498" i="39"/>
  <c r="CN547" i="13"/>
  <c r="L550" i="49"/>
  <c r="M549" i="49"/>
  <c r="M550" i="49" s="1"/>
  <c r="C497" i="21"/>
  <c r="E497" i="21"/>
  <c r="D497" i="21"/>
  <c r="H497" i="39"/>
  <c r="CM548" i="13"/>
  <c r="BU537" i="13"/>
  <c r="BV537" i="13" s="1"/>
  <c r="BO538" i="13"/>
  <c r="BP538" i="13" s="1"/>
  <c r="CG537" i="13"/>
  <c r="CH537" i="13" s="1"/>
  <c r="CA543" i="13"/>
  <c r="CB543" i="13" s="1"/>
  <c r="BI539" i="13"/>
  <c r="BJ539" i="13" s="1"/>
  <c r="H498" i="39" l="1"/>
  <c r="G499" i="21"/>
  <c r="H499" i="21" s="1"/>
  <c r="G541" i="18"/>
  <c r="D550" i="49"/>
  <c r="C550" i="49"/>
  <c r="E550" i="49"/>
  <c r="D540" i="18"/>
  <c r="C540" i="18"/>
  <c r="G499" i="39"/>
  <c r="CN548" i="13"/>
  <c r="L551" i="49"/>
  <c r="D498" i="39"/>
  <c r="C498" i="39"/>
  <c r="E498" i="39"/>
  <c r="H540" i="18"/>
  <c r="H541" i="18" s="1"/>
  <c r="D498" i="21"/>
  <c r="E498" i="21"/>
  <c r="C498" i="21"/>
  <c r="CM549" i="13"/>
  <c r="BU538" i="13"/>
  <c r="BV538" i="13" s="1"/>
  <c r="BI540" i="13"/>
  <c r="BJ540" i="13" s="1"/>
  <c r="CA544" i="13"/>
  <c r="CB544" i="13" s="1"/>
  <c r="CG538" i="13"/>
  <c r="CH538" i="13" s="1"/>
  <c r="BO539" i="13"/>
  <c r="BP539" i="13" s="1"/>
  <c r="H499" i="39" l="1"/>
  <c r="E551" i="49"/>
  <c r="C551" i="49"/>
  <c r="D551" i="49"/>
  <c r="C499" i="21"/>
  <c r="D499" i="21"/>
  <c r="E499" i="21"/>
  <c r="G542" i="18"/>
  <c r="H542" i="18" s="1"/>
  <c r="G500" i="39"/>
  <c r="E499" i="39"/>
  <c r="D499" i="39"/>
  <c r="C499" i="39"/>
  <c r="D541" i="18"/>
  <c r="C541" i="18"/>
  <c r="G500" i="21"/>
  <c r="CN549" i="13"/>
  <c r="L552" i="49"/>
  <c r="M551" i="49"/>
  <c r="CM550" i="13"/>
  <c r="BU539" i="13"/>
  <c r="BV539" i="13" s="1"/>
  <c r="BO540" i="13"/>
  <c r="BP540" i="13" s="1"/>
  <c r="CA545" i="13"/>
  <c r="CB545" i="13" s="1"/>
  <c r="CG539" i="13"/>
  <c r="CH539" i="13" s="1"/>
  <c r="BI541" i="13"/>
  <c r="BJ541" i="13" s="1"/>
  <c r="M552" i="49" l="1"/>
  <c r="C500" i="21"/>
  <c r="D500" i="21"/>
  <c r="E500" i="21"/>
  <c r="C500" i="39"/>
  <c r="D500" i="39"/>
  <c r="E500" i="39"/>
  <c r="G543" i="18"/>
  <c r="H543" i="18" s="1"/>
  <c r="G501" i="39"/>
  <c r="E552" i="49"/>
  <c r="C552" i="49"/>
  <c r="D552" i="49"/>
  <c r="D542" i="18"/>
  <c r="C542" i="18"/>
  <c r="H500" i="21"/>
  <c r="G501" i="21"/>
  <c r="CN550" i="13"/>
  <c r="L553" i="49"/>
  <c r="H500" i="39"/>
  <c r="CM551" i="13"/>
  <c r="BU540" i="13"/>
  <c r="BV540" i="13" s="1"/>
  <c r="BI542" i="13"/>
  <c r="BJ542" i="13" s="1"/>
  <c r="CA546" i="13"/>
  <c r="CB546" i="13" s="1"/>
  <c r="BO541" i="13"/>
  <c r="BP541" i="13" s="1"/>
  <c r="CG540" i="13"/>
  <c r="CH540" i="13" s="1"/>
  <c r="H501" i="39" l="1"/>
  <c r="H501" i="21"/>
  <c r="E553" i="49"/>
  <c r="D553" i="49"/>
  <c r="C553" i="49"/>
  <c r="D501" i="39"/>
  <c r="C501" i="39"/>
  <c r="E501" i="39"/>
  <c r="G502" i="21"/>
  <c r="G502" i="39"/>
  <c r="G544" i="18"/>
  <c r="CN551" i="13"/>
  <c r="L554" i="49"/>
  <c r="C501" i="21"/>
  <c r="E501" i="21"/>
  <c r="D501" i="21"/>
  <c r="D543" i="18"/>
  <c r="C543" i="18"/>
  <c r="M553" i="49"/>
  <c r="CM552" i="13"/>
  <c r="BU541" i="13"/>
  <c r="BV541" i="13" s="1"/>
  <c r="CA547" i="13"/>
  <c r="CB547" i="13" s="1"/>
  <c r="CG541" i="13"/>
  <c r="CH541" i="13" s="1"/>
  <c r="BO542" i="13"/>
  <c r="BP542" i="13" s="1"/>
  <c r="BI543" i="13"/>
  <c r="BJ543" i="13" s="1"/>
  <c r="H502" i="21" l="1"/>
  <c r="M554" i="49"/>
  <c r="D502" i="39"/>
  <c r="C502" i="39"/>
  <c r="E502" i="39"/>
  <c r="G503" i="21"/>
  <c r="C544" i="18"/>
  <c r="D544" i="18"/>
  <c r="G503" i="39"/>
  <c r="C502" i="21"/>
  <c r="E502" i="21"/>
  <c r="D502" i="21"/>
  <c r="G545" i="18"/>
  <c r="CN552" i="13"/>
  <c r="L555" i="49"/>
  <c r="C554" i="49"/>
  <c r="E554" i="49"/>
  <c r="D554" i="49"/>
  <c r="H544" i="18"/>
  <c r="H502" i="39"/>
  <c r="CM553" i="13"/>
  <c r="BU542" i="13"/>
  <c r="BV542" i="13" s="1"/>
  <c r="CA548" i="13"/>
  <c r="CB548" i="13" s="1"/>
  <c r="BI544" i="13"/>
  <c r="BJ544" i="13" s="1"/>
  <c r="BO543" i="13"/>
  <c r="BP543" i="13" s="1"/>
  <c r="CG542" i="13"/>
  <c r="CH542" i="13" s="1"/>
  <c r="H503" i="21" l="1"/>
  <c r="H503" i="39"/>
  <c r="H545" i="18"/>
  <c r="D545" i="18"/>
  <c r="C545" i="18"/>
  <c r="E503" i="39"/>
  <c r="D503" i="39"/>
  <c r="C503" i="39"/>
  <c r="G504" i="39"/>
  <c r="C555" i="49"/>
  <c r="E555" i="49"/>
  <c r="D555" i="49"/>
  <c r="E503" i="21"/>
  <c r="C503" i="21"/>
  <c r="D503" i="21"/>
  <c r="G504" i="21"/>
  <c r="G546" i="18"/>
  <c r="CN553" i="13"/>
  <c r="L556" i="49"/>
  <c r="M555" i="49"/>
  <c r="CM554" i="13"/>
  <c r="CN554" i="13" s="1"/>
  <c r="BU543" i="13"/>
  <c r="BV543" i="13" s="1"/>
  <c r="BO544" i="13"/>
  <c r="BP544" i="13" s="1"/>
  <c r="BI545" i="13"/>
  <c r="BJ545" i="13" s="1"/>
  <c r="CG543" i="13"/>
  <c r="CH543" i="13" s="1"/>
  <c r="CA549" i="13"/>
  <c r="CB549" i="13" s="1"/>
  <c r="M556" i="49" l="1"/>
  <c r="M558" i="49" s="1"/>
  <c r="J33" i="2" s="1"/>
  <c r="G547" i="18"/>
  <c r="D556" i="49"/>
  <c r="C556" i="49"/>
  <c r="E556" i="49"/>
  <c r="L558" i="49"/>
  <c r="E504" i="21"/>
  <c r="C504" i="21"/>
  <c r="D504" i="21"/>
  <c r="H504" i="21"/>
  <c r="G505" i="39"/>
  <c r="C504" i="39"/>
  <c r="E504" i="39"/>
  <c r="D504" i="39"/>
  <c r="G505" i="21"/>
  <c r="D546" i="18"/>
  <c r="C546" i="18"/>
  <c r="H546" i="18"/>
  <c r="H547" i="18" s="1"/>
  <c r="H504" i="39"/>
  <c r="CM555" i="13"/>
  <c r="CN555" i="13" s="1"/>
  <c r="BU544" i="13"/>
  <c r="BV544" i="13" s="1"/>
  <c r="BI546" i="13"/>
  <c r="BJ546" i="13" s="1"/>
  <c r="CA550" i="13"/>
  <c r="CB550" i="13" s="1"/>
  <c r="CG544" i="13"/>
  <c r="CH544" i="13" s="1"/>
  <c r="BO545" i="13"/>
  <c r="BP545" i="13" s="1"/>
  <c r="M9" i="49" l="1"/>
  <c r="H505" i="21"/>
  <c r="H505" i="39"/>
  <c r="D547" i="18"/>
  <c r="C547" i="18"/>
  <c r="D505" i="21"/>
  <c r="C505" i="21"/>
  <c r="E505" i="21"/>
  <c r="G548" i="18"/>
  <c r="G506" i="39"/>
  <c r="E505" i="39"/>
  <c r="D505" i="39"/>
  <c r="C505" i="39"/>
  <c r="G506" i="21"/>
  <c r="CM556" i="13"/>
  <c r="CN556" i="13" s="1"/>
  <c r="CJ557" i="13"/>
  <c r="CK557" i="13" s="1"/>
  <c r="BU545" i="13"/>
  <c r="BV545" i="13" s="1"/>
  <c r="BO546" i="13"/>
  <c r="BP546" i="13" s="1"/>
  <c r="BI547" i="13"/>
  <c r="BJ547" i="13" s="1"/>
  <c r="CG545" i="13"/>
  <c r="CH545" i="13" s="1"/>
  <c r="CA551" i="13"/>
  <c r="CB551" i="13" s="1"/>
  <c r="H506" i="21" l="1"/>
  <c r="H506" i="39"/>
  <c r="G507" i="21"/>
  <c r="C548" i="18"/>
  <c r="D548" i="18"/>
  <c r="G549" i="18"/>
  <c r="C506" i="21"/>
  <c r="D506" i="21"/>
  <c r="E506" i="21"/>
  <c r="G507" i="39"/>
  <c r="D506" i="39"/>
  <c r="E506" i="39"/>
  <c r="C506" i="39"/>
  <c r="H548" i="18"/>
  <c r="CM557" i="13"/>
  <c r="CN557" i="13" s="1"/>
  <c r="BU546" i="13"/>
  <c r="BV546" i="13" s="1"/>
  <c r="CA552" i="13"/>
  <c r="CB552" i="13" s="1"/>
  <c r="BI548" i="13"/>
  <c r="BJ548" i="13" s="1"/>
  <c r="CG546" i="13"/>
  <c r="CH546" i="13" s="1"/>
  <c r="BO547" i="13"/>
  <c r="BP547" i="13" s="1"/>
  <c r="H549" i="18" l="1"/>
  <c r="G550" i="18"/>
  <c r="G508" i="39"/>
  <c r="D507" i="21"/>
  <c r="E507" i="21"/>
  <c r="C507" i="21"/>
  <c r="C507" i="39"/>
  <c r="E507" i="39"/>
  <c r="D507" i="39"/>
  <c r="H507" i="39"/>
  <c r="G508" i="21"/>
  <c r="D549" i="18"/>
  <c r="C549" i="18"/>
  <c r="H507" i="21"/>
  <c r="BU547" i="13"/>
  <c r="BV547" i="13" s="1"/>
  <c r="BI549" i="13"/>
  <c r="BJ549" i="13" s="1"/>
  <c r="CG547" i="13"/>
  <c r="CH547" i="13" s="1"/>
  <c r="BO548" i="13"/>
  <c r="BP548" i="13" s="1"/>
  <c r="CA553" i="13"/>
  <c r="CB553" i="13" s="1"/>
  <c r="H550" i="18" l="1"/>
  <c r="H508" i="21"/>
  <c r="H508" i="39"/>
  <c r="G509" i="21"/>
  <c r="C508" i="39"/>
  <c r="E508" i="39"/>
  <c r="D508" i="39"/>
  <c r="G509" i="39"/>
  <c r="G551" i="18"/>
  <c r="D508" i="21"/>
  <c r="E508" i="21"/>
  <c r="C508" i="21"/>
  <c r="C550" i="18"/>
  <c r="D550" i="18"/>
  <c r="BU548" i="13"/>
  <c r="BV548" i="13" s="1"/>
  <c r="CG548" i="13"/>
  <c r="CH548" i="13" s="1"/>
  <c r="CA554" i="13"/>
  <c r="CB554" i="13" s="1"/>
  <c r="BO549" i="13"/>
  <c r="BP549" i="13" s="1"/>
  <c r="BI550" i="13"/>
  <c r="BJ550" i="13" s="1"/>
  <c r="H551" i="18" l="1"/>
  <c r="H509" i="21"/>
  <c r="H509" i="39"/>
  <c r="G552" i="18"/>
  <c r="G510" i="21"/>
  <c r="G510" i="39"/>
  <c r="D551" i="18"/>
  <c r="C551" i="18"/>
  <c r="E509" i="21"/>
  <c r="D509" i="21"/>
  <c r="C509" i="21"/>
  <c r="E509" i="39"/>
  <c r="D509" i="39"/>
  <c r="C509" i="39"/>
  <c r="BU549" i="13"/>
  <c r="BV549" i="13" s="1"/>
  <c r="BO550" i="13"/>
  <c r="BP550" i="13" s="1"/>
  <c r="CG549" i="13"/>
  <c r="CH549" i="13" s="1"/>
  <c r="BI551" i="13"/>
  <c r="BJ551" i="13" s="1"/>
  <c r="CA555" i="13"/>
  <c r="CB555" i="13" s="1"/>
  <c r="H510" i="21" l="1"/>
  <c r="G511" i="39"/>
  <c r="G553" i="18"/>
  <c r="D552" i="18"/>
  <c r="C552" i="18"/>
  <c r="D510" i="21"/>
  <c r="C510" i="21"/>
  <c r="E510" i="21"/>
  <c r="H552" i="18"/>
  <c r="G511" i="21"/>
  <c r="C510" i="39"/>
  <c r="D510" i="39"/>
  <c r="E510" i="39"/>
  <c r="H510" i="39"/>
  <c r="BU550" i="13"/>
  <c r="BV550" i="13" s="1"/>
  <c r="CG550" i="13"/>
  <c r="CH550" i="13" s="1"/>
  <c r="BX557" i="13"/>
  <c r="BY557" i="13" s="1"/>
  <c r="CA556" i="13"/>
  <c r="CB556" i="13" s="1"/>
  <c r="BO551" i="13"/>
  <c r="BP551" i="13" s="1"/>
  <c r="BI552" i="13"/>
  <c r="BJ552" i="13" s="1"/>
  <c r="H511" i="21" l="1"/>
  <c r="H553" i="18"/>
  <c r="H511" i="39"/>
  <c r="G512" i="21"/>
  <c r="D553" i="18"/>
  <c r="C553" i="18"/>
  <c r="G512" i="39"/>
  <c r="G554" i="18"/>
  <c r="C511" i="21"/>
  <c r="D511" i="21"/>
  <c r="E511" i="21"/>
  <c r="D511" i="39"/>
  <c r="C511" i="39"/>
  <c r="E511" i="39"/>
  <c r="BU551" i="13"/>
  <c r="BV551" i="13" s="1"/>
  <c r="CA557" i="13"/>
  <c r="CB557" i="13" s="1"/>
  <c r="BI553" i="13"/>
  <c r="BJ553" i="13" s="1"/>
  <c r="CG551" i="13"/>
  <c r="CH551" i="13" s="1"/>
  <c r="BO552" i="13"/>
  <c r="BP552" i="13" s="1"/>
  <c r="H554" i="18" l="1"/>
  <c r="H512" i="39"/>
  <c r="G513" i="21"/>
  <c r="G555" i="18"/>
  <c r="G513" i="39"/>
  <c r="C554" i="18"/>
  <c r="D554" i="18"/>
  <c r="C512" i="21"/>
  <c r="D512" i="21"/>
  <c r="E512" i="21"/>
  <c r="E512" i="39"/>
  <c r="C512" i="39"/>
  <c r="D512" i="39"/>
  <c r="H512" i="21"/>
  <c r="H513" i="21" s="1"/>
  <c r="BU552" i="13"/>
  <c r="BV552" i="13" s="1"/>
  <c r="BI554" i="13"/>
  <c r="BJ554" i="13" s="1"/>
  <c r="CG552" i="13"/>
  <c r="CH552" i="13" s="1"/>
  <c r="BO553" i="13"/>
  <c r="BP553" i="13" s="1"/>
  <c r="C513" i="39" l="1"/>
  <c r="E513" i="39"/>
  <c r="D513" i="39"/>
  <c r="C513" i="21"/>
  <c r="E513" i="21"/>
  <c r="D513" i="21"/>
  <c r="G514" i="39"/>
  <c r="G556" i="18"/>
  <c r="D555" i="18"/>
  <c r="C555" i="18"/>
  <c r="H513" i="39"/>
  <c r="G514" i="21"/>
  <c r="H514" i="21" s="1"/>
  <c r="H555" i="18"/>
  <c r="BU553" i="13"/>
  <c r="BV553" i="13" s="1"/>
  <c r="BO554" i="13"/>
  <c r="BP554" i="13" s="1"/>
  <c r="CG553" i="13"/>
  <c r="CH553" i="13" s="1"/>
  <c r="BI555" i="13"/>
  <c r="BJ555" i="13" s="1"/>
  <c r="H556" i="18" l="1"/>
  <c r="H558" i="18" s="1"/>
  <c r="H9" i="18" s="1"/>
  <c r="G15" i="30" s="1"/>
  <c r="J18" i="30" s="1"/>
  <c r="L19" i="30" s="1"/>
  <c r="H514" i="39"/>
  <c r="D514" i="39"/>
  <c r="C514" i="39"/>
  <c r="E514" i="39"/>
  <c r="D556" i="18"/>
  <c r="C556" i="18"/>
  <c r="G558" i="18"/>
  <c r="K21" i="31" s="1"/>
  <c r="G515" i="39"/>
  <c r="G515" i="21"/>
  <c r="D514" i="21"/>
  <c r="E514" i="21"/>
  <c r="C514" i="21"/>
  <c r="BU554" i="13"/>
  <c r="BV554" i="13" s="1"/>
  <c r="BF557" i="13"/>
  <c r="BG557" i="13" s="1"/>
  <c r="BI556" i="13"/>
  <c r="BJ556" i="13" s="1"/>
  <c r="CG554" i="13"/>
  <c r="CH554" i="13" s="1"/>
  <c r="BO555" i="13"/>
  <c r="BP555" i="13" s="1"/>
  <c r="H515" i="39" l="1"/>
  <c r="G516" i="39"/>
  <c r="C515" i="21"/>
  <c r="D515" i="21"/>
  <c r="E515" i="21"/>
  <c r="G516" i="21"/>
  <c r="E515" i="39"/>
  <c r="D515" i="39"/>
  <c r="C515" i="39"/>
  <c r="M21" i="31"/>
  <c r="BD18" i="47"/>
  <c r="H515" i="21"/>
  <c r="BU555" i="13"/>
  <c r="BV555" i="13" s="1"/>
  <c r="BL557" i="13"/>
  <c r="BM557" i="13" s="1"/>
  <c r="BO556" i="13"/>
  <c r="BP556" i="13" s="1"/>
  <c r="CG555" i="13"/>
  <c r="CH555" i="13" s="1"/>
  <c r="BI557" i="13"/>
  <c r="BJ557" i="13" s="1"/>
  <c r="H516" i="21" l="1"/>
  <c r="BQ18" i="47"/>
  <c r="C516" i="21"/>
  <c r="D516" i="21"/>
  <c r="E516" i="21"/>
  <c r="C516" i="39"/>
  <c r="D516" i="39"/>
  <c r="E516" i="39"/>
  <c r="G517" i="39"/>
  <c r="G517" i="21"/>
  <c r="H517" i="21" s="1"/>
  <c r="H516" i="39"/>
  <c r="BU556" i="13"/>
  <c r="BV556" i="13" s="1"/>
  <c r="BR557" i="13"/>
  <c r="BS557" i="13" s="1"/>
  <c r="CG556" i="13"/>
  <c r="CH556" i="13" s="1"/>
  <c r="CD557" i="13"/>
  <c r="BO557" i="13"/>
  <c r="BP557" i="13" s="1"/>
  <c r="H517" i="39" l="1"/>
  <c r="G518" i="39"/>
  <c r="CE557" i="13"/>
  <c r="F519" i="21"/>
  <c r="D517" i="39"/>
  <c r="C517" i="39"/>
  <c r="E517" i="39"/>
  <c r="F519" i="39"/>
  <c r="G518" i="21"/>
  <c r="C517" i="21"/>
  <c r="E517" i="21"/>
  <c r="D517" i="21"/>
  <c r="BU557" i="13"/>
  <c r="BV557" i="13" s="1"/>
  <c r="CG557" i="13"/>
  <c r="CH557" i="13" s="1"/>
  <c r="D518" i="39" l="1"/>
  <c r="C518" i="39"/>
  <c r="E518" i="39"/>
  <c r="F558" i="39"/>
  <c r="I17" i="31" s="1"/>
  <c r="G519" i="21"/>
  <c r="G558" i="21" s="1"/>
  <c r="K23" i="31" s="1"/>
  <c r="BD20" i="47" s="1"/>
  <c r="H518" i="39"/>
  <c r="G519" i="39"/>
  <c r="G558" i="39" s="1"/>
  <c r="K17" i="31" s="1"/>
  <c r="BD14" i="47" s="1"/>
  <c r="C518" i="21"/>
  <c r="E518" i="21"/>
  <c r="D518" i="21"/>
  <c r="C519" i="21"/>
  <c r="F558" i="21"/>
  <c r="I23" i="31" s="1"/>
  <c r="H518" i="21"/>
  <c r="H8" i="53"/>
  <c r="F13" i="53" s="1"/>
  <c r="F558" i="53" s="1"/>
  <c r="D519" i="21" l="1"/>
  <c r="H519" i="21"/>
  <c r="H520" i="21" s="1"/>
  <c r="H521" i="21" s="1"/>
  <c r="H522" i="21" s="1"/>
  <c r="H523" i="21" s="1"/>
  <c r="H524" i="21" s="1"/>
  <c r="H525" i="21" s="1"/>
  <c r="H526" i="21" s="1"/>
  <c r="H527" i="21" s="1"/>
  <c r="H528" i="21" s="1"/>
  <c r="H529" i="21" s="1"/>
  <c r="H530" i="21" s="1"/>
  <c r="H531" i="21" s="1"/>
  <c r="H532" i="21" s="1"/>
  <c r="H533" i="21" s="1"/>
  <c r="H534" i="21" s="1"/>
  <c r="H535" i="21" s="1"/>
  <c r="H536" i="21" s="1"/>
  <c r="H537" i="21" s="1"/>
  <c r="H538" i="21" s="1"/>
  <c r="H539" i="21" s="1"/>
  <c r="H540" i="21" s="1"/>
  <c r="H541" i="21" s="1"/>
  <c r="H542" i="21" s="1"/>
  <c r="H543" i="21" s="1"/>
  <c r="H544" i="21" s="1"/>
  <c r="H545" i="21" s="1"/>
  <c r="H546" i="21" s="1"/>
  <c r="H547" i="21" s="1"/>
  <c r="H548" i="21" s="1"/>
  <c r="H549" i="21" s="1"/>
  <c r="H550" i="21" s="1"/>
  <c r="H551" i="21" s="1"/>
  <c r="H552" i="21" s="1"/>
  <c r="H553" i="21" s="1"/>
  <c r="H554" i="21" s="1"/>
  <c r="H555" i="21" s="1"/>
  <c r="H556" i="21" s="1"/>
  <c r="H558" i="21" s="1"/>
  <c r="H9" i="21" s="1"/>
  <c r="G17" i="30" s="1"/>
  <c r="E519" i="21"/>
  <c r="E519" i="39"/>
  <c r="AQ14" i="47"/>
  <c r="M17" i="31"/>
  <c r="AQ20" i="47"/>
  <c r="M23" i="31"/>
  <c r="H519" i="39"/>
  <c r="H520" i="39" s="1"/>
  <c r="H521" i="39" s="1"/>
  <c r="H522" i="39" s="1"/>
  <c r="H523" i="39" s="1"/>
  <c r="H524" i="39" s="1"/>
  <c r="H525" i="39" s="1"/>
  <c r="H526" i="39" s="1"/>
  <c r="H527" i="39" s="1"/>
  <c r="H528" i="39" s="1"/>
  <c r="H529" i="39" s="1"/>
  <c r="H530" i="39" s="1"/>
  <c r="H531" i="39" s="1"/>
  <c r="H532" i="39" s="1"/>
  <c r="H533" i="39" s="1"/>
  <c r="H534" i="39" s="1"/>
  <c r="H535" i="39" s="1"/>
  <c r="H536" i="39" s="1"/>
  <c r="H537" i="39" s="1"/>
  <c r="H538" i="39" s="1"/>
  <c r="H539" i="39" s="1"/>
  <c r="H540" i="39" s="1"/>
  <c r="H541" i="39" s="1"/>
  <c r="H542" i="39" s="1"/>
  <c r="H543" i="39" s="1"/>
  <c r="H544" i="39" s="1"/>
  <c r="H545" i="39" s="1"/>
  <c r="H546" i="39" s="1"/>
  <c r="H547" i="39" s="1"/>
  <c r="H548" i="39" s="1"/>
  <c r="H549" i="39" s="1"/>
  <c r="H550" i="39" s="1"/>
  <c r="H551" i="39" s="1"/>
  <c r="H552" i="39" s="1"/>
  <c r="H553" i="39" s="1"/>
  <c r="H554" i="39" s="1"/>
  <c r="H555" i="39" s="1"/>
  <c r="H556" i="39" s="1"/>
  <c r="H558" i="39" s="1"/>
  <c r="C519" i="39"/>
  <c r="D519" i="39"/>
  <c r="H13" i="53"/>
  <c r="H14" i="53" s="1"/>
  <c r="H15" i="53" s="1"/>
  <c r="H16" i="53" s="1"/>
  <c r="H17" i="53" s="1"/>
  <c r="H18" i="53" s="1"/>
  <c r="H19" i="53" s="1"/>
  <c r="H20" i="53" s="1"/>
  <c r="H21" i="53" s="1"/>
  <c r="H22" i="53" s="1"/>
  <c r="H23" i="53" s="1"/>
  <c r="H24" i="53" s="1"/>
  <c r="H25" i="53" s="1"/>
  <c r="H26" i="53" s="1"/>
  <c r="H27" i="53" s="1"/>
  <c r="H28" i="53" s="1"/>
  <c r="H29" i="53" s="1"/>
  <c r="H30" i="53" s="1"/>
  <c r="H31" i="53" s="1"/>
  <c r="H32" i="53" s="1"/>
  <c r="H33" i="53" s="1"/>
  <c r="H34" i="53" s="1"/>
  <c r="H35" i="53" s="1"/>
  <c r="H36" i="53" s="1"/>
  <c r="H37" i="53" s="1"/>
  <c r="H38" i="53" s="1"/>
  <c r="H39" i="53" s="1"/>
  <c r="H40" i="53" s="1"/>
  <c r="H41" i="53" s="1"/>
  <c r="H42" i="53" s="1"/>
  <c r="H43" i="53" s="1"/>
  <c r="H44" i="53" s="1"/>
  <c r="H45" i="53" s="1"/>
  <c r="H46" i="53" s="1"/>
  <c r="H47" i="53" s="1"/>
  <c r="H48" i="53" s="1"/>
  <c r="H49" i="53" s="1"/>
  <c r="H50" i="53" s="1"/>
  <c r="H51" i="53" s="1"/>
  <c r="H52" i="53" s="1"/>
  <c r="H53" i="53" s="1"/>
  <c r="H54" i="53" s="1"/>
  <c r="H55" i="53" s="1"/>
  <c r="H56" i="53" s="1"/>
  <c r="H57" i="53" s="1"/>
  <c r="H58" i="53" s="1"/>
  <c r="H59" i="53" s="1"/>
  <c r="H60" i="53" s="1"/>
  <c r="H61" i="53" s="1"/>
  <c r="H62" i="53" s="1"/>
  <c r="H63" i="53" s="1"/>
  <c r="H64" i="53" s="1"/>
  <c r="H65" i="53" s="1"/>
  <c r="H66" i="53" s="1"/>
  <c r="H67" i="53" s="1"/>
  <c r="H68" i="53" s="1"/>
  <c r="H69" i="53" s="1"/>
  <c r="H70" i="53" s="1"/>
  <c r="H71" i="53" s="1"/>
  <c r="H72" i="53" s="1"/>
  <c r="H73" i="53" s="1"/>
  <c r="H74" i="53" s="1"/>
  <c r="H75" i="53" s="1"/>
  <c r="H76" i="53" s="1"/>
  <c r="H77" i="53" s="1"/>
  <c r="H78" i="53" s="1"/>
  <c r="H79" i="53" s="1"/>
  <c r="H80" i="53" s="1"/>
  <c r="H81" i="53" s="1"/>
  <c r="H82" i="53" s="1"/>
  <c r="H83" i="53" s="1"/>
  <c r="H84" i="53" s="1"/>
  <c r="H85" i="53" s="1"/>
  <c r="H86" i="53" s="1"/>
  <c r="H87" i="53" s="1"/>
  <c r="H88" i="53" s="1"/>
  <c r="H89" i="53" s="1"/>
  <c r="H90" i="53" s="1"/>
  <c r="H91" i="53" s="1"/>
  <c r="H92" i="53" s="1"/>
  <c r="H93" i="53" s="1"/>
  <c r="H94" i="53" s="1"/>
  <c r="H95" i="53" s="1"/>
  <c r="H96" i="53" s="1"/>
  <c r="H97" i="53" s="1"/>
  <c r="H98" i="53" s="1"/>
  <c r="H99" i="53" s="1"/>
  <c r="H100" i="53" s="1"/>
  <c r="H101" i="53" s="1"/>
  <c r="H102" i="53" s="1"/>
  <c r="H103" i="53" s="1"/>
  <c r="H104" i="53" s="1"/>
  <c r="H105" i="53" s="1"/>
  <c r="H106" i="53" s="1"/>
  <c r="H107" i="53" s="1"/>
  <c r="H108" i="53" s="1"/>
  <c r="H109" i="53" s="1"/>
  <c r="H110" i="53" s="1"/>
  <c r="H111" i="53" s="1"/>
  <c r="H112" i="53" s="1"/>
  <c r="H113" i="53" s="1"/>
  <c r="H114" i="53" s="1"/>
  <c r="H115" i="53" s="1"/>
  <c r="H116" i="53" s="1"/>
  <c r="H117" i="53" s="1"/>
  <c r="H118" i="53" s="1"/>
  <c r="H119" i="53" s="1"/>
  <c r="H120" i="53" s="1"/>
  <c r="H121" i="53" s="1"/>
  <c r="H122" i="53" s="1"/>
  <c r="H123" i="53" s="1"/>
  <c r="H124" i="53" s="1"/>
  <c r="H125" i="53" s="1"/>
  <c r="H126" i="53" s="1"/>
  <c r="H127" i="53" s="1"/>
  <c r="H128" i="53" s="1"/>
  <c r="H129" i="53" s="1"/>
  <c r="H130" i="53" s="1"/>
  <c r="H131" i="53" s="1"/>
  <c r="H132" i="53" s="1"/>
  <c r="H133" i="53" s="1"/>
  <c r="H134" i="53" s="1"/>
  <c r="H135" i="53" s="1"/>
  <c r="H136" i="53" s="1"/>
  <c r="H137" i="53" s="1"/>
  <c r="H138" i="53" s="1"/>
  <c r="H139" i="53" s="1"/>
  <c r="H140" i="53" s="1"/>
  <c r="H141" i="53" s="1"/>
  <c r="H142" i="53" s="1"/>
  <c r="H143" i="53" s="1"/>
  <c r="H144" i="53" s="1"/>
  <c r="H145" i="53" s="1"/>
  <c r="H146" i="53" s="1"/>
  <c r="H147" i="53" s="1"/>
  <c r="H148" i="53" s="1"/>
  <c r="H149" i="53" s="1"/>
  <c r="H150" i="53" s="1"/>
  <c r="H151" i="53" s="1"/>
  <c r="H152" i="53" s="1"/>
  <c r="H153" i="53" s="1"/>
  <c r="H154" i="53" s="1"/>
  <c r="H155" i="53" s="1"/>
  <c r="H156" i="53" s="1"/>
  <c r="H157" i="53" s="1"/>
  <c r="H158" i="53" s="1"/>
  <c r="H159" i="53" s="1"/>
  <c r="H160" i="53" s="1"/>
  <c r="H161" i="53" s="1"/>
  <c r="H162" i="53" s="1"/>
  <c r="H163" i="53" s="1"/>
  <c r="H164" i="53" s="1"/>
  <c r="H165" i="53" s="1"/>
  <c r="H166" i="53" s="1"/>
  <c r="H167" i="53" s="1"/>
  <c r="H168" i="53" s="1"/>
  <c r="H169" i="53" s="1"/>
  <c r="H170" i="53" s="1"/>
  <c r="H171" i="53" s="1"/>
  <c r="H172" i="53" s="1"/>
  <c r="H173" i="53" s="1"/>
  <c r="H174" i="53" s="1"/>
  <c r="H175" i="53" s="1"/>
  <c r="H176" i="53" s="1"/>
  <c r="H177" i="53" s="1"/>
  <c r="H178" i="53" s="1"/>
  <c r="H179" i="53" s="1"/>
  <c r="H180" i="53" s="1"/>
  <c r="H181" i="53" s="1"/>
  <c r="H182" i="53" s="1"/>
  <c r="H183" i="53" s="1"/>
  <c r="H184" i="53" s="1"/>
  <c r="H185" i="53" s="1"/>
  <c r="H186" i="53" s="1"/>
  <c r="H187" i="53" s="1"/>
  <c r="H188" i="53" s="1"/>
  <c r="H189" i="53" s="1"/>
  <c r="H190" i="53" s="1"/>
  <c r="H191" i="53" s="1"/>
  <c r="H192" i="53" s="1"/>
  <c r="H193" i="53" s="1"/>
  <c r="H194" i="53" s="1"/>
  <c r="H195" i="53" s="1"/>
  <c r="H196" i="53" s="1"/>
  <c r="H197" i="53" s="1"/>
  <c r="H198" i="53" s="1"/>
  <c r="H199" i="53" s="1"/>
  <c r="H200" i="53" s="1"/>
  <c r="H201" i="53" s="1"/>
  <c r="H202" i="53" s="1"/>
  <c r="H203" i="53" s="1"/>
  <c r="H204" i="53" s="1"/>
  <c r="H205" i="53" s="1"/>
  <c r="H206" i="53" s="1"/>
  <c r="H207" i="53" s="1"/>
  <c r="H208" i="53" s="1"/>
  <c r="H209" i="53" s="1"/>
  <c r="H210" i="53" s="1"/>
  <c r="H211" i="53" s="1"/>
  <c r="H212" i="53" s="1"/>
  <c r="H213" i="53" s="1"/>
  <c r="H214" i="53" s="1"/>
  <c r="H215" i="53" s="1"/>
  <c r="H216" i="53" s="1"/>
  <c r="H217" i="53" s="1"/>
  <c r="H218" i="53" s="1"/>
  <c r="H219" i="53" s="1"/>
  <c r="H220" i="53" s="1"/>
  <c r="H221" i="53" s="1"/>
  <c r="H222" i="53" s="1"/>
  <c r="H223" i="53" s="1"/>
  <c r="H224" i="53" s="1"/>
  <c r="H225" i="53" s="1"/>
  <c r="H226" i="53" s="1"/>
  <c r="H227" i="53" s="1"/>
  <c r="H228" i="53" s="1"/>
  <c r="H229" i="53" s="1"/>
  <c r="H230" i="53" s="1"/>
  <c r="H231" i="53" s="1"/>
  <c r="H232" i="53" s="1"/>
  <c r="H233" i="53" s="1"/>
  <c r="H234" i="53" s="1"/>
  <c r="H235" i="53" s="1"/>
  <c r="H236" i="53" s="1"/>
  <c r="H237" i="53" s="1"/>
  <c r="H238" i="53" s="1"/>
  <c r="H239" i="53" s="1"/>
  <c r="H240" i="53" s="1"/>
  <c r="H241" i="53" s="1"/>
  <c r="H242" i="53" s="1"/>
  <c r="H243" i="53" s="1"/>
  <c r="H244" i="53" s="1"/>
  <c r="H245" i="53" s="1"/>
  <c r="H246" i="53" s="1"/>
  <c r="H247" i="53" s="1"/>
  <c r="H248" i="53" s="1"/>
  <c r="H249" i="53" s="1"/>
  <c r="H250" i="53" s="1"/>
  <c r="H251" i="53" s="1"/>
  <c r="H252" i="53" s="1"/>
  <c r="H253" i="53" s="1"/>
  <c r="H254" i="53" s="1"/>
  <c r="H255" i="53" s="1"/>
  <c r="H256" i="53" s="1"/>
  <c r="H257" i="53" s="1"/>
  <c r="H258" i="53" s="1"/>
  <c r="H259" i="53" s="1"/>
  <c r="H260" i="53" s="1"/>
  <c r="H261" i="53" s="1"/>
  <c r="H262" i="53" s="1"/>
  <c r="H263" i="53" s="1"/>
  <c r="H264" i="53" s="1"/>
  <c r="H265" i="53" s="1"/>
  <c r="H266" i="53" s="1"/>
  <c r="H267" i="53" s="1"/>
  <c r="H268" i="53" s="1"/>
  <c r="H269" i="53" s="1"/>
  <c r="H270" i="53" s="1"/>
  <c r="H271" i="53" s="1"/>
  <c r="H272" i="53" s="1"/>
  <c r="H273" i="53" s="1"/>
  <c r="H274" i="53" s="1"/>
  <c r="H275" i="53" s="1"/>
  <c r="H276" i="53" s="1"/>
  <c r="H277" i="53" s="1"/>
  <c r="H278" i="53" s="1"/>
  <c r="H279" i="53" s="1"/>
  <c r="H280" i="53" s="1"/>
  <c r="H281" i="53" s="1"/>
  <c r="H282" i="53" s="1"/>
  <c r="H283" i="53" s="1"/>
  <c r="H284" i="53" s="1"/>
  <c r="H285" i="53" s="1"/>
  <c r="H286" i="53" s="1"/>
  <c r="H287" i="53" s="1"/>
  <c r="H288" i="53" s="1"/>
  <c r="H289" i="53" s="1"/>
  <c r="H290" i="53" s="1"/>
  <c r="H291" i="53" s="1"/>
  <c r="H292" i="53" s="1"/>
  <c r="H293" i="53" s="1"/>
  <c r="H294" i="53" s="1"/>
  <c r="H295" i="53" s="1"/>
  <c r="H296" i="53" s="1"/>
  <c r="H297" i="53" s="1"/>
  <c r="H298" i="53" s="1"/>
  <c r="H299" i="53" s="1"/>
  <c r="H300" i="53" s="1"/>
  <c r="H301" i="53" s="1"/>
  <c r="H302" i="53" s="1"/>
  <c r="H303" i="53" s="1"/>
  <c r="H304" i="53" s="1"/>
  <c r="H305" i="53" s="1"/>
  <c r="H306" i="53" s="1"/>
  <c r="H307" i="53" s="1"/>
  <c r="H308" i="53" s="1"/>
  <c r="H309" i="53" s="1"/>
  <c r="H310" i="53" s="1"/>
  <c r="H311" i="53" s="1"/>
  <c r="H312" i="53" s="1"/>
  <c r="H313" i="53" s="1"/>
  <c r="H314" i="53" s="1"/>
  <c r="H315" i="53" s="1"/>
  <c r="H316" i="53" s="1"/>
  <c r="H317" i="53" s="1"/>
  <c r="H318" i="53" s="1"/>
  <c r="H319" i="53" s="1"/>
  <c r="H320" i="53" s="1"/>
  <c r="H321" i="53" s="1"/>
  <c r="H322" i="53" s="1"/>
  <c r="H323" i="53" s="1"/>
  <c r="H324" i="53" s="1"/>
  <c r="H325" i="53" s="1"/>
  <c r="H326" i="53" s="1"/>
  <c r="H327" i="53" s="1"/>
  <c r="H328" i="53" s="1"/>
  <c r="H329" i="53" s="1"/>
  <c r="H330" i="53" s="1"/>
  <c r="H331" i="53" s="1"/>
  <c r="H332" i="53" s="1"/>
  <c r="H333" i="53" s="1"/>
  <c r="H334" i="53" s="1"/>
  <c r="H335" i="53" s="1"/>
  <c r="H336" i="53" s="1"/>
  <c r="H337" i="53" s="1"/>
  <c r="H338" i="53" s="1"/>
  <c r="H339" i="53" s="1"/>
  <c r="H340" i="53" s="1"/>
  <c r="H341" i="53" s="1"/>
  <c r="H342" i="53" s="1"/>
  <c r="H343" i="53" s="1"/>
  <c r="H344" i="53" s="1"/>
  <c r="H345" i="53" s="1"/>
  <c r="H346" i="53" s="1"/>
  <c r="H347" i="53" s="1"/>
  <c r="H348" i="53" s="1"/>
  <c r="H349" i="53" s="1"/>
  <c r="H350" i="53" s="1"/>
  <c r="H351" i="53" s="1"/>
  <c r="H352" i="53" s="1"/>
  <c r="H353" i="53" s="1"/>
  <c r="H354" i="53" s="1"/>
  <c r="H355" i="53" s="1"/>
  <c r="H356" i="53" s="1"/>
  <c r="H357" i="53" s="1"/>
  <c r="H358" i="53" s="1"/>
  <c r="H359" i="53" s="1"/>
  <c r="H360" i="53" s="1"/>
  <c r="H361" i="53" s="1"/>
  <c r="H362" i="53" s="1"/>
  <c r="H363" i="53" s="1"/>
  <c r="H364" i="53" s="1"/>
  <c r="H365" i="53" s="1"/>
  <c r="H366" i="53" s="1"/>
  <c r="H367" i="53" s="1"/>
  <c r="H368" i="53" s="1"/>
  <c r="H369" i="53" s="1"/>
  <c r="H370" i="53" s="1"/>
  <c r="H371" i="53" s="1"/>
  <c r="H372" i="53" s="1"/>
  <c r="H373" i="53" s="1"/>
  <c r="H374" i="53" s="1"/>
  <c r="H375" i="53" s="1"/>
  <c r="H376" i="53" s="1"/>
  <c r="H377" i="53" s="1"/>
  <c r="H378" i="53" s="1"/>
  <c r="H379" i="53" s="1"/>
  <c r="H380" i="53" s="1"/>
  <c r="H381" i="53" s="1"/>
  <c r="H382" i="53" s="1"/>
  <c r="H383" i="53" s="1"/>
  <c r="H384" i="53" s="1"/>
  <c r="H385" i="53" s="1"/>
  <c r="H386" i="53" s="1"/>
  <c r="H387" i="53" s="1"/>
  <c r="H388" i="53" s="1"/>
  <c r="H389" i="53" s="1"/>
  <c r="H390" i="53" s="1"/>
  <c r="H391" i="53" s="1"/>
  <c r="H392" i="53" s="1"/>
  <c r="H393" i="53" s="1"/>
  <c r="H394" i="53" s="1"/>
  <c r="H395" i="53" s="1"/>
  <c r="H396" i="53" s="1"/>
  <c r="H397" i="53" s="1"/>
  <c r="H398" i="53" s="1"/>
  <c r="H399" i="53" s="1"/>
  <c r="H400" i="53" s="1"/>
  <c r="H401" i="53" s="1"/>
  <c r="H402" i="53" s="1"/>
  <c r="H403" i="53" s="1"/>
  <c r="H404" i="53" s="1"/>
  <c r="H405" i="53" s="1"/>
  <c r="H406" i="53" s="1"/>
  <c r="H407" i="53" s="1"/>
  <c r="H408" i="53" s="1"/>
  <c r="H409" i="53" s="1"/>
  <c r="H410" i="53" s="1"/>
  <c r="H411" i="53" s="1"/>
  <c r="H412" i="53" s="1"/>
  <c r="H413" i="53" s="1"/>
  <c r="H414" i="53" s="1"/>
  <c r="H415" i="53" s="1"/>
  <c r="H416" i="53" s="1"/>
  <c r="H417" i="53" s="1"/>
  <c r="H418" i="53" s="1"/>
  <c r="H419" i="53" s="1"/>
  <c r="H420" i="53" s="1"/>
  <c r="H421" i="53" s="1"/>
  <c r="H422" i="53" s="1"/>
  <c r="H423" i="53" s="1"/>
  <c r="H424" i="53" s="1"/>
  <c r="H425" i="53" s="1"/>
  <c r="H426" i="53" s="1"/>
  <c r="H427" i="53" s="1"/>
  <c r="H428" i="53" s="1"/>
  <c r="H429" i="53" s="1"/>
  <c r="H430" i="53" s="1"/>
  <c r="H431" i="53" s="1"/>
  <c r="H432" i="53" s="1"/>
  <c r="H433" i="53" s="1"/>
  <c r="H434" i="53" s="1"/>
  <c r="H435" i="53" s="1"/>
  <c r="H436" i="53" s="1"/>
  <c r="H437" i="53" s="1"/>
  <c r="H438" i="53" s="1"/>
  <c r="H439" i="53" s="1"/>
  <c r="H440" i="53" s="1"/>
  <c r="H441" i="53" s="1"/>
  <c r="H442" i="53" s="1"/>
  <c r="H443" i="53" s="1"/>
  <c r="H444" i="53" s="1"/>
  <c r="H445" i="53" s="1"/>
  <c r="H446" i="53" s="1"/>
  <c r="H447" i="53" s="1"/>
  <c r="H448" i="53" s="1"/>
  <c r="H449" i="53" s="1"/>
  <c r="H450" i="53" s="1"/>
  <c r="H451" i="53" s="1"/>
  <c r="H452" i="53" s="1"/>
  <c r="H453" i="53" s="1"/>
  <c r="H454" i="53" s="1"/>
  <c r="H455" i="53" s="1"/>
  <c r="H456" i="53" s="1"/>
  <c r="H457" i="53" s="1"/>
  <c r="H458" i="53" s="1"/>
  <c r="H459" i="53" s="1"/>
  <c r="H460" i="53" s="1"/>
  <c r="H461" i="53" s="1"/>
  <c r="H462" i="53" s="1"/>
  <c r="H463" i="53" s="1"/>
  <c r="H464" i="53" s="1"/>
  <c r="H465" i="53" s="1"/>
  <c r="H466" i="53" s="1"/>
  <c r="H467" i="53" s="1"/>
  <c r="H468" i="53" s="1"/>
  <c r="H469" i="53" s="1"/>
  <c r="H470" i="53" s="1"/>
  <c r="H471" i="53" s="1"/>
  <c r="H472" i="53" s="1"/>
  <c r="H473" i="53" s="1"/>
  <c r="H474" i="53" s="1"/>
  <c r="H475" i="53" s="1"/>
  <c r="H476" i="53" s="1"/>
  <c r="H477" i="53" s="1"/>
  <c r="H478" i="53" s="1"/>
  <c r="H479" i="53" s="1"/>
  <c r="H480" i="53" s="1"/>
  <c r="H481" i="53" s="1"/>
  <c r="H482" i="53" s="1"/>
  <c r="H483" i="53" s="1"/>
  <c r="H484" i="53" s="1"/>
  <c r="H485" i="53" s="1"/>
  <c r="H486" i="53" s="1"/>
  <c r="H487" i="53" s="1"/>
  <c r="H488" i="53" s="1"/>
  <c r="H489" i="53" s="1"/>
  <c r="H490" i="53" s="1"/>
  <c r="H491" i="53" s="1"/>
  <c r="H492" i="53" s="1"/>
  <c r="H493" i="53" s="1"/>
  <c r="H494" i="53" s="1"/>
  <c r="H495" i="53" s="1"/>
  <c r="H496" i="53" s="1"/>
  <c r="H497" i="53" s="1"/>
  <c r="H498" i="53" s="1"/>
  <c r="H499" i="53" s="1"/>
  <c r="H500" i="53" s="1"/>
  <c r="H501" i="53" s="1"/>
  <c r="H502" i="53" s="1"/>
  <c r="H503" i="53" s="1"/>
  <c r="H504" i="53" s="1"/>
  <c r="H505" i="53" s="1"/>
  <c r="H506" i="53" s="1"/>
  <c r="H507" i="53" s="1"/>
  <c r="H508" i="53" s="1"/>
  <c r="H509" i="53" s="1"/>
  <c r="H510" i="53" s="1"/>
  <c r="H511" i="53" s="1"/>
  <c r="H512" i="53" s="1"/>
  <c r="H513" i="53" s="1"/>
  <c r="H514" i="53" s="1"/>
  <c r="H515" i="53" s="1"/>
  <c r="H516" i="53" s="1"/>
  <c r="H517" i="53" s="1"/>
  <c r="H518" i="53" s="1"/>
  <c r="H519" i="53" s="1"/>
  <c r="H520" i="53" s="1"/>
  <c r="H521" i="53" s="1"/>
  <c r="H522" i="53" s="1"/>
  <c r="H523" i="53" s="1"/>
  <c r="H524" i="53" s="1"/>
  <c r="H525" i="53" s="1"/>
  <c r="H526" i="53" s="1"/>
  <c r="H527" i="53" s="1"/>
  <c r="H528" i="53" s="1"/>
  <c r="H529" i="53" s="1"/>
  <c r="H530" i="53" s="1"/>
  <c r="H531" i="53" s="1"/>
  <c r="H532" i="53" s="1"/>
  <c r="H533" i="53" s="1"/>
  <c r="H534" i="53" s="1"/>
  <c r="H535" i="53" s="1"/>
  <c r="H536" i="53" s="1"/>
  <c r="H537" i="53" s="1"/>
  <c r="H538" i="53" s="1"/>
  <c r="H539" i="53" s="1"/>
  <c r="H540" i="53" s="1"/>
  <c r="H541" i="53" s="1"/>
  <c r="H542" i="53" s="1"/>
  <c r="H543" i="53" s="1"/>
  <c r="H544" i="53" s="1"/>
  <c r="H545" i="53" s="1"/>
  <c r="H546" i="53" s="1"/>
  <c r="H547" i="53" s="1"/>
  <c r="H548" i="53" s="1"/>
  <c r="H549" i="53" s="1"/>
  <c r="H550" i="53" s="1"/>
  <c r="H551" i="53" s="1"/>
  <c r="H552" i="53" s="1"/>
  <c r="H553" i="53" s="1"/>
  <c r="H554" i="53" s="1"/>
  <c r="H555" i="53" s="1"/>
  <c r="H556" i="53" s="1"/>
  <c r="H558" i="53" s="1"/>
  <c r="BQ14" i="47" l="1"/>
  <c r="M15" i="31"/>
  <c r="BQ12" i="47" s="1"/>
  <c r="BQ20" i="47"/>
  <c r="M19" i="31"/>
  <c r="BQ16" i="47" s="1"/>
  <c r="H9" i="53" l="1"/>
  <c r="H8" i="40"/>
  <c r="H13" i="40" l="1"/>
  <c r="H14" i="40" s="1"/>
  <c r="H15" i="40" s="1"/>
  <c r="H16" i="40" s="1"/>
  <c r="H17" i="40" s="1"/>
  <c r="H18" i="40" s="1"/>
  <c r="H19" i="40" s="1"/>
  <c r="H20" i="40" s="1"/>
  <c r="H21" i="40" s="1"/>
  <c r="H22" i="40" s="1"/>
  <c r="H23" i="40" s="1"/>
  <c r="H24" i="40" s="1"/>
  <c r="H25" i="40" s="1"/>
  <c r="H26" i="40" s="1"/>
  <c r="H27" i="40" s="1"/>
  <c r="H28" i="40" s="1"/>
  <c r="H29" i="40" s="1"/>
  <c r="H30" i="40" s="1"/>
  <c r="H31" i="40" s="1"/>
  <c r="H32" i="40" s="1"/>
  <c r="H33" i="40" s="1"/>
  <c r="H34" i="40" s="1"/>
  <c r="H35" i="40" s="1"/>
  <c r="H36" i="40" s="1"/>
  <c r="H37" i="40" s="1"/>
  <c r="H38" i="40" s="1"/>
  <c r="H39" i="40" s="1"/>
  <c r="H40" i="40" s="1"/>
  <c r="H41" i="40" s="1"/>
  <c r="H42" i="40" s="1"/>
  <c r="H43" i="40" s="1"/>
  <c r="H44" i="40" s="1"/>
  <c r="H45" i="40" s="1"/>
  <c r="H46" i="40" s="1"/>
  <c r="H47" i="40" s="1"/>
  <c r="H48" i="40" s="1"/>
  <c r="H49" i="40" s="1"/>
  <c r="H50" i="40" s="1"/>
  <c r="H51" i="40" s="1"/>
  <c r="H52" i="40" s="1"/>
  <c r="H53" i="40" s="1"/>
  <c r="H54" i="40" s="1"/>
  <c r="H55" i="40" s="1"/>
  <c r="H56" i="40" s="1"/>
  <c r="H57" i="40" s="1"/>
  <c r="H58" i="40" s="1"/>
  <c r="H59" i="40" s="1"/>
  <c r="H60" i="40" s="1"/>
  <c r="H61" i="40" s="1"/>
  <c r="H62" i="40" s="1"/>
  <c r="H63" i="40" s="1"/>
  <c r="H64" i="40" s="1"/>
  <c r="H65" i="40" s="1"/>
  <c r="H66" i="40" s="1"/>
  <c r="H67" i="40" s="1"/>
  <c r="H68" i="40" s="1"/>
  <c r="H69" i="40" s="1"/>
  <c r="H70" i="40" s="1"/>
  <c r="H71" i="40" s="1"/>
  <c r="H72" i="40" s="1"/>
  <c r="H73" i="40" s="1"/>
  <c r="H74" i="40" s="1"/>
  <c r="H75" i="40" s="1"/>
  <c r="H76" i="40" s="1"/>
  <c r="H77" i="40" s="1"/>
  <c r="H78" i="40" s="1"/>
  <c r="H79" i="40" s="1"/>
  <c r="H80" i="40" s="1"/>
  <c r="H81" i="40" s="1"/>
  <c r="H82" i="40" s="1"/>
  <c r="H83" i="40" s="1"/>
  <c r="H84" i="40" s="1"/>
  <c r="H85" i="40" s="1"/>
  <c r="H86" i="40" s="1"/>
  <c r="H87" i="40" s="1"/>
  <c r="H88" i="40" s="1"/>
  <c r="H89" i="40" s="1"/>
  <c r="H90" i="40" s="1"/>
  <c r="H91" i="40" s="1"/>
  <c r="H92" i="40" s="1"/>
  <c r="H93" i="40" s="1"/>
  <c r="H94" i="40" s="1"/>
  <c r="H95" i="40" s="1"/>
  <c r="H96" i="40" s="1"/>
  <c r="H97" i="40" s="1"/>
  <c r="H98" i="40" s="1"/>
  <c r="H99" i="40" s="1"/>
  <c r="H100" i="40" s="1"/>
  <c r="H101" i="40" s="1"/>
  <c r="H102" i="40" s="1"/>
  <c r="H103" i="40" s="1"/>
  <c r="H104" i="40" s="1"/>
  <c r="H105" i="40" s="1"/>
  <c r="H106" i="40" s="1"/>
  <c r="H107" i="40" s="1"/>
  <c r="H108" i="40" s="1"/>
  <c r="H109" i="40" s="1"/>
  <c r="H110" i="40" s="1"/>
  <c r="H111" i="40" s="1"/>
  <c r="H112" i="40" s="1"/>
  <c r="H113" i="40" s="1"/>
  <c r="H114" i="40" s="1"/>
  <c r="H115" i="40" s="1"/>
  <c r="H116" i="40" s="1"/>
  <c r="H117" i="40" s="1"/>
  <c r="H118" i="40" s="1"/>
  <c r="H119" i="40" s="1"/>
  <c r="H120" i="40" s="1"/>
  <c r="H121" i="40" s="1"/>
  <c r="H122" i="40" s="1"/>
  <c r="H123" i="40" s="1"/>
  <c r="H124" i="40" s="1"/>
  <c r="H125" i="40" s="1"/>
  <c r="H126" i="40" s="1"/>
  <c r="H127" i="40" s="1"/>
  <c r="H128" i="40" s="1"/>
  <c r="H129" i="40" s="1"/>
  <c r="H130" i="40" s="1"/>
  <c r="H131" i="40" s="1"/>
  <c r="H132" i="40" s="1"/>
  <c r="H133" i="40" s="1"/>
  <c r="H134" i="40" s="1"/>
  <c r="H135" i="40" s="1"/>
  <c r="H136" i="40" s="1"/>
  <c r="H137" i="40" s="1"/>
  <c r="H138" i="40" s="1"/>
  <c r="H139" i="40" s="1"/>
  <c r="H140" i="40" s="1"/>
  <c r="H141" i="40" s="1"/>
  <c r="H142" i="40" s="1"/>
  <c r="H143" i="40" s="1"/>
  <c r="H144" i="40" s="1"/>
  <c r="H145" i="40" s="1"/>
  <c r="H146" i="40" s="1"/>
  <c r="H147" i="40" s="1"/>
  <c r="H148" i="40" s="1"/>
  <c r="H149" i="40" s="1"/>
  <c r="H150" i="40" s="1"/>
  <c r="H151" i="40" s="1"/>
  <c r="H152" i="40" s="1"/>
  <c r="H153" i="40" s="1"/>
  <c r="H154" i="40" s="1"/>
  <c r="H155" i="40" s="1"/>
  <c r="H156" i="40" s="1"/>
  <c r="H157" i="40" s="1"/>
  <c r="H158" i="40" s="1"/>
  <c r="H159" i="40" s="1"/>
  <c r="H160" i="40" s="1"/>
  <c r="H161" i="40" s="1"/>
  <c r="H162" i="40" s="1"/>
  <c r="H163" i="40" s="1"/>
  <c r="H164" i="40" s="1"/>
  <c r="H165" i="40" s="1"/>
  <c r="H166" i="40" s="1"/>
  <c r="H167" i="40" s="1"/>
  <c r="H168" i="40" s="1"/>
  <c r="H169" i="40" s="1"/>
  <c r="H170" i="40" s="1"/>
  <c r="H171" i="40" s="1"/>
  <c r="H172" i="40" s="1"/>
  <c r="H173" i="40" s="1"/>
  <c r="H174" i="40" s="1"/>
  <c r="H175" i="40" s="1"/>
  <c r="H176" i="40" s="1"/>
  <c r="H177" i="40" s="1"/>
  <c r="H178" i="40" s="1"/>
  <c r="H179" i="40" s="1"/>
  <c r="H180" i="40" s="1"/>
  <c r="H181" i="40" s="1"/>
  <c r="H182" i="40" s="1"/>
  <c r="H183" i="40" s="1"/>
  <c r="H184" i="40" s="1"/>
  <c r="H185" i="40" s="1"/>
  <c r="H186" i="40" s="1"/>
  <c r="H187" i="40" s="1"/>
  <c r="H188" i="40" s="1"/>
  <c r="H189" i="40" s="1"/>
  <c r="H190" i="40" s="1"/>
  <c r="H191" i="40" s="1"/>
  <c r="H192" i="40" s="1"/>
  <c r="H193" i="40" s="1"/>
  <c r="H194" i="40" s="1"/>
  <c r="H195" i="40" s="1"/>
  <c r="H196" i="40" s="1"/>
  <c r="H197" i="40" s="1"/>
  <c r="H198" i="40" s="1"/>
  <c r="H199" i="40" s="1"/>
  <c r="H200" i="40" s="1"/>
  <c r="H201" i="40" s="1"/>
  <c r="H202" i="40" s="1"/>
  <c r="H203" i="40" s="1"/>
  <c r="H204" i="40" s="1"/>
  <c r="H205" i="40" s="1"/>
  <c r="H206" i="40" s="1"/>
  <c r="H207" i="40" s="1"/>
  <c r="H208" i="40" s="1"/>
  <c r="H209" i="40" s="1"/>
  <c r="H210" i="40" s="1"/>
  <c r="H211" i="40" s="1"/>
  <c r="H212" i="40" s="1"/>
  <c r="H213" i="40" s="1"/>
  <c r="H214" i="40" s="1"/>
  <c r="H215" i="40" s="1"/>
  <c r="H216" i="40" s="1"/>
  <c r="H217" i="40" s="1"/>
  <c r="H218" i="40" s="1"/>
  <c r="H219" i="40" s="1"/>
  <c r="H220" i="40" s="1"/>
  <c r="H221" i="40" s="1"/>
  <c r="H222" i="40" s="1"/>
  <c r="H223" i="40" s="1"/>
  <c r="H224" i="40" s="1"/>
  <c r="H225" i="40" s="1"/>
  <c r="H226" i="40" s="1"/>
  <c r="H227" i="40" s="1"/>
  <c r="H228" i="40" s="1"/>
  <c r="H229" i="40" s="1"/>
  <c r="H230" i="40" s="1"/>
  <c r="H231" i="40" s="1"/>
  <c r="H232" i="40" s="1"/>
  <c r="H233" i="40" s="1"/>
  <c r="H234" i="40" s="1"/>
  <c r="H235" i="40" s="1"/>
  <c r="H236" i="40" s="1"/>
  <c r="H237" i="40" s="1"/>
  <c r="H238" i="40" s="1"/>
  <c r="H239" i="40" s="1"/>
  <c r="H240" i="40" s="1"/>
  <c r="H241" i="40" s="1"/>
  <c r="H242" i="40" s="1"/>
  <c r="H243" i="40" s="1"/>
  <c r="H244" i="40" s="1"/>
  <c r="H245" i="40" s="1"/>
  <c r="H246" i="40" s="1"/>
  <c r="H247" i="40" s="1"/>
  <c r="H248" i="40" s="1"/>
  <c r="H249" i="40" s="1"/>
  <c r="H250" i="40" s="1"/>
  <c r="H251" i="40" s="1"/>
  <c r="H252" i="40" s="1"/>
  <c r="H253" i="40" s="1"/>
  <c r="H254" i="40" s="1"/>
  <c r="H255" i="40" s="1"/>
  <c r="H256" i="40" s="1"/>
  <c r="H257" i="40" s="1"/>
  <c r="H258" i="40" s="1"/>
  <c r="H259" i="40" s="1"/>
  <c r="H260" i="40" s="1"/>
  <c r="H261" i="40" s="1"/>
  <c r="H262" i="40" s="1"/>
  <c r="H263" i="40" s="1"/>
  <c r="H264" i="40" s="1"/>
  <c r="H265" i="40" s="1"/>
  <c r="H266" i="40" s="1"/>
  <c r="H267" i="40" s="1"/>
  <c r="H268" i="40" s="1"/>
  <c r="H269" i="40" s="1"/>
  <c r="H270" i="40" s="1"/>
  <c r="H271" i="40" s="1"/>
  <c r="H272" i="40" s="1"/>
  <c r="H273" i="40" s="1"/>
  <c r="H274" i="40" s="1"/>
  <c r="H275" i="40" s="1"/>
  <c r="H276" i="40" s="1"/>
  <c r="H277" i="40" s="1"/>
  <c r="H278" i="40" s="1"/>
  <c r="H279" i="40" s="1"/>
  <c r="H280" i="40" s="1"/>
  <c r="H281" i="40" s="1"/>
  <c r="H282" i="40" s="1"/>
  <c r="H283" i="40" s="1"/>
  <c r="H284" i="40" s="1"/>
  <c r="H285" i="40" s="1"/>
  <c r="H286" i="40" s="1"/>
  <c r="H287" i="40" s="1"/>
  <c r="H288" i="40" s="1"/>
  <c r="H289" i="40" s="1"/>
  <c r="H290" i="40" s="1"/>
  <c r="H291" i="40" s="1"/>
  <c r="H292" i="40" s="1"/>
  <c r="H293" i="40" s="1"/>
  <c r="H294" i="40" s="1"/>
  <c r="H295" i="40" s="1"/>
  <c r="H296" i="40" s="1"/>
  <c r="H297" i="40" s="1"/>
  <c r="H298" i="40" s="1"/>
  <c r="H299" i="40" s="1"/>
  <c r="H300" i="40" s="1"/>
  <c r="H301" i="40" s="1"/>
  <c r="H302" i="40" s="1"/>
  <c r="H303" i="40" s="1"/>
  <c r="H304" i="40" s="1"/>
  <c r="H305" i="40" s="1"/>
  <c r="H306" i="40" s="1"/>
  <c r="H307" i="40" s="1"/>
  <c r="H308" i="40" s="1"/>
  <c r="H309" i="40" s="1"/>
  <c r="H310" i="40" s="1"/>
  <c r="H311" i="40" s="1"/>
  <c r="H312" i="40" s="1"/>
  <c r="H313" i="40" s="1"/>
  <c r="H314" i="40" s="1"/>
  <c r="H315" i="40" s="1"/>
  <c r="H316" i="40" s="1"/>
  <c r="H317" i="40" s="1"/>
  <c r="H318" i="40" s="1"/>
  <c r="H319" i="40" s="1"/>
  <c r="H320" i="40" s="1"/>
  <c r="H321" i="40" s="1"/>
  <c r="H322" i="40" s="1"/>
  <c r="H323" i="40" s="1"/>
  <c r="H324" i="40" s="1"/>
  <c r="H325" i="40" s="1"/>
  <c r="H326" i="40" s="1"/>
  <c r="H327" i="40" s="1"/>
  <c r="H328" i="40" s="1"/>
  <c r="H329" i="40" s="1"/>
  <c r="H330" i="40" s="1"/>
  <c r="H331" i="40" s="1"/>
  <c r="H332" i="40" s="1"/>
  <c r="H333" i="40" s="1"/>
  <c r="H334" i="40" s="1"/>
  <c r="H335" i="40" s="1"/>
  <c r="H336" i="40" s="1"/>
  <c r="H337" i="40" s="1"/>
  <c r="H338" i="40" s="1"/>
  <c r="H339" i="40" s="1"/>
  <c r="H340" i="40" s="1"/>
  <c r="H341" i="40" s="1"/>
  <c r="H342" i="40" s="1"/>
  <c r="H343" i="40" s="1"/>
  <c r="H344" i="40" s="1"/>
  <c r="H345" i="40" s="1"/>
  <c r="H346" i="40" s="1"/>
  <c r="H347" i="40" s="1"/>
  <c r="H348" i="40" s="1"/>
  <c r="H349" i="40" s="1"/>
  <c r="H350" i="40" s="1"/>
  <c r="H351" i="40" s="1"/>
  <c r="H352" i="40" s="1"/>
  <c r="H353" i="40" s="1"/>
  <c r="H354" i="40" s="1"/>
  <c r="H355" i="40" s="1"/>
  <c r="H356" i="40" s="1"/>
  <c r="H357" i="40" s="1"/>
  <c r="H358" i="40" s="1"/>
  <c r="H359" i="40" s="1"/>
  <c r="H360" i="40" s="1"/>
  <c r="H361" i="40" s="1"/>
  <c r="H362" i="40" s="1"/>
  <c r="H363" i="40" s="1"/>
  <c r="H364" i="40" s="1"/>
  <c r="H365" i="40" s="1"/>
  <c r="H366" i="40" s="1"/>
  <c r="H367" i="40" s="1"/>
  <c r="H368" i="40" s="1"/>
  <c r="H369" i="40" s="1"/>
  <c r="H370" i="40" s="1"/>
  <c r="H371" i="40" s="1"/>
  <c r="H372" i="40" s="1"/>
  <c r="H373" i="40" s="1"/>
  <c r="H374" i="40" s="1"/>
  <c r="H375" i="40" s="1"/>
  <c r="H376" i="40" s="1"/>
  <c r="H377" i="40" s="1"/>
  <c r="H378" i="40" s="1"/>
  <c r="H379" i="40" s="1"/>
  <c r="H380" i="40" s="1"/>
  <c r="H381" i="40" s="1"/>
  <c r="H382" i="40" s="1"/>
  <c r="H383" i="40" s="1"/>
  <c r="H384" i="40" s="1"/>
  <c r="H385" i="40" s="1"/>
  <c r="H386" i="40" s="1"/>
  <c r="H387" i="40" s="1"/>
  <c r="H388" i="40" s="1"/>
  <c r="H389" i="40" s="1"/>
  <c r="H390" i="40" s="1"/>
  <c r="H391" i="40" s="1"/>
  <c r="H392" i="40" s="1"/>
  <c r="H393" i="40" s="1"/>
  <c r="H394" i="40" s="1"/>
  <c r="H395" i="40" s="1"/>
  <c r="H396" i="40" s="1"/>
  <c r="H397" i="40" s="1"/>
  <c r="H398" i="40" s="1"/>
  <c r="H399" i="40" s="1"/>
  <c r="H400" i="40" s="1"/>
  <c r="H401" i="40" s="1"/>
  <c r="H402" i="40" s="1"/>
  <c r="H403" i="40" s="1"/>
  <c r="H404" i="40" s="1"/>
  <c r="H405" i="40" s="1"/>
  <c r="H406" i="40" s="1"/>
  <c r="H407" i="40" s="1"/>
  <c r="H408" i="40" s="1"/>
  <c r="H409" i="40" s="1"/>
  <c r="H410" i="40" s="1"/>
  <c r="H411" i="40" s="1"/>
  <c r="H412" i="40" s="1"/>
  <c r="H413" i="40" s="1"/>
  <c r="H414" i="40" s="1"/>
  <c r="H415" i="40" s="1"/>
  <c r="H416" i="40" s="1"/>
  <c r="H417" i="40" s="1"/>
  <c r="H418" i="40" s="1"/>
  <c r="H419" i="40" s="1"/>
  <c r="H420" i="40" s="1"/>
  <c r="H421" i="40" s="1"/>
  <c r="H422" i="40" s="1"/>
  <c r="H423" i="40" s="1"/>
  <c r="H424" i="40" s="1"/>
  <c r="H425" i="40" s="1"/>
  <c r="H426" i="40" s="1"/>
  <c r="H427" i="40" s="1"/>
  <c r="H428" i="40" s="1"/>
  <c r="H429" i="40" s="1"/>
  <c r="H430" i="40" s="1"/>
  <c r="H431" i="40" s="1"/>
  <c r="H432" i="40" s="1"/>
  <c r="H433" i="40" s="1"/>
  <c r="H434" i="40" s="1"/>
  <c r="H435" i="40" s="1"/>
  <c r="H436" i="40" s="1"/>
  <c r="H437" i="40" s="1"/>
  <c r="H438" i="40" s="1"/>
  <c r="H439" i="40" s="1"/>
  <c r="H440" i="40" s="1"/>
  <c r="H441" i="40" s="1"/>
  <c r="H442" i="40" s="1"/>
  <c r="H443" i="40" s="1"/>
  <c r="H444" i="40" s="1"/>
  <c r="H445" i="40" s="1"/>
  <c r="H446" i="40" s="1"/>
  <c r="H447" i="40" s="1"/>
  <c r="H448" i="40" s="1"/>
  <c r="H449" i="40" s="1"/>
  <c r="H450" i="40" s="1"/>
  <c r="H451" i="40" s="1"/>
  <c r="H452" i="40" s="1"/>
  <c r="H453" i="40" s="1"/>
  <c r="H454" i="40" s="1"/>
  <c r="H455" i="40" s="1"/>
  <c r="H456" i="40" s="1"/>
  <c r="H457" i="40" s="1"/>
  <c r="H458" i="40" s="1"/>
  <c r="H459" i="40" s="1"/>
  <c r="H460" i="40" s="1"/>
  <c r="H461" i="40" s="1"/>
  <c r="H462" i="40" s="1"/>
  <c r="H463" i="40" s="1"/>
  <c r="H464" i="40" s="1"/>
  <c r="H465" i="40" s="1"/>
  <c r="H466" i="40" s="1"/>
  <c r="H467" i="40" s="1"/>
  <c r="H468" i="40" s="1"/>
  <c r="H469" i="40" s="1"/>
  <c r="H470" i="40" s="1"/>
  <c r="H471" i="40" s="1"/>
  <c r="H472" i="40" s="1"/>
  <c r="H473" i="40" s="1"/>
  <c r="H474" i="40" s="1"/>
  <c r="H475" i="40" s="1"/>
  <c r="H476" i="40" s="1"/>
  <c r="H477" i="40" s="1"/>
  <c r="H478" i="40" s="1"/>
  <c r="H479" i="40" s="1"/>
  <c r="H480" i="40" s="1"/>
  <c r="H481" i="40" s="1"/>
  <c r="H482" i="40" s="1"/>
  <c r="H483" i="40" s="1"/>
  <c r="H484" i="40" s="1"/>
  <c r="H485" i="40" s="1"/>
  <c r="H486" i="40" s="1"/>
  <c r="H487" i="40" s="1"/>
  <c r="H488" i="40" s="1"/>
  <c r="H489" i="40" s="1"/>
  <c r="H490" i="40" s="1"/>
  <c r="H491" i="40" s="1"/>
  <c r="H492" i="40" s="1"/>
  <c r="H493" i="40" s="1"/>
  <c r="H494" i="40" s="1"/>
  <c r="H495" i="40" s="1"/>
  <c r="H496" i="40" s="1"/>
  <c r="H497" i="40" s="1"/>
  <c r="H498" i="40" s="1"/>
  <c r="H499" i="40" s="1"/>
  <c r="H500" i="40" s="1"/>
  <c r="H501" i="40" s="1"/>
  <c r="H502" i="40" s="1"/>
  <c r="H503" i="40" s="1"/>
  <c r="H504" i="40" s="1"/>
  <c r="H505" i="40" s="1"/>
  <c r="H506" i="40" s="1"/>
  <c r="H507" i="40" s="1"/>
  <c r="H508" i="40" s="1"/>
  <c r="H509" i="40" s="1"/>
  <c r="H510" i="40" s="1"/>
  <c r="H511" i="40" s="1"/>
  <c r="H512" i="40" s="1"/>
  <c r="H513" i="40" s="1"/>
  <c r="H514" i="40" s="1"/>
  <c r="H515" i="40" s="1"/>
  <c r="H516" i="40" s="1"/>
  <c r="H517" i="40" s="1"/>
  <c r="H518" i="40" s="1"/>
  <c r="H519" i="40" s="1"/>
  <c r="H520" i="40" s="1"/>
  <c r="H521" i="40" s="1"/>
  <c r="H522" i="40" s="1"/>
  <c r="H523" i="40" s="1"/>
  <c r="H524" i="40" s="1"/>
  <c r="H525" i="40" s="1"/>
  <c r="H526" i="40" s="1"/>
  <c r="H527" i="40" s="1"/>
  <c r="H528" i="40" s="1"/>
  <c r="H529" i="40" s="1"/>
  <c r="H530" i="40" s="1"/>
  <c r="H531" i="40" s="1"/>
  <c r="H532" i="40" s="1"/>
  <c r="H533" i="40" s="1"/>
  <c r="H534" i="40" s="1"/>
  <c r="H535" i="40" s="1"/>
  <c r="H536" i="40" s="1"/>
  <c r="H537" i="40" s="1"/>
  <c r="H538" i="40" s="1"/>
  <c r="H539" i="40" s="1"/>
  <c r="H540" i="40" s="1"/>
  <c r="H541" i="40" s="1"/>
  <c r="H542" i="40" s="1"/>
  <c r="H543" i="40" s="1"/>
  <c r="H544" i="40" s="1"/>
  <c r="H545" i="40" s="1"/>
  <c r="H546" i="40" s="1"/>
  <c r="H547" i="40" s="1"/>
  <c r="H548" i="40" s="1"/>
  <c r="H549" i="40" s="1"/>
  <c r="H550" i="40" s="1"/>
  <c r="H551" i="40" s="1"/>
  <c r="H552" i="40" s="1"/>
  <c r="H553" i="40" s="1"/>
  <c r="H554" i="40" s="1"/>
  <c r="H555" i="40" s="1"/>
  <c r="H556" i="40" s="1"/>
  <c r="H558" i="40" s="1"/>
  <c r="H9" i="40" s="1"/>
  <c r="F13" i="40"/>
  <c r="F558" i="40" s="1"/>
  <c r="J24" i="2" l="1"/>
</calcChain>
</file>

<file path=xl/sharedStrings.xml><?xml version="1.0" encoding="utf-8"?>
<sst xmlns="http://schemas.openxmlformats.org/spreadsheetml/2006/main" count="1582" uniqueCount="726">
  <si>
    <t>TANGGAL</t>
  </si>
  <si>
    <t>URAIAN TRANSAKSI</t>
  </si>
  <si>
    <t>SALDO</t>
  </si>
  <si>
    <t>TOTAL</t>
  </si>
  <si>
    <t xml:space="preserve"> </t>
  </si>
  <si>
    <t>NO BUKTI</t>
  </si>
  <si>
    <t>Saldo Awal</t>
  </si>
  <si>
    <t xml:space="preserve">Saldo Akhir </t>
  </si>
  <si>
    <t>PENERIMAAN</t>
  </si>
  <si>
    <t>PENGELUARAN</t>
  </si>
  <si>
    <t>KODE</t>
  </si>
  <si>
    <t>NAMA BUKU</t>
  </si>
  <si>
    <t>BUKU KAS UMUM</t>
  </si>
  <si>
    <t>TERIMA</t>
  </si>
  <si>
    <t>KELUAR</t>
  </si>
  <si>
    <t>(1) BUKU KAS UMUM</t>
  </si>
  <si>
    <t>(2) BUKU KAS TUNAI</t>
  </si>
  <si>
    <t>(3) BUKU KAS DI BANK</t>
  </si>
  <si>
    <t>(6) BUKU LS BENDAHARA</t>
  </si>
  <si>
    <t>Kode Buku</t>
  </si>
  <si>
    <t>Nama Buku</t>
  </si>
  <si>
    <t>Modified from BUS-SYSTEM, Daniswara © Copyright, 2003-2006 (Riyanto)</t>
  </si>
  <si>
    <t>Klik Pilihan Anda</t>
  </si>
  <si>
    <t>Kode Sumber</t>
  </si>
  <si>
    <t>Nama Sumber</t>
  </si>
  <si>
    <t>DUMMY</t>
  </si>
  <si>
    <t>CARA PEMBAYARAN</t>
  </si>
  <si>
    <t>UP</t>
  </si>
  <si>
    <t>LS</t>
  </si>
  <si>
    <t>DISAHKAN</t>
  </si>
  <si>
    <t>BKT KELUAR</t>
  </si>
  <si>
    <t>SISA KREDIT</t>
  </si>
  <si>
    <t>- Ambil data pada baris terakhir</t>
  </si>
  <si>
    <t>Input Manual</t>
  </si>
  <si>
    <t>Manual:</t>
  </si>
  <si>
    <t>A</t>
  </si>
  <si>
    <t>B</t>
  </si>
  <si>
    <t>Bank</t>
  </si>
  <si>
    <t>(4) BUKU BPP</t>
  </si>
  <si>
    <t>Perhitungan rampung Perjadin</t>
  </si>
  <si>
    <t>C1</t>
  </si>
  <si>
    <t>M1</t>
  </si>
  <si>
    <t>L1</t>
  </si>
  <si>
    <t>G1</t>
  </si>
  <si>
    <t>G2</t>
  </si>
  <si>
    <t>I1</t>
  </si>
  <si>
    <t>I2</t>
  </si>
  <si>
    <t>K1</t>
  </si>
  <si>
    <t>K2</t>
  </si>
  <si>
    <t>K3</t>
  </si>
  <si>
    <t>K4</t>
  </si>
  <si>
    <t>L3</t>
  </si>
  <si>
    <t>M2</t>
  </si>
  <si>
    <t>M3</t>
  </si>
  <si>
    <t>(7) BUKU UM PERJADIN</t>
  </si>
  <si>
    <t>BUKU PEMBANTU KAS TUNAI</t>
  </si>
  <si>
    <t>BUKU PEMBANTU BPP</t>
  </si>
  <si>
    <t>BUKU PEMBANTU UANG PERSEDIAAN</t>
  </si>
  <si>
    <t>BUKU PEMBANTU LS BENDAHARA</t>
  </si>
  <si>
    <t>BUKU PEMBANTU UANG MUKA PERJADIN</t>
  </si>
  <si>
    <t>Terima Sisa UM Perjadin (tunai)</t>
  </si>
  <si>
    <t>PPN</t>
  </si>
  <si>
    <t>PPh 21</t>
  </si>
  <si>
    <t>PPh 22</t>
  </si>
  <si>
    <t>GU</t>
  </si>
  <si>
    <t>BOOK-SYSTEM, Riyanto @ Copyright (2009)</t>
  </si>
  <si>
    <t>BUKU LAIN-LAIN</t>
  </si>
  <si>
    <t>Membukukan Pagu DIPA</t>
  </si>
  <si>
    <t>(5) BUKU PEMBANTU UP</t>
  </si>
  <si>
    <t>(8) BUKU PEMBANTU PAJAK</t>
  </si>
  <si>
    <t>Uraian Transaksi</t>
  </si>
  <si>
    <t>BUKU PENGAWASAN ANGGARAN BELANJA</t>
  </si>
  <si>
    <t>Kode</t>
  </si>
  <si>
    <t>NILAI</t>
  </si>
  <si>
    <t>POSISI UANG PERSEDIAAN</t>
  </si>
  <si>
    <t>PAGU DIPA</t>
  </si>
  <si>
    <t>SALDO AWAL BULAN BERJALAN</t>
  </si>
  <si>
    <t>SALDO AWAL</t>
  </si>
  <si>
    <t>PPh 23</t>
  </si>
  <si>
    <t>SURAT PERNYATAAN TANGGUNG JAWAB BELANJA</t>
  </si>
  <si>
    <t>1.</t>
  </si>
  <si>
    <t>Nama Satuan Kerja</t>
  </si>
  <si>
    <t>2.</t>
  </si>
  <si>
    <t>Kode Satuan Kerja</t>
  </si>
  <si>
    <t>3.</t>
  </si>
  <si>
    <t>Tanggal/No DIPA</t>
  </si>
  <si>
    <t>4.</t>
  </si>
  <si>
    <t>5.</t>
  </si>
  <si>
    <t>Tahun Anggaran</t>
  </si>
  <si>
    <t>Demikian Surat Pernyataan ini dibuat dengan sebenarnya.</t>
  </si>
  <si>
    <t>Kuasa Pengguna Anggaran</t>
  </si>
  <si>
    <t>Tanggal</t>
  </si>
  <si>
    <t>No. Bkt</t>
  </si>
  <si>
    <t>Penerima</t>
  </si>
  <si>
    <t>INPUT DATA TRANSAKSI</t>
  </si>
  <si>
    <t>DAFTAR KODE TRANSAKSI</t>
  </si>
  <si>
    <t>,</t>
  </si>
  <si>
    <t>Data SPTB</t>
  </si>
  <si>
    <t>SURAT   PERMINTAAN   PEMBAYARAN</t>
  </si>
  <si>
    <t>Tanggal :</t>
  </si>
  <si>
    <t>:</t>
  </si>
  <si>
    <t>7. Kegiatan</t>
  </si>
  <si>
    <t>2. Unit Organisasi</t>
  </si>
  <si>
    <t>3. SatKer/SKS</t>
  </si>
  <si>
    <t>4. Lokasi</t>
  </si>
  <si>
    <t>8. Kode Kegiatan</t>
  </si>
  <si>
    <t>5. Tempat</t>
  </si>
  <si>
    <t>9. Kode Fungsi, Sub Fungsi, Program</t>
  </si>
  <si>
    <t>6. Alamat</t>
  </si>
  <si>
    <t>10. Kewenangan Pelaksanaan</t>
  </si>
  <si>
    <t>Kepada</t>
  </si>
  <si>
    <t>Yth. Pejabat Penerbit Surat Perintah Membayar</t>
  </si>
  <si>
    <t>Pembayaran sebagai berikut :</t>
  </si>
  <si>
    <t>a.     Jumlah Pembayaran yang</t>
  </si>
  <si>
    <t>Rp</t>
  </si>
  <si>
    <t>dimintakan</t>
  </si>
  <si>
    <t xml:space="preserve">b.     Untuk keperluan                              </t>
  </si>
  <si>
    <t>d.     Atas Nama</t>
  </si>
  <si>
    <t>e.     Alamat</t>
  </si>
  <si>
    <t>f.      Mempunyai Rekening</t>
  </si>
  <si>
    <t>g.     dengan penjelasan</t>
  </si>
  <si>
    <t>NO. URUT</t>
  </si>
  <si>
    <t>Pagu dalam DIPA (Rp)</t>
  </si>
  <si>
    <t>SPP/SPM sampai dengan yang lalu</t>
  </si>
  <si>
    <t>SPP ini (Rp)</t>
  </si>
  <si>
    <t>Jumlah sampai dengan SPP ini (Rp)</t>
  </si>
  <si>
    <t>Sisa Dana (Rp)</t>
  </si>
  <si>
    <t xml:space="preserve">   bersangkutan</t>
  </si>
  <si>
    <t>I.</t>
  </si>
  <si>
    <t>Jumlah  I</t>
  </si>
  <si>
    <t>II.</t>
  </si>
  <si>
    <t>Semua Kegiatan</t>
  </si>
  <si>
    <t>Jumlah II</t>
  </si>
  <si>
    <t>Uang Persediaan</t>
  </si>
  <si>
    <t>Lampiran  :</t>
  </si>
  <si>
    <t xml:space="preserve">                     (   )  STS …. Lbr</t>
  </si>
  <si>
    <t>Diterima oleh penguji SPP/Penerbit SPM</t>
  </si>
  <si>
    <t>BERITA ACARA PEMERIKSAAN KAS DAN REKONSILIASI</t>
  </si>
  <si>
    <t>Adapun hasil pemeriksaan kas sebagai berikut:</t>
  </si>
  <si>
    <t>Hasil Pemeriksaan Pembukuan Bendahara :</t>
  </si>
  <si>
    <t>A.</t>
  </si>
  <si>
    <t>Saldo Kas Bendahara</t>
  </si>
  <si>
    <t>1. BP Kas (Tunai dan Bank)</t>
  </si>
  <si>
    <t>Rp.</t>
  </si>
  <si>
    <t>2. BP UM Perjadin</t>
  </si>
  <si>
    <t>3. BP BPP (Kas pada BPP)</t>
  </si>
  <si>
    <t>(+)</t>
  </si>
  <si>
    <t>4. Jumlah (A.1+A.2+A.3)</t>
  </si>
  <si>
    <t>B.</t>
  </si>
  <si>
    <t>Saldo Kas Tersebut pada huruf A, terdiri dari:</t>
  </si>
  <si>
    <t xml:space="preserve">1. BP UP </t>
  </si>
  <si>
    <t>2. BP LS-Bendahara</t>
  </si>
  <si>
    <t>3. BP Pajak</t>
  </si>
  <si>
    <t>4. BP Lain-Lain</t>
  </si>
  <si>
    <t>5. Jumlah (B.1+B.2+B.3 + B.4)</t>
  </si>
  <si>
    <t xml:space="preserve">C. </t>
  </si>
  <si>
    <t>Selisih Pembukuan (A.4-B.5)</t>
  </si>
  <si>
    <t>Hasil Pemeriksaan Kas</t>
  </si>
  <si>
    <t xml:space="preserve">A. </t>
  </si>
  <si>
    <t>Kas yang Dikuasai Bendahara :</t>
  </si>
  <si>
    <t>Uang Tunai di Brandkas</t>
  </si>
  <si>
    <t>Uang di Rekening Bank</t>
  </si>
  <si>
    <t>Jumlah Kas (A.1+A.2)</t>
  </si>
  <si>
    <t>Selisih Kas (I.A.1-II.A.3)</t>
  </si>
  <si>
    <t>III.</t>
  </si>
  <si>
    <t>Hasil Rekonsiliasi Internal dengan UAKPA</t>
  </si>
  <si>
    <t>A. Pembukuan Menurut Bendahara:</t>
  </si>
  <si>
    <t>Saldo UP</t>
  </si>
  <si>
    <t>Kuitansi UP yang belum di SP2Dkan</t>
  </si>
  <si>
    <t>Jumlah UP dan Kuitansi UP (A.1+A.2)</t>
  </si>
  <si>
    <t>Pembukuan UP menurut UAKPA</t>
  </si>
  <si>
    <t>C.</t>
  </si>
  <si>
    <t>Selisih  UP Pembukuan  UP dengan Bendahara dengan UAKPA (A.3-B)</t>
  </si>
  <si>
    <t>IV.</t>
  </si>
  <si>
    <t>Penjelasan selisih kas dan/atau selisih pembukuan UP (apabila ada) :</t>
  </si>
  <si>
    <t xml:space="preserve">1. </t>
  </si>
  <si>
    <t>Selisih Kas (IIB)</t>
  </si>
  <si>
    <t>Selisih Pembukuan UP (IIIC)</t>
  </si>
  <si>
    <t>Mengetahui,</t>
  </si>
  <si>
    <t>Bendahara Pengeluaran</t>
  </si>
  <si>
    <t>LAPORAN PERTANGGUNGJAWABAN BENDAHARA PENGELUARAN</t>
  </si>
  <si>
    <t>Tgl. No. SP DIPA</t>
  </si>
  <si>
    <t>Unit Organisasi</t>
  </si>
  <si>
    <t>KPPN</t>
  </si>
  <si>
    <t>No</t>
  </si>
  <si>
    <t>Jenis Buku Pembantu</t>
  </si>
  <si>
    <t>Penambahan</t>
  </si>
  <si>
    <t>Pengurangan</t>
  </si>
  <si>
    <t>Saldo Akhir</t>
  </si>
  <si>
    <t>1</t>
  </si>
  <si>
    <t>3</t>
  </si>
  <si>
    <t>BP Kas, BPP, dan UM Perjadin</t>
  </si>
  <si>
    <t>BP Selain Kas, BPP, &amp; UM Perjadin</t>
  </si>
  <si>
    <t>1. BP UP *)</t>
  </si>
  <si>
    <t>*)</t>
  </si>
  <si>
    <t>Keadaan Kas pada akhir Bulan Pelaporan</t>
  </si>
  <si>
    <t>(terlampir salinan rekening koran)</t>
  </si>
  <si>
    <t>Jumlah Kas</t>
  </si>
  <si>
    <t>Selisih Kas</t>
  </si>
  <si>
    <t>Saldo Akhir BP Kas (I.A.1 kol 6)</t>
  </si>
  <si>
    <t>Jumlah Kas (II.3)</t>
  </si>
  <si>
    <t>( - )</t>
  </si>
  <si>
    <t>Kuitansi UP</t>
  </si>
  <si>
    <t>Jumlah UP</t>
  </si>
  <si>
    <t>Saldo UP menurut UAKPA</t>
  </si>
  <si>
    <t xml:space="preserve">Selisih </t>
  </si>
  <si>
    <t>V.</t>
  </si>
  <si>
    <t>Program Pendidikan dan Pelatihan Aparatur Kementerian Keuangan</t>
  </si>
  <si>
    <t>Belanja Modal Peralatan dan Mesin</t>
  </si>
  <si>
    <t>Nomor :               /BPP.04/2011</t>
  </si>
  <si>
    <t>Akun</t>
  </si>
  <si>
    <t>Keg/O/Akun</t>
  </si>
  <si>
    <t>Keg/Output/ Akun</t>
  </si>
  <si>
    <t>Belanja Biaya Pemeliharaan</t>
  </si>
  <si>
    <t>Belanja Jasa</t>
  </si>
  <si>
    <t>Belanja Barang Operasional</t>
  </si>
  <si>
    <t>Belanja Barang Non Operasional</t>
  </si>
  <si>
    <t xml:space="preserve">                Pilih Keg/Output/Akun yang akan ditampilkan</t>
  </si>
  <si>
    <t>K/O/Akun   :</t>
  </si>
  <si>
    <t xml:space="preserve">                Pilih yang akan ditampilkan</t>
  </si>
  <si>
    <t>Keg.Output.Akun</t>
  </si>
  <si>
    <t>SETUP USER</t>
  </si>
  <si>
    <t>SatKer/SKS</t>
  </si>
  <si>
    <t>Lokasi</t>
  </si>
  <si>
    <t>Tempat</t>
  </si>
  <si>
    <t>Alamat</t>
  </si>
  <si>
    <t>KN/Lembaga</t>
  </si>
  <si>
    <t>Fungsi/SubFungsi</t>
  </si>
  <si>
    <t>Kegiatan</t>
  </si>
  <si>
    <t>Kewenangan</t>
  </si>
  <si>
    <t>KD</t>
  </si>
  <si>
    <t>Belanja Modal Gedung dan Bangunan</t>
  </si>
  <si>
    <t>001</t>
  </si>
  <si>
    <t>002</t>
  </si>
  <si>
    <t>Nama</t>
  </si>
  <si>
    <t>Norek</t>
  </si>
  <si>
    <t>Sifat Pembayaran</t>
  </si>
  <si>
    <t>Jenis Pembayaran</t>
  </si>
  <si>
    <t>Belanja Gaji dan Tunjangan PNS</t>
  </si>
  <si>
    <t>Belanja Perjalanan Dalam Negeri</t>
  </si>
  <si>
    <t>Belanja Modal Tanah</t>
  </si>
  <si>
    <t>Pengeluaran Anggaran</t>
  </si>
  <si>
    <t>Pengembalian Uang Mata Anggaran</t>
  </si>
  <si>
    <t>Perhitungan Fihak Ketiga</t>
  </si>
  <si>
    <t>Pengeluaran Transito</t>
  </si>
  <si>
    <t>Perhitungan Reksus</t>
  </si>
  <si>
    <t>Pembetulan Pembukuan</t>
  </si>
  <si>
    <t>Dana Uang Persediaan (UP)</t>
  </si>
  <si>
    <t>Tambahan Uang Persediaan (TU)</t>
  </si>
  <si>
    <t>Penggantian Uang Persediaan (GU)</t>
  </si>
  <si>
    <t>Pembayaran Langsung (LS)</t>
  </si>
  <si>
    <t>Nihil</t>
  </si>
  <si>
    <t>Pengesahan</t>
  </si>
  <si>
    <t>Sifat Pembayaran         :</t>
  </si>
  <si>
    <t>Jenis Pembayaran       :</t>
  </si>
  <si>
    <t>Tanggal DIPA</t>
  </si>
  <si>
    <t>Nomor DIPA</t>
  </si>
  <si>
    <t>I. Keg.Output.Akun</t>
  </si>
  <si>
    <t>II. Semua Kegiatan</t>
  </si>
  <si>
    <t xml:space="preserve">   dalam DIPA</t>
  </si>
  <si>
    <t>(   ) Dok. Pendukung</t>
  </si>
  <si>
    <t>Pada tanggal:</t>
  </si>
  <si>
    <t>No. SPP-</t>
  </si>
  <si>
    <t>003</t>
  </si>
  <si>
    <t>004</t>
  </si>
  <si>
    <t>005</t>
  </si>
  <si>
    <t>URAIAN</t>
  </si>
  <si>
    <t>ITEM</t>
  </si>
  <si>
    <t>(10) BUKU KAS</t>
  </si>
  <si>
    <t>Nama KPA</t>
  </si>
  <si>
    <t>NIP KPA</t>
  </si>
  <si>
    <t>NIP Penguji SPP</t>
  </si>
  <si>
    <t>1. KN/Lembaga</t>
  </si>
  <si>
    <t>KPPN Pembayar</t>
  </si>
  <si>
    <t>022</t>
  </si>
  <si>
    <t>Kode Tran-saksi</t>
  </si>
  <si>
    <t>SALDO AWAL BUKU</t>
  </si>
  <si>
    <t>SIFAT PEMBAYARAN</t>
  </si>
  <si>
    <t>JENIS PEMBAYARAN</t>
  </si>
  <si>
    <t>SURAT PERMINTAAN PEMBAYARAN</t>
  </si>
  <si>
    <t>BP-UANG MUKA PERJADIN</t>
  </si>
  <si>
    <t>BP-UANG PERSEDIAAN</t>
  </si>
  <si>
    <t>BP-LS BENDAHARA</t>
  </si>
  <si>
    <t>BP-PAJAK</t>
  </si>
  <si>
    <t>Lembaga Eksekutif &amp; Legislatif, Keuangan &amp; Fiskal, serta Urusan Luar Negeri</t>
  </si>
  <si>
    <t>PPh</t>
  </si>
  <si>
    <t>Klasifikasi Anggaran</t>
  </si>
  <si>
    <t>Fungsi dan Sub Fungsi</t>
  </si>
  <si>
    <t>Kegiatan dan Output</t>
  </si>
  <si>
    <t>Sub Kelompok Akun</t>
  </si>
  <si>
    <t>Program</t>
  </si>
  <si>
    <t>1731.01.521115</t>
  </si>
  <si>
    <t>Keg/Output/Akun</t>
  </si>
  <si>
    <t>Jumlah</t>
  </si>
  <si>
    <t>CP    (UP/LS/ GU)</t>
  </si>
  <si>
    <t>Jumlah Kotor</t>
  </si>
  <si>
    <t>Uraian</t>
  </si>
  <si>
    <t>Bukti</t>
  </si>
  <si>
    <t>Nomor</t>
  </si>
  <si>
    <t>Pajak yang dipungut BP</t>
  </si>
  <si>
    <t>Data PPN</t>
  </si>
  <si>
    <t>Data PPh</t>
  </si>
  <si>
    <t>No Bukti</t>
  </si>
  <si>
    <t>Penerimaan</t>
  </si>
  <si>
    <t>Pengeluaran</t>
  </si>
  <si>
    <t>Saldo</t>
  </si>
  <si>
    <t>Bukti-bukti pengeluaran anggaran dan asli surat setoran pajak (SSP/BPN) tersebut  diatas disimpan oleh Pengguna Anggaran/Kuasa Pengguna Anggaran untuk kelengkapan administrasi dan keperluan pemeriksaan aparat pengawas fungsional.</t>
  </si>
  <si>
    <t>Pejabat Pembuat Komitmen,</t>
  </si>
  <si>
    <t>SPP LS</t>
  </si>
  <si>
    <t>Pungut/Setor Pajak</t>
  </si>
  <si>
    <t xml:space="preserve"> Unsur Pajak dalam Belanja</t>
  </si>
  <si>
    <t>Pajak yang dipungut</t>
  </si>
  <si>
    <t>Kel. Akun</t>
  </si>
  <si>
    <t>PIHAK YANG BERHAK MENERIMA</t>
  </si>
  <si>
    <t>006</t>
  </si>
  <si>
    <t>007</t>
  </si>
  <si>
    <t>008</t>
  </si>
  <si>
    <t>009</t>
  </si>
  <si>
    <t>010</t>
  </si>
  <si>
    <t>Uraian Kelompok Akun</t>
  </si>
  <si>
    <t>Bandung</t>
  </si>
  <si>
    <t>KODE TRANSAKSI</t>
  </si>
  <si>
    <t>KELOMPOK AKUN</t>
  </si>
  <si>
    <t>Nama Penguji SPP</t>
  </si>
  <si>
    <t>Nama Bendahara Pengeluaran</t>
  </si>
  <si>
    <t>Bendahara Pengeluaran Balai Diklat Contoh Bandung</t>
  </si>
  <si>
    <t>Jl. Asia Afrika 100 Bandung</t>
  </si>
  <si>
    <t>Bank Jabar Bandung</t>
  </si>
  <si>
    <t>00.12345</t>
  </si>
  <si>
    <t>PAGU DIPA &amp; SALDO AWAL BULAN BERJALAN</t>
  </si>
  <si>
    <t>K/O/A :</t>
  </si>
  <si>
    <t>- Pada bulan Januari, isi sel J17 dan K17 adalah 0 (nol)</t>
  </si>
  <si>
    <t>- Pindahkan ke sel J17 dan K17 bulan berikutnya</t>
  </si>
  <si>
    <t>Belanja Gaji dan Tunjangan TNI/Polri</t>
  </si>
  <si>
    <t>Belanja Gaji dan Tunjangan Pejabat Negara</t>
  </si>
  <si>
    <t>Belanja Gaji Dokter PTT</t>
  </si>
  <si>
    <t>Belanja Gaji dan Tunjangan Pegawai Non PNS</t>
  </si>
  <si>
    <t>Belanja Honorarium</t>
  </si>
  <si>
    <t>Belanja Lembur</t>
  </si>
  <si>
    <t>Belanja Vakasi</t>
  </si>
  <si>
    <t>Belanja Tunjangan Khusus &amp; Belanja Pgw Transito</t>
  </si>
  <si>
    <t>Belanja Pensiun dan Uang Tunggu</t>
  </si>
  <si>
    <t>Belanja Asuransi Kesehatan</t>
  </si>
  <si>
    <t>Belanja Tunjangan Kesehatan Veteran</t>
  </si>
  <si>
    <t>Belanja Cadangan Perubahan Sharing</t>
  </si>
  <si>
    <t>Belanja Perjalanan Luar Negeri</t>
  </si>
  <si>
    <t>Belanja Barang BLU</t>
  </si>
  <si>
    <t>Belanja Modal Jalan, Irigasi, &amp; Jaringan</t>
  </si>
  <si>
    <t>Belanja Pemeliharaan yang Dikapitalisasi</t>
  </si>
  <si>
    <t>Belanja Modal Fisik Lainnya</t>
  </si>
  <si>
    <t>Belanja Modal BLU</t>
  </si>
  <si>
    <t>c.     Jenis Belanja</t>
  </si>
  <si>
    <t>NIP Bendahara Pengeluaran</t>
  </si>
  <si>
    <t>Akun 2</t>
  </si>
  <si>
    <t>Akun 3</t>
  </si>
  <si>
    <t>Akun 4</t>
  </si>
  <si>
    <t>Akun 5</t>
  </si>
  <si>
    <t>Akun 6</t>
  </si>
  <si>
    <t>Akun 7</t>
  </si>
  <si>
    <t>Akun 8</t>
  </si>
  <si>
    <t>Akun 9</t>
  </si>
  <si>
    <t>Akun 10</t>
  </si>
  <si>
    <r>
      <t xml:space="preserve">Nomor :  </t>
    </r>
    <r>
      <rPr>
        <b/>
        <sz val="10"/>
        <color rgb="FF0000CC"/>
        <rFont val="Arial"/>
        <family val="2"/>
      </rPr>
      <t>001/BPP.04/2011</t>
    </r>
  </si>
  <si>
    <t>REFERENSI</t>
  </si>
  <si>
    <t>BUKU PEMBANTU BANK</t>
  </si>
  <si>
    <t>BUKU PEMBANTU KAS</t>
  </si>
  <si>
    <t>BERITA ACARA PEMERIKSAAN KAS</t>
  </si>
  <si>
    <t>LAPORAN PERTANGGUNGJAWABAN</t>
  </si>
  <si>
    <t>Sistem Pembukuan Bendahara</t>
  </si>
  <si>
    <t>Back to Menu</t>
  </si>
  <si>
    <t>Input Parameter di Sini</t>
  </si>
  <si>
    <t>Hari</t>
  </si>
  <si>
    <t>Tgl (huruf)</t>
  </si>
  <si>
    <t>Tgl (Angka)</t>
  </si>
  <si>
    <t>Kas Tunai</t>
  </si>
  <si>
    <t>Kas di Bank</t>
  </si>
  <si>
    <t>Kota/Kab.</t>
  </si>
  <si>
    <t>Kuitansi</t>
  </si>
  <si>
    <t>UP UAKPA</t>
  </si>
  <si>
    <t>No. SPP</t>
  </si>
  <si>
    <t>001/BPP.04/2011</t>
  </si>
  <si>
    <t>S P T B</t>
  </si>
  <si>
    <t>Klabel</t>
  </si>
  <si>
    <t>Uraian Klasifikasi Belanja</t>
  </si>
  <si>
    <t>CV Rahayu</t>
  </si>
  <si>
    <t>Jl. Pelanduk 12 Bandung</t>
  </si>
  <si>
    <t>Bank Mandiri Bandung</t>
  </si>
  <si>
    <t>Perhubungan</t>
  </si>
  <si>
    <t>Dirjen Perhubungan Udara</t>
  </si>
  <si>
    <t>Ketapang</t>
  </si>
  <si>
    <t>Jalan Patimura No.04 Ketapang</t>
  </si>
  <si>
    <t>05</t>
  </si>
  <si>
    <t>094</t>
  </si>
  <si>
    <t>Ekonomi, Transportasi</t>
  </si>
  <si>
    <t>04.08</t>
  </si>
  <si>
    <t>022.05.09</t>
  </si>
  <si>
    <t>Pelayanan Angkutan Udara Perintis</t>
  </si>
  <si>
    <t>521219</t>
  </si>
  <si>
    <t>522131</t>
  </si>
  <si>
    <t>534131</t>
  </si>
  <si>
    <t>534111</t>
  </si>
  <si>
    <t>533111</t>
  </si>
  <si>
    <t>532111</t>
  </si>
  <si>
    <t>531111</t>
  </si>
  <si>
    <t>521115</t>
  </si>
  <si>
    <t>521119</t>
  </si>
  <si>
    <t>521213</t>
  </si>
  <si>
    <t>524111</t>
  </si>
  <si>
    <t>521211</t>
  </si>
  <si>
    <t>524119</t>
  </si>
  <si>
    <t>523133</t>
  </si>
  <si>
    <t>523121</t>
  </si>
  <si>
    <t>511111</t>
  </si>
  <si>
    <t>511119</t>
  </si>
  <si>
    <t>511121</t>
  </si>
  <si>
    <t>511122</t>
  </si>
  <si>
    <t>511123</t>
  </si>
  <si>
    <t>511124</t>
  </si>
  <si>
    <t>511125</t>
  </si>
  <si>
    <t>511126</t>
  </si>
  <si>
    <t>511129</t>
  </si>
  <si>
    <t>511151</t>
  </si>
  <si>
    <t>523111</t>
  </si>
  <si>
    <t>522111</t>
  </si>
  <si>
    <t>522112</t>
  </si>
  <si>
    <t>522119</t>
  </si>
  <si>
    <t>521111</t>
  </si>
  <si>
    <t>521114</t>
  </si>
  <si>
    <t>JUMLAH</t>
  </si>
  <si>
    <t>1965.994.001.511121</t>
  </si>
  <si>
    <t>1965.994.001.511111</t>
  </si>
  <si>
    <t>1965.994.001.511119</t>
  </si>
  <si>
    <t>1965.994.001.511122</t>
  </si>
  <si>
    <t>1965.994.001.511123</t>
  </si>
  <si>
    <t>1965.994.001.511124</t>
  </si>
  <si>
    <t>1965.994.001.511125</t>
  </si>
  <si>
    <t>1965.994.001.511126</t>
  </si>
  <si>
    <t>1965.994.001.511151</t>
  </si>
  <si>
    <t>1965.994.002.521111</t>
  </si>
  <si>
    <t xml:space="preserve">Pembangunan, Rehabilitasi dan Pemeliharaan Prasarana Bandar Udara    </t>
  </si>
  <si>
    <t xml:space="preserve">Dukungan Manajemen dan Dukungan Teknis Lainnya Ditjen Perhubungan Udara   </t>
  </si>
  <si>
    <t>2 Januari 2013</t>
  </si>
  <si>
    <t>1965.994.001.511129</t>
  </si>
  <si>
    <t>Saldo Awal Tahun Berjalan Ada Perubahan Disesuaikan dengan realisasi bulan Januari 2013</t>
  </si>
  <si>
    <t>Saldo BKU</t>
  </si>
  <si>
    <t>Saldo BKU TXT</t>
  </si>
  <si>
    <t>Bukti Akhir TXT</t>
  </si>
  <si>
    <t>-</t>
  </si>
  <si>
    <t>(05)</t>
  </si>
  <si>
    <t>(413922)</t>
  </si>
  <si>
    <t>1961.016.011.534131</t>
  </si>
  <si>
    <t>KUASA PENGGUNA ANGGARAN,</t>
  </si>
  <si>
    <t>KN / Lembaga</t>
  </si>
  <si>
    <t>(022)</t>
  </si>
  <si>
    <t>Kementerian Perhubungan</t>
  </si>
  <si>
    <t>Satuan Kerja</t>
  </si>
  <si>
    <t>Bandar Udara Rahadi Osman</t>
  </si>
  <si>
    <t>2013</t>
  </si>
  <si>
    <t>Ditjen Perhubungan Udara</t>
  </si>
  <si>
    <t>Alamat &amp; Telp.</t>
  </si>
  <si>
    <t>(094)</t>
  </si>
  <si>
    <t>Propinsi / Kab. / Kota</t>
  </si>
  <si>
    <t>(13.06)</t>
  </si>
  <si>
    <t>KalBar / Kab. Ketapang</t>
  </si>
  <si>
    <t>Tgl, No. SP DIPA</t>
  </si>
  <si>
    <t>NO</t>
  </si>
  <si>
    <t>6 = 3 + 4 - 5</t>
  </si>
  <si>
    <t>BP Kas (Tunai dan Bank)</t>
  </si>
  <si>
    <t>BP UM Perjadin</t>
  </si>
  <si>
    <t>BP BPP (Kas pada BPP)</t>
  </si>
  <si>
    <t>BP selain Kas, BPP, dan UM Perjadin</t>
  </si>
  <si>
    <t>BP Uang Persediaan *)</t>
  </si>
  <si>
    <t>BP LS Bendahara</t>
  </si>
  <si>
    <t>BP Pajak</t>
  </si>
  <si>
    <t>BP Lain-lain</t>
  </si>
  <si>
    <t>Uang Tunai di Brankas</t>
  </si>
  <si>
    <t>+</t>
  </si>
  <si>
    <t xml:space="preserve">Penjelasan selisih kas dan/atau selisih pembukuan UP (apabila ada): </t>
  </si>
  <si>
    <t>Saldo UP pada BP UP</t>
  </si>
  <si>
    <t>Kuitansi UP yang Belum Disahkan</t>
  </si>
  <si>
    <t>Jumlah Saldo dan Kuitansi UP</t>
  </si>
  <si>
    <t xml:space="preserve">2. </t>
  </si>
  <si>
    <t>Selisih Pembukuan UP</t>
  </si>
  <si>
    <t>Mengetahui</t>
  </si>
  <si>
    <t>05 Desember 2012 / DIPA-022.05.2.413922/2013</t>
  </si>
  <si>
    <t xml:space="preserve">*) </t>
  </si>
  <si>
    <t>PPh 4(2)</t>
  </si>
  <si>
    <t>S. Awal</t>
  </si>
  <si>
    <t xml:space="preserve">S. Akhir </t>
  </si>
  <si>
    <t>(10) BUKU PEMBANTU PAJAK LS</t>
  </si>
  <si>
    <t>BUKU PEMBANTU PAJAK UP</t>
  </si>
  <si>
    <t>BUKU PEMBANTU PAJAK UP &amp; LS</t>
  </si>
  <si>
    <t>H1  Belanja dengan UP/TUP (tunai)</t>
  </si>
  <si>
    <t>Pembangunan, Rehabilitasi dan Pemeliharaan Prasarana Keamanan Penerbangan</t>
  </si>
  <si>
    <t>05 Desember 2013</t>
  </si>
  <si>
    <t>SP DIPA-022.05.2.413922/2014</t>
  </si>
  <si>
    <t>JUM'AT</t>
  </si>
  <si>
    <t>31 JANUARI 2014</t>
  </si>
  <si>
    <t>TIGA PULUH SATU bulan JANUARI tahun DUA RIBU EMPAT BELAS</t>
  </si>
  <si>
    <t>31.485.458</t>
  </si>
  <si>
    <t>2013.86</t>
  </si>
  <si>
    <t>3.514.542</t>
  </si>
  <si>
    <t>1a</t>
  </si>
  <si>
    <t>1b</t>
  </si>
  <si>
    <t>1965.994.001.</t>
  </si>
  <si>
    <t>1960.011.011.</t>
  </si>
  <si>
    <t>1961.003.011.</t>
  </si>
  <si>
    <t>1961.014.011.</t>
  </si>
  <si>
    <t>1965.003.015.</t>
  </si>
  <si>
    <t>1965.003.040.</t>
  </si>
  <si>
    <t>1965.003.012.</t>
  </si>
  <si>
    <t>1965.003.013.</t>
  </si>
  <si>
    <t>1965.007.016.</t>
  </si>
  <si>
    <t>1965.007.017.</t>
  </si>
  <si>
    <t>1965.007.015.</t>
  </si>
  <si>
    <t>1965.007.014.</t>
  </si>
  <si>
    <t>1965.994.002.</t>
  </si>
  <si>
    <t>1961.021.011.</t>
  </si>
  <si>
    <t>1961.027.011.</t>
  </si>
  <si>
    <t>1961.029.011.</t>
  </si>
  <si>
    <t>1961.035.011.</t>
  </si>
  <si>
    <t>1961.039.011.</t>
  </si>
  <si>
    <t>1961.040.011.</t>
  </si>
  <si>
    <t>1961.996.011.</t>
  </si>
  <si>
    <t>1961.998.011.</t>
  </si>
  <si>
    <t>1962.021.011.</t>
  </si>
  <si>
    <t>1962.995.011.</t>
  </si>
  <si>
    <t>Kas UP</t>
  </si>
  <si>
    <t>M8</t>
  </si>
  <si>
    <t>(9) BUKU PEMBANTU BUNGA REKENING</t>
  </si>
  <si>
    <t>BUKU PEMBANTU BUNGA REKENING</t>
  </si>
  <si>
    <t>Kalimantan Timur</t>
  </si>
  <si>
    <t>Samarinda</t>
  </si>
  <si>
    <t>Jalan Poros Samarinda - Bontang</t>
  </si>
  <si>
    <t>BUKU PENGESAHAN BELANJA</t>
  </si>
  <si>
    <t>(11) BUKU PEMBANTU PENGESAHAN</t>
  </si>
  <si>
    <t>MAEKA RINDRA HARIYANTO, SE.,M.SI</t>
  </si>
  <si>
    <t>197705111997031002</t>
  </si>
  <si>
    <t>Pencatatan Pungut Pajak oleh Bendahara Pengeluaran</t>
  </si>
  <si>
    <t>PENYETORAN</t>
  </si>
  <si>
    <t>PENGESAHAN</t>
  </si>
  <si>
    <t>SALDO AKHIR BUKU</t>
  </si>
  <si>
    <t>M9</t>
  </si>
  <si>
    <t>BUKU PENGEMBALIAN BELANJA</t>
  </si>
  <si>
    <t>Terima Transfer Uang dari Rekening Bendahara Penerimaan (Bank)</t>
  </si>
  <si>
    <t>Perpindahan dari Bank ke Tunai (Tarik Tunai)</t>
  </si>
  <si>
    <t>Perpindahan dari Tunai ke Bank (Setor Tunai ke Rekening Bendahara Pengeluaran)</t>
  </si>
  <si>
    <t>Belanja dengan cara LS - Tunai</t>
  </si>
  <si>
    <t>Belanja dengan cara LS - Bank</t>
  </si>
  <si>
    <t>Pemberian Uang Muka Perjadin (Tunai)</t>
  </si>
  <si>
    <t>Pemberian Uang Muka Perjadin (Bank)</t>
  </si>
  <si>
    <t>Terima uang lain-lain - Bunga Rekening</t>
  </si>
  <si>
    <t>Setor Pajak oleh bendahara - Tunai</t>
  </si>
  <si>
    <t>Penyetoran Pajak oleh Bendahara Pengeluaran Melalui Bank untuk Pajak Yang Belum disahkan</t>
  </si>
  <si>
    <t>Pencatatan Penyetoran Pajak oleh Bendahara Pengeluaran (Bank) Yang sudah disahkan</t>
  </si>
  <si>
    <t>Pungut Pajak oleh Bendahara - Tunai</t>
  </si>
  <si>
    <t>L4</t>
  </si>
  <si>
    <t>Terima uang lain-lain - Pengembalian Belanja</t>
  </si>
  <si>
    <t>L5</t>
  </si>
  <si>
    <t>Transfer Uang Bunga Rekening ke Rekening Bendahara Penerimaan</t>
  </si>
  <si>
    <t>BLU Kantor UPBU A.P.T. Pranoto Samarinda</t>
  </si>
  <si>
    <t>R1</t>
  </si>
  <si>
    <t>R2</t>
  </si>
  <si>
    <t>Transaksi Koreksi Non Belanja - Buku Pembantu Bunga Bank (D) dan Buku Pembantu LS Bendahara (K)</t>
  </si>
  <si>
    <t>Terima Transfer Uang dari Rekening Bendahara Penerimaan berupa Uang Pengembalian Belanja yang diterima di Rekening Bendahara Penerimaan</t>
  </si>
  <si>
    <t>L6</t>
  </si>
  <si>
    <t>Transfer Uang Pengembalian Belanja pada Buku Pengembalian Belanja ke Rekening Bendahara Penerimaan</t>
  </si>
  <si>
    <t>Transfer Uang Pengembalian Belanja pada Buku LS Bendahara ke Rekening Bendahara Penerimaan</t>
  </si>
  <si>
    <t>L7</t>
  </si>
  <si>
    <t>Terima Uang Retur</t>
  </si>
  <si>
    <t>YENY PUJI ASTUTI</t>
  </si>
  <si>
    <t>NIP 19920220 201012 2 001</t>
  </si>
  <si>
    <t>(12) BUKU PENGEMBALIAN Belanja</t>
  </si>
  <si>
    <t>BENDAHARA PENGELUARAN</t>
  </si>
  <si>
    <t>I KADEK YULI SASTRAWAN</t>
  </si>
  <si>
    <t>NIP 19760704 199803 1 001</t>
  </si>
  <si>
    <r>
      <t xml:space="preserve">Transfer Uang Bunga Rekening RPL 046 BLU APT PRANOTO UTK OPS PENGELUARAN ke Rekening Bendahara Peneriman </t>
    </r>
    <r>
      <rPr>
        <sz val="8"/>
        <color rgb="FFFF0000"/>
        <rFont val="Arial"/>
        <family val="2"/>
      </rPr>
      <t xml:space="preserve">RPL 046 BLU APT PRANOTO UTK OPS </t>
    </r>
  </si>
  <si>
    <t>PT. ANGKASA JAYA SERVIS</t>
  </si>
  <si>
    <t>CV. GARUDA KARYA BERSAMA</t>
  </si>
  <si>
    <t>011</t>
  </si>
  <si>
    <t>012</t>
  </si>
  <si>
    <t>013</t>
  </si>
  <si>
    <t>014</t>
  </si>
  <si>
    <t>015</t>
  </si>
  <si>
    <t>016</t>
  </si>
  <si>
    <t>017</t>
  </si>
  <si>
    <t>018</t>
  </si>
  <si>
    <t>019</t>
  </si>
  <si>
    <t>020</t>
  </si>
  <si>
    <t>021</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</si>
  <si>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</si>
  <si>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</si>
  <si>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</si>
  <si>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</si>
  <si>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</si>
  <si>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</si>
  <si>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</si>
  <si>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</si>
  <si>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</si>
  <si>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</si>
  <si>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</si>
  <si>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</si>
  <si>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</si>
  <si>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</si>
  <si>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</si>
  <si>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</si>
  <si>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</si>
  <si>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</si>
  <si>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</si>
  <si>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</si>
  <si>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</si>
  <si>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</si>
  <si>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</si>
  <si>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</si>
  <si>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</si>
  <si>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</si>
  <si>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</si>
  <si>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</si>
  <si>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</si>
  <si>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</si>
  <si>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</si>
  <si>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</si>
  <si>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</si>
  <si>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</si>
  <si>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</si>
  <si>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</si>
  <si>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</si>
  <si>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</si>
  <si>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</si>
  <si>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</si>
  <si>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</si>
  <si>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</si>
  <si>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</si>
  <si>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</si>
  <si>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</si>
  <si>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</si>
  <si>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</si>
  <si>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</si>
  <si>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</si>
  <si>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</si>
  <si>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</si>
  <si>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</si>
  <si>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</si>
  <si>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</si>
  <si>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</si>
  <si>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</si>
  <si>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</si>
  <si>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</si>
  <si>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</si>
  <si>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</si>
  <si>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</si>
  <si>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</si>
  <si>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</si>
  <si>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</si>
  <si>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</si>
  <si>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</si>
  <si>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</si>
  <si>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</si>
  <si>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</si>
  <si>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</si>
  <si>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</si>
  <si>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</si>
  <si>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</si>
  <si>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</si>
  <si>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</si>
  <si>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</si>
  <si>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</si>
  <si>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</si>
  <si>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</si>
  <si>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</si>
  <si>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</si>
  <si>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</si>
  <si>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</si>
  <si>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</si>
  <si>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</si>
  <si>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</si>
  <si>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</si>
  <si>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</si>
  <si>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</si>
  <si>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</si>
  <si>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</si>
  <si>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</si>
  <si>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</si>
  <si>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</si>
  <si>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</si>
  <si>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 xml:space="preserve">Menerima transfer dana sesuai Surat Perintah Transfer Dana Tanggal 29 Januari 2026 sebesar Rp. 25.000.000 ke Rekening 2001302885742 RPL 046 BLU APT PRANOTO UTK OPS PENGELUARAN </t>
  </si>
  <si>
    <t xml:space="preserve">Menerima transfer dana sesuai Surat Perintah Transfer Dana Tanggal 29 Januari 2026 sebesar Rp. 35.964.000 ke Rekening 2001302885742 RPL 046 BLU APT PRANOTO UTK OPS PENGELUARAN </t>
  </si>
  <si>
    <t xml:space="preserve">Menerima transfer dana sesuai Surat Perintah Transfer Dana Tanggal 29 Januari 2026 sebesar Rp. 26.640.000 ke Rekening 2001302885742 RPL 046 BLU APT PRANOTO UTK OPS PENGELUARAN </t>
  </si>
  <si>
    <t xml:space="preserve">Menerima transfer dana sesuai Surat Perintah Transfer Dana Tanggal 29 Januari 2026 sebesar Rp. 10.989.000 ke Rekening 2001302885742 RPL 046 BLU APT PRANOTO UTK OPS PENGELUARAN </t>
  </si>
  <si>
    <t xml:space="preserve">Menerima transfer dana sesuai Surat Perintah Transfer Dana Tanggal 29 Januari 2026 sebesar Rp. 35.520.000 ke Rekening 2001302885742 RPL 046 BLU APT PRANOTO UTK OPS PENGELUARAN </t>
  </si>
  <si>
    <t xml:space="preserve">Menerima transfer dana sesuai Surat Perintah Transfer Dana Tanggal 29 Januari 2026 sebesar Rp. 194.986.485 ke Rekening 2001302885742 RPL 046 BLU APT PRANOTO UTK OPS PENGELUARAN </t>
  </si>
  <si>
    <t xml:space="preserve">Menerima transfer dana sesuai Surat Perintah Transfer Dana Tanggal 29 Januari 2026 sebesar Rp. 21.867.000 ke Rekening 2001302885742 RPL 046 BLU APT PRANOTO UTK OPS PENGELUARAN </t>
  </si>
  <si>
    <t xml:space="preserve">Menerima transfer dana sesuai Surat Perintah Transfer Dana Tanggal 29 Januari 2026 sebesar Rp. 196.697.855 ke Rekening 2001302885742 RPL 046 BLU APT PRANOTO UTK OPS PENGELUARAN </t>
  </si>
  <si>
    <t xml:space="preserve">Menerima transfer dana sesuai Surat Perintah Transfer Dana Tanggal 29 Januari 2026 sebesar Rp. 4.440.000 ke Rekening 2001302885742 RPL 046 BLU APT PRANOTO UTK OPS PENGELUARAN </t>
  </si>
  <si>
    <t xml:space="preserve">Pembayaran  Admin Bank Pelatihan Basic PK Angkatan XLVI  an. Heriyanto </t>
  </si>
  <si>
    <t xml:space="preserve">Pembayaran Belanja Pelatihan Basic PK Angkatan XLVI an. Heriyanto </t>
  </si>
  <si>
    <t xml:space="preserve">Pembayaran Belanja Barang Pekerjaan Pemotongan Rumput Sisi Udara Tahap I  : 1 (Satu) Paket </t>
  </si>
  <si>
    <t xml:space="preserve">Pungut Pajak Belanja Barang Pekerjaan Pemotongan Rumput Sisi Udara Tahap I  : 1 (Satu) Paket </t>
  </si>
  <si>
    <t xml:space="preserve">Setor Pajak Belanja Barang Pekerjaan Pemotongan Rumput Sisi Udara Tahap I  : 1 (Satu) Paket </t>
  </si>
  <si>
    <t>Pembayaran Belanja Barang Pengadaan Obat Air</t>
  </si>
  <si>
    <t>Pungut Pajak Belanja Barang Pengadaan Obat Air</t>
  </si>
  <si>
    <t>Setor Pajak Belanja Barang Pengadaan Obat Air</t>
  </si>
  <si>
    <t>Pembayaran Belanja Barang Pemeliharaan Fasilitas Sisi Udara</t>
  </si>
  <si>
    <t>Pungut Pajak Belanja Barang Pemeliharaan Fasilitas Sisi Udara</t>
  </si>
  <si>
    <t>Setor Pajak Belanja Barang Pemeliharaan Fasilitas Sisi Udara</t>
  </si>
  <si>
    <t>Pembayaran Belanja Barang Pemeliharaan Sistem Tata Udara</t>
  </si>
  <si>
    <t>Pungut Pajak Belanja Barang Pemeliharaan Sistem Tata Udara</t>
  </si>
  <si>
    <t>Setor Pajak Belanja Barang Pemeliharaan Sistem Tata Udara</t>
  </si>
  <si>
    <t>Pembayaran Belanja Barang Pemeliharaan Sistem Air Bersih</t>
  </si>
  <si>
    <t>Pungut Pajak Belanja Barang Pemeliharaan Sistem Air Bersih</t>
  </si>
  <si>
    <t>Setor Pajak Belanja Barang Pemeliharaan Sistem Air Bersih</t>
  </si>
  <si>
    <t>Pembayaran Belanja Barang Pengelolaan Sistem Limbah</t>
  </si>
  <si>
    <t>Pungut Pajak Belanja Barang Pengelolaan Sistem Limbah</t>
  </si>
  <si>
    <t>Setor Pajak Belanja Barang Pengelolaan Sistem Limbah</t>
  </si>
  <si>
    <t>Pembayaran Belanja Barang Perbaikan Sofa Disabilitas</t>
  </si>
  <si>
    <t>Pungut Pajak Belanja Barang Perbaikan Sofa Disabilitas</t>
  </si>
  <si>
    <t>Setor Pajak Belanja Barang Perbaikan Sofa Disabilitas</t>
  </si>
  <si>
    <t>Pembayaran Belanja Barang Perbaikan Conveyor CheckIn</t>
  </si>
  <si>
    <t>Pungut Pajak Belanja Barang Perbaikan Conveyor CheckIn</t>
  </si>
  <si>
    <t>Setor Pajak Belanja Barang Perbaikan Conveyor CheckIn</t>
  </si>
  <si>
    <t>POLITEKNIK PENERBANGAN PALEMBANG</t>
  </si>
  <si>
    <t xml:space="preserve">CV. GUNA AHKLAK SUKSES </t>
  </si>
  <si>
    <t>PERIODE : 01 JANUARI S.D 31 JANUARI 2026</t>
  </si>
  <si>
    <t>Pada hari ini Senin tanggal Dua Bulan Februari Tahun Dua Ribu Dua Puluh Enam, kami selaku Kuasa Pengguna Anggaran telah melakukan pemeriksaan kas dengan posisi saldo Buku Kas Bank sebesar Rp. ???</t>
  </si>
  <si>
    <t>Samarinda, 02 Februari 2026</t>
  </si>
  <si>
    <t>Pada hari ini Senin tanggal Dua Bulan Februari Tahun Dua Ribu Dua Puluh Enam, kami selaku Kuasa Pengguna Anggaran telah melakukan pemeriksaan kas dengan posisi saldo Buku Kas Bank sebesar Rp.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</si>
</sst>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1" formatCode="_-* #,##0_-;\-* #,##0_-;_-* &quot;-&quot;_-;_-@_-"/>
    <numFmt numFmtId="43" formatCode="_-* #,##0.00_-;\-* #,##0.00_-;_-* &quot;-&quot;??_-;_-@_-"/>
    <numFmt numFmtId="164" formatCode="_(* #,##0_);_(* \(#,##0\);_(* &quot;-&quot;_);_(@_)"/>
    <numFmt numFmtId="165" formatCode="_(* #,##0.00_);_(* \(#,##0.00\);_(* &quot;-&quot;??_);_(@_)"/>
    <numFmt numFmtId="166" formatCode="[$-421]dd\ mmmm\ yyyy;@"/>
    <numFmt numFmtId="167" formatCode="_(* #,##0.00_);_(* \(#,##0.00\);_(* &quot;-&quot;_);_(@_)"/>
    <numFmt numFmtId="168" formatCode="dd\ mmm\ yy"/>
    <numFmt numFmtId="169" formatCode="dd\ mmm\ yyyy"/>
    <numFmt numFmtId="170" formatCode="&quot;&quot;"/>
    <numFmt numFmtId="171" formatCode="_(* #,##0_);_(* \(#,##0\);_(* &quot;-&quot;??_);_(@_)"/>
    <numFmt numFmtId="172" formatCode="\R\p#,##0_);\(&quot;$&quot;#,##0\)"/>
    <numFmt numFmtId="173" formatCode="[$-F800]dddd\,\ mmmm\ dd\,\ yyyy"/>
    <numFmt numFmtId="174" formatCode="_([$Rp-421]* #,##0_);_([$Rp-421]* \(#,##0\);_([$Rp-421]* &quot;-&quot;_);_(@_)"/>
    <numFmt numFmtId="175" formatCode="_-* #,##0_-;\-* #,##0_-;_-* &quot;-&quot;??_-;_-@_-"/>
  </numFmts>
  <fonts count="96" x14ac:knownFonts="1">
    <font>
      <sz val="8"/>
      <name val="Tahoma"/>
      <charset val="1"/>
    </font>
    <font>
      <sz val="11"/>
      <color theme="1"/>
      <name val="Rockwell"/>
      <family val="2"/>
      <charset val="1"/>
      <scheme val="minor"/>
    </font>
    <font>
      <sz val="11"/>
      <color theme="1"/>
      <name val="Rockwell"/>
      <family val="2"/>
      <charset val="1"/>
      <scheme val="minor"/>
    </font>
    <font>
      <sz val="8"/>
      <name val="Tahoma"/>
      <family val="2"/>
    </font>
    <font>
      <u/>
      <sz val="10"/>
      <color indexed="12"/>
      <name val="Arial"/>
      <family val="2"/>
    </font>
    <font>
      <sz val="10"/>
      <name val="Arial"/>
      <family val="2"/>
    </font>
    <font>
      <sz val="8"/>
      <color indexed="9"/>
      <name val="Tahoma"/>
      <family val="2"/>
    </font>
    <font>
      <sz val="8"/>
      <name val="Arial"/>
      <family val="2"/>
    </font>
    <font>
      <sz val="8"/>
      <color indexed="9"/>
      <name val="Arial"/>
      <family val="2"/>
    </font>
    <font>
      <sz val="12"/>
      <color indexed="9"/>
      <name val="Arial"/>
      <family val="2"/>
    </font>
    <font>
      <sz val="12"/>
      <color indexed="12"/>
      <name val="Arial"/>
      <family val="2"/>
    </font>
    <font>
      <b/>
      <sz val="8"/>
      <name val="Arial"/>
      <family val="2"/>
    </font>
    <font>
      <b/>
      <u/>
      <sz val="12"/>
      <color indexed="10"/>
      <name val="Arial"/>
      <family val="2"/>
    </font>
    <font>
      <b/>
      <sz val="8"/>
      <color indexed="9"/>
      <name val="Arial"/>
      <family val="2"/>
    </font>
    <font>
      <sz val="8"/>
      <color indexed="10"/>
      <name val="Arial"/>
      <family val="2"/>
    </font>
    <font>
      <sz val="8"/>
      <color indexed="14"/>
      <name val="Arial"/>
      <family val="2"/>
    </font>
    <font>
      <b/>
      <sz val="10"/>
      <name val="Arial"/>
      <family val="2"/>
    </font>
    <font>
      <b/>
      <sz val="8"/>
      <color indexed="56"/>
      <name val="Arial"/>
      <family val="2"/>
    </font>
    <font>
      <b/>
      <sz val="12"/>
      <color indexed="10"/>
      <name val="Arial"/>
      <family val="2"/>
    </font>
    <font>
      <sz val="8"/>
      <color indexed="56"/>
      <name val="Arial"/>
      <family val="2"/>
    </font>
    <font>
      <b/>
      <sz val="12"/>
      <color indexed="9"/>
      <name val="Arial"/>
      <family val="2"/>
    </font>
    <font>
      <b/>
      <sz val="14"/>
      <name val="Arial"/>
      <family val="2"/>
    </font>
    <font>
      <b/>
      <sz val="11"/>
      <name val="Arial"/>
      <family val="2"/>
    </font>
    <font>
      <i/>
      <sz val="7"/>
      <name val="Arial"/>
      <family val="2"/>
    </font>
    <font>
      <b/>
      <i/>
      <sz val="8"/>
      <name val="Arial"/>
      <family val="2"/>
    </font>
    <font>
      <sz val="10"/>
      <name val="Arial"/>
      <family val="2"/>
    </font>
    <font>
      <sz val="10"/>
      <name val="Wingdings"/>
      <charset val="2"/>
    </font>
    <font>
      <sz val="10"/>
      <color indexed="58"/>
      <name val="Arial"/>
      <family val="2"/>
    </font>
    <font>
      <sz val="11"/>
      <name val="Arial"/>
      <family val="2"/>
    </font>
    <font>
      <sz val="10"/>
      <name val="Arial"/>
      <family val="2"/>
    </font>
    <font>
      <b/>
      <sz val="11"/>
      <color indexed="9"/>
      <name val="Arial"/>
      <family val="2"/>
    </font>
    <font>
      <b/>
      <sz val="10"/>
      <color indexed="9"/>
      <name val="Arial"/>
      <family val="2"/>
    </font>
    <font>
      <b/>
      <sz val="8"/>
      <color indexed="13"/>
      <name val="Arial"/>
      <family val="2"/>
    </font>
    <font>
      <b/>
      <sz val="12"/>
      <name val="Arial"/>
      <family val="2"/>
    </font>
    <font>
      <i/>
      <sz val="8"/>
      <name val="Arial"/>
      <family val="2"/>
    </font>
    <font>
      <b/>
      <sz val="7"/>
      <color indexed="9"/>
      <name val="Arial"/>
      <family val="2"/>
    </font>
    <font>
      <sz val="9"/>
      <name val="Arial"/>
      <family val="2"/>
    </font>
    <font>
      <b/>
      <sz val="9"/>
      <name val="Arial"/>
      <family val="2"/>
    </font>
    <font>
      <sz val="9"/>
      <color indexed="22"/>
      <name val="Arial"/>
      <family val="2"/>
    </font>
    <font>
      <sz val="10"/>
      <name val="Arial"/>
      <family val="2"/>
    </font>
    <font>
      <b/>
      <sz val="14"/>
      <name val="Arial Narrow"/>
      <family val="2"/>
    </font>
    <font>
      <sz val="10"/>
      <name val="Arial Narrow"/>
      <family val="2"/>
    </font>
    <font>
      <sz val="12"/>
      <name val="Arial Narrow"/>
      <family val="2"/>
    </font>
    <font>
      <sz val="11"/>
      <name val="Arial Narrow"/>
      <family val="2"/>
    </font>
    <font>
      <u/>
      <sz val="12"/>
      <name val="Arial Narrow"/>
      <family val="2"/>
    </font>
    <font>
      <sz val="12"/>
      <name val="Arial"/>
      <family val="2"/>
    </font>
    <font>
      <b/>
      <sz val="15"/>
      <name val="Arial"/>
      <family val="2"/>
    </font>
    <font>
      <sz val="15"/>
      <name val="Arial"/>
      <family val="2"/>
    </font>
    <font>
      <b/>
      <i/>
      <sz val="14"/>
      <name val="Arial"/>
      <family val="2"/>
    </font>
    <font>
      <sz val="14"/>
      <name val="Arial"/>
      <family val="2"/>
    </font>
    <font>
      <sz val="10"/>
      <color indexed="9"/>
      <name val="Arial"/>
      <family val="2"/>
    </font>
    <font>
      <sz val="10"/>
      <color indexed="12"/>
      <name val="Arial"/>
      <family val="2"/>
    </font>
    <font>
      <sz val="9"/>
      <color indexed="9"/>
      <name val="Arial Black"/>
      <family val="2"/>
    </font>
    <font>
      <sz val="8"/>
      <color indexed="22"/>
      <name val="Arial"/>
      <family val="2"/>
    </font>
    <font>
      <b/>
      <sz val="10"/>
      <color rgb="FF0000CC"/>
      <name val="Arial"/>
      <family val="2"/>
    </font>
    <font>
      <sz val="10"/>
      <color theme="0"/>
      <name val="Arial Narrow"/>
      <family val="2"/>
    </font>
    <font>
      <sz val="12"/>
      <color rgb="FF000099"/>
      <name val="Arial Narrow"/>
      <family val="2"/>
    </font>
    <font>
      <sz val="10"/>
      <color rgb="FF000099"/>
      <name val="Arial"/>
      <family val="2"/>
    </font>
    <font>
      <sz val="14"/>
      <name val="Rage Italic"/>
      <family val="4"/>
    </font>
    <font>
      <b/>
      <sz val="10"/>
      <color theme="0"/>
      <name val="Arial"/>
      <family val="2"/>
    </font>
    <font>
      <b/>
      <sz val="11"/>
      <color theme="0"/>
      <name val="Arial"/>
      <family val="2"/>
    </font>
    <font>
      <b/>
      <sz val="11"/>
      <color rgb="FF0000CC"/>
      <name val="Arial"/>
      <family val="2"/>
    </font>
    <font>
      <b/>
      <sz val="10"/>
      <color rgb="FF0000CC"/>
      <name val="Arial Narrow"/>
      <family val="2"/>
    </font>
    <font>
      <b/>
      <sz val="10"/>
      <color rgb="FFFFFF00"/>
      <name val="Arial"/>
      <family val="2"/>
    </font>
    <font>
      <b/>
      <sz val="12"/>
      <color theme="0"/>
      <name val="Arial"/>
      <family val="2"/>
    </font>
    <font>
      <b/>
      <u/>
      <sz val="11"/>
      <name val="Arial"/>
      <family val="2"/>
    </font>
    <font>
      <b/>
      <u/>
      <sz val="14"/>
      <name val="Arial"/>
      <family val="2"/>
    </font>
    <font>
      <sz val="10"/>
      <name val="Arial"/>
      <family val="2"/>
    </font>
    <font>
      <sz val="10"/>
      <color theme="1"/>
      <name val="Arial"/>
      <family val="2"/>
    </font>
    <font>
      <b/>
      <u/>
      <sz val="10"/>
      <name val="Arial"/>
      <family val="2"/>
    </font>
    <font>
      <b/>
      <u/>
      <sz val="8"/>
      <name val="Arial"/>
      <family val="2"/>
    </font>
    <font>
      <sz val="10"/>
      <name val="Arial"/>
      <family val="2"/>
    </font>
    <font>
      <sz val="9"/>
      <color theme="1"/>
      <name val="Arial"/>
      <family val="2"/>
    </font>
    <font>
      <sz val="9"/>
      <color theme="1"/>
      <name val="Arial Narrow"/>
      <family val="2"/>
    </font>
    <font>
      <b/>
      <u/>
      <sz val="9"/>
      <name val="Arial"/>
      <family val="2"/>
    </font>
    <font>
      <b/>
      <sz val="9"/>
      <color theme="1"/>
      <name val="Arial"/>
      <family val="2"/>
    </font>
    <font>
      <sz val="8"/>
      <color theme="1"/>
      <name val="Arial"/>
      <family val="2"/>
    </font>
    <font>
      <sz val="11"/>
      <color theme="1"/>
      <name val="Arial Narrow"/>
      <family val="2"/>
    </font>
    <font>
      <b/>
      <u/>
      <sz val="9"/>
      <color theme="1"/>
      <name val="Arial"/>
      <family val="2"/>
    </font>
    <font>
      <sz val="7"/>
      <name val="Arial"/>
      <family val="2"/>
    </font>
    <font>
      <b/>
      <sz val="7"/>
      <name val="Arial"/>
      <family val="2"/>
    </font>
    <font>
      <sz val="6"/>
      <color indexed="9"/>
      <name val="Arial"/>
      <family val="2"/>
    </font>
    <font>
      <sz val="13"/>
      <name val="Arial"/>
      <family val="2"/>
    </font>
    <font>
      <b/>
      <sz val="8"/>
      <color rgb="FFFF0000"/>
      <name val="Arial"/>
      <family val="2"/>
    </font>
    <font>
      <sz val="8"/>
      <color rgb="FFFF0000"/>
      <name val="Arial"/>
      <family val="2"/>
    </font>
    <font>
      <sz val="9"/>
      <color rgb="FF3E4B5B"/>
      <name val="Segoe UI"/>
      <family val="2"/>
    </font>
    <font>
      <sz val="8"/>
      <color theme="0"/>
      <name val="Arial"/>
      <family val="2"/>
    </font>
    <font>
      <sz val="10"/>
      <color theme="0"/>
      <name val="Arial"/>
      <family val="2"/>
    </font>
    <font>
      <b/>
      <sz val="8"/>
      <color theme="0"/>
      <name val="Arial"/>
      <family val="2"/>
    </font>
    <font>
      <sz val="8"/>
      <color theme="0"/>
      <name val="Tahoma"/>
      <family val="2"/>
    </font>
    <font>
      <b/>
      <sz val="8"/>
      <color indexed="10"/>
      <name val="Arial"/>
      <family val="2"/>
    </font>
    <font>
      <b/>
      <sz val="8"/>
      <color rgb="FF0000CC"/>
      <name val="Arial"/>
      <family val="2"/>
    </font>
    <font>
      <sz val="7"/>
      <color indexed="9"/>
      <name val="Arial"/>
      <family val="2"/>
    </font>
    <font>
      <b/>
      <sz val="7"/>
      <color indexed="56"/>
      <name val="Arial"/>
      <family val="2"/>
    </font>
    <font>
      <b/>
      <sz val="7"/>
      <color indexed="10"/>
      <name val="Arial"/>
      <family val="2"/>
    </font>
    <font>
      <sz val="7"/>
      <color indexed="56"/>
      <name val="Arial"/>
      <family val="2"/>
    </font>
  </fonts>
  <fills count="28">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17"/>
        <bgColor indexed="64"/>
      </patternFill>
    </fill>
    <fill>
      <patternFill patternType="solid">
        <fgColor indexed="53"/>
        <bgColor indexed="64"/>
      </patternFill>
    </fill>
    <fill>
      <patternFill patternType="solid">
        <fgColor indexed="8"/>
        <bgColor indexed="64"/>
      </patternFill>
    </fill>
    <fill>
      <patternFill patternType="solid">
        <fgColor indexed="18"/>
        <bgColor indexed="64"/>
      </patternFill>
    </fill>
    <fill>
      <patternFill patternType="solid">
        <fgColor indexed="9"/>
        <bgColor indexed="64"/>
      </patternFill>
    </fill>
    <fill>
      <patternFill patternType="solid">
        <fgColor indexed="20"/>
        <bgColor indexed="64"/>
      </patternFill>
    </fill>
    <fill>
      <patternFill patternType="solid">
        <fgColor indexed="31"/>
        <bgColor indexed="64"/>
      </patternFill>
    </fill>
    <fill>
      <patternFill patternType="solid">
        <fgColor theme="0"/>
        <bgColor indexed="64"/>
      </patternFill>
    </fill>
    <fill>
      <patternFill patternType="solid">
        <fgColor rgb="FF000099"/>
        <bgColor indexed="64"/>
      </patternFill>
    </fill>
    <fill>
      <patternFill patternType="solid">
        <fgColor theme="1" tint="0.34998626667073579"/>
        <bgColor indexed="64"/>
      </patternFill>
    </fill>
    <fill>
      <patternFill patternType="solid">
        <fgColor rgb="FF800000"/>
        <bgColor indexed="64"/>
      </patternFill>
    </fill>
    <fill>
      <patternFill patternType="solid">
        <fgColor theme="1"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39997558519241921"/>
        <bgColor indexed="64"/>
      </patternFill>
    </fill>
  </fills>
  <borders count="119">
    <border>
      <left/>
      <right/>
      <top/>
      <bottom/>
      <diagonal/>
    </border>
    <border>
      <left style="thin">
        <color indexed="55"/>
      </left>
      <right style="thin">
        <color indexed="9"/>
      </right>
      <top style="thin">
        <color indexed="55"/>
      </top>
      <bottom style="thin">
        <color indexed="9"/>
      </bottom>
      <diagonal/>
    </border>
    <border>
      <left style="thin">
        <color indexed="9"/>
      </left>
      <right style="thin">
        <color indexed="9"/>
      </right>
      <top style="thin">
        <color indexed="55"/>
      </top>
      <bottom style="thin">
        <color indexed="9"/>
      </bottom>
      <diagonal/>
    </border>
    <border>
      <left style="thin">
        <color indexed="9"/>
      </left>
      <right style="thin">
        <color indexed="55"/>
      </right>
      <top style="thin">
        <color indexed="55"/>
      </top>
      <bottom style="thin">
        <color indexed="9"/>
      </bottom>
      <diagonal/>
    </border>
    <border>
      <left style="thin">
        <color indexed="55"/>
      </left>
      <right style="thin">
        <color indexed="9"/>
      </right>
      <top style="thin">
        <color indexed="9"/>
      </top>
      <bottom style="thin">
        <color indexed="55"/>
      </bottom>
      <diagonal/>
    </border>
    <border>
      <left style="thin">
        <color indexed="9"/>
      </left>
      <right style="thin">
        <color indexed="9"/>
      </right>
      <top style="thin">
        <color indexed="9"/>
      </top>
      <bottom style="thin">
        <color indexed="55"/>
      </bottom>
      <diagonal/>
    </border>
    <border>
      <left style="thin">
        <color indexed="9"/>
      </left>
      <right style="thin">
        <color indexed="55"/>
      </right>
      <top style="thin">
        <color indexed="9"/>
      </top>
      <bottom style="thin">
        <color indexed="55"/>
      </bottom>
      <diagonal/>
    </border>
    <border>
      <left style="thin">
        <color indexed="55"/>
      </left>
      <right style="thin">
        <color indexed="55"/>
      </right>
      <top style="thin">
        <color indexed="55"/>
      </top>
      <bottom style="hair">
        <color indexed="22"/>
      </bottom>
      <diagonal/>
    </border>
    <border>
      <left style="thin">
        <color indexed="55"/>
      </left>
      <right style="thin">
        <color indexed="55"/>
      </right>
      <top style="hair">
        <color indexed="22"/>
      </top>
      <bottom style="hair">
        <color indexed="22"/>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thin">
        <color indexed="9"/>
      </left>
      <right style="thin">
        <color indexed="9"/>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55"/>
      </left>
      <right style="thin">
        <color indexed="55"/>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9"/>
      </left>
      <right style="thick">
        <color indexed="23"/>
      </right>
      <top style="medium">
        <color indexed="9"/>
      </top>
      <bottom style="thick">
        <color indexed="23"/>
      </bottom>
      <diagonal/>
    </border>
    <border>
      <left/>
      <right/>
      <top style="thin">
        <color indexed="55"/>
      </top>
      <bottom style="thin">
        <color indexed="55"/>
      </bottom>
      <diagonal/>
    </border>
    <border>
      <left style="thin">
        <color indexed="55"/>
      </left>
      <right style="thin">
        <color indexed="9"/>
      </right>
      <top style="thin">
        <color indexed="55"/>
      </top>
      <bottom style="thin">
        <color indexed="55"/>
      </bottom>
      <diagonal/>
    </border>
    <border>
      <left style="thin">
        <color indexed="9"/>
      </left>
      <right style="thin">
        <color indexed="55"/>
      </right>
      <top style="thin">
        <color indexed="55"/>
      </top>
      <bottom style="thin">
        <color indexed="55"/>
      </bottom>
      <diagonal/>
    </border>
    <border>
      <left style="thick">
        <color indexed="9"/>
      </left>
      <right/>
      <top style="thick">
        <color indexed="9"/>
      </top>
      <bottom/>
      <diagonal/>
    </border>
    <border>
      <left/>
      <right/>
      <top style="thick">
        <color indexed="9"/>
      </top>
      <bottom/>
      <diagonal/>
    </border>
    <border>
      <left/>
      <right style="thick">
        <color indexed="23"/>
      </right>
      <top style="thick">
        <color indexed="9"/>
      </top>
      <bottom/>
      <diagonal/>
    </border>
    <border>
      <left style="thick">
        <color indexed="9"/>
      </left>
      <right/>
      <top/>
      <bottom/>
      <diagonal/>
    </border>
    <border>
      <left/>
      <right style="thick">
        <color indexed="23"/>
      </right>
      <top/>
      <bottom/>
      <diagonal/>
    </border>
    <border>
      <left style="thick">
        <color indexed="9"/>
      </left>
      <right/>
      <top/>
      <bottom style="thick">
        <color indexed="23"/>
      </bottom>
      <diagonal/>
    </border>
    <border>
      <left/>
      <right/>
      <top/>
      <bottom style="thick">
        <color indexed="23"/>
      </bottom>
      <diagonal/>
    </border>
    <border>
      <left/>
      <right style="thick">
        <color indexed="23"/>
      </right>
      <top/>
      <bottom style="thick">
        <color indexed="23"/>
      </bottom>
      <diagonal/>
    </border>
    <border>
      <left style="medium">
        <color indexed="23"/>
      </left>
      <right style="medium">
        <color indexed="23"/>
      </right>
      <top style="medium">
        <color indexed="23"/>
      </top>
      <bottom style="medium">
        <color indexed="23"/>
      </bottom>
      <diagonal/>
    </border>
    <border>
      <left style="thin">
        <color indexed="64"/>
      </left>
      <right style="thin">
        <color indexed="64"/>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double">
        <color indexed="64"/>
      </bottom>
      <diagonal/>
    </border>
    <border>
      <left style="thin">
        <color indexed="64"/>
      </left>
      <right style="thin">
        <color indexed="64"/>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double">
        <color indexed="64"/>
      </bottom>
      <diagonal/>
    </border>
    <border>
      <left/>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9"/>
      </right>
      <top style="thin">
        <color indexed="55"/>
      </top>
      <bottom style="thin">
        <color indexed="9"/>
      </bottom>
      <diagonal/>
    </border>
    <border>
      <left/>
      <right style="thin">
        <color indexed="9"/>
      </right>
      <top style="thin">
        <color indexed="9"/>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64"/>
      </right>
      <top style="medium">
        <color indexed="9"/>
      </top>
      <bottom style="medium">
        <color indexed="64"/>
      </bottom>
      <diagonal/>
    </border>
    <border>
      <left style="thin">
        <color indexed="9"/>
      </left>
      <right/>
      <top style="thin">
        <color indexed="9"/>
      </top>
      <bottom style="thin">
        <color indexed="55"/>
      </bottom>
      <diagonal/>
    </border>
    <border>
      <left style="thin">
        <color indexed="55"/>
      </left>
      <right/>
      <top style="hair">
        <color indexed="22"/>
      </top>
      <bottom style="hair">
        <color indexed="22"/>
      </bottom>
      <diagonal/>
    </border>
    <border>
      <left/>
      <right style="thin">
        <color indexed="55"/>
      </right>
      <top style="thin">
        <color indexed="55"/>
      </top>
      <bottom style="hair">
        <color indexed="22"/>
      </bottom>
      <diagonal/>
    </border>
    <border>
      <left/>
      <right style="thin">
        <color indexed="55"/>
      </right>
      <top style="hair">
        <color indexed="22"/>
      </top>
      <bottom style="hair">
        <color indexed="22"/>
      </bottom>
      <diagonal/>
    </border>
    <border>
      <left/>
      <right style="thin">
        <color indexed="55"/>
      </right>
      <top style="hair">
        <color indexed="22"/>
      </top>
      <bottom style="thin">
        <color indexed="55"/>
      </bottom>
      <diagonal/>
    </border>
    <border>
      <left style="thin">
        <color indexed="9"/>
      </left>
      <right/>
      <top style="thin">
        <color indexed="55"/>
      </top>
      <bottom style="thin">
        <color indexed="9"/>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theme="0"/>
      </left>
      <right style="thin">
        <color indexed="9"/>
      </right>
      <top style="thin">
        <color indexed="55"/>
      </top>
      <bottom style="thin">
        <color indexed="9"/>
      </bottom>
      <diagonal/>
    </border>
    <border>
      <left style="thin">
        <color theme="0"/>
      </left>
      <right style="thin">
        <color indexed="9"/>
      </right>
      <top style="thin">
        <color indexed="9"/>
      </top>
      <bottom style="thin">
        <color indexed="55"/>
      </bottom>
      <diagonal/>
    </border>
    <border>
      <left style="thin">
        <color indexed="9"/>
      </left>
      <right style="thin">
        <color theme="0" tint="-0.34998626667073579"/>
      </right>
      <top style="thin">
        <color indexed="55"/>
      </top>
      <bottom style="thin">
        <color indexed="9"/>
      </bottom>
      <diagonal/>
    </border>
    <border>
      <left style="thin">
        <color indexed="9"/>
      </left>
      <right style="thin">
        <color theme="0" tint="-0.34998626667073579"/>
      </right>
      <top style="thin">
        <color indexed="9"/>
      </top>
      <bottom style="thin">
        <color indexed="55"/>
      </bottom>
      <diagonal/>
    </border>
    <border>
      <left style="medium">
        <color theme="0" tint="-0.24994659260841701"/>
      </left>
      <right style="medium">
        <color indexed="64"/>
      </right>
      <top style="medium">
        <color theme="0" tint="-0.24994659260841701"/>
      </top>
      <bottom style="medium">
        <color indexed="64"/>
      </bottom>
      <diagonal/>
    </border>
    <border>
      <left/>
      <right/>
      <top style="thin">
        <color indexed="64"/>
      </top>
      <bottom style="thin">
        <color theme="0"/>
      </bottom>
      <diagonal/>
    </border>
    <border>
      <left/>
      <right style="thin">
        <color indexed="64"/>
      </right>
      <top style="thin">
        <color theme="0"/>
      </top>
      <bottom style="thin">
        <color theme="0"/>
      </bottom>
      <diagonal/>
    </border>
    <border>
      <left style="thin">
        <color theme="1" tint="0.34998626667073579"/>
      </left>
      <right style="thin">
        <color indexed="64"/>
      </right>
      <top style="thin">
        <color indexed="64"/>
      </top>
      <bottom style="thin">
        <color indexed="64"/>
      </bottom>
      <diagonal/>
    </border>
    <border>
      <left/>
      <right style="thin">
        <color theme="1" tint="0.34998626667073579"/>
      </right>
      <top style="thin">
        <color theme="0"/>
      </top>
      <bottom style="thin">
        <color indexed="64"/>
      </bottom>
      <diagonal/>
    </border>
    <border>
      <left/>
      <right style="thin">
        <color theme="1" tint="0.34998626667073579"/>
      </right>
      <top style="thin">
        <color theme="0"/>
      </top>
      <bottom style="thin">
        <color theme="0"/>
      </bottom>
      <diagonal/>
    </border>
    <border>
      <left/>
      <right style="thin">
        <color indexed="64"/>
      </right>
      <top/>
      <bottom style="thin">
        <color theme="0"/>
      </bottom>
      <diagonal/>
    </border>
    <border>
      <left style="thin">
        <color indexed="55"/>
      </left>
      <right style="thin">
        <color theme="0" tint="-0.499984740745262"/>
      </right>
      <top style="thin">
        <color indexed="55"/>
      </top>
      <bottom style="thin">
        <color indexed="55"/>
      </bottom>
      <diagonal/>
    </border>
    <border>
      <left style="thin">
        <color theme="0" tint="-0.499984740745262"/>
      </left>
      <right style="thin">
        <color theme="0" tint="-0.499984740745262"/>
      </right>
      <top style="thin">
        <color indexed="55"/>
      </top>
      <bottom style="thin">
        <color indexed="55"/>
      </bottom>
      <diagonal/>
    </border>
    <border>
      <left style="thin">
        <color theme="0" tint="-0.499984740745262"/>
      </left>
      <right style="thin">
        <color indexed="9"/>
      </right>
      <top style="thin">
        <color indexed="55"/>
      </top>
      <bottom style="thin">
        <color indexed="55"/>
      </bottom>
      <diagonal/>
    </border>
    <border>
      <left style="thin">
        <color indexed="55"/>
      </left>
      <right style="thin">
        <color indexed="55"/>
      </right>
      <top/>
      <bottom style="thin">
        <color indexed="64"/>
      </bottom>
      <diagonal/>
    </border>
    <border>
      <left style="thin">
        <color indexed="64"/>
      </left>
      <right style="thin">
        <color indexed="55"/>
      </right>
      <top style="thin">
        <color indexed="64"/>
      </top>
      <bottom style="thin">
        <color indexed="55"/>
      </bottom>
      <diagonal/>
    </border>
    <border>
      <left style="thin">
        <color indexed="64"/>
      </left>
      <right style="thin">
        <color indexed="55"/>
      </right>
      <top/>
      <bottom/>
      <diagonal/>
    </border>
    <border>
      <left style="thin">
        <color indexed="64"/>
      </left>
      <right style="thin">
        <color indexed="55"/>
      </right>
      <top/>
      <bottom style="thin">
        <color indexed="64"/>
      </bottom>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diagonal/>
    </border>
    <border>
      <left style="thin">
        <color indexed="55"/>
      </left>
      <right style="thin">
        <color indexed="64"/>
      </right>
      <top style="thin">
        <color indexed="55"/>
      </top>
      <bottom/>
      <diagonal/>
    </border>
    <border>
      <left style="thin">
        <color indexed="55"/>
      </left>
      <right style="thin">
        <color indexed="64"/>
      </right>
      <top/>
      <bottom/>
      <diagonal/>
    </border>
    <border>
      <left style="thin">
        <color theme="0" tint="-0.499984740745262"/>
      </left>
      <right/>
      <top style="thin">
        <color indexed="55"/>
      </top>
      <bottom style="thin">
        <color indexed="55"/>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55"/>
      </right>
      <top/>
      <bottom/>
      <diagonal/>
    </border>
    <border>
      <left/>
      <right style="thin">
        <color indexed="64"/>
      </right>
      <top style="hair">
        <color indexed="22"/>
      </top>
      <bottom/>
      <diagonal/>
    </border>
    <border>
      <left/>
      <right style="thin">
        <color indexed="64"/>
      </right>
      <top style="hair">
        <color indexed="22"/>
      </top>
      <bottom style="thin">
        <color indexed="55"/>
      </bottom>
      <diagonal/>
    </border>
    <border>
      <left/>
      <right style="thin">
        <color indexed="64"/>
      </right>
      <top style="thin">
        <color indexed="55"/>
      </top>
      <bottom style="thin">
        <color indexed="64"/>
      </bottom>
      <diagonal/>
    </border>
  </borders>
  <cellStyleXfs count="31">
    <xf numFmtId="0" fontId="0" fillId="0" borderId="0"/>
    <xf numFmtId="165" fontId="3" fillId="0" borderId="0" applyFont="0" applyFill="0" applyBorder="0" applyAlignment="0" applyProtection="0"/>
    <xf numFmtId="164" fontId="3" fillId="0" borderId="0" applyFont="0" applyFill="0" applyBorder="0" applyAlignment="0" applyProtection="0"/>
    <xf numFmtId="164" fontId="39" fillId="0" borderId="0" applyFont="0" applyFill="0" applyBorder="0" applyAlignment="0" applyProtection="0"/>
    <xf numFmtId="165" fontId="39" fillId="0" borderId="0" applyFont="0" applyFill="0" applyBorder="0" applyAlignment="0" applyProtection="0"/>
    <xf numFmtId="165" fontId="5" fillId="0" borderId="0" applyFont="0" applyFill="0" applyBorder="0" applyAlignment="0" applyProtection="0"/>
    <xf numFmtId="0" fontId="4" fillId="0" borderId="0" applyNumberFormat="0" applyFill="0" applyBorder="0" applyAlignment="0" applyProtection="0">
      <alignment vertical="top"/>
      <protection locked="0"/>
    </xf>
    <xf numFmtId="0" fontId="5" fillId="0" borderId="0"/>
    <xf numFmtId="0" fontId="39" fillId="0" borderId="0"/>
    <xf numFmtId="0" fontId="25" fillId="0" borderId="0"/>
    <xf numFmtId="0" fontId="5" fillId="0" borderId="0"/>
    <xf numFmtId="0" fontId="39" fillId="0" borderId="0"/>
    <xf numFmtId="0" fontId="67" fillId="0" borderId="0"/>
    <xf numFmtId="0" fontId="2" fillId="0" borderId="0"/>
    <xf numFmtId="165" fontId="2" fillId="0" borderId="0" applyFont="0" applyFill="0" applyBorder="0" applyAlignment="0" applyProtection="0"/>
    <xf numFmtId="0" fontId="7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1" fontId="3"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1" fillId="0" borderId="0"/>
    <xf numFmtId="43" fontId="1" fillId="0" borderId="0" applyFont="0" applyFill="0" applyBorder="0" applyAlignment="0" applyProtection="0"/>
    <xf numFmtId="0" fontId="5" fillId="0" borderId="0"/>
    <xf numFmtId="43" fontId="3" fillId="0" borderId="0" applyFont="0" applyFill="0" applyBorder="0" applyAlignment="0" applyProtection="0"/>
    <xf numFmtId="43" fontId="3" fillId="0" borderId="0" applyFont="0" applyFill="0" applyBorder="0" applyAlignment="0" applyProtection="0"/>
  </cellStyleXfs>
  <cellXfs count="1262">
    <xf numFmtId="0" fontId="0" fillId="0" borderId="0" xfId="0"/>
    <xf numFmtId="0" fontId="7" fillId="0" borderId="0" xfId="0" applyFont="1"/>
    <xf numFmtId="0" fontId="7" fillId="0" borderId="0" xfId="0" applyFont="1" applyAlignment="1">
      <alignment vertical="center"/>
    </xf>
    <xf numFmtId="0" fontId="7" fillId="0" borderId="0" xfId="10" applyFont="1"/>
    <xf numFmtId="0" fontId="16" fillId="0" borderId="0" xfId="10" applyFont="1" applyAlignment="1">
      <alignment horizontal="center"/>
    </xf>
    <xf numFmtId="164" fontId="7" fillId="0" borderId="0" xfId="0" applyNumberFormat="1" applyFont="1"/>
    <xf numFmtId="0" fontId="19" fillId="0" borderId="0" xfId="0" applyFont="1" applyAlignment="1" applyProtection="1">
      <alignment horizontal="left" vertical="center"/>
      <protection hidden="1"/>
    </xf>
    <xf numFmtId="0" fontId="16" fillId="0" borderId="0" xfId="0" applyFont="1" applyAlignment="1" applyProtection="1">
      <alignment horizontal="left" vertical="center"/>
      <protection hidden="1"/>
    </xf>
    <xf numFmtId="164" fontId="17" fillId="0" borderId="0" xfId="2" applyFont="1" applyFill="1" applyBorder="1" applyAlignment="1" applyProtection="1">
      <alignment horizontal="left" vertical="center"/>
      <protection hidden="1"/>
    </xf>
    <xf numFmtId="0" fontId="16" fillId="0" borderId="0" xfId="0" applyFont="1" applyAlignment="1" applyProtection="1">
      <alignment vertical="center"/>
      <protection hidden="1"/>
    </xf>
    <xf numFmtId="167" fontId="18" fillId="0" borderId="0" xfId="2" applyNumberFormat="1" applyFont="1" applyFill="1" applyBorder="1" applyAlignment="1" applyProtection="1">
      <alignment horizontal="left" vertical="center"/>
      <protection hidden="1"/>
    </xf>
    <xf numFmtId="0" fontId="7" fillId="0" borderId="0" xfId="0" applyFont="1" applyAlignment="1" applyProtection="1">
      <alignment vertical="center"/>
      <protection hidden="1"/>
    </xf>
    <xf numFmtId="0" fontId="11" fillId="0" borderId="0" xfId="0" applyFont="1" applyAlignment="1" applyProtection="1">
      <alignment horizontal="center" vertical="center"/>
      <protection hidden="1"/>
    </xf>
    <xf numFmtId="0" fontId="17" fillId="0" borderId="0" xfId="0" applyFont="1" applyAlignment="1" applyProtection="1">
      <alignment horizontal="right" vertical="center"/>
      <protection hidden="1"/>
    </xf>
    <xf numFmtId="0" fontId="8" fillId="0" borderId="0" xfId="0" applyFont="1" applyAlignment="1" applyProtection="1">
      <alignment vertical="center"/>
      <protection hidden="1"/>
    </xf>
    <xf numFmtId="0" fontId="15" fillId="0" borderId="0" xfId="0" applyFont="1" applyAlignment="1">
      <alignment horizontal="left" vertical="center" indent="3"/>
    </xf>
    <xf numFmtId="0" fontId="9" fillId="0" borderId="0" xfId="0" applyFont="1"/>
    <xf numFmtId="0" fontId="8" fillId="0" borderId="0" xfId="0" applyFont="1"/>
    <xf numFmtId="164" fontId="11" fillId="0" borderId="0" xfId="2" applyFont="1" applyFill="1" applyBorder="1" applyAlignment="1" applyProtection="1">
      <alignment horizontal="left" vertical="center"/>
      <protection hidden="1"/>
    </xf>
    <xf numFmtId="0" fontId="17" fillId="0" borderId="0" xfId="0" applyFont="1" applyAlignment="1" applyProtection="1">
      <alignment vertical="center"/>
      <protection hidden="1"/>
    </xf>
    <xf numFmtId="0" fontId="11" fillId="2" borderId="1" xfId="0" applyFont="1" applyFill="1" applyBorder="1" applyAlignment="1" applyProtection="1">
      <alignment horizontal="center" vertical="center" wrapText="1"/>
      <protection hidden="1"/>
    </xf>
    <xf numFmtId="0" fontId="11" fillId="2" borderId="2" xfId="0" applyFont="1" applyFill="1" applyBorder="1" applyAlignment="1" applyProtection="1">
      <alignment horizontal="center" vertical="center" wrapText="1"/>
      <protection hidden="1"/>
    </xf>
    <xf numFmtId="167" fontId="11" fillId="2" borderId="2" xfId="2" applyNumberFormat="1" applyFont="1" applyFill="1" applyBorder="1" applyAlignment="1" applyProtection="1">
      <alignment horizontal="center" vertical="center" wrapText="1"/>
      <protection hidden="1"/>
    </xf>
    <xf numFmtId="167" fontId="11" fillId="2" borderId="3" xfId="2" applyNumberFormat="1" applyFont="1" applyFill="1" applyBorder="1" applyAlignment="1" applyProtection="1">
      <alignment horizontal="center" vertical="center" wrapText="1"/>
      <protection hidden="1"/>
    </xf>
    <xf numFmtId="0" fontId="7" fillId="2" borderId="4" xfId="0" applyFont="1" applyFill="1" applyBorder="1" applyAlignment="1" applyProtection="1">
      <alignment horizontal="center" vertical="center"/>
      <protection hidden="1"/>
    </xf>
    <xf numFmtId="0" fontId="7" fillId="2" borderId="5" xfId="0" applyFont="1" applyFill="1" applyBorder="1" applyAlignment="1" applyProtection="1">
      <alignment horizontal="center" vertical="center"/>
      <protection hidden="1"/>
    </xf>
    <xf numFmtId="49" fontId="7" fillId="2" borderId="5" xfId="0" applyNumberFormat="1" applyFont="1" applyFill="1" applyBorder="1" applyAlignment="1" applyProtection="1">
      <alignment horizontal="left" vertical="center" indent="1"/>
      <protection hidden="1"/>
    </xf>
    <xf numFmtId="164" fontId="7" fillId="2" borderId="5" xfId="2" applyFont="1" applyFill="1" applyBorder="1" applyAlignment="1" applyProtection="1">
      <alignment vertical="center"/>
      <protection hidden="1"/>
    </xf>
    <xf numFmtId="164" fontId="7" fillId="2" borderId="6" xfId="2" applyFont="1" applyFill="1" applyBorder="1" applyAlignment="1" applyProtection="1">
      <alignment vertical="center"/>
      <protection hidden="1"/>
    </xf>
    <xf numFmtId="168" fontId="7" fillId="0" borderId="7" xfId="0" applyNumberFormat="1" applyFont="1" applyBorder="1" applyAlignment="1" applyProtection="1">
      <alignment horizontal="center" vertical="center"/>
      <protection hidden="1"/>
    </xf>
    <xf numFmtId="170" fontId="7" fillId="0" borderId="7" xfId="0" quotePrefix="1" applyNumberFormat="1" applyFont="1" applyBorder="1" applyAlignment="1" applyProtection="1">
      <alignment horizontal="center" vertical="center"/>
      <protection hidden="1"/>
    </xf>
    <xf numFmtId="0" fontId="11" fillId="0" borderId="7" xfId="0" applyFont="1" applyBorder="1" applyAlignment="1" applyProtection="1">
      <alignment horizontal="left" vertical="center" indent="1"/>
      <protection hidden="1"/>
    </xf>
    <xf numFmtId="164" fontId="7" fillId="0" borderId="7" xfId="2" applyFont="1" applyBorder="1" applyAlignment="1">
      <alignment vertical="center"/>
    </xf>
    <xf numFmtId="168" fontId="7" fillId="0" borderId="8" xfId="0" quotePrefix="1" applyNumberFormat="1" applyFont="1" applyBorder="1" applyAlignment="1">
      <alignment horizontal="center"/>
    </xf>
    <xf numFmtId="0" fontId="7" fillId="0" borderId="8" xfId="0" quotePrefix="1" applyFont="1" applyBorder="1" applyAlignment="1">
      <alignment horizontal="center"/>
    </xf>
    <xf numFmtId="0" fontId="7" fillId="0" borderId="8" xfId="0" applyFont="1" applyBorder="1" applyAlignment="1" applyProtection="1">
      <alignment horizontal="left" vertical="center" indent="1"/>
      <protection hidden="1"/>
    </xf>
    <xf numFmtId="164" fontId="7" fillId="0" borderId="8" xfId="2" applyFont="1" applyFill="1" applyBorder="1" applyAlignment="1" applyProtection="1">
      <alignment vertical="center"/>
      <protection hidden="1"/>
    </xf>
    <xf numFmtId="164" fontId="11" fillId="3" borderId="9" xfId="2" applyFont="1" applyFill="1" applyBorder="1" applyAlignment="1" applyProtection="1">
      <alignment vertical="center"/>
      <protection hidden="1"/>
    </xf>
    <xf numFmtId="0" fontId="7" fillId="0" borderId="0" xfId="0" applyFont="1" applyAlignment="1" applyProtection="1">
      <alignment horizontal="left" vertical="center" indent="1"/>
      <protection hidden="1"/>
    </xf>
    <xf numFmtId="0" fontId="11" fillId="0" borderId="0" xfId="0" applyFont="1" applyAlignment="1" applyProtection="1">
      <alignment vertical="center"/>
      <protection hidden="1"/>
    </xf>
    <xf numFmtId="0" fontId="11" fillId="2" borderId="12" xfId="0" applyFont="1" applyFill="1" applyBorder="1" applyAlignment="1">
      <alignment horizontal="center" vertical="center" wrapText="1"/>
    </xf>
    <xf numFmtId="0" fontId="8" fillId="0" borderId="15" xfId="0" applyFont="1" applyBorder="1" applyAlignment="1" applyProtection="1">
      <alignment vertical="center"/>
      <protection hidden="1"/>
    </xf>
    <xf numFmtId="0" fontId="8" fillId="0" borderId="16" xfId="0" applyFont="1" applyBorder="1" applyAlignment="1" applyProtection="1">
      <alignment vertical="center"/>
      <protection hidden="1"/>
    </xf>
    <xf numFmtId="167" fontId="8" fillId="0" borderId="16" xfId="2" applyNumberFormat="1" applyFont="1" applyFill="1" applyBorder="1" applyAlignment="1" applyProtection="1">
      <alignment vertical="center"/>
      <protection hidden="1"/>
    </xf>
    <xf numFmtId="0" fontId="8" fillId="0" borderId="17" xfId="0" applyFont="1" applyBorder="1" applyAlignment="1" applyProtection="1">
      <alignment vertical="center"/>
      <protection hidden="1"/>
    </xf>
    <xf numFmtId="0" fontId="8" fillId="0" borderId="18" xfId="0" applyFont="1" applyBorder="1" applyProtection="1">
      <protection hidden="1"/>
    </xf>
    <xf numFmtId="0" fontId="8" fillId="0" borderId="19" xfId="0" applyFont="1" applyBorder="1" applyProtection="1">
      <protection hidden="1"/>
    </xf>
    <xf numFmtId="0" fontId="8" fillId="0" borderId="18" xfId="0" applyFont="1" applyBorder="1" applyAlignment="1" applyProtection="1">
      <alignment vertical="center"/>
      <protection hidden="1"/>
    </xf>
    <xf numFmtId="0" fontId="8" fillId="0" borderId="19" xfId="0" applyFont="1" applyBorder="1" applyAlignment="1" applyProtection="1">
      <alignment vertical="center"/>
      <protection hidden="1"/>
    </xf>
    <xf numFmtId="0" fontId="18" fillId="0" borderId="18" xfId="0" applyFont="1" applyBorder="1" applyAlignment="1" applyProtection="1">
      <alignment horizontal="left" vertical="center"/>
      <protection hidden="1"/>
    </xf>
    <xf numFmtId="0" fontId="18" fillId="0" borderId="19" xfId="0" applyFont="1" applyBorder="1" applyAlignment="1" applyProtection="1">
      <alignment horizontal="left" vertical="center"/>
      <protection hidden="1"/>
    </xf>
    <xf numFmtId="0" fontId="11" fillId="0" borderId="0" xfId="0" applyFont="1" applyAlignment="1">
      <alignment horizontal="right" vertical="center" indent="1"/>
    </xf>
    <xf numFmtId="164" fontId="19" fillId="0" borderId="0" xfId="2" applyFont="1" applyBorder="1"/>
    <xf numFmtId="0" fontId="8" fillId="0" borderId="18" xfId="0" applyFont="1" applyBorder="1" applyAlignment="1" applyProtection="1">
      <alignment horizontal="center" vertical="center" wrapText="1"/>
      <protection hidden="1"/>
    </xf>
    <xf numFmtId="0" fontId="8" fillId="0" borderId="19" xfId="0" applyFont="1" applyBorder="1" applyAlignment="1" applyProtection="1">
      <alignment horizontal="center" vertical="center" wrapText="1"/>
      <protection hidden="1"/>
    </xf>
    <xf numFmtId="0" fontId="7" fillId="0" borderId="17" xfId="0" applyFont="1" applyBorder="1"/>
    <xf numFmtId="0" fontId="7" fillId="0" borderId="18" xfId="0" applyFont="1" applyBorder="1" applyAlignment="1" applyProtection="1">
      <alignment vertical="center"/>
      <protection hidden="1"/>
    </xf>
    <xf numFmtId="0" fontId="7" fillId="0" borderId="19" xfId="0" applyFont="1" applyBorder="1" applyAlignment="1" applyProtection="1">
      <alignment vertical="center"/>
      <protection hidden="1"/>
    </xf>
    <xf numFmtId="0" fontId="7" fillId="0" borderId="20" xfId="0" applyFont="1" applyBorder="1"/>
    <xf numFmtId="0" fontId="7" fillId="0" borderId="21" xfId="0" applyFont="1" applyBorder="1"/>
    <xf numFmtId="0" fontId="6" fillId="0" borderId="19" xfId="0" applyFont="1" applyBorder="1" applyAlignment="1" applyProtection="1">
      <alignment vertical="center"/>
      <protection hidden="1"/>
    </xf>
    <xf numFmtId="0" fontId="0" fillId="0" borderId="19" xfId="0" applyBorder="1"/>
    <xf numFmtId="0" fontId="7" fillId="0" borderId="19" xfId="0" applyFont="1" applyBorder="1"/>
    <xf numFmtId="0" fontId="7" fillId="0" borderId="18" xfId="0" applyFont="1" applyBorder="1"/>
    <xf numFmtId="0" fontId="6" fillId="0" borderId="18" xfId="0" applyFont="1" applyBorder="1" applyAlignment="1" applyProtection="1">
      <alignment vertical="center"/>
      <protection hidden="1"/>
    </xf>
    <xf numFmtId="0" fontId="0" fillId="0" borderId="18" xfId="0" applyBorder="1"/>
    <xf numFmtId="0" fontId="7" fillId="0" borderId="12" xfId="0" applyFont="1" applyBorder="1" applyAlignment="1" applyProtection="1">
      <alignment horizontal="left" vertical="center" indent="1"/>
      <protection hidden="1"/>
    </xf>
    <xf numFmtId="169" fontId="7" fillId="0" borderId="12" xfId="2" applyNumberFormat="1" applyFont="1" applyFill="1" applyBorder="1" applyAlignment="1">
      <alignment horizontal="left" vertical="center" indent="1"/>
    </xf>
    <xf numFmtId="37" fontId="7" fillId="0" borderId="12" xfId="0" applyNumberFormat="1" applyFont="1" applyBorder="1" applyAlignment="1">
      <alignment horizontal="right" vertical="center"/>
    </xf>
    <xf numFmtId="0" fontId="23" fillId="0" borderId="22" xfId="10" applyFont="1" applyBorder="1" applyAlignment="1" applyProtection="1">
      <alignment horizontal="left" vertical="center" indent="1"/>
      <protection hidden="1"/>
    </xf>
    <xf numFmtId="0" fontId="26" fillId="0" borderId="0" xfId="9" applyFont="1" applyAlignment="1">
      <alignment horizontal="left"/>
    </xf>
    <xf numFmtId="0" fontId="25" fillId="0" borderId="0" xfId="9"/>
    <xf numFmtId="0" fontId="27" fillId="0" borderId="0" xfId="9" applyFont="1"/>
    <xf numFmtId="0" fontId="20" fillId="0" borderId="0" xfId="9" applyFont="1" applyAlignment="1">
      <alignment horizontal="center" vertical="center"/>
    </xf>
    <xf numFmtId="0" fontId="26" fillId="0" borderId="0" xfId="9" applyFont="1" applyAlignment="1">
      <alignment horizontal="left" vertical="center"/>
    </xf>
    <xf numFmtId="0" fontId="25" fillId="0" borderId="0" xfId="9" applyAlignment="1">
      <alignment vertical="center"/>
    </xf>
    <xf numFmtId="169" fontId="7" fillId="0" borderId="0" xfId="2" applyNumberFormat="1" applyFont="1" applyFill="1" applyBorder="1" applyAlignment="1">
      <alignment horizontal="left" vertical="center" indent="1"/>
    </xf>
    <xf numFmtId="0" fontId="7" fillId="0" borderId="16" xfId="0" applyFont="1" applyBorder="1"/>
    <xf numFmtId="164" fontId="11" fillId="2" borderId="5" xfId="2" applyFont="1" applyFill="1" applyBorder="1" applyAlignment="1" applyProtection="1">
      <alignment horizontal="center" vertical="center"/>
      <protection hidden="1"/>
    </xf>
    <xf numFmtId="167" fontId="11" fillId="2" borderId="2" xfId="2" applyNumberFormat="1" applyFont="1" applyFill="1" applyBorder="1" applyAlignment="1" applyProtection="1">
      <alignment horizontal="centerContinuous" vertical="center" wrapText="1"/>
      <protection hidden="1"/>
    </xf>
    <xf numFmtId="167" fontId="11" fillId="2" borderId="3" xfId="2" applyNumberFormat="1" applyFont="1" applyFill="1" applyBorder="1" applyAlignment="1" applyProtection="1">
      <alignment horizontal="centerContinuous" vertical="center" wrapText="1"/>
      <protection hidden="1"/>
    </xf>
    <xf numFmtId="164" fontId="11" fillId="2" borderId="6" xfId="2" applyFont="1" applyFill="1" applyBorder="1" applyAlignment="1" applyProtection="1">
      <alignment horizontal="center" vertical="center"/>
      <protection hidden="1"/>
    </xf>
    <xf numFmtId="0" fontId="7" fillId="0" borderId="19" xfId="0" applyFont="1" applyBorder="1" applyAlignment="1">
      <alignment vertical="center"/>
    </xf>
    <xf numFmtId="0" fontId="8" fillId="7" borderId="0" xfId="0" applyFont="1" applyFill="1" applyAlignment="1" applyProtection="1">
      <alignment horizontal="left" vertical="center" indent="1"/>
      <protection hidden="1"/>
    </xf>
    <xf numFmtId="0" fontId="13" fillId="7" borderId="0" xfId="0" applyFont="1" applyFill="1" applyAlignment="1" applyProtection="1">
      <alignment horizontal="left" vertical="center"/>
      <protection hidden="1"/>
    </xf>
    <xf numFmtId="0" fontId="31" fillId="7" borderId="0" xfId="0" applyFont="1" applyFill="1" applyAlignment="1" applyProtection="1">
      <alignment horizontal="left" vertical="center"/>
      <protection hidden="1"/>
    </xf>
    <xf numFmtId="0" fontId="13" fillId="7" borderId="0" xfId="0" applyFont="1" applyFill="1" applyAlignment="1" applyProtection="1">
      <alignment vertical="center"/>
      <protection hidden="1"/>
    </xf>
    <xf numFmtId="0" fontId="8" fillId="7" borderId="0" xfId="0" applyFont="1" applyFill="1" applyAlignment="1">
      <alignment vertical="center"/>
    </xf>
    <xf numFmtId="164" fontId="7" fillId="0" borderId="7" xfId="2" applyFont="1" applyFill="1" applyBorder="1" applyAlignment="1">
      <alignment vertical="center"/>
    </xf>
    <xf numFmtId="164" fontId="11" fillId="3" borderId="24" xfId="2" applyFont="1" applyFill="1" applyBorder="1" applyAlignment="1" applyProtection="1">
      <alignment vertical="center"/>
      <protection hidden="1"/>
    </xf>
    <xf numFmtId="164" fontId="11" fillId="2" borderId="25" xfId="2" applyFont="1" applyFill="1" applyBorder="1" applyAlignment="1" applyProtection="1">
      <alignment horizontal="center" vertical="center"/>
      <protection hidden="1"/>
    </xf>
    <xf numFmtId="164" fontId="11" fillId="2" borderId="11" xfId="2" applyFont="1" applyFill="1" applyBorder="1" applyAlignment="1" applyProtection="1">
      <alignment horizontal="center" vertical="center"/>
      <protection hidden="1"/>
    </xf>
    <xf numFmtId="164" fontId="11" fillId="2" borderId="26" xfId="2" applyFont="1" applyFill="1" applyBorder="1" applyAlignment="1" applyProtection="1">
      <alignment horizontal="center" vertical="center"/>
      <protection hidden="1"/>
    </xf>
    <xf numFmtId="164" fontId="7" fillId="4" borderId="7" xfId="2" applyFont="1" applyFill="1" applyBorder="1" applyAlignment="1">
      <alignment vertical="center"/>
    </xf>
    <xf numFmtId="164" fontId="7" fillId="0" borderId="20" xfId="0" applyNumberFormat="1" applyFont="1" applyBorder="1"/>
    <xf numFmtId="0" fontId="32" fillId="8" borderId="0" xfId="0" applyFont="1" applyFill="1" applyAlignment="1">
      <alignment horizontal="left" vertical="center"/>
    </xf>
    <xf numFmtId="0" fontId="34" fillId="0" borderId="0" xfId="10" applyFont="1" applyAlignment="1" applyProtection="1">
      <alignment horizontal="left" vertical="center" indent="1"/>
      <protection hidden="1"/>
    </xf>
    <xf numFmtId="0" fontId="20" fillId="2" borderId="27" xfId="9" applyFont="1" applyFill="1" applyBorder="1" applyAlignment="1">
      <alignment horizontal="center" vertical="center"/>
    </xf>
    <xf numFmtId="0" fontId="25" fillId="2" borderId="28" xfId="9" applyFill="1" applyBorder="1"/>
    <xf numFmtId="0" fontId="25" fillId="2" borderId="29" xfId="9" applyFill="1" applyBorder="1"/>
    <xf numFmtId="0" fontId="33" fillId="2" borderId="30" xfId="9" applyFont="1" applyFill="1" applyBorder="1" applyAlignment="1">
      <alignment horizontal="centerContinuous" vertical="center"/>
    </xf>
    <xf numFmtId="0" fontId="29" fillId="2" borderId="31" xfId="9" applyFont="1" applyFill="1" applyBorder="1" applyAlignment="1">
      <alignment horizontal="centerContinuous" vertical="center"/>
    </xf>
    <xf numFmtId="0" fontId="20" fillId="2" borderId="30" xfId="9" applyFont="1" applyFill="1" applyBorder="1" applyAlignment="1">
      <alignment horizontal="center" vertical="center"/>
    </xf>
    <xf numFmtId="0" fontId="25" fillId="2" borderId="0" xfId="9" applyFill="1" applyAlignment="1">
      <alignment vertical="center"/>
    </xf>
    <xf numFmtId="0" fontId="25" fillId="2" borderId="31" xfId="9" applyFill="1" applyBorder="1" applyAlignment="1">
      <alignment vertical="center"/>
    </xf>
    <xf numFmtId="0" fontId="20" fillId="2" borderId="32" xfId="9" applyFont="1" applyFill="1" applyBorder="1" applyAlignment="1">
      <alignment horizontal="center" vertical="center"/>
    </xf>
    <xf numFmtId="0" fontId="25" fillId="2" borderId="33" xfId="9" applyFill="1" applyBorder="1" applyAlignment="1">
      <alignment vertical="center"/>
    </xf>
    <xf numFmtId="0" fontId="25" fillId="2" borderId="34" xfId="9" applyFill="1" applyBorder="1" applyAlignment="1">
      <alignment vertical="center"/>
    </xf>
    <xf numFmtId="0" fontId="28" fillId="2" borderId="0" xfId="9" applyFont="1" applyFill="1" applyAlignment="1">
      <alignment vertical="center"/>
    </xf>
    <xf numFmtId="0" fontId="28" fillId="2" borderId="0" xfId="9" applyFont="1" applyFill="1" applyAlignment="1">
      <alignment horizontal="centerContinuous" vertical="center"/>
    </xf>
    <xf numFmtId="0" fontId="28" fillId="2" borderId="31" xfId="9" applyFont="1" applyFill="1" applyBorder="1" applyAlignment="1">
      <alignment horizontal="centerContinuous" vertical="center"/>
    </xf>
    <xf numFmtId="0" fontId="7" fillId="0" borderId="0" xfId="0" quotePrefix="1" applyFont="1"/>
    <xf numFmtId="164" fontId="35" fillId="7" borderId="7" xfId="2" applyFont="1" applyFill="1" applyBorder="1" applyAlignment="1">
      <alignment horizontal="right" vertical="center"/>
    </xf>
    <xf numFmtId="0" fontId="8" fillId="8" borderId="0" xfId="0" applyFont="1" applyFill="1" applyAlignment="1" applyProtection="1">
      <alignment horizontal="left" vertical="center" indent="1"/>
      <protection hidden="1"/>
    </xf>
    <xf numFmtId="0" fontId="13" fillId="8" borderId="0" xfId="0" applyFont="1" applyFill="1" applyAlignment="1" applyProtection="1">
      <alignment horizontal="left" vertical="center"/>
      <protection hidden="1"/>
    </xf>
    <xf numFmtId="0" fontId="31" fillId="8" borderId="0" xfId="0" applyFont="1" applyFill="1" applyAlignment="1" applyProtection="1">
      <alignment horizontal="left" vertical="center"/>
      <protection hidden="1"/>
    </xf>
    <xf numFmtId="0" fontId="8" fillId="8" borderId="0" xfId="0" applyFont="1" applyFill="1" applyAlignment="1">
      <alignment vertical="center"/>
    </xf>
    <xf numFmtId="0" fontId="13" fillId="7" borderId="0" xfId="0" applyFont="1" applyFill="1"/>
    <xf numFmtId="0" fontId="7" fillId="0" borderId="0" xfId="0" applyFont="1" applyAlignment="1">
      <alignment horizontal="left" indent="1"/>
    </xf>
    <xf numFmtId="164" fontId="7" fillId="0" borderId="8" xfId="2" quotePrefix="1" applyFont="1" applyFill="1" applyBorder="1" applyAlignment="1" applyProtection="1">
      <alignment vertical="center"/>
      <protection hidden="1"/>
    </xf>
    <xf numFmtId="0" fontId="30" fillId="7" borderId="35" xfId="9" applyFont="1" applyFill="1" applyBorder="1" applyAlignment="1">
      <alignment horizontal="center" vertical="center"/>
    </xf>
    <xf numFmtId="0" fontId="30" fillId="2" borderId="0" xfId="9" applyFont="1" applyFill="1" applyAlignment="1">
      <alignment vertical="center"/>
    </xf>
    <xf numFmtId="0" fontId="7" fillId="0" borderId="0" xfId="0" applyFont="1" applyAlignment="1">
      <alignment horizontal="centerContinuous"/>
    </xf>
    <xf numFmtId="0" fontId="21" fillId="0" borderId="0" xfId="0" applyFont="1" applyProtection="1">
      <protection hidden="1"/>
    </xf>
    <xf numFmtId="0" fontId="22" fillId="0" borderId="0" xfId="0" applyFont="1" applyAlignment="1" applyProtection="1">
      <alignment vertical="center"/>
      <protection hidden="1"/>
    </xf>
    <xf numFmtId="0" fontId="21" fillId="0" borderId="0" xfId="0" applyFont="1" applyAlignment="1" applyProtection="1">
      <alignment horizontal="centerContinuous"/>
      <protection hidden="1"/>
    </xf>
    <xf numFmtId="0" fontId="22" fillId="0" borderId="0" xfId="0" applyFont="1" applyAlignment="1" applyProtection="1">
      <alignment horizontal="centerContinuous" vertical="center"/>
      <protection hidden="1"/>
    </xf>
    <xf numFmtId="0" fontId="11" fillId="0" borderId="0" xfId="0" applyFont="1" applyAlignment="1" applyProtection="1">
      <alignment horizontal="centerContinuous" vertical="center"/>
      <protection hidden="1"/>
    </xf>
    <xf numFmtId="0" fontId="13" fillId="8" borderId="0" xfId="0" quotePrefix="1" applyFont="1" applyFill="1" applyAlignment="1" applyProtection="1">
      <alignment vertical="center"/>
      <protection hidden="1"/>
    </xf>
    <xf numFmtId="0" fontId="11" fillId="0" borderId="0" xfId="0" quotePrefix="1" applyFont="1" applyAlignment="1" applyProtection="1">
      <alignment horizontal="centerContinuous" vertical="center"/>
      <protection hidden="1"/>
    </xf>
    <xf numFmtId="0" fontId="11" fillId="0" borderId="12" xfId="0" applyFont="1" applyBorder="1" applyAlignment="1" applyProtection="1">
      <alignment horizontal="left" vertical="center" indent="1"/>
      <protection hidden="1"/>
    </xf>
    <xf numFmtId="0" fontId="17" fillId="0" borderId="0" xfId="0" applyFont="1" applyAlignment="1" applyProtection="1">
      <alignment horizontal="center" vertical="center"/>
      <protection hidden="1"/>
    </xf>
    <xf numFmtId="164" fontId="7" fillId="0" borderId="12" xfId="2" quotePrefix="1" applyFont="1" applyFill="1" applyBorder="1" applyAlignment="1" applyProtection="1">
      <alignment horizontal="left" vertical="center"/>
      <protection hidden="1"/>
    </xf>
    <xf numFmtId="0" fontId="13" fillId="9" borderId="0" xfId="0" applyFont="1" applyFill="1"/>
    <xf numFmtId="0" fontId="16" fillId="0" borderId="0" xfId="0" applyFont="1" applyAlignment="1" applyProtection="1">
      <alignment horizontal="centerContinuous" vertical="center"/>
      <protection hidden="1"/>
    </xf>
    <xf numFmtId="0" fontId="33" fillId="0" borderId="0" xfId="0" applyFont="1" applyAlignment="1" applyProtection="1">
      <alignment horizontal="centerContinuous" vertical="center"/>
      <protection hidden="1"/>
    </xf>
    <xf numFmtId="0" fontId="25" fillId="0" borderId="0" xfId="0" applyFont="1" applyAlignment="1" applyProtection="1">
      <alignment horizontal="center" vertical="center"/>
      <protection hidden="1"/>
    </xf>
    <xf numFmtId="0" fontId="25" fillId="0" borderId="20" xfId="0" applyFont="1" applyBorder="1" applyAlignment="1" applyProtection="1">
      <alignment horizontal="center" vertical="center"/>
      <protection hidden="1"/>
    </xf>
    <xf numFmtId="0" fontId="23" fillId="0" borderId="20" xfId="10" applyFont="1" applyBorder="1" applyAlignment="1" applyProtection="1">
      <alignment horizontal="left" vertical="center" indent="1"/>
      <protection hidden="1"/>
    </xf>
    <xf numFmtId="1" fontId="38" fillId="2" borderId="4" xfId="0" applyNumberFormat="1" applyFont="1" applyFill="1" applyBorder="1" applyAlignment="1" applyProtection="1">
      <alignment horizontal="right" vertical="center"/>
      <protection hidden="1"/>
    </xf>
    <xf numFmtId="0" fontId="36" fillId="2" borderId="5" xfId="0" applyFont="1" applyFill="1" applyBorder="1" applyAlignment="1" applyProtection="1">
      <alignment horizontal="center" vertical="center"/>
      <protection hidden="1"/>
    </xf>
    <xf numFmtId="0" fontId="5" fillId="0" borderId="0" xfId="0" applyFont="1" applyAlignment="1" applyProtection="1">
      <alignment horizontal="left" vertical="center"/>
      <protection hidden="1"/>
    </xf>
    <xf numFmtId="0" fontId="25" fillId="0" borderId="19" xfId="0" applyFont="1" applyBorder="1"/>
    <xf numFmtId="0" fontId="25" fillId="0" borderId="0" xfId="0" applyFont="1" applyAlignment="1" applyProtection="1">
      <alignment horizontal="left" vertical="center"/>
      <protection hidden="1"/>
    </xf>
    <xf numFmtId="0" fontId="16" fillId="0" borderId="20" xfId="0" applyFont="1" applyBorder="1" applyAlignment="1" applyProtection="1">
      <alignment horizontal="centerContinuous" vertical="center"/>
      <protection hidden="1"/>
    </xf>
    <xf numFmtId="0" fontId="5" fillId="0" borderId="0" xfId="0" quotePrefix="1" applyFont="1" applyAlignment="1" applyProtection="1">
      <alignment horizontal="center" vertical="center"/>
      <protection hidden="1"/>
    </xf>
    <xf numFmtId="0" fontId="25" fillId="0" borderId="0" xfId="0" quotePrefix="1" applyFont="1" applyAlignment="1" applyProtection="1">
      <alignment horizontal="center" vertical="center"/>
      <protection hidden="1"/>
    </xf>
    <xf numFmtId="0" fontId="5" fillId="0" borderId="0" xfId="0" applyFont="1"/>
    <xf numFmtId="0" fontId="5" fillId="0" borderId="20" xfId="0" applyFont="1" applyBorder="1"/>
    <xf numFmtId="0" fontId="5" fillId="0" borderId="0" xfId="0" applyFont="1" applyAlignment="1" applyProtection="1">
      <alignment vertical="center"/>
      <protection hidden="1"/>
    </xf>
    <xf numFmtId="0" fontId="36" fillId="0" borderId="0" xfId="0" applyFont="1" applyAlignment="1" applyProtection="1">
      <alignment horizontal="left" vertical="center"/>
      <protection hidden="1"/>
    </xf>
    <xf numFmtId="0" fontId="37" fillId="2" borderId="1" xfId="0" applyFont="1" applyFill="1" applyBorder="1" applyAlignment="1" applyProtection="1">
      <alignment horizontal="center" vertical="center" wrapText="1"/>
      <protection hidden="1"/>
    </xf>
    <xf numFmtId="0" fontId="37" fillId="2" borderId="2" xfId="0" applyFont="1" applyFill="1" applyBorder="1" applyAlignment="1" applyProtection="1">
      <alignment horizontal="center" vertical="center" wrapText="1"/>
      <protection hidden="1"/>
    </xf>
    <xf numFmtId="167" fontId="37" fillId="2" borderId="2" xfId="2" applyNumberFormat="1" applyFont="1" applyFill="1" applyBorder="1" applyAlignment="1" applyProtection="1">
      <alignment horizontal="centerContinuous" vertical="center" wrapText="1"/>
      <protection hidden="1"/>
    </xf>
    <xf numFmtId="167" fontId="37" fillId="2" borderId="3" xfId="2" applyNumberFormat="1" applyFont="1" applyFill="1" applyBorder="1" applyAlignment="1" applyProtection="1">
      <alignment horizontal="center" vertical="center" wrapText="1"/>
      <protection hidden="1"/>
    </xf>
    <xf numFmtId="164" fontId="37" fillId="2" borderId="5" xfId="2" applyFont="1" applyFill="1" applyBorder="1" applyAlignment="1" applyProtection="1">
      <alignment horizontal="center" vertical="center"/>
      <protection hidden="1"/>
    </xf>
    <xf numFmtId="164" fontId="37" fillId="2" borderId="6" xfId="2" applyFont="1" applyFill="1" applyBorder="1" applyAlignment="1" applyProtection="1">
      <alignment horizontal="center" vertical="center"/>
      <protection hidden="1"/>
    </xf>
    <xf numFmtId="1" fontId="36" fillId="0" borderId="8" xfId="2" quotePrefix="1" applyNumberFormat="1" applyFont="1" applyFill="1" applyBorder="1" applyAlignment="1" applyProtection="1">
      <alignment horizontal="center" vertical="center"/>
      <protection hidden="1"/>
    </xf>
    <xf numFmtId="168" fontId="36" fillId="0" borderId="8" xfId="2" quotePrefix="1" applyNumberFormat="1" applyFont="1" applyFill="1" applyBorder="1" applyAlignment="1" applyProtection="1">
      <alignment horizontal="left" vertical="center"/>
      <protection hidden="1"/>
    </xf>
    <xf numFmtId="168" fontId="36" fillId="0" borderId="8" xfId="2" quotePrefix="1" applyNumberFormat="1" applyFont="1" applyFill="1" applyBorder="1" applyAlignment="1" applyProtection="1">
      <alignment horizontal="center" vertical="center"/>
      <protection hidden="1"/>
    </xf>
    <xf numFmtId="164" fontId="36" fillId="0" borderId="8" xfId="2" quotePrefix="1" applyFont="1" applyFill="1" applyBorder="1" applyAlignment="1" applyProtection="1">
      <alignment vertical="center"/>
      <protection hidden="1"/>
    </xf>
    <xf numFmtId="0" fontId="36" fillId="0" borderId="9" xfId="0" applyFont="1" applyBorder="1" applyAlignment="1" applyProtection="1">
      <alignment vertical="center"/>
      <protection hidden="1"/>
    </xf>
    <xf numFmtId="0" fontId="36" fillId="0" borderId="24" xfId="0" applyFont="1" applyBorder="1" applyAlignment="1" applyProtection="1">
      <alignment vertical="center"/>
      <protection hidden="1"/>
    </xf>
    <xf numFmtId="0" fontId="37" fillId="0" borderId="24" xfId="0" applyFont="1" applyBorder="1" applyAlignment="1" applyProtection="1">
      <alignment horizontal="center" vertical="center"/>
      <protection hidden="1"/>
    </xf>
    <xf numFmtId="0" fontId="36" fillId="0" borderId="24" xfId="0" applyFont="1" applyBorder="1"/>
    <xf numFmtId="164" fontId="37" fillId="3" borderId="10" xfId="2" applyFont="1" applyFill="1" applyBorder="1" applyAlignment="1" applyProtection="1">
      <alignment vertical="center"/>
      <protection hidden="1"/>
    </xf>
    <xf numFmtId="0" fontId="40" fillId="0" borderId="20" xfId="11" applyFont="1" applyBorder="1" applyAlignment="1">
      <alignment horizontal="centerContinuous"/>
    </xf>
    <xf numFmtId="0" fontId="41" fillId="0" borderId="0" xfId="11" applyFont="1"/>
    <xf numFmtId="0" fontId="42" fillId="0" borderId="16" xfId="11" applyFont="1" applyBorder="1"/>
    <xf numFmtId="0" fontId="42" fillId="0" borderId="16" xfId="11" applyFont="1" applyBorder="1" applyAlignment="1">
      <alignment horizontal="right"/>
    </xf>
    <xf numFmtId="0" fontId="42" fillId="0" borderId="16" xfId="11" quotePrefix="1" applyFont="1" applyBorder="1"/>
    <xf numFmtId="0" fontId="42" fillId="0" borderId="0" xfId="11" applyFont="1"/>
    <xf numFmtId="0" fontId="42" fillId="0" borderId="0" xfId="11" applyFont="1" applyAlignment="1">
      <alignment horizontal="center"/>
    </xf>
    <xf numFmtId="171" fontId="42" fillId="0" borderId="44" xfId="11" applyNumberFormat="1" applyFont="1" applyBorder="1" applyAlignment="1">
      <alignment horizontal="center"/>
    </xf>
    <xf numFmtId="0" fontId="42" fillId="0" borderId="45" xfId="11" applyFont="1" applyBorder="1"/>
    <xf numFmtId="0" fontId="42" fillId="0" borderId="46" xfId="11" applyFont="1" applyBorder="1"/>
    <xf numFmtId="0" fontId="41" fillId="0" borderId="46" xfId="11" applyFont="1" applyBorder="1"/>
    <xf numFmtId="0" fontId="42" fillId="0" borderId="47" xfId="11" applyFont="1" applyBorder="1"/>
    <xf numFmtId="0" fontId="42" fillId="0" borderId="48" xfId="11" applyFont="1" applyBorder="1"/>
    <xf numFmtId="0" fontId="42" fillId="0" borderId="0" xfId="11" quotePrefix="1" applyFont="1"/>
    <xf numFmtId="49" fontId="42" fillId="0" borderId="0" xfId="11" applyNumberFormat="1" applyFont="1" applyAlignment="1">
      <alignment horizontal="right"/>
    </xf>
    <xf numFmtId="0" fontId="42" fillId="0" borderId="37" xfId="11" applyFont="1" applyBorder="1"/>
    <xf numFmtId="0" fontId="42" fillId="0" borderId="37" xfId="11" quotePrefix="1" applyFont="1" applyBorder="1"/>
    <xf numFmtId="0" fontId="43" fillId="0" borderId="0" xfId="11" applyFont="1"/>
    <xf numFmtId="0" fontId="42" fillId="0" borderId="0" xfId="11" quotePrefix="1" applyFont="1" applyAlignment="1">
      <alignment horizontal="left"/>
    </xf>
    <xf numFmtId="0" fontId="42" fillId="0" borderId="49" xfId="11" applyFont="1" applyBorder="1"/>
    <xf numFmtId="0" fontId="41" fillId="0" borderId="39" xfId="11" applyFont="1" applyBorder="1"/>
    <xf numFmtId="0" fontId="42" fillId="0" borderId="39" xfId="11" applyFont="1" applyBorder="1"/>
    <xf numFmtId="0" fontId="42" fillId="0" borderId="39" xfId="11" quotePrefix="1" applyFont="1" applyBorder="1"/>
    <xf numFmtId="0" fontId="42" fillId="0" borderId="39" xfId="11" applyFont="1" applyBorder="1" applyAlignment="1">
      <alignment horizontal="right"/>
    </xf>
    <xf numFmtId="0" fontId="42" fillId="0" borderId="39" xfId="11" quotePrefix="1" applyFont="1" applyBorder="1" applyAlignment="1">
      <alignment horizontal="left"/>
    </xf>
    <xf numFmtId="0" fontId="42" fillId="0" borderId="40" xfId="11" applyFont="1" applyBorder="1"/>
    <xf numFmtId="3" fontId="42" fillId="0" borderId="0" xfId="11" applyNumberFormat="1" applyFont="1" applyAlignment="1">
      <alignment horizontal="right"/>
    </xf>
    <xf numFmtId="171" fontId="42" fillId="0" borderId="0" xfId="11" applyNumberFormat="1" applyFont="1"/>
    <xf numFmtId="0" fontId="42" fillId="0" borderId="0" xfId="11" applyFont="1" applyAlignment="1">
      <alignment horizontal="justify"/>
    </xf>
    <xf numFmtId="0" fontId="42" fillId="0" borderId="0" xfId="11" applyFont="1" applyAlignment="1">
      <alignment horizontal="left"/>
    </xf>
    <xf numFmtId="0" fontId="42" fillId="0" borderId="17" xfId="11" applyFont="1" applyBorder="1"/>
    <xf numFmtId="0" fontId="42" fillId="0" borderId="19" xfId="11" applyFont="1" applyBorder="1"/>
    <xf numFmtId="0" fontId="42" fillId="0" borderId="50" xfId="11" applyFont="1" applyBorder="1"/>
    <xf numFmtId="0" fontId="42" fillId="0" borderId="36" xfId="11" applyFont="1" applyBorder="1" applyAlignment="1">
      <alignment horizontal="center"/>
    </xf>
    <xf numFmtId="0" fontId="42" fillId="0" borderId="51" xfId="11" applyFont="1" applyBorder="1" applyAlignment="1">
      <alignment horizontal="left"/>
    </xf>
    <xf numFmtId="0" fontId="42" fillId="0" borderId="52" xfId="11" applyFont="1" applyBorder="1"/>
    <xf numFmtId="171" fontId="42" fillId="0" borderId="52" xfId="4" applyNumberFormat="1" applyFont="1" applyBorder="1"/>
    <xf numFmtId="171" fontId="42" fillId="0" borderId="53" xfId="4" applyNumberFormat="1" applyFont="1" applyBorder="1"/>
    <xf numFmtId="171" fontId="42" fillId="0" borderId="51" xfId="4" applyNumberFormat="1" applyFont="1" applyBorder="1"/>
    <xf numFmtId="171" fontId="42" fillId="0" borderId="54" xfId="4" applyNumberFormat="1" applyFont="1" applyBorder="1"/>
    <xf numFmtId="171" fontId="42" fillId="0" borderId="18" xfId="11" applyNumberFormat="1" applyFont="1" applyBorder="1"/>
    <xf numFmtId="171" fontId="42" fillId="0" borderId="19" xfId="11" applyNumberFormat="1" applyFont="1" applyBorder="1"/>
    <xf numFmtId="0" fontId="42" fillId="0" borderId="18" xfId="11" applyFont="1" applyBorder="1"/>
    <xf numFmtId="171" fontId="42" fillId="0" borderId="19" xfId="4" applyNumberFormat="1" applyFont="1" applyBorder="1" applyAlignment="1">
      <alignment horizontal="center"/>
    </xf>
    <xf numFmtId="171" fontId="42" fillId="0" borderId="18" xfId="11" quotePrefix="1" applyNumberFormat="1" applyFont="1" applyBorder="1" applyAlignment="1">
      <alignment horizontal="center"/>
    </xf>
    <xf numFmtId="171" fontId="42" fillId="0" borderId="19" xfId="11" quotePrefix="1" applyNumberFormat="1" applyFont="1" applyBorder="1" applyAlignment="1">
      <alignment horizontal="center"/>
    </xf>
    <xf numFmtId="0" fontId="42" fillId="0" borderId="36" xfId="11" applyFont="1" applyBorder="1"/>
    <xf numFmtId="171" fontId="42" fillId="0" borderId="0" xfId="4" applyNumberFormat="1" applyFont="1" applyBorder="1" applyAlignment="1">
      <alignment horizontal="center"/>
    </xf>
    <xf numFmtId="171" fontId="42" fillId="0" borderId="36" xfId="4" applyNumberFormat="1" applyFont="1" applyBorder="1" applyAlignment="1">
      <alignment horizontal="center"/>
    </xf>
    <xf numFmtId="171" fontId="42" fillId="0" borderId="18" xfId="4" applyNumberFormat="1" applyFont="1" applyBorder="1"/>
    <xf numFmtId="171" fontId="42" fillId="0" borderId="19" xfId="4" applyNumberFormat="1" applyFont="1" applyBorder="1"/>
    <xf numFmtId="171" fontId="42" fillId="0" borderId="38" xfId="11" applyNumberFormat="1" applyFont="1" applyBorder="1" applyAlignment="1">
      <alignment horizontal="center"/>
    </xf>
    <xf numFmtId="171" fontId="42" fillId="0" borderId="55" xfId="11" applyNumberFormat="1" applyFont="1" applyBorder="1" applyAlignment="1">
      <alignment horizontal="center"/>
    </xf>
    <xf numFmtId="0" fontId="42" fillId="0" borderId="56" xfId="11" applyFont="1" applyBorder="1"/>
    <xf numFmtId="0" fontId="42" fillId="0" borderId="44" xfId="11" applyFont="1" applyBorder="1" applyAlignment="1">
      <alignment horizontal="center"/>
    </xf>
    <xf numFmtId="0" fontId="42" fillId="0" borderId="57" xfId="11" applyFont="1" applyBorder="1"/>
    <xf numFmtId="171" fontId="42" fillId="0" borderId="44" xfId="4" quotePrefix="1" applyNumberFormat="1" applyFont="1" applyBorder="1" applyAlignment="1">
      <alignment horizontal="center"/>
    </xf>
    <xf numFmtId="171" fontId="42" fillId="0" borderId="58" xfId="4" quotePrefix="1" applyNumberFormat="1" applyFont="1" applyBorder="1" applyAlignment="1">
      <alignment horizontal="center"/>
    </xf>
    <xf numFmtId="0" fontId="42" fillId="0" borderId="36" xfId="11" applyFont="1" applyBorder="1" applyAlignment="1">
      <alignment horizontal="left"/>
    </xf>
    <xf numFmtId="171" fontId="42" fillId="0" borderId="0" xfId="4" applyNumberFormat="1" applyFont="1" applyBorder="1"/>
    <xf numFmtId="171" fontId="42" fillId="0" borderId="18" xfId="11" applyNumberFormat="1" applyFont="1" applyBorder="1" applyAlignment="1">
      <alignment horizontal="center"/>
    </xf>
    <xf numFmtId="171" fontId="42" fillId="0" borderId="19" xfId="11" applyNumberFormat="1" applyFont="1" applyBorder="1" applyAlignment="1">
      <alignment horizontal="center"/>
    </xf>
    <xf numFmtId="171" fontId="42" fillId="0" borderId="58" xfId="11" applyNumberFormat="1" applyFont="1" applyBorder="1" applyAlignment="1">
      <alignment horizontal="center"/>
    </xf>
    <xf numFmtId="0" fontId="42" fillId="0" borderId="59" xfId="11" applyFont="1" applyBorder="1"/>
    <xf numFmtId="0" fontId="42" fillId="0" borderId="50" xfId="11" applyFont="1" applyBorder="1" applyAlignment="1">
      <alignment horizontal="center"/>
    </xf>
    <xf numFmtId="0" fontId="42" fillId="0" borderId="60" xfId="11" applyFont="1" applyBorder="1"/>
    <xf numFmtId="171" fontId="42" fillId="0" borderId="59" xfId="4" quotePrefix="1" applyNumberFormat="1" applyFont="1" applyBorder="1" applyAlignment="1">
      <alignment horizontal="center"/>
    </xf>
    <xf numFmtId="171" fontId="42" fillId="0" borderId="42" xfId="4" quotePrefix="1" applyNumberFormat="1" applyFont="1" applyBorder="1" applyAlignment="1">
      <alignment horizontal="center"/>
    </xf>
    <xf numFmtId="171" fontId="42" fillId="0" borderId="41" xfId="4" quotePrefix="1" applyNumberFormat="1" applyFont="1" applyBorder="1" applyAlignment="1">
      <alignment horizontal="center"/>
    </xf>
    <xf numFmtId="0" fontId="42" fillId="0" borderId="22" xfId="11" applyFont="1" applyBorder="1"/>
    <xf numFmtId="0" fontId="42" fillId="0" borderId="20" xfId="11" applyFont="1" applyBorder="1"/>
    <xf numFmtId="0" fontId="42" fillId="0" borderId="20" xfId="11" quotePrefix="1" applyFont="1" applyBorder="1"/>
    <xf numFmtId="0" fontId="42" fillId="0" borderId="21" xfId="11" applyFont="1" applyBorder="1"/>
    <xf numFmtId="0" fontId="42" fillId="0" borderId="61" xfId="11" applyFont="1" applyBorder="1"/>
    <xf numFmtId="0" fontId="44" fillId="0" borderId="0" xfId="11" applyFont="1"/>
    <xf numFmtId="0" fontId="5" fillId="0" borderId="0" xfId="8" applyFont="1"/>
    <xf numFmtId="0" fontId="45" fillId="0" borderId="0" xfId="8" applyFont="1"/>
    <xf numFmtId="0" fontId="39" fillId="0" borderId="0" xfId="8"/>
    <xf numFmtId="0" fontId="47" fillId="0" borderId="0" xfId="8" applyFont="1"/>
    <xf numFmtId="0" fontId="47" fillId="0" borderId="0" xfId="8" applyFont="1" applyAlignment="1">
      <alignment vertical="center"/>
    </xf>
    <xf numFmtId="0" fontId="46" fillId="0" borderId="0" xfId="8" applyFont="1" applyAlignment="1">
      <alignment vertical="center"/>
    </xf>
    <xf numFmtId="0" fontId="21" fillId="0" borderId="62" xfId="8" applyFont="1" applyBorder="1" applyAlignment="1">
      <alignment horizontal="center" vertical="center"/>
    </xf>
    <xf numFmtId="0" fontId="48" fillId="2" borderId="63" xfId="8" quotePrefix="1" applyFont="1" applyFill="1" applyBorder="1" applyAlignment="1">
      <alignment horizontal="center" vertical="center"/>
    </xf>
    <xf numFmtId="0" fontId="47" fillId="0" borderId="0" xfId="8" applyFont="1" applyAlignment="1">
      <alignment horizontal="center" wrapText="1"/>
    </xf>
    <xf numFmtId="0" fontId="28" fillId="0" borderId="0" xfId="8" applyFont="1"/>
    <xf numFmtId="0" fontId="7" fillId="0" borderId="14" xfId="0" applyFont="1" applyBorder="1" applyAlignment="1">
      <alignment horizontal="left"/>
    </xf>
    <xf numFmtId="0" fontId="5" fillId="0" borderId="20" xfId="0" applyFont="1" applyBorder="1" applyAlignment="1" applyProtection="1">
      <alignment horizontal="left" vertical="center"/>
      <protection hidden="1"/>
    </xf>
    <xf numFmtId="0" fontId="16" fillId="0" borderId="0" xfId="0" quotePrefix="1" applyFont="1" applyAlignment="1" applyProtection="1">
      <alignment horizontal="left" vertical="center"/>
      <protection hidden="1"/>
    </xf>
    <xf numFmtId="0" fontId="37" fillId="2" borderId="64" xfId="0" applyFont="1" applyFill="1" applyBorder="1" applyAlignment="1" applyProtection="1">
      <alignment horizontal="center" vertical="center" wrapText="1"/>
      <protection hidden="1"/>
    </xf>
    <xf numFmtId="1" fontId="38" fillId="2" borderId="65" xfId="0" applyNumberFormat="1" applyFont="1" applyFill="1" applyBorder="1" applyAlignment="1" applyProtection="1">
      <alignment horizontal="right" vertical="center"/>
      <protection hidden="1"/>
    </xf>
    <xf numFmtId="0" fontId="13" fillId="8" borderId="0" xfId="0" applyFont="1" applyFill="1" applyAlignment="1" applyProtection="1">
      <alignment horizontal="centerContinuous" vertical="center"/>
      <protection hidden="1"/>
    </xf>
    <xf numFmtId="0" fontId="8" fillId="8" borderId="0" xfId="0" applyFont="1" applyFill="1" applyAlignment="1" applyProtection="1">
      <alignment horizontal="centerContinuous" vertical="center"/>
      <protection hidden="1"/>
    </xf>
    <xf numFmtId="0" fontId="42" fillId="0" borderId="36" xfId="11" quotePrefix="1" applyFont="1" applyBorder="1" applyAlignment="1">
      <alignment horizontal="center"/>
    </xf>
    <xf numFmtId="0" fontId="7" fillId="0" borderId="0" xfId="0" applyFont="1" applyAlignment="1">
      <alignment horizontal="left"/>
    </xf>
    <xf numFmtId="0" fontId="7" fillId="0" borderId="14" xfId="0" quotePrefix="1" applyFont="1" applyBorder="1" applyAlignment="1">
      <alignment horizontal="left" indent="1"/>
    </xf>
    <xf numFmtId="0" fontId="42" fillId="0" borderId="37" xfId="11" quotePrefix="1" applyFont="1" applyBorder="1" applyAlignment="1">
      <alignment horizontal="left"/>
    </xf>
    <xf numFmtId="14" fontId="42" fillId="0" borderId="0" xfId="11" applyNumberFormat="1" applyFont="1"/>
    <xf numFmtId="14" fontId="42" fillId="0" borderId="16" xfId="11" quotePrefix="1" applyNumberFormat="1" applyFont="1" applyBorder="1" applyAlignment="1">
      <alignment horizontal="left"/>
    </xf>
    <xf numFmtId="0" fontId="42" fillId="0" borderId="0" xfId="11" applyFont="1" applyAlignment="1">
      <alignment horizontal="centerContinuous"/>
    </xf>
    <xf numFmtId="0" fontId="5" fillId="0" borderId="0" xfId="0" applyFont="1" applyAlignment="1">
      <alignment vertical="center"/>
    </xf>
    <xf numFmtId="0" fontId="50" fillId="0" borderId="0" xfId="0" applyFont="1" applyAlignment="1">
      <alignment vertical="center"/>
    </xf>
    <xf numFmtId="0" fontId="50" fillId="0" borderId="0" xfId="0" applyFont="1"/>
    <xf numFmtId="0" fontId="16" fillId="0" borderId="0" xfId="0" applyFont="1"/>
    <xf numFmtId="0" fontId="7" fillId="0" borderId="12" xfId="0" applyFont="1" applyBorder="1" applyAlignment="1">
      <alignment horizontal="center" vertical="center" wrapText="1"/>
    </xf>
    <xf numFmtId="0" fontId="7" fillId="0" borderId="12" xfId="0" applyFont="1" applyBorder="1" applyAlignment="1">
      <alignment horizontal="left" vertical="center" wrapText="1"/>
    </xf>
    <xf numFmtId="37" fontId="7" fillId="0" borderId="0" xfId="0" applyNumberFormat="1" applyFont="1"/>
    <xf numFmtId="0" fontId="7" fillId="0" borderId="12" xfId="0" quotePrefix="1" applyFont="1" applyBorder="1" applyAlignment="1">
      <alignment horizontal="left" vertical="center" wrapText="1"/>
    </xf>
    <xf numFmtId="0" fontId="49" fillId="0" borderId="0" xfId="8" applyFont="1" applyAlignment="1">
      <alignment vertical="center"/>
    </xf>
    <xf numFmtId="0" fontId="49" fillId="0" borderId="0" xfId="8" applyFont="1"/>
    <xf numFmtId="0" fontId="49" fillId="0" borderId="0" xfId="8" quotePrefix="1" applyFont="1" applyAlignment="1">
      <alignment horizontal="left" vertical="center"/>
    </xf>
    <xf numFmtId="3" fontId="49" fillId="0" borderId="0" xfId="8" applyNumberFormat="1" applyFont="1"/>
    <xf numFmtId="0" fontId="21" fillId="0" borderId="0" xfId="8" applyFont="1" applyAlignment="1">
      <alignment vertical="center"/>
    </xf>
    <xf numFmtId="0" fontId="49" fillId="0" borderId="0" xfId="8" quotePrefix="1" applyFont="1"/>
    <xf numFmtId="0" fontId="49" fillId="0" borderId="0" xfId="8" quotePrefix="1" applyFont="1" applyAlignment="1">
      <alignment vertical="center"/>
    </xf>
    <xf numFmtId="0" fontId="0" fillId="0" borderId="0" xfId="0" applyAlignment="1">
      <alignment horizontal="centerContinuous"/>
    </xf>
    <xf numFmtId="0" fontId="21" fillId="0" borderId="0" xfId="0" applyFont="1" applyAlignment="1">
      <alignment horizontal="centerContinuous"/>
    </xf>
    <xf numFmtId="0" fontId="22" fillId="0" borderId="0" xfId="8" applyFont="1"/>
    <xf numFmtId="172" fontId="28" fillId="0" borderId="0" xfId="4" applyNumberFormat="1" applyFont="1" applyBorder="1"/>
    <xf numFmtId="171" fontId="28" fillId="0" borderId="0" xfId="4" applyNumberFormat="1" applyFont="1" applyBorder="1"/>
    <xf numFmtId="0" fontId="22" fillId="0" borderId="0" xfId="8" applyFont="1" applyAlignment="1">
      <alignment vertical="center"/>
    </xf>
    <xf numFmtId="0" fontId="22" fillId="0" borderId="0" xfId="8" applyFont="1" applyAlignment="1">
      <alignment horizontal="center" vertical="center"/>
    </xf>
    <xf numFmtId="171" fontId="22" fillId="0" borderId="0" xfId="4" applyNumberFormat="1" applyFont="1" applyBorder="1" applyAlignment="1">
      <alignment vertical="center"/>
    </xf>
    <xf numFmtId="0" fontId="28" fillId="0" borderId="0" xfId="8" quotePrefix="1" applyFont="1" applyAlignment="1">
      <alignment vertical="center"/>
    </xf>
    <xf numFmtId="0" fontId="28" fillId="0" borderId="0" xfId="8" applyFont="1" applyAlignment="1">
      <alignment horizontal="center" wrapText="1"/>
    </xf>
    <xf numFmtId="0" fontId="28" fillId="0" borderId="0" xfId="8" applyFont="1" applyAlignment="1">
      <alignment vertical="center"/>
    </xf>
    <xf numFmtId="0" fontId="5" fillId="0" borderId="19" xfId="0" applyFont="1" applyBorder="1"/>
    <xf numFmtId="0" fontId="5" fillId="0" borderId="0" xfId="0" applyFont="1" applyAlignment="1" applyProtection="1">
      <alignment horizontal="center" vertical="center"/>
      <protection hidden="1"/>
    </xf>
    <xf numFmtId="0" fontId="5" fillId="0" borderId="20" xfId="0" applyFont="1" applyBorder="1" applyAlignment="1" applyProtection="1">
      <alignment horizontal="center" vertical="center"/>
      <protection hidden="1"/>
    </xf>
    <xf numFmtId="0" fontId="25" fillId="0" borderId="20" xfId="0" applyFont="1" applyBorder="1" applyAlignment="1" applyProtection="1">
      <alignment horizontal="left" vertical="center"/>
      <protection hidden="1"/>
    </xf>
    <xf numFmtId="0" fontId="16" fillId="0" borderId="20" xfId="0" applyFont="1" applyBorder="1" applyAlignment="1" applyProtection="1">
      <alignment horizontal="left" vertical="center"/>
      <protection hidden="1"/>
    </xf>
    <xf numFmtId="0" fontId="5" fillId="0" borderId="0" xfId="0" quotePrefix="1" applyFont="1" applyAlignment="1" applyProtection="1">
      <alignment horizontal="left" vertical="center"/>
      <protection hidden="1"/>
    </xf>
    <xf numFmtId="0" fontId="36" fillId="2" borderId="69" xfId="0" applyFont="1" applyFill="1" applyBorder="1" applyAlignment="1" applyProtection="1">
      <alignment horizontal="center" vertical="center"/>
      <protection hidden="1"/>
    </xf>
    <xf numFmtId="49" fontId="36" fillId="2" borderId="65" xfId="0" applyNumberFormat="1" applyFont="1" applyFill="1" applyBorder="1" applyAlignment="1" applyProtection="1">
      <alignment horizontal="left" vertical="center" indent="1"/>
      <protection hidden="1"/>
    </xf>
    <xf numFmtId="168" fontId="36" fillId="0" borderId="70" xfId="2" quotePrefix="1" applyNumberFormat="1" applyFont="1" applyFill="1" applyBorder="1" applyAlignment="1" applyProtection="1">
      <alignment horizontal="left" vertical="center"/>
      <protection hidden="1"/>
    </xf>
    <xf numFmtId="168" fontId="36" fillId="0" borderId="71" xfId="2" quotePrefix="1" applyNumberFormat="1" applyFont="1" applyFill="1" applyBorder="1" applyAlignment="1" applyProtection="1">
      <alignment horizontal="left" vertical="center"/>
      <protection hidden="1"/>
    </xf>
    <xf numFmtId="168" fontId="36" fillId="0" borderId="72" xfId="2" quotePrefix="1" applyNumberFormat="1" applyFont="1" applyFill="1" applyBorder="1" applyAlignment="1" applyProtection="1">
      <alignment horizontal="left" vertical="center"/>
      <protection hidden="1"/>
    </xf>
    <xf numFmtId="168" fontId="36" fillId="0" borderId="73" xfId="2" quotePrefix="1" applyNumberFormat="1" applyFont="1" applyFill="1" applyBorder="1" applyAlignment="1" applyProtection="1">
      <alignment horizontal="left" vertical="center"/>
      <protection hidden="1"/>
    </xf>
    <xf numFmtId="164" fontId="36" fillId="0" borderId="8" xfId="2" quotePrefix="1" applyFont="1" applyFill="1" applyBorder="1" applyAlignment="1" applyProtection="1">
      <alignment horizontal="left" vertical="center"/>
      <protection hidden="1"/>
    </xf>
    <xf numFmtId="0" fontId="36" fillId="0" borderId="0" xfId="0" applyFont="1"/>
    <xf numFmtId="164" fontId="36" fillId="0" borderId="8" xfId="0" quotePrefix="1" applyNumberFormat="1" applyFont="1" applyBorder="1"/>
    <xf numFmtId="0" fontId="37" fillId="2" borderId="74" xfId="0" applyFont="1" applyFill="1" applyBorder="1" applyAlignment="1" applyProtection="1">
      <alignment horizontal="centerContinuous" vertical="center" wrapText="1"/>
      <protection hidden="1"/>
    </xf>
    <xf numFmtId="0" fontId="37" fillId="2" borderId="64" xfId="0" applyFont="1" applyFill="1" applyBorder="1" applyAlignment="1" applyProtection="1">
      <alignment horizontal="centerContinuous" vertical="center" wrapText="1"/>
      <protection hidden="1"/>
    </xf>
    <xf numFmtId="0" fontId="5" fillId="0" borderId="0" xfId="0" quotePrefix="1" applyFont="1"/>
    <xf numFmtId="0" fontId="52" fillId="7" borderId="0" xfId="0" applyFont="1" applyFill="1" applyAlignment="1">
      <alignment horizontal="center" vertical="center"/>
    </xf>
    <xf numFmtId="0" fontId="53" fillId="2" borderId="5" xfId="0" applyFont="1" applyFill="1" applyBorder="1" applyAlignment="1" applyProtection="1">
      <alignment horizontal="center" vertical="center"/>
      <protection hidden="1"/>
    </xf>
    <xf numFmtId="0" fontId="30" fillId="7" borderId="35" xfId="9" applyFont="1" applyFill="1" applyBorder="1" applyAlignment="1">
      <alignment horizontal="centerContinuous" vertical="center"/>
    </xf>
    <xf numFmtId="15" fontId="7" fillId="0" borderId="12" xfId="0" quotePrefix="1" applyNumberFormat="1" applyFont="1" applyBorder="1" applyAlignment="1">
      <alignment horizontal="left" vertical="center" wrapText="1"/>
    </xf>
    <xf numFmtId="0" fontId="7" fillId="0" borderId="12" xfId="0" applyFont="1" applyBorder="1" applyAlignment="1">
      <alignment horizontal="left"/>
    </xf>
    <xf numFmtId="3" fontId="28" fillId="0" borderId="0" xfId="4" applyNumberFormat="1" applyFont="1" applyFill="1" applyBorder="1" applyAlignment="1">
      <alignment horizontal="right"/>
    </xf>
    <xf numFmtId="3" fontId="28" fillId="0" borderId="20" xfId="4" applyNumberFormat="1" applyFont="1" applyFill="1" applyBorder="1" applyAlignment="1">
      <alignment horizontal="right"/>
    </xf>
    <xf numFmtId="3" fontId="28" fillId="0" borderId="0" xfId="8" applyNumberFormat="1" applyFont="1"/>
    <xf numFmtId="3" fontId="28" fillId="0" borderId="0" xfId="8" quotePrefix="1" applyNumberFormat="1" applyFont="1"/>
    <xf numFmtId="3" fontId="28" fillId="0" borderId="0" xfId="4" applyNumberFormat="1" applyFont="1" applyFill="1" applyBorder="1" applyAlignment="1">
      <alignment horizontal="center"/>
    </xf>
    <xf numFmtId="3" fontId="28" fillId="0" borderId="0" xfId="4" applyNumberFormat="1" applyFont="1" applyFill="1" applyBorder="1"/>
    <xf numFmtId="3" fontId="5" fillId="0" borderId="0" xfId="8" applyNumberFormat="1" applyFont="1"/>
    <xf numFmtId="3" fontId="28" fillId="0" borderId="20" xfId="4" applyNumberFormat="1" applyFont="1" applyFill="1" applyBorder="1" applyAlignment="1">
      <alignment horizontal="center"/>
    </xf>
    <xf numFmtId="3" fontId="22" fillId="0" borderId="0" xfId="8" applyNumberFormat="1" applyFont="1" applyAlignment="1">
      <alignment vertical="center"/>
    </xf>
    <xf numFmtId="3" fontId="22" fillId="0" borderId="0" xfId="8" applyNumberFormat="1" applyFont="1" applyAlignment="1">
      <alignment horizontal="center" vertical="center"/>
    </xf>
    <xf numFmtId="3" fontId="22" fillId="0" borderId="0" xfId="4" applyNumberFormat="1" applyFont="1" applyFill="1" applyBorder="1" applyAlignment="1">
      <alignment vertical="center"/>
    </xf>
    <xf numFmtId="3" fontId="22" fillId="0" borderId="0" xfId="4" applyNumberFormat="1" applyFont="1" applyFill="1" applyBorder="1" applyAlignment="1">
      <alignment horizontal="center" vertical="center"/>
    </xf>
    <xf numFmtId="3" fontId="28" fillId="0" borderId="0" xfId="8" applyNumberFormat="1" applyFont="1" applyAlignment="1">
      <alignment horizontal="center"/>
    </xf>
    <xf numFmtId="3" fontId="22" fillId="0" borderId="0" xfId="8" applyNumberFormat="1" applyFont="1" applyAlignment="1">
      <alignment horizontal="center"/>
    </xf>
    <xf numFmtId="3" fontId="22" fillId="0" borderId="0" xfId="8" applyNumberFormat="1" applyFont="1"/>
    <xf numFmtId="3" fontId="28" fillId="0" borderId="0" xfId="4" quotePrefix="1" applyNumberFormat="1" applyFont="1" applyFill="1" applyBorder="1"/>
    <xf numFmtId="3" fontId="22" fillId="0" borderId="0" xfId="8" quotePrefix="1" applyNumberFormat="1" applyFont="1"/>
    <xf numFmtId="3" fontId="28" fillId="0" borderId="0" xfId="8" quotePrefix="1" applyNumberFormat="1" applyFont="1" applyAlignment="1">
      <alignment vertical="center"/>
    </xf>
    <xf numFmtId="3" fontId="28" fillId="0" borderId="0" xfId="0" applyNumberFormat="1" applyFont="1"/>
    <xf numFmtId="3" fontId="21" fillId="0" borderId="0" xfId="8" applyNumberFormat="1" applyFont="1" applyAlignment="1">
      <alignment vertical="center"/>
    </xf>
    <xf numFmtId="3" fontId="21" fillId="0" borderId="62" xfId="8" applyNumberFormat="1" applyFont="1" applyBorder="1" applyAlignment="1">
      <alignment horizontal="center" vertical="center"/>
    </xf>
    <xf numFmtId="3" fontId="21" fillId="0" borderId="62" xfId="8" applyNumberFormat="1" applyFont="1" applyBorder="1" applyAlignment="1">
      <alignment vertical="center"/>
    </xf>
    <xf numFmtId="3" fontId="21" fillId="0" borderId="66" xfId="8" applyNumberFormat="1" applyFont="1" applyBorder="1" applyAlignment="1">
      <alignment vertical="center"/>
    </xf>
    <xf numFmtId="3" fontId="21" fillId="0" borderId="67" xfId="8" applyNumberFormat="1" applyFont="1" applyBorder="1" applyAlignment="1">
      <alignment vertical="center"/>
    </xf>
    <xf numFmtId="3" fontId="21" fillId="0" borderId="66" xfId="1" applyNumberFormat="1" applyFont="1" applyFill="1" applyBorder="1" applyAlignment="1">
      <alignment vertical="center"/>
    </xf>
    <xf numFmtId="3" fontId="21" fillId="0" borderId="67" xfId="1" applyNumberFormat="1" applyFont="1" applyFill="1" applyBorder="1" applyAlignment="1">
      <alignment vertical="center"/>
    </xf>
    <xf numFmtId="3" fontId="46" fillId="0" borderId="0" xfId="8" applyNumberFormat="1" applyFont="1" applyAlignment="1">
      <alignment vertical="center"/>
    </xf>
    <xf numFmtId="3" fontId="49" fillId="0" borderId="36" xfId="8" applyNumberFormat="1" applyFont="1" applyBorder="1"/>
    <xf numFmtId="3" fontId="49" fillId="0" borderId="36" xfId="8" quotePrefix="1" applyNumberFormat="1" applyFont="1" applyBorder="1"/>
    <xf numFmtId="3" fontId="49" fillId="0" borderId="18" xfId="8" applyNumberFormat="1" applyFont="1" applyBorder="1"/>
    <xf numFmtId="3" fontId="49" fillId="0" borderId="19" xfId="8" applyNumberFormat="1" applyFont="1" applyBorder="1"/>
    <xf numFmtId="3" fontId="49" fillId="0" borderId="15" xfId="1" applyNumberFormat="1" applyFont="1" applyFill="1" applyBorder="1" applyAlignment="1">
      <alignment vertical="center"/>
    </xf>
    <xf numFmtId="3" fontId="49" fillId="0" borderId="0" xfId="1" applyNumberFormat="1" applyFont="1" applyFill="1"/>
    <xf numFmtId="3" fontId="47" fillId="0" borderId="0" xfId="8" applyNumberFormat="1" applyFont="1"/>
    <xf numFmtId="3" fontId="49" fillId="0" borderId="18" xfId="8" quotePrefix="1" applyNumberFormat="1" applyFont="1" applyBorder="1"/>
    <xf numFmtId="3" fontId="49" fillId="0" borderId="18" xfId="1" applyNumberFormat="1" applyFont="1" applyFill="1" applyBorder="1" applyAlignment="1">
      <alignment vertical="center"/>
    </xf>
    <xf numFmtId="3" fontId="49" fillId="0" borderId="63" xfId="8" applyNumberFormat="1" applyFont="1" applyBorder="1"/>
    <xf numFmtId="3" fontId="49" fillId="0" borderId="63" xfId="8" quotePrefix="1" applyNumberFormat="1" applyFont="1" applyBorder="1"/>
    <xf numFmtId="3" fontId="49" fillId="0" borderId="22" xfId="8" applyNumberFormat="1" applyFont="1" applyBorder="1"/>
    <xf numFmtId="3" fontId="49" fillId="0" borderId="21" xfId="8" applyNumberFormat="1" applyFont="1" applyBorder="1"/>
    <xf numFmtId="3" fontId="49" fillId="0" borderId="22" xfId="1" applyNumberFormat="1" applyFont="1" applyFill="1" applyBorder="1" applyAlignment="1">
      <alignment vertical="center"/>
    </xf>
    <xf numFmtId="3" fontId="21" fillId="0" borderId="66" xfId="1" applyNumberFormat="1" applyFont="1" applyFill="1" applyBorder="1" applyAlignment="1">
      <alignment horizontal="center" vertical="center"/>
    </xf>
    <xf numFmtId="3" fontId="49" fillId="0" borderId="16" xfId="8" applyNumberFormat="1" applyFont="1" applyBorder="1"/>
    <xf numFmtId="3" fontId="49" fillId="0" borderId="22" xfId="8" quotePrefix="1" applyNumberFormat="1" applyFont="1" applyBorder="1"/>
    <xf numFmtId="3" fontId="49" fillId="0" borderId="20" xfId="8" applyNumberFormat="1" applyFont="1" applyBorder="1"/>
    <xf numFmtId="3" fontId="49" fillId="0" borderId="0" xfId="8" applyNumberFormat="1" applyFont="1" applyAlignment="1">
      <alignment horizontal="center"/>
    </xf>
    <xf numFmtId="3" fontId="49" fillId="0" borderId="16" xfId="1" applyNumberFormat="1" applyFont="1" applyFill="1" applyBorder="1" applyAlignment="1">
      <alignment horizontal="left"/>
    </xf>
    <xf numFmtId="3" fontId="49" fillId="0" borderId="0" xfId="8" quotePrefix="1" applyNumberFormat="1" applyFont="1"/>
    <xf numFmtId="3" fontId="49" fillId="0" borderId="0" xfId="1" applyNumberFormat="1" applyFont="1" applyFill="1" applyAlignment="1">
      <alignment horizontal="center"/>
    </xf>
    <xf numFmtId="3" fontId="49" fillId="0" borderId="20" xfId="1" applyNumberFormat="1" applyFont="1" applyFill="1" applyBorder="1" applyAlignment="1">
      <alignment horizontal="center"/>
    </xf>
    <xf numFmtId="3" fontId="49" fillId="0" borderId="0" xfId="1" quotePrefix="1" applyNumberFormat="1" applyFont="1" applyFill="1"/>
    <xf numFmtId="3" fontId="49" fillId="0" borderId="0" xfId="1" applyNumberFormat="1" applyFont="1" applyFill="1" applyBorder="1" applyAlignment="1">
      <alignment horizontal="center"/>
    </xf>
    <xf numFmtId="3" fontId="49" fillId="0" borderId="0" xfId="1" quotePrefix="1" applyNumberFormat="1" applyFont="1"/>
    <xf numFmtId="3" fontId="49" fillId="0" borderId="0" xfId="1" applyNumberFormat="1" applyFont="1"/>
    <xf numFmtId="167" fontId="37" fillId="2" borderId="74" xfId="2" applyNumberFormat="1" applyFont="1" applyFill="1" applyBorder="1" applyAlignment="1" applyProtection="1">
      <alignment horizontal="center" vertical="center" wrapText="1"/>
      <protection hidden="1"/>
    </xf>
    <xf numFmtId="164" fontId="37" fillId="2" borderId="69" xfId="2" applyFont="1" applyFill="1" applyBorder="1" applyAlignment="1" applyProtection="1">
      <alignment horizontal="center" vertical="center"/>
      <protection hidden="1"/>
    </xf>
    <xf numFmtId="167" fontId="37" fillId="2" borderId="78" xfId="2" applyNumberFormat="1" applyFont="1" applyFill="1" applyBorder="1" applyAlignment="1" applyProtection="1">
      <alignment horizontal="centerContinuous" vertical="center" wrapText="1"/>
      <protection hidden="1"/>
    </xf>
    <xf numFmtId="164" fontId="37" fillId="2" borderId="79" xfId="2" applyFont="1" applyFill="1" applyBorder="1" applyAlignment="1" applyProtection="1">
      <alignment horizontal="center" vertical="center"/>
      <protection hidden="1"/>
    </xf>
    <xf numFmtId="167" fontId="37" fillId="2" borderId="80" xfId="2" applyNumberFormat="1" applyFont="1" applyFill="1" applyBorder="1" applyAlignment="1" applyProtection="1">
      <alignment horizontal="centerContinuous" vertical="center" wrapText="1"/>
      <protection hidden="1"/>
    </xf>
    <xf numFmtId="164" fontId="37" fillId="2" borderId="81" xfId="2" applyFont="1" applyFill="1" applyBorder="1" applyAlignment="1" applyProtection="1">
      <alignment horizontal="center" vertical="center"/>
      <protection hidden="1"/>
    </xf>
    <xf numFmtId="0" fontId="16" fillId="0" borderId="0" xfId="0" quotePrefix="1" applyFont="1"/>
    <xf numFmtId="0" fontId="13" fillId="0" borderId="0" xfId="0" applyFont="1" applyAlignment="1" applyProtection="1">
      <alignment vertical="center"/>
      <protection hidden="1"/>
    </xf>
    <xf numFmtId="0" fontId="37" fillId="0" borderId="0" xfId="0" applyFont="1"/>
    <xf numFmtId="0" fontId="42" fillId="12" borderId="0" xfId="11" quotePrefix="1" applyFont="1" applyFill="1" applyAlignment="1">
      <alignment horizontal="left"/>
    </xf>
    <xf numFmtId="0" fontId="13" fillId="12" borderId="0" xfId="0" applyFont="1" applyFill="1" applyAlignment="1" applyProtection="1">
      <alignment horizontal="left" vertical="center"/>
      <protection hidden="1"/>
    </xf>
    <xf numFmtId="0" fontId="32" fillId="13" borderId="0" xfId="0" applyFont="1" applyFill="1" applyAlignment="1">
      <alignment horizontal="left" vertical="center"/>
    </xf>
    <xf numFmtId="0" fontId="41" fillId="13" borderId="0" xfId="11" applyFont="1" applyFill="1"/>
    <xf numFmtId="0" fontId="13" fillId="13" borderId="0" xfId="0" applyFont="1" applyFill="1" applyAlignment="1" applyProtection="1">
      <alignment horizontal="left" vertical="center"/>
      <protection hidden="1"/>
    </xf>
    <xf numFmtId="0" fontId="55" fillId="13" borderId="0" xfId="11" applyFont="1" applyFill="1"/>
    <xf numFmtId="0" fontId="56" fillId="0" borderId="0" xfId="11" applyFont="1" applyAlignment="1">
      <alignment horizontal="left"/>
    </xf>
    <xf numFmtId="0" fontId="56" fillId="0" borderId="0" xfId="11" applyFont="1"/>
    <xf numFmtId="171" fontId="56" fillId="12" borderId="36" xfId="4" applyNumberFormat="1" applyFont="1" applyFill="1" applyBorder="1" applyAlignment="1">
      <alignment horizontal="center"/>
    </xf>
    <xf numFmtId="0" fontId="30" fillId="13" borderId="23" xfId="6" applyFont="1" applyFill="1" applyBorder="1" applyAlignment="1" applyProtection="1">
      <alignment horizontal="center" vertical="center"/>
    </xf>
    <xf numFmtId="0" fontId="58" fillId="12" borderId="62" xfId="0" applyFont="1" applyFill="1" applyBorder="1" applyAlignment="1">
      <alignment horizontal="center" vertical="center"/>
    </xf>
    <xf numFmtId="0" fontId="28" fillId="0" borderId="0" xfId="8" applyFont="1" applyAlignment="1">
      <alignment wrapText="1"/>
    </xf>
    <xf numFmtId="0" fontId="60" fillId="14" borderId="23" xfId="6" applyFont="1" applyFill="1" applyBorder="1" applyAlignment="1" applyProtection="1">
      <alignment horizontal="center" vertical="center"/>
    </xf>
    <xf numFmtId="0" fontId="59" fillId="15" borderId="23" xfId="6" applyFont="1" applyFill="1" applyBorder="1" applyAlignment="1" applyProtection="1">
      <alignment horizontal="center" vertical="center"/>
    </xf>
    <xf numFmtId="0" fontId="60" fillId="2" borderId="0" xfId="9" applyFont="1" applyFill="1" applyAlignment="1">
      <alignment vertical="center"/>
    </xf>
    <xf numFmtId="0" fontId="59" fillId="10" borderId="23" xfId="6" applyFont="1" applyFill="1" applyBorder="1" applyAlignment="1" applyProtection="1">
      <alignment horizontal="center" vertical="center"/>
    </xf>
    <xf numFmtId="0" fontId="60" fillId="6" borderId="23" xfId="6" applyFont="1" applyFill="1" applyBorder="1" applyAlignment="1" applyProtection="1">
      <alignment horizontal="center" vertical="center"/>
    </xf>
    <xf numFmtId="0" fontId="60" fillId="5" borderId="23" xfId="6" applyFont="1" applyFill="1" applyBorder="1" applyAlignment="1" applyProtection="1">
      <alignment horizontal="center" vertical="center"/>
    </xf>
    <xf numFmtId="0" fontId="61" fillId="11" borderId="68" xfId="6" applyFont="1" applyFill="1" applyBorder="1" applyAlignment="1" applyProtection="1">
      <alignment horizontal="center" vertical="center"/>
    </xf>
    <xf numFmtId="0" fontId="54" fillId="11" borderId="82" xfId="6" applyFont="1" applyFill="1" applyBorder="1" applyAlignment="1" applyProtection="1">
      <alignment horizontal="center" vertical="center"/>
    </xf>
    <xf numFmtId="0" fontId="62" fillId="11" borderId="82" xfId="6" applyFont="1" applyFill="1" applyBorder="1" applyAlignment="1" applyProtection="1">
      <alignment horizontal="center" vertical="center"/>
    </xf>
    <xf numFmtId="0" fontId="31" fillId="0" borderId="0" xfId="0" applyFont="1"/>
    <xf numFmtId="0" fontId="63" fillId="13" borderId="83" xfId="0" applyFont="1" applyFill="1" applyBorder="1" applyAlignment="1">
      <alignment vertical="center"/>
    </xf>
    <xf numFmtId="0" fontId="59" fillId="13" borderId="16" xfId="0" applyFont="1" applyFill="1" applyBorder="1" applyAlignment="1">
      <alignment vertical="center"/>
    </xf>
    <xf numFmtId="0" fontId="59" fillId="16" borderId="86" xfId="0" applyFont="1" applyFill="1" applyBorder="1" applyAlignment="1">
      <alignment vertical="center"/>
    </xf>
    <xf numFmtId="0" fontId="28" fillId="0" borderId="0" xfId="8" applyFont="1" applyAlignment="1">
      <alignment horizontal="left" vertical="center" wrapText="1"/>
    </xf>
    <xf numFmtId="0" fontId="59" fillId="16" borderId="84" xfId="0" applyFont="1" applyFill="1" applyBorder="1" applyAlignment="1">
      <alignment vertical="center" wrapText="1"/>
    </xf>
    <xf numFmtId="0" fontId="5" fillId="0" borderId="0" xfId="8" applyFont="1" applyAlignment="1">
      <alignment wrapText="1"/>
    </xf>
    <xf numFmtId="0" fontId="16" fillId="0" borderId="85" xfId="0" quotePrefix="1" applyFont="1" applyBorder="1" applyAlignment="1">
      <alignment horizontal="left" vertical="center"/>
    </xf>
    <xf numFmtId="0" fontId="16" fillId="0" borderId="85" xfId="0" applyFont="1" applyBorder="1" applyAlignment="1">
      <alignment horizontal="left" vertical="center"/>
    </xf>
    <xf numFmtId="0" fontId="28" fillId="0" borderId="0" xfId="8" quotePrefix="1" applyFont="1"/>
    <xf numFmtId="0" fontId="59" fillId="16" borderId="88" xfId="0" applyFont="1" applyFill="1" applyBorder="1" applyAlignment="1">
      <alignment vertical="center" wrapText="1"/>
    </xf>
    <xf numFmtId="0" fontId="59" fillId="16" borderId="87" xfId="0" applyFont="1" applyFill="1" applyBorder="1" applyAlignment="1">
      <alignment vertical="center"/>
    </xf>
    <xf numFmtId="164" fontId="16" fillId="0" borderId="85" xfId="0" applyNumberFormat="1" applyFont="1" applyBorder="1" applyAlignment="1">
      <alignment horizontal="left" vertical="center" wrapText="1"/>
    </xf>
    <xf numFmtId="164" fontId="16" fillId="0" borderId="85" xfId="0" applyNumberFormat="1" applyFont="1" applyBorder="1" applyAlignment="1">
      <alignment horizontal="left" vertical="center"/>
    </xf>
    <xf numFmtId="3" fontId="3" fillId="0" borderId="0" xfId="0" applyNumberFormat="1" applyFont="1"/>
    <xf numFmtId="173" fontId="49" fillId="0" borderId="0" xfId="8" applyNumberFormat="1" applyFont="1" applyAlignment="1">
      <alignment wrapText="1"/>
    </xf>
    <xf numFmtId="173" fontId="16" fillId="0" borderId="85" xfId="0" quotePrefix="1" applyNumberFormat="1" applyFont="1" applyBorder="1" applyAlignment="1">
      <alignment horizontal="left" vertical="center" wrapText="1"/>
    </xf>
    <xf numFmtId="0" fontId="42" fillId="0" borderId="16" xfId="11" quotePrefix="1" applyFont="1" applyBorder="1" applyAlignment="1">
      <alignment horizontal="left"/>
    </xf>
    <xf numFmtId="164" fontId="42" fillId="0" borderId="0" xfId="11" applyNumberFormat="1" applyFont="1"/>
    <xf numFmtId="0" fontId="64" fillId="15" borderId="23" xfId="6" applyFont="1" applyFill="1" applyBorder="1" applyAlignment="1" applyProtection="1">
      <alignment horizontal="center" vertical="center"/>
    </xf>
    <xf numFmtId="164" fontId="7" fillId="0" borderId="12" xfId="2" quotePrefix="1" applyFont="1" applyFill="1" applyBorder="1" applyAlignment="1" applyProtection="1">
      <alignment horizontal="right" vertical="center"/>
      <protection hidden="1"/>
    </xf>
    <xf numFmtId="0" fontId="39" fillId="0" borderId="19" xfId="11" applyBorder="1"/>
    <xf numFmtId="171" fontId="42" fillId="0" borderId="19" xfId="4" applyNumberFormat="1" applyFont="1" applyFill="1" applyBorder="1" applyAlignment="1">
      <alignment horizontal="center"/>
    </xf>
    <xf numFmtId="171" fontId="42" fillId="0" borderId="0" xfId="4" quotePrefix="1" applyNumberFormat="1" applyFont="1" applyFill="1" applyBorder="1" applyAlignment="1"/>
    <xf numFmtId="171" fontId="42" fillId="0" borderId="18" xfId="4" applyNumberFormat="1" applyFont="1" applyFill="1" applyBorder="1" applyAlignment="1">
      <alignment horizontal="center"/>
    </xf>
    <xf numFmtId="171" fontId="42" fillId="0" borderId="18" xfId="4" applyNumberFormat="1" applyFont="1" applyBorder="1" applyAlignment="1"/>
    <xf numFmtId="0" fontId="0" fillId="17" borderId="0" xfId="0" applyFill="1"/>
    <xf numFmtId="0" fontId="28" fillId="0" borderId="0" xfId="8" quotePrefix="1" applyFont="1" applyAlignment="1">
      <alignment horizontal="left"/>
    </xf>
    <xf numFmtId="0" fontId="62" fillId="0" borderId="82" xfId="6" applyFont="1" applyFill="1" applyBorder="1" applyAlignment="1" applyProtection="1">
      <alignment horizontal="center" vertical="center"/>
    </xf>
    <xf numFmtId="0" fontId="7" fillId="0" borderId="0" xfId="0" quotePrefix="1" applyFont="1" applyAlignment="1">
      <alignment horizontal="center"/>
    </xf>
    <xf numFmtId="164" fontId="0" fillId="0" borderId="0" xfId="2" applyFont="1"/>
    <xf numFmtId="164" fontId="0" fillId="0" borderId="0" xfId="0" applyNumberFormat="1"/>
    <xf numFmtId="164" fontId="7" fillId="0" borderId="0" xfId="2" applyFont="1"/>
    <xf numFmtId="0" fontId="7" fillId="0" borderId="12" xfId="0" applyFont="1" applyBorder="1" applyAlignment="1">
      <alignment horizontal="left" vertical="center"/>
    </xf>
    <xf numFmtId="3" fontId="5" fillId="0" borderId="0" xfId="8" quotePrefix="1" applyNumberFormat="1" applyFont="1" applyAlignment="1">
      <alignment horizontal="left"/>
    </xf>
    <xf numFmtId="0" fontId="47" fillId="0" borderId="0" xfId="8" quotePrefix="1" applyFont="1" applyAlignment="1">
      <alignment horizontal="left"/>
    </xf>
    <xf numFmtId="0" fontId="65" fillId="0" borderId="0" xfId="8" quotePrefix="1" applyFont="1" applyAlignment="1">
      <alignment vertical="center"/>
    </xf>
    <xf numFmtId="0" fontId="66" fillId="0" borderId="0" xfId="8" quotePrefix="1" applyFont="1" applyAlignment="1">
      <alignment vertical="center"/>
    </xf>
    <xf numFmtId="164" fontId="49" fillId="0" borderId="17" xfId="2" applyFont="1" applyFill="1" applyBorder="1"/>
    <xf numFmtId="164" fontId="49" fillId="0" borderId="19" xfId="2" applyFont="1" applyFill="1" applyBorder="1"/>
    <xf numFmtId="164" fontId="49" fillId="0" borderId="21" xfId="2" applyFont="1" applyFill="1" applyBorder="1"/>
    <xf numFmtId="164" fontId="49" fillId="0" borderId="0" xfId="2" applyFont="1" applyFill="1"/>
    <xf numFmtId="164" fontId="21" fillId="0" borderId="67" xfId="2" applyFont="1" applyFill="1" applyBorder="1" applyAlignment="1">
      <alignment vertical="center"/>
    </xf>
    <xf numFmtId="164" fontId="49" fillId="0" borderId="20" xfId="2" applyFont="1" applyFill="1" applyBorder="1"/>
    <xf numFmtId="164" fontId="49" fillId="0" borderId="0" xfId="2" applyFont="1"/>
    <xf numFmtId="0" fontId="70" fillId="0" borderId="0" xfId="8" quotePrefix="1" applyFont="1" applyAlignment="1">
      <alignment horizontal="left" vertical="center"/>
    </xf>
    <xf numFmtId="0" fontId="7" fillId="0" borderId="0" xfId="8" applyFont="1" applyAlignment="1">
      <alignment horizontal="left" vertical="center"/>
    </xf>
    <xf numFmtId="0" fontId="7" fillId="0" borderId="0" xfId="8" applyFont="1" applyAlignment="1">
      <alignment horizontal="left" indent="8"/>
    </xf>
    <xf numFmtId="0" fontId="70" fillId="0" borderId="0" xfId="8" quotePrefix="1" applyFont="1" applyAlignment="1">
      <alignment horizontal="left" vertical="center" indent="8"/>
    </xf>
    <xf numFmtId="0" fontId="7" fillId="0" borderId="0" xfId="8" applyFont="1" applyAlignment="1">
      <alignment horizontal="left" vertical="center" indent="8"/>
    </xf>
    <xf numFmtId="0" fontId="7" fillId="0" borderId="0" xfId="8" quotePrefix="1" applyFont="1" applyAlignment="1">
      <alignment horizontal="left" indent="8"/>
    </xf>
    <xf numFmtId="164" fontId="11" fillId="0" borderId="10" xfId="2" applyFont="1" applyFill="1" applyBorder="1" applyAlignment="1" applyProtection="1">
      <alignment vertical="center"/>
      <protection hidden="1"/>
    </xf>
    <xf numFmtId="164" fontId="11" fillId="0" borderId="89" xfId="2" applyFont="1" applyFill="1" applyBorder="1" applyAlignment="1" applyProtection="1">
      <alignment vertical="center"/>
      <protection hidden="1"/>
    </xf>
    <xf numFmtId="164" fontId="11" fillId="0" borderId="90" xfId="2" applyFont="1" applyFill="1" applyBorder="1" applyAlignment="1" applyProtection="1">
      <alignment vertical="center"/>
      <protection hidden="1"/>
    </xf>
    <xf numFmtId="0" fontId="5" fillId="0" borderId="0" xfId="15" applyFont="1"/>
    <xf numFmtId="0" fontId="36" fillId="0" borderId="0" xfId="15" applyFont="1"/>
    <xf numFmtId="0" fontId="72" fillId="0" borderId="0" xfId="16" applyFont="1"/>
    <xf numFmtId="0" fontId="36" fillId="0" borderId="0" xfId="15" quotePrefix="1" applyFont="1" applyAlignment="1">
      <alignment horizontal="left"/>
    </xf>
    <xf numFmtId="0" fontId="73" fillId="0" borderId="0" xfId="16" quotePrefix="1" applyFont="1"/>
    <xf numFmtId="0" fontId="69" fillId="0" borderId="0" xfId="15" applyFont="1"/>
    <xf numFmtId="0" fontId="74" fillId="0" borderId="0" xfId="15" applyFont="1"/>
    <xf numFmtId="0" fontId="36" fillId="0" borderId="0" xfId="15" applyFont="1" applyAlignment="1">
      <alignment horizontal="left"/>
    </xf>
    <xf numFmtId="0" fontId="16" fillId="0" borderId="0" xfId="15" applyFont="1" applyAlignment="1">
      <alignment horizontal="center"/>
    </xf>
    <xf numFmtId="0" fontId="37" fillId="0" borderId="0" xfId="15" applyFont="1" applyAlignment="1">
      <alignment horizontal="center"/>
    </xf>
    <xf numFmtId="0" fontId="36" fillId="0" borderId="0" xfId="15" applyFont="1" applyAlignment="1">
      <alignment horizontal="center"/>
    </xf>
    <xf numFmtId="0" fontId="7" fillId="0" borderId="0" xfId="15" applyFont="1"/>
    <xf numFmtId="0" fontId="5" fillId="0" borderId="0" xfId="15" applyFont="1" applyAlignment="1">
      <alignment vertical="center"/>
    </xf>
    <xf numFmtId="0" fontId="36" fillId="0" borderId="0" xfId="15" applyFont="1" applyAlignment="1">
      <alignment vertical="center"/>
    </xf>
    <xf numFmtId="0" fontId="36" fillId="0" borderId="19" xfId="15" applyFont="1" applyBorder="1" applyAlignment="1">
      <alignment vertical="center"/>
    </xf>
    <xf numFmtId="0" fontId="36" fillId="0" borderId="20" xfId="15" applyFont="1" applyBorder="1" applyAlignment="1">
      <alignment vertical="center"/>
    </xf>
    <xf numFmtId="0" fontId="36" fillId="0" borderId="21" xfId="15" applyFont="1" applyBorder="1" applyAlignment="1">
      <alignment vertical="center"/>
    </xf>
    <xf numFmtId="0" fontId="36" fillId="0" borderId="77" xfId="15" applyFont="1" applyBorder="1"/>
    <xf numFmtId="0" fontId="36" fillId="0" borderId="67" xfId="15" applyFont="1" applyBorder="1"/>
    <xf numFmtId="0" fontId="36" fillId="0" borderId="20" xfId="15" applyFont="1" applyBorder="1"/>
    <xf numFmtId="0" fontId="36" fillId="0" borderId="0" xfId="15" applyFont="1" applyAlignment="1">
      <alignment horizontal="right"/>
    </xf>
    <xf numFmtId="0" fontId="72" fillId="0" borderId="0" xfId="16" applyFont="1" applyAlignment="1">
      <alignment vertical="center"/>
    </xf>
    <xf numFmtId="0" fontId="36" fillId="0" borderId="20" xfId="15" applyFont="1" applyBorder="1" applyAlignment="1">
      <alignment horizontal="center"/>
    </xf>
    <xf numFmtId="0" fontId="76" fillId="0" borderId="0" xfId="16" applyFont="1" applyAlignment="1">
      <alignment vertical="top" wrapText="1"/>
    </xf>
    <xf numFmtId="0" fontId="36" fillId="0" borderId="0" xfId="15" applyFont="1" applyAlignment="1">
      <alignment horizontal="right" vertical="top"/>
    </xf>
    <xf numFmtId="0" fontId="36" fillId="0" borderId="0" xfId="15" applyFont="1" applyAlignment="1">
      <alignment horizontal="left" vertical="top" wrapText="1"/>
    </xf>
    <xf numFmtId="0" fontId="5" fillId="0" borderId="0" xfId="15" applyFont="1" applyAlignment="1">
      <alignment horizontal="center" vertical="center"/>
    </xf>
    <xf numFmtId="0" fontId="68" fillId="0" borderId="0" xfId="16" applyFont="1"/>
    <xf numFmtId="0" fontId="77" fillId="0" borderId="0" xfId="16" applyFont="1"/>
    <xf numFmtId="0" fontId="78" fillId="0" borderId="0" xfId="16" applyFont="1"/>
    <xf numFmtId="15" fontId="36" fillId="0" borderId="0" xfId="15" quotePrefix="1" applyNumberFormat="1" applyFont="1" applyAlignment="1">
      <alignment horizontal="left"/>
    </xf>
    <xf numFmtId="0" fontId="72" fillId="0" borderId="0" xfId="16" quotePrefix="1" applyFont="1" applyAlignment="1">
      <alignment horizontal="left"/>
    </xf>
    <xf numFmtId="3" fontId="36" fillId="0" borderId="0" xfId="15" applyNumberFormat="1" applyFont="1"/>
    <xf numFmtId="0" fontId="79" fillId="0" borderId="8" xfId="0" applyFont="1" applyBorder="1" applyAlignment="1" applyProtection="1">
      <alignment horizontal="left" vertical="center" indent="1"/>
      <protection hidden="1"/>
    </xf>
    <xf numFmtId="168" fontId="79" fillId="0" borderId="7" xfId="0" applyNumberFormat="1" applyFont="1" applyBorder="1" applyAlignment="1" applyProtection="1">
      <alignment horizontal="center" vertical="center"/>
      <protection hidden="1"/>
    </xf>
    <xf numFmtId="168" fontId="79" fillId="0" borderId="8" xfId="0" quotePrefix="1" applyNumberFormat="1" applyFont="1" applyBorder="1" applyAlignment="1">
      <alignment horizontal="center"/>
    </xf>
    <xf numFmtId="170" fontId="79" fillId="0" borderId="7" xfId="0" quotePrefix="1" applyNumberFormat="1" applyFont="1" applyBorder="1" applyAlignment="1" applyProtection="1">
      <alignment horizontal="center" vertical="center"/>
      <protection hidden="1"/>
    </xf>
    <xf numFmtId="0" fontId="79" fillId="0" borderId="8" xfId="0" quotePrefix="1" applyFont="1" applyBorder="1" applyAlignment="1">
      <alignment horizontal="center"/>
    </xf>
    <xf numFmtId="164" fontId="79" fillId="0" borderId="8" xfId="0" quotePrefix="1" applyNumberFormat="1" applyFont="1" applyBorder="1"/>
    <xf numFmtId="164" fontId="79" fillId="0" borderId="8" xfId="2" applyFont="1" applyFill="1" applyBorder="1" applyAlignment="1" applyProtection="1">
      <alignment vertical="center"/>
      <protection hidden="1"/>
    </xf>
    <xf numFmtId="0" fontId="79" fillId="0" borderId="0" xfId="0" applyFont="1"/>
    <xf numFmtId="164" fontId="80" fillId="0" borderId="11" xfId="2" applyFont="1" applyFill="1" applyBorder="1" applyAlignment="1" applyProtection="1">
      <alignment vertical="center"/>
      <protection hidden="1"/>
    </xf>
    <xf numFmtId="164" fontId="80" fillId="0" borderId="10" xfId="2" applyFont="1" applyFill="1" applyBorder="1" applyAlignment="1" applyProtection="1">
      <alignment vertical="center"/>
      <protection hidden="1"/>
    </xf>
    <xf numFmtId="164" fontId="79" fillId="0" borderId="12" xfId="2" quotePrefix="1" applyFont="1" applyFill="1" applyBorder="1" applyAlignment="1" applyProtection="1">
      <alignment horizontal="left" vertical="center"/>
      <protection hidden="1"/>
    </xf>
    <xf numFmtId="37" fontId="79" fillId="0" borderId="12" xfId="0" applyNumberFormat="1" applyFont="1" applyBorder="1" applyAlignment="1">
      <alignment horizontal="right" vertical="center"/>
    </xf>
    <xf numFmtId="0" fontId="79" fillId="0" borderId="12" xfId="0" quotePrefix="1" applyFont="1" applyBorder="1" applyAlignment="1" applyProtection="1">
      <alignment horizontal="left" vertical="center" indent="1"/>
      <protection hidden="1"/>
    </xf>
    <xf numFmtId="169" fontId="79" fillId="0" borderId="12" xfId="2" quotePrefix="1" applyNumberFormat="1" applyFont="1" applyFill="1" applyBorder="1" applyAlignment="1">
      <alignment horizontal="left" vertical="center" indent="1"/>
    </xf>
    <xf numFmtId="167" fontId="80" fillId="2" borderId="2" xfId="2" applyNumberFormat="1" applyFont="1" applyFill="1" applyBorder="1" applyAlignment="1" applyProtection="1">
      <alignment horizontal="center" vertical="center"/>
      <protection hidden="1"/>
    </xf>
    <xf numFmtId="167" fontId="80" fillId="2" borderId="2" xfId="2" applyNumberFormat="1" applyFont="1" applyFill="1" applyBorder="1" applyAlignment="1" applyProtection="1">
      <alignment horizontal="centerContinuous" vertical="center" wrapText="1"/>
      <protection hidden="1"/>
    </xf>
    <xf numFmtId="0" fontId="81" fillId="8" borderId="0" xfId="0" applyFont="1" applyFill="1" applyAlignment="1" applyProtection="1">
      <alignment horizontal="left" vertical="center" indent="1"/>
      <protection hidden="1"/>
    </xf>
    <xf numFmtId="164" fontId="80" fillId="0" borderId="91" xfId="2" applyFont="1" applyFill="1" applyBorder="1" applyAlignment="1" applyProtection="1">
      <alignment vertical="center"/>
      <protection hidden="1"/>
    </xf>
    <xf numFmtId="0" fontId="0" fillId="17" borderId="18" xfId="0" applyFill="1" applyBorder="1"/>
    <xf numFmtId="0" fontId="0" fillId="17" borderId="19" xfId="0" applyFill="1" applyBorder="1"/>
    <xf numFmtId="164" fontId="82" fillId="0" borderId="0" xfId="2" applyFont="1" applyFill="1"/>
    <xf numFmtId="3" fontId="82" fillId="0" borderId="15" xfId="1" applyNumberFormat="1" applyFont="1" applyFill="1" applyBorder="1" applyAlignment="1">
      <alignment vertical="center"/>
    </xf>
    <xf numFmtId="168" fontId="7" fillId="0" borderId="0" xfId="0" quotePrefix="1" applyNumberFormat="1" applyFont="1" applyAlignment="1">
      <alignment horizontal="center"/>
    </xf>
    <xf numFmtId="164" fontId="7" fillId="0" borderId="0" xfId="2" applyFont="1" applyFill="1" applyBorder="1" applyAlignment="1" applyProtection="1">
      <alignment vertical="center"/>
      <protection hidden="1"/>
    </xf>
    <xf numFmtId="164" fontId="8" fillId="0" borderId="0" xfId="0" applyNumberFormat="1" applyFont="1" applyAlignment="1" applyProtection="1">
      <alignment vertical="center"/>
      <protection hidden="1"/>
    </xf>
    <xf numFmtId="170" fontId="7" fillId="0" borderId="0" xfId="0" applyNumberFormat="1" applyFont="1"/>
    <xf numFmtId="0" fontId="63" fillId="13" borderId="62" xfId="0" applyFont="1" applyFill="1" applyBorder="1" applyAlignment="1">
      <alignment vertical="center"/>
    </xf>
    <xf numFmtId="0" fontId="59" fillId="13" borderId="62" xfId="0" applyFont="1" applyFill="1" applyBorder="1" applyAlignment="1">
      <alignment vertical="center"/>
    </xf>
    <xf numFmtId="0" fontId="59" fillId="16" borderId="62" xfId="0" applyFont="1" applyFill="1" applyBorder="1" applyAlignment="1">
      <alignment vertical="center"/>
    </xf>
    <xf numFmtId="0" fontId="16" fillId="0" borderId="62" xfId="0" applyFont="1" applyBorder="1" applyAlignment="1">
      <alignment horizontal="left" vertical="center"/>
    </xf>
    <xf numFmtId="0" fontId="59" fillId="16" borderId="62" xfId="0" applyFont="1" applyFill="1" applyBorder="1" applyAlignment="1">
      <alignment vertical="center" wrapText="1"/>
    </xf>
    <xf numFmtId="173" fontId="16" fillId="0" borderId="62" xfId="0" quotePrefix="1" applyNumberFormat="1" applyFont="1" applyBorder="1" applyAlignment="1">
      <alignment horizontal="left" vertical="center" wrapText="1"/>
    </xf>
    <xf numFmtId="15" fontId="16" fillId="0" borderId="62" xfId="0" quotePrefix="1" applyNumberFormat="1" applyFont="1" applyBorder="1" applyAlignment="1">
      <alignment horizontal="left" vertical="center" wrapText="1"/>
    </xf>
    <xf numFmtId="164" fontId="16" fillId="0" borderId="62" xfId="0" applyNumberFormat="1" applyFont="1" applyBorder="1" applyAlignment="1">
      <alignment horizontal="left" vertical="center"/>
    </xf>
    <xf numFmtId="3" fontId="59" fillId="0" borderId="62" xfId="8" applyNumberFormat="1" applyFont="1" applyBorder="1"/>
    <xf numFmtId="3" fontId="59" fillId="0" borderId="62" xfId="8" quotePrefix="1" applyNumberFormat="1" applyFont="1" applyBorder="1" applyAlignment="1">
      <alignment horizontal="left"/>
    </xf>
    <xf numFmtId="164" fontId="16" fillId="0" borderId="62" xfId="2" applyFont="1" applyBorder="1" applyAlignment="1">
      <alignment horizontal="left" vertical="center" wrapText="1"/>
    </xf>
    <xf numFmtId="164" fontId="16" fillId="0" borderId="62" xfId="2" applyFont="1" applyBorder="1" applyAlignment="1">
      <alignment horizontal="left" vertical="center"/>
    </xf>
    <xf numFmtId="164" fontId="16" fillId="0" borderId="62" xfId="2" applyFont="1" applyFill="1" applyBorder="1"/>
    <xf numFmtId="3" fontId="5" fillId="0" borderId="62" xfId="8" applyNumberFormat="1" applyFont="1" applyBorder="1" applyAlignment="1">
      <alignment horizontal="left"/>
    </xf>
    <xf numFmtId="3" fontId="5" fillId="0" borderId="62" xfId="8" quotePrefix="1" applyNumberFormat="1" applyFont="1" applyBorder="1" applyAlignment="1">
      <alignment horizontal="left"/>
    </xf>
    <xf numFmtId="3" fontId="5" fillId="0" borderId="62" xfId="8" applyNumberFormat="1" applyFont="1" applyBorder="1"/>
    <xf numFmtId="164" fontId="7" fillId="0" borderId="62" xfId="2" applyFont="1" applyFill="1" applyBorder="1" applyAlignment="1">
      <alignment horizontal="center"/>
    </xf>
    <xf numFmtId="164" fontId="79" fillId="0" borderId="62" xfId="2" applyFont="1" applyFill="1" applyBorder="1" applyAlignment="1">
      <alignment horizontal="center"/>
    </xf>
    <xf numFmtId="164" fontId="7" fillId="0" borderId="62" xfId="2" applyFont="1" applyFill="1" applyBorder="1"/>
    <xf numFmtId="165" fontId="0" fillId="0" borderId="0" xfId="1" applyFont="1"/>
    <xf numFmtId="171" fontId="0" fillId="0" borderId="0" xfId="1" applyNumberFormat="1" applyFont="1"/>
    <xf numFmtId="43" fontId="0" fillId="0" borderId="0" xfId="0" applyNumberFormat="1"/>
    <xf numFmtId="171" fontId="7" fillId="0" borderId="0" xfId="1" applyNumberFormat="1" applyFont="1"/>
    <xf numFmtId="175" fontId="0" fillId="0" borderId="0" xfId="0" applyNumberFormat="1"/>
    <xf numFmtId="175" fontId="0" fillId="0" borderId="0" xfId="1" applyNumberFormat="1" applyFont="1"/>
    <xf numFmtId="175" fontId="8" fillId="0" borderId="0" xfId="0" applyNumberFormat="1" applyFont="1" applyAlignment="1" applyProtection="1">
      <alignment vertical="center"/>
      <protection hidden="1"/>
    </xf>
    <xf numFmtId="171" fontId="7" fillId="0" borderId="0" xfId="0" applyNumberFormat="1" applyFont="1"/>
    <xf numFmtId="171" fontId="8" fillId="0" borderId="0" xfId="1" applyNumberFormat="1" applyFont="1" applyAlignment="1" applyProtection="1">
      <alignment vertical="center"/>
      <protection hidden="1"/>
    </xf>
    <xf numFmtId="164" fontId="7" fillId="0" borderId="100" xfId="2" applyFont="1" applyFill="1" applyBorder="1" applyAlignment="1">
      <alignment horizontal="center" vertical="center"/>
    </xf>
    <xf numFmtId="0" fontId="7" fillId="0" borderId="62" xfId="2" quotePrefix="1" applyNumberFormat="1" applyFont="1" applyFill="1" applyBorder="1" applyAlignment="1">
      <alignment vertical="top"/>
    </xf>
    <xf numFmtId="165" fontId="7" fillId="0" borderId="62" xfId="1" quotePrefix="1" applyFont="1" applyFill="1" applyBorder="1" applyAlignment="1"/>
    <xf numFmtId="165" fontId="7" fillId="0" borderId="62" xfId="1" applyFont="1" applyFill="1" applyBorder="1" applyAlignment="1"/>
    <xf numFmtId="164" fontId="7" fillId="0" borderId="62" xfId="2" applyFont="1" applyFill="1" applyBorder="1" applyAlignment="1">
      <alignment horizontal="center" vertical="top"/>
    </xf>
    <xf numFmtId="165" fontId="7" fillId="0" borderId="62" xfId="1" applyFont="1" applyFill="1" applyBorder="1" applyAlignment="1">
      <alignment horizontal="left"/>
    </xf>
    <xf numFmtId="165" fontId="7" fillId="0" borderId="62" xfId="1" quotePrefix="1" applyFont="1" applyFill="1" applyBorder="1" applyAlignment="1">
      <alignment horizontal="left"/>
    </xf>
    <xf numFmtId="165" fontId="7" fillId="0" borderId="0" xfId="1" applyFont="1"/>
    <xf numFmtId="165" fontId="7" fillId="0" borderId="0" xfId="1" applyFont="1" applyAlignment="1">
      <alignment vertical="center"/>
    </xf>
    <xf numFmtId="165" fontId="8" fillId="0" borderId="0" xfId="1" applyFont="1" applyAlignment="1" applyProtection="1">
      <alignment vertical="center"/>
      <protection hidden="1"/>
    </xf>
    <xf numFmtId="168" fontId="79" fillId="0" borderId="8" xfId="0" quotePrefix="1" applyNumberFormat="1" applyFont="1" applyBorder="1" applyAlignment="1">
      <alignment horizontal="center" vertical="center"/>
    </xf>
    <xf numFmtId="0" fontId="79" fillId="0" borderId="8" xfId="0" quotePrefix="1" applyFont="1" applyBorder="1" applyAlignment="1">
      <alignment horizontal="center" vertical="center"/>
    </xf>
    <xf numFmtId="0" fontId="79" fillId="0" borderId="8" xfId="0" applyFont="1" applyBorder="1" applyAlignment="1" applyProtection="1">
      <alignment horizontal="left" vertical="center"/>
      <protection hidden="1"/>
    </xf>
    <xf numFmtId="164" fontId="79" fillId="0" borderId="8" xfId="0" quotePrefix="1" applyNumberFormat="1" applyFont="1" applyBorder="1" applyAlignment="1">
      <alignment vertical="center"/>
    </xf>
    <xf numFmtId="0" fontId="11" fillId="0" borderId="0" xfId="0" applyFont="1" applyAlignment="1">
      <alignment horizontal="right" vertical="center"/>
    </xf>
    <xf numFmtId="166" fontId="80" fillId="0" borderId="12" xfId="0" applyNumberFormat="1" applyFont="1" applyBorder="1" applyAlignment="1">
      <alignment horizontal="center" vertical="center"/>
    </xf>
    <xf numFmtId="0" fontId="12" fillId="0" borderId="0" xfId="0" applyFont="1" applyAlignment="1">
      <alignment horizontal="center"/>
    </xf>
    <xf numFmtId="0" fontId="10" fillId="0" borderId="0" xfId="0" applyFont="1"/>
    <xf numFmtId="0" fontId="11" fillId="0" borderId="93" xfId="0" applyFont="1" applyBorder="1" applyAlignment="1">
      <alignment horizontal="center" vertical="center" wrapText="1"/>
    </xf>
    <xf numFmtId="0" fontId="11" fillId="0" borderId="96" xfId="0" applyFont="1" applyBorder="1" applyAlignment="1">
      <alignment horizontal="center" vertical="center" wrapText="1"/>
    </xf>
    <xf numFmtId="0" fontId="11" fillId="0" borderId="97" xfId="0" applyFont="1" applyBorder="1" applyAlignment="1">
      <alignment horizontal="center" vertical="center" wrapText="1"/>
    </xf>
    <xf numFmtId="0" fontId="7" fillId="0" borderId="98" xfId="0" applyFont="1" applyBorder="1" applyAlignment="1">
      <alignment horizontal="center" vertical="center" wrapText="1"/>
    </xf>
    <xf numFmtId="0" fontId="7" fillId="0" borderId="13" xfId="0" applyFont="1" applyBorder="1" applyAlignment="1">
      <alignment horizontal="left" vertical="center" wrapText="1" indent="1"/>
    </xf>
    <xf numFmtId="0" fontId="7" fillId="0" borderId="99" xfId="0" applyFont="1" applyBorder="1" applyAlignment="1">
      <alignment horizontal="center" vertical="center" wrapText="1"/>
    </xf>
    <xf numFmtId="0" fontId="7" fillId="0" borderId="94" xfId="0" applyFont="1" applyBorder="1" applyAlignment="1">
      <alignment horizontal="center"/>
    </xf>
    <xf numFmtId="0" fontId="7" fillId="0" borderId="14" xfId="0" applyFont="1" applyBorder="1" applyAlignment="1">
      <alignment horizontal="left" indent="1"/>
    </xf>
    <xf numFmtId="0" fontId="51" fillId="0" borderId="0" xfId="0" applyFont="1" applyAlignment="1">
      <alignment vertical="center"/>
    </xf>
    <xf numFmtId="0" fontId="7" fillId="0" borderId="95" xfId="0" applyFont="1" applyBorder="1" applyAlignment="1">
      <alignment horizontal="center"/>
    </xf>
    <xf numFmtId="0" fontId="7" fillId="0" borderId="92" xfId="0" applyFont="1" applyBorder="1" applyAlignment="1">
      <alignment horizontal="left" indent="1"/>
    </xf>
    <xf numFmtId="164" fontId="5" fillId="0" borderId="0" xfId="0" applyNumberFormat="1" applyFont="1"/>
    <xf numFmtId="165" fontId="7" fillId="0" borderId="21" xfId="1" applyFont="1" applyFill="1" applyBorder="1"/>
    <xf numFmtId="164" fontId="83" fillId="0" borderId="0" xfId="0" applyNumberFormat="1" applyFont="1"/>
    <xf numFmtId="171" fontId="7" fillId="0" borderId="0" xfId="1" applyNumberFormat="1" applyFont="1" applyFill="1"/>
    <xf numFmtId="171" fontId="85" fillId="0" borderId="0" xfId="1" applyNumberFormat="1" applyFont="1"/>
    <xf numFmtId="164" fontId="86" fillId="0" borderId="0" xfId="2" applyFont="1" applyFill="1" applyBorder="1" applyAlignment="1">
      <alignment horizontal="center" vertical="center"/>
    </xf>
    <xf numFmtId="0" fontId="86" fillId="0" borderId="0" xfId="0" applyFont="1"/>
    <xf numFmtId="0" fontId="59" fillId="0" borderId="0" xfId="0" applyFont="1"/>
    <xf numFmtId="0" fontId="87" fillId="0" borderId="0" xfId="0" applyFont="1"/>
    <xf numFmtId="0" fontId="86" fillId="0" borderId="0" xfId="0" applyFont="1" applyAlignment="1">
      <alignment horizontal="left"/>
    </xf>
    <xf numFmtId="0" fontId="86" fillId="0" borderId="0" xfId="0" quotePrefix="1" applyFont="1" applyAlignment="1">
      <alignment horizontal="left"/>
    </xf>
    <xf numFmtId="0" fontId="87" fillId="0" borderId="0" xfId="0" applyFont="1" applyAlignment="1">
      <alignment vertical="center"/>
    </xf>
    <xf numFmtId="0" fontId="89" fillId="0" borderId="0" xfId="0" applyFont="1"/>
    <xf numFmtId="3" fontId="89" fillId="0" borderId="0" xfId="0" applyNumberFormat="1" applyFont="1"/>
    <xf numFmtId="0" fontId="89" fillId="0" borderId="0" xfId="0" quotePrefix="1" applyFont="1" applyAlignment="1">
      <alignment horizontal="left"/>
    </xf>
    <xf numFmtId="0" fontId="88" fillId="0" borderId="0" xfId="0" applyFont="1" applyAlignment="1">
      <alignment horizontal="center" vertical="center" wrapText="1"/>
    </xf>
    <xf numFmtId="0" fontId="86" fillId="0" borderId="0" xfId="0" quotePrefix="1" applyFont="1" applyAlignment="1">
      <alignment horizontal="left" indent="1"/>
    </xf>
    <xf numFmtId="3" fontId="86" fillId="0" borderId="0" xfId="0" applyNumberFormat="1" applyFont="1" applyAlignment="1">
      <alignment horizontal="left"/>
    </xf>
    <xf numFmtId="3" fontId="86" fillId="0" borderId="0" xfId="0" quotePrefix="1" applyNumberFormat="1" applyFont="1" applyAlignment="1">
      <alignment horizontal="left"/>
    </xf>
    <xf numFmtId="0" fontId="86" fillId="0" borderId="0" xfId="2" applyNumberFormat="1" applyFont="1" applyFill="1" applyBorder="1" applyAlignment="1">
      <alignment horizontal="center" vertical="center"/>
    </xf>
    <xf numFmtId="0" fontId="86" fillId="0" borderId="0" xfId="0" applyFont="1" applyAlignment="1">
      <alignment horizontal="left" indent="1"/>
    </xf>
    <xf numFmtId="164" fontId="88" fillId="0" borderId="0" xfId="0" applyNumberFormat="1" applyFont="1" applyAlignment="1">
      <alignment horizontal="center" vertical="center" wrapText="1"/>
    </xf>
    <xf numFmtId="0" fontId="59" fillId="0" borderId="0" xfId="0" applyFont="1" applyAlignment="1">
      <alignment horizontal="center" vertical="center" wrapText="1"/>
    </xf>
    <xf numFmtId="0" fontId="87" fillId="0" borderId="0" xfId="0" applyFont="1" applyAlignment="1">
      <alignment horizontal="left" indent="1"/>
    </xf>
    <xf numFmtId="0" fontId="87" fillId="0" borderId="0" xfId="0" applyFont="1" applyAlignment="1">
      <alignment horizontal="left"/>
    </xf>
    <xf numFmtId="0" fontId="86" fillId="0" borderId="0" xfId="0" applyFont="1" applyAlignment="1">
      <alignment horizontal="left" vertical="center" indent="3"/>
    </xf>
    <xf numFmtId="0" fontId="86" fillId="0" borderId="0" xfId="0" applyFont="1" applyAlignment="1">
      <alignment vertical="center"/>
    </xf>
    <xf numFmtId="171" fontId="7" fillId="0" borderId="12" xfId="1" quotePrefix="1" applyNumberFormat="1" applyFont="1" applyFill="1" applyBorder="1" applyAlignment="1" applyProtection="1">
      <alignment horizontal="left" vertical="center"/>
      <protection hidden="1"/>
    </xf>
    <xf numFmtId="171" fontId="7" fillId="0" borderId="12" xfId="1" applyNumberFormat="1" applyFont="1" applyBorder="1" applyAlignment="1">
      <alignment horizontal="right" vertical="center"/>
    </xf>
    <xf numFmtId="0" fontId="70" fillId="0" borderId="0" xfId="0" applyFont="1"/>
    <xf numFmtId="171" fontId="7" fillId="0" borderId="100" xfId="1" applyNumberFormat="1" applyFont="1" applyFill="1" applyBorder="1" applyAlignment="1">
      <alignment horizontal="center" vertical="center"/>
    </xf>
    <xf numFmtId="168" fontId="7" fillId="0" borderId="8" xfId="0" quotePrefix="1" applyNumberFormat="1" applyFont="1" applyBorder="1" applyAlignment="1">
      <alignment horizontal="center" vertical="center"/>
    </xf>
    <xf numFmtId="0" fontId="7" fillId="0" borderId="8" xfId="0" quotePrefix="1" applyFont="1" applyBorder="1" applyAlignment="1">
      <alignment horizontal="center" vertical="center"/>
    </xf>
    <xf numFmtId="0" fontId="7" fillId="0" borderId="62" xfId="2" quotePrefix="1" applyNumberFormat="1" applyFont="1" applyFill="1" applyBorder="1" applyAlignment="1">
      <alignment vertical="center"/>
    </xf>
    <xf numFmtId="0" fontId="16" fillId="2" borderId="0" xfId="0" applyFont="1" applyFill="1" applyAlignment="1">
      <alignment horizontal="center" vertical="center" wrapText="1"/>
    </xf>
    <xf numFmtId="0" fontId="16" fillId="2" borderId="0" xfId="0" applyFont="1" applyFill="1" applyAlignment="1">
      <alignment horizontal="centerContinuous" vertical="center" wrapText="1"/>
    </xf>
    <xf numFmtId="0" fontId="5" fillId="0" borderId="0" xfId="0" quotePrefix="1" applyFont="1" applyAlignment="1">
      <alignment horizontal="center"/>
    </xf>
    <xf numFmtId="0" fontId="5" fillId="0" borderId="0" xfId="0" applyFont="1" applyAlignment="1">
      <alignment horizontal="left" indent="1"/>
    </xf>
    <xf numFmtId="0" fontId="5" fillId="0" borderId="0" xfId="0" applyFont="1" applyAlignment="1">
      <alignment horizontal="center"/>
    </xf>
    <xf numFmtId="0" fontId="5" fillId="0" borderId="0" xfId="0" quotePrefix="1" applyFont="1" applyAlignment="1">
      <alignment horizontal="left" indent="1"/>
    </xf>
    <xf numFmtId="0" fontId="7" fillId="0" borderId="8" xfId="0" applyFont="1" applyBorder="1" applyAlignment="1" applyProtection="1">
      <alignment horizontal="left" vertical="center" wrapText="1" indent="1"/>
      <protection hidden="1"/>
    </xf>
    <xf numFmtId="171" fontId="7" fillId="0" borderId="21" xfId="1" applyNumberFormat="1" applyFont="1" applyBorder="1"/>
    <xf numFmtId="165" fontId="7" fillId="0" borderId="102" xfId="1" quotePrefix="1" applyFont="1" applyFill="1" applyBorder="1" applyAlignment="1">
      <alignment wrapText="1"/>
    </xf>
    <xf numFmtId="165" fontId="7" fillId="0" borderId="102" xfId="1" quotePrefix="1" applyFont="1" applyFill="1" applyBorder="1" applyAlignment="1"/>
    <xf numFmtId="0" fontId="70" fillId="0" borderId="0" xfId="19" applyFont="1"/>
    <xf numFmtId="0" fontId="7" fillId="0" borderId="0" xfId="19" applyFont="1"/>
    <xf numFmtId="165" fontId="7" fillId="0" borderId="12" xfId="1" applyFont="1" applyBorder="1" applyAlignment="1">
      <alignment horizontal="right" vertical="center"/>
    </xf>
    <xf numFmtId="167" fontId="7" fillId="0" borderId="7" xfId="2" applyNumberFormat="1" applyFont="1" applyBorder="1" applyAlignment="1">
      <alignment vertical="center"/>
    </xf>
    <xf numFmtId="167" fontId="7" fillId="0" borderId="8" xfId="2" quotePrefix="1" applyNumberFormat="1" applyFont="1" applyFill="1" applyBorder="1" applyAlignment="1" applyProtection="1">
      <alignment vertical="center"/>
      <protection hidden="1"/>
    </xf>
    <xf numFmtId="167" fontId="7" fillId="0" borderId="8" xfId="2" applyNumberFormat="1" applyFont="1" applyFill="1" applyBorder="1" applyAlignment="1" applyProtection="1">
      <alignment vertical="center"/>
      <protection hidden="1"/>
    </xf>
    <xf numFmtId="167" fontId="11" fillId="0" borderId="89" xfId="2" applyNumberFormat="1" applyFont="1" applyFill="1" applyBorder="1" applyAlignment="1" applyProtection="1">
      <alignment vertical="center"/>
      <protection hidden="1"/>
    </xf>
    <xf numFmtId="167" fontId="11" fillId="0" borderId="10" xfId="2" applyNumberFormat="1" applyFont="1" applyFill="1" applyBorder="1" applyAlignment="1" applyProtection="1">
      <alignment vertical="center"/>
      <protection hidden="1"/>
    </xf>
    <xf numFmtId="167" fontId="7" fillId="0" borderId="0" xfId="2" applyNumberFormat="1" applyFont="1" applyFill="1" applyBorder="1" applyAlignment="1" applyProtection="1">
      <alignment vertical="center"/>
      <protection hidden="1"/>
    </xf>
    <xf numFmtId="165" fontId="7" fillId="0" borderId="12" xfId="1" quotePrefix="1" applyFont="1" applyFill="1" applyBorder="1" applyAlignment="1" applyProtection="1">
      <alignment horizontal="left" vertical="center"/>
      <protection hidden="1"/>
    </xf>
    <xf numFmtId="167" fontId="7" fillId="0" borderId="0" xfId="0" applyNumberFormat="1" applyFont="1"/>
    <xf numFmtId="0" fontId="7" fillId="0" borderId="8" xfId="0" applyFont="1" applyBorder="1" applyAlignment="1" applyProtection="1">
      <alignment horizontal="left" vertical="center" wrapText="1"/>
      <protection hidden="1"/>
    </xf>
    <xf numFmtId="165" fontId="7" fillId="0" borderId="62" xfId="1" applyFont="1" applyFill="1" applyBorder="1" applyAlignment="1">
      <alignment horizontal="center"/>
    </xf>
    <xf numFmtId="165" fontId="7" fillId="0" borderId="62" xfId="1" quotePrefix="1" applyFont="1" applyFill="1" applyBorder="1" applyAlignment="1">
      <alignment horizontal="center"/>
    </xf>
    <xf numFmtId="0" fontId="90" fillId="0" borderId="18" xfId="0" applyFont="1" applyBorder="1" applyAlignment="1" applyProtection="1">
      <alignment horizontal="left" vertical="center"/>
      <protection hidden="1"/>
    </xf>
    <xf numFmtId="0" fontId="90" fillId="0" borderId="19" xfId="0" applyFont="1" applyBorder="1" applyAlignment="1" applyProtection="1">
      <alignment horizontal="left" vertical="center"/>
      <protection hidden="1"/>
    </xf>
    <xf numFmtId="167" fontId="11" fillId="2" borderId="2" xfId="2" applyNumberFormat="1" applyFont="1" applyFill="1" applyBorder="1" applyAlignment="1" applyProtection="1">
      <alignment horizontal="center" vertical="center"/>
      <protection hidden="1"/>
    </xf>
    <xf numFmtId="0" fontId="34" fillId="0" borderId="22" xfId="10" applyFont="1" applyBorder="1" applyAlignment="1" applyProtection="1">
      <alignment horizontal="left" vertical="center" indent="1"/>
      <protection hidden="1"/>
    </xf>
    <xf numFmtId="0" fontId="34" fillId="0" borderId="20" xfId="10" applyFont="1" applyBorder="1" applyAlignment="1" applyProtection="1">
      <alignment horizontal="left" vertical="center" indent="1"/>
      <protection hidden="1"/>
    </xf>
    <xf numFmtId="0" fontId="91" fillId="11" borderId="82" xfId="6" applyFont="1" applyFill="1" applyBorder="1" applyAlignment="1" applyProtection="1">
      <alignment horizontal="center" vertical="center"/>
    </xf>
    <xf numFmtId="0" fontId="7" fillId="0" borderId="18" xfId="0" applyFont="1" applyBorder="1" applyAlignment="1">
      <alignment vertical="center"/>
    </xf>
    <xf numFmtId="164" fontId="7" fillId="0" borderId="62" xfId="2" applyFont="1" applyFill="1" applyBorder="1" applyAlignment="1">
      <alignment vertical="center"/>
    </xf>
    <xf numFmtId="164" fontId="7" fillId="0" borderId="62" xfId="2" applyFont="1" applyFill="1" applyBorder="1" applyAlignment="1">
      <alignment horizontal="center" vertical="center"/>
    </xf>
    <xf numFmtId="165" fontId="7" fillId="0" borderId="102" xfId="1" quotePrefix="1" applyFont="1" applyFill="1" applyBorder="1" applyAlignment="1">
      <alignment horizontal="left" vertical="justify" wrapText="1"/>
    </xf>
    <xf numFmtId="164" fontId="79" fillId="0" borderId="7" xfId="2" applyFont="1" applyBorder="1" applyAlignment="1">
      <alignment vertical="center"/>
    </xf>
    <xf numFmtId="40" fontId="7" fillId="0" borderId="100" xfId="1" applyNumberFormat="1" applyFont="1" applyFill="1" applyBorder="1" applyAlignment="1">
      <alignment horizontal="right" vertical="center"/>
    </xf>
    <xf numFmtId="43" fontId="7" fillId="0" borderId="102" xfId="17" quotePrefix="1" applyFont="1" applyFill="1" applyBorder="1" applyAlignment="1">
      <alignment wrapText="1"/>
    </xf>
    <xf numFmtId="164" fontId="7" fillId="0" borderId="102" xfId="2" applyFont="1" applyFill="1" applyBorder="1" applyAlignment="1">
      <alignment horizontal="center" vertical="top"/>
    </xf>
    <xf numFmtId="0" fontId="7" fillId="17" borderId="62" xfId="0" applyFont="1" applyFill="1" applyBorder="1" applyAlignment="1">
      <alignment horizontal="center"/>
    </xf>
    <xf numFmtId="164" fontId="7" fillId="17" borderId="62" xfId="0" quotePrefix="1" applyNumberFormat="1" applyFont="1" applyFill="1" applyBorder="1"/>
    <xf numFmtId="168" fontId="11" fillId="0" borderId="0" xfId="0" applyNumberFormat="1" applyFont="1" applyAlignment="1">
      <alignment horizontal="left"/>
    </xf>
    <xf numFmtId="164" fontId="11" fillId="0" borderId="0" xfId="0" applyNumberFormat="1" applyFont="1" applyAlignment="1">
      <alignment horizontal="left"/>
    </xf>
    <xf numFmtId="164" fontId="11" fillId="0" borderId="62" xfId="0" applyNumberFormat="1" applyFont="1" applyBorder="1" applyAlignment="1">
      <alignment horizontal="centerContinuous" vertical="center"/>
    </xf>
    <xf numFmtId="164" fontId="11" fillId="0" borderId="62" xfId="0" applyNumberFormat="1" applyFont="1" applyBorder="1" applyAlignment="1">
      <alignment horizontal="center" vertical="center"/>
    </xf>
    <xf numFmtId="43" fontId="7" fillId="0" borderId="0" xfId="0" applyNumberFormat="1" applyFont="1"/>
    <xf numFmtId="0" fontId="7" fillId="0" borderId="0" xfId="0" applyFont="1" applyAlignment="1">
      <alignment horizontal="center" vertical="center"/>
    </xf>
    <xf numFmtId="0" fontId="7" fillId="0" borderId="102" xfId="0" applyFont="1" applyBorder="1" applyAlignment="1">
      <alignment horizontal="center"/>
    </xf>
    <xf numFmtId="0" fontId="7" fillId="0" borderId="62" xfId="0" applyFont="1" applyBorder="1" applyAlignment="1">
      <alignment horizontal="left" indent="1"/>
    </xf>
    <xf numFmtId="0" fontId="7" fillId="0" borderId="62" xfId="0" applyFont="1" applyBorder="1" applyAlignment="1">
      <alignment horizontal="center"/>
    </xf>
    <xf numFmtId="164" fontId="7" fillId="0" borderId="62" xfId="0" quotePrefix="1" applyNumberFormat="1" applyFont="1" applyBorder="1"/>
    <xf numFmtId="0" fontId="7" fillId="0" borderId="62" xfId="0" applyFont="1" applyBorder="1"/>
    <xf numFmtId="0" fontId="7" fillId="0" borderId="102" xfId="0" applyFont="1" applyBorder="1" applyAlignment="1">
      <alignment horizontal="center" vertical="center"/>
    </xf>
    <xf numFmtId="167" fontId="7" fillId="0" borderId="102" xfId="2" applyNumberFormat="1" applyFont="1" applyFill="1" applyBorder="1"/>
    <xf numFmtId="0" fontId="7" fillId="0" borderId="0" xfId="0" applyFont="1" applyAlignment="1">
      <alignment horizontal="center"/>
    </xf>
    <xf numFmtId="164" fontId="7" fillId="0" borderId="0" xfId="0" applyNumberFormat="1" applyFont="1" applyAlignment="1">
      <alignment horizontal="center"/>
    </xf>
    <xf numFmtId="168" fontId="7" fillId="0" borderId="0" xfId="0" applyNumberFormat="1" applyFont="1" applyAlignment="1">
      <alignment horizontal="center"/>
    </xf>
    <xf numFmtId="0" fontId="7" fillId="0" borderId="15" xfId="0" applyFont="1" applyBorder="1"/>
    <xf numFmtId="0" fontId="7" fillId="0" borderId="45" xfId="0" applyFont="1" applyBorder="1"/>
    <xf numFmtId="0" fontId="7" fillId="0" borderId="46" xfId="0" applyFont="1" applyBorder="1" applyAlignment="1">
      <alignment horizontal="center"/>
    </xf>
    <xf numFmtId="0" fontId="7" fillId="0" borderId="46" xfId="0" applyFont="1" applyBorder="1"/>
    <xf numFmtId="0" fontId="7" fillId="0" borderId="47" xfId="0" applyFont="1" applyBorder="1"/>
    <xf numFmtId="0" fontId="7" fillId="0" borderId="48" xfId="0" applyFont="1" applyBorder="1"/>
    <xf numFmtId="0" fontId="7" fillId="0" borderId="37" xfId="0" applyFont="1" applyBorder="1"/>
    <xf numFmtId="0" fontId="7" fillId="0" borderId="48" xfId="0" applyFont="1" applyBorder="1" applyAlignment="1">
      <alignment horizontal="center"/>
    </xf>
    <xf numFmtId="168" fontId="11" fillId="0" borderId="0" xfId="0" applyNumberFormat="1" applyFont="1" applyAlignment="1">
      <alignment horizontal="center"/>
    </xf>
    <xf numFmtId="168" fontId="11" fillId="0" borderId="37" xfId="0" applyNumberFormat="1" applyFont="1" applyBorder="1" applyAlignment="1">
      <alignment horizontal="center"/>
    </xf>
    <xf numFmtId="168" fontId="11" fillId="0" borderId="48" xfId="0" applyNumberFormat="1" applyFont="1" applyBorder="1" applyAlignment="1">
      <alignment horizontal="center"/>
    </xf>
    <xf numFmtId="164" fontId="7" fillId="0" borderId="37" xfId="0" applyNumberFormat="1" applyFont="1" applyBorder="1"/>
    <xf numFmtId="0" fontId="7" fillId="0" borderId="12" xfId="0" applyFont="1" applyBorder="1" applyAlignment="1">
      <alignment horizontal="left" indent="1"/>
    </xf>
    <xf numFmtId="0" fontId="11" fillId="0" borderId="0" xfId="0" applyFont="1"/>
    <xf numFmtId="168" fontId="11" fillId="0" borderId="62" xfId="0" applyNumberFormat="1" applyFont="1" applyBorder="1" applyAlignment="1">
      <alignment horizontal="center" vertical="center"/>
    </xf>
    <xf numFmtId="0" fontId="11" fillId="0" borderId="62" xfId="0" applyFont="1" applyBorder="1" applyAlignment="1">
      <alignment horizontal="center" vertical="center"/>
    </xf>
    <xf numFmtId="0" fontId="11" fillId="0" borderId="62" xfId="0" applyFont="1" applyBorder="1" applyAlignment="1">
      <alignment horizontal="center" vertical="center" wrapText="1"/>
    </xf>
    <xf numFmtId="0" fontId="11" fillId="0" borderId="62" xfId="0" quotePrefix="1" applyFont="1" applyBorder="1" applyAlignment="1">
      <alignment horizontal="center" vertical="center"/>
    </xf>
    <xf numFmtId="0" fontId="11" fillId="0" borderId="62" xfId="0" applyFont="1" applyBorder="1" applyAlignment="1">
      <alignment horizontal="centerContinuous" vertical="center"/>
    </xf>
    <xf numFmtId="168" fontId="7" fillId="0" borderId="102" xfId="0" applyNumberFormat="1" applyFont="1" applyBorder="1" applyAlignment="1">
      <alignment horizontal="center" vertical="top"/>
    </xf>
    <xf numFmtId="0" fontId="7" fillId="0" borderId="102" xfId="0" applyFont="1" applyBorder="1" applyAlignment="1">
      <alignment horizontal="center" vertical="top"/>
    </xf>
    <xf numFmtId="0" fontId="7" fillId="0" borderId="102" xfId="0" applyFont="1" applyBorder="1" applyAlignment="1">
      <alignment horizontal="left" indent="1"/>
    </xf>
    <xf numFmtId="3" fontId="0" fillId="0" borderId="62" xfId="0" applyNumberFormat="1" applyBorder="1"/>
    <xf numFmtId="0" fontId="7" fillId="0" borderId="18" xfId="0" applyFont="1" applyBorder="1" applyAlignment="1">
      <alignment vertical="top"/>
    </xf>
    <xf numFmtId="0" fontId="7" fillId="0" borderId="62" xfId="0" applyFont="1" applyBorder="1" applyAlignment="1">
      <alignment horizontal="center" vertical="top"/>
    </xf>
    <xf numFmtId="0" fontId="7" fillId="0" borderId="0" xfId="0" applyFont="1" applyAlignment="1">
      <alignment vertical="top"/>
    </xf>
    <xf numFmtId="0" fontId="7" fillId="0" borderId="62" xfId="0" applyFont="1" applyBorder="1" applyAlignment="1">
      <alignment horizontal="left"/>
    </xf>
    <xf numFmtId="0" fontId="7" fillId="0" borderId="62" xfId="0" applyFont="1" applyBorder="1" applyAlignment="1">
      <alignment horizontal="left" vertical="center"/>
    </xf>
    <xf numFmtId="0" fontId="7" fillId="0" borderId="62" xfId="0" applyFont="1" applyBorder="1" applyAlignment="1">
      <alignment horizontal="center" vertical="center"/>
    </xf>
    <xf numFmtId="3" fontId="3" fillId="0" borderId="62" xfId="0" applyNumberFormat="1" applyFont="1" applyBorder="1" applyAlignment="1">
      <alignment horizontal="center"/>
    </xf>
    <xf numFmtId="3" fontId="0" fillId="0" borderId="62" xfId="0" applyNumberFormat="1" applyBorder="1" applyAlignment="1">
      <alignment horizontal="center"/>
    </xf>
    <xf numFmtId="0" fontId="7" fillId="0" borderId="62" xfId="0" quotePrefix="1" applyFont="1" applyBorder="1" applyAlignment="1">
      <alignment horizontal="left"/>
    </xf>
    <xf numFmtId="168" fontId="7" fillId="0" borderId="62" xfId="0" applyNumberFormat="1" applyFont="1" applyBorder="1" applyAlignment="1">
      <alignment horizontal="center"/>
    </xf>
    <xf numFmtId="0" fontId="7" fillId="0" borderId="22" xfId="0" applyFont="1" applyBorder="1"/>
    <xf numFmtId="168" fontId="84" fillId="0" borderId="62" xfId="0" quotePrefix="1" applyNumberFormat="1" applyFont="1" applyBorder="1" applyAlignment="1">
      <alignment horizontal="center"/>
    </xf>
    <xf numFmtId="0" fontId="23" fillId="0" borderId="62" xfId="10" applyFont="1" applyBorder="1" applyAlignment="1" applyProtection="1">
      <alignment horizontal="left" vertical="center" indent="1"/>
      <protection hidden="1"/>
    </xf>
    <xf numFmtId="0" fontId="23" fillId="0" borderId="62" xfId="10" applyFont="1" applyBorder="1" applyAlignment="1" applyProtection="1">
      <alignment horizontal="center" vertical="center"/>
      <protection hidden="1"/>
    </xf>
    <xf numFmtId="168" fontId="7" fillId="0" borderId="0" xfId="0" applyNumberFormat="1" applyFont="1" applyAlignment="1">
      <alignment horizontal="left"/>
    </xf>
    <xf numFmtId="0" fontId="14" fillId="0" borderId="0" xfId="0" applyFont="1" applyAlignment="1">
      <alignment horizontal="left"/>
    </xf>
    <xf numFmtId="0" fontId="14" fillId="0" borderId="0" xfId="0" applyFont="1" applyAlignment="1">
      <alignment horizontal="center"/>
    </xf>
    <xf numFmtId="164" fontId="24" fillId="0" borderId="0" xfId="0" applyNumberFormat="1" applyFont="1" applyAlignment="1">
      <alignment horizontal="right"/>
    </xf>
    <xf numFmtId="164" fontId="11" fillId="0" borderId="104" xfId="0" applyNumberFormat="1" applyFont="1" applyBorder="1" applyAlignment="1">
      <alignment horizontal="center" vertical="center"/>
    </xf>
    <xf numFmtId="0" fontId="11" fillId="0" borderId="105" xfId="0" applyFont="1" applyBorder="1" applyAlignment="1">
      <alignment horizontal="centerContinuous" vertical="center"/>
    </xf>
    <xf numFmtId="0" fontId="11" fillId="0" borderId="105" xfId="0" applyFont="1" applyBorder="1" applyAlignment="1">
      <alignment horizontal="center" vertical="center"/>
    </xf>
    <xf numFmtId="0" fontId="7" fillId="0" borderId="104" xfId="0" applyFont="1" applyBorder="1" applyAlignment="1">
      <alignment horizontal="center"/>
    </xf>
    <xf numFmtId="0" fontId="7" fillId="0" borderId="104" xfId="0" applyFont="1" applyBorder="1" applyAlignment="1">
      <alignment horizontal="center" vertical="center"/>
    </xf>
    <xf numFmtId="0" fontId="7" fillId="0" borderId="106" xfId="0" applyFont="1" applyBorder="1" applyAlignment="1">
      <alignment horizontal="center"/>
    </xf>
    <xf numFmtId="0" fontId="7" fillId="0" borderId="107" xfId="0" applyFont="1" applyBorder="1" applyAlignment="1">
      <alignment horizontal="center"/>
    </xf>
    <xf numFmtId="164" fontId="7" fillId="0" borderId="107" xfId="0" quotePrefix="1" applyNumberFormat="1" applyFont="1" applyBorder="1"/>
    <xf numFmtId="164" fontId="11" fillId="0" borderId="105" xfId="0" applyNumberFormat="1" applyFont="1" applyBorder="1" applyAlignment="1">
      <alignment horizontal="centerContinuous" vertical="center"/>
    </xf>
    <xf numFmtId="164" fontId="11" fillId="0" borderId="105" xfId="0" applyNumberFormat="1" applyFont="1" applyBorder="1" applyAlignment="1">
      <alignment horizontal="center" vertical="center"/>
    </xf>
    <xf numFmtId="164" fontId="7" fillId="0" borderId="105" xfId="0" quotePrefix="1" applyNumberFormat="1" applyFont="1" applyBorder="1"/>
    <xf numFmtId="0" fontId="7" fillId="0" borderId="107" xfId="0" applyFont="1" applyBorder="1" applyAlignment="1">
      <alignment horizontal="left" indent="1"/>
    </xf>
    <xf numFmtId="164" fontId="7" fillId="0" borderId="108" xfId="0" quotePrefix="1" applyNumberFormat="1" applyFont="1" applyBorder="1"/>
    <xf numFmtId="0" fontId="7" fillId="18" borderId="45" xfId="0" applyFont="1" applyFill="1" applyBorder="1" applyAlignment="1">
      <alignment horizontal="center"/>
    </xf>
    <xf numFmtId="0" fontId="7" fillId="18" borderId="46" xfId="0" applyFont="1" applyFill="1" applyBorder="1" applyAlignment="1">
      <alignment horizontal="center"/>
    </xf>
    <xf numFmtId="0" fontId="7" fillId="18" borderId="46" xfId="0" applyFont="1" applyFill="1" applyBorder="1"/>
    <xf numFmtId="0" fontId="7" fillId="18" borderId="47" xfId="0" applyFont="1" applyFill="1" applyBorder="1"/>
    <xf numFmtId="0" fontId="7" fillId="18" borderId="48" xfId="0" applyFont="1" applyFill="1" applyBorder="1" applyAlignment="1">
      <alignment horizontal="center"/>
    </xf>
    <xf numFmtId="0" fontId="7" fillId="18" borderId="0" xfId="0" applyFont="1" applyFill="1" applyAlignment="1">
      <alignment horizontal="center"/>
    </xf>
    <xf numFmtId="0" fontId="7" fillId="18" borderId="0" xfId="0" applyFont="1" applyFill="1"/>
    <xf numFmtId="0" fontId="7" fillId="18" borderId="37" xfId="0" applyFont="1" applyFill="1" applyBorder="1"/>
    <xf numFmtId="168" fontId="11" fillId="18" borderId="48" xfId="0" applyNumberFormat="1" applyFont="1" applyFill="1" applyBorder="1" applyAlignment="1">
      <alignment horizontal="center"/>
    </xf>
    <xf numFmtId="168" fontId="11" fillId="18" borderId="0" xfId="0" applyNumberFormat="1" applyFont="1" applyFill="1" applyAlignment="1">
      <alignment horizontal="center"/>
    </xf>
    <xf numFmtId="168" fontId="11" fillId="18" borderId="37" xfId="0" applyNumberFormat="1" applyFont="1" applyFill="1" applyBorder="1" applyAlignment="1">
      <alignment horizontal="center"/>
    </xf>
    <xf numFmtId="164" fontId="24" fillId="18" borderId="0" xfId="0" applyNumberFormat="1" applyFont="1" applyFill="1" applyAlignment="1">
      <alignment horizontal="right"/>
    </xf>
    <xf numFmtId="164" fontId="7" fillId="18" borderId="0" xfId="0" applyNumberFormat="1" applyFont="1" applyFill="1"/>
    <xf numFmtId="164" fontId="7" fillId="18" borderId="37" xfId="0" applyNumberFormat="1" applyFont="1" applyFill="1" applyBorder="1"/>
    <xf numFmtId="164" fontId="11" fillId="18" borderId="104" xfId="0" applyNumberFormat="1" applyFont="1" applyFill="1" applyBorder="1" applyAlignment="1">
      <alignment horizontal="center" vertical="center"/>
    </xf>
    <xf numFmtId="164" fontId="11" fillId="18" borderId="62" xfId="0" applyNumberFormat="1" applyFont="1" applyFill="1" applyBorder="1" applyAlignment="1">
      <alignment horizontal="center" vertical="center"/>
    </xf>
    <xf numFmtId="164" fontId="11" fillId="18" borderId="62" xfId="0" applyNumberFormat="1" applyFont="1" applyFill="1" applyBorder="1" applyAlignment="1">
      <alignment horizontal="centerContinuous" vertical="center"/>
    </xf>
    <xf numFmtId="0" fontId="11" fillId="18" borderId="62" xfId="0" applyFont="1" applyFill="1" applyBorder="1" applyAlignment="1">
      <alignment horizontal="centerContinuous" vertical="center"/>
    </xf>
    <xf numFmtId="164" fontId="11" fillId="18" borderId="105" xfId="0" applyNumberFormat="1" applyFont="1" applyFill="1" applyBorder="1" applyAlignment="1">
      <alignment horizontal="centerContinuous" vertical="center"/>
    </xf>
    <xf numFmtId="0" fontId="11" fillId="18" borderId="62" xfId="0" applyFont="1" applyFill="1" applyBorder="1" applyAlignment="1">
      <alignment horizontal="center" vertical="center"/>
    </xf>
    <xf numFmtId="164" fontId="11" fillId="18" borderId="105" xfId="0" applyNumberFormat="1" applyFont="1" applyFill="1" applyBorder="1" applyAlignment="1">
      <alignment horizontal="center" vertical="center"/>
    </xf>
    <xf numFmtId="0" fontId="7" fillId="18" borderId="104" xfId="0" applyFont="1" applyFill="1" applyBorder="1" applyAlignment="1">
      <alignment horizontal="center"/>
    </xf>
    <xf numFmtId="0" fontId="7" fillId="18" borderId="62" xfId="0" applyFont="1" applyFill="1" applyBorder="1" applyAlignment="1">
      <alignment horizontal="center"/>
    </xf>
    <xf numFmtId="164" fontId="7" fillId="18" borderId="62" xfId="0" quotePrefix="1" applyNumberFormat="1" applyFont="1" applyFill="1" applyBorder="1"/>
    <xf numFmtId="0" fontId="7" fillId="18" borderId="62" xfId="0" applyFont="1" applyFill="1" applyBorder="1" applyAlignment="1">
      <alignment horizontal="left" indent="1"/>
    </xf>
    <xf numFmtId="164" fontId="7" fillId="18" borderId="105" xfId="0" quotePrefix="1" applyNumberFormat="1" applyFont="1" applyFill="1" applyBorder="1"/>
    <xf numFmtId="0" fontId="7" fillId="18" borderId="104" xfId="0" applyFont="1" applyFill="1" applyBorder="1" applyAlignment="1">
      <alignment horizontal="center" vertical="center"/>
    </xf>
    <xf numFmtId="0" fontId="7" fillId="18" borderId="62" xfId="0" applyFont="1" applyFill="1" applyBorder="1" applyAlignment="1">
      <alignment horizontal="center" vertical="center"/>
    </xf>
    <xf numFmtId="0" fontId="7" fillId="18" borderId="106" xfId="0" applyFont="1" applyFill="1" applyBorder="1" applyAlignment="1">
      <alignment horizontal="center"/>
    </xf>
    <xf numFmtId="0" fontId="7" fillId="18" borderId="107" xfId="0" applyFont="1" applyFill="1" applyBorder="1" applyAlignment="1">
      <alignment horizontal="center"/>
    </xf>
    <xf numFmtId="164" fontId="7" fillId="18" borderId="107" xfId="0" quotePrefix="1" applyNumberFormat="1" applyFont="1" applyFill="1" applyBorder="1"/>
    <xf numFmtId="0" fontId="7" fillId="18" borderId="107" xfId="0" applyFont="1" applyFill="1" applyBorder="1" applyAlignment="1">
      <alignment horizontal="left" indent="1"/>
    </xf>
    <xf numFmtId="164" fontId="7" fillId="18" borderId="108" xfId="0" quotePrefix="1" applyNumberFormat="1" applyFont="1" applyFill="1" applyBorder="1"/>
    <xf numFmtId="0" fontId="11" fillId="0" borderId="104" xfId="0" applyFont="1" applyBorder="1" applyAlignment="1">
      <alignment horizontal="center" vertical="center"/>
    </xf>
    <xf numFmtId="0" fontId="7" fillId="19" borderId="45" xfId="0" applyFont="1" applyFill="1" applyBorder="1"/>
    <xf numFmtId="0" fontId="7" fillId="19" borderId="46" xfId="0" applyFont="1" applyFill="1" applyBorder="1" applyAlignment="1">
      <alignment horizontal="center"/>
    </xf>
    <xf numFmtId="0" fontId="7" fillId="19" borderId="46" xfId="0" applyFont="1" applyFill="1" applyBorder="1"/>
    <xf numFmtId="0" fontId="7" fillId="19" borderId="47" xfId="0" applyFont="1" applyFill="1" applyBorder="1"/>
    <xf numFmtId="0" fontId="7" fillId="19" borderId="48" xfId="0" applyFont="1" applyFill="1" applyBorder="1"/>
    <xf numFmtId="0" fontId="7" fillId="19" borderId="0" xfId="0" applyFont="1" applyFill="1" applyAlignment="1">
      <alignment horizontal="center"/>
    </xf>
    <xf numFmtId="0" fontId="7" fillId="19" borderId="0" xfId="0" applyFont="1" applyFill="1"/>
    <xf numFmtId="0" fontId="7" fillId="19" borderId="37" xfId="0" applyFont="1" applyFill="1" applyBorder="1"/>
    <xf numFmtId="168" fontId="11" fillId="19" borderId="48" xfId="0" applyNumberFormat="1" applyFont="1" applyFill="1" applyBorder="1" applyAlignment="1">
      <alignment horizontal="center"/>
    </xf>
    <xf numFmtId="168" fontId="11" fillId="19" borderId="0" xfId="0" applyNumberFormat="1" applyFont="1" applyFill="1" applyAlignment="1">
      <alignment horizontal="center"/>
    </xf>
    <xf numFmtId="168" fontId="11" fillId="19" borderId="0" xfId="0" applyNumberFormat="1" applyFont="1" applyFill="1" applyAlignment="1">
      <alignment horizontal="left"/>
    </xf>
    <xf numFmtId="164" fontId="11" fillId="19" borderId="0" xfId="0" applyNumberFormat="1" applyFont="1" applyFill="1" applyAlignment="1">
      <alignment horizontal="left"/>
    </xf>
    <xf numFmtId="0" fontId="7" fillId="19" borderId="48" xfId="0" applyFont="1" applyFill="1" applyBorder="1" applyAlignment="1">
      <alignment horizontal="center"/>
    </xf>
    <xf numFmtId="164" fontId="7" fillId="19" borderId="0" xfId="0" applyNumberFormat="1" applyFont="1" applyFill="1"/>
    <xf numFmtId="164" fontId="7" fillId="19" borderId="37" xfId="0" applyNumberFormat="1" applyFont="1" applyFill="1" applyBorder="1"/>
    <xf numFmtId="164" fontId="11" fillId="19" borderId="104" xfId="0" applyNumberFormat="1" applyFont="1" applyFill="1" applyBorder="1" applyAlignment="1">
      <alignment horizontal="center" vertical="center"/>
    </xf>
    <xf numFmtId="0" fontId="11" fillId="19" borderId="62" xfId="0" applyFont="1" applyFill="1" applyBorder="1" applyAlignment="1">
      <alignment horizontal="center" vertical="center"/>
    </xf>
    <xf numFmtId="164" fontId="11" fillId="19" borderId="62" xfId="0" applyNumberFormat="1" applyFont="1" applyFill="1" applyBorder="1" applyAlignment="1">
      <alignment horizontal="centerContinuous" vertical="center"/>
    </xf>
    <xf numFmtId="0" fontId="11" fillId="19" borderId="62" xfId="0" applyFont="1" applyFill="1" applyBorder="1" applyAlignment="1">
      <alignment horizontal="centerContinuous" vertical="center"/>
    </xf>
    <xf numFmtId="164" fontId="11" fillId="19" borderId="105" xfId="0" applyNumberFormat="1" applyFont="1" applyFill="1" applyBorder="1" applyAlignment="1">
      <alignment horizontal="centerContinuous" vertical="center"/>
    </xf>
    <xf numFmtId="0" fontId="11" fillId="19" borderId="104" xfId="0" applyFont="1" applyFill="1" applyBorder="1" applyAlignment="1">
      <alignment horizontal="center" vertical="center"/>
    </xf>
    <xf numFmtId="164" fontId="11" fillId="19" borderId="62" xfId="0" applyNumberFormat="1" applyFont="1" applyFill="1" applyBorder="1" applyAlignment="1">
      <alignment horizontal="center" vertical="center"/>
    </xf>
    <xf numFmtId="164" fontId="11" fillId="19" borderId="105" xfId="0" applyNumberFormat="1" applyFont="1" applyFill="1" applyBorder="1" applyAlignment="1">
      <alignment horizontal="center" vertical="center"/>
    </xf>
    <xf numFmtId="0" fontId="7" fillId="19" borderId="104" xfId="0" applyFont="1" applyFill="1" applyBorder="1" applyAlignment="1">
      <alignment horizontal="center"/>
    </xf>
    <xf numFmtId="0" fontId="7" fillId="19" borderId="62" xfId="0" applyFont="1" applyFill="1" applyBorder="1" applyAlignment="1">
      <alignment horizontal="center"/>
    </xf>
    <xf numFmtId="164" fontId="7" fillId="19" borderId="62" xfId="0" quotePrefix="1" applyNumberFormat="1" applyFont="1" applyFill="1" applyBorder="1"/>
    <xf numFmtId="164" fontId="7" fillId="19" borderId="105" xfId="0" quotePrefix="1" applyNumberFormat="1" applyFont="1" applyFill="1" applyBorder="1"/>
    <xf numFmtId="0" fontId="7" fillId="19" borderId="62" xfId="0" applyFont="1" applyFill="1" applyBorder="1" applyAlignment="1">
      <alignment horizontal="center" vertical="top"/>
    </xf>
    <xf numFmtId="0" fontId="7" fillId="19" borderId="104" xfId="0" applyFont="1" applyFill="1" applyBorder="1" applyAlignment="1">
      <alignment horizontal="center" vertical="center"/>
    </xf>
    <xf numFmtId="0" fontId="7" fillId="19" borderId="62" xfId="0" applyFont="1" applyFill="1" applyBorder="1" applyAlignment="1">
      <alignment horizontal="center" vertical="center"/>
    </xf>
    <xf numFmtId="0" fontId="7" fillId="19" borderId="106" xfId="0" applyFont="1" applyFill="1" applyBorder="1" applyAlignment="1">
      <alignment horizontal="center"/>
    </xf>
    <xf numFmtId="0" fontId="7" fillId="19" borderId="107" xfId="0" applyFont="1" applyFill="1" applyBorder="1" applyAlignment="1">
      <alignment horizontal="center"/>
    </xf>
    <xf numFmtId="164" fontId="7" fillId="19" borderId="107" xfId="0" quotePrefix="1" applyNumberFormat="1" applyFont="1" applyFill="1" applyBorder="1"/>
    <xf numFmtId="164" fontId="7" fillId="19" borderId="108" xfId="0" quotePrefix="1" applyNumberFormat="1" applyFont="1" applyFill="1" applyBorder="1"/>
    <xf numFmtId="0" fontId="11" fillId="0" borderId="109" xfId="0" applyFont="1" applyBorder="1" applyAlignment="1">
      <alignment horizontal="centerContinuous" vertical="center"/>
    </xf>
    <xf numFmtId="0" fontId="11" fillId="0" borderId="109" xfId="0" applyFont="1" applyBorder="1" applyAlignment="1">
      <alignment horizontal="center" vertical="center"/>
    </xf>
    <xf numFmtId="164" fontId="7" fillId="0" borderId="109" xfId="2" quotePrefix="1" applyFont="1" applyFill="1" applyBorder="1" applyAlignment="1">
      <alignment horizontal="center"/>
    </xf>
    <xf numFmtId="164" fontId="7" fillId="0" borderId="109" xfId="2" quotePrefix="1" applyFont="1" applyFill="1" applyBorder="1" applyAlignment="1">
      <alignment horizontal="center" vertical="center"/>
    </xf>
    <xf numFmtId="164" fontId="7" fillId="0" borderId="48" xfId="0" applyNumberFormat="1" applyFont="1" applyBorder="1"/>
    <xf numFmtId="0" fontId="11" fillId="0" borderId="104" xfId="0" applyFont="1" applyBorder="1" applyAlignment="1">
      <alignment horizontal="centerContinuous" vertical="center"/>
    </xf>
    <xf numFmtId="164" fontId="7" fillId="0" borderId="104" xfId="2" quotePrefix="1" applyFont="1" applyFill="1" applyBorder="1" applyAlignment="1">
      <alignment horizontal="center"/>
    </xf>
    <xf numFmtId="164" fontId="7" fillId="0" borderId="105" xfId="2" quotePrefix="1" applyFont="1" applyFill="1" applyBorder="1" applyAlignment="1">
      <alignment horizontal="center"/>
    </xf>
    <xf numFmtId="164" fontId="7" fillId="0" borderId="105" xfId="2" quotePrefix="1" applyFont="1" applyFill="1" applyBorder="1" applyAlignment="1">
      <alignment horizontal="center" vertical="center"/>
    </xf>
    <xf numFmtId="164" fontId="7" fillId="0" borderId="106" xfId="2" quotePrefix="1" applyFont="1" applyFill="1" applyBorder="1" applyAlignment="1">
      <alignment horizontal="center"/>
    </xf>
    <xf numFmtId="164" fontId="7" fillId="0" borderId="108" xfId="2" quotePrefix="1" applyFont="1" applyFill="1" applyBorder="1" applyAlignment="1">
      <alignment horizontal="center"/>
    </xf>
    <xf numFmtId="0" fontId="7" fillId="20" borderId="46" xfId="0" applyFont="1" applyFill="1" applyBorder="1" applyAlignment="1">
      <alignment horizontal="center"/>
    </xf>
    <xf numFmtId="0" fontId="7" fillId="20" borderId="46" xfId="0" applyFont="1" applyFill="1" applyBorder="1"/>
    <xf numFmtId="0" fontId="7" fillId="20" borderId="47" xfId="0" applyFont="1" applyFill="1" applyBorder="1"/>
    <xf numFmtId="0" fontId="7" fillId="20" borderId="48" xfId="0" applyFont="1" applyFill="1" applyBorder="1" applyAlignment="1">
      <alignment horizontal="center"/>
    </xf>
    <xf numFmtId="0" fontId="7" fillId="20" borderId="0" xfId="0" applyFont="1" applyFill="1" applyAlignment="1">
      <alignment horizontal="center"/>
    </xf>
    <xf numFmtId="0" fontId="7" fillId="20" borderId="0" xfId="0" applyFont="1" applyFill="1"/>
    <xf numFmtId="0" fontId="7" fillId="20" borderId="37" xfId="0" applyFont="1" applyFill="1" applyBorder="1"/>
    <xf numFmtId="164" fontId="7" fillId="20" borderId="0" xfId="0" applyNumberFormat="1" applyFont="1" applyFill="1"/>
    <xf numFmtId="164" fontId="7" fillId="20" borderId="37" xfId="0" applyNumberFormat="1" applyFont="1" applyFill="1" applyBorder="1"/>
    <xf numFmtId="164" fontId="11" fillId="20" borderId="104" xfId="0" applyNumberFormat="1" applyFont="1" applyFill="1" applyBorder="1" applyAlignment="1">
      <alignment horizontal="center" vertical="center"/>
    </xf>
    <xf numFmtId="164" fontId="11" fillId="20" borderId="62" xfId="0" applyNumberFormat="1" applyFont="1" applyFill="1" applyBorder="1" applyAlignment="1">
      <alignment horizontal="center" vertical="center"/>
    </xf>
    <xf numFmtId="164" fontId="11" fillId="20" borderId="62" xfId="0" applyNumberFormat="1" applyFont="1" applyFill="1" applyBorder="1" applyAlignment="1">
      <alignment horizontal="centerContinuous" vertical="center"/>
    </xf>
    <xf numFmtId="0" fontId="11" fillId="20" borderId="62" xfId="0" applyFont="1" applyFill="1" applyBorder="1" applyAlignment="1">
      <alignment horizontal="centerContinuous" vertical="center"/>
    </xf>
    <xf numFmtId="0" fontId="11" fillId="20" borderId="62" xfId="0" applyFont="1" applyFill="1" applyBorder="1" applyAlignment="1">
      <alignment horizontal="center" vertical="center"/>
    </xf>
    <xf numFmtId="0" fontId="7" fillId="20" borderId="104" xfId="0" applyFont="1" applyFill="1" applyBorder="1" applyAlignment="1">
      <alignment horizontal="center"/>
    </xf>
    <xf numFmtId="0" fontId="7" fillId="20" borderId="62" xfId="0" applyFont="1" applyFill="1" applyBorder="1" applyAlignment="1">
      <alignment horizontal="center"/>
    </xf>
    <xf numFmtId="164" fontId="7" fillId="20" borderId="62" xfId="0" applyNumberFormat="1" applyFont="1" applyFill="1" applyBorder="1"/>
    <xf numFmtId="164" fontId="7" fillId="20" borderId="105" xfId="0" quotePrefix="1" applyNumberFormat="1" applyFont="1" applyFill="1" applyBorder="1"/>
    <xf numFmtId="0" fontId="7" fillId="20" borderId="62" xfId="0" applyFont="1" applyFill="1" applyBorder="1" applyAlignment="1">
      <alignment horizontal="center" vertical="top"/>
    </xf>
    <xf numFmtId="0" fontId="7" fillId="20" borderId="104" xfId="0" applyFont="1" applyFill="1" applyBorder="1" applyAlignment="1">
      <alignment horizontal="center" vertical="center"/>
    </xf>
    <xf numFmtId="0" fontId="7" fillId="20" borderId="62" xfId="0" applyFont="1" applyFill="1" applyBorder="1" applyAlignment="1">
      <alignment horizontal="center" vertical="center"/>
    </xf>
    <xf numFmtId="0" fontId="7" fillId="20" borderId="106" xfId="0" applyFont="1" applyFill="1" applyBorder="1" applyAlignment="1">
      <alignment horizontal="center"/>
    </xf>
    <xf numFmtId="0" fontId="7" fillId="20" borderId="107" xfId="0" applyFont="1" applyFill="1" applyBorder="1" applyAlignment="1">
      <alignment horizontal="center"/>
    </xf>
    <xf numFmtId="164" fontId="7" fillId="20" borderId="107" xfId="0" applyNumberFormat="1" applyFont="1" applyFill="1" applyBorder="1"/>
    <xf numFmtId="164" fontId="7" fillId="20" borderId="108" xfId="0" quotePrefix="1" applyNumberFormat="1" applyFont="1" applyFill="1" applyBorder="1"/>
    <xf numFmtId="0" fontId="7" fillId="21" borderId="45" xfId="0" applyFont="1" applyFill="1" applyBorder="1" applyAlignment="1">
      <alignment horizontal="center"/>
    </xf>
    <xf numFmtId="0" fontId="7" fillId="21" borderId="46" xfId="0" applyFont="1" applyFill="1" applyBorder="1" applyAlignment="1">
      <alignment horizontal="center"/>
    </xf>
    <xf numFmtId="0" fontId="7" fillId="21" borderId="46" xfId="0" applyFont="1" applyFill="1" applyBorder="1"/>
    <xf numFmtId="0" fontId="7" fillId="21" borderId="47" xfId="0" applyFont="1" applyFill="1" applyBorder="1"/>
    <xf numFmtId="0" fontId="7" fillId="21" borderId="48" xfId="0" applyFont="1" applyFill="1" applyBorder="1" applyAlignment="1">
      <alignment horizontal="center"/>
    </xf>
    <xf numFmtId="0" fontId="7" fillId="21" borderId="0" xfId="0" applyFont="1" applyFill="1" applyAlignment="1">
      <alignment horizontal="center"/>
    </xf>
    <xf numFmtId="0" fontId="7" fillId="21" borderId="0" xfId="0" applyFont="1" applyFill="1"/>
    <xf numFmtId="0" fontId="7" fillId="21" borderId="37" xfId="0" applyFont="1" applyFill="1" applyBorder="1"/>
    <xf numFmtId="164" fontId="7" fillId="21" borderId="48" xfId="0" applyNumberFormat="1" applyFont="1" applyFill="1" applyBorder="1" applyAlignment="1">
      <alignment horizontal="center"/>
    </xf>
    <xf numFmtId="164" fontId="7" fillId="21" borderId="0" xfId="0" applyNumberFormat="1" applyFont="1" applyFill="1" applyAlignment="1">
      <alignment horizontal="center"/>
    </xf>
    <xf numFmtId="164" fontId="7" fillId="21" borderId="0" xfId="0" applyNumberFormat="1" applyFont="1" applyFill="1"/>
    <xf numFmtId="164" fontId="7" fillId="21" borderId="37" xfId="0" applyNumberFormat="1" applyFont="1" applyFill="1" applyBorder="1"/>
    <xf numFmtId="164" fontId="11" fillId="21" borderId="104" xfId="0" applyNumberFormat="1" applyFont="1" applyFill="1" applyBorder="1" applyAlignment="1">
      <alignment horizontal="center" vertical="center"/>
    </xf>
    <xf numFmtId="164" fontId="11" fillId="21" borderId="62" xfId="0" applyNumberFormat="1" applyFont="1" applyFill="1" applyBorder="1" applyAlignment="1">
      <alignment horizontal="center" vertical="center"/>
    </xf>
    <xf numFmtId="164" fontId="11" fillId="21" borderId="62" xfId="0" applyNumberFormat="1" applyFont="1" applyFill="1" applyBorder="1" applyAlignment="1">
      <alignment horizontal="centerContinuous" vertical="center"/>
    </xf>
    <xf numFmtId="0" fontId="11" fillId="21" borderId="62" xfId="0" applyFont="1" applyFill="1" applyBorder="1" applyAlignment="1">
      <alignment horizontal="centerContinuous" vertical="center"/>
    </xf>
    <xf numFmtId="0" fontId="11" fillId="21" borderId="62" xfId="0" applyFont="1" applyFill="1" applyBorder="1" applyAlignment="1">
      <alignment horizontal="center" vertical="center"/>
    </xf>
    <xf numFmtId="0" fontId="11" fillId="21" borderId="105" xfId="0" applyFont="1" applyFill="1" applyBorder="1" applyAlignment="1">
      <alignment horizontal="centerContinuous" vertical="center"/>
    </xf>
    <xf numFmtId="0" fontId="11" fillId="21" borderId="105" xfId="0" applyFont="1" applyFill="1" applyBorder="1" applyAlignment="1">
      <alignment horizontal="center" vertical="center"/>
    </xf>
    <xf numFmtId="0" fontId="7" fillId="21" borderId="104" xfId="0" applyFont="1" applyFill="1" applyBorder="1" applyAlignment="1">
      <alignment horizontal="center"/>
    </xf>
    <xf numFmtId="0" fontId="7" fillId="21" borderId="62" xfId="0" applyFont="1" applyFill="1" applyBorder="1" applyAlignment="1">
      <alignment horizontal="center"/>
    </xf>
    <xf numFmtId="164" fontId="7" fillId="21" borderId="62" xfId="0" applyNumberFormat="1" applyFont="1" applyFill="1" applyBorder="1"/>
    <xf numFmtId="164" fontId="7" fillId="21" borderId="105" xfId="0" quotePrefix="1" applyNumberFormat="1" applyFont="1" applyFill="1" applyBorder="1"/>
    <xf numFmtId="0" fontId="7" fillId="21" borderId="62" xfId="0" applyFont="1" applyFill="1" applyBorder="1" applyAlignment="1">
      <alignment horizontal="center" vertical="top"/>
    </xf>
    <xf numFmtId="0" fontId="7" fillId="21" borderId="104" xfId="0" applyFont="1" applyFill="1" applyBorder="1" applyAlignment="1">
      <alignment horizontal="center" vertical="center"/>
    </xf>
    <xf numFmtId="0" fontId="7" fillId="21" borderId="62" xfId="0" applyFont="1" applyFill="1" applyBorder="1" applyAlignment="1">
      <alignment horizontal="center" vertical="center"/>
    </xf>
    <xf numFmtId="164" fontId="7" fillId="21" borderId="62" xfId="0" applyNumberFormat="1" applyFont="1" applyFill="1" applyBorder="1" applyAlignment="1">
      <alignment vertical="center"/>
    </xf>
    <xf numFmtId="0" fontId="7" fillId="21" borderId="106" xfId="0" applyFont="1" applyFill="1" applyBorder="1" applyAlignment="1">
      <alignment horizontal="center"/>
    </xf>
    <xf numFmtId="0" fontId="7" fillId="21" borderId="107" xfId="0" applyFont="1" applyFill="1" applyBorder="1" applyAlignment="1">
      <alignment horizontal="center"/>
    </xf>
    <xf numFmtId="164" fontId="7" fillId="21" borderId="107" xfId="0" applyNumberFormat="1" applyFont="1" applyFill="1" applyBorder="1"/>
    <xf numFmtId="164" fontId="7" fillId="21" borderId="108" xfId="0" quotePrefix="1" applyNumberFormat="1" applyFont="1" applyFill="1" applyBorder="1"/>
    <xf numFmtId="0" fontId="7" fillId="20" borderId="45" xfId="0" applyFont="1" applyFill="1" applyBorder="1"/>
    <xf numFmtId="0" fontId="7" fillId="20" borderId="48" xfId="0" applyFont="1" applyFill="1" applyBorder="1"/>
    <xf numFmtId="168" fontId="11" fillId="20" borderId="48" xfId="0" applyNumberFormat="1" applyFont="1" applyFill="1" applyBorder="1" applyAlignment="1">
      <alignment horizontal="center"/>
    </xf>
    <xf numFmtId="168" fontId="11" fillId="20" borderId="0" xfId="0" applyNumberFormat="1" applyFont="1" applyFill="1" applyAlignment="1">
      <alignment horizontal="center"/>
    </xf>
    <xf numFmtId="168" fontId="11" fillId="20" borderId="0" xfId="0" applyNumberFormat="1" applyFont="1" applyFill="1" applyAlignment="1">
      <alignment horizontal="left"/>
    </xf>
    <xf numFmtId="164" fontId="11" fillId="20" borderId="0" xfId="0" applyNumberFormat="1" applyFont="1" applyFill="1" applyAlignment="1">
      <alignment horizontal="left"/>
    </xf>
    <xf numFmtId="164" fontId="11" fillId="20" borderId="105" xfId="0" applyNumberFormat="1" applyFont="1" applyFill="1" applyBorder="1" applyAlignment="1">
      <alignment horizontal="centerContinuous" vertical="center"/>
    </xf>
    <xf numFmtId="0" fontId="11" fillId="20" borderId="104" xfId="0" applyFont="1" applyFill="1" applyBorder="1" applyAlignment="1">
      <alignment horizontal="center" vertical="center"/>
    </xf>
    <xf numFmtId="164" fontId="11" fillId="20" borderId="105" xfId="0" applyNumberFormat="1" applyFont="1" applyFill="1" applyBorder="1" applyAlignment="1">
      <alignment horizontal="center" vertical="center"/>
    </xf>
    <xf numFmtId="0" fontId="7" fillId="22" borderId="45" xfId="0" applyFont="1" applyFill="1" applyBorder="1" applyAlignment="1">
      <alignment horizontal="center"/>
    </xf>
    <xf numFmtId="0" fontId="7" fillId="22" borderId="46" xfId="0" applyFont="1" applyFill="1" applyBorder="1"/>
    <xf numFmtId="0" fontId="7" fillId="22" borderId="47" xfId="0" applyFont="1" applyFill="1" applyBorder="1"/>
    <xf numFmtId="0" fontId="7" fillId="22" borderId="48" xfId="0" applyFont="1" applyFill="1" applyBorder="1" applyAlignment="1">
      <alignment horizontal="center"/>
    </xf>
    <xf numFmtId="0" fontId="7" fillId="22" borderId="0" xfId="0" applyFont="1" applyFill="1"/>
    <xf numFmtId="0" fontId="7" fillId="22" borderId="37" xfId="0" applyFont="1" applyFill="1" applyBorder="1"/>
    <xf numFmtId="168" fontId="11" fillId="22" borderId="48" xfId="0" applyNumberFormat="1" applyFont="1" applyFill="1" applyBorder="1" applyAlignment="1">
      <alignment horizontal="center"/>
    </xf>
    <xf numFmtId="168" fontId="11" fillId="22" borderId="0" xfId="0" applyNumberFormat="1" applyFont="1" applyFill="1" applyAlignment="1">
      <alignment horizontal="center"/>
    </xf>
    <xf numFmtId="164" fontId="7" fillId="22" borderId="0" xfId="0" applyNumberFormat="1" applyFont="1" applyFill="1"/>
    <xf numFmtId="0" fontId="7" fillId="22" borderId="0" xfId="0" applyFont="1" applyFill="1" applyAlignment="1">
      <alignment horizontal="center"/>
    </xf>
    <xf numFmtId="164" fontId="11" fillId="22" borderId="104" xfId="0" applyNumberFormat="1" applyFont="1" applyFill="1" applyBorder="1" applyAlignment="1">
      <alignment horizontal="center" vertical="center"/>
    </xf>
    <xf numFmtId="164" fontId="11" fillId="22" borderId="62" xfId="0" applyNumberFormat="1" applyFont="1" applyFill="1" applyBorder="1" applyAlignment="1">
      <alignment horizontal="centerContinuous" vertical="center"/>
    </xf>
    <xf numFmtId="0" fontId="11" fillId="22" borderId="62" xfId="0" applyFont="1" applyFill="1" applyBorder="1" applyAlignment="1">
      <alignment horizontal="centerContinuous" vertical="center"/>
    </xf>
    <xf numFmtId="0" fontId="11" fillId="22" borderId="105" xfId="0" applyFont="1" applyFill="1" applyBorder="1" applyAlignment="1">
      <alignment horizontal="centerContinuous" vertical="center"/>
    </xf>
    <xf numFmtId="164" fontId="11" fillId="22" borderId="62" xfId="0" applyNumberFormat="1" applyFont="1" applyFill="1" applyBorder="1" applyAlignment="1">
      <alignment horizontal="center" vertical="center"/>
    </xf>
    <xf numFmtId="0" fontId="11" fillId="22" borderId="62" xfId="0" applyFont="1" applyFill="1" applyBorder="1" applyAlignment="1">
      <alignment horizontal="center" vertical="center"/>
    </xf>
    <xf numFmtId="0" fontId="11" fillId="22" borderId="105" xfId="0" applyFont="1" applyFill="1" applyBorder="1" applyAlignment="1">
      <alignment horizontal="center" vertical="center"/>
    </xf>
    <xf numFmtId="0" fontId="7" fillId="22" borderId="104" xfId="0" applyFont="1" applyFill="1" applyBorder="1" applyAlignment="1">
      <alignment horizontal="center"/>
    </xf>
    <xf numFmtId="0" fontId="7" fillId="22" borderId="62" xfId="0" applyFont="1" applyFill="1" applyBorder="1" applyAlignment="1">
      <alignment horizontal="left" indent="1"/>
    </xf>
    <xf numFmtId="164" fontId="7" fillId="22" borderId="62" xfId="0" applyNumberFormat="1" applyFont="1" applyFill="1" applyBorder="1"/>
    <xf numFmtId="0" fontId="7" fillId="22" borderId="62" xfId="0" applyFont="1" applyFill="1" applyBorder="1" applyAlignment="1">
      <alignment horizontal="center"/>
    </xf>
    <xf numFmtId="164" fontId="7" fillId="22" borderId="105" xfId="0" quotePrefix="1" applyNumberFormat="1" applyFont="1" applyFill="1" applyBorder="1"/>
    <xf numFmtId="0" fontId="7" fillId="22" borderId="62" xfId="0" applyFont="1" applyFill="1" applyBorder="1" applyAlignment="1">
      <alignment horizontal="center" vertical="top"/>
    </xf>
    <xf numFmtId="0" fontId="7" fillId="22" borderId="104" xfId="0" applyFont="1" applyFill="1" applyBorder="1" applyAlignment="1">
      <alignment horizontal="center" vertical="center"/>
    </xf>
    <xf numFmtId="0" fontId="7" fillId="22" borderId="62" xfId="0" applyFont="1" applyFill="1" applyBorder="1" applyAlignment="1">
      <alignment horizontal="center" vertical="center"/>
    </xf>
    <xf numFmtId="0" fontId="7" fillId="22" borderId="62" xfId="0" applyFont="1" applyFill="1" applyBorder="1" applyAlignment="1">
      <alignment horizontal="left" vertical="center"/>
    </xf>
    <xf numFmtId="0" fontId="7" fillId="22" borderId="106" xfId="0" applyFont="1" applyFill="1" applyBorder="1" applyAlignment="1">
      <alignment horizontal="center"/>
    </xf>
    <xf numFmtId="0" fontId="7" fillId="22" borderId="107" xfId="0" applyFont="1" applyFill="1" applyBorder="1" applyAlignment="1">
      <alignment horizontal="left" indent="1"/>
    </xf>
    <xf numFmtId="164" fontId="7" fillId="22" borderId="107" xfId="0" applyNumberFormat="1" applyFont="1" applyFill="1" applyBorder="1"/>
    <xf numFmtId="0" fontId="7" fillId="22" borderId="107" xfId="0" applyFont="1" applyFill="1" applyBorder="1" applyAlignment="1">
      <alignment horizontal="center"/>
    </xf>
    <xf numFmtId="164" fontId="7" fillId="22" borderId="108" xfId="0" quotePrefix="1" applyNumberFormat="1" applyFont="1" applyFill="1" applyBorder="1"/>
    <xf numFmtId="164" fontId="11" fillId="0" borderId="104" xfId="0" applyNumberFormat="1" applyFont="1" applyBorder="1" applyAlignment="1">
      <alignment horizontal="centerContinuous" vertical="center"/>
    </xf>
    <xf numFmtId="0" fontId="7" fillId="23" borderId="45" xfId="0" applyFont="1" applyFill="1" applyBorder="1" applyAlignment="1">
      <alignment horizontal="center"/>
    </xf>
    <xf numFmtId="0" fontId="7" fillId="23" borderId="46" xfId="0" applyFont="1" applyFill="1" applyBorder="1" applyAlignment="1">
      <alignment horizontal="center"/>
    </xf>
    <xf numFmtId="0" fontId="7" fillId="23" borderId="46" xfId="0" applyFont="1" applyFill="1" applyBorder="1"/>
    <xf numFmtId="0" fontId="7" fillId="23" borderId="47" xfId="0" applyFont="1" applyFill="1" applyBorder="1"/>
    <xf numFmtId="0" fontId="7" fillId="23" borderId="48" xfId="0" applyFont="1" applyFill="1" applyBorder="1" applyAlignment="1">
      <alignment horizontal="center"/>
    </xf>
    <xf numFmtId="0" fontId="7" fillId="23" borderId="0" xfId="0" applyFont="1" applyFill="1" applyAlignment="1">
      <alignment horizontal="center"/>
    </xf>
    <xf numFmtId="0" fontId="7" fillId="23" borderId="0" xfId="0" applyFont="1" applyFill="1"/>
    <xf numFmtId="0" fontId="7" fillId="23" borderId="37" xfId="0" applyFont="1" applyFill="1" applyBorder="1"/>
    <xf numFmtId="168" fontId="11" fillId="23" borderId="48" xfId="0" applyNumberFormat="1" applyFont="1" applyFill="1" applyBorder="1" applyAlignment="1">
      <alignment horizontal="center"/>
    </xf>
    <xf numFmtId="168" fontId="11" fillId="23" borderId="0" xfId="0" applyNumberFormat="1" applyFont="1" applyFill="1" applyAlignment="1">
      <alignment horizontal="center"/>
    </xf>
    <xf numFmtId="168" fontId="11" fillId="23" borderId="37" xfId="0" applyNumberFormat="1" applyFont="1" applyFill="1" applyBorder="1" applyAlignment="1">
      <alignment horizontal="center"/>
    </xf>
    <xf numFmtId="164" fontId="24" fillId="23" borderId="0" xfId="0" applyNumberFormat="1" applyFont="1" applyFill="1" applyAlignment="1">
      <alignment horizontal="right"/>
    </xf>
    <xf numFmtId="164" fontId="7" fillId="23" borderId="0" xfId="0" applyNumberFormat="1" applyFont="1" applyFill="1"/>
    <xf numFmtId="164" fontId="7" fillId="23" borderId="37" xfId="0" applyNumberFormat="1" applyFont="1" applyFill="1" applyBorder="1"/>
    <xf numFmtId="164" fontId="11" fillId="23" borderId="104" xfId="0" applyNumberFormat="1" applyFont="1" applyFill="1" applyBorder="1" applyAlignment="1">
      <alignment horizontal="center" vertical="center"/>
    </xf>
    <xf numFmtId="164" fontId="11" fillId="23" borderId="62" xfId="0" applyNumberFormat="1" applyFont="1" applyFill="1" applyBorder="1" applyAlignment="1">
      <alignment horizontal="center" vertical="center"/>
    </xf>
    <xf numFmtId="164" fontId="11" fillId="23" borderId="62" xfId="0" applyNumberFormat="1" applyFont="1" applyFill="1" applyBorder="1" applyAlignment="1">
      <alignment horizontal="centerContinuous" vertical="center"/>
    </xf>
    <xf numFmtId="0" fontId="11" fillId="23" borderId="62" xfId="0" applyFont="1" applyFill="1" applyBorder="1" applyAlignment="1">
      <alignment horizontal="centerContinuous" vertical="center"/>
    </xf>
    <xf numFmtId="164" fontId="11" fillId="23" borderId="105" xfId="0" applyNumberFormat="1" applyFont="1" applyFill="1" applyBorder="1" applyAlignment="1">
      <alignment horizontal="centerContinuous" vertical="center"/>
    </xf>
    <xf numFmtId="0" fontId="11" fillId="23" borderId="62" xfId="0" applyFont="1" applyFill="1" applyBorder="1" applyAlignment="1">
      <alignment horizontal="center" vertical="center"/>
    </xf>
    <xf numFmtId="164" fontId="11" fillId="23" borderId="105" xfId="0" applyNumberFormat="1" applyFont="1" applyFill="1" applyBorder="1" applyAlignment="1">
      <alignment horizontal="center" vertical="center"/>
    </xf>
    <xf numFmtId="0" fontId="7" fillId="23" borderId="104" xfId="0" applyFont="1" applyFill="1" applyBorder="1" applyAlignment="1">
      <alignment horizontal="center"/>
    </xf>
    <xf numFmtId="0" fontId="7" fillId="23" borderId="62" xfId="0" applyFont="1" applyFill="1" applyBorder="1" applyAlignment="1">
      <alignment horizontal="center"/>
    </xf>
    <xf numFmtId="164" fontId="7" fillId="23" borderId="62" xfId="0" quotePrefix="1" applyNumberFormat="1" applyFont="1" applyFill="1" applyBorder="1"/>
    <xf numFmtId="0" fontId="7" fillId="23" borderId="62" xfId="0" applyFont="1" applyFill="1" applyBorder="1" applyAlignment="1">
      <alignment horizontal="left" indent="1"/>
    </xf>
    <xf numFmtId="164" fontId="7" fillId="23" borderId="105" xfId="0" quotePrefix="1" applyNumberFormat="1" applyFont="1" applyFill="1" applyBorder="1"/>
    <xf numFmtId="0" fontId="7" fillId="23" borderId="62" xfId="0" applyFont="1" applyFill="1" applyBorder="1" applyAlignment="1">
      <alignment horizontal="center" vertical="top"/>
    </xf>
    <xf numFmtId="0" fontId="7" fillId="23" borderId="104" xfId="0" applyFont="1" applyFill="1" applyBorder="1" applyAlignment="1">
      <alignment horizontal="center" vertical="center"/>
    </xf>
    <xf numFmtId="0" fontId="7" fillId="23" borderId="62" xfId="0" applyFont="1" applyFill="1" applyBorder="1" applyAlignment="1">
      <alignment horizontal="center" vertical="center"/>
    </xf>
    <xf numFmtId="0" fontId="7" fillId="23" borderId="106" xfId="0" applyFont="1" applyFill="1" applyBorder="1" applyAlignment="1">
      <alignment horizontal="center"/>
    </xf>
    <xf numFmtId="0" fontId="7" fillId="23" borderId="107" xfId="0" applyFont="1" applyFill="1" applyBorder="1" applyAlignment="1">
      <alignment horizontal="center"/>
    </xf>
    <xf numFmtId="164" fontId="7" fillId="23" borderId="107" xfId="0" quotePrefix="1" applyNumberFormat="1" applyFont="1" applyFill="1" applyBorder="1"/>
    <xf numFmtId="0" fontId="7" fillId="23" borderId="107" xfId="0" applyFont="1" applyFill="1" applyBorder="1" applyAlignment="1">
      <alignment horizontal="left" indent="1"/>
    </xf>
    <xf numFmtId="164" fontId="7" fillId="23" borderId="108" xfId="0" quotePrefix="1" applyNumberFormat="1" applyFont="1" applyFill="1" applyBorder="1"/>
    <xf numFmtId="0" fontId="7" fillId="24" borderId="45" xfId="0" applyFont="1" applyFill="1" applyBorder="1"/>
    <xf numFmtId="0" fontId="7" fillId="24" borderId="46" xfId="0" applyFont="1" applyFill="1" applyBorder="1" applyAlignment="1">
      <alignment horizontal="center"/>
    </xf>
    <xf numFmtId="0" fontId="7" fillId="24" borderId="46" xfId="0" applyFont="1" applyFill="1" applyBorder="1"/>
    <xf numFmtId="0" fontId="7" fillId="24" borderId="47" xfId="0" applyFont="1" applyFill="1" applyBorder="1"/>
    <xf numFmtId="0" fontId="7" fillId="24" borderId="48" xfId="0" applyFont="1" applyFill="1" applyBorder="1"/>
    <xf numFmtId="0" fontId="7" fillId="24" borderId="0" xfId="0" applyFont="1" applyFill="1" applyAlignment="1">
      <alignment horizontal="center"/>
    </xf>
    <xf numFmtId="0" fontId="7" fillId="24" borderId="0" xfId="0" applyFont="1" applyFill="1"/>
    <xf numFmtId="0" fontId="7" fillId="24" borderId="37" xfId="0" applyFont="1" applyFill="1" applyBorder="1"/>
    <xf numFmtId="168" fontId="11" fillId="24" borderId="48" xfId="0" applyNumberFormat="1" applyFont="1" applyFill="1" applyBorder="1" applyAlignment="1">
      <alignment horizontal="center"/>
    </xf>
    <xf numFmtId="168" fontId="11" fillId="24" borderId="0" xfId="0" applyNumberFormat="1" applyFont="1" applyFill="1" applyAlignment="1">
      <alignment horizontal="center"/>
    </xf>
    <xf numFmtId="164" fontId="7" fillId="24" borderId="0" xfId="0" applyNumberFormat="1" applyFont="1" applyFill="1"/>
    <xf numFmtId="0" fontId="7" fillId="24" borderId="48" xfId="0" applyFont="1" applyFill="1" applyBorder="1" applyAlignment="1">
      <alignment horizontal="center"/>
    </xf>
    <xf numFmtId="164" fontId="7" fillId="24" borderId="37" xfId="0" applyNumberFormat="1" applyFont="1" applyFill="1" applyBorder="1"/>
    <xf numFmtId="164" fontId="11" fillId="24" borderId="104" xfId="0" applyNumberFormat="1" applyFont="1" applyFill="1" applyBorder="1" applyAlignment="1">
      <alignment horizontal="centerContinuous" vertical="center" wrapText="1"/>
    </xf>
    <xf numFmtId="0" fontId="11" fillId="24" borderId="62" xfId="0" applyFont="1" applyFill="1" applyBorder="1" applyAlignment="1">
      <alignment horizontal="center" vertical="center" wrapText="1"/>
    </xf>
    <xf numFmtId="164" fontId="11" fillId="24" borderId="62" xfId="0" applyNumberFormat="1" applyFont="1" applyFill="1" applyBorder="1" applyAlignment="1">
      <alignment horizontal="centerContinuous" vertical="center" wrapText="1"/>
    </xf>
    <xf numFmtId="0" fontId="11" fillId="24" borderId="62" xfId="0" applyFont="1" applyFill="1" applyBorder="1" applyAlignment="1">
      <alignment horizontal="centerContinuous" vertical="center" wrapText="1"/>
    </xf>
    <xf numFmtId="164" fontId="11" fillId="24" borderId="105" xfId="0" applyNumberFormat="1" applyFont="1" applyFill="1" applyBorder="1" applyAlignment="1">
      <alignment horizontal="centerContinuous" vertical="center" wrapText="1"/>
    </xf>
    <xf numFmtId="0" fontId="11" fillId="24" borderId="104" xfId="0" applyFont="1" applyFill="1" applyBorder="1" applyAlignment="1">
      <alignment horizontal="center" vertical="center"/>
    </xf>
    <xf numFmtId="0" fontId="11" fillId="24" borderId="62" xfId="0" applyFont="1" applyFill="1" applyBorder="1" applyAlignment="1">
      <alignment horizontal="center" vertical="center"/>
    </xf>
    <xf numFmtId="164" fontId="11" fillId="24" borderId="62" xfId="0" applyNumberFormat="1" applyFont="1" applyFill="1" applyBorder="1" applyAlignment="1">
      <alignment horizontal="center" vertical="center"/>
    </xf>
    <xf numFmtId="164" fontId="11" fillId="24" borderId="105" xfId="0" applyNumberFormat="1" applyFont="1" applyFill="1" applyBorder="1" applyAlignment="1">
      <alignment horizontal="center" vertical="center"/>
    </xf>
    <xf numFmtId="0" fontId="7" fillId="24" borderId="104" xfId="0" applyFont="1" applyFill="1" applyBorder="1" applyAlignment="1">
      <alignment horizontal="center"/>
    </xf>
    <xf numFmtId="0" fontId="7" fillId="24" borderId="62" xfId="0" applyFont="1" applyFill="1" applyBorder="1" applyAlignment="1">
      <alignment horizontal="center"/>
    </xf>
    <xf numFmtId="164" fontId="7" fillId="24" borderId="62" xfId="0" quotePrefix="1" applyNumberFormat="1" applyFont="1" applyFill="1" applyBorder="1"/>
    <xf numFmtId="0" fontId="7" fillId="24" borderId="62" xfId="0" applyFont="1" applyFill="1" applyBorder="1" applyAlignment="1">
      <alignment horizontal="left" indent="1"/>
    </xf>
    <xf numFmtId="164" fontId="7" fillId="24" borderId="105" xfId="0" quotePrefix="1" applyNumberFormat="1" applyFont="1" applyFill="1" applyBorder="1"/>
    <xf numFmtId="0" fontId="7" fillId="24" borderId="62" xfId="0" applyFont="1" applyFill="1" applyBorder="1" applyAlignment="1">
      <alignment horizontal="center" vertical="top"/>
    </xf>
    <xf numFmtId="0" fontId="7" fillId="24" borderId="104" xfId="0" applyFont="1" applyFill="1" applyBorder="1" applyAlignment="1">
      <alignment horizontal="center" vertical="center"/>
    </xf>
    <xf numFmtId="0" fontId="7" fillId="24" borderId="62" xfId="0" applyFont="1" applyFill="1" applyBorder="1" applyAlignment="1">
      <alignment horizontal="center" vertical="center"/>
    </xf>
    <xf numFmtId="0" fontId="7" fillId="24" borderId="106" xfId="0" applyFont="1" applyFill="1" applyBorder="1" applyAlignment="1">
      <alignment horizontal="center"/>
    </xf>
    <xf numFmtId="0" fontId="7" fillId="24" borderId="107" xfId="0" applyFont="1" applyFill="1" applyBorder="1" applyAlignment="1">
      <alignment horizontal="center"/>
    </xf>
    <xf numFmtId="164" fontId="7" fillId="24" borderId="107" xfId="0" quotePrefix="1" applyNumberFormat="1" applyFont="1" applyFill="1" applyBorder="1"/>
    <xf numFmtId="0" fontId="7" fillId="24" borderId="107" xfId="0" applyFont="1" applyFill="1" applyBorder="1" applyAlignment="1">
      <alignment horizontal="left" indent="1"/>
    </xf>
    <xf numFmtId="164" fontId="7" fillId="24" borderId="108" xfId="0" quotePrefix="1" applyNumberFormat="1" applyFont="1" applyFill="1" applyBorder="1"/>
    <xf numFmtId="0" fontId="7" fillId="0" borderId="104" xfId="0" applyFont="1" applyBorder="1" applyAlignment="1">
      <alignment horizontal="center" vertical="top"/>
    </xf>
    <xf numFmtId="0" fontId="7" fillId="25" borderId="45" xfId="0" applyFont="1" applyFill="1" applyBorder="1"/>
    <xf numFmtId="0" fontId="7" fillId="25" borderId="46" xfId="0" applyFont="1" applyFill="1" applyBorder="1"/>
    <xf numFmtId="0" fontId="7" fillId="25" borderId="47" xfId="0" applyFont="1" applyFill="1" applyBorder="1"/>
    <xf numFmtId="0" fontId="7" fillId="25" borderId="48" xfId="0" applyFont="1" applyFill="1" applyBorder="1"/>
    <xf numFmtId="0" fontId="7" fillId="25" borderId="0" xfId="0" applyFont="1" applyFill="1"/>
    <xf numFmtId="0" fontId="7" fillId="25" borderId="37" xfId="0" applyFont="1" applyFill="1" applyBorder="1"/>
    <xf numFmtId="168" fontId="11" fillId="25" borderId="48" xfId="0" applyNumberFormat="1" applyFont="1" applyFill="1" applyBorder="1" applyAlignment="1">
      <alignment horizontal="center"/>
    </xf>
    <xf numFmtId="168" fontId="11" fillId="25" borderId="0" xfId="0" applyNumberFormat="1" applyFont="1" applyFill="1" applyAlignment="1">
      <alignment horizontal="center"/>
    </xf>
    <xf numFmtId="168" fontId="11" fillId="25" borderId="37" xfId="0" applyNumberFormat="1" applyFont="1" applyFill="1" applyBorder="1" applyAlignment="1">
      <alignment horizontal="center"/>
    </xf>
    <xf numFmtId="164" fontId="24" fillId="25" borderId="0" xfId="0" applyNumberFormat="1" applyFont="1" applyFill="1" applyAlignment="1">
      <alignment horizontal="right"/>
    </xf>
    <xf numFmtId="0" fontId="7" fillId="25" borderId="48" xfId="0" applyFont="1" applyFill="1" applyBorder="1" applyAlignment="1">
      <alignment horizontal="center"/>
    </xf>
    <xf numFmtId="164" fontId="7" fillId="25" borderId="0" xfId="0" applyNumberFormat="1" applyFont="1" applyFill="1"/>
    <xf numFmtId="0" fontId="7" fillId="25" borderId="0" xfId="0" applyFont="1" applyFill="1" applyAlignment="1">
      <alignment horizontal="center"/>
    </xf>
    <xf numFmtId="164" fontId="7" fillId="25" borderId="37" xfId="0" applyNumberFormat="1" applyFont="1" applyFill="1" applyBorder="1"/>
    <xf numFmtId="164" fontId="11" fillId="25" borderId="104" xfId="0" applyNumberFormat="1" applyFont="1" applyFill="1" applyBorder="1" applyAlignment="1">
      <alignment horizontal="center" vertical="center"/>
    </xf>
    <xf numFmtId="164" fontId="11" fillId="25" borderId="62" xfId="0" applyNumberFormat="1" applyFont="1" applyFill="1" applyBorder="1" applyAlignment="1">
      <alignment horizontal="centerContinuous" vertical="center"/>
    </xf>
    <xf numFmtId="0" fontId="11" fillId="25" borderId="62" xfId="0" applyFont="1" applyFill="1" applyBorder="1" applyAlignment="1">
      <alignment horizontal="centerContinuous" vertical="center"/>
    </xf>
    <xf numFmtId="164" fontId="11" fillId="25" borderId="105" xfId="0" applyNumberFormat="1" applyFont="1" applyFill="1" applyBorder="1" applyAlignment="1">
      <alignment horizontal="centerContinuous" vertical="center"/>
    </xf>
    <xf numFmtId="164" fontId="11" fillId="25" borderId="62" xfId="0" applyNumberFormat="1" applyFont="1" applyFill="1" applyBorder="1" applyAlignment="1">
      <alignment horizontal="center" vertical="center"/>
    </xf>
    <xf numFmtId="0" fontId="11" fillId="25" borderId="62" xfId="0" applyFont="1" applyFill="1" applyBorder="1" applyAlignment="1">
      <alignment horizontal="center" vertical="center"/>
    </xf>
    <xf numFmtId="164" fontId="11" fillId="25" borderId="105" xfId="0" applyNumberFormat="1" applyFont="1" applyFill="1" applyBorder="1" applyAlignment="1">
      <alignment horizontal="center" vertical="center"/>
    </xf>
    <xf numFmtId="0" fontId="7" fillId="25" borderId="104" xfId="0" applyFont="1" applyFill="1" applyBorder="1" applyAlignment="1">
      <alignment horizontal="center"/>
    </xf>
    <xf numFmtId="0" fontId="7" fillId="25" borderId="62" xfId="0" applyFont="1" applyFill="1" applyBorder="1" applyAlignment="1">
      <alignment horizontal="left" indent="1"/>
    </xf>
    <xf numFmtId="164" fontId="7" fillId="25" borderId="62" xfId="0" applyNumberFormat="1" applyFont="1" applyFill="1" applyBorder="1"/>
    <xf numFmtId="164" fontId="7" fillId="25" borderId="62" xfId="0" quotePrefix="1" applyNumberFormat="1" applyFont="1" applyFill="1" applyBorder="1"/>
    <xf numFmtId="0" fontId="7" fillId="25" borderId="62" xfId="0" applyFont="1" applyFill="1" applyBorder="1" applyAlignment="1">
      <alignment horizontal="center"/>
    </xf>
    <xf numFmtId="164" fontId="7" fillId="25" borderId="105" xfId="0" quotePrefix="1" applyNumberFormat="1" applyFont="1" applyFill="1" applyBorder="1"/>
    <xf numFmtId="0" fontId="7" fillId="25" borderId="104" xfId="0" applyFont="1" applyFill="1" applyBorder="1" applyAlignment="1">
      <alignment horizontal="center" vertical="top"/>
    </xf>
    <xf numFmtId="0" fontId="7" fillId="25" borderId="62" xfId="0" applyFont="1" applyFill="1" applyBorder="1" applyAlignment="1">
      <alignment horizontal="center" vertical="top"/>
    </xf>
    <xf numFmtId="0" fontId="7" fillId="25" borderId="104" xfId="0" applyFont="1" applyFill="1" applyBorder="1" applyAlignment="1">
      <alignment horizontal="center" vertical="center"/>
    </xf>
    <xf numFmtId="0" fontId="7" fillId="25" borderId="62" xfId="0" applyFont="1" applyFill="1" applyBorder="1" applyAlignment="1">
      <alignment horizontal="center" vertical="center"/>
    </xf>
    <xf numFmtId="0" fontId="7" fillId="25" borderId="107" xfId="0" applyFont="1" applyFill="1" applyBorder="1" applyAlignment="1">
      <alignment horizontal="center"/>
    </xf>
    <xf numFmtId="0" fontId="7" fillId="25" borderId="107" xfId="0" applyFont="1" applyFill="1" applyBorder="1" applyAlignment="1">
      <alignment horizontal="left" indent="1"/>
    </xf>
    <xf numFmtId="0" fontId="7" fillId="25" borderId="106" xfId="0" applyFont="1" applyFill="1" applyBorder="1" applyAlignment="1">
      <alignment horizontal="center"/>
    </xf>
    <xf numFmtId="0" fontId="7" fillId="26" borderId="45" xfId="0" applyFont="1" applyFill="1" applyBorder="1"/>
    <xf numFmtId="0" fontId="7" fillId="26" borderId="46" xfId="0" applyFont="1" applyFill="1" applyBorder="1" applyAlignment="1">
      <alignment horizontal="center"/>
    </xf>
    <xf numFmtId="0" fontId="7" fillId="26" borderId="46" xfId="0" applyFont="1" applyFill="1" applyBorder="1"/>
    <xf numFmtId="0" fontId="7" fillId="26" borderId="47" xfId="0" applyFont="1" applyFill="1" applyBorder="1"/>
    <xf numFmtId="0" fontId="7" fillId="26" borderId="48" xfId="0" applyFont="1" applyFill="1" applyBorder="1"/>
    <xf numFmtId="0" fontId="7" fillId="26" borderId="0" xfId="0" applyFont="1" applyFill="1" applyAlignment="1">
      <alignment horizontal="center"/>
    </xf>
    <xf numFmtId="0" fontId="7" fillId="26" borderId="0" xfId="0" applyFont="1" applyFill="1"/>
    <xf numFmtId="0" fontId="7" fillId="26" borderId="37" xfId="0" applyFont="1" applyFill="1" applyBorder="1"/>
    <xf numFmtId="168" fontId="11" fillId="26" borderId="48" xfId="0" applyNumberFormat="1" applyFont="1" applyFill="1" applyBorder="1" applyAlignment="1">
      <alignment horizontal="center"/>
    </xf>
    <xf numFmtId="168" fontId="11" fillId="26" borderId="0" xfId="0" applyNumberFormat="1" applyFont="1" applyFill="1" applyAlignment="1">
      <alignment horizontal="center"/>
    </xf>
    <xf numFmtId="164" fontId="7" fillId="26" borderId="37" xfId="0" applyNumberFormat="1" applyFont="1" applyFill="1" applyBorder="1"/>
    <xf numFmtId="164" fontId="24" fillId="26" borderId="0" xfId="0" applyNumberFormat="1" applyFont="1" applyFill="1" applyAlignment="1">
      <alignment horizontal="right"/>
    </xf>
    <xf numFmtId="0" fontId="7" fillId="26" borderId="48" xfId="0" applyFont="1" applyFill="1" applyBorder="1" applyAlignment="1">
      <alignment horizontal="center"/>
    </xf>
    <xf numFmtId="164" fontId="7" fillId="26" borderId="0" xfId="0" applyNumberFormat="1" applyFont="1" applyFill="1"/>
    <xf numFmtId="164" fontId="11" fillId="26" borderId="104" xfId="0" applyNumberFormat="1" applyFont="1" applyFill="1" applyBorder="1" applyAlignment="1">
      <alignment horizontal="centerContinuous" vertical="center"/>
    </xf>
    <xf numFmtId="0" fontId="11" fillId="26" borderId="62" xfId="0" applyFont="1" applyFill="1" applyBorder="1" applyAlignment="1">
      <alignment horizontal="center" vertical="center"/>
    </xf>
    <xf numFmtId="164" fontId="11" fillId="26" borderId="62" xfId="0" applyNumberFormat="1" applyFont="1" applyFill="1" applyBorder="1" applyAlignment="1">
      <alignment horizontal="centerContinuous" vertical="center"/>
    </xf>
    <xf numFmtId="0" fontId="11" fillId="26" borderId="62" xfId="0" applyFont="1" applyFill="1" applyBorder="1" applyAlignment="1">
      <alignment horizontal="centerContinuous" vertical="center"/>
    </xf>
    <xf numFmtId="164" fontId="11" fillId="26" borderId="105" xfId="0" applyNumberFormat="1" applyFont="1" applyFill="1" applyBorder="1" applyAlignment="1">
      <alignment horizontal="centerContinuous" vertical="center"/>
    </xf>
    <xf numFmtId="0" fontId="11" fillId="26" borderId="104" xfId="0" applyFont="1" applyFill="1" applyBorder="1" applyAlignment="1">
      <alignment horizontal="center" vertical="center"/>
    </xf>
    <xf numFmtId="164" fontId="11" fillId="26" borderId="62" xfId="0" applyNumberFormat="1" applyFont="1" applyFill="1" applyBorder="1" applyAlignment="1">
      <alignment horizontal="center" vertical="center"/>
    </xf>
    <xf numFmtId="164" fontId="11" fillId="26" borderId="105" xfId="0" applyNumberFormat="1" applyFont="1" applyFill="1" applyBorder="1" applyAlignment="1">
      <alignment horizontal="center" vertical="center"/>
    </xf>
    <xf numFmtId="0" fontId="7" fillId="26" borderId="104" xfId="0" applyFont="1" applyFill="1" applyBorder="1" applyAlignment="1">
      <alignment horizontal="center"/>
    </xf>
    <xf numFmtId="0" fontId="7" fillId="26" borderId="62" xfId="0" applyFont="1" applyFill="1" applyBorder="1" applyAlignment="1">
      <alignment horizontal="center"/>
    </xf>
    <xf numFmtId="164" fontId="7" fillId="26" borderId="62" xfId="0" quotePrefix="1" applyNumberFormat="1" applyFont="1" applyFill="1" applyBorder="1"/>
    <xf numFmtId="164" fontId="7" fillId="26" borderId="105" xfId="0" quotePrefix="1" applyNumberFormat="1" applyFont="1" applyFill="1" applyBorder="1"/>
    <xf numFmtId="0" fontId="7" fillId="26" borderId="104" xfId="0" applyFont="1" applyFill="1" applyBorder="1" applyAlignment="1">
      <alignment horizontal="center" vertical="top"/>
    </xf>
    <xf numFmtId="0" fontId="7" fillId="26" borderId="62" xfId="0" applyFont="1" applyFill="1" applyBorder="1" applyAlignment="1">
      <alignment horizontal="center" vertical="top"/>
    </xf>
    <xf numFmtId="0" fontId="7" fillId="26" borderId="104" xfId="0" applyFont="1" applyFill="1" applyBorder="1" applyAlignment="1">
      <alignment horizontal="center" vertical="center"/>
    </xf>
    <xf numFmtId="0" fontId="7" fillId="26" borderId="62" xfId="0" applyFont="1" applyFill="1" applyBorder="1" applyAlignment="1">
      <alignment horizontal="center" vertical="center"/>
    </xf>
    <xf numFmtId="0" fontId="7" fillId="26" borderId="106" xfId="0" applyFont="1" applyFill="1" applyBorder="1" applyAlignment="1">
      <alignment horizontal="center"/>
    </xf>
    <xf numFmtId="0" fontId="7" fillId="26" borderId="107" xfId="0" applyFont="1" applyFill="1" applyBorder="1" applyAlignment="1">
      <alignment horizontal="center"/>
    </xf>
    <xf numFmtId="164" fontId="7" fillId="26" borderId="107" xfId="0" quotePrefix="1" applyNumberFormat="1" applyFont="1" applyFill="1" applyBorder="1"/>
    <xf numFmtId="164" fontId="7" fillId="26" borderId="108" xfId="0" quotePrefix="1" applyNumberFormat="1" applyFont="1" applyFill="1" applyBorder="1"/>
    <xf numFmtId="168" fontId="21" fillId="27" borderId="45" xfId="0" applyNumberFormat="1" applyFont="1" applyFill="1" applyBorder="1" applyAlignment="1">
      <alignment horizontal="center"/>
    </xf>
    <xf numFmtId="168" fontId="21" fillId="27" borderId="46" xfId="0" applyNumberFormat="1" applyFont="1" applyFill="1" applyBorder="1"/>
    <xf numFmtId="168" fontId="21" fillId="27" borderId="46" xfId="0" applyNumberFormat="1" applyFont="1" applyFill="1" applyBorder="1" applyAlignment="1">
      <alignment horizontal="center"/>
    </xf>
    <xf numFmtId="168" fontId="21" fillId="27" borderId="47" xfId="0" applyNumberFormat="1" applyFont="1" applyFill="1" applyBorder="1" applyAlignment="1">
      <alignment horizontal="center"/>
    </xf>
    <xf numFmtId="168" fontId="16" fillId="27" borderId="48" xfId="0" applyNumberFormat="1" applyFont="1" applyFill="1" applyBorder="1" applyAlignment="1">
      <alignment horizontal="center"/>
    </xf>
    <xf numFmtId="168" fontId="16" fillId="27" borderId="0" xfId="0" applyNumberFormat="1" applyFont="1" applyFill="1"/>
    <xf numFmtId="168" fontId="16" fillId="27" borderId="0" xfId="0" applyNumberFormat="1" applyFont="1" applyFill="1" applyAlignment="1">
      <alignment horizontal="center"/>
    </xf>
    <xf numFmtId="168" fontId="16" fillId="27" borderId="37" xfId="0" applyNumberFormat="1" applyFont="1" applyFill="1" applyBorder="1" applyAlignment="1">
      <alignment horizontal="center"/>
    </xf>
    <xf numFmtId="168" fontId="11" fillId="27" borderId="48" xfId="0" applyNumberFormat="1" applyFont="1" applyFill="1" applyBorder="1" applyAlignment="1">
      <alignment horizontal="center"/>
    </xf>
    <xf numFmtId="168" fontId="11" fillId="27" borderId="0" xfId="0" applyNumberFormat="1" applyFont="1" applyFill="1"/>
    <xf numFmtId="168" fontId="11" fillId="27" borderId="0" xfId="0" applyNumberFormat="1" applyFont="1" applyFill="1" applyAlignment="1">
      <alignment horizontal="center"/>
    </xf>
    <xf numFmtId="168" fontId="11" fillId="27" borderId="37" xfId="0" applyNumberFormat="1" applyFont="1" applyFill="1" applyBorder="1" applyAlignment="1">
      <alignment horizontal="center"/>
    </xf>
    <xf numFmtId="0" fontId="7" fillId="27" borderId="48" xfId="0" applyFont="1" applyFill="1" applyBorder="1"/>
    <xf numFmtId="0" fontId="7" fillId="27" borderId="0" xfId="0" applyFont="1" applyFill="1"/>
    <xf numFmtId="0" fontId="7" fillId="27" borderId="0" xfId="0" applyFont="1" applyFill="1" applyAlignment="1">
      <alignment horizontal="center"/>
    </xf>
    <xf numFmtId="0" fontId="7" fillId="27" borderId="37" xfId="0" applyFont="1" applyFill="1" applyBorder="1"/>
    <xf numFmtId="164" fontId="7" fillId="27" borderId="48" xfId="0" applyNumberFormat="1" applyFont="1" applyFill="1" applyBorder="1"/>
    <xf numFmtId="164" fontId="7" fillId="27" borderId="0" xfId="0" applyNumberFormat="1" applyFont="1" applyFill="1"/>
    <xf numFmtId="164" fontId="7" fillId="27" borderId="0" xfId="0" applyNumberFormat="1" applyFont="1" applyFill="1" applyAlignment="1">
      <alignment horizontal="center"/>
    </xf>
    <xf numFmtId="164" fontId="7" fillId="27" borderId="37" xfId="0" applyNumberFormat="1" applyFont="1" applyFill="1" applyBorder="1"/>
    <xf numFmtId="164" fontId="11" fillId="27" borderId="104" xfId="0" applyNumberFormat="1" applyFont="1" applyFill="1" applyBorder="1" applyAlignment="1">
      <alignment horizontal="centerContinuous" vertical="center"/>
    </xf>
    <xf numFmtId="0" fontId="11" fillId="27" borderId="62" xfId="0" applyFont="1" applyFill="1" applyBorder="1" applyAlignment="1">
      <alignment vertical="center"/>
    </xf>
    <xf numFmtId="0" fontId="11" fillId="27" borderId="62" xfId="0" applyFont="1" applyFill="1" applyBorder="1" applyAlignment="1">
      <alignment horizontal="centerContinuous" vertical="center"/>
    </xf>
    <xf numFmtId="164" fontId="11" fillId="27" borderId="62" xfId="0" applyNumberFormat="1" applyFont="1" applyFill="1" applyBorder="1" applyAlignment="1">
      <alignment horizontal="centerContinuous" vertical="center"/>
    </xf>
    <xf numFmtId="0" fontId="11" fillId="27" borderId="62" xfId="0" applyFont="1" applyFill="1" applyBorder="1" applyAlignment="1">
      <alignment horizontal="center" vertical="center"/>
    </xf>
    <xf numFmtId="164" fontId="11" fillId="27" borderId="105" xfId="0" applyNumberFormat="1" applyFont="1" applyFill="1" applyBorder="1" applyAlignment="1">
      <alignment horizontal="centerContinuous" vertical="center"/>
    </xf>
    <xf numFmtId="0" fontId="11" fillId="27" borderId="104" xfId="0" applyFont="1" applyFill="1" applyBorder="1" applyAlignment="1">
      <alignment horizontal="center" vertical="center"/>
    </xf>
    <xf numFmtId="164" fontId="11" fillId="27" borderId="62" xfId="0" applyNumberFormat="1" applyFont="1" applyFill="1" applyBorder="1" applyAlignment="1">
      <alignment horizontal="center" vertical="center"/>
    </xf>
    <xf numFmtId="164" fontId="11" fillId="27" borderId="105" xfId="0" applyNumberFormat="1" applyFont="1" applyFill="1" applyBorder="1" applyAlignment="1">
      <alignment horizontal="center" vertical="center"/>
    </xf>
    <xf numFmtId="0" fontId="7" fillId="27" borderId="104" xfId="0" applyFont="1" applyFill="1" applyBorder="1" applyAlignment="1">
      <alignment horizontal="center"/>
    </xf>
    <xf numFmtId="0" fontId="7" fillId="27" borderId="62" xfId="0" applyFont="1" applyFill="1" applyBorder="1"/>
    <xf numFmtId="164" fontId="7" fillId="27" borderId="62" xfId="0" quotePrefix="1" applyNumberFormat="1" applyFont="1" applyFill="1" applyBorder="1"/>
    <xf numFmtId="0" fontId="7" fillId="27" borderId="62" xfId="0" applyFont="1" applyFill="1" applyBorder="1" applyAlignment="1">
      <alignment horizontal="center"/>
    </xf>
    <xf numFmtId="164" fontId="7" fillId="27" borderId="105" xfId="0" quotePrefix="1" applyNumberFormat="1" applyFont="1" applyFill="1" applyBorder="1"/>
    <xf numFmtId="0" fontId="7" fillId="27" borderId="104" xfId="0" applyFont="1" applyFill="1" applyBorder="1" applyAlignment="1">
      <alignment horizontal="center" vertical="top"/>
    </xf>
    <xf numFmtId="0" fontId="7" fillId="27" borderId="62" xfId="0" applyFont="1" applyFill="1" applyBorder="1" applyAlignment="1">
      <alignment horizontal="center" vertical="top"/>
    </xf>
    <xf numFmtId="0" fontId="7" fillId="27" borderId="104" xfId="0" applyFont="1" applyFill="1" applyBorder="1" applyAlignment="1">
      <alignment horizontal="center" vertical="center"/>
    </xf>
    <xf numFmtId="0" fontId="7" fillId="27" borderId="62" xfId="0" applyFont="1" applyFill="1" applyBorder="1" applyAlignment="1">
      <alignment vertical="center"/>
    </xf>
    <xf numFmtId="164" fontId="7" fillId="27" borderId="62" xfId="0" quotePrefix="1" applyNumberFormat="1" applyFont="1" applyFill="1" applyBorder="1" applyAlignment="1">
      <alignment vertical="center"/>
    </xf>
    <xf numFmtId="0" fontId="7" fillId="27" borderId="62" xfId="0" applyFont="1" applyFill="1" applyBorder="1" applyAlignment="1">
      <alignment horizontal="center" vertical="center"/>
    </xf>
    <xf numFmtId="164" fontId="7" fillId="27" borderId="105" xfId="0" quotePrefix="1" applyNumberFormat="1" applyFont="1" applyFill="1" applyBorder="1" applyAlignment="1">
      <alignment vertical="center"/>
    </xf>
    <xf numFmtId="0" fontId="7" fillId="27" borderId="106" xfId="0" applyFont="1" applyFill="1" applyBorder="1" applyAlignment="1">
      <alignment horizontal="center"/>
    </xf>
    <xf numFmtId="0" fontId="7" fillId="27" borderId="107" xfId="0" applyFont="1" applyFill="1" applyBorder="1"/>
    <xf numFmtId="164" fontId="7" fillId="27" borderId="107" xfId="0" quotePrefix="1" applyNumberFormat="1" applyFont="1" applyFill="1" applyBorder="1"/>
    <xf numFmtId="0" fontId="7" fillId="27" borderId="107" xfId="0" applyFont="1" applyFill="1" applyBorder="1" applyAlignment="1">
      <alignment horizontal="center"/>
    </xf>
    <xf numFmtId="164" fontId="7" fillId="27" borderId="108" xfId="0" quotePrefix="1" applyNumberFormat="1" applyFont="1" applyFill="1" applyBorder="1"/>
    <xf numFmtId="164" fontId="11" fillId="17" borderId="62" xfId="0" applyNumberFormat="1" applyFont="1" applyFill="1" applyBorder="1" applyAlignment="1">
      <alignment horizontal="center" vertical="center"/>
    </xf>
    <xf numFmtId="0" fontId="11" fillId="17" borderId="62" xfId="0" applyFont="1" applyFill="1" applyBorder="1" applyAlignment="1">
      <alignment horizontal="center" vertical="center"/>
    </xf>
    <xf numFmtId="0" fontId="7" fillId="17" borderId="62" xfId="0" applyFont="1" applyFill="1" applyBorder="1" applyAlignment="1">
      <alignment horizontal="center" vertical="top"/>
    </xf>
    <xf numFmtId="0" fontId="7" fillId="17" borderId="62" xfId="0" applyFont="1" applyFill="1" applyBorder="1" applyAlignment="1">
      <alignment horizontal="center" vertical="center"/>
    </xf>
    <xf numFmtId="164" fontId="11" fillId="17" borderId="111" xfId="0" applyNumberFormat="1" applyFont="1" applyFill="1" applyBorder="1" applyAlignment="1">
      <alignment horizontal="centerContinuous" vertical="center"/>
    </xf>
    <xf numFmtId="164" fontId="11" fillId="17" borderId="111" xfId="0" applyNumberFormat="1" applyFont="1" applyFill="1" applyBorder="1" applyAlignment="1">
      <alignment horizontal="center" vertical="center"/>
    </xf>
    <xf numFmtId="0" fontId="11" fillId="17" borderId="111" xfId="0" applyFont="1" applyFill="1" applyBorder="1" applyAlignment="1">
      <alignment horizontal="centerContinuous" vertical="center"/>
    </xf>
    <xf numFmtId="0" fontId="11" fillId="17" borderId="111" xfId="0" applyFont="1" applyFill="1" applyBorder="1" applyAlignment="1">
      <alignment horizontal="center" vertical="center"/>
    </xf>
    <xf numFmtId="164" fontId="11" fillId="17" borderId="112" xfId="0" applyNumberFormat="1" applyFont="1" applyFill="1" applyBorder="1" applyAlignment="1">
      <alignment horizontal="centerContinuous" vertical="center"/>
    </xf>
    <xf numFmtId="164" fontId="11" fillId="17" borderId="105" xfId="0" applyNumberFormat="1" applyFont="1" applyFill="1" applyBorder="1" applyAlignment="1">
      <alignment horizontal="center" vertical="center"/>
    </xf>
    <xf numFmtId="164" fontId="7" fillId="17" borderId="62" xfId="0" applyNumberFormat="1" applyFont="1" applyFill="1" applyBorder="1"/>
    <xf numFmtId="164" fontId="7" fillId="17" borderId="105" xfId="0" applyNumberFormat="1" applyFont="1" applyFill="1" applyBorder="1"/>
    <xf numFmtId="164" fontId="7" fillId="17" borderId="107" xfId="0" quotePrefix="1" applyNumberFormat="1" applyFont="1" applyFill="1" applyBorder="1"/>
    <xf numFmtId="0" fontId="7" fillId="17" borderId="107" xfId="0" applyFont="1" applyFill="1" applyBorder="1" applyAlignment="1">
      <alignment horizontal="center"/>
    </xf>
    <xf numFmtId="164" fontId="7" fillId="17" borderId="107" xfId="0" applyNumberFormat="1" applyFont="1" applyFill="1" applyBorder="1"/>
    <xf numFmtId="164" fontId="7" fillId="17" borderId="108" xfId="0" applyNumberFormat="1" applyFont="1" applyFill="1" applyBorder="1"/>
    <xf numFmtId="164" fontId="11" fillId="17" borderId="113" xfId="0" applyNumberFormat="1" applyFont="1" applyFill="1" applyBorder="1" applyAlignment="1">
      <alignment horizontal="center" vertical="center"/>
    </xf>
    <xf numFmtId="164" fontId="11" fillId="17" borderId="103" xfId="0" applyNumberFormat="1" applyFont="1" applyFill="1" applyBorder="1" applyAlignment="1">
      <alignment horizontal="center" vertical="center"/>
    </xf>
    <xf numFmtId="164" fontId="7" fillId="17" borderId="103" xfId="0" quotePrefix="1" applyNumberFormat="1" applyFont="1" applyFill="1" applyBorder="1"/>
    <xf numFmtId="164" fontId="7" fillId="17" borderId="114" xfId="0" quotePrefix="1" applyNumberFormat="1" applyFont="1" applyFill="1" applyBorder="1"/>
    <xf numFmtId="171" fontId="28" fillId="0" borderId="0" xfId="1" applyNumberFormat="1" applyFont="1"/>
    <xf numFmtId="171" fontId="28" fillId="0" borderId="0" xfId="1" quotePrefix="1" applyNumberFormat="1" applyFont="1" applyAlignment="1">
      <alignment horizontal="left"/>
    </xf>
    <xf numFmtId="171" fontId="28" fillId="0" borderId="0" xfId="8" applyNumberFormat="1" applyFont="1"/>
    <xf numFmtId="167" fontId="8" fillId="0" borderId="0" xfId="0" applyNumberFormat="1" applyFont="1" applyAlignment="1" applyProtection="1">
      <alignment vertical="center"/>
      <protection hidden="1"/>
    </xf>
    <xf numFmtId="0" fontId="7" fillId="0" borderId="8" xfId="0" quotePrefix="1" applyFont="1" applyBorder="1" applyAlignment="1" applyProtection="1">
      <alignment horizontal="left" vertical="justify" indent="1"/>
      <protection hidden="1"/>
    </xf>
    <xf numFmtId="0" fontId="7" fillId="0" borderId="8" xfId="0" applyFont="1" applyBorder="1" applyAlignment="1" applyProtection="1">
      <alignment horizontal="left" vertical="center"/>
      <protection hidden="1"/>
    </xf>
    <xf numFmtId="0" fontId="79" fillId="0" borderId="8" xfId="0" applyFont="1" applyBorder="1" applyAlignment="1" applyProtection="1">
      <alignment horizontal="left" vertical="center" wrapText="1"/>
      <protection hidden="1"/>
    </xf>
    <xf numFmtId="164" fontId="7" fillId="0" borderId="8" xfId="0" quotePrefix="1" applyNumberFormat="1" applyFont="1" applyBorder="1" applyAlignment="1">
      <alignment vertical="center"/>
    </xf>
    <xf numFmtId="167" fontId="92" fillId="0" borderId="16" xfId="2" applyNumberFormat="1" applyFont="1" applyFill="1" applyBorder="1" applyAlignment="1" applyProtection="1">
      <alignment vertical="center"/>
      <protection hidden="1"/>
    </xf>
    <xf numFmtId="164" fontId="80" fillId="0" borderId="0" xfId="2" applyFont="1" applyFill="1" applyBorder="1" applyAlignment="1" applyProtection="1">
      <alignment horizontal="left" vertical="center"/>
      <protection hidden="1"/>
    </xf>
    <xf numFmtId="171" fontId="79" fillId="0" borderId="12" xfId="1" quotePrefix="1" applyNumberFormat="1" applyFont="1" applyFill="1" applyBorder="1" applyAlignment="1" applyProtection="1">
      <alignment horizontal="left" vertical="center"/>
      <protection hidden="1"/>
    </xf>
    <xf numFmtId="0" fontId="80" fillId="0" borderId="0" xfId="0" applyFont="1" applyAlignment="1">
      <alignment horizontal="right" vertical="center" indent="1"/>
    </xf>
    <xf numFmtId="171" fontId="79" fillId="0" borderId="12" xfId="1" applyNumberFormat="1" applyFont="1" applyBorder="1" applyAlignment="1">
      <alignment horizontal="right" vertical="center"/>
    </xf>
    <xf numFmtId="167" fontId="94" fillId="0" borderId="0" xfId="2" applyNumberFormat="1" applyFont="1" applyFill="1" applyBorder="1" applyAlignment="1" applyProtection="1">
      <alignment horizontal="left" vertical="center"/>
      <protection hidden="1"/>
    </xf>
    <xf numFmtId="164" fontId="93" fillId="0" borderId="0" xfId="2" applyFont="1" applyFill="1" applyBorder="1" applyAlignment="1" applyProtection="1">
      <alignment horizontal="left" vertical="center"/>
      <protection hidden="1"/>
    </xf>
    <xf numFmtId="164" fontId="95" fillId="0" borderId="0" xfId="2" applyFont="1" applyBorder="1"/>
    <xf numFmtId="164" fontId="79" fillId="0" borderId="8" xfId="2" quotePrefix="1" applyFont="1" applyFill="1" applyBorder="1" applyAlignment="1" applyProtection="1">
      <alignment vertical="center"/>
      <protection hidden="1"/>
    </xf>
    <xf numFmtId="0" fontId="79" fillId="0" borderId="20" xfId="0" applyFont="1" applyBorder="1"/>
    <xf numFmtId="165" fontId="7" fillId="0" borderId="62" xfId="2" applyNumberFormat="1" applyFont="1" applyFill="1" applyBorder="1"/>
    <xf numFmtId="165" fontId="7" fillId="0" borderId="8" xfId="2" applyNumberFormat="1" applyFont="1" applyFill="1" applyBorder="1" applyAlignment="1" applyProtection="1">
      <alignment vertical="center"/>
      <protection hidden="1"/>
    </xf>
    <xf numFmtId="165" fontId="7" fillId="0" borderId="100" xfId="2" applyNumberFormat="1"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0" xfId="0" applyAlignment="1">
      <alignment vertical="center"/>
    </xf>
    <xf numFmtId="0" fontId="7" fillId="0" borderId="8" xfId="0" applyFont="1" applyBorder="1" applyAlignment="1" applyProtection="1">
      <alignment vertical="center"/>
      <protection hidden="1"/>
    </xf>
    <xf numFmtId="0" fontId="11" fillId="0" borderId="7" xfId="0" applyFont="1" applyBorder="1" applyAlignment="1" applyProtection="1">
      <alignment vertical="center"/>
      <protection hidden="1"/>
    </xf>
    <xf numFmtId="0" fontId="7" fillId="12" borderId="8" xfId="0" quotePrefix="1" applyFont="1" applyFill="1" applyBorder="1" applyAlignment="1" applyProtection="1">
      <alignment horizontal="left" vertical="justify" indent="1"/>
      <protection hidden="1"/>
    </xf>
    <xf numFmtId="43" fontId="7" fillId="0" borderId="62" xfId="2" applyNumberFormat="1" applyFont="1" applyFill="1" applyBorder="1"/>
    <xf numFmtId="43" fontId="7" fillId="0" borderId="8" xfId="2" applyNumberFormat="1" applyFont="1" applyFill="1" applyBorder="1" applyAlignment="1" applyProtection="1">
      <alignment vertical="center"/>
      <protection hidden="1"/>
    </xf>
    <xf numFmtId="164" fontId="7" fillId="0" borderId="103" xfId="0" quotePrefix="1" applyNumberFormat="1" applyFont="1" applyBorder="1"/>
    <xf numFmtId="164" fontId="7" fillId="0" borderId="62" xfId="0" applyNumberFormat="1" applyFont="1" applyBorder="1"/>
    <xf numFmtId="164" fontId="7" fillId="0" borderId="105" xfId="0" applyNumberFormat="1" applyFont="1" applyBorder="1"/>
    <xf numFmtId="0" fontId="7" fillId="0" borderId="0" xfId="0" quotePrefix="1" applyFont="1" applyAlignment="1">
      <alignment horizontal="center" vertical="center"/>
    </xf>
    <xf numFmtId="165" fontId="7" fillId="0" borderId="102" xfId="1" applyFont="1" applyFill="1" applyBorder="1" applyAlignment="1"/>
    <xf numFmtId="164" fontId="7" fillId="0" borderId="102" xfId="2" applyFont="1" applyFill="1" applyBorder="1"/>
    <xf numFmtId="164" fontId="7" fillId="0" borderId="102" xfId="2" applyFont="1" applyFill="1" applyBorder="1" applyAlignment="1">
      <alignment vertical="center"/>
    </xf>
    <xf numFmtId="165" fontId="7" fillId="0" borderId="102" xfId="1" applyFont="1" applyFill="1" applyBorder="1" applyAlignment="1">
      <alignment horizontal="left"/>
    </xf>
    <xf numFmtId="165" fontId="7" fillId="0" borderId="102" xfId="1" quotePrefix="1" applyFont="1" applyFill="1" applyBorder="1" applyAlignment="1">
      <alignment horizontal="left"/>
    </xf>
    <xf numFmtId="3" fontId="0" fillId="0" borderId="102" xfId="0" applyNumberFormat="1" applyBorder="1"/>
    <xf numFmtId="3" fontId="0" fillId="0" borderId="102" xfId="0" applyNumberFormat="1" applyBorder="1" applyAlignment="1">
      <alignment vertical="center"/>
    </xf>
    <xf numFmtId="164" fontId="7" fillId="0" borderId="102" xfId="2" applyFont="1" applyFill="1" applyBorder="1" applyAlignment="1">
      <alignment horizontal="center" vertical="center"/>
    </xf>
    <xf numFmtId="164" fontId="7" fillId="0" borderId="102" xfId="2" applyFont="1" applyFill="1" applyBorder="1" applyAlignment="1">
      <alignment horizontal="center"/>
    </xf>
    <xf numFmtId="0" fontId="11" fillId="0" borderId="9" xfId="0" applyFont="1" applyBorder="1" applyAlignment="1">
      <alignment horizontal="center"/>
    </xf>
    <xf numFmtId="0" fontId="0" fillId="0" borderId="24" xfId="0" applyBorder="1"/>
    <xf numFmtId="0" fontId="0" fillId="0" borderId="10" xfId="0" applyBorder="1"/>
    <xf numFmtId="168" fontId="21" fillId="0" borderId="16" xfId="0" applyNumberFormat="1" applyFont="1" applyBorder="1" applyAlignment="1">
      <alignment horizontal="center"/>
    </xf>
    <xf numFmtId="168" fontId="21" fillId="0" borderId="110" xfId="0" applyNumberFormat="1" applyFont="1" applyBorder="1" applyAlignment="1">
      <alignment horizontal="center"/>
    </xf>
    <xf numFmtId="168" fontId="16" fillId="0" borderId="0" xfId="0" applyNumberFormat="1" applyFont="1" applyAlignment="1">
      <alignment horizontal="center"/>
    </xf>
    <xf numFmtId="168" fontId="11" fillId="0" borderId="0" xfId="0" quotePrefix="1" applyNumberFormat="1" applyFont="1" applyAlignment="1">
      <alignment horizontal="center"/>
    </xf>
    <xf numFmtId="168" fontId="11" fillId="0" borderId="0" xfId="0" applyNumberFormat="1" applyFont="1" applyAlignment="1">
      <alignment horizontal="center"/>
    </xf>
    <xf numFmtId="173" fontId="28" fillId="0" borderId="0" xfId="8" applyNumberFormat="1" applyFont="1" applyAlignment="1">
      <alignment horizontal="left"/>
    </xf>
    <xf numFmtId="0" fontId="21" fillId="0" borderId="0" xfId="0" applyFont="1" applyAlignment="1" applyProtection="1">
      <alignment horizontal="center"/>
      <protection hidden="1"/>
    </xf>
    <xf numFmtId="0" fontId="22" fillId="0" borderId="0" xfId="0" applyFont="1" applyAlignment="1" applyProtection="1">
      <alignment horizontal="center" vertical="center"/>
      <protection hidden="1"/>
    </xf>
    <xf numFmtId="0" fontId="11" fillId="0" borderId="0" xfId="0" applyFont="1" applyAlignment="1" applyProtection="1">
      <alignment horizontal="center" vertical="center"/>
      <protection hidden="1"/>
    </xf>
    <xf numFmtId="0" fontId="17" fillId="0" borderId="0" xfId="0" applyFont="1" applyAlignment="1" applyProtection="1">
      <alignment horizontal="center" vertical="center"/>
      <protection hidden="1"/>
    </xf>
    <xf numFmtId="0" fontId="7" fillId="0" borderId="0" xfId="0" applyFont="1" applyAlignment="1">
      <alignment horizontal="left" vertical="top" wrapText="1"/>
    </xf>
    <xf numFmtId="0" fontId="76" fillId="0" borderId="0" xfId="0" applyFont="1" applyAlignment="1">
      <alignment horizontal="left" vertical="top" wrapText="1"/>
    </xf>
    <xf numFmtId="0" fontId="11" fillId="0" borderId="0" xfId="0" applyFont="1" applyAlignment="1" applyProtection="1">
      <alignment horizontal="center"/>
      <protection hidden="1"/>
    </xf>
    <xf numFmtId="0" fontId="80" fillId="0" borderId="0" xfId="0" applyFont="1" applyAlignment="1" applyProtection="1">
      <alignment horizontal="center"/>
      <protection hidden="1"/>
    </xf>
    <xf numFmtId="0" fontId="80" fillId="0" borderId="0" xfId="0" applyFont="1" applyAlignment="1" applyProtection="1">
      <alignment horizontal="center" vertical="center"/>
      <protection hidden="1"/>
    </xf>
    <xf numFmtId="0" fontId="93" fillId="0" borderId="0" xfId="0" applyFont="1" applyAlignment="1" applyProtection="1">
      <alignment horizontal="center" vertical="center"/>
      <protection hidden="1"/>
    </xf>
    <xf numFmtId="171" fontId="42" fillId="0" borderId="0" xfId="4" quotePrefix="1" applyNumberFormat="1" applyFont="1" applyFill="1" applyBorder="1" applyAlignment="1"/>
    <xf numFmtId="0" fontId="39" fillId="0" borderId="19" xfId="11" applyBorder="1"/>
    <xf numFmtId="171" fontId="42" fillId="0" borderId="18" xfId="4" applyNumberFormat="1" applyFont="1" applyFill="1" applyBorder="1" applyAlignment="1">
      <alignment horizontal="center"/>
    </xf>
    <xf numFmtId="171" fontId="42" fillId="0" borderId="19" xfId="4" applyNumberFormat="1" applyFont="1" applyFill="1" applyBorder="1" applyAlignment="1">
      <alignment horizontal="center"/>
    </xf>
    <xf numFmtId="171" fontId="42" fillId="0" borderId="18" xfId="4" applyNumberFormat="1" applyFont="1" applyFill="1" applyBorder="1" applyAlignment="1"/>
    <xf numFmtId="0" fontId="42" fillId="0" borderId="76" xfId="11" applyFont="1" applyBorder="1" applyAlignment="1">
      <alignment horizontal="center" vertical="center" wrapText="1"/>
    </xf>
    <xf numFmtId="0" fontId="42" fillId="0" borderId="36" xfId="11" applyFont="1" applyBorder="1" applyAlignment="1">
      <alignment horizontal="center" vertical="center" wrapText="1"/>
    </xf>
    <xf numFmtId="0" fontId="42" fillId="0" borderId="59" xfId="11" applyFont="1" applyBorder="1" applyAlignment="1">
      <alignment horizontal="center" vertical="center" wrapText="1"/>
    </xf>
    <xf numFmtId="0" fontId="42" fillId="0" borderId="15" xfId="11" applyFont="1" applyBorder="1" applyAlignment="1">
      <alignment horizontal="center" vertical="center" wrapText="1"/>
    </xf>
    <xf numFmtId="0" fontId="42" fillId="0" borderId="16" xfId="11" applyFont="1" applyBorder="1" applyAlignment="1">
      <alignment horizontal="center" vertical="center" wrapText="1"/>
    </xf>
    <xf numFmtId="0" fontId="39" fillId="0" borderId="17" xfId="11" applyBorder="1" applyAlignment="1">
      <alignment horizontal="center" vertical="center" wrapText="1"/>
    </xf>
    <xf numFmtId="0" fontId="42" fillId="0" borderId="18" xfId="11" applyFont="1" applyBorder="1" applyAlignment="1">
      <alignment horizontal="center" vertical="center" wrapText="1"/>
    </xf>
    <xf numFmtId="0" fontId="42" fillId="0" borderId="0" xfId="11" applyFont="1" applyAlignment="1">
      <alignment horizontal="center" vertical="center" wrapText="1"/>
    </xf>
    <xf numFmtId="0" fontId="39" fillId="0" borderId="19" xfId="11" applyBorder="1" applyAlignment="1">
      <alignment horizontal="center" vertical="center" wrapText="1"/>
    </xf>
    <xf numFmtId="0" fontId="42" fillId="0" borderId="75" xfId="11" applyFont="1" applyBorder="1" applyAlignment="1">
      <alignment horizontal="center" vertical="center" wrapText="1"/>
    </xf>
    <xf numFmtId="0" fontId="42" fillId="0" borderId="60" xfId="11" applyFont="1" applyBorder="1" applyAlignment="1">
      <alignment horizontal="center" vertical="center" wrapText="1"/>
    </xf>
    <xf numFmtId="0" fontId="39" fillId="0" borderId="50" xfId="11" applyBorder="1" applyAlignment="1">
      <alignment horizontal="center" vertical="center" wrapText="1"/>
    </xf>
    <xf numFmtId="0" fontId="42" fillId="0" borderId="17" xfId="11" applyFont="1" applyBorder="1" applyAlignment="1">
      <alignment horizontal="center" vertical="center" wrapText="1"/>
    </xf>
    <xf numFmtId="0" fontId="42" fillId="0" borderId="19" xfId="11" applyFont="1" applyBorder="1" applyAlignment="1">
      <alignment horizontal="center" vertical="center" wrapText="1"/>
    </xf>
    <xf numFmtId="0" fontId="42" fillId="0" borderId="50" xfId="11" applyFont="1" applyBorder="1" applyAlignment="1">
      <alignment horizontal="center" vertical="center" wrapText="1"/>
    </xf>
    <xf numFmtId="0" fontId="42" fillId="0" borderId="37" xfId="11" applyFont="1" applyBorder="1" applyAlignment="1">
      <alignment horizontal="left" vertical="top" wrapText="1"/>
    </xf>
    <xf numFmtId="0" fontId="42" fillId="0" borderId="0" xfId="11" applyFont="1" applyAlignment="1">
      <alignment horizontal="left" vertical="top" wrapText="1"/>
    </xf>
    <xf numFmtId="0" fontId="42" fillId="0" borderId="0" xfId="11" applyFont="1" applyAlignment="1">
      <alignment horizontal="left"/>
    </xf>
    <xf numFmtId="0" fontId="56" fillId="0" borderId="0" xfId="11" applyFont="1" applyAlignment="1">
      <alignment horizontal="left"/>
    </xf>
    <xf numFmtId="171" fontId="56" fillId="0" borderId="0" xfId="4" applyNumberFormat="1" applyFont="1" applyFill="1" applyBorder="1" applyAlignment="1">
      <alignment horizontal="left"/>
    </xf>
    <xf numFmtId="171" fontId="56" fillId="0" borderId="0" xfId="4" quotePrefix="1" applyNumberFormat="1" applyFont="1" applyFill="1" applyBorder="1" applyAlignment="1">
      <alignment horizontal="left"/>
    </xf>
    <xf numFmtId="171" fontId="42" fillId="0" borderId="54" xfId="4" applyNumberFormat="1" applyFont="1" applyBorder="1" applyAlignment="1">
      <alignment horizontal="center"/>
    </xf>
    <xf numFmtId="171" fontId="42" fillId="0" borderId="53" xfId="4" applyNumberFormat="1" applyFont="1" applyBorder="1" applyAlignment="1">
      <alignment horizontal="center"/>
    </xf>
    <xf numFmtId="41" fontId="56" fillId="0" borderId="43" xfId="11" applyNumberFormat="1" applyFont="1" applyBorder="1"/>
    <xf numFmtId="0" fontId="57" fillId="0" borderId="41" xfId="11" applyFont="1" applyBorder="1"/>
    <xf numFmtId="171" fontId="42" fillId="0" borderId="42" xfId="4" applyNumberFormat="1" applyFont="1" applyBorder="1" applyAlignment="1">
      <alignment horizontal="right"/>
    </xf>
    <xf numFmtId="171" fontId="42" fillId="0" borderId="41" xfId="4" applyNumberFormat="1" applyFont="1" applyBorder="1" applyAlignment="1">
      <alignment horizontal="right"/>
    </xf>
    <xf numFmtId="171" fontId="42" fillId="0" borderId="42" xfId="4" quotePrefix="1" applyNumberFormat="1" applyFont="1" applyBorder="1" applyAlignment="1"/>
    <xf numFmtId="0" fontId="39" fillId="0" borderId="41" xfId="11" applyBorder="1"/>
    <xf numFmtId="171" fontId="42" fillId="0" borderId="18" xfId="4" applyNumberFormat="1" applyFont="1" applyBorder="1" applyAlignment="1">
      <alignment horizontal="center"/>
    </xf>
    <xf numFmtId="171" fontId="42" fillId="0" borderId="19" xfId="4" applyNumberFormat="1" applyFont="1" applyBorder="1" applyAlignment="1">
      <alignment horizontal="center"/>
    </xf>
    <xf numFmtId="171" fontId="42" fillId="0" borderId="57" xfId="4" quotePrefix="1" applyNumberFormat="1" applyFont="1" applyBorder="1" applyAlignment="1"/>
    <xf numFmtId="0" fontId="39" fillId="0" borderId="44" xfId="11" applyBorder="1"/>
    <xf numFmtId="171" fontId="42" fillId="0" borderId="58" xfId="4" applyNumberFormat="1" applyFont="1" applyBorder="1" applyAlignment="1">
      <alignment horizontal="center"/>
    </xf>
    <xf numFmtId="171" fontId="42" fillId="0" borderId="44" xfId="4" applyNumberFormat="1" applyFont="1" applyBorder="1" applyAlignment="1">
      <alignment horizontal="center"/>
    </xf>
    <xf numFmtId="171" fontId="42" fillId="0" borderId="58" xfId="4" quotePrefix="1" applyNumberFormat="1" applyFont="1" applyBorder="1" applyAlignment="1"/>
    <xf numFmtId="171" fontId="42" fillId="0" borderId="57" xfId="11" applyNumberFormat="1" applyFont="1" applyBorder="1"/>
    <xf numFmtId="171" fontId="42" fillId="0" borderId="58" xfId="11" applyNumberFormat="1" applyFont="1" applyBorder="1" applyAlignment="1">
      <alignment horizontal="center"/>
    </xf>
    <xf numFmtId="171" fontId="42" fillId="0" borderId="44" xfId="11" applyNumberFormat="1" applyFont="1" applyBorder="1" applyAlignment="1">
      <alignment horizontal="center"/>
    </xf>
    <xf numFmtId="171" fontId="42" fillId="0" borderId="18" xfId="4" applyNumberFormat="1" applyFont="1" applyBorder="1" applyAlignment="1"/>
    <xf numFmtId="0" fontId="36" fillId="0" borderId="0" xfId="0" quotePrefix="1" applyFont="1" applyAlignment="1" applyProtection="1">
      <alignment horizontal="justify" vertical="top"/>
      <protection hidden="1"/>
    </xf>
    <xf numFmtId="0" fontId="36" fillId="0" borderId="0" xfId="0" quotePrefix="1" applyFont="1" applyAlignment="1" applyProtection="1">
      <alignment horizontal="center" vertical="center"/>
      <protection hidden="1"/>
    </xf>
    <xf numFmtId="0" fontId="36" fillId="0" borderId="0" xfId="0" applyFont="1" applyAlignment="1" applyProtection="1">
      <alignment horizontal="justify" vertical="top"/>
      <protection hidden="1"/>
    </xf>
    <xf numFmtId="0" fontId="36" fillId="0" borderId="0" xfId="0" applyFont="1" applyAlignment="1" applyProtection="1">
      <alignment horizontal="center" vertical="center"/>
      <protection hidden="1"/>
    </xf>
    <xf numFmtId="3" fontId="28" fillId="0" borderId="0" xfId="8" applyNumberFormat="1" applyFont="1" applyAlignment="1">
      <alignment horizontal="left" wrapText="1"/>
    </xf>
    <xf numFmtId="0" fontId="33" fillId="0" borderId="0" xfId="8" applyFont="1" applyAlignment="1">
      <alignment horizontal="center"/>
    </xf>
    <xf numFmtId="3" fontId="28" fillId="0" borderId="0" xfId="8" applyNumberFormat="1" applyFont="1" applyAlignment="1">
      <alignment horizontal="justify" vertical="top" wrapText="1"/>
    </xf>
    <xf numFmtId="3" fontId="22" fillId="0" borderId="0" xfId="8" applyNumberFormat="1" applyFont="1" applyAlignment="1">
      <alignment horizontal="left" vertical="center"/>
    </xf>
    <xf numFmtId="0" fontId="49" fillId="0" borderId="0" xfId="8" quotePrefix="1" applyFont="1" applyAlignment="1">
      <alignment horizontal="left" wrapText="1"/>
    </xf>
    <xf numFmtId="0" fontId="49" fillId="0" borderId="0" xfId="8" applyFont="1" applyAlignment="1">
      <alignment horizontal="left" wrapText="1"/>
    </xf>
    <xf numFmtId="0" fontId="21" fillId="0" borderId="62" xfId="8" applyFont="1" applyBorder="1" applyAlignment="1">
      <alignment horizontal="center" vertical="center"/>
    </xf>
    <xf numFmtId="0" fontId="48" fillId="2" borderId="63" xfId="8" quotePrefix="1" applyFont="1" applyFill="1" applyBorder="1" applyAlignment="1">
      <alignment horizontal="center" vertical="center"/>
    </xf>
    <xf numFmtId="0" fontId="46" fillId="0" borderId="0" xfId="8" applyFont="1" applyAlignment="1">
      <alignment horizontal="center"/>
    </xf>
    <xf numFmtId="0" fontId="21" fillId="0" borderId="66" xfId="8" applyFont="1" applyBorder="1" applyAlignment="1">
      <alignment horizontal="center" vertical="center"/>
    </xf>
    <xf numFmtId="0" fontId="21" fillId="0" borderId="77" xfId="8" applyFont="1" applyBorder="1" applyAlignment="1">
      <alignment horizontal="center" vertical="center"/>
    </xf>
    <xf numFmtId="0" fontId="21" fillId="0" borderId="67" xfId="8" applyFont="1" applyBorder="1" applyAlignment="1">
      <alignment horizontal="center" vertical="center"/>
    </xf>
    <xf numFmtId="0" fontId="48" fillId="2" borderId="66" xfId="8" applyFont="1" applyFill="1" applyBorder="1" applyAlignment="1">
      <alignment horizontal="center" vertical="center"/>
    </xf>
    <xf numFmtId="0" fontId="48" fillId="2" borderId="77" xfId="8" applyFont="1" applyFill="1" applyBorder="1" applyAlignment="1">
      <alignment horizontal="center" vertical="center"/>
    </xf>
    <xf numFmtId="0" fontId="48" fillId="2" borderId="67" xfId="8" applyFont="1" applyFill="1" applyBorder="1" applyAlignment="1">
      <alignment horizontal="center" vertical="center"/>
    </xf>
    <xf numFmtId="3" fontId="49" fillId="0" borderId="0" xfId="8" applyNumberFormat="1" applyFont="1" applyAlignment="1">
      <alignment horizontal="left" vertical="top" wrapText="1"/>
    </xf>
    <xf numFmtId="3" fontId="49" fillId="0" borderId="20" xfId="8" applyNumberFormat="1" applyFont="1" applyBorder="1" applyAlignment="1">
      <alignment horizontal="left" vertical="top" wrapText="1"/>
    </xf>
    <xf numFmtId="164" fontId="36" fillId="0" borderId="20" xfId="15" applyNumberFormat="1" applyFont="1" applyBorder="1" applyAlignment="1">
      <alignment horizontal="center"/>
    </xf>
    <xf numFmtId="0" fontId="36" fillId="0" borderId="20" xfId="15" applyFont="1" applyBorder="1" applyAlignment="1">
      <alignment horizontal="center"/>
    </xf>
    <xf numFmtId="164" fontId="36" fillId="0" borderId="16" xfId="15" applyNumberFormat="1" applyFont="1" applyBorder="1" applyAlignment="1">
      <alignment horizontal="center"/>
    </xf>
    <xf numFmtId="0" fontId="36" fillId="0" borderId="16" xfId="15" applyFont="1" applyBorder="1" applyAlignment="1">
      <alignment horizontal="center"/>
    </xf>
    <xf numFmtId="164" fontId="36" fillId="0" borderId="0" xfId="15" applyNumberFormat="1" applyFont="1" applyAlignment="1">
      <alignment horizontal="center"/>
    </xf>
    <xf numFmtId="0" fontId="36" fillId="0" borderId="0" xfId="15" applyFont="1" applyAlignment="1">
      <alignment horizontal="center"/>
    </xf>
    <xf numFmtId="0" fontId="76" fillId="0" borderId="0" xfId="16" applyFont="1" applyAlignment="1">
      <alignment horizontal="left" vertical="top" wrapText="1"/>
    </xf>
    <xf numFmtId="0" fontId="36" fillId="0" borderId="0" xfId="15" applyFont="1" applyAlignment="1">
      <alignment horizontal="right"/>
    </xf>
    <xf numFmtId="0" fontId="36" fillId="0" borderId="0" xfId="15" applyFont="1" applyAlignment="1">
      <alignment horizontal="left" vertical="top" wrapText="1"/>
    </xf>
    <xf numFmtId="0" fontId="36" fillId="0" borderId="20" xfId="15" applyFont="1" applyBorder="1" applyAlignment="1">
      <alignment horizontal="right" vertical="center"/>
    </xf>
    <xf numFmtId="164" fontId="36" fillId="0" borderId="63" xfId="15" applyNumberFormat="1" applyFont="1" applyBorder="1" applyAlignment="1">
      <alignment horizontal="center" vertical="center"/>
    </xf>
    <xf numFmtId="0" fontId="36" fillId="0" borderId="63" xfId="15" applyFont="1" applyBorder="1" applyAlignment="1">
      <alignment horizontal="center" vertical="center"/>
    </xf>
    <xf numFmtId="164" fontId="36" fillId="0" borderId="36" xfId="15" applyNumberFormat="1" applyFont="1" applyBorder="1" applyAlignment="1">
      <alignment horizontal="center" vertical="center"/>
    </xf>
    <xf numFmtId="0" fontId="36" fillId="0" borderId="36" xfId="15" applyFont="1" applyBorder="1" applyAlignment="1">
      <alignment horizontal="center" vertical="center"/>
    </xf>
    <xf numFmtId="0" fontId="36" fillId="0" borderId="0" xfId="15" applyFont="1" applyAlignment="1">
      <alignment horizontal="right" vertical="center"/>
    </xf>
    <xf numFmtId="0" fontId="36" fillId="0" borderId="62" xfId="15" applyFont="1" applyBorder="1" applyAlignment="1">
      <alignment horizontal="center" vertical="center"/>
    </xf>
    <xf numFmtId="164" fontId="36" fillId="0" borderId="76" xfId="15" applyNumberFormat="1" applyFont="1" applyBorder="1" applyAlignment="1">
      <alignment horizontal="center" vertical="center"/>
    </xf>
    <xf numFmtId="0" fontId="36" fillId="0" borderId="76" xfId="15" applyFont="1" applyBorder="1" applyAlignment="1">
      <alignment horizontal="center" vertical="center"/>
    </xf>
    <xf numFmtId="0" fontId="37" fillId="0" borderId="62" xfId="15" applyFont="1" applyBorder="1" applyAlignment="1">
      <alignment horizontal="center" vertical="center"/>
    </xf>
    <xf numFmtId="0" fontId="75" fillId="0" borderId="77" xfId="16" applyFont="1" applyBorder="1" applyAlignment="1">
      <alignment horizontal="left" vertical="center" wrapText="1" indent="1"/>
    </xf>
    <xf numFmtId="164" fontId="36" fillId="0" borderId="62" xfId="15" applyNumberFormat="1" applyFont="1" applyBorder="1" applyAlignment="1">
      <alignment horizontal="center" vertical="center"/>
    </xf>
    <xf numFmtId="174" fontId="36" fillId="0" borderId="36" xfId="15" applyNumberFormat="1" applyFont="1" applyBorder="1" applyAlignment="1">
      <alignment horizontal="center" vertical="center"/>
    </xf>
    <xf numFmtId="174" fontId="36" fillId="0" borderId="76" xfId="15" applyNumberFormat="1" applyFont="1" applyBorder="1" applyAlignment="1">
      <alignment horizontal="center" vertical="center"/>
    </xf>
    <xf numFmtId="0" fontId="7" fillId="0" borderId="62" xfId="15" applyFont="1" applyBorder="1" applyAlignment="1">
      <alignment horizontal="center" vertical="center"/>
    </xf>
    <xf numFmtId="0" fontId="7" fillId="0" borderId="67" xfId="15" applyFont="1" applyBorder="1" applyAlignment="1">
      <alignment horizontal="center" vertical="center"/>
    </xf>
    <xf numFmtId="0" fontId="7" fillId="0" borderId="62" xfId="15" quotePrefix="1" applyFont="1" applyBorder="1" applyAlignment="1">
      <alignment horizontal="center" vertical="center"/>
    </xf>
    <xf numFmtId="0" fontId="75" fillId="0" borderId="77" xfId="16" applyFont="1" applyBorder="1" applyAlignment="1">
      <alignment horizontal="left" vertical="center" indent="1"/>
    </xf>
    <xf numFmtId="0" fontId="75" fillId="0" borderId="67" xfId="16" applyFont="1" applyBorder="1" applyAlignment="1">
      <alignment horizontal="left" vertical="center" indent="1"/>
    </xf>
    <xf numFmtId="3" fontId="36" fillId="0" borderId="62" xfId="15" applyNumberFormat="1" applyFont="1" applyBorder="1" applyAlignment="1">
      <alignment horizontal="center" vertical="center"/>
    </xf>
    <xf numFmtId="3" fontId="36" fillId="0" borderId="0" xfId="15" applyNumberFormat="1" applyFont="1" applyAlignment="1">
      <alignment horizontal="left" vertical="top" wrapText="1"/>
    </xf>
    <xf numFmtId="0" fontId="36" fillId="0" borderId="62" xfId="15" quotePrefix="1" applyFont="1" applyBorder="1" applyAlignment="1">
      <alignment horizontal="center" vertical="center"/>
    </xf>
    <xf numFmtId="0" fontId="73" fillId="0" borderId="0" xfId="16" quotePrefix="1" applyFont="1" applyAlignment="1">
      <alignment horizontal="right"/>
    </xf>
    <xf numFmtId="0" fontId="33" fillId="0" borderId="0" xfId="15" applyFont="1" applyAlignment="1">
      <alignment horizontal="center" vertical="center"/>
    </xf>
    <xf numFmtId="0" fontId="37" fillId="0" borderId="0" xfId="15" applyFont="1" applyAlignment="1">
      <alignment horizontal="center" vertical="top"/>
    </xf>
    <xf numFmtId="0" fontId="73" fillId="0" borderId="0" xfId="16" quotePrefix="1" applyFont="1" applyAlignment="1">
      <alignment horizontal="left"/>
    </xf>
    <xf numFmtId="164" fontId="80" fillId="0" borderId="9" xfId="2" applyFont="1" applyFill="1" applyBorder="1" applyAlignment="1" applyProtection="1">
      <alignment vertical="center"/>
      <protection hidden="1"/>
    </xf>
    <xf numFmtId="164" fontId="80" fillId="0" borderId="101" xfId="2" applyFont="1" applyFill="1" applyBorder="1" applyAlignment="1" applyProtection="1">
      <alignment vertical="center"/>
      <protection hidden="1"/>
    </xf>
    <xf numFmtId="164" fontId="80" fillId="0" borderId="62" xfId="2" applyFont="1" applyFill="1" applyBorder="1" applyAlignment="1" applyProtection="1">
      <alignment vertical="center"/>
      <protection hidden="1"/>
    </xf>
    <xf numFmtId="0" fontId="7" fillId="0" borderId="0" xfId="0" applyFont="1" applyBorder="1"/>
    <xf numFmtId="167" fontId="11" fillId="0" borderId="115" xfId="2" applyNumberFormat="1" applyFont="1" applyFill="1" applyBorder="1" applyAlignment="1" applyProtection="1">
      <alignment vertical="center"/>
      <protection hidden="1"/>
    </xf>
    <xf numFmtId="0" fontId="7" fillId="0" borderId="116" xfId="0" applyFont="1" applyBorder="1" applyAlignment="1" applyProtection="1">
      <alignment horizontal="left" vertical="center" indent="1"/>
      <protection hidden="1"/>
    </xf>
    <xf numFmtId="167" fontId="7" fillId="0" borderId="117" xfId="2" applyNumberFormat="1" applyFont="1" applyFill="1" applyBorder="1" applyAlignment="1" applyProtection="1">
      <alignment vertical="center"/>
      <protection hidden="1"/>
    </xf>
    <xf numFmtId="0" fontId="7" fillId="0" borderId="118" xfId="0" applyFont="1" applyBorder="1"/>
  </cellXfs>
  <cellStyles count="31">
    <cellStyle name="Comma" xfId="1" builtinId="3"/>
    <cellStyle name="Comma [0]" xfId="2" builtinId="6"/>
    <cellStyle name="Comma [0] 2" xfId="3" xr:uid="{00000000-0005-0000-0000-000002000000}"/>
    <cellStyle name="Comma [0] 2 2" xfId="22" xr:uid="{EAE6DCC9-5FE0-4154-9E97-0AD8988D9EA3}"/>
    <cellStyle name="Comma [0] 3" xfId="21" xr:uid="{3659E364-3265-445A-8C2E-DBDAE93DDAFC}"/>
    <cellStyle name="Comma 2" xfId="4" xr:uid="{00000000-0005-0000-0000-000003000000}"/>
    <cellStyle name="Comma 2 2" xfId="23" xr:uid="{5F5F139A-CD4D-477E-81A3-6D9289D822DD}"/>
    <cellStyle name="Comma 3" xfId="5" xr:uid="{00000000-0005-0000-0000-000004000000}"/>
    <cellStyle name="Comma 3 2" xfId="24" xr:uid="{860F9D0B-91F8-4814-92C4-C79190C28051}"/>
    <cellStyle name="Comma 4" xfId="14" xr:uid="{00000000-0005-0000-0000-000005000000}"/>
    <cellStyle name="Comma 4 2" xfId="27" xr:uid="{AECCEEA0-04AD-4F57-89F7-A73B4F5DBF77}"/>
    <cellStyle name="Comma 5" xfId="20" xr:uid="{29A0F3FF-836B-41E6-9E49-7CBA1EE6899B}"/>
    <cellStyle name="Hyperlink" xfId="6" builtinId="8"/>
    <cellStyle name="Koma 2" xfId="17" xr:uid="{CCFA260E-9ABB-4D91-B089-1DDE6EE2D707}"/>
    <cellStyle name="Koma 2 2" xfId="29" xr:uid="{95EE0758-AD38-4D09-94DB-2D9953D6F2D3}"/>
    <cellStyle name="Koma 3" xfId="18" xr:uid="{3A80AF51-EAF6-4B76-A631-970BAEB8085B}"/>
    <cellStyle name="Koma 3 2" xfId="30" xr:uid="{9E7C8A67-630D-45BB-80FF-7BE590EC5AD4}"/>
    <cellStyle name="Normal" xfId="0" builtinId="0"/>
    <cellStyle name="Normal 2" xfId="7" xr:uid="{00000000-0005-0000-0000-000008000000}"/>
    <cellStyle name="Normal 2 2" xfId="15" xr:uid="{00000000-0005-0000-0000-000009000000}"/>
    <cellStyle name="Normal 2 2 2" xfId="28" xr:uid="{9C4B3AF4-6ABA-40E2-B274-2B3E39AF074E}"/>
    <cellStyle name="Normal 3" xfId="12" xr:uid="{00000000-0005-0000-0000-00000A000000}"/>
    <cellStyle name="Normal 3 2" xfId="25" xr:uid="{EBF0E49E-BF69-46B6-9ED0-B90B2BD35DEB}"/>
    <cellStyle name="Normal 4" xfId="13" xr:uid="{00000000-0005-0000-0000-00000B000000}"/>
    <cellStyle name="Normal 4 2" xfId="26" xr:uid="{7E59F2F0-81E5-4390-934E-5A6F3992ACB1}"/>
    <cellStyle name="Normal 5" xfId="16" xr:uid="{00000000-0005-0000-0000-00000C000000}"/>
    <cellStyle name="Normal 6" xfId="19" xr:uid="{4CC52D97-091D-402B-9CCC-66F7943E608E}"/>
    <cellStyle name="Normal_Format_LPJ" xfId="8" xr:uid="{00000000-0005-0000-0000-00000D000000}"/>
    <cellStyle name="Normal_Menu Utama" xfId="9" xr:uid="{00000000-0005-0000-0000-00000E000000}"/>
    <cellStyle name="Normal_ratio_index" xfId="10" xr:uid="{00000000-0005-0000-0000-00000F000000}"/>
    <cellStyle name="Normal_SPP" xfId="11" xr:uid="{00000000-0005-0000-0000-000010000000}"/>
  </cellStyles>
  <dxfs count="0"/>
  <tableStyles count="1" defaultTableStyle="TableStyleMedium9" defaultPivotStyle="PivotStyleLight16">
    <tableStyle name="Invisible" pivot="0" table="0" count="0" xr9:uid="{62ACEFFF-9AB0-4AD6-AD04-045ED15D2B57}"/>
  </tableStyles>
  <colors>
    <mruColors>
      <color rgb="FF000099"/>
      <color rgb="FF0000CC"/>
      <color rgb="FF800000"/>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4.xml.rels><?xml version="1.0" encoding="UTF-8" standalone="yes"?>
<Relationships xmlns="http://schemas.openxmlformats.org/package/2006/relationships"><Relationship Id="rId2" Type="http://schemas.openxmlformats.org/officeDocument/2006/relationships/hyperlink" Target="#MENU!E12"/><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oneCellAnchor>
    <xdr:from>
      <xdr:col>0</xdr:col>
      <xdr:colOff>182593</xdr:colOff>
      <xdr:row>0</xdr:row>
      <xdr:rowOff>133885</xdr:rowOff>
    </xdr:from>
    <xdr:ext cx="10379574" cy="1115305"/>
    <xdr:sp macro="" textlink="">
      <xdr:nvSpPr>
        <xdr:cNvPr id="142" name="Rectangle 141">
          <a:extLst>
            <a:ext uri="{FF2B5EF4-FFF2-40B4-BE49-F238E27FC236}">
              <a16:creationId xmlns:a16="http://schemas.microsoft.com/office/drawing/2014/main" id="{00000000-0008-0000-0000-00008E000000}"/>
            </a:ext>
          </a:extLst>
        </xdr:cNvPr>
        <xdr:cNvSpPr/>
      </xdr:nvSpPr>
      <xdr:spPr>
        <a:xfrm>
          <a:off x="182593" y="133885"/>
          <a:ext cx="10379574" cy="1115305"/>
        </a:xfrm>
        <a:prstGeom prst="rect">
          <a:avLst/>
        </a:prstGeom>
        <a:noFill/>
      </xdr:spPr>
      <xdr:txBody>
        <a:bodyPr wrap="square" lIns="91440" tIns="45720" rIns="91440" bIns="45720">
          <a:spAutoFit/>
        </a:bodyPr>
        <a:lstStyle/>
        <a:p>
          <a:pPr algn="l"/>
          <a:r>
            <a:rPr lang="id-ID" sz="3600" b="1" cap="none" spc="0">
              <a:ln w="17780" cmpd="sng">
                <a:solidFill>
                  <a:srgbClr val="FFFFFF"/>
                </a:solidFill>
                <a:prstDash val="solid"/>
                <a:miter lim="800000"/>
              </a:ln>
              <a:solidFill>
                <a:srgbClr val="000099"/>
              </a:solidFill>
              <a:effectLst>
                <a:outerShdw blurRad="50800" algn="tl" rotWithShape="0">
                  <a:srgbClr val="000000"/>
                </a:outerShdw>
              </a:effectLst>
              <a:latin typeface="Britannic Bold" pitchFamily="34" charset="0"/>
            </a:rPr>
            <a:t>Template Pembukuan Bendahara Pengeluaran</a:t>
          </a:r>
          <a:r>
            <a:rPr lang="en-US" sz="3600" b="1" cap="none" spc="0">
              <a:ln w="17780" cmpd="sng">
                <a:solidFill>
                  <a:srgbClr val="FFFFFF"/>
                </a:solidFill>
                <a:prstDash val="solid"/>
                <a:miter lim="800000"/>
              </a:ln>
              <a:solidFill>
                <a:srgbClr val="000099"/>
              </a:solidFill>
              <a:effectLst>
                <a:outerShdw blurRad="50800" algn="tl" rotWithShape="0">
                  <a:srgbClr val="000000"/>
                </a:outerShdw>
              </a:effectLst>
              <a:latin typeface="Britannic Bold" pitchFamily="34" charset="0"/>
            </a:rPr>
            <a:t> BLU Kantor</a:t>
          </a:r>
          <a:r>
            <a:rPr lang="en-US" sz="3600" b="1" cap="none" spc="0" baseline="0">
              <a:ln w="17780" cmpd="sng">
                <a:solidFill>
                  <a:srgbClr val="FFFFFF"/>
                </a:solidFill>
                <a:prstDash val="solid"/>
                <a:miter lim="800000"/>
              </a:ln>
              <a:solidFill>
                <a:srgbClr val="000099"/>
              </a:solidFill>
              <a:effectLst>
                <a:outerShdw blurRad="50800" algn="tl" rotWithShape="0">
                  <a:srgbClr val="000000"/>
                </a:outerShdw>
              </a:effectLst>
              <a:latin typeface="Britannic Bold" pitchFamily="34" charset="0"/>
            </a:rPr>
            <a:t> UPBU A.P.T. Pranoto Samarinda</a:t>
          </a:r>
          <a:endParaRPr lang="en-US" sz="3600" b="1" cap="none" spc="0">
            <a:ln w="17780" cmpd="sng">
              <a:solidFill>
                <a:srgbClr val="FFFFFF"/>
              </a:solidFill>
              <a:prstDash val="solid"/>
              <a:miter lim="800000"/>
            </a:ln>
            <a:solidFill>
              <a:srgbClr val="000099"/>
            </a:solidFill>
            <a:effectLst>
              <a:outerShdw blurRad="50800" algn="tl" rotWithShape="0">
                <a:srgbClr val="000000"/>
              </a:outerShdw>
            </a:effectLst>
            <a:latin typeface="Britannic Bold"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209550</xdr:colOff>
      <xdr:row>11</xdr:row>
      <xdr:rowOff>142875</xdr:rowOff>
    </xdr:from>
    <xdr:to>
      <xdr:col>4</xdr:col>
      <xdr:colOff>390525</xdr:colOff>
      <xdr:row>13</xdr:row>
      <xdr:rowOff>28575</xdr:rowOff>
    </xdr:to>
    <xdr:sp macro="" textlink="">
      <xdr:nvSpPr>
        <xdr:cNvPr id="25657" name="AutoShape 28">
          <a:extLst>
            <a:ext uri="{FF2B5EF4-FFF2-40B4-BE49-F238E27FC236}">
              <a16:creationId xmlns:a16="http://schemas.microsoft.com/office/drawing/2014/main" id="{00000000-0008-0000-0E00-000039640000}"/>
            </a:ext>
          </a:extLst>
        </xdr:cNvPr>
        <xdr:cNvSpPr>
          <a:spLocks noChangeArrowheads="1"/>
        </xdr:cNvSpPr>
      </xdr:nvSpPr>
      <xdr:spPr bwMode="auto">
        <a:xfrm>
          <a:off x="2476500" y="1295400"/>
          <a:ext cx="180975" cy="190500"/>
        </a:xfrm>
        <a:prstGeom prst="leftArrow">
          <a:avLst>
            <a:gd name="adj1" fmla="val 50000"/>
            <a:gd name="adj2" fmla="val 25000"/>
          </a:avLst>
        </a:prstGeom>
        <a:solidFill>
          <a:srgbClr val="FFFFFF"/>
        </a:solidFill>
        <a:ln w="9525">
          <a:solidFill>
            <a:srgbClr val="FFFFFF"/>
          </a:solidFill>
          <a:miter lim="800000"/>
          <a:headEnd/>
          <a:tailEnd/>
        </a:ln>
      </xdr:spPr>
    </xdr:sp>
    <xdr:clientData/>
  </xdr:twoCellAnchor>
  <xdr:twoCellAnchor>
    <xdr:from>
      <xdr:col>12</xdr:col>
      <xdr:colOff>28575</xdr:colOff>
      <xdr:row>15</xdr:row>
      <xdr:rowOff>114300</xdr:rowOff>
    </xdr:from>
    <xdr:to>
      <xdr:col>12</xdr:col>
      <xdr:colOff>171450</xdr:colOff>
      <xdr:row>17</xdr:row>
      <xdr:rowOff>28575</xdr:rowOff>
    </xdr:to>
    <xdr:sp macro="" textlink="">
      <xdr:nvSpPr>
        <xdr:cNvPr id="25658" name="AutoShape 46">
          <a:extLst>
            <a:ext uri="{FF2B5EF4-FFF2-40B4-BE49-F238E27FC236}">
              <a16:creationId xmlns:a16="http://schemas.microsoft.com/office/drawing/2014/main" id="{00000000-0008-0000-0E00-00003A640000}"/>
            </a:ext>
          </a:extLst>
        </xdr:cNvPr>
        <xdr:cNvSpPr>
          <a:spLocks noChangeArrowheads="1"/>
        </xdr:cNvSpPr>
      </xdr:nvSpPr>
      <xdr:spPr bwMode="auto">
        <a:xfrm>
          <a:off x="7848600" y="1914525"/>
          <a:ext cx="142875" cy="171450"/>
        </a:xfrm>
        <a:prstGeom prst="leftArrow">
          <a:avLst>
            <a:gd name="adj1" fmla="val 50000"/>
            <a:gd name="adj2" fmla="val 25000"/>
          </a:avLst>
        </a:prstGeom>
        <a:solidFill>
          <a:srgbClr val="FFFF00"/>
        </a:solidFill>
        <a:ln w="9525">
          <a:solidFill>
            <a:srgbClr val="FFFF00"/>
          </a:solidFill>
          <a:miter lim="800000"/>
          <a:headEnd/>
          <a:tailEnd/>
        </a:ln>
      </xdr:spPr>
    </xdr:sp>
    <xdr:clientData/>
  </xdr:twoCellAnchor>
  <xdr:twoCellAnchor>
    <xdr:from>
      <xdr:col>9</xdr:col>
      <xdr:colOff>695325</xdr:colOff>
      <xdr:row>119</xdr:row>
      <xdr:rowOff>47625</xdr:rowOff>
    </xdr:from>
    <xdr:to>
      <xdr:col>10</xdr:col>
      <xdr:colOff>104775</xdr:colOff>
      <xdr:row>120</xdr:row>
      <xdr:rowOff>114300</xdr:rowOff>
    </xdr:to>
    <xdr:sp macro="" textlink="">
      <xdr:nvSpPr>
        <xdr:cNvPr id="25659" name="AutoShape 47">
          <a:extLst>
            <a:ext uri="{FF2B5EF4-FFF2-40B4-BE49-F238E27FC236}">
              <a16:creationId xmlns:a16="http://schemas.microsoft.com/office/drawing/2014/main" id="{00000000-0008-0000-0E00-00003B640000}"/>
            </a:ext>
          </a:extLst>
        </xdr:cNvPr>
        <xdr:cNvSpPr>
          <a:spLocks noChangeArrowheads="1"/>
        </xdr:cNvSpPr>
      </xdr:nvSpPr>
      <xdr:spPr bwMode="auto">
        <a:xfrm>
          <a:off x="6143625" y="3276600"/>
          <a:ext cx="200025" cy="266700"/>
        </a:xfrm>
        <a:prstGeom prst="downArrow">
          <a:avLst>
            <a:gd name="adj1" fmla="val 50000"/>
            <a:gd name="adj2" fmla="val 33333"/>
          </a:avLst>
        </a:prstGeom>
        <a:solidFill>
          <a:srgbClr val="FFFF00"/>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152400</xdr:colOff>
      <xdr:row>1</xdr:row>
      <xdr:rowOff>133350</xdr:rowOff>
    </xdr:from>
    <xdr:to>
      <xdr:col>7</xdr:col>
      <xdr:colOff>333375</xdr:colOff>
      <xdr:row>3</xdr:row>
      <xdr:rowOff>28575</xdr:rowOff>
    </xdr:to>
    <xdr:sp macro="" textlink="">
      <xdr:nvSpPr>
        <xdr:cNvPr id="29713" name="AutoShape 28">
          <a:extLst>
            <a:ext uri="{FF2B5EF4-FFF2-40B4-BE49-F238E27FC236}">
              <a16:creationId xmlns:a16="http://schemas.microsoft.com/office/drawing/2014/main" id="{00000000-0008-0000-1400-000011740000}"/>
            </a:ext>
          </a:extLst>
        </xdr:cNvPr>
        <xdr:cNvSpPr>
          <a:spLocks noChangeArrowheads="1"/>
        </xdr:cNvSpPr>
      </xdr:nvSpPr>
      <xdr:spPr bwMode="auto">
        <a:xfrm>
          <a:off x="2524125" y="276225"/>
          <a:ext cx="180975" cy="228600"/>
        </a:xfrm>
        <a:prstGeom prst="leftArrow">
          <a:avLst>
            <a:gd name="adj1" fmla="val 50000"/>
            <a:gd name="adj2" fmla="val 25000"/>
          </a:avLst>
        </a:prstGeom>
        <a:solidFill>
          <a:srgbClr val="FFFFFF"/>
        </a:solidFill>
        <a:ln w="9525">
          <a:solidFill>
            <a:srgbClr val="FFFFFF"/>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0</xdr:row>
      <xdr:rowOff>19050</xdr:rowOff>
    </xdr:from>
    <xdr:to>
      <xdr:col>1</xdr:col>
      <xdr:colOff>9525</xdr:colOff>
      <xdr:row>1</xdr:row>
      <xdr:rowOff>66675</xdr:rowOff>
    </xdr:to>
    <xdr:sp macro="" textlink="">
      <xdr:nvSpPr>
        <xdr:cNvPr id="39937" name="AutoShape 7">
          <a:hlinkClick xmlns:r="http://schemas.openxmlformats.org/officeDocument/2006/relationships" r:id="rId1"/>
          <a:extLst>
            <a:ext uri="{FF2B5EF4-FFF2-40B4-BE49-F238E27FC236}">
              <a16:creationId xmlns:a16="http://schemas.microsoft.com/office/drawing/2014/main" id="{00000000-0008-0000-1500-0000019C0000}"/>
            </a:ext>
          </a:extLst>
        </xdr:cNvPr>
        <xdr:cNvSpPr>
          <a:spLocks noChangeArrowheads="1"/>
        </xdr:cNvSpPr>
      </xdr:nvSpPr>
      <xdr:spPr bwMode="auto">
        <a:xfrm>
          <a:off x="47625" y="19050"/>
          <a:ext cx="200025" cy="190500"/>
        </a:xfrm>
        <a:prstGeom prst="leftArrow">
          <a:avLst>
            <a:gd name="adj1" fmla="val 50000"/>
            <a:gd name="adj2" fmla="val 26250"/>
          </a:avLst>
        </a:prstGeom>
        <a:solidFill>
          <a:srgbClr val="FF0000"/>
        </a:solidFill>
        <a:ln w="9525">
          <a:noFill/>
          <a:miter lim="800000"/>
          <a:headEnd/>
          <a:tailEnd/>
        </a:ln>
      </xdr:spPr>
    </xdr:sp>
    <xdr:clientData/>
  </xdr:twoCellAnchor>
  <xdr:twoCellAnchor>
    <xdr:from>
      <xdr:col>1</xdr:col>
      <xdr:colOff>76200</xdr:colOff>
      <xdr:row>0</xdr:row>
      <xdr:rowOff>38100</xdr:rowOff>
    </xdr:from>
    <xdr:to>
      <xdr:col>3</xdr:col>
      <xdr:colOff>0</xdr:colOff>
      <xdr:row>1</xdr:row>
      <xdr:rowOff>76200</xdr:rowOff>
    </xdr:to>
    <xdr:sp macro="" textlink="">
      <xdr:nvSpPr>
        <xdr:cNvPr id="39938" name="Text Box 8">
          <a:hlinkClick xmlns:r="http://schemas.openxmlformats.org/officeDocument/2006/relationships" r:id="rId2"/>
          <a:extLst>
            <a:ext uri="{FF2B5EF4-FFF2-40B4-BE49-F238E27FC236}">
              <a16:creationId xmlns:a16="http://schemas.microsoft.com/office/drawing/2014/main" id="{00000000-0008-0000-1500-0000029C0000}"/>
            </a:ext>
          </a:extLst>
        </xdr:cNvPr>
        <xdr:cNvSpPr txBox="1">
          <a:spLocks noChangeArrowheads="1"/>
        </xdr:cNvSpPr>
      </xdr:nvSpPr>
      <xdr:spPr bwMode="auto">
        <a:xfrm>
          <a:off x="314325" y="38100"/>
          <a:ext cx="361950" cy="180975"/>
        </a:xfrm>
        <a:prstGeom prst="rect">
          <a:avLst/>
        </a:prstGeom>
        <a:solidFill>
          <a:srgbClr val="FFFFFF"/>
        </a:solidFill>
        <a:ln w="9525">
          <a:solidFill>
            <a:srgbClr val="000000"/>
          </a:solidFill>
          <a:miter lim="800000"/>
          <a:headEnd/>
          <a:tailEnd/>
        </a:ln>
      </xdr:spPr>
      <xdr:txBody>
        <a:bodyPr vertOverflow="clip" wrap="square" lIns="36576" tIns="27432" rIns="36576" bIns="0" anchor="t" upright="1"/>
        <a:lstStyle/>
        <a:p>
          <a:pPr algn="ctr" rtl="1">
            <a:defRPr sz="1000"/>
          </a:pPr>
          <a:r>
            <a:rPr lang="en-US" sz="600" b="0" i="0" strike="noStrike">
              <a:solidFill>
                <a:srgbClr val="000000"/>
              </a:solidFill>
              <a:latin typeface="Arial"/>
              <a:cs typeface="Arial"/>
            </a:rPr>
            <a:t>MENU</a:t>
          </a:r>
        </a:p>
      </xdr:txBody>
    </xdr:sp>
    <xdr:clientData/>
  </xdr:twoCellAnchor>
  <xdr:twoCellAnchor>
    <xdr:from>
      <xdr:col>6</xdr:col>
      <xdr:colOff>152400</xdr:colOff>
      <xdr:row>1</xdr:row>
      <xdr:rowOff>133350</xdr:rowOff>
    </xdr:from>
    <xdr:to>
      <xdr:col>6</xdr:col>
      <xdr:colOff>333375</xdr:colOff>
      <xdr:row>3</xdr:row>
      <xdr:rowOff>28575</xdr:rowOff>
    </xdr:to>
    <xdr:sp macro="" textlink="">
      <xdr:nvSpPr>
        <xdr:cNvPr id="39940" name="AutoShape 28">
          <a:extLst>
            <a:ext uri="{FF2B5EF4-FFF2-40B4-BE49-F238E27FC236}">
              <a16:creationId xmlns:a16="http://schemas.microsoft.com/office/drawing/2014/main" id="{00000000-0008-0000-1500-0000049C0000}"/>
            </a:ext>
          </a:extLst>
        </xdr:cNvPr>
        <xdr:cNvSpPr>
          <a:spLocks noChangeArrowheads="1"/>
        </xdr:cNvSpPr>
      </xdr:nvSpPr>
      <xdr:spPr bwMode="auto">
        <a:xfrm>
          <a:off x="2524125" y="276225"/>
          <a:ext cx="180975" cy="228600"/>
        </a:xfrm>
        <a:prstGeom prst="leftArrow">
          <a:avLst>
            <a:gd name="adj1" fmla="val 50000"/>
            <a:gd name="adj2" fmla="val 25000"/>
          </a:avLst>
        </a:prstGeom>
        <a:solidFill>
          <a:srgbClr val="FFFFFF"/>
        </a:solidFill>
        <a:ln w="9525">
          <a:solidFill>
            <a:srgbClr val="FFFFFF"/>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5._BACKUP_BENPEG_2014\01._Januari\02._Pembukuan_Bulan_Februari_2013%20-%20B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erbilang.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ETUP"/>
      <sheetName val="Referensi"/>
      <sheetName val="Input_Transaksi"/>
      <sheetName val="BKU"/>
      <sheetName val="TUNAI"/>
      <sheetName val="BANK"/>
      <sheetName val="BPP"/>
      <sheetName val="UP"/>
      <sheetName val="LSB"/>
      <sheetName val="PERJADIN"/>
      <sheetName val="PJK"/>
      <sheetName val="LAIN"/>
      <sheetName val="WASJA"/>
      <sheetName val="SPP_06"/>
      <sheetName val="SPP_04"/>
      <sheetName val="SPP_03"/>
      <sheetName val="SPP_02"/>
      <sheetName val="SPP"/>
      <sheetName val="SPTB"/>
      <sheetName val="SPTB_LS"/>
      <sheetName val="BAR"/>
      <sheetName val="LPJ"/>
      <sheetName val="LPJ (2)"/>
      <sheetName val="PENUTUPAN BKU"/>
      <sheetName val="Register"/>
      <sheetName val="LKK"/>
    </sheetNames>
    <sheetDataSet>
      <sheetData sheetId="0" refreshError="1"/>
      <sheetData sheetId="1">
        <row r="6">
          <cell r="V6" t="str">
            <v>Bendahara Pengeluaran Balai Diklat Contoh Bandung</v>
          </cell>
          <cell r="W6" t="str">
            <v>Jl. Asia Afrika 100 Bandung</v>
          </cell>
          <cell r="X6" t="str">
            <v>Bank Jabar Bandung</v>
          </cell>
          <cell r="Y6" t="str">
            <v>00.12345</v>
          </cell>
        </row>
        <row r="7">
          <cell r="V7" t="str">
            <v>CV Rahayu</v>
          </cell>
          <cell r="W7" t="str">
            <v>Jl. Pelanduk 12 Bandung</v>
          </cell>
          <cell r="X7" t="str">
            <v>Bank Mandiri Bandung</v>
          </cell>
          <cell r="Y7">
            <v>123456789</v>
          </cell>
        </row>
      </sheetData>
      <sheetData sheetId="2">
        <row r="6">
          <cell r="G6" t="str">
            <v>A  Membukukan Pagu DIPA</v>
          </cell>
        </row>
      </sheetData>
      <sheetData sheetId="3" refreshError="1"/>
      <sheetData sheetId="4" refreshError="1"/>
      <sheetData sheetId="5">
        <row r="9">
          <cell r="H9">
            <v>3694031</v>
          </cell>
        </row>
      </sheetData>
      <sheetData sheetId="6">
        <row r="9">
          <cell r="H9">
            <v>31285969</v>
          </cell>
        </row>
      </sheetData>
      <sheetData sheetId="7">
        <row r="9">
          <cell r="H9">
            <v>0</v>
          </cell>
        </row>
      </sheetData>
      <sheetData sheetId="8">
        <row r="9">
          <cell r="H9">
            <v>34980000</v>
          </cell>
        </row>
      </sheetData>
      <sheetData sheetId="9">
        <row r="9">
          <cell r="H9">
            <v>0</v>
          </cell>
        </row>
      </sheetData>
      <sheetData sheetId="10">
        <row r="9">
          <cell r="H9">
            <v>0</v>
          </cell>
        </row>
      </sheetData>
      <sheetData sheetId="11">
        <row r="9">
          <cell r="L9">
            <v>0</v>
          </cell>
        </row>
      </sheetData>
      <sheetData sheetId="12">
        <row r="9">
          <cell r="H9">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erbilang"/>
    </sheetNames>
    <definedNames>
      <definedName name="terbilang"/>
    </definedNames>
    <sheetDataSet>
      <sheetData sheetId="0"/>
      <sheetData sheetId="1" refreshError="1"/>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Foundry">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Foundry">
      <a:majorFont>
        <a:latin typeface="Rockwell"/>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Foundry">
      <a:fillStyleLst>
        <a:solidFill>
          <a:schemeClr val="phClr"/>
        </a:solidFill>
        <a:gradFill rotWithShape="1">
          <a:gsLst>
            <a:gs pos="0">
              <a:schemeClr val="phClr">
                <a:tint val="70000"/>
                <a:satMod val="180000"/>
              </a:schemeClr>
            </a:gs>
            <a:gs pos="62000">
              <a:schemeClr val="phClr">
                <a:tint val="30000"/>
                <a:satMod val="180000"/>
              </a:schemeClr>
            </a:gs>
            <a:gs pos="100000">
              <a:schemeClr val="phClr">
                <a:tint val="22000"/>
                <a:satMod val="180000"/>
              </a:schemeClr>
            </a:gs>
          </a:gsLst>
          <a:lin ang="16200000" scaled="0"/>
        </a:gradFill>
        <a:gradFill rotWithShape="1">
          <a:gsLst>
            <a:gs pos="0">
              <a:schemeClr val="phClr">
                <a:shade val="58000"/>
                <a:satMod val="150000"/>
              </a:schemeClr>
            </a:gs>
            <a:gs pos="72000">
              <a:schemeClr val="phClr">
                <a:tint val="90000"/>
                <a:satMod val="135000"/>
              </a:schemeClr>
            </a:gs>
            <a:gs pos="100000">
              <a:schemeClr val="phClr">
                <a:tint val="80000"/>
                <a:satMod val="155000"/>
              </a:schemeClr>
            </a:gs>
          </a:gsLst>
          <a:lin ang="16200000" scaled="0"/>
        </a:gradFill>
      </a:fillStyleLst>
      <a:lnStyleLst>
        <a:ln w="9525" cap="flat" cmpd="sng" algn="ctr">
          <a:solidFill>
            <a:schemeClr val="phClr">
              <a:shade val="80000"/>
            </a:schemeClr>
          </a:solidFill>
          <a:prstDash val="solid"/>
        </a:ln>
        <a:ln w="38100" cap="flat" cmpd="sng" algn="ctr">
          <a:solidFill>
            <a:schemeClr val="phClr"/>
          </a:solidFill>
          <a:prstDash val="solid"/>
        </a:ln>
        <a:ln w="38100" cap="flat" cmpd="sng" algn="ctr">
          <a:solidFill>
            <a:schemeClr val="phClr"/>
          </a:solidFill>
          <a:prstDash val="solid"/>
        </a:ln>
      </a:lnStyleLst>
      <a:effectStyleLst>
        <a:effectStyle>
          <a:effectLst>
            <a:outerShdw blurRad="50800" dist="38100" dir="5400000" rotWithShape="0">
              <a:srgbClr val="000000">
                <a:alpha val="43137"/>
              </a:srgbClr>
            </a:outerShdw>
          </a:effectLst>
        </a:effectStyle>
        <a:effectStyle>
          <a:effectLst>
            <a:outerShdw blurRad="50800" dist="38100" dir="5400000" rotWithShape="0">
              <a:srgbClr val="000000">
                <a:alpha val="43137"/>
              </a:srgbClr>
            </a:outerShdw>
          </a:effectLst>
        </a:effectStyle>
        <a:effectStyle>
          <a:effectLst>
            <a:outerShdw blurRad="50800" dist="38100" dir="5400000" rotWithShape="0">
              <a:srgbClr val="000000">
                <a:alpha val="43137"/>
              </a:srgbClr>
            </a:outerShdw>
          </a:effectLst>
          <a:scene3d>
            <a:camera prst="orthographicFront" fov="0">
              <a:rot lat="0" lon="0" rev="0"/>
            </a:camera>
            <a:lightRig rig="soft" dir="tl">
              <a:rot lat="0" lon="0" rev="20000000"/>
            </a:lightRig>
          </a:scene3d>
          <a:sp3d prstMaterial="matte">
            <a:bevelT w="63500" h="63500" prst="coolSlant"/>
          </a:sp3d>
        </a:effectStyle>
      </a:effectStyleLst>
      <a:bgFillStyleLst>
        <a:solidFill>
          <a:schemeClr val="phClr"/>
        </a:solidFill>
        <a:gradFill rotWithShape="1">
          <a:gsLst>
            <a:gs pos="0">
              <a:schemeClr val="phClr">
                <a:tint val="75000"/>
                <a:satMod val="400000"/>
              </a:schemeClr>
            </a:gs>
            <a:gs pos="20000">
              <a:schemeClr val="phClr">
                <a:tint val="80000"/>
                <a:satMod val="355000"/>
              </a:schemeClr>
            </a:gs>
            <a:gs pos="100000">
              <a:schemeClr val="phClr">
                <a:tint val="95000"/>
                <a:shade val="55000"/>
                <a:satMod val="355000"/>
              </a:schemeClr>
            </a:gs>
          </a:gsLst>
          <a:path path="circle">
            <a:fillToRect l="67500" t="35000" r="32500" b="65000"/>
          </a:path>
        </a:gradFill>
        <a:blipFill>
          <a:blip xmlns:r="http://schemas.openxmlformats.org/officeDocument/2006/relationships" r:embed="rId1">
            <a:duotone>
              <a:schemeClr val="phClr">
                <a:shade val="30000"/>
                <a:satMod val="120000"/>
              </a:schemeClr>
              <a:schemeClr val="phClr">
                <a:tint val="70000"/>
                <a:satMod val="250000"/>
              </a:schemeClr>
            </a:duotone>
          </a:blip>
          <a:tile tx="0" ty="0" sx="50000" sy="50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30"/>
  <sheetViews>
    <sheetView showGridLines="0" zoomScale="90" zoomScaleNormal="90" workbookViewId="0">
      <selection activeCell="E358" sqref="E358:E359"/>
    </sheetView>
  </sheetViews>
  <sheetFormatPr defaultColWidth="10.6640625" defaultRowHeight="12.5" x14ac:dyDescent="0.25"/>
  <cols>
    <col min="1" max="1" width="4.109375" style="71" customWidth="1"/>
    <col min="2" max="2" width="3.6640625" style="71" customWidth="1"/>
    <col min="3" max="3" width="40.6640625" style="71" customWidth="1"/>
    <col min="4" max="4" width="3.6640625" style="71" customWidth="1"/>
    <col min="5" max="5" width="4.6640625" style="71" customWidth="1"/>
    <col min="6" max="6" width="3.6640625" style="71" customWidth="1"/>
    <col min="7" max="7" width="40.6640625" style="71" customWidth="1"/>
    <col min="8" max="8" width="3.6640625" style="71" customWidth="1"/>
    <col min="9" max="9" width="40.6640625" style="71" customWidth="1"/>
    <col min="10" max="10" width="3.6640625" style="71" customWidth="1"/>
    <col min="11" max="12" width="8.6640625" style="71" customWidth="1"/>
    <col min="13" max="16384" width="10.6640625" style="71"/>
  </cols>
  <sheetData>
    <row r="1" spans="2:10" ht="39.75" customHeight="1" x14ac:dyDescent="0.25">
      <c r="B1" s="70"/>
      <c r="D1" s="72"/>
      <c r="E1" s="72"/>
      <c r="F1" s="72"/>
      <c r="G1" s="72"/>
      <c r="H1" s="72"/>
      <c r="I1" s="72"/>
      <c r="J1" s="72"/>
    </row>
    <row r="2" spans="2:10" ht="14.25" customHeight="1" x14ac:dyDescent="0.25">
      <c r="B2" s="70"/>
      <c r="E2" s="96"/>
      <c r="F2" s="72"/>
      <c r="G2" s="72"/>
      <c r="H2" s="72"/>
      <c r="I2" s="72"/>
      <c r="J2" s="72"/>
    </row>
    <row r="3" spans="2:10" ht="39.75" customHeight="1" x14ac:dyDescent="0.25">
      <c r="B3" s="70"/>
      <c r="E3" s="72"/>
      <c r="F3" s="72"/>
      <c r="G3" s="72"/>
      <c r="H3" s="72"/>
      <c r="I3" s="72"/>
      <c r="J3" s="72"/>
    </row>
    <row r="4" spans="2:10" ht="10.5" customHeight="1" thickBot="1" x14ac:dyDescent="0.3"/>
    <row r="5" spans="2:10" ht="6" customHeight="1" thickTop="1" thickBot="1" x14ac:dyDescent="0.3">
      <c r="B5" s="97"/>
      <c r="C5" s="98"/>
      <c r="D5" s="99"/>
      <c r="F5" s="97"/>
      <c r="G5" s="98"/>
      <c r="H5" s="98"/>
      <c r="I5" s="98"/>
      <c r="J5" s="99"/>
    </row>
    <row r="6" spans="2:10" s="75" customFormat="1" ht="15" customHeight="1" thickBot="1" x14ac:dyDescent="0.25">
      <c r="B6" s="100"/>
      <c r="C6" s="120" t="s">
        <v>22</v>
      </c>
      <c r="D6" s="101"/>
      <c r="F6" s="100"/>
      <c r="G6" s="311" t="s">
        <v>22</v>
      </c>
      <c r="H6" s="311"/>
      <c r="I6" s="311"/>
      <c r="J6" s="101"/>
    </row>
    <row r="7" spans="2:10" s="75" customFormat="1" ht="6.75" customHeight="1" thickBot="1" x14ac:dyDescent="0.25">
      <c r="B7" s="102"/>
      <c r="C7" s="103"/>
      <c r="D7" s="104"/>
      <c r="F7" s="102"/>
      <c r="G7" s="103"/>
      <c r="H7" s="103"/>
      <c r="I7" s="103"/>
      <c r="J7" s="104"/>
    </row>
    <row r="8" spans="2:10" s="75" customFormat="1" ht="30" customHeight="1" thickBot="1" x14ac:dyDescent="0.25">
      <c r="B8" s="102"/>
      <c r="C8" s="386" t="s">
        <v>221</v>
      </c>
      <c r="D8" s="110" t="s">
        <v>4</v>
      </c>
      <c r="F8" s="100"/>
      <c r="G8" s="103"/>
      <c r="H8" s="109" t="s">
        <v>4</v>
      </c>
      <c r="I8" s="394" t="s">
        <v>281</v>
      </c>
      <c r="J8" s="110"/>
    </row>
    <row r="9" spans="2:10" s="75" customFormat="1" ht="7.5" customHeight="1" thickTop="1" thickBot="1" x14ac:dyDescent="0.25">
      <c r="B9" s="102"/>
      <c r="C9" s="103"/>
      <c r="D9" s="104" t="s">
        <v>4</v>
      </c>
      <c r="F9" s="102"/>
      <c r="G9" s="121"/>
      <c r="H9" s="108" t="s">
        <v>4</v>
      </c>
      <c r="I9" s="391"/>
      <c r="J9" s="104" t="s">
        <v>4</v>
      </c>
    </row>
    <row r="10" spans="2:10" s="75" customFormat="1" ht="30" customHeight="1" thickBot="1" x14ac:dyDescent="0.25">
      <c r="B10" s="102"/>
      <c r="C10" s="386" t="s">
        <v>363</v>
      </c>
      <c r="D10" s="110" t="s">
        <v>4</v>
      </c>
      <c r="F10" s="102"/>
      <c r="G10" s="395" t="s">
        <v>12</v>
      </c>
      <c r="H10" s="109" t="s">
        <v>4</v>
      </c>
      <c r="I10" s="394" t="s">
        <v>282</v>
      </c>
      <c r="J10" s="110" t="s">
        <v>4</v>
      </c>
    </row>
    <row r="11" spans="2:10" s="75" customFormat="1" ht="7.5" customHeight="1" thickTop="1" thickBot="1" x14ac:dyDescent="0.25">
      <c r="B11" s="102"/>
      <c r="C11" s="103"/>
      <c r="D11" s="104" t="s">
        <v>4</v>
      </c>
      <c r="F11" s="102"/>
      <c r="G11" s="121"/>
      <c r="H11" s="108" t="s">
        <v>4</v>
      </c>
      <c r="I11" s="391"/>
      <c r="J11" s="104" t="s">
        <v>4</v>
      </c>
    </row>
    <row r="12" spans="2:10" s="75" customFormat="1" ht="30" customHeight="1" thickBot="1" x14ac:dyDescent="0.25">
      <c r="B12" s="102"/>
      <c r="C12" s="389" t="s">
        <v>94</v>
      </c>
      <c r="D12" s="110" t="s">
        <v>4</v>
      </c>
      <c r="F12" s="102"/>
      <c r="G12" s="393" t="s">
        <v>365</v>
      </c>
      <c r="H12" s="109" t="s">
        <v>4</v>
      </c>
      <c r="I12" s="394" t="s">
        <v>283</v>
      </c>
      <c r="J12" s="110" t="s">
        <v>4</v>
      </c>
    </row>
    <row r="13" spans="2:10" s="75" customFormat="1" ht="7.5" customHeight="1" thickTop="1" thickBot="1" x14ac:dyDescent="0.25">
      <c r="B13" s="102"/>
      <c r="C13" s="103"/>
      <c r="D13" s="104" t="s">
        <v>4</v>
      </c>
      <c r="F13" s="102"/>
      <c r="G13" s="391"/>
      <c r="H13" s="108" t="s">
        <v>4</v>
      </c>
      <c r="I13" s="391"/>
      <c r="J13" s="104" t="s">
        <v>4</v>
      </c>
    </row>
    <row r="14" spans="2:10" s="75" customFormat="1" ht="30" customHeight="1" thickBot="1" x14ac:dyDescent="0.25">
      <c r="B14" s="102"/>
      <c r="C14" s="390" t="s">
        <v>279</v>
      </c>
      <c r="D14" s="110" t="s">
        <v>4</v>
      </c>
      <c r="F14" s="102"/>
      <c r="G14" s="393" t="s">
        <v>364</v>
      </c>
      <c r="H14" s="109" t="s">
        <v>4</v>
      </c>
      <c r="I14" s="394" t="s">
        <v>66</v>
      </c>
      <c r="J14" s="110" t="s">
        <v>4</v>
      </c>
    </row>
    <row r="15" spans="2:10" s="75" customFormat="1" ht="7.5" customHeight="1" thickTop="1" thickBot="1" x14ac:dyDescent="0.25">
      <c r="B15" s="102"/>
      <c r="C15" s="103"/>
      <c r="D15" s="104" t="s">
        <v>4</v>
      </c>
      <c r="F15" s="102"/>
      <c r="G15" s="391"/>
      <c r="H15" s="108" t="s">
        <v>4</v>
      </c>
      <c r="I15" s="391"/>
      <c r="J15" s="104" t="s">
        <v>4</v>
      </c>
    </row>
    <row r="16" spans="2:10" s="75" customFormat="1" ht="30" customHeight="1" thickBot="1" x14ac:dyDescent="0.25">
      <c r="B16" s="102"/>
      <c r="C16" s="417" t="s">
        <v>381</v>
      </c>
      <c r="D16" s="110" t="s">
        <v>4</v>
      </c>
      <c r="F16" s="102"/>
      <c r="G16" s="393" t="s">
        <v>56</v>
      </c>
      <c r="H16" s="109" t="s">
        <v>4</v>
      </c>
      <c r="I16" s="392" t="s">
        <v>366</v>
      </c>
      <c r="J16" s="110" t="s">
        <v>4</v>
      </c>
    </row>
    <row r="17" spans="2:10" s="75" customFormat="1" ht="7.5" customHeight="1" thickTop="1" thickBot="1" x14ac:dyDescent="0.25">
      <c r="B17" s="102"/>
      <c r="C17" s="121"/>
      <c r="D17" s="110"/>
      <c r="F17" s="102"/>
      <c r="G17" s="391"/>
      <c r="H17" s="108" t="s">
        <v>4</v>
      </c>
      <c r="I17" s="391"/>
      <c r="J17" s="110"/>
    </row>
    <row r="18" spans="2:10" s="75" customFormat="1" ht="30" customHeight="1" thickBot="1" x14ac:dyDescent="0.25">
      <c r="B18" s="102"/>
      <c r="C18" s="387" t="s">
        <v>368</v>
      </c>
      <c r="D18" s="110"/>
      <c r="F18" s="102"/>
      <c r="G18" s="393" t="s">
        <v>280</v>
      </c>
      <c r="H18" s="109" t="s">
        <v>4</v>
      </c>
      <c r="I18" s="392" t="s">
        <v>367</v>
      </c>
      <c r="J18" s="110"/>
    </row>
    <row r="19" spans="2:10" s="75" customFormat="1" ht="15" customHeight="1" thickTop="1" thickBot="1" x14ac:dyDescent="0.25">
      <c r="B19" s="105"/>
      <c r="C19" s="106"/>
      <c r="D19" s="107"/>
      <c r="F19" s="105"/>
      <c r="G19" s="106"/>
      <c r="H19" s="106"/>
      <c r="I19" s="106"/>
      <c r="J19" s="107"/>
    </row>
    <row r="20" spans="2:10" s="75" customFormat="1" ht="18.75" customHeight="1" thickTop="1" x14ac:dyDescent="0.2">
      <c r="B20" s="74"/>
      <c r="F20" s="73"/>
    </row>
    <row r="21" spans="2:10" x14ac:dyDescent="0.25">
      <c r="B21" s="70"/>
    </row>
    <row r="22" spans="2:10" x14ac:dyDescent="0.25">
      <c r="B22" s="70"/>
    </row>
    <row r="23" spans="2:10" x14ac:dyDescent="0.25">
      <c r="B23" s="70"/>
    </row>
    <row r="24" spans="2:10" x14ac:dyDescent="0.25">
      <c r="B24" s="70"/>
    </row>
    <row r="25" spans="2:10" x14ac:dyDescent="0.25">
      <c r="B25" s="70"/>
    </row>
    <row r="26" spans="2:10" x14ac:dyDescent="0.25">
      <c r="B26" s="70"/>
    </row>
    <row r="27" spans="2:10" x14ac:dyDescent="0.25">
      <c r="B27" s="70"/>
    </row>
    <row r="28" spans="2:10" x14ac:dyDescent="0.25">
      <c r="B28" s="70"/>
    </row>
    <row r="29" spans="2:10" x14ac:dyDescent="0.25">
      <c r="B29" s="70"/>
    </row>
    <row r="30" spans="2:10" x14ac:dyDescent="0.25">
      <c r="B30" s="70"/>
    </row>
  </sheetData>
  <phoneticPr fontId="25" type="noConversion"/>
  <hyperlinks>
    <hyperlink ref="C8" location="SETUP!A1" display="REFERENSI" xr:uid="{00000000-0004-0000-0000-000000000000}"/>
    <hyperlink ref="I8" location="UP!A1" display="BP-UANG PERSEDIAAN" xr:uid="{00000000-0004-0000-0000-000001000000}"/>
    <hyperlink ref="G10" location="BKU!A1" display="BUKU KAS UMUM" xr:uid="{00000000-0004-0000-0000-000002000000}"/>
    <hyperlink ref="C10" location="SETUP!A1" display="REFERENSI" xr:uid="{00000000-0004-0000-0000-000003000000}"/>
    <hyperlink ref="C12" location="Input_Transaksi!A1" display="INPUT DATA TRANSAKSI" xr:uid="{00000000-0004-0000-0000-000004000000}"/>
    <hyperlink ref="C14" location="SPP!A1" display="SURAT PERMINTAAN PEMBAYARAN" xr:uid="{00000000-0004-0000-0000-000005000000}"/>
    <hyperlink ref="C16" location="SPTB!A1" display="SPTB" xr:uid="{00000000-0004-0000-0000-000006000000}"/>
    <hyperlink ref="G12" location="TUNAI!A1" display="BUKU PEMBANTU KAS" xr:uid="{00000000-0004-0000-0000-000007000000}"/>
    <hyperlink ref="G14" location="BANK!A1" display="BUKU PEMBANTU BANK" xr:uid="{00000000-0004-0000-0000-000008000000}"/>
    <hyperlink ref="G16" location="BPP!A1" display="BUKU PEMBANTU BPP" xr:uid="{00000000-0004-0000-0000-000009000000}"/>
    <hyperlink ref="G18" location="PERJADIN!A1" display="BP-UANG MUKA PERJADIN" xr:uid="{00000000-0004-0000-0000-00000A000000}"/>
    <hyperlink ref="I10" location="LSB!A1" display="BP-LS BENDAHARA" xr:uid="{00000000-0004-0000-0000-00000B000000}"/>
    <hyperlink ref="I12" location="PJK!A1" display="BP-PAJAK" xr:uid="{00000000-0004-0000-0000-00000C000000}"/>
    <hyperlink ref="I14" location="LAIN!A1" display="BUKU LAIN-LAIN" xr:uid="{00000000-0004-0000-0000-00000D000000}"/>
    <hyperlink ref="I16" location="BAR!A1" display="BERITA ACARA PEMERIKSAAN KAS" xr:uid="{00000000-0004-0000-0000-00000E000000}"/>
    <hyperlink ref="I18" location="LPJ!A1" display="LAPORAN PERTANGGUNGJAWABAN" xr:uid="{00000000-0004-0000-0000-00000F000000}"/>
  </hyperlinks>
  <pageMargins left="0.75" right="0.75" top="1" bottom="1" header="0.5" footer="0.5"/>
  <pageSetup paperSize="9" orientation="landscape" horizontalDpi="4294967293" verticalDpi="4294967293" r:id="rId1"/>
  <headerFooter alignWithMargins="0"/>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26"/>
  <sheetViews>
    <sheetView showGridLines="0" topLeftCell="C13" zoomScaleNormal="100" workbookViewId="0">
      <selection activeCell="J15" sqref="J15"/>
    </sheetView>
  </sheetViews>
  <sheetFormatPr defaultColWidth="9.33203125" defaultRowHeight="10" x14ac:dyDescent="0.2"/>
  <cols>
    <col min="1" max="1" width="3" style="1" customWidth="1"/>
    <col min="2" max="2" width="1.6640625" style="1" customWidth="1"/>
    <col min="3" max="3" width="27.6640625" style="1" customWidth="1"/>
    <col min="4" max="4" width="6.6640625" style="1" customWidth="1"/>
    <col min="5" max="5" width="40.6640625" style="1" customWidth="1"/>
    <col min="6" max="6" width="10.6640625" style="1" customWidth="1"/>
    <col min="7" max="8" width="8.6640625" style="1" customWidth="1"/>
    <col min="9" max="9" width="40.6640625" style="1" customWidth="1"/>
    <col min="10" max="10" width="16.44140625" style="1" bestFit="1" customWidth="1"/>
    <col min="11" max="11" width="4.33203125" style="1" customWidth="1"/>
    <col min="12" max="12" width="13" style="574" customWidth="1"/>
    <col min="13" max="13" width="10.6640625" style="574" customWidth="1"/>
    <col min="14" max="14" width="68.44140625" style="574" bestFit="1" customWidth="1"/>
    <col min="15" max="15" width="14.6640625" style="574" customWidth="1"/>
    <col min="16" max="17" width="15.6640625" style="574" customWidth="1"/>
    <col min="18" max="18" width="10" style="574" customWidth="1"/>
    <col min="19" max="19" width="33.33203125" style="574" customWidth="1"/>
    <col min="20" max="20" width="5.33203125" style="574" customWidth="1"/>
    <col min="21" max="21" width="9.33203125" style="574"/>
    <col min="22" max="22" width="44" style="574" customWidth="1"/>
    <col min="23" max="23" width="23.44140625" style="574" customWidth="1"/>
    <col min="24" max="24" width="20.6640625" style="574" customWidth="1"/>
    <col min="25" max="25" width="15.6640625" style="574" customWidth="1"/>
    <col min="26" max="27" width="15.6640625" style="1" customWidth="1"/>
    <col min="28" max="28" width="10.6640625" style="1" customWidth="1"/>
    <col min="29" max="16384" width="9.33203125" style="1"/>
  </cols>
  <sheetData>
    <row r="1" spans="2:28" ht="13.5" customHeight="1" thickBot="1" x14ac:dyDescent="0.25">
      <c r="C1" s="397" t="s">
        <v>369</v>
      </c>
    </row>
    <row r="2" spans="2:28" ht="13.5" customHeight="1" x14ac:dyDescent="0.2"/>
    <row r="3" spans="2:28" s="147" customFormat="1" ht="13.5" customHeight="1" x14ac:dyDescent="0.3">
      <c r="C3" s="268" t="s">
        <v>221</v>
      </c>
      <c r="H3" s="268" t="s">
        <v>276</v>
      </c>
      <c r="I3" s="553"/>
      <c r="J3" s="554">
        <v>46023</v>
      </c>
      <c r="L3" s="575" t="s">
        <v>329</v>
      </c>
      <c r="M3" s="576"/>
      <c r="N3" s="576"/>
      <c r="O3" s="576"/>
      <c r="P3" s="576"/>
      <c r="Q3" s="576"/>
      <c r="R3" s="576"/>
      <c r="S3" s="576"/>
      <c r="T3" s="576"/>
      <c r="U3" s="575" t="s">
        <v>313</v>
      </c>
      <c r="V3" s="576"/>
      <c r="W3" s="576"/>
      <c r="X3" s="576"/>
      <c r="Y3" s="576"/>
    </row>
    <row r="4" spans="2:28" s="147" customFormat="1" ht="13.5" customHeight="1" x14ac:dyDescent="0.35">
      <c r="C4" s="268"/>
      <c r="H4" s="555"/>
      <c r="I4" s="555"/>
      <c r="J4" s="556"/>
      <c r="L4" s="576"/>
      <c r="M4" s="576"/>
      <c r="N4" s="576"/>
      <c r="O4" s="576"/>
      <c r="P4" s="576"/>
      <c r="Q4" s="576"/>
      <c r="R4" s="576"/>
      <c r="S4" s="576"/>
      <c r="T4" s="576"/>
      <c r="U4" s="576"/>
      <c r="V4" s="576"/>
      <c r="W4" s="576"/>
      <c r="X4" s="576"/>
      <c r="Y4" s="576"/>
    </row>
    <row r="5" spans="2:28" s="147" customFormat="1" ht="13.5" customHeight="1" x14ac:dyDescent="0.25">
      <c r="C5" s="40" t="s">
        <v>267</v>
      </c>
      <c r="D5" s="40"/>
      <c r="E5" s="40" t="s">
        <v>266</v>
      </c>
      <c r="F5" s="40" t="s">
        <v>10</v>
      </c>
      <c r="H5" s="557" t="s">
        <v>10</v>
      </c>
      <c r="I5" s="558" t="s">
        <v>11</v>
      </c>
      <c r="J5" s="559" t="s">
        <v>77</v>
      </c>
      <c r="L5" s="583" t="s">
        <v>72</v>
      </c>
      <c r="M5" s="583" t="s">
        <v>210</v>
      </c>
      <c r="N5" s="583" t="s">
        <v>211</v>
      </c>
      <c r="O5" s="583" t="s">
        <v>75</v>
      </c>
      <c r="P5" s="583" t="s">
        <v>77</v>
      </c>
      <c r="Q5" s="583" t="s">
        <v>210</v>
      </c>
      <c r="R5" s="583" t="s">
        <v>382</v>
      </c>
      <c r="S5" s="583" t="s">
        <v>383</v>
      </c>
      <c r="T5" s="576"/>
      <c r="U5" s="583" t="s">
        <v>72</v>
      </c>
      <c r="V5" s="583" t="s">
        <v>234</v>
      </c>
      <c r="W5" s="583" t="s">
        <v>225</v>
      </c>
      <c r="X5" s="583" t="s">
        <v>37</v>
      </c>
      <c r="Y5" s="583" t="s">
        <v>235</v>
      </c>
    </row>
    <row r="6" spans="2:28" s="147" customFormat="1" ht="13.5" customHeight="1" x14ac:dyDescent="0.25">
      <c r="C6" s="431" t="s">
        <v>226</v>
      </c>
      <c r="D6" s="269" t="s">
        <v>100</v>
      </c>
      <c r="E6" s="270" t="s">
        <v>387</v>
      </c>
      <c r="F6" s="272" t="s">
        <v>274</v>
      </c>
      <c r="H6" s="560"/>
      <c r="I6" s="561"/>
      <c r="J6" s="562"/>
      <c r="L6" s="577" t="s">
        <v>394</v>
      </c>
      <c r="M6" s="577"/>
      <c r="N6" s="577" t="s">
        <v>284</v>
      </c>
      <c r="O6" s="573"/>
      <c r="P6" s="573"/>
      <c r="Q6" s="573"/>
      <c r="R6" s="573"/>
      <c r="S6" s="577"/>
      <c r="T6" s="576"/>
      <c r="U6" s="584" t="s">
        <v>232</v>
      </c>
      <c r="V6" s="577" t="s">
        <v>325</v>
      </c>
      <c r="W6" s="577" t="s">
        <v>326</v>
      </c>
      <c r="X6" s="577" t="s">
        <v>327</v>
      </c>
      <c r="Y6" s="578" t="s">
        <v>328</v>
      </c>
    </row>
    <row r="7" spans="2:28" s="147" customFormat="1" ht="13.5" customHeight="1" x14ac:dyDescent="0.25">
      <c r="C7" s="431" t="s">
        <v>182</v>
      </c>
      <c r="D7" s="269" t="s">
        <v>100</v>
      </c>
      <c r="E7" s="270" t="s">
        <v>388</v>
      </c>
      <c r="F7" s="272" t="s">
        <v>391</v>
      </c>
      <c r="H7" s="563">
        <v>1</v>
      </c>
      <c r="I7" s="564" t="s">
        <v>12</v>
      </c>
      <c r="J7" s="637">
        <v>66573.83</v>
      </c>
      <c r="L7" s="577" t="s">
        <v>395</v>
      </c>
      <c r="M7" s="577"/>
      <c r="N7" s="577" t="s">
        <v>207</v>
      </c>
      <c r="O7" s="573"/>
      <c r="P7" s="573"/>
      <c r="Q7" s="573"/>
      <c r="R7" s="573"/>
      <c r="S7" s="577"/>
      <c r="T7" s="576"/>
      <c r="U7" s="584" t="s">
        <v>233</v>
      </c>
      <c r="V7" s="577" t="s">
        <v>384</v>
      </c>
      <c r="W7" s="577" t="s">
        <v>385</v>
      </c>
      <c r="X7" s="577" t="s">
        <v>386</v>
      </c>
      <c r="Y7" s="585">
        <v>123456789</v>
      </c>
    </row>
    <row r="8" spans="2:28" s="147" customFormat="1" ht="13.5" customHeight="1" x14ac:dyDescent="0.25">
      <c r="C8" s="431" t="s">
        <v>222</v>
      </c>
      <c r="D8" s="269" t="s">
        <v>100</v>
      </c>
      <c r="E8" s="270" t="s">
        <v>560</v>
      </c>
      <c r="F8" s="270">
        <v>288745</v>
      </c>
      <c r="H8" s="563">
        <v>2</v>
      </c>
      <c r="I8" s="564" t="s">
        <v>55</v>
      </c>
      <c r="J8" s="598">
        <v>0</v>
      </c>
      <c r="L8" s="578">
        <v>1960</v>
      </c>
      <c r="M8" s="578"/>
      <c r="N8" s="577" t="s">
        <v>396</v>
      </c>
      <c r="O8" s="573"/>
      <c r="P8" s="573"/>
      <c r="Q8" s="573"/>
      <c r="R8" s="573"/>
      <c r="S8" s="577"/>
      <c r="T8" s="576"/>
      <c r="U8" s="584" t="s">
        <v>263</v>
      </c>
      <c r="V8" s="577"/>
      <c r="W8" s="577"/>
      <c r="X8" s="577"/>
      <c r="Y8" s="577"/>
    </row>
    <row r="9" spans="2:28" s="147" customFormat="1" ht="13.5" customHeight="1" x14ac:dyDescent="0.25">
      <c r="C9" s="431" t="s">
        <v>223</v>
      </c>
      <c r="D9" s="269" t="s">
        <v>100</v>
      </c>
      <c r="E9" s="270" t="s">
        <v>531</v>
      </c>
      <c r="F9" s="270">
        <v>1300</v>
      </c>
      <c r="H9" s="563">
        <v>3</v>
      </c>
      <c r="I9" s="564" t="s">
        <v>364</v>
      </c>
      <c r="J9" s="637">
        <v>66573.83</v>
      </c>
      <c r="L9" s="577">
        <v>1961</v>
      </c>
      <c r="M9" s="576"/>
      <c r="N9" s="574" t="s">
        <v>439</v>
      </c>
      <c r="O9" s="576"/>
      <c r="P9" s="576"/>
      <c r="Q9" s="576"/>
      <c r="R9" s="576"/>
      <c r="S9" s="576"/>
      <c r="T9" s="576"/>
      <c r="U9" s="584" t="s">
        <v>264</v>
      </c>
      <c r="V9" s="577"/>
      <c r="W9" s="577"/>
      <c r="X9" s="577"/>
      <c r="Y9" s="577"/>
    </row>
    <row r="10" spans="2:28" s="147" customFormat="1" ht="13.5" customHeight="1" x14ac:dyDescent="0.25">
      <c r="C10" s="431" t="s">
        <v>224</v>
      </c>
      <c r="D10" s="269" t="s">
        <v>100</v>
      </c>
      <c r="E10" s="270" t="s">
        <v>532</v>
      </c>
      <c r="F10" s="270">
        <v>1306</v>
      </c>
      <c r="H10" s="563">
        <v>4</v>
      </c>
      <c r="I10" s="564" t="s">
        <v>56</v>
      </c>
      <c r="J10" s="598">
        <v>0</v>
      </c>
      <c r="L10" s="577">
        <v>1962</v>
      </c>
      <c r="M10" s="576"/>
      <c r="N10" s="574" t="s">
        <v>493</v>
      </c>
      <c r="O10" s="576"/>
      <c r="P10" s="576"/>
      <c r="Q10" s="576"/>
      <c r="R10" s="576"/>
      <c r="S10" s="576"/>
      <c r="T10" s="576"/>
      <c r="U10" s="584" t="s">
        <v>265</v>
      </c>
      <c r="V10" s="577"/>
      <c r="W10" s="577"/>
      <c r="X10" s="577"/>
      <c r="Y10" s="577"/>
    </row>
    <row r="11" spans="2:28" s="147" customFormat="1" ht="13.5" customHeight="1" x14ac:dyDescent="0.25">
      <c r="C11" s="431" t="s">
        <v>225</v>
      </c>
      <c r="D11" s="269" t="s">
        <v>100</v>
      </c>
      <c r="E11" s="270" t="s">
        <v>533</v>
      </c>
      <c r="F11" s="270"/>
      <c r="H11" s="563">
        <v>5</v>
      </c>
      <c r="I11" s="564" t="s">
        <v>57</v>
      </c>
      <c r="J11" s="598">
        <v>0</v>
      </c>
      <c r="L11" s="577">
        <v>1965</v>
      </c>
      <c r="M11" s="576"/>
      <c r="N11" s="574" t="s">
        <v>440</v>
      </c>
      <c r="O11" s="576"/>
      <c r="P11" s="576"/>
      <c r="Q11" s="576"/>
      <c r="R11" s="576"/>
      <c r="S11" s="576"/>
      <c r="T11" s="579"/>
      <c r="U11" s="584" t="s">
        <v>314</v>
      </c>
      <c r="V11" s="577"/>
      <c r="W11" s="577"/>
      <c r="X11" s="577"/>
      <c r="Y11" s="577"/>
    </row>
    <row r="12" spans="2:28" s="265" customFormat="1" ht="13.5" customHeight="1" x14ac:dyDescent="0.2">
      <c r="B12" s="266"/>
      <c r="C12" s="431" t="s">
        <v>227</v>
      </c>
      <c r="D12" s="269" t="s">
        <v>100</v>
      </c>
      <c r="E12" s="313" t="s">
        <v>393</v>
      </c>
      <c r="F12" s="272" t="s">
        <v>394</v>
      </c>
      <c r="H12" s="563">
        <v>6</v>
      </c>
      <c r="I12" s="564" t="s">
        <v>58</v>
      </c>
      <c r="J12" s="598">
        <v>0</v>
      </c>
      <c r="K12" s="565"/>
      <c r="L12" s="586" t="s">
        <v>504</v>
      </c>
      <c r="M12" s="580" t="s">
        <v>412</v>
      </c>
      <c r="N12" s="577" t="str">
        <f>L12&amp;M12</f>
        <v>1965.994.001.511111</v>
      </c>
      <c r="O12" s="581">
        <v>1938305000</v>
      </c>
      <c r="P12" s="581">
        <v>1938305000</v>
      </c>
      <c r="Q12" s="587" t="str">
        <f>M12</f>
        <v>511111</v>
      </c>
      <c r="R12" s="588" t="str">
        <f>LEFT(Q12,4)</f>
        <v>5111</v>
      </c>
      <c r="S12" s="578"/>
      <c r="T12" s="579"/>
      <c r="U12" s="584" t="s">
        <v>315</v>
      </c>
      <c r="V12" s="577"/>
      <c r="W12" s="577"/>
      <c r="X12" s="577"/>
      <c r="Y12" s="577"/>
    </row>
    <row r="13" spans="2:28" s="265" customFormat="1" ht="13.5" customHeight="1" x14ac:dyDescent="0.2">
      <c r="B13" s="266"/>
      <c r="C13" s="431" t="s">
        <v>228</v>
      </c>
      <c r="D13" s="269" t="s">
        <v>100</v>
      </c>
      <c r="E13" s="251" t="s">
        <v>4</v>
      </c>
      <c r="F13" s="270" t="s">
        <v>4</v>
      </c>
      <c r="H13" s="563">
        <v>7</v>
      </c>
      <c r="I13" s="564" t="s">
        <v>59</v>
      </c>
      <c r="J13" s="598">
        <v>0</v>
      </c>
      <c r="K13" s="565"/>
      <c r="L13" s="577" t="s">
        <v>504</v>
      </c>
      <c r="M13" s="580" t="s">
        <v>413</v>
      </c>
      <c r="N13" s="577" t="str">
        <f t="shared" ref="N13:N21" si="0">L13&amp;M13</f>
        <v>1965.994.001.511119</v>
      </c>
      <c r="O13" s="581">
        <v>38000</v>
      </c>
      <c r="P13" s="581">
        <v>38000</v>
      </c>
      <c r="Q13" s="587" t="str">
        <f t="shared" ref="Q13:Q54" si="1">M13</f>
        <v>511119</v>
      </c>
      <c r="R13" s="588" t="str">
        <f t="shared" ref="R13:R66" si="2">LEFT(Q13,4)</f>
        <v>5111</v>
      </c>
      <c r="S13" s="578"/>
      <c r="T13" s="579"/>
      <c r="U13" s="584" t="s">
        <v>316</v>
      </c>
      <c r="V13" s="577"/>
      <c r="W13" s="577"/>
      <c r="X13" s="577"/>
      <c r="Y13" s="577"/>
    </row>
    <row r="14" spans="2:28" s="265" customFormat="1" ht="13.5" customHeight="1" x14ac:dyDescent="0.2">
      <c r="B14" s="266"/>
      <c r="C14" s="431" t="s">
        <v>229</v>
      </c>
      <c r="D14" s="269" t="s">
        <v>100</v>
      </c>
      <c r="E14" s="270" t="s">
        <v>230</v>
      </c>
      <c r="F14" s="270"/>
      <c r="H14" s="563">
        <v>8</v>
      </c>
      <c r="I14" s="260" t="s">
        <v>490</v>
      </c>
      <c r="J14" s="598">
        <v>0</v>
      </c>
      <c r="K14" s="565"/>
      <c r="L14" s="577" t="s">
        <v>504</v>
      </c>
      <c r="M14" s="580" t="s">
        <v>414</v>
      </c>
      <c r="N14" s="577" t="str">
        <f t="shared" si="0"/>
        <v>1965.994.001.511121</v>
      </c>
      <c r="O14" s="581">
        <v>141730000</v>
      </c>
      <c r="P14" s="581">
        <v>141730000</v>
      </c>
      <c r="Q14" s="587" t="str">
        <f t="shared" si="1"/>
        <v>511121</v>
      </c>
      <c r="R14" s="588" t="str">
        <f t="shared" si="2"/>
        <v>5111</v>
      </c>
      <c r="S14" s="578"/>
      <c r="T14" s="579"/>
      <c r="U14" s="584" t="s">
        <v>317</v>
      </c>
      <c r="V14" s="577"/>
      <c r="W14" s="577"/>
      <c r="X14" s="577"/>
      <c r="Y14" s="577"/>
    </row>
    <row r="15" spans="2:28" s="265" customFormat="1" ht="13.5" customHeight="1" x14ac:dyDescent="0.2">
      <c r="B15" s="266"/>
      <c r="C15" s="431" t="s">
        <v>255</v>
      </c>
      <c r="D15" s="269" t="s">
        <v>100</v>
      </c>
      <c r="E15" s="312" t="s">
        <v>494</v>
      </c>
      <c r="F15" s="270"/>
      <c r="H15" s="563">
        <v>9</v>
      </c>
      <c r="I15" s="564" t="s">
        <v>530</v>
      </c>
      <c r="J15" s="637">
        <v>66573.83</v>
      </c>
      <c r="K15" s="565"/>
      <c r="L15" s="577" t="s">
        <v>504</v>
      </c>
      <c r="M15" s="580" t="s">
        <v>415</v>
      </c>
      <c r="N15" s="577" t="str">
        <f t="shared" si="0"/>
        <v>1965.994.001.511122</v>
      </c>
      <c r="O15" s="581">
        <v>41396000</v>
      </c>
      <c r="P15" s="581">
        <v>41396000</v>
      </c>
      <c r="Q15" s="587" t="str">
        <f t="shared" si="1"/>
        <v>511122</v>
      </c>
      <c r="R15" s="588" t="str">
        <f t="shared" si="2"/>
        <v>5111</v>
      </c>
      <c r="S15" s="578"/>
      <c r="T15" s="579"/>
      <c r="U15" s="584" t="s">
        <v>318</v>
      </c>
      <c r="V15" s="577"/>
      <c r="W15" s="577"/>
      <c r="X15" s="577"/>
      <c r="Y15" s="577"/>
    </row>
    <row r="16" spans="2:28" s="265" customFormat="1" ht="13.5" customHeight="1" x14ac:dyDescent="0.25">
      <c r="B16" s="266"/>
      <c r="C16" s="431" t="s">
        <v>256</v>
      </c>
      <c r="D16" s="269" t="s">
        <v>100</v>
      </c>
      <c r="E16" s="270" t="s">
        <v>495</v>
      </c>
      <c r="F16" s="270"/>
      <c r="H16" s="563">
        <v>10</v>
      </c>
      <c r="I16" s="260" t="s">
        <v>491</v>
      </c>
      <c r="J16" s="598">
        <v>0</v>
      </c>
      <c r="K16" s="565"/>
      <c r="L16" s="577" t="s">
        <v>504</v>
      </c>
      <c r="M16" s="580" t="s">
        <v>416</v>
      </c>
      <c r="N16" s="577" t="str">
        <f t="shared" si="0"/>
        <v>1965.994.001.511123</v>
      </c>
      <c r="O16" s="581">
        <v>16380000</v>
      </c>
      <c r="P16" s="581">
        <v>16380000</v>
      </c>
      <c r="Q16" s="587" t="str">
        <f t="shared" si="1"/>
        <v>511123</v>
      </c>
      <c r="R16" s="588" t="str">
        <f t="shared" si="2"/>
        <v>5111</v>
      </c>
      <c r="S16" s="578"/>
      <c r="T16" s="576"/>
      <c r="U16" s="579"/>
      <c r="V16" s="579"/>
      <c r="W16" s="574"/>
      <c r="X16" s="574"/>
      <c r="Y16" s="574"/>
      <c r="Z16" s="1"/>
      <c r="AA16" s="1"/>
      <c r="AB16" s="1"/>
    </row>
    <row r="17" spans="2:28" s="147" customFormat="1" ht="13.5" customHeight="1" x14ac:dyDescent="0.25">
      <c r="B17" s="267"/>
      <c r="C17" s="431" t="s">
        <v>88</v>
      </c>
      <c r="D17" s="269" t="s">
        <v>100</v>
      </c>
      <c r="E17" s="270">
        <v>2024</v>
      </c>
      <c r="F17" s="270"/>
      <c r="H17" s="563">
        <v>11</v>
      </c>
      <c r="I17" s="564" t="s">
        <v>534</v>
      </c>
      <c r="J17" s="598" t="s">
        <v>447</v>
      </c>
      <c r="K17" s="565"/>
      <c r="L17" s="577" t="s">
        <v>504</v>
      </c>
      <c r="M17" s="580" t="s">
        <v>417</v>
      </c>
      <c r="N17" s="577" t="str">
        <f t="shared" si="0"/>
        <v>1965.994.001.511124</v>
      </c>
      <c r="O17" s="581">
        <v>94900000</v>
      </c>
      <c r="P17" s="581">
        <v>94900000</v>
      </c>
      <c r="Q17" s="587" t="str">
        <f t="shared" si="1"/>
        <v>511124</v>
      </c>
      <c r="R17" s="588" t="str">
        <f t="shared" si="2"/>
        <v>5111</v>
      </c>
      <c r="S17" s="578"/>
      <c r="T17" s="576"/>
      <c r="U17" s="576"/>
      <c r="V17" s="576"/>
      <c r="W17" s="574"/>
      <c r="X17" s="574"/>
      <c r="Y17" s="574"/>
      <c r="Z17" s="1"/>
      <c r="AA17" s="1"/>
      <c r="AB17" s="1"/>
    </row>
    <row r="18" spans="2:28" s="147" customFormat="1" ht="13.5" customHeight="1" x14ac:dyDescent="0.25">
      <c r="B18" s="267"/>
      <c r="C18" s="431" t="s">
        <v>273</v>
      </c>
      <c r="D18" s="269" t="s">
        <v>100</v>
      </c>
      <c r="E18" s="270" t="s">
        <v>532</v>
      </c>
      <c r="F18" s="272" t="s">
        <v>392</v>
      </c>
      <c r="H18" s="566">
        <v>12</v>
      </c>
      <c r="I18" s="567" t="s">
        <v>543</v>
      </c>
      <c r="J18" s="609"/>
      <c r="K18" s="565"/>
      <c r="L18" s="577" t="s">
        <v>504</v>
      </c>
      <c r="M18" s="580" t="s">
        <v>418</v>
      </c>
      <c r="N18" s="577" t="str">
        <f t="shared" si="0"/>
        <v>1965.994.001.511125</v>
      </c>
      <c r="O18" s="581">
        <v>67594000</v>
      </c>
      <c r="P18" s="581">
        <v>67594000</v>
      </c>
      <c r="Q18" s="587" t="str">
        <f t="shared" si="1"/>
        <v>511125</v>
      </c>
      <c r="R18" s="588" t="str">
        <f t="shared" si="2"/>
        <v>5111</v>
      </c>
      <c r="S18" s="578"/>
      <c r="T18" s="576"/>
      <c r="U18" s="576"/>
      <c r="V18" s="576"/>
      <c r="W18" s="574"/>
      <c r="X18" s="574"/>
      <c r="Y18" s="574"/>
      <c r="Z18" s="1"/>
      <c r="AA18" s="1"/>
      <c r="AB18" s="1"/>
    </row>
    <row r="19" spans="2:28" s="147" customFormat="1" ht="13.5" customHeight="1" x14ac:dyDescent="0.25">
      <c r="B19" s="267"/>
      <c r="C19" s="431" t="s">
        <v>269</v>
      </c>
      <c r="D19" s="269" t="s">
        <v>100</v>
      </c>
      <c r="E19" s="270" t="s">
        <v>536</v>
      </c>
      <c r="F19" s="270"/>
      <c r="J19" s="568" t="s">
        <v>4</v>
      </c>
      <c r="K19" s="565"/>
      <c r="L19" s="577" t="s">
        <v>504</v>
      </c>
      <c r="M19" s="580" t="s">
        <v>419</v>
      </c>
      <c r="N19" s="577" t="str">
        <f t="shared" si="0"/>
        <v>1965.994.001.511126</v>
      </c>
      <c r="O19" s="581">
        <v>150699000</v>
      </c>
      <c r="P19" s="581">
        <v>150699000</v>
      </c>
      <c r="Q19" s="587" t="str">
        <f t="shared" si="1"/>
        <v>511126</v>
      </c>
      <c r="R19" s="588" t="str">
        <f t="shared" si="2"/>
        <v>5111</v>
      </c>
      <c r="S19" s="578"/>
      <c r="T19" s="576"/>
      <c r="U19" s="576"/>
      <c r="V19" s="576"/>
      <c r="W19" s="574"/>
      <c r="X19" s="574"/>
      <c r="Y19" s="574"/>
      <c r="Z19" s="1"/>
      <c r="AA19" s="1"/>
      <c r="AB19" s="1"/>
    </row>
    <row r="20" spans="2:28" s="147" customFormat="1" ht="13.5" customHeight="1" x14ac:dyDescent="0.3">
      <c r="B20" s="267"/>
      <c r="C20" s="431" t="s">
        <v>270</v>
      </c>
      <c r="D20" s="269" t="s">
        <v>100</v>
      </c>
      <c r="E20" s="272" t="s">
        <v>537</v>
      </c>
      <c r="F20" s="270"/>
      <c r="H20" s="268" t="s">
        <v>541</v>
      </c>
      <c r="I20" s="553"/>
      <c r="J20" s="554">
        <f>MAX(Input_Transaksi!C11:C556)</f>
        <v>46051</v>
      </c>
      <c r="K20" s="565"/>
      <c r="L20" s="577" t="s">
        <v>504</v>
      </c>
      <c r="M20" s="580" t="s">
        <v>420</v>
      </c>
      <c r="N20" s="577" t="str">
        <f t="shared" si="0"/>
        <v>1965.994.001.511129</v>
      </c>
      <c r="O20" s="581">
        <v>409200000</v>
      </c>
      <c r="P20" s="581">
        <v>409200000</v>
      </c>
      <c r="Q20" s="587" t="str">
        <f t="shared" si="1"/>
        <v>511129</v>
      </c>
      <c r="R20" s="588" t="str">
        <f t="shared" si="2"/>
        <v>5111</v>
      </c>
      <c r="S20" s="578"/>
      <c r="T20" s="576"/>
      <c r="U20" s="576"/>
      <c r="V20" s="576"/>
      <c r="W20" s="574"/>
      <c r="X20" s="574"/>
      <c r="Y20" s="574"/>
      <c r="Z20" s="1"/>
      <c r="AA20" s="1"/>
      <c r="AB20" s="1"/>
    </row>
    <row r="21" spans="2:28" s="147" customFormat="1" ht="13.5" customHeight="1" x14ac:dyDescent="0.35">
      <c r="B21" s="267"/>
      <c r="C21" s="431" t="s">
        <v>323</v>
      </c>
      <c r="D21" s="269" t="s">
        <v>100</v>
      </c>
      <c r="E21" s="270" t="s">
        <v>4</v>
      </c>
      <c r="F21" s="270"/>
      <c r="H21" s="555"/>
      <c r="I21" s="555"/>
      <c r="J21" s="556"/>
      <c r="K21" s="565"/>
      <c r="L21" s="577" t="s">
        <v>504</v>
      </c>
      <c r="M21" s="580" t="s">
        <v>421</v>
      </c>
      <c r="N21" s="577" t="str">
        <f t="shared" si="0"/>
        <v>1965.994.001.511151</v>
      </c>
      <c r="O21" s="581">
        <v>103643000</v>
      </c>
      <c r="P21" s="581">
        <v>103643000</v>
      </c>
      <c r="Q21" s="587" t="str">
        <f t="shared" si="1"/>
        <v>511151</v>
      </c>
      <c r="R21" s="588" t="str">
        <f t="shared" si="2"/>
        <v>5111</v>
      </c>
      <c r="S21" s="578"/>
      <c r="T21" s="574"/>
      <c r="U21" s="576"/>
      <c r="V21" s="576"/>
      <c r="W21" s="574"/>
      <c r="X21" s="574"/>
      <c r="Y21" s="574"/>
      <c r="Z21" s="1"/>
      <c r="AA21" s="1"/>
      <c r="AB21" s="1"/>
    </row>
    <row r="22" spans="2:28" ht="13.5" customHeight="1" x14ac:dyDescent="0.35">
      <c r="B22" s="16"/>
      <c r="C22" s="431" t="s">
        <v>271</v>
      </c>
      <c r="D22" s="269" t="s">
        <v>100</v>
      </c>
      <c r="E22" s="272" t="s">
        <v>4</v>
      </c>
      <c r="F22" s="270"/>
      <c r="G22" s="147"/>
      <c r="H22" s="557" t="s">
        <v>10</v>
      </c>
      <c r="I22" s="558" t="s">
        <v>11</v>
      </c>
      <c r="J22" s="559" t="s">
        <v>77</v>
      </c>
      <c r="K22" s="565"/>
      <c r="L22" s="577" t="s">
        <v>505</v>
      </c>
      <c r="M22" s="580" t="s">
        <v>397</v>
      </c>
      <c r="N22" s="577" t="str">
        <f t="shared" ref="N22:N66" si="3">L22&amp;"."&amp;M22</f>
        <v>1960.011.011..521219</v>
      </c>
      <c r="O22" s="581">
        <v>10667571000</v>
      </c>
      <c r="P22" s="581">
        <v>10667571000</v>
      </c>
      <c r="Q22" s="587" t="str">
        <f t="shared" si="1"/>
        <v>521219</v>
      </c>
      <c r="R22" s="588" t="str">
        <f t="shared" si="2"/>
        <v>5212</v>
      </c>
      <c r="S22" s="578"/>
    </row>
    <row r="23" spans="2:28" ht="13.5" customHeight="1" x14ac:dyDescent="0.35">
      <c r="B23" s="16"/>
      <c r="C23" s="431" t="s">
        <v>324</v>
      </c>
      <c r="D23" s="269" t="s">
        <v>100</v>
      </c>
      <c r="E23" s="270" t="s">
        <v>4</v>
      </c>
      <c r="F23" s="270"/>
      <c r="H23" s="560"/>
      <c r="I23" s="561"/>
      <c r="J23" s="562"/>
      <c r="K23" s="565"/>
      <c r="L23" s="577" t="s">
        <v>505</v>
      </c>
      <c r="M23" s="580" t="s">
        <v>397</v>
      </c>
      <c r="N23" s="577" t="str">
        <f t="shared" si="3"/>
        <v>1960.011.011..521219</v>
      </c>
      <c r="O23" s="581">
        <v>2200000000</v>
      </c>
      <c r="P23" s="581">
        <v>2200000000</v>
      </c>
      <c r="Q23" s="587" t="str">
        <f t="shared" si="1"/>
        <v>521219</v>
      </c>
      <c r="R23" s="588" t="str">
        <f t="shared" si="2"/>
        <v>5212</v>
      </c>
      <c r="S23" s="578"/>
    </row>
    <row r="24" spans="2:28" ht="13.5" customHeight="1" x14ac:dyDescent="0.35">
      <c r="B24" s="16"/>
      <c r="C24" s="431" t="s">
        <v>352</v>
      </c>
      <c r="D24" s="269" t="s">
        <v>100</v>
      </c>
      <c r="E24" s="272" t="s">
        <v>4</v>
      </c>
      <c r="F24" s="270"/>
      <c r="H24" s="563">
        <v>1</v>
      </c>
      <c r="I24" s="564" t="s">
        <v>12</v>
      </c>
      <c r="J24" s="1112">
        <f>BKU!H300</f>
        <v>0</v>
      </c>
      <c r="K24" s="565"/>
      <c r="L24" s="577" t="s">
        <v>506</v>
      </c>
      <c r="M24" s="580" t="s">
        <v>398</v>
      </c>
      <c r="N24" s="577" t="str">
        <f t="shared" si="3"/>
        <v>1961.003.011..522131</v>
      </c>
      <c r="O24" s="581">
        <v>1550000000</v>
      </c>
      <c r="P24" s="581">
        <v>1550000000</v>
      </c>
      <c r="Q24" s="587" t="str">
        <f t="shared" si="1"/>
        <v>522131</v>
      </c>
      <c r="R24" s="588" t="str">
        <f t="shared" si="2"/>
        <v>5221</v>
      </c>
      <c r="S24" s="578"/>
    </row>
    <row r="25" spans="2:28" ht="13.5" customHeight="1" x14ac:dyDescent="0.35">
      <c r="B25" s="16"/>
      <c r="H25" s="563">
        <v>2</v>
      </c>
      <c r="I25" s="564" t="s">
        <v>55</v>
      </c>
      <c r="J25" s="539">
        <f>TUNAI!H558</f>
        <v>0</v>
      </c>
      <c r="K25" s="565"/>
      <c r="L25" s="577" t="s">
        <v>507</v>
      </c>
      <c r="M25" s="580" t="s">
        <v>406</v>
      </c>
      <c r="N25" s="577" t="str">
        <f t="shared" si="3"/>
        <v>1961.014.011..521213</v>
      </c>
      <c r="O25" s="581">
        <v>37500000</v>
      </c>
      <c r="P25" s="581">
        <v>37500000</v>
      </c>
      <c r="Q25" s="587" t="str">
        <f t="shared" si="1"/>
        <v>521213</v>
      </c>
      <c r="R25" s="588" t="str">
        <f t="shared" si="2"/>
        <v>5212</v>
      </c>
      <c r="S25" s="578"/>
    </row>
    <row r="26" spans="2:28" ht="13.5" customHeight="1" x14ac:dyDescent="0.2">
      <c r="B26" s="17"/>
      <c r="H26" s="563">
        <v>3</v>
      </c>
      <c r="I26" s="564" t="s">
        <v>364</v>
      </c>
      <c r="J26" s="1112">
        <f>BANK!H300</f>
        <v>0</v>
      </c>
      <c r="K26" s="565"/>
      <c r="L26" s="577" t="s">
        <v>507</v>
      </c>
      <c r="M26" s="580" t="s">
        <v>397</v>
      </c>
      <c r="N26" s="577" t="str">
        <f t="shared" si="3"/>
        <v>1961.014.011..521219</v>
      </c>
      <c r="O26" s="581">
        <v>40000000</v>
      </c>
      <c r="P26" s="581">
        <v>40000000</v>
      </c>
      <c r="Q26" s="587" t="str">
        <f t="shared" si="1"/>
        <v>521219</v>
      </c>
      <c r="R26" s="588" t="str">
        <f t="shared" si="2"/>
        <v>5212</v>
      </c>
      <c r="S26" s="578"/>
    </row>
    <row r="27" spans="2:28" ht="13.5" customHeight="1" x14ac:dyDescent="0.2">
      <c r="B27" s="17"/>
      <c r="H27" s="563">
        <v>4</v>
      </c>
      <c r="I27" s="564" t="s">
        <v>56</v>
      </c>
      <c r="J27" s="539">
        <v>0</v>
      </c>
      <c r="K27" s="565"/>
      <c r="L27" s="577" t="s">
        <v>508</v>
      </c>
      <c r="M27" s="580" t="s">
        <v>404</v>
      </c>
      <c r="N27" s="577" t="str">
        <f t="shared" si="3"/>
        <v>1965.003.015..521115</v>
      </c>
      <c r="O27" s="581">
        <v>56400000</v>
      </c>
      <c r="P27" s="581">
        <v>56400000</v>
      </c>
      <c r="Q27" s="587" t="str">
        <f t="shared" si="1"/>
        <v>521115</v>
      </c>
      <c r="R27" s="588" t="str">
        <f t="shared" si="2"/>
        <v>5211</v>
      </c>
      <c r="S27" s="578"/>
    </row>
    <row r="28" spans="2:28" ht="13.5" customHeight="1" x14ac:dyDescent="0.2">
      <c r="B28" s="17"/>
      <c r="H28" s="563">
        <v>5</v>
      </c>
      <c r="I28" s="564" t="s">
        <v>57</v>
      </c>
      <c r="J28" s="539">
        <v>0</v>
      </c>
      <c r="K28" s="565"/>
      <c r="L28" s="577" t="s">
        <v>509</v>
      </c>
      <c r="M28" s="580" t="s">
        <v>404</v>
      </c>
      <c r="N28" s="577" t="str">
        <f t="shared" si="3"/>
        <v>1965.003.040..521115</v>
      </c>
      <c r="O28" s="581">
        <v>51840000</v>
      </c>
      <c r="P28" s="581">
        <v>51840000</v>
      </c>
      <c r="Q28" s="587" t="str">
        <f t="shared" si="1"/>
        <v>521115</v>
      </c>
      <c r="R28" s="588" t="str">
        <f t="shared" si="2"/>
        <v>5211</v>
      </c>
      <c r="S28" s="578"/>
    </row>
    <row r="29" spans="2:28" ht="13.5" customHeight="1" x14ac:dyDescent="0.2">
      <c r="B29" s="17"/>
      <c r="H29" s="563">
        <v>6</v>
      </c>
      <c r="I29" s="564" t="s">
        <v>58</v>
      </c>
      <c r="J29" s="539">
        <f>LSB!H300</f>
        <v>0</v>
      </c>
      <c r="K29" s="565"/>
      <c r="L29" s="577" t="s">
        <v>509</v>
      </c>
      <c r="M29" s="580" t="s">
        <v>405</v>
      </c>
      <c r="N29" s="577" t="str">
        <f t="shared" si="3"/>
        <v>1965.003.040..521119</v>
      </c>
      <c r="O29" s="581">
        <v>160000000</v>
      </c>
      <c r="P29" s="581">
        <v>160000000</v>
      </c>
      <c r="Q29" s="587" t="str">
        <f t="shared" si="1"/>
        <v>521119</v>
      </c>
      <c r="R29" s="588" t="str">
        <f t="shared" si="2"/>
        <v>5211</v>
      </c>
      <c r="S29" s="578"/>
    </row>
    <row r="30" spans="2:28" ht="13.5" customHeight="1" x14ac:dyDescent="0.2">
      <c r="B30" s="17"/>
      <c r="H30" s="563">
        <v>7</v>
      </c>
      <c r="I30" s="564" t="s">
        <v>59</v>
      </c>
      <c r="J30" s="539">
        <f>PERJADIN!H300</f>
        <v>0</v>
      </c>
      <c r="K30" s="565"/>
      <c r="L30" s="577" t="s">
        <v>510</v>
      </c>
      <c r="M30" s="580" t="s">
        <v>408</v>
      </c>
      <c r="N30" s="577" t="str">
        <f t="shared" si="3"/>
        <v>1965.003.012..521211</v>
      </c>
      <c r="O30" s="581">
        <v>28600000</v>
      </c>
      <c r="P30" s="581">
        <v>28600000</v>
      </c>
      <c r="Q30" s="587" t="str">
        <f t="shared" si="1"/>
        <v>521211</v>
      </c>
      <c r="R30" s="588" t="str">
        <f t="shared" si="2"/>
        <v>5212</v>
      </c>
      <c r="S30" s="578"/>
    </row>
    <row r="31" spans="2:28" ht="13.5" customHeight="1" x14ac:dyDescent="0.2">
      <c r="B31" s="17"/>
      <c r="H31" s="563">
        <v>8</v>
      </c>
      <c r="I31" s="260" t="s">
        <v>490</v>
      </c>
      <c r="J31" s="539">
        <v>0</v>
      </c>
      <c r="K31" s="565"/>
      <c r="L31" s="577" t="s">
        <v>511</v>
      </c>
      <c r="M31" s="580" t="s">
        <v>408</v>
      </c>
      <c r="N31" s="577" t="str">
        <f t="shared" si="3"/>
        <v>1965.003.013..521211</v>
      </c>
      <c r="O31" s="581">
        <v>5000000</v>
      </c>
      <c r="P31" s="581">
        <v>5000000</v>
      </c>
      <c r="Q31" s="587" t="str">
        <f t="shared" si="1"/>
        <v>521211</v>
      </c>
      <c r="R31" s="588" t="str">
        <f t="shared" si="2"/>
        <v>5212</v>
      </c>
      <c r="S31" s="578"/>
    </row>
    <row r="32" spans="2:28" ht="13.5" customHeight="1" x14ac:dyDescent="0.2">
      <c r="B32" s="17"/>
      <c r="H32" s="563">
        <v>9</v>
      </c>
      <c r="I32" s="564" t="s">
        <v>530</v>
      </c>
      <c r="J32" s="539">
        <f>BUNGA!H300</f>
        <v>0</v>
      </c>
      <c r="K32" s="565"/>
      <c r="L32" s="577" t="s">
        <v>509</v>
      </c>
      <c r="M32" s="580" t="s">
        <v>406</v>
      </c>
      <c r="N32" s="577" t="str">
        <f t="shared" si="3"/>
        <v>1965.003.040..521213</v>
      </c>
      <c r="O32" s="581">
        <v>655800000</v>
      </c>
      <c r="P32" s="581">
        <v>655800000</v>
      </c>
      <c r="Q32" s="587" t="str">
        <f t="shared" si="1"/>
        <v>521213</v>
      </c>
      <c r="R32" s="588" t="str">
        <f t="shared" si="2"/>
        <v>5212</v>
      </c>
      <c r="S32" s="578"/>
    </row>
    <row r="33" spans="2:19" ht="13.5" customHeight="1" x14ac:dyDescent="0.2">
      <c r="B33" s="17"/>
      <c r="H33" s="563">
        <v>10</v>
      </c>
      <c r="I33" s="260" t="s">
        <v>491</v>
      </c>
      <c r="J33" s="539">
        <f>PJK_LS!M558</f>
        <v>0</v>
      </c>
      <c r="K33" s="565"/>
      <c r="L33" s="577" t="s">
        <v>511</v>
      </c>
      <c r="M33" s="580" t="s">
        <v>407</v>
      </c>
      <c r="N33" s="577" t="str">
        <f t="shared" si="3"/>
        <v>1965.003.013..524111</v>
      </c>
      <c r="O33" s="581">
        <v>92664000</v>
      </c>
      <c r="P33" s="581">
        <v>92664000</v>
      </c>
      <c r="Q33" s="587" t="str">
        <f t="shared" si="1"/>
        <v>524111</v>
      </c>
      <c r="R33" s="588" t="str">
        <f t="shared" si="2"/>
        <v>5241</v>
      </c>
      <c r="S33" s="578"/>
    </row>
    <row r="34" spans="2:19" ht="13.5" customHeight="1" x14ac:dyDescent="0.2">
      <c r="B34" s="17"/>
      <c r="H34" s="563">
        <v>11</v>
      </c>
      <c r="I34" s="564" t="s">
        <v>534</v>
      </c>
      <c r="J34" s="539">
        <v>0</v>
      </c>
      <c r="K34" s="565"/>
      <c r="L34" s="577" t="s">
        <v>509</v>
      </c>
      <c r="M34" s="580" t="s">
        <v>407</v>
      </c>
      <c r="N34" s="577" t="str">
        <f t="shared" si="3"/>
        <v>1965.003.040..524111</v>
      </c>
      <c r="O34" s="581">
        <v>100185000</v>
      </c>
      <c r="P34" s="581">
        <v>100185000</v>
      </c>
      <c r="Q34" s="587" t="str">
        <f t="shared" si="1"/>
        <v>524111</v>
      </c>
      <c r="R34" s="588" t="str">
        <f t="shared" si="2"/>
        <v>5241</v>
      </c>
      <c r="S34" s="578"/>
    </row>
    <row r="35" spans="2:19" ht="13.5" customHeight="1" x14ac:dyDescent="0.2">
      <c r="B35" s="17"/>
      <c r="H35" s="566">
        <v>12</v>
      </c>
      <c r="I35" s="567" t="s">
        <v>543</v>
      </c>
      <c r="J35" s="569">
        <v>0</v>
      </c>
      <c r="K35" s="565"/>
      <c r="L35" s="577" t="s">
        <v>511</v>
      </c>
      <c r="M35" s="580" t="s">
        <v>409</v>
      </c>
      <c r="N35" s="577" t="str">
        <f t="shared" si="3"/>
        <v>1965.003.013..524119</v>
      </c>
      <c r="O35" s="581">
        <v>46980000</v>
      </c>
      <c r="P35" s="581">
        <v>46980000</v>
      </c>
      <c r="Q35" s="587" t="str">
        <f t="shared" si="1"/>
        <v>524119</v>
      </c>
      <c r="R35" s="588" t="str">
        <f t="shared" si="2"/>
        <v>5241</v>
      </c>
      <c r="S35" s="578"/>
    </row>
    <row r="36" spans="2:19" ht="13.5" customHeight="1" x14ac:dyDescent="0.25">
      <c r="B36" s="17"/>
      <c r="J36" s="570"/>
      <c r="K36" s="565"/>
      <c r="L36" s="577" t="s">
        <v>512</v>
      </c>
      <c r="M36" s="580" t="s">
        <v>405</v>
      </c>
      <c r="N36" s="577" t="str">
        <f t="shared" si="3"/>
        <v>1965.007.016..521119</v>
      </c>
      <c r="O36" s="581">
        <v>15000000</v>
      </c>
      <c r="P36" s="581">
        <v>15000000</v>
      </c>
      <c r="Q36" s="587" t="str">
        <f t="shared" si="1"/>
        <v>521119</v>
      </c>
      <c r="R36" s="588" t="str">
        <f t="shared" si="2"/>
        <v>5211</v>
      </c>
      <c r="S36" s="578"/>
    </row>
    <row r="37" spans="2:19" ht="13.5" customHeight="1" x14ac:dyDescent="0.2">
      <c r="B37" s="17"/>
      <c r="K37" s="565"/>
      <c r="L37" s="577" t="s">
        <v>513</v>
      </c>
      <c r="M37" s="580" t="s">
        <v>406</v>
      </c>
      <c r="N37" s="577" t="str">
        <f t="shared" si="3"/>
        <v>1965.007.017..521213</v>
      </c>
      <c r="O37" s="581">
        <v>10800000</v>
      </c>
      <c r="P37" s="581">
        <v>10800000</v>
      </c>
      <c r="Q37" s="587" t="str">
        <f t="shared" si="1"/>
        <v>521213</v>
      </c>
      <c r="R37" s="588" t="str">
        <f t="shared" si="2"/>
        <v>5212</v>
      </c>
      <c r="S37" s="578"/>
    </row>
    <row r="38" spans="2:19" ht="13.5" customHeight="1" x14ac:dyDescent="0.4">
      <c r="B38" s="17"/>
      <c r="J38" s="572"/>
      <c r="K38" s="565"/>
      <c r="L38" s="577" t="s">
        <v>514</v>
      </c>
      <c r="M38" s="580" t="s">
        <v>411</v>
      </c>
      <c r="N38" s="577" t="str">
        <f t="shared" si="3"/>
        <v>1965.007.015..523121</v>
      </c>
      <c r="O38" s="581">
        <v>71983000</v>
      </c>
      <c r="P38" s="581">
        <v>71983000</v>
      </c>
      <c r="Q38" s="587" t="str">
        <f t="shared" si="1"/>
        <v>523121</v>
      </c>
      <c r="R38" s="588" t="str">
        <f t="shared" si="2"/>
        <v>5231</v>
      </c>
      <c r="S38" s="578"/>
    </row>
    <row r="39" spans="2:19" ht="13.5" customHeight="1" x14ac:dyDescent="0.2">
      <c r="B39" s="17"/>
      <c r="J39" s="5"/>
      <c r="K39" s="565"/>
      <c r="L39" s="577" t="s">
        <v>515</v>
      </c>
      <c r="M39" s="580" t="s">
        <v>410</v>
      </c>
      <c r="N39" s="577" t="str">
        <f t="shared" si="3"/>
        <v>1965.007.014..523133</v>
      </c>
      <c r="O39" s="581">
        <v>567375000</v>
      </c>
      <c r="P39" s="581">
        <v>567375000</v>
      </c>
      <c r="Q39" s="587" t="str">
        <f t="shared" si="1"/>
        <v>523133</v>
      </c>
      <c r="R39" s="588" t="str">
        <f t="shared" si="2"/>
        <v>5231</v>
      </c>
      <c r="S39" s="578"/>
    </row>
    <row r="40" spans="2:19" ht="13.5" customHeight="1" x14ac:dyDescent="0.2">
      <c r="B40" s="17"/>
      <c r="K40" s="565"/>
      <c r="L40" s="577" t="s">
        <v>513</v>
      </c>
      <c r="M40" s="580" t="s">
        <v>409</v>
      </c>
      <c r="N40" s="577" t="str">
        <f t="shared" si="3"/>
        <v>1965.007.017..524119</v>
      </c>
      <c r="O40" s="581">
        <v>2700000</v>
      </c>
      <c r="P40" s="581">
        <v>2700000</v>
      </c>
      <c r="Q40" s="587" t="str">
        <f t="shared" si="1"/>
        <v>524119</v>
      </c>
      <c r="R40" s="588" t="str">
        <f t="shared" si="2"/>
        <v>5241</v>
      </c>
      <c r="S40" s="578"/>
    </row>
    <row r="41" spans="2:19" ht="13.5" customHeight="1" x14ac:dyDescent="0.2">
      <c r="B41" s="17"/>
      <c r="J41" s="5"/>
      <c r="K41" s="565"/>
      <c r="L41" s="577" t="s">
        <v>516</v>
      </c>
      <c r="M41" s="580" t="s">
        <v>426</v>
      </c>
      <c r="N41" s="577" t="str">
        <f t="shared" si="3"/>
        <v>1965.994.002..521111</v>
      </c>
      <c r="O41" s="581">
        <v>389928000</v>
      </c>
      <c r="P41" s="581">
        <v>389928000</v>
      </c>
      <c r="Q41" s="587" t="str">
        <f t="shared" si="1"/>
        <v>521111</v>
      </c>
      <c r="R41" s="588" t="str">
        <f t="shared" si="2"/>
        <v>5211</v>
      </c>
      <c r="S41" s="578"/>
    </row>
    <row r="42" spans="2:19" ht="13.5" customHeight="1" x14ac:dyDescent="0.2">
      <c r="B42" s="17"/>
      <c r="J42" s="5"/>
      <c r="K42" s="565"/>
      <c r="L42" s="577" t="s">
        <v>516</v>
      </c>
      <c r="M42" s="580" t="s">
        <v>427</v>
      </c>
      <c r="N42" s="577" t="str">
        <f t="shared" si="3"/>
        <v>1965.994.002..521114</v>
      </c>
      <c r="O42" s="581">
        <v>6000000</v>
      </c>
      <c r="P42" s="581">
        <v>6000000</v>
      </c>
      <c r="Q42" s="587" t="str">
        <f t="shared" si="1"/>
        <v>521114</v>
      </c>
      <c r="R42" s="588" t="str">
        <f t="shared" si="2"/>
        <v>5211</v>
      </c>
      <c r="S42" s="578"/>
    </row>
    <row r="43" spans="2:19" ht="13.5" customHeight="1" x14ac:dyDescent="0.2">
      <c r="B43" s="17"/>
      <c r="J43" s="5"/>
      <c r="K43" s="565"/>
      <c r="L43" s="577" t="s">
        <v>516</v>
      </c>
      <c r="M43" s="580" t="s">
        <v>405</v>
      </c>
      <c r="N43" s="577" t="str">
        <f t="shared" si="3"/>
        <v>1965.994.002..521119</v>
      </c>
      <c r="O43" s="581">
        <v>10800000</v>
      </c>
      <c r="P43" s="581">
        <v>10800000</v>
      </c>
      <c r="Q43" s="587" t="str">
        <f t="shared" si="1"/>
        <v>521119</v>
      </c>
      <c r="R43" s="588" t="str">
        <f t="shared" si="2"/>
        <v>5211</v>
      </c>
      <c r="S43" s="578"/>
    </row>
    <row r="44" spans="2:19" ht="13.5" customHeight="1" x14ac:dyDescent="0.2">
      <c r="B44" s="17"/>
      <c r="J44" s="571"/>
      <c r="K44" s="565"/>
      <c r="L44" s="577" t="s">
        <v>516</v>
      </c>
      <c r="M44" s="580" t="s">
        <v>405</v>
      </c>
      <c r="N44" s="577" t="str">
        <f t="shared" si="3"/>
        <v>1965.994.002..521119</v>
      </c>
      <c r="O44" s="581">
        <v>9750000</v>
      </c>
      <c r="P44" s="581">
        <v>9750000</v>
      </c>
      <c r="Q44" s="587" t="str">
        <f t="shared" si="1"/>
        <v>521119</v>
      </c>
      <c r="R44" s="588" t="str">
        <f t="shared" si="2"/>
        <v>5211</v>
      </c>
      <c r="S44" s="578"/>
    </row>
    <row r="45" spans="2:19" ht="13.5" customHeight="1" x14ac:dyDescent="0.2">
      <c r="B45" s="17"/>
      <c r="J45" s="5"/>
      <c r="K45" s="565"/>
      <c r="L45" s="577" t="s">
        <v>516</v>
      </c>
      <c r="M45" s="580" t="s">
        <v>405</v>
      </c>
      <c r="N45" s="577" t="str">
        <f t="shared" si="3"/>
        <v>1965.994.002..521119</v>
      </c>
      <c r="O45" s="581">
        <v>39500000</v>
      </c>
      <c r="P45" s="581">
        <v>39500000</v>
      </c>
      <c r="Q45" s="587" t="str">
        <f t="shared" si="1"/>
        <v>521119</v>
      </c>
      <c r="R45" s="588" t="str">
        <f t="shared" si="2"/>
        <v>5211</v>
      </c>
      <c r="S45" s="578"/>
    </row>
    <row r="46" spans="2:19" ht="13.5" customHeight="1" x14ac:dyDescent="0.2">
      <c r="B46" s="17"/>
      <c r="K46" s="565"/>
      <c r="L46" s="577" t="s">
        <v>516</v>
      </c>
      <c r="M46" s="580" t="s">
        <v>405</v>
      </c>
      <c r="N46" s="577" t="str">
        <f t="shared" si="3"/>
        <v>1965.994.002..521119</v>
      </c>
      <c r="O46" s="581">
        <v>35997000</v>
      </c>
      <c r="P46" s="581">
        <v>35997000</v>
      </c>
      <c r="Q46" s="587" t="str">
        <f t="shared" si="1"/>
        <v>521119</v>
      </c>
      <c r="R46" s="588" t="str">
        <f t="shared" si="2"/>
        <v>5211</v>
      </c>
      <c r="S46" s="578"/>
    </row>
    <row r="47" spans="2:19" ht="13.5" customHeight="1" x14ac:dyDescent="0.2">
      <c r="B47" s="17"/>
      <c r="K47" s="565"/>
      <c r="L47" s="577" t="s">
        <v>516</v>
      </c>
      <c r="M47" s="580" t="s">
        <v>423</v>
      </c>
      <c r="N47" s="577" t="str">
        <f t="shared" si="3"/>
        <v>1965.994.002..522111</v>
      </c>
      <c r="O47" s="581">
        <v>452664000</v>
      </c>
      <c r="P47" s="581">
        <v>452664000</v>
      </c>
      <c r="Q47" s="587" t="str">
        <f t="shared" si="1"/>
        <v>522111</v>
      </c>
      <c r="R47" s="588" t="str">
        <f t="shared" si="2"/>
        <v>5221</v>
      </c>
      <c r="S47" s="578"/>
    </row>
    <row r="48" spans="2:19" ht="13.5" customHeight="1" x14ac:dyDescent="0.2">
      <c r="B48" s="17"/>
      <c r="K48" s="565"/>
      <c r="L48" s="577" t="s">
        <v>516</v>
      </c>
      <c r="M48" s="580" t="s">
        <v>424</v>
      </c>
      <c r="N48" s="577" t="str">
        <f t="shared" si="3"/>
        <v>1965.994.002..522112</v>
      </c>
      <c r="O48" s="581">
        <v>30000000</v>
      </c>
      <c r="P48" s="581">
        <v>30000000</v>
      </c>
      <c r="Q48" s="587" t="str">
        <f t="shared" si="1"/>
        <v>522112</v>
      </c>
      <c r="R48" s="588" t="str">
        <f t="shared" si="2"/>
        <v>5221</v>
      </c>
      <c r="S48" s="578"/>
    </row>
    <row r="49" spans="2:19" ht="13.5" customHeight="1" x14ac:dyDescent="0.2">
      <c r="B49" s="17"/>
      <c r="K49" s="565"/>
      <c r="L49" s="577" t="s">
        <v>516</v>
      </c>
      <c r="M49" s="582" t="s">
        <v>425</v>
      </c>
      <c r="N49" s="577" t="str">
        <f t="shared" si="3"/>
        <v>1965.994.002..522119</v>
      </c>
      <c r="O49" s="581">
        <v>12000000</v>
      </c>
      <c r="P49" s="581">
        <v>12000000</v>
      </c>
      <c r="Q49" s="587" t="str">
        <f t="shared" si="1"/>
        <v>522119</v>
      </c>
      <c r="R49" s="588" t="str">
        <f t="shared" si="2"/>
        <v>5221</v>
      </c>
      <c r="S49" s="578"/>
    </row>
    <row r="50" spans="2:19" ht="13.5" customHeight="1" x14ac:dyDescent="0.2">
      <c r="B50" s="17"/>
      <c r="K50" s="565"/>
      <c r="L50" s="577" t="s">
        <v>516</v>
      </c>
      <c r="M50" s="580" t="s">
        <v>422</v>
      </c>
      <c r="N50" s="577" t="str">
        <f t="shared" si="3"/>
        <v>1965.994.002..523111</v>
      </c>
      <c r="O50" s="581">
        <v>74000000</v>
      </c>
      <c r="P50" s="581">
        <v>74000000</v>
      </c>
      <c r="Q50" s="587" t="str">
        <f t="shared" si="1"/>
        <v>523111</v>
      </c>
      <c r="R50" s="588" t="str">
        <f t="shared" si="2"/>
        <v>5231</v>
      </c>
      <c r="S50" s="578"/>
    </row>
    <row r="51" spans="2:19" ht="13.5" customHeight="1" x14ac:dyDescent="0.2">
      <c r="B51" s="17"/>
      <c r="K51" s="565"/>
      <c r="L51" s="577" t="s">
        <v>516</v>
      </c>
      <c r="M51" s="580" t="s">
        <v>422</v>
      </c>
      <c r="N51" s="577" t="str">
        <f t="shared" si="3"/>
        <v>1965.994.002..523111</v>
      </c>
      <c r="O51" s="581">
        <v>62800000</v>
      </c>
      <c r="P51" s="581">
        <v>62800000</v>
      </c>
      <c r="Q51" s="587" t="str">
        <f t="shared" si="1"/>
        <v>523111</v>
      </c>
      <c r="R51" s="588" t="str">
        <f t="shared" si="2"/>
        <v>5231</v>
      </c>
      <c r="S51" s="578"/>
    </row>
    <row r="52" spans="2:19" ht="13.5" customHeight="1" x14ac:dyDescent="0.2">
      <c r="B52" s="17"/>
      <c r="K52" s="565"/>
      <c r="L52" s="577" t="s">
        <v>516</v>
      </c>
      <c r="M52" s="580" t="s">
        <v>411</v>
      </c>
      <c r="N52" s="577" t="str">
        <f t="shared" si="3"/>
        <v>1965.994.002..523121</v>
      </c>
      <c r="O52" s="581">
        <v>34800000</v>
      </c>
      <c r="P52" s="581">
        <v>34800000</v>
      </c>
      <c r="Q52" s="587" t="str">
        <f t="shared" si="1"/>
        <v>523121</v>
      </c>
      <c r="R52" s="588" t="str">
        <f t="shared" si="2"/>
        <v>5231</v>
      </c>
      <c r="S52" s="578"/>
    </row>
    <row r="53" spans="2:19" ht="13.5" customHeight="1" x14ac:dyDescent="0.2">
      <c r="B53" s="17"/>
      <c r="K53" s="565"/>
      <c r="L53" s="577" t="s">
        <v>516</v>
      </c>
      <c r="M53" s="580" t="s">
        <v>411</v>
      </c>
      <c r="N53" s="577" t="str">
        <f t="shared" si="3"/>
        <v>1965.994.002..523121</v>
      </c>
      <c r="O53" s="581">
        <v>54000000</v>
      </c>
      <c r="P53" s="581">
        <v>54000000</v>
      </c>
      <c r="Q53" s="587" t="str">
        <f t="shared" si="1"/>
        <v>523121</v>
      </c>
      <c r="R53" s="588" t="str">
        <f t="shared" si="2"/>
        <v>5231</v>
      </c>
      <c r="S53" s="578"/>
    </row>
    <row r="54" spans="2:19" ht="13.5" customHeight="1" x14ac:dyDescent="0.2">
      <c r="B54" s="17"/>
      <c r="K54" s="565"/>
      <c r="L54" s="577" t="s">
        <v>516</v>
      </c>
      <c r="M54" s="580" t="s">
        <v>411</v>
      </c>
      <c r="N54" s="577" t="str">
        <f t="shared" si="3"/>
        <v>1965.994.002..523121</v>
      </c>
      <c r="O54" s="581">
        <v>85000000</v>
      </c>
      <c r="P54" s="581">
        <v>85000000</v>
      </c>
      <c r="Q54" s="587" t="str">
        <f t="shared" si="1"/>
        <v>523121</v>
      </c>
      <c r="R54" s="588" t="str">
        <f t="shared" si="2"/>
        <v>5231</v>
      </c>
      <c r="S54" s="578"/>
    </row>
    <row r="55" spans="2:19" ht="13.5" customHeight="1" x14ac:dyDescent="0.2">
      <c r="B55" s="17"/>
      <c r="K55" s="565"/>
      <c r="L55" s="577" t="s">
        <v>507</v>
      </c>
      <c r="M55" s="580" t="s">
        <v>399</v>
      </c>
      <c r="N55" s="577" t="str">
        <f t="shared" si="3"/>
        <v>1961.014.011..534131</v>
      </c>
      <c r="O55" s="581">
        <v>19966160000</v>
      </c>
      <c r="P55" s="581">
        <v>19966160000</v>
      </c>
      <c r="Q55" s="587" t="str">
        <f>M55</f>
        <v>534131</v>
      </c>
      <c r="R55" s="588" t="str">
        <f t="shared" si="2"/>
        <v>5341</v>
      </c>
      <c r="S55" s="578"/>
    </row>
    <row r="56" spans="2:19" ht="13.5" customHeight="1" x14ac:dyDescent="0.2">
      <c r="B56" s="17"/>
      <c r="K56" s="565"/>
      <c r="L56" s="577" t="s">
        <v>517</v>
      </c>
      <c r="M56" s="580" t="s">
        <v>401</v>
      </c>
      <c r="N56" s="577" t="str">
        <f t="shared" si="3"/>
        <v>1961.021.011..533111</v>
      </c>
      <c r="O56" s="581">
        <v>180000000</v>
      </c>
      <c r="P56" s="581">
        <v>180000000</v>
      </c>
      <c r="Q56" s="587" t="str">
        <f t="shared" ref="Q56:Q66" si="4">M56</f>
        <v>533111</v>
      </c>
      <c r="R56" s="588" t="str">
        <f t="shared" si="2"/>
        <v>5331</v>
      </c>
      <c r="S56" s="578"/>
    </row>
    <row r="57" spans="2:19" ht="13.5" customHeight="1" x14ac:dyDescent="0.2">
      <c r="B57" s="17"/>
      <c r="K57" s="565"/>
      <c r="L57" s="577" t="s">
        <v>518</v>
      </c>
      <c r="M57" s="580" t="s">
        <v>400</v>
      </c>
      <c r="N57" s="577" t="str">
        <f t="shared" si="3"/>
        <v>1961.027.011..534111</v>
      </c>
      <c r="O57" s="581">
        <v>1180000000</v>
      </c>
      <c r="P57" s="581">
        <v>1180000000</v>
      </c>
      <c r="Q57" s="587" t="str">
        <f t="shared" si="4"/>
        <v>534111</v>
      </c>
      <c r="R57" s="588" t="str">
        <f t="shared" si="2"/>
        <v>5341</v>
      </c>
      <c r="S57" s="578"/>
    </row>
    <row r="58" spans="2:19" ht="13.5" customHeight="1" x14ac:dyDescent="0.2">
      <c r="B58" s="17"/>
      <c r="K58" s="565"/>
      <c r="L58" s="577" t="s">
        <v>519</v>
      </c>
      <c r="M58" s="580" t="s">
        <v>402</v>
      </c>
      <c r="N58" s="577" t="str">
        <f t="shared" si="3"/>
        <v>1961.029.011..532111</v>
      </c>
      <c r="O58" s="581">
        <v>900000000</v>
      </c>
      <c r="P58" s="581">
        <v>900000000</v>
      </c>
      <c r="Q58" s="587" t="str">
        <f t="shared" si="4"/>
        <v>532111</v>
      </c>
      <c r="R58" s="588" t="str">
        <f t="shared" si="2"/>
        <v>5321</v>
      </c>
      <c r="S58" s="578"/>
    </row>
    <row r="59" spans="2:19" ht="13.5" customHeight="1" x14ac:dyDescent="0.2">
      <c r="B59" s="17"/>
      <c r="K59" s="565"/>
      <c r="L59" s="577" t="s">
        <v>520</v>
      </c>
      <c r="M59" s="580" t="s">
        <v>403</v>
      </c>
      <c r="N59" s="577" t="str">
        <f t="shared" si="3"/>
        <v>1961.035.011..531111</v>
      </c>
      <c r="O59" s="581">
        <v>20000000000</v>
      </c>
      <c r="P59" s="581">
        <v>20000000000</v>
      </c>
      <c r="Q59" s="587" t="str">
        <f t="shared" si="4"/>
        <v>531111</v>
      </c>
      <c r="R59" s="588" t="str">
        <f t="shared" si="2"/>
        <v>5311</v>
      </c>
      <c r="S59" s="578"/>
    </row>
    <row r="60" spans="2:19" ht="13.5" customHeight="1" x14ac:dyDescent="0.2">
      <c r="B60" s="17"/>
      <c r="K60" s="565"/>
      <c r="L60" s="577" t="s">
        <v>521</v>
      </c>
      <c r="M60" s="580" t="s">
        <v>402</v>
      </c>
      <c r="N60" s="577" t="str">
        <f t="shared" si="3"/>
        <v>1961.039.011..532111</v>
      </c>
      <c r="O60" s="581">
        <v>505000000</v>
      </c>
      <c r="P60" s="581">
        <v>505000000</v>
      </c>
      <c r="Q60" s="587" t="str">
        <f t="shared" si="4"/>
        <v>532111</v>
      </c>
      <c r="R60" s="588" t="str">
        <f t="shared" si="2"/>
        <v>5321</v>
      </c>
      <c r="S60" s="578"/>
    </row>
    <row r="61" spans="2:19" ht="13.5" customHeight="1" x14ac:dyDescent="0.2">
      <c r="B61" s="17"/>
      <c r="K61" s="565"/>
      <c r="L61" s="577" t="s">
        <v>522</v>
      </c>
      <c r="M61" s="580" t="s">
        <v>402</v>
      </c>
      <c r="N61" s="577" t="str">
        <f t="shared" si="3"/>
        <v>1961.040.011..532111</v>
      </c>
      <c r="O61" s="581">
        <v>2030000000</v>
      </c>
      <c r="P61" s="581">
        <v>2030000000</v>
      </c>
      <c r="Q61" s="587" t="str">
        <f t="shared" si="4"/>
        <v>532111</v>
      </c>
      <c r="R61" s="588" t="str">
        <f t="shared" si="2"/>
        <v>5321</v>
      </c>
      <c r="S61" s="578"/>
    </row>
    <row r="62" spans="2:19" ht="13.5" customHeight="1" x14ac:dyDescent="0.2">
      <c r="B62" s="17"/>
      <c r="K62" s="565"/>
      <c r="L62" s="577" t="s">
        <v>523</v>
      </c>
      <c r="M62" s="580" t="s">
        <v>402</v>
      </c>
      <c r="N62" s="577" t="str">
        <f t="shared" si="3"/>
        <v>1961.996.011..532111</v>
      </c>
      <c r="O62" s="581">
        <v>60000000</v>
      </c>
      <c r="P62" s="581">
        <v>60000000</v>
      </c>
      <c r="Q62" s="587" t="str">
        <f t="shared" si="4"/>
        <v>532111</v>
      </c>
      <c r="R62" s="588" t="str">
        <f t="shared" si="2"/>
        <v>5321</v>
      </c>
      <c r="S62" s="578"/>
    </row>
    <row r="63" spans="2:19" ht="13.5" customHeight="1" x14ac:dyDescent="0.2">
      <c r="B63" s="17"/>
      <c r="K63" s="565"/>
      <c r="L63" s="577" t="s">
        <v>524</v>
      </c>
      <c r="M63" s="580" t="s">
        <v>401</v>
      </c>
      <c r="N63" s="577" t="str">
        <f t="shared" si="3"/>
        <v>1961.998.011..533111</v>
      </c>
      <c r="O63" s="581">
        <v>2485000000</v>
      </c>
      <c r="P63" s="581">
        <v>2485000000</v>
      </c>
      <c r="Q63" s="587" t="str">
        <f t="shared" si="4"/>
        <v>533111</v>
      </c>
      <c r="R63" s="588" t="str">
        <f t="shared" si="2"/>
        <v>5331</v>
      </c>
      <c r="S63" s="578"/>
    </row>
    <row r="64" spans="2:19" ht="13.5" customHeight="1" x14ac:dyDescent="0.2">
      <c r="B64" s="17"/>
      <c r="K64" s="565"/>
      <c r="L64" s="577" t="s">
        <v>525</v>
      </c>
      <c r="M64" s="580" t="s">
        <v>402</v>
      </c>
      <c r="N64" s="577" t="str">
        <f t="shared" si="3"/>
        <v>1962.021.011..532111</v>
      </c>
      <c r="O64" s="581">
        <v>275000000</v>
      </c>
      <c r="P64" s="581">
        <v>275000000</v>
      </c>
      <c r="Q64" s="587" t="str">
        <f t="shared" si="4"/>
        <v>532111</v>
      </c>
      <c r="R64" s="588" t="str">
        <f t="shared" si="2"/>
        <v>5321</v>
      </c>
      <c r="S64" s="578"/>
    </row>
    <row r="65" spans="2:19" ht="13.5" customHeight="1" x14ac:dyDescent="0.2">
      <c r="B65" s="17"/>
      <c r="K65" s="565"/>
      <c r="L65" s="577" t="s">
        <v>526</v>
      </c>
      <c r="M65" s="580" t="s">
        <v>402</v>
      </c>
      <c r="N65" s="577" t="str">
        <f t="shared" si="3"/>
        <v>1962.995.011..532111</v>
      </c>
      <c r="O65" s="581">
        <v>1950000000</v>
      </c>
      <c r="P65" s="581">
        <v>1950000000</v>
      </c>
      <c r="Q65" s="587" t="str">
        <f t="shared" si="4"/>
        <v>532111</v>
      </c>
      <c r="R65" s="588" t="str">
        <f t="shared" si="2"/>
        <v>5321</v>
      </c>
      <c r="S65" s="578"/>
    </row>
    <row r="66" spans="2:19" ht="13.5" customHeight="1" x14ac:dyDescent="0.2">
      <c r="B66" s="17"/>
      <c r="K66" s="565"/>
      <c r="L66" s="577" t="s">
        <v>509</v>
      </c>
      <c r="M66" s="580" t="s">
        <v>402</v>
      </c>
      <c r="N66" s="577" t="str">
        <f t="shared" si="3"/>
        <v>1965.003.040..532111</v>
      </c>
      <c r="O66" s="581">
        <v>552998000</v>
      </c>
      <c r="P66" s="581">
        <v>552998000</v>
      </c>
      <c r="Q66" s="587" t="str">
        <f t="shared" si="4"/>
        <v>532111</v>
      </c>
      <c r="R66" s="588" t="str">
        <f t="shared" si="2"/>
        <v>5321</v>
      </c>
      <c r="S66" s="578"/>
    </row>
    <row r="67" spans="2:19" ht="13.5" customHeight="1" x14ac:dyDescent="0.2">
      <c r="B67" s="17"/>
      <c r="K67" s="118"/>
      <c r="L67" s="589"/>
      <c r="M67" s="589"/>
      <c r="N67" s="583" t="s">
        <v>428</v>
      </c>
      <c r="O67" s="589">
        <f>SUM(O12:O66)</f>
        <v>70705680000</v>
      </c>
      <c r="P67" s="589">
        <f>SUM(P6:P66)</f>
        <v>70705680000</v>
      </c>
      <c r="Q67" s="589"/>
      <c r="R67" s="589"/>
      <c r="S67" s="589"/>
    </row>
    <row r="68" spans="2:19" ht="13.5" customHeight="1" x14ac:dyDescent="0.2">
      <c r="B68" s="17"/>
      <c r="K68" s="118"/>
      <c r="L68" s="577"/>
    </row>
    <row r="69" spans="2:19" ht="13.5" customHeight="1" x14ac:dyDescent="0.2">
      <c r="B69" s="17"/>
    </row>
    <row r="70" spans="2:19" ht="13.5" customHeight="1" x14ac:dyDescent="0.2">
      <c r="B70" s="17"/>
      <c r="M70" s="574" t="s">
        <v>443</v>
      </c>
    </row>
    <row r="71" spans="2:19" ht="13.5" customHeight="1" x14ac:dyDescent="0.2">
      <c r="B71" s="17"/>
    </row>
    <row r="72" spans="2:19" ht="13.5" customHeight="1" x14ac:dyDescent="0.2">
      <c r="B72" s="17"/>
    </row>
    <row r="73" spans="2:19" ht="13.5" customHeight="1" x14ac:dyDescent="0.2">
      <c r="B73" s="17"/>
    </row>
    <row r="74" spans="2:19" ht="13.5" customHeight="1" x14ac:dyDescent="0.2">
      <c r="B74" s="17"/>
    </row>
    <row r="75" spans="2:19" ht="13.5" customHeight="1" x14ac:dyDescent="0.2">
      <c r="B75" s="17"/>
    </row>
    <row r="76" spans="2:19" ht="13.5" customHeight="1" x14ac:dyDescent="0.2">
      <c r="B76" s="17"/>
    </row>
    <row r="77" spans="2:19" ht="13.5" customHeight="1" x14ac:dyDescent="0.2">
      <c r="B77" s="17"/>
    </row>
    <row r="78" spans="2:19" ht="13.5" customHeight="1" x14ac:dyDescent="0.2">
      <c r="B78" s="17"/>
    </row>
    <row r="79" spans="2:19" ht="13.5" customHeight="1" x14ac:dyDescent="0.2">
      <c r="B79" s="17"/>
    </row>
    <row r="80" spans="2:19" ht="13.5" customHeight="1" x14ac:dyDescent="0.2">
      <c r="B80" s="17"/>
    </row>
    <row r="81" spans="2:9" ht="13.5" customHeight="1" x14ac:dyDescent="0.2">
      <c r="B81" s="17"/>
    </row>
    <row r="82" spans="2:9" ht="13.5" customHeight="1" x14ac:dyDescent="0.2">
      <c r="B82" s="17"/>
    </row>
    <row r="83" spans="2:9" ht="13.5" customHeight="1" x14ac:dyDescent="0.2">
      <c r="B83" s="17"/>
    </row>
    <row r="84" spans="2:9" ht="13.5" customHeight="1" x14ac:dyDescent="0.2">
      <c r="B84" s="17"/>
    </row>
    <row r="85" spans="2:9" ht="13.5" customHeight="1" x14ac:dyDescent="0.2">
      <c r="B85" s="17"/>
    </row>
    <row r="86" spans="2:9" ht="13.5" customHeight="1" x14ac:dyDescent="0.2">
      <c r="B86" s="17"/>
    </row>
    <row r="87" spans="2:9" ht="13.5" customHeight="1" x14ac:dyDescent="0.2">
      <c r="B87" s="17"/>
    </row>
    <row r="88" spans="2:9" ht="13.5" customHeight="1" x14ac:dyDescent="0.2">
      <c r="B88" s="17"/>
    </row>
    <row r="89" spans="2:9" ht="13.5" customHeight="1" x14ac:dyDescent="0.2">
      <c r="B89" s="17"/>
    </row>
    <row r="90" spans="2:9" ht="13.5" customHeight="1" x14ac:dyDescent="0.2">
      <c r="B90" s="17"/>
    </row>
    <row r="91" spans="2:9" ht="13.5" customHeight="1" x14ac:dyDescent="0.2">
      <c r="B91" s="17"/>
    </row>
    <row r="92" spans="2:9" ht="13.5" customHeight="1" x14ac:dyDescent="0.2">
      <c r="B92" s="17"/>
    </row>
    <row r="93" spans="2:9" ht="13" x14ac:dyDescent="0.3">
      <c r="B93" s="17"/>
      <c r="C93" s="4"/>
      <c r="D93" s="4"/>
      <c r="E93" s="4"/>
      <c r="F93" s="4"/>
    </row>
    <row r="94" spans="2:9" x14ac:dyDescent="0.2">
      <c r="B94" s="17"/>
      <c r="H94" s="118"/>
      <c r="I94" s="118"/>
    </row>
    <row r="95" spans="2:9" x14ac:dyDescent="0.2">
      <c r="B95" s="17"/>
      <c r="H95" s="118"/>
    </row>
    <row r="96" spans="2:9" x14ac:dyDescent="0.2">
      <c r="B96" s="17"/>
      <c r="H96" s="118"/>
    </row>
    <row r="97" spans="2:11" ht="11.25" customHeight="1" x14ac:dyDescent="0.2">
      <c r="B97" s="17"/>
      <c r="H97" s="118"/>
    </row>
    <row r="98" spans="2:11" ht="11.25" customHeight="1" x14ac:dyDescent="0.2">
      <c r="B98" s="17"/>
      <c r="H98" s="118"/>
      <c r="K98" s="15"/>
    </row>
    <row r="99" spans="2:11" x14ac:dyDescent="0.2">
      <c r="B99" s="17"/>
      <c r="H99" s="118"/>
      <c r="K99" s="15"/>
    </row>
    <row r="100" spans="2:11" x14ac:dyDescent="0.2">
      <c r="B100" s="17"/>
      <c r="H100" s="118"/>
      <c r="K100" s="15"/>
    </row>
    <row r="101" spans="2:11" x14ac:dyDescent="0.2">
      <c r="B101" s="17"/>
      <c r="H101" s="118"/>
      <c r="K101" s="15"/>
    </row>
    <row r="102" spans="2:11" x14ac:dyDescent="0.2">
      <c r="B102" s="17"/>
      <c r="H102" s="118"/>
      <c r="K102" s="2"/>
    </row>
    <row r="103" spans="2:11" x14ac:dyDescent="0.2">
      <c r="B103" s="17"/>
      <c r="H103" s="118"/>
      <c r="K103" s="2"/>
    </row>
    <row r="104" spans="2:11" x14ac:dyDescent="0.2">
      <c r="B104" s="17"/>
      <c r="H104" s="118"/>
      <c r="K104" s="2"/>
    </row>
    <row r="105" spans="2:11" x14ac:dyDescent="0.2">
      <c r="B105" s="17"/>
      <c r="H105" s="118"/>
      <c r="K105" s="2"/>
    </row>
    <row r="106" spans="2:11" x14ac:dyDescent="0.2">
      <c r="B106" s="17"/>
      <c r="H106" s="118"/>
      <c r="K106" s="2"/>
    </row>
    <row r="107" spans="2:11" x14ac:dyDescent="0.2">
      <c r="B107" s="17"/>
      <c r="H107" s="118"/>
      <c r="K107" s="2"/>
    </row>
    <row r="108" spans="2:11" x14ac:dyDescent="0.2">
      <c r="B108" s="17"/>
      <c r="H108" s="118"/>
      <c r="K108" s="2"/>
    </row>
    <row r="109" spans="2:11" x14ac:dyDescent="0.2">
      <c r="B109" s="17"/>
      <c r="H109" s="118"/>
      <c r="K109" s="2"/>
    </row>
    <row r="110" spans="2:11" x14ac:dyDescent="0.2">
      <c r="B110" s="17"/>
      <c r="H110" s="118"/>
      <c r="K110" s="2"/>
    </row>
    <row r="111" spans="2:11" x14ac:dyDescent="0.2">
      <c r="B111" s="17"/>
      <c r="H111" s="118"/>
      <c r="K111" s="2"/>
    </row>
    <row r="112" spans="2:11" x14ac:dyDescent="0.2">
      <c r="B112" s="17"/>
      <c r="H112" s="118"/>
      <c r="K112" s="2"/>
    </row>
    <row r="113" spans="2:11" x14ac:dyDescent="0.2">
      <c r="B113" s="17"/>
      <c r="H113" s="118"/>
      <c r="K113" s="2"/>
    </row>
    <row r="114" spans="2:11" x14ac:dyDescent="0.2">
      <c r="B114" s="17"/>
      <c r="H114" s="118"/>
      <c r="K114" s="2"/>
    </row>
    <row r="115" spans="2:11" x14ac:dyDescent="0.2">
      <c r="B115" s="17"/>
      <c r="H115" s="118"/>
      <c r="K115" s="2"/>
    </row>
    <row r="116" spans="2:11" x14ac:dyDescent="0.2">
      <c r="B116" s="17"/>
      <c r="H116" s="118"/>
      <c r="K116" s="2"/>
    </row>
    <row r="117" spans="2:11" x14ac:dyDescent="0.2">
      <c r="B117" s="17"/>
      <c r="H117" s="118"/>
      <c r="K117" s="2"/>
    </row>
    <row r="118" spans="2:11" x14ac:dyDescent="0.2">
      <c r="B118" s="17"/>
      <c r="H118" s="118"/>
      <c r="K118" s="2"/>
    </row>
    <row r="119" spans="2:11" x14ac:dyDescent="0.2">
      <c r="B119" s="17"/>
      <c r="H119" s="118"/>
      <c r="K119" s="2"/>
    </row>
    <row r="120" spans="2:11" x14ac:dyDescent="0.2">
      <c r="B120" s="17"/>
      <c r="H120" s="118"/>
      <c r="K120" s="2"/>
    </row>
    <row r="121" spans="2:11" x14ac:dyDescent="0.2">
      <c r="B121" s="17"/>
      <c r="H121" s="118"/>
      <c r="K121" s="2"/>
    </row>
    <row r="122" spans="2:11" x14ac:dyDescent="0.2">
      <c r="B122" s="3"/>
      <c r="H122" s="118"/>
      <c r="K122" s="2"/>
    </row>
    <row r="123" spans="2:11" x14ac:dyDescent="0.2">
      <c r="H123" s="118"/>
      <c r="K123" s="2"/>
    </row>
    <row r="124" spans="2:11" x14ac:dyDescent="0.2">
      <c r="H124" s="118"/>
      <c r="K124" s="2"/>
    </row>
    <row r="125" spans="2:11" x14ac:dyDescent="0.2">
      <c r="H125" s="118"/>
      <c r="K125" s="15"/>
    </row>
    <row r="126" spans="2:11" x14ac:dyDescent="0.2">
      <c r="H126" s="118"/>
      <c r="K126" s="15"/>
    </row>
  </sheetData>
  <phoneticPr fontId="0" type="noConversion"/>
  <hyperlinks>
    <hyperlink ref="C1" location="MENU!A1" display="Back to Menu" xr:uid="{00000000-0004-0000-0100-000000000000}"/>
  </hyperlinks>
  <pageMargins left="0.75" right="0.75" top="1" bottom="1" header="0.5" footer="0.5"/>
  <pageSetup paperSize="5" orientation="portrait"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110"/>
  <sheetViews>
    <sheetView showGridLines="0" view="pageBreakPreview" topLeftCell="A16" zoomScale="55" zoomScaleNormal="70" zoomScaleSheetLayoutView="55" workbookViewId="0">
      <selection activeCell="E33" sqref="E33"/>
    </sheetView>
  </sheetViews>
  <sheetFormatPr defaultColWidth="9.33203125" defaultRowHeight="10" x14ac:dyDescent="0.2"/>
  <cols>
    <col min="1" max="1" width="3" style="1" customWidth="1"/>
    <col min="2" max="2" width="1.6640625" style="1" customWidth="1"/>
    <col min="3" max="3" width="15.6640625" style="1" customWidth="1"/>
    <col min="4" max="4" width="6.6640625" style="1" customWidth="1"/>
    <col min="5" max="5" width="151" style="1" customWidth="1"/>
    <col min="6" max="6" width="10.6640625" style="1" customWidth="1"/>
    <col min="7" max="8" width="8.6640625" style="574" customWidth="1"/>
    <col min="9" max="9" width="90.109375" style="574" customWidth="1"/>
    <col min="10" max="10" width="4.33203125" style="574" customWidth="1"/>
    <col min="11" max="11" width="10.6640625" style="574" customWidth="1"/>
    <col min="12" max="12" width="50.6640625" style="574" customWidth="1"/>
    <col min="13" max="14" width="10.6640625" style="574" customWidth="1"/>
    <col min="15" max="15" width="40.6640625" style="574" customWidth="1"/>
    <col min="16" max="17" width="15.6640625" style="574" customWidth="1"/>
    <col min="18" max="18" width="9.33203125" style="574"/>
    <col min="19" max="19" width="29.6640625" style="574" customWidth="1"/>
    <col min="20" max="21" width="9.33203125" style="1"/>
    <col min="22" max="22" width="30.6640625" style="1" customWidth="1"/>
    <col min="23" max="16384" width="9.33203125" style="1"/>
  </cols>
  <sheetData>
    <row r="1" spans="2:23" ht="13.5" customHeight="1" thickBot="1" x14ac:dyDescent="0.25">
      <c r="C1" s="396" t="s">
        <v>369</v>
      </c>
    </row>
    <row r="2" spans="2:23" ht="13.5" customHeight="1" x14ac:dyDescent="0.2"/>
    <row r="3" spans="2:23" s="147" customFormat="1" ht="13.5" customHeight="1" x14ac:dyDescent="0.3">
      <c r="C3" s="268" t="s">
        <v>321</v>
      </c>
      <c r="G3" s="576"/>
      <c r="H3" s="574"/>
      <c r="I3" s="574"/>
      <c r="J3" s="576"/>
      <c r="K3" s="575" t="s">
        <v>322</v>
      </c>
      <c r="L3" s="576"/>
      <c r="M3" s="576"/>
      <c r="N3" s="575" t="s">
        <v>277</v>
      </c>
      <c r="O3" s="574"/>
      <c r="P3" s="576"/>
      <c r="Q3" s="576"/>
      <c r="R3" s="576"/>
      <c r="S3" s="576"/>
    </row>
    <row r="4" spans="2:23" s="147" customFormat="1" ht="6" customHeight="1" x14ac:dyDescent="0.3">
      <c r="C4" s="268"/>
      <c r="G4" s="576"/>
      <c r="H4" s="574"/>
      <c r="I4" s="574"/>
      <c r="J4" s="576"/>
      <c r="K4" s="576"/>
      <c r="L4" s="576"/>
      <c r="M4" s="576"/>
      <c r="N4" s="576"/>
      <c r="O4" s="576"/>
      <c r="P4" s="576"/>
      <c r="Q4" s="576"/>
      <c r="R4" s="576"/>
      <c r="S4" s="576"/>
    </row>
    <row r="5" spans="2:23" s="147" customFormat="1" ht="13.5" customHeight="1" x14ac:dyDescent="0.25">
      <c r="C5" s="602" t="s">
        <v>10</v>
      </c>
      <c r="D5" s="603" t="s">
        <v>1</v>
      </c>
      <c r="E5" s="603"/>
      <c r="G5" s="576"/>
      <c r="H5" s="576"/>
      <c r="I5" s="576"/>
      <c r="J5" s="576"/>
      <c r="K5" s="590" t="s">
        <v>312</v>
      </c>
      <c r="L5" s="590" t="s">
        <v>319</v>
      </c>
      <c r="M5" s="576"/>
      <c r="N5" s="590" t="s">
        <v>72</v>
      </c>
      <c r="O5" s="590" t="s">
        <v>236</v>
      </c>
      <c r="P5" s="576"/>
      <c r="Q5" s="576"/>
      <c r="R5" s="576"/>
      <c r="S5" s="576"/>
    </row>
    <row r="6" spans="2:23" s="147" customFormat="1" ht="13.5" customHeight="1" x14ac:dyDescent="0.25">
      <c r="C6" s="604" t="s">
        <v>35</v>
      </c>
      <c r="D6" s="605" t="s">
        <v>67</v>
      </c>
      <c r="E6" s="604"/>
      <c r="G6" s="576" t="str">
        <f t="shared" ref="G6:G39" si="0">C6&amp;"  "&amp;D6</f>
        <v>A  Membukukan Pagu DIPA</v>
      </c>
      <c r="H6" s="576"/>
      <c r="I6" s="576"/>
      <c r="J6" s="576"/>
      <c r="K6" s="591">
        <v>5111</v>
      </c>
      <c r="L6" s="592" t="s">
        <v>238</v>
      </c>
      <c r="M6" s="576"/>
      <c r="N6" s="591">
        <v>1</v>
      </c>
      <c r="O6" s="592" t="s">
        <v>241</v>
      </c>
      <c r="P6" s="576"/>
      <c r="Q6" s="576"/>
      <c r="R6" s="576"/>
      <c r="S6" s="576"/>
    </row>
    <row r="7" spans="2:23" s="147" customFormat="1" ht="13.5" customHeight="1" x14ac:dyDescent="0.25">
      <c r="C7" s="604" t="s">
        <v>4</v>
      </c>
      <c r="D7" s="605" t="s">
        <v>4</v>
      </c>
      <c r="E7" s="604"/>
      <c r="G7" s="576" t="str">
        <f t="shared" si="0"/>
        <v xml:space="preserve">    </v>
      </c>
      <c r="H7" s="576"/>
      <c r="I7" s="576"/>
      <c r="J7" s="576"/>
      <c r="K7" s="591">
        <v>5112</v>
      </c>
      <c r="L7" s="592" t="s">
        <v>333</v>
      </c>
      <c r="M7" s="576"/>
      <c r="N7" s="591">
        <v>2</v>
      </c>
      <c r="O7" s="592" t="s">
        <v>242</v>
      </c>
      <c r="P7" s="576"/>
      <c r="Q7" s="576"/>
      <c r="R7" s="576"/>
      <c r="S7" s="576"/>
    </row>
    <row r="8" spans="2:23" s="147" customFormat="1" ht="13.5" customHeight="1" x14ac:dyDescent="0.25">
      <c r="C8" s="604" t="s">
        <v>40</v>
      </c>
      <c r="D8" s="605" t="s">
        <v>544</v>
      </c>
      <c r="E8" s="604"/>
      <c r="G8" s="576" t="str">
        <f t="shared" si="0"/>
        <v>C1  Terima Transfer Uang dari Rekening Bendahara Penerimaan (Bank)</v>
      </c>
      <c r="H8" s="576"/>
      <c r="I8" s="576"/>
      <c r="J8" s="576"/>
      <c r="K8" s="591">
        <v>5113</v>
      </c>
      <c r="L8" s="592" t="s">
        <v>334</v>
      </c>
      <c r="M8" s="576"/>
      <c r="N8" s="591">
        <v>3</v>
      </c>
      <c r="O8" s="592" t="s">
        <v>243</v>
      </c>
      <c r="P8" s="576"/>
      <c r="Q8" s="576"/>
      <c r="R8" s="576"/>
      <c r="S8" s="576"/>
    </row>
    <row r="9" spans="2:23" s="147" customFormat="1" ht="13.5" customHeight="1" x14ac:dyDescent="0.25">
      <c r="C9" s="604" t="s">
        <v>4</v>
      </c>
      <c r="D9" s="605" t="s">
        <v>4</v>
      </c>
      <c r="E9" s="604"/>
      <c r="G9" s="576" t="str">
        <f t="shared" si="0"/>
        <v xml:space="preserve">    </v>
      </c>
      <c r="H9" s="576"/>
      <c r="I9" s="576"/>
      <c r="J9" s="576"/>
      <c r="K9" s="591">
        <v>5114</v>
      </c>
      <c r="L9" s="592" t="s">
        <v>335</v>
      </c>
      <c r="M9" s="576"/>
      <c r="N9" s="591">
        <v>4</v>
      </c>
      <c r="O9" s="592" t="s">
        <v>244</v>
      </c>
      <c r="P9" s="576"/>
      <c r="Q9" s="576"/>
      <c r="R9" s="576"/>
      <c r="S9" s="576"/>
    </row>
    <row r="10" spans="2:23" s="147" customFormat="1" ht="13.5" customHeight="1" x14ac:dyDescent="0.25">
      <c r="C10" s="604" t="s">
        <v>4</v>
      </c>
      <c r="D10" s="605" t="s">
        <v>4</v>
      </c>
      <c r="E10" s="604"/>
      <c r="G10" s="576" t="str">
        <f t="shared" si="0"/>
        <v xml:space="preserve">    </v>
      </c>
      <c r="H10" s="576"/>
      <c r="I10" s="576"/>
      <c r="J10" s="576"/>
      <c r="K10" s="591">
        <v>5115</v>
      </c>
      <c r="L10" s="592" t="s">
        <v>336</v>
      </c>
      <c r="M10" s="576"/>
      <c r="N10" s="591">
        <v>5</v>
      </c>
      <c r="O10" s="592" t="s">
        <v>245</v>
      </c>
      <c r="P10" s="576"/>
      <c r="Q10" s="576"/>
      <c r="R10" s="576"/>
      <c r="S10" s="576"/>
    </row>
    <row r="11" spans="2:23" s="147" customFormat="1" ht="13.5" customHeight="1" x14ac:dyDescent="0.25">
      <c r="C11" s="604" t="s">
        <v>4</v>
      </c>
      <c r="D11" s="605" t="s">
        <v>4</v>
      </c>
      <c r="E11" s="604"/>
      <c r="G11" s="576" t="str">
        <f t="shared" si="0"/>
        <v xml:space="preserve">    </v>
      </c>
      <c r="H11" s="576"/>
      <c r="I11" s="576"/>
      <c r="J11" s="576"/>
      <c r="K11" s="591">
        <v>5121</v>
      </c>
      <c r="L11" s="592" t="s">
        <v>337</v>
      </c>
      <c r="M11" s="576"/>
      <c r="N11" s="591">
        <v>6</v>
      </c>
      <c r="O11" s="592" t="s">
        <v>246</v>
      </c>
      <c r="P11" s="576"/>
      <c r="Q11" s="576"/>
      <c r="R11" s="576"/>
      <c r="S11" s="576"/>
      <c r="T11" s="265"/>
    </row>
    <row r="12" spans="2:23" s="265" customFormat="1" ht="13.5" customHeight="1" x14ac:dyDescent="0.25">
      <c r="B12" s="266"/>
      <c r="C12" s="604" t="s">
        <v>4</v>
      </c>
      <c r="D12" s="605" t="s">
        <v>4</v>
      </c>
      <c r="E12" s="604"/>
      <c r="F12" s="147"/>
      <c r="G12" s="576" t="str">
        <f t="shared" si="0"/>
        <v xml:space="preserve">    </v>
      </c>
      <c r="H12" s="576"/>
      <c r="I12" s="576"/>
      <c r="J12" s="579"/>
      <c r="K12" s="591">
        <v>5122</v>
      </c>
      <c r="L12" s="592" t="s">
        <v>338</v>
      </c>
      <c r="M12" s="576"/>
      <c r="N12" s="576"/>
      <c r="O12" s="576"/>
      <c r="P12" s="576"/>
      <c r="Q12" s="576"/>
      <c r="R12" s="576"/>
      <c r="S12" s="576"/>
      <c r="W12" s="147"/>
    </row>
    <row r="13" spans="2:23" s="265" customFormat="1" ht="13.5" customHeight="1" x14ac:dyDescent="0.3">
      <c r="B13" s="266"/>
      <c r="C13" s="604" t="s">
        <v>4</v>
      </c>
      <c r="D13" s="605" t="s">
        <v>4</v>
      </c>
      <c r="E13" s="604"/>
      <c r="F13" s="147"/>
      <c r="G13" s="576" t="str">
        <f t="shared" si="0"/>
        <v xml:space="preserve">    </v>
      </c>
      <c r="H13" s="576"/>
      <c r="I13" s="576"/>
      <c r="J13" s="579"/>
      <c r="K13" s="591">
        <v>5123</v>
      </c>
      <c r="L13" s="592" t="s">
        <v>339</v>
      </c>
      <c r="M13" s="576"/>
      <c r="N13" s="575" t="s">
        <v>278</v>
      </c>
      <c r="O13" s="576"/>
      <c r="P13" s="576"/>
      <c r="Q13" s="576"/>
      <c r="R13" s="576"/>
      <c r="S13" s="576"/>
      <c r="W13" s="147"/>
    </row>
    <row r="14" spans="2:23" s="265" customFormat="1" ht="13.5" customHeight="1" x14ac:dyDescent="0.25">
      <c r="B14" s="266"/>
      <c r="C14" s="604" t="s">
        <v>43</v>
      </c>
      <c r="D14" s="605" t="s">
        <v>545</v>
      </c>
      <c r="E14" s="604"/>
      <c r="F14" s="147"/>
      <c r="G14" s="576" t="str">
        <f t="shared" si="0"/>
        <v>G1  Perpindahan dari Bank ke Tunai (Tarik Tunai)</v>
      </c>
      <c r="H14" s="576"/>
      <c r="I14" s="576"/>
      <c r="J14" s="579"/>
      <c r="K14" s="591">
        <v>5124</v>
      </c>
      <c r="L14" s="592" t="s">
        <v>340</v>
      </c>
      <c r="M14" s="576"/>
      <c r="N14" s="576"/>
      <c r="O14" s="576"/>
      <c r="P14" s="576"/>
      <c r="Q14" s="576"/>
      <c r="R14" s="576"/>
      <c r="S14" s="576"/>
      <c r="W14" s="147"/>
    </row>
    <row r="15" spans="2:23" s="265" customFormat="1" ht="13.5" customHeight="1" x14ac:dyDescent="0.25">
      <c r="B15" s="266"/>
      <c r="C15" s="604" t="s">
        <v>44</v>
      </c>
      <c r="D15" s="605" t="s">
        <v>546</v>
      </c>
      <c r="E15" s="604"/>
      <c r="F15" s="147"/>
      <c r="G15" s="576" t="str">
        <f t="shared" si="0"/>
        <v>G2  Perpindahan dari Tunai ke Bank (Setor Tunai ke Rekening Bendahara Pengeluaran)</v>
      </c>
      <c r="H15" s="576"/>
      <c r="I15" s="576"/>
      <c r="J15" s="579"/>
      <c r="K15" s="591">
        <v>5131</v>
      </c>
      <c r="L15" s="592" t="s">
        <v>341</v>
      </c>
      <c r="M15" s="576"/>
      <c r="N15" s="590" t="s">
        <v>72</v>
      </c>
      <c r="O15" s="590" t="s">
        <v>237</v>
      </c>
      <c r="P15" s="576"/>
      <c r="Q15" s="576"/>
      <c r="R15" s="576"/>
      <c r="S15" s="576"/>
      <c r="W15" s="147"/>
    </row>
    <row r="16" spans="2:23" s="265" customFormat="1" ht="13.5" customHeight="1" x14ac:dyDescent="0.25">
      <c r="B16" s="266"/>
      <c r="C16" s="604" t="s">
        <v>4</v>
      </c>
      <c r="D16" s="605" t="s">
        <v>4</v>
      </c>
      <c r="E16" s="604"/>
      <c r="F16" s="147"/>
      <c r="G16" s="576" t="str">
        <f t="shared" si="0"/>
        <v xml:space="preserve">    </v>
      </c>
      <c r="H16" s="576"/>
      <c r="I16" s="576"/>
      <c r="J16" s="579"/>
      <c r="K16" s="591">
        <v>5132</v>
      </c>
      <c r="L16" s="592" t="s">
        <v>342</v>
      </c>
      <c r="M16" s="576"/>
      <c r="N16" s="591">
        <v>1</v>
      </c>
      <c r="O16" s="592" t="s">
        <v>247</v>
      </c>
      <c r="P16" s="576"/>
      <c r="Q16" s="576"/>
      <c r="R16" s="576"/>
      <c r="S16" s="576"/>
      <c r="T16" s="147"/>
      <c r="W16" s="147"/>
    </row>
    <row r="17" spans="2:19" s="147" customFormat="1" ht="13.5" customHeight="1" x14ac:dyDescent="0.25">
      <c r="B17" s="267"/>
      <c r="C17" s="604" t="s">
        <v>4</v>
      </c>
      <c r="D17" s="605" t="s">
        <v>4</v>
      </c>
      <c r="E17" s="604"/>
      <c r="G17" s="576" t="str">
        <f t="shared" si="0"/>
        <v xml:space="preserve">    </v>
      </c>
      <c r="H17" s="576"/>
      <c r="I17" s="576"/>
      <c r="J17" s="576"/>
      <c r="K17" s="591">
        <v>5133</v>
      </c>
      <c r="L17" s="592" t="s">
        <v>343</v>
      </c>
      <c r="M17" s="576"/>
      <c r="N17" s="591">
        <v>2</v>
      </c>
      <c r="O17" s="592" t="s">
        <v>248</v>
      </c>
      <c r="P17" s="576"/>
      <c r="Q17" s="576"/>
      <c r="R17" s="576"/>
      <c r="S17" s="576"/>
    </row>
    <row r="18" spans="2:19" s="147" customFormat="1" ht="13.5" customHeight="1" x14ac:dyDescent="0.25">
      <c r="B18" s="267"/>
      <c r="C18" s="604" t="s">
        <v>45</v>
      </c>
      <c r="D18" s="605" t="s">
        <v>547</v>
      </c>
      <c r="E18" s="604"/>
      <c r="G18" s="576" t="str">
        <f t="shared" si="0"/>
        <v>I1  Belanja dengan cara LS - Tunai</v>
      </c>
      <c r="H18" s="576"/>
      <c r="I18" s="576"/>
      <c r="J18" s="576"/>
      <c r="K18" s="591">
        <v>5134</v>
      </c>
      <c r="L18" s="592" t="s">
        <v>344</v>
      </c>
      <c r="M18" s="576"/>
      <c r="N18" s="591">
        <v>3</v>
      </c>
      <c r="O18" s="592" t="s">
        <v>249</v>
      </c>
      <c r="P18" s="576"/>
      <c r="Q18" s="576"/>
      <c r="R18" s="576"/>
      <c r="S18" s="576"/>
    </row>
    <row r="19" spans="2:19" s="147" customFormat="1" ht="13.5" customHeight="1" x14ac:dyDescent="0.25">
      <c r="B19" s="267"/>
      <c r="C19" s="604" t="s">
        <v>46</v>
      </c>
      <c r="D19" s="605" t="s">
        <v>548</v>
      </c>
      <c r="E19" s="604"/>
      <c r="G19" s="576" t="str">
        <f t="shared" si="0"/>
        <v>I2  Belanja dengan cara LS - Bank</v>
      </c>
      <c r="H19" s="576"/>
      <c r="I19" s="576"/>
      <c r="J19" s="576"/>
      <c r="K19" s="591">
        <v>5211</v>
      </c>
      <c r="L19" s="592" t="s">
        <v>215</v>
      </c>
      <c r="M19" s="576"/>
      <c r="N19" s="591">
        <v>4</v>
      </c>
      <c r="O19" s="592" t="s">
        <v>250</v>
      </c>
      <c r="P19" s="576"/>
      <c r="Q19" s="576"/>
      <c r="R19" s="576"/>
      <c r="S19" s="576"/>
    </row>
    <row r="20" spans="2:19" s="147" customFormat="1" ht="13.5" customHeight="1" x14ac:dyDescent="0.25">
      <c r="B20" s="267"/>
      <c r="C20" s="604" t="s">
        <v>4</v>
      </c>
      <c r="D20" s="605" t="s">
        <v>4</v>
      </c>
      <c r="E20" s="604"/>
      <c r="G20" s="576" t="str">
        <f t="shared" si="0"/>
        <v xml:space="preserve">    </v>
      </c>
      <c r="H20" s="576"/>
      <c r="I20" s="576"/>
      <c r="J20" s="576"/>
      <c r="K20" s="591">
        <v>5212</v>
      </c>
      <c r="L20" s="592" t="s">
        <v>216</v>
      </c>
      <c r="M20" s="576"/>
      <c r="N20" s="591">
        <v>5</v>
      </c>
      <c r="O20" s="592" t="s">
        <v>251</v>
      </c>
      <c r="P20" s="576"/>
      <c r="Q20" s="576"/>
      <c r="R20" s="576"/>
      <c r="S20" s="576"/>
    </row>
    <row r="21" spans="2:19" s="147" customFormat="1" ht="13.5" customHeight="1" x14ac:dyDescent="0.25">
      <c r="B21" s="267"/>
      <c r="C21" s="604" t="s">
        <v>4</v>
      </c>
      <c r="D21" s="605" t="s">
        <v>4</v>
      </c>
      <c r="E21" s="604"/>
      <c r="G21" s="576" t="str">
        <f t="shared" si="0"/>
        <v xml:space="preserve">    </v>
      </c>
      <c r="H21" s="576"/>
      <c r="I21" s="576"/>
      <c r="J21" s="576"/>
      <c r="K21" s="591">
        <v>5221</v>
      </c>
      <c r="L21" s="592" t="s">
        <v>214</v>
      </c>
      <c r="M21" s="576"/>
      <c r="N21" s="591">
        <v>6</v>
      </c>
      <c r="O21" s="592" t="s">
        <v>252</v>
      </c>
      <c r="P21" s="576"/>
      <c r="Q21" s="576"/>
      <c r="R21" s="576"/>
      <c r="S21" s="576"/>
    </row>
    <row r="22" spans="2:19" s="147" customFormat="1" ht="13.5" customHeight="1" x14ac:dyDescent="0.25">
      <c r="B22" s="267"/>
      <c r="C22" s="604" t="s">
        <v>4</v>
      </c>
      <c r="D22" s="605" t="s">
        <v>4</v>
      </c>
      <c r="E22" s="604"/>
      <c r="G22" s="576" t="str">
        <f t="shared" si="0"/>
        <v xml:space="preserve">    </v>
      </c>
      <c r="H22" s="576"/>
      <c r="I22" s="576"/>
      <c r="J22" s="576"/>
      <c r="K22" s="591">
        <v>5231</v>
      </c>
      <c r="L22" s="592" t="s">
        <v>213</v>
      </c>
      <c r="M22" s="576"/>
      <c r="N22" s="576"/>
      <c r="O22" s="576"/>
      <c r="P22" s="576"/>
      <c r="Q22" s="576"/>
      <c r="R22" s="576"/>
      <c r="S22" s="576"/>
    </row>
    <row r="23" spans="2:19" s="147" customFormat="1" ht="13.5" customHeight="1" x14ac:dyDescent="0.25">
      <c r="B23" s="267"/>
      <c r="C23" s="606" t="s">
        <v>4</v>
      </c>
      <c r="D23" s="605" t="s">
        <v>4</v>
      </c>
      <c r="E23" s="606"/>
      <c r="G23" s="576" t="str">
        <f t="shared" si="0"/>
        <v xml:space="preserve">    </v>
      </c>
      <c r="H23" s="576"/>
      <c r="I23" s="576"/>
      <c r="J23" s="576"/>
      <c r="K23" s="591">
        <v>5241</v>
      </c>
      <c r="L23" s="592" t="s">
        <v>239</v>
      </c>
      <c r="M23" s="576"/>
      <c r="N23" s="576"/>
      <c r="O23" s="576"/>
      <c r="P23" s="576"/>
      <c r="Q23" s="576"/>
      <c r="R23" s="576"/>
      <c r="S23" s="576"/>
    </row>
    <row r="24" spans="2:19" s="147" customFormat="1" ht="13.5" customHeight="1" x14ac:dyDescent="0.25">
      <c r="B24" s="267"/>
      <c r="C24" s="604" t="s">
        <v>47</v>
      </c>
      <c r="D24" s="605" t="s">
        <v>549</v>
      </c>
      <c r="E24" s="604"/>
      <c r="G24" s="576" t="str">
        <f t="shared" si="0"/>
        <v>K1  Pemberian Uang Muka Perjadin (Tunai)</v>
      </c>
      <c r="H24" s="576"/>
      <c r="I24" s="576"/>
      <c r="J24" s="576"/>
      <c r="K24" s="591">
        <v>5242</v>
      </c>
      <c r="L24" s="592" t="s">
        <v>345</v>
      </c>
      <c r="M24" s="576"/>
      <c r="N24" s="576"/>
      <c r="O24" s="576"/>
      <c r="P24" s="576"/>
      <c r="Q24" s="576"/>
      <c r="R24" s="576"/>
      <c r="S24" s="576"/>
    </row>
    <row r="25" spans="2:19" s="147" customFormat="1" ht="13.5" customHeight="1" x14ac:dyDescent="0.25">
      <c r="B25" s="267"/>
      <c r="C25" s="604" t="s">
        <v>48</v>
      </c>
      <c r="D25" s="605" t="s">
        <v>550</v>
      </c>
      <c r="E25" s="604"/>
      <c r="G25" s="576" t="str">
        <f t="shared" si="0"/>
        <v>K2  Pemberian Uang Muka Perjadin (Bank)</v>
      </c>
      <c r="H25" s="576"/>
      <c r="I25" s="576"/>
      <c r="J25" s="576"/>
      <c r="K25" s="591">
        <v>5251</v>
      </c>
      <c r="L25" s="592" t="s">
        <v>346</v>
      </c>
      <c r="M25" s="576"/>
      <c r="N25" s="576"/>
      <c r="O25" s="576"/>
      <c r="P25" s="576"/>
      <c r="Q25" s="576"/>
      <c r="R25" s="576"/>
      <c r="S25" s="576"/>
    </row>
    <row r="26" spans="2:19" s="147" customFormat="1" ht="13.5" customHeight="1" x14ac:dyDescent="0.25">
      <c r="B26" s="267"/>
      <c r="C26" s="604" t="s">
        <v>49</v>
      </c>
      <c r="D26" s="605" t="s">
        <v>39</v>
      </c>
      <c r="E26" s="604"/>
      <c r="G26" s="576" t="str">
        <f t="shared" si="0"/>
        <v>K3  Perhitungan rampung Perjadin</v>
      </c>
      <c r="H26" s="576"/>
      <c r="I26" s="576"/>
      <c r="J26" s="576"/>
      <c r="K26" s="591">
        <v>5311</v>
      </c>
      <c r="L26" s="592" t="s">
        <v>240</v>
      </c>
      <c r="M26" s="576"/>
      <c r="N26" s="576"/>
      <c r="O26" s="576"/>
      <c r="P26" s="576"/>
      <c r="Q26" s="576"/>
      <c r="R26" s="576"/>
      <c r="S26" s="576"/>
    </row>
    <row r="27" spans="2:19" s="147" customFormat="1" ht="13.5" customHeight="1" x14ac:dyDescent="0.25">
      <c r="B27" s="267"/>
      <c r="C27" s="604" t="s">
        <v>50</v>
      </c>
      <c r="D27" s="605" t="s">
        <v>60</v>
      </c>
      <c r="E27" s="604"/>
      <c r="G27" s="576" t="str">
        <f t="shared" si="0"/>
        <v>K4  Terima Sisa UM Perjadin (tunai)</v>
      </c>
      <c r="H27" s="576"/>
      <c r="I27" s="576"/>
      <c r="J27" s="576"/>
      <c r="K27" s="591">
        <v>5321</v>
      </c>
      <c r="L27" s="592" t="s">
        <v>208</v>
      </c>
      <c r="M27" s="576"/>
      <c r="N27" s="576"/>
      <c r="O27" s="576"/>
      <c r="P27" s="576"/>
      <c r="Q27" s="576"/>
      <c r="R27" s="576"/>
      <c r="S27" s="576"/>
    </row>
    <row r="28" spans="2:19" s="147" customFormat="1" ht="13.5" customHeight="1" x14ac:dyDescent="0.3">
      <c r="B28" s="398"/>
      <c r="C28" s="604" t="s">
        <v>42</v>
      </c>
      <c r="D28" s="605" t="s">
        <v>551</v>
      </c>
      <c r="E28" s="604"/>
      <c r="G28" s="576" t="str">
        <f t="shared" si="0"/>
        <v>L1  Terima uang lain-lain - Bunga Rekening</v>
      </c>
      <c r="H28" s="576"/>
      <c r="I28" s="576"/>
      <c r="J28" s="576"/>
      <c r="K28" s="591">
        <v>5331</v>
      </c>
      <c r="L28" s="592" t="s">
        <v>231</v>
      </c>
      <c r="M28" s="576"/>
      <c r="N28" s="576"/>
      <c r="O28" s="576"/>
      <c r="P28" s="576"/>
      <c r="Q28" s="576"/>
      <c r="R28" s="576"/>
      <c r="S28" s="576"/>
    </row>
    <row r="29" spans="2:19" s="147" customFormat="1" ht="13.5" customHeight="1" x14ac:dyDescent="0.25">
      <c r="B29" s="267"/>
      <c r="C29" s="604" t="s">
        <v>4</v>
      </c>
      <c r="D29" s="605" t="s">
        <v>4</v>
      </c>
      <c r="E29" s="604"/>
      <c r="G29" s="576" t="str">
        <f t="shared" si="0"/>
        <v xml:space="preserve">    </v>
      </c>
      <c r="H29" s="576"/>
      <c r="I29" s="576"/>
      <c r="J29" s="576"/>
      <c r="K29" s="591">
        <v>5341</v>
      </c>
      <c r="L29" s="592" t="s">
        <v>347</v>
      </c>
      <c r="M29" s="576"/>
      <c r="N29" s="576"/>
      <c r="O29" s="576"/>
      <c r="P29" s="576"/>
      <c r="Q29" s="576"/>
      <c r="R29" s="576"/>
      <c r="S29" s="576"/>
    </row>
    <row r="30" spans="2:19" s="147" customFormat="1" ht="13.5" customHeight="1" x14ac:dyDescent="0.25">
      <c r="B30" s="267"/>
      <c r="C30" s="604" t="s">
        <v>51</v>
      </c>
      <c r="D30" s="605" t="s">
        <v>559</v>
      </c>
      <c r="E30" s="604"/>
      <c r="G30" s="576" t="str">
        <f t="shared" si="0"/>
        <v>L3  Transfer Uang Bunga Rekening ke Rekening Bendahara Penerimaan</v>
      </c>
      <c r="H30" s="576"/>
      <c r="I30" s="576"/>
      <c r="J30" s="576"/>
      <c r="K30" s="591">
        <v>5351</v>
      </c>
      <c r="L30" s="592" t="s">
        <v>348</v>
      </c>
      <c r="M30" s="576"/>
      <c r="N30" s="576"/>
      <c r="O30" s="576"/>
      <c r="P30" s="576"/>
      <c r="Q30" s="576"/>
      <c r="R30" s="576"/>
      <c r="S30" s="576"/>
    </row>
    <row r="31" spans="2:19" s="147" customFormat="1" ht="13.5" customHeight="1" x14ac:dyDescent="0.25">
      <c r="B31" s="267"/>
      <c r="C31" s="604" t="s">
        <v>41</v>
      </c>
      <c r="D31" s="605" t="s">
        <v>555</v>
      </c>
      <c r="E31" s="604"/>
      <c r="G31" s="576" t="str">
        <f>C31&amp;"  "&amp;D31</f>
        <v>M1  Pungut Pajak oleh Bendahara - Tunai</v>
      </c>
      <c r="H31" s="576"/>
      <c r="I31" s="576"/>
      <c r="J31" s="576"/>
      <c r="K31" s="591">
        <v>5361</v>
      </c>
      <c r="L31" s="592" t="s">
        <v>349</v>
      </c>
      <c r="M31" s="576"/>
      <c r="N31" s="576"/>
      <c r="O31" s="576"/>
      <c r="P31" s="576"/>
      <c r="Q31" s="576"/>
      <c r="R31" s="576"/>
      <c r="S31" s="576"/>
    </row>
    <row r="32" spans="2:19" s="147" customFormat="1" ht="13.5" customHeight="1" x14ac:dyDescent="0.25">
      <c r="B32" s="267"/>
      <c r="C32" s="604" t="s">
        <v>52</v>
      </c>
      <c r="D32" s="605" t="s">
        <v>552</v>
      </c>
      <c r="E32" s="604"/>
      <c r="G32" s="576" t="str">
        <f>C32&amp;"  "&amp;D32</f>
        <v>M2  Setor Pajak oleh bendahara - Tunai</v>
      </c>
      <c r="H32" s="576"/>
      <c r="I32" s="576"/>
      <c r="J32" s="576"/>
      <c r="K32" s="591">
        <v>5371</v>
      </c>
      <c r="L32" s="592" t="s">
        <v>350</v>
      </c>
      <c r="M32" s="576"/>
      <c r="N32" s="576"/>
      <c r="O32" s="576"/>
      <c r="P32" s="576"/>
      <c r="Q32" s="576"/>
      <c r="R32" s="576"/>
      <c r="S32" s="576"/>
    </row>
    <row r="33" spans="2:19" s="147" customFormat="1" ht="13.5" customHeight="1" x14ac:dyDescent="0.25">
      <c r="B33" s="267"/>
      <c r="C33" s="604" t="s">
        <v>53</v>
      </c>
      <c r="D33" s="605" t="s">
        <v>553</v>
      </c>
      <c r="E33" s="604"/>
      <c r="G33" s="576" t="str">
        <f>C33&amp;"  "&amp;D33</f>
        <v>M3  Penyetoran Pajak oleh Bendahara Pengeluaran Melalui Bank untuk Pajak Yang Belum disahkan</v>
      </c>
      <c r="H33" s="576"/>
      <c r="I33" s="576"/>
      <c r="J33" s="576"/>
      <c r="K33" s="591">
        <v>8251</v>
      </c>
      <c r="L33" s="592" t="s">
        <v>133</v>
      </c>
      <c r="M33" s="576"/>
      <c r="N33" s="576"/>
      <c r="O33" s="576"/>
      <c r="P33" s="576"/>
      <c r="Q33" s="576"/>
      <c r="R33" s="576"/>
      <c r="S33" s="576"/>
    </row>
    <row r="34" spans="2:19" s="147" customFormat="1" ht="13.5" customHeight="1" x14ac:dyDescent="0.25">
      <c r="B34" s="267"/>
      <c r="C34" s="606" t="s">
        <v>556</v>
      </c>
      <c r="D34" s="605" t="s">
        <v>557</v>
      </c>
      <c r="E34" s="606"/>
      <c r="G34" s="576" t="str">
        <f>C34&amp;"  "&amp;D34</f>
        <v>L4  Terima uang lain-lain - Pengembalian Belanja</v>
      </c>
      <c r="H34" s="576"/>
      <c r="I34" s="576"/>
      <c r="J34" s="576"/>
      <c r="K34" s="591"/>
      <c r="L34" s="592"/>
      <c r="M34" s="576"/>
      <c r="N34" s="576"/>
      <c r="O34" s="576"/>
      <c r="P34" s="576"/>
      <c r="Q34" s="576"/>
      <c r="R34" s="576"/>
      <c r="S34" s="576"/>
    </row>
    <row r="35" spans="2:19" s="147" customFormat="1" ht="13.5" customHeight="1" x14ac:dyDescent="0.25">
      <c r="B35" s="267"/>
      <c r="C35" s="606" t="s">
        <v>558</v>
      </c>
      <c r="D35" s="605" t="s">
        <v>566</v>
      </c>
      <c r="E35" s="606"/>
      <c r="G35" s="576" t="str">
        <f t="shared" si="0"/>
        <v>L5  Transfer Uang Pengembalian Belanja pada Buku Pengembalian Belanja ke Rekening Bendahara Penerimaan</v>
      </c>
      <c r="H35" s="576"/>
      <c r="I35" s="576"/>
      <c r="J35" s="576"/>
      <c r="K35" s="576"/>
      <c r="L35" s="576"/>
      <c r="M35" s="576"/>
      <c r="N35" s="576"/>
      <c r="O35" s="576"/>
      <c r="P35" s="576"/>
      <c r="Q35" s="576"/>
      <c r="R35" s="576"/>
      <c r="S35" s="576"/>
    </row>
    <row r="36" spans="2:19" s="147" customFormat="1" ht="13.5" customHeight="1" x14ac:dyDescent="0.25">
      <c r="B36" s="267"/>
      <c r="C36" s="604" t="s">
        <v>565</v>
      </c>
      <c r="D36" s="605" t="s">
        <v>567</v>
      </c>
      <c r="E36" s="604"/>
      <c r="G36" s="576" t="str">
        <f t="shared" si="0"/>
        <v>L6  Transfer Uang Pengembalian Belanja pada Buku LS Bendahara ke Rekening Bendahara Penerimaan</v>
      </c>
      <c r="H36" s="576"/>
      <c r="I36" s="576"/>
      <c r="J36" s="576"/>
      <c r="K36" s="576"/>
      <c r="L36" s="576"/>
      <c r="M36" s="576"/>
      <c r="N36" s="576"/>
      <c r="O36" s="576"/>
      <c r="P36" s="576"/>
      <c r="Q36" s="576"/>
      <c r="R36" s="576"/>
      <c r="S36" s="576"/>
    </row>
    <row r="37" spans="2:19" s="147" customFormat="1" ht="13.5" customHeight="1" x14ac:dyDescent="0.25">
      <c r="B37" s="267"/>
      <c r="C37" s="604" t="s">
        <v>568</v>
      </c>
      <c r="D37" s="605" t="s">
        <v>569</v>
      </c>
      <c r="E37" s="604"/>
      <c r="G37" s="576" t="str">
        <f t="shared" si="0"/>
        <v>L7  Terima Uang Retur</v>
      </c>
      <c r="H37" s="576"/>
      <c r="I37" s="576"/>
      <c r="J37" s="576"/>
      <c r="K37" s="576"/>
      <c r="L37" s="576"/>
      <c r="M37" s="576"/>
      <c r="N37" s="576"/>
      <c r="O37" s="576"/>
      <c r="P37" s="576"/>
      <c r="Q37" s="576"/>
      <c r="R37" s="576"/>
      <c r="S37" s="576"/>
    </row>
    <row r="38" spans="2:19" ht="12.75" customHeight="1" x14ac:dyDescent="0.25">
      <c r="B38" s="17"/>
      <c r="C38" s="604" t="s">
        <v>4</v>
      </c>
      <c r="D38" s="607" t="s">
        <v>4</v>
      </c>
      <c r="E38" s="604"/>
      <c r="G38" s="576" t="str">
        <f t="shared" si="0"/>
        <v xml:space="preserve">    </v>
      </c>
    </row>
    <row r="39" spans="2:19" ht="13.5" customHeight="1" x14ac:dyDescent="0.25">
      <c r="B39" s="17"/>
      <c r="C39" s="604" t="s">
        <v>4</v>
      </c>
      <c r="D39" s="607" t="s">
        <v>4</v>
      </c>
      <c r="E39" s="604"/>
      <c r="G39" s="576" t="str">
        <f t="shared" si="0"/>
        <v xml:space="preserve">    </v>
      </c>
    </row>
    <row r="40" spans="2:19" ht="13.5" customHeight="1" x14ac:dyDescent="0.25">
      <c r="B40" s="17"/>
      <c r="C40" s="604" t="s">
        <v>528</v>
      </c>
      <c r="D40" s="605" t="s">
        <v>538</v>
      </c>
      <c r="E40" s="604"/>
      <c r="G40" s="576" t="str">
        <f t="shared" ref="G40" si="1">C40&amp;"  "&amp;D40</f>
        <v>M8  Pencatatan Pungut Pajak oleh Bendahara Pengeluaran</v>
      </c>
    </row>
    <row r="41" spans="2:19" ht="13.5" customHeight="1" x14ac:dyDescent="0.25">
      <c r="B41" s="17"/>
      <c r="C41" s="604" t="s">
        <v>542</v>
      </c>
      <c r="D41" s="605" t="s">
        <v>554</v>
      </c>
      <c r="E41" s="604"/>
      <c r="G41" s="576" t="str">
        <f t="shared" ref="G41" si="2">C41&amp;"  "&amp;D41</f>
        <v>M9  Pencatatan Penyetoran Pajak oleh Bendahara Pengeluaran (Bank) Yang sudah disahkan</v>
      </c>
    </row>
    <row r="42" spans="2:19" ht="13.5" customHeight="1" x14ac:dyDescent="0.25">
      <c r="B42" s="17"/>
      <c r="C42" s="604" t="s">
        <v>561</v>
      </c>
      <c r="D42" s="607" t="s">
        <v>563</v>
      </c>
      <c r="E42" s="604"/>
      <c r="G42" s="576" t="str">
        <f t="shared" ref="G42:G43" si="3">C42&amp;"  "&amp;D42</f>
        <v>R1  Transaksi Koreksi Non Belanja - Buku Pembantu Bunga Bank (D) dan Buku Pembantu LS Bendahara (K)</v>
      </c>
    </row>
    <row r="43" spans="2:19" ht="13.5" customHeight="1" x14ac:dyDescent="0.25">
      <c r="B43" s="17"/>
      <c r="C43" s="604" t="s">
        <v>562</v>
      </c>
      <c r="D43" s="605" t="s">
        <v>564</v>
      </c>
      <c r="G43" s="574" t="str">
        <f t="shared" si="3"/>
        <v>R2  Terima Transfer Uang dari Rekening Bendahara Penerimaan berupa Uang Pengembalian Belanja yang diterima di Rekening Bendahara Penerimaan</v>
      </c>
    </row>
    <row r="44" spans="2:19" ht="13.5" customHeight="1" x14ac:dyDescent="0.2">
      <c r="B44" s="17"/>
    </row>
    <row r="45" spans="2:19" ht="13.5" customHeight="1" x14ac:dyDescent="0.2">
      <c r="B45" s="17"/>
    </row>
    <row r="46" spans="2:19" ht="13.5" customHeight="1" x14ac:dyDescent="0.2">
      <c r="B46" s="17"/>
    </row>
    <row r="47" spans="2:19" ht="13.5" customHeight="1" x14ac:dyDescent="0.2">
      <c r="B47" s="17"/>
    </row>
    <row r="48" spans="2:19" ht="13.5" customHeight="1" x14ac:dyDescent="0.2">
      <c r="B48" s="17"/>
    </row>
    <row r="49" spans="2:2" ht="13.5" customHeight="1" x14ac:dyDescent="0.2">
      <c r="B49" s="17"/>
    </row>
    <row r="50" spans="2:2" ht="13.5" customHeight="1" x14ac:dyDescent="0.2">
      <c r="B50" s="17"/>
    </row>
    <row r="51" spans="2:2" ht="13.5" customHeight="1" x14ac:dyDescent="0.2">
      <c r="B51" s="17"/>
    </row>
    <row r="52" spans="2:2" ht="13.5" customHeight="1" x14ac:dyDescent="0.2">
      <c r="B52" s="17"/>
    </row>
    <row r="53" spans="2:2" ht="13.5" customHeight="1" x14ac:dyDescent="0.2">
      <c r="B53" s="17"/>
    </row>
    <row r="54" spans="2:2" ht="13.5" customHeight="1" x14ac:dyDescent="0.2">
      <c r="B54" s="17"/>
    </row>
    <row r="55" spans="2:2" ht="13.5" customHeight="1" x14ac:dyDescent="0.2">
      <c r="B55" s="17"/>
    </row>
    <row r="56" spans="2:2" ht="13.5" customHeight="1" x14ac:dyDescent="0.2">
      <c r="B56" s="17"/>
    </row>
    <row r="57" spans="2:2" ht="13.5" customHeight="1" x14ac:dyDescent="0.2">
      <c r="B57" s="17"/>
    </row>
    <row r="58" spans="2:2" ht="13.5" customHeight="1" x14ac:dyDescent="0.2">
      <c r="B58" s="17"/>
    </row>
    <row r="59" spans="2:2" ht="13.5" customHeight="1" x14ac:dyDescent="0.2">
      <c r="B59" s="17"/>
    </row>
    <row r="60" spans="2:2" ht="13.5" customHeight="1" x14ac:dyDescent="0.2">
      <c r="B60" s="17"/>
    </row>
    <row r="61" spans="2:2" ht="13.5" customHeight="1" x14ac:dyDescent="0.2">
      <c r="B61" s="17"/>
    </row>
    <row r="62" spans="2:2" ht="13.5" customHeight="1" x14ac:dyDescent="0.2">
      <c r="B62" s="17"/>
    </row>
    <row r="63" spans="2:2" ht="13.5" customHeight="1" x14ac:dyDescent="0.2">
      <c r="B63" s="17"/>
    </row>
    <row r="64" spans="2:2" ht="13.5" customHeight="1" x14ac:dyDescent="0.2">
      <c r="B64" s="17"/>
    </row>
    <row r="65" spans="2:9" ht="13.5" customHeight="1" x14ac:dyDescent="0.2">
      <c r="B65" s="17"/>
    </row>
    <row r="66" spans="2:9" ht="13.5" customHeight="1" x14ac:dyDescent="0.2">
      <c r="B66" s="17"/>
    </row>
    <row r="67" spans="2:9" ht="13.5" customHeight="1" x14ac:dyDescent="0.2">
      <c r="B67" s="17"/>
    </row>
    <row r="68" spans="2:9" ht="13.5" customHeight="1" x14ac:dyDescent="0.2">
      <c r="B68" s="17"/>
    </row>
    <row r="69" spans="2:9" ht="13.5" customHeight="1" x14ac:dyDescent="0.2">
      <c r="B69" s="17"/>
    </row>
    <row r="70" spans="2:9" ht="13.5" customHeight="1" x14ac:dyDescent="0.2">
      <c r="B70" s="17"/>
    </row>
    <row r="71" spans="2:9" ht="13.5" customHeight="1" x14ac:dyDescent="0.2">
      <c r="B71" s="17"/>
    </row>
    <row r="72" spans="2:9" ht="13.5" customHeight="1" x14ac:dyDescent="0.2">
      <c r="B72" s="17"/>
    </row>
    <row r="73" spans="2:9" ht="13.5" customHeight="1" x14ac:dyDescent="0.2">
      <c r="B73" s="17"/>
    </row>
    <row r="74" spans="2:9" ht="13.5" customHeight="1" x14ac:dyDescent="0.2">
      <c r="B74" s="17"/>
    </row>
    <row r="75" spans="2:9" ht="13.5" customHeight="1" x14ac:dyDescent="0.2">
      <c r="B75" s="17"/>
    </row>
    <row r="76" spans="2:9" ht="13.5" customHeight="1" x14ac:dyDescent="0.2">
      <c r="B76" s="17"/>
    </row>
    <row r="77" spans="2:9" ht="13" x14ac:dyDescent="0.3">
      <c r="B77" s="17"/>
      <c r="C77" s="4"/>
      <c r="D77" s="4"/>
      <c r="E77" s="4"/>
      <c r="F77" s="4"/>
    </row>
    <row r="78" spans="2:9" x14ac:dyDescent="0.2">
      <c r="B78" s="17"/>
      <c r="H78" s="588"/>
      <c r="I78" s="588"/>
    </row>
    <row r="79" spans="2:9" x14ac:dyDescent="0.2">
      <c r="B79" s="17"/>
      <c r="H79" s="588"/>
    </row>
    <row r="80" spans="2:9" x14ac:dyDescent="0.2">
      <c r="B80" s="17"/>
      <c r="H80" s="588"/>
    </row>
    <row r="81" spans="2:11" ht="11.25" customHeight="1" x14ac:dyDescent="0.2">
      <c r="B81" s="17"/>
      <c r="H81" s="588"/>
    </row>
    <row r="82" spans="2:11" ht="11.25" customHeight="1" x14ac:dyDescent="0.2">
      <c r="B82" s="17"/>
      <c r="H82" s="588"/>
      <c r="K82" s="593"/>
    </row>
    <row r="83" spans="2:11" x14ac:dyDescent="0.2">
      <c r="B83" s="17"/>
      <c r="H83" s="588"/>
      <c r="K83" s="593"/>
    </row>
    <row r="84" spans="2:11" x14ac:dyDescent="0.2">
      <c r="B84" s="17"/>
      <c r="H84" s="588"/>
      <c r="K84" s="593"/>
    </row>
    <row r="85" spans="2:11" x14ac:dyDescent="0.2">
      <c r="B85" s="17"/>
      <c r="H85" s="588"/>
      <c r="K85" s="593"/>
    </row>
    <row r="86" spans="2:11" x14ac:dyDescent="0.2">
      <c r="B86" s="17"/>
      <c r="H86" s="588"/>
      <c r="K86" s="594"/>
    </row>
    <row r="87" spans="2:11" x14ac:dyDescent="0.2">
      <c r="B87" s="17"/>
      <c r="H87" s="588"/>
      <c r="K87" s="594"/>
    </row>
    <row r="88" spans="2:11" x14ac:dyDescent="0.2">
      <c r="B88" s="17"/>
      <c r="H88" s="588"/>
      <c r="K88" s="594"/>
    </row>
    <row r="89" spans="2:11" x14ac:dyDescent="0.2">
      <c r="B89" s="17"/>
      <c r="H89" s="588"/>
      <c r="K89" s="594"/>
    </row>
    <row r="90" spans="2:11" x14ac:dyDescent="0.2">
      <c r="B90" s="17"/>
      <c r="H90" s="588"/>
      <c r="K90" s="594"/>
    </row>
    <row r="91" spans="2:11" x14ac:dyDescent="0.2">
      <c r="B91" s="17"/>
      <c r="H91" s="588"/>
      <c r="K91" s="594"/>
    </row>
    <row r="92" spans="2:11" x14ac:dyDescent="0.2">
      <c r="B92" s="17"/>
      <c r="H92" s="588"/>
      <c r="K92" s="594"/>
    </row>
    <row r="93" spans="2:11" x14ac:dyDescent="0.2">
      <c r="B93" s="17"/>
      <c r="H93" s="588"/>
      <c r="K93" s="594"/>
    </row>
    <row r="94" spans="2:11" x14ac:dyDescent="0.2">
      <c r="B94" s="17"/>
      <c r="H94" s="588"/>
      <c r="K94" s="594"/>
    </row>
    <row r="95" spans="2:11" x14ac:dyDescent="0.2">
      <c r="B95" s="17"/>
      <c r="H95" s="588"/>
      <c r="K95" s="594"/>
    </row>
    <row r="96" spans="2:11" x14ac:dyDescent="0.2">
      <c r="B96" s="17"/>
      <c r="H96" s="588"/>
      <c r="K96" s="594"/>
    </row>
    <row r="97" spans="2:11" x14ac:dyDescent="0.2">
      <c r="B97" s="17"/>
      <c r="H97" s="588"/>
      <c r="K97" s="594"/>
    </row>
    <row r="98" spans="2:11" x14ac:dyDescent="0.2">
      <c r="B98" s="17"/>
      <c r="H98" s="588"/>
      <c r="K98" s="594"/>
    </row>
    <row r="99" spans="2:11" x14ac:dyDescent="0.2">
      <c r="B99" s="17"/>
      <c r="H99" s="588"/>
      <c r="K99" s="594"/>
    </row>
    <row r="100" spans="2:11" x14ac:dyDescent="0.2">
      <c r="B100" s="17"/>
      <c r="H100" s="588"/>
      <c r="K100" s="594"/>
    </row>
    <row r="101" spans="2:11" x14ac:dyDescent="0.2">
      <c r="B101" s="17"/>
      <c r="H101" s="588"/>
      <c r="K101" s="594"/>
    </row>
    <row r="102" spans="2:11" x14ac:dyDescent="0.2">
      <c r="B102" s="17"/>
      <c r="H102" s="588"/>
      <c r="K102" s="594"/>
    </row>
    <row r="103" spans="2:11" x14ac:dyDescent="0.2">
      <c r="B103" s="17"/>
      <c r="H103" s="588"/>
      <c r="K103" s="594"/>
    </row>
    <row r="104" spans="2:11" x14ac:dyDescent="0.2">
      <c r="B104" s="17"/>
      <c r="H104" s="588"/>
      <c r="K104" s="594"/>
    </row>
    <row r="105" spans="2:11" x14ac:dyDescent="0.2">
      <c r="B105" s="17"/>
      <c r="H105" s="588"/>
      <c r="K105" s="594"/>
    </row>
    <row r="106" spans="2:11" x14ac:dyDescent="0.2">
      <c r="B106" s="3"/>
      <c r="H106" s="588"/>
      <c r="K106" s="594"/>
    </row>
    <row r="107" spans="2:11" x14ac:dyDescent="0.2">
      <c r="H107" s="588"/>
      <c r="K107" s="594"/>
    </row>
    <row r="108" spans="2:11" x14ac:dyDescent="0.2">
      <c r="H108" s="588"/>
      <c r="K108" s="594"/>
    </row>
    <row r="109" spans="2:11" x14ac:dyDescent="0.2">
      <c r="H109" s="588"/>
      <c r="K109" s="593"/>
    </row>
    <row r="110" spans="2:11" x14ac:dyDescent="0.2">
      <c r="H110" s="588"/>
      <c r="K110" s="593"/>
    </row>
  </sheetData>
  <hyperlinks>
    <hyperlink ref="C1" location="MENU!A1" display="Back to Menu" xr:uid="{00000000-0004-0000-0200-000000000000}"/>
  </hyperlinks>
  <pageMargins left="0.75" right="0.75" top="1" bottom="1" header="0.5" footer="0.5"/>
  <pageSetup paperSize="5" scale="64" orientation="portrait" horizontalDpi="4294967293" r:id="rId1"/>
  <headerFooter alignWithMargins="0"/>
  <colBreaks count="1" manualBreakCount="1">
    <brk id="5" max="4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D688"/>
  <sheetViews>
    <sheetView showGridLines="0" topLeftCell="A46" zoomScale="70" zoomScaleNormal="70" zoomScaleSheetLayoutView="90" workbookViewId="0">
      <selection activeCell="F63" sqref="F63"/>
    </sheetView>
  </sheetViews>
  <sheetFormatPr defaultColWidth="9.33203125" defaultRowHeight="10" x14ac:dyDescent="0.2"/>
  <cols>
    <col min="1" max="1" width="5.44140625" style="655" customWidth="1"/>
    <col min="2" max="2" width="1.6640625" style="1" customWidth="1"/>
    <col min="3" max="3" width="15.6640625" style="657" customWidth="1"/>
    <col min="4" max="4" width="13.6640625" style="655" bestFit="1" customWidth="1"/>
    <col min="5" max="5" width="9.33203125" style="655"/>
    <col min="6" max="6" width="187.77734375" style="1" bestFit="1" customWidth="1"/>
    <col min="7" max="7" width="7" style="1" customWidth="1"/>
    <col min="8" max="8" width="36.77734375" style="655" bestFit="1" customWidth="1"/>
    <col min="9" max="9" width="21.6640625" style="655" bestFit="1" customWidth="1"/>
    <col min="10" max="10" width="21" style="655" bestFit="1" customWidth="1"/>
    <col min="11" max="11" width="14.6640625" style="655" customWidth="1"/>
    <col min="12" max="12" width="14.6640625" style="1" customWidth="1"/>
    <col min="13" max="13" width="13" style="655" customWidth="1"/>
    <col min="14" max="14" width="13.6640625" style="655" customWidth="1"/>
    <col min="15" max="15" width="15.109375" style="1" customWidth="1"/>
    <col min="16" max="16" width="26" style="1" customWidth="1"/>
    <col min="17" max="17" width="13.6640625" style="1" customWidth="1"/>
    <col min="18" max="18" width="13.6640625" style="655" customWidth="1"/>
    <col min="19" max="19" width="17.109375" style="655" customWidth="1"/>
    <col min="20" max="21" width="15.109375" style="5" customWidth="1"/>
    <col min="22" max="24" width="13.6640625" style="5" customWidth="1"/>
    <col min="25" max="25" width="13.6640625" style="655" customWidth="1"/>
    <col min="26" max="26" width="17.109375" style="655" customWidth="1"/>
    <col min="27" max="27" width="15.109375" style="5" customWidth="1"/>
    <col min="28" max="28" width="15.33203125" style="5" customWidth="1"/>
    <col min="29" max="29" width="31" style="5" customWidth="1"/>
    <col min="30" max="30" width="14.33203125" style="5" customWidth="1"/>
    <col min="31" max="31" width="13.6640625" style="5" customWidth="1"/>
    <col min="32" max="32" width="14.33203125" style="5" customWidth="1"/>
    <col min="33" max="35" width="13.6640625" style="5" customWidth="1"/>
    <col min="36" max="36" width="31" style="656" customWidth="1"/>
    <col min="37" max="37" width="13.6640625" style="5" customWidth="1"/>
    <col min="38" max="38" width="20.33203125" style="655" customWidth="1"/>
    <col min="39" max="39" width="27.33203125" style="655" customWidth="1"/>
    <col min="40" max="40" width="13.6640625" style="5" customWidth="1"/>
    <col min="41" max="41" width="13.6640625" style="655" customWidth="1"/>
    <col min="42" max="42" width="27.33203125" style="655" customWidth="1"/>
    <col min="43" max="43" width="13.6640625" style="5" customWidth="1"/>
    <col min="44" max="44" width="27.44140625" style="655" customWidth="1"/>
    <col min="45" max="45" width="22.6640625" style="1" customWidth="1"/>
    <col min="46" max="46" width="68.109375" style="5" customWidth="1"/>
    <col min="47" max="47" width="85" style="5" customWidth="1"/>
    <col min="48" max="48" width="27" style="5" customWidth="1"/>
    <col min="49" max="49" width="4.33203125" style="655" customWidth="1"/>
    <col min="50" max="50" width="32.6640625" style="1" customWidth="1"/>
    <col min="51" max="51" width="15.109375" style="5" customWidth="1"/>
    <col min="52" max="52" width="20.6640625" style="655" customWidth="1"/>
    <col min="53" max="53" width="32.6640625" style="1" customWidth="1"/>
    <col min="54" max="54" width="13.6640625" style="5" customWidth="1"/>
    <col min="55" max="55" width="4" style="655" customWidth="1"/>
    <col min="56" max="56" width="32.6640625" style="1" customWidth="1"/>
    <col min="57" max="57" width="10.109375" style="5" customWidth="1"/>
    <col min="58" max="58" width="15.33203125" style="655" customWidth="1"/>
    <col min="59" max="59" width="36.33203125" style="655" customWidth="1"/>
    <col min="60" max="60" width="9.44140625" style="5" customWidth="1"/>
    <col min="61" max="61" width="2" style="655" customWidth="1"/>
    <col min="62" max="62" width="38.109375" style="1" customWidth="1"/>
    <col min="63" max="63" width="10.109375" style="5" customWidth="1"/>
    <col min="64" max="64" width="32" style="655" customWidth="1"/>
    <col min="65" max="65" width="32.6640625" style="655" customWidth="1"/>
    <col min="66" max="66" width="35" style="5" customWidth="1"/>
    <col min="67" max="67" width="2.33203125" style="655" customWidth="1"/>
    <col min="68" max="68" width="34.44140625" style="1" customWidth="1"/>
    <col min="69" max="69" width="68.33203125" style="5" customWidth="1"/>
    <col min="70" max="70" width="25" style="655" customWidth="1"/>
    <col min="71" max="71" width="39.44140625" style="655" customWidth="1"/>
    <col min="72" max="72" width="9.44140625" style="5" customWidth="1"/>
    <col min="73" max="73" width="2" style="655" customWidth="1"/>
    <col min="74" max="74" width="41.109375" style="1" customWidth="1"/>
    <col min="75" max="75" width="10.109375" style="5" customWidth="1"/>
    <col min="76" max="76" width="34.6640625" style="655" customWidth="1"/>
    <col min="77" max="77" width="29" style="1" customWidth="1"/>
    <col min="78" max="78" width="13.6640625" style="5" customWidth="1"/>
    <col min="79" max="79" width="2" style="655" customWidth="1"/>
    <col min="80" max="80" width="29" style="1" customWidth="1"/>
    <col min="81" max="81" width="13.6640625" style="1" customWidth="1"/>
    <col min="82" max="82" width="46.77734375" style="655" customWidth="1"/>
    <col min="83" max="83" width="35.109375" style="655" customWidth="1"/>
    <col min="84" max="84" width="9.44140625" style="5" customWidth="1"/>
    <col min="85" max="85" width="2" style="655" customWidth="1"/>
    <col min="86" max="86" width="35.109375" style="655" customWidth="1"/>
    <col min="87" max="87" width="10.109375" style="5" customWidth="1"/>
    <col min="88" max="88" width="38.77734375" style="656" customWidth="1"/>
    <col min="89" max="89" width="32.109375" style="656" customWidth="1"/>
    <col min="90" max="90" width="13.6640625" style="5" customWidth="1"/>
    <col min="91" max="91" width="3.44140625" style="5" customWidth="1"/>
    <col min="92" max="92" width="32.109375" style="656" customWidth="1"/>
    <col min="93" max="93" width="13.6640625" style="5" customWidth="1"/>
    <col min="94" max="94" width="10.77734375" style="5" customWidth="1"/>
    <col min="95" max="96" width="9.44140625" style="5" customWidth="1"/>
    <col min="97" max="97" width="38" style="655" customWidth="1"/>
    <col min="98" max="98" width="29.109375" style="655" customWidth="1"/>
    <col min="99" max="99" width="51.6640625" style="5" customWidth="1"/>
    <col min="100" max="100" width="3.44140625" style="655" customWidth="1"/>
    <col min="101" max="101" width="31" style="1" customWidth="1"/>
    <col min="102" max="102" width="10.109375" style="5" customWidth="1"/>
    <col min="103" max="103" width="37.77734375" style="655" customWidth="1"/>
    <col min="104" max="104" width="31" style="655" customWidth="1"/>
    <col min="105" max="105" width="26.44140625" style="5" customWidth="1"/>
    <col min="106" max="106" width="3" style="655" customWidth="1"/>
    <col min="107" max="107" width="31" style="655" customWidth="1"/>
    <col min="108" max="108" width="10.109375" style="5" customWidth="1"/>
    <col min="109" max="16384" width="9.33203125" style="1"/>
  </cols>
  <sheetData>
    <row r="1" spans="1:108" ht="13.5" thickBot="1" x14ac:dyDescent="0.25">
      <c r="C1" s="426" t="s">
        <v>369</v>
      </c>
    </row>
    <row r="2" spans="1:108" ht="10.5" thickBot="1" x14ac:dyDescent="0.25"/>
    <row r="3" spans="1:108" ht="18.649999999999999" customHeight="1" x14ac:dyDescent="0.4">
      <c r="B3" s="658"/>
      <c r="C3" s="1137" t="str">
        <f>SETUP!E8</f>
        <v>BLU Kantor UPBU A.P.T. Pranoto Samarinda</v>
      </c>
      <c r="D3" s="1137"/>
      <c r="E3" s="1137"/>
      <c r="F3" s="1137"/>
      <c r="G3" s="1137"/>
      <c r="H3" s="1137"/>
      <c r="I3" s="1137"/>
      <c r="J3" s="1137"/>
      <c r="K3" s="1137"/>
      <c r="L3" s="1137"/>
      <c r="M3" s="1137"/>
      <c r="N3" s="1137"/>
      <c r="O3" s="1137"/>
      <c r="P3" s="1137"/>
      <c r="Q3" s="1137"/>
      <c r="R3" s="1137"/>
      <c r="S3" s="1137"/>
      <c r="T3" s="1137"/>
      <c r="U3" s="1137"/>
      <c r="V3" s="1137"/>
      <c r="W3" s="1137"/>
      <c r="X3" s="1137"/>
      <c r="Y3" s="1137"/>
      <c r="Z3" s="1137"/>
      <c r="AA3" s="1138"/>
      <c r="AB3" s="1026"/>
      <c r="AC3" s="1027"/>
      <c r="AD3" s="1028"/>
      <c r="AE3" s="1028"/>
      <c r="AF3" s="1028"/>
      <c r="AG3" s="1028"/>
      <c r="AH3" s="1028"/>
      <c r="AI3" s="1028"/>
      <c r="AJ3" s="1028"/>
      <c r="AK3" s="1029"/>
      <c r="AL3" s="992"/>
      <c r="AM3" s="993"/>
      <c r="AN3" s="994"/>
      <c r="AO3" s="994"/>
      <c r="AP3" s="993"/>
      <c r="AQ3" s="995"/>
      <c r="AR3" s="958"/>
      <c r="AS3" s="959"/>
      <c r="AT3" s="959"/>
      <c r="AU3" s="959"/>
      <c r="AV3" s="959"/>
      <c r="AW3" s="959"/>
      <c r="AX3" s="959"/>
      <c r="AY3" s="960"/>
      <c r="AZ3" s="659"/>
      <c r="BA3" s="661"/>
      <c r="BB3" s="661"/>
      <c r="BC3" s="661"/>
      <c r="BD3" s="661"/>
      <c r="BE3" s="662"/>
      <c r="BF3" s="922"/>
      <c r="BG3" s="923"/>
      <c r="BH3" s="924"/>
      <c r="BI3" s="924"/>
      <c r="BJ3" s="924"/>
      <c r="BK3" s="925"/>
      <c r="BL3" s="888"/>
      <c r="BM3" s="889"/>
      <c r="BN3" s="890"/>
      <c r="BO3" s="890"/>
      <c r="BP3" s="890"/>
      <c r="BQ3" s="891"/>
      <c r="BR3" s="659"/>
      <c r="BS3" s="660"/>
      <c r="BT3" s="661"/>
      <c r="BU3" s="661"/>
      <c r="BV3" s="661"/>
      <c r="BW3" s="662"/>
      <c r="BX3" s="856"/>
      <c r="BY3" s="857"/>
      <c r="BZ3" s="857"/>
      <c r="CA3" s="857"/>
      <c r="CB3" s="857"/>
      <c r="CC3" s="858"/>
      <c r="CD3" s="847"/>
      <c r="CE3" s="791"/>
      <c r="CF3" s="792"/>
      <c r="CG3" s="792"/>
      <c r="CH3" s="791"/>
      <c r="CI3" s="793"/>
      <c r="CJ3" s="816"/>
      <c r="CK3" s="817"/>
      <c r="CL3" s="818"/>
      <c r="CM3" s="818"/>
      <c r="CN3" s="817"/>
      <c r="CO3" s="819"/>
      <c r="CP3" s="659"/>
      <c r="CQ3" s="662"/>
      <c r="CR3" s="661"/>
      <c r="CS3" s="712"/>
      <c r="CT3" s="713"/>
      <c r="CU3" s="714"/>
      <c r="CV3" s="714"/>
      <c r="CW3" s="714"/>
      <c r="CX3" s="715"/>
      <c r="CY3" s="746"/>
      <c r="CZ3" s="747"/>
      <c r="DA3" s="748"/>
      <c r="DB3" s="748"/>
      <c r="DC3" s="747"/>
      <c r="DD3" s="749"/>
    </row>
    <row r="4" spans="1:108" ht="13" x14ac:dyDescent="0.3">
      <c r="B4" s="63"/>
      <c r="C4" s="1139" t="s">
        <v>94</v>
      </c>
      <c r="D4" s="1139"/>
      <c r="E4" s="1139"/>
      <c r="F4" s="1139"/>
      <c r="G4" s="1139"/>
      <c r="H4" s="1139"/>
      <c r="I4" s="1139"/>
      <c r="J4" s="1139"/>
      <c r="K4" s="1139"/>
      <c r="L4" s="1139"/>
      <c r="M4" s="1139"/>
      <c r="N4" s="1139"/>
      <c r="O4" s="1139"/>
      <c r="P4" s="1139"/>
      <c r="Q4" s="1139"/>
      <c r="R4" s="1139"/>
      <c r="S4" s="1139"/>
      <c r="T4" s="1139"/>
      <c r="U4" s="1139"/>
      <c r="V4" s="1139"/>
      <c r="W4" s="1139"/>
      <c r="X4" s="1139"/>
      <c r="Y4" s="1139"/>
      <c r="Z4" s="1139"/>
      <c r="AA4" s="1139"/>
      <c r="AB4" s="1030"/>
      <c r="AC4" s="1031"/>
      <c r="AD4" s="1032"/>
      <c r="AE4" s="1032"/>
      <c r="AF4" s="1032"/>
      <c r="AG4" s="1032"/>
      <c r="AH4" s="1032"/>
      <c r="AI4" s="1032"/>
      <c r="AJ4" s="1032"/>
      <c r="AK4" s="1033"/>
      <c r="AL4" s="996"/>
      <c r="AM4" s="997"/>
      <c r="AN4" s="998"/>
      <c r="AO4" s="998"/>
      <c r="AP4" s="997"/>
      <c r="AQ4" s="999"/>
      <c r="AR4" s="961"/>
      <c r="AS4" s="962"/>
      <c r="AT4" s="962"/>
      <c r="AU4" s="962"/>
      <c r="AV4" s="962"/>
      <c r="AW4" s="962"/>
      <c r="AX4" s="962"/>
      <c r="AY4" s="963"/>
      <c r="AZ4" s="663"/>
      <c r="BB4" s="1"/>
      <c r="BC4" s="1"/>
      <c r="BE4" s="664"/>
      <c r="BF4" s="926"/>
      <c r="BG4" s="927"/>
      <c r="BH4" s="928"/>
      <c r="BI4" s="928"/>
      <c r="BJ4" s="928"/>
      <c r="BK4" s="929"/>
      <c r="BL4" s="892"/>
      <c r="BM4" s="893"/>
      <c r="BN4" s="894"/>
      <c r="BO4" s="894"/>
      <c r="BP4" s="894"/>
      <c r="BQ4" s="895"/>
      <c r="BR4" s="663"/>
      <c r="BT4" s="1"/>
      <c r="BU4" s="1"/>
      <c r="BW4" s="664"/>
      <c r="BX4" s="859"/>
      <c r="BY4" s="860"/>
      <c r="BZ4" s="860"/>
      <c r="CA4" s="860"/>
      <c r="CB4" s="860"/>
      <c r="CC4" s="861"/>
      <c r="CD4" s="848"/>
      <c r="CE4" s="795"/>
      <c r="CF4" s="796"/>
      <c r="CG4" s="796"/>
      <c r="CH4" s="795"/>
      <c r="CI4" s="797"/>
      <c r="CJ4" s="820"/>
      <c r="CK4" s="821"/>
      <c r="CL4" s="822"/>
      <c r="CM4" s="822"/>
      <c r="CN4" s="821"/>
      <c r="CO4" s="823"/>
      <c r="CP4" s="663"/>
      <c r="CQ4" s="664"/>
      <c r="CR4" s="1"/>
      <c r="CS4" s="716"/>
      <c r="CT4" s="717"/>
      <c r="CU4" s="718"/>
      <c r="CV4" s="718"/>
      <c r="CW4" s="718"/>
      <c r="CX4" s="719"/>
      <c r="CY4" s="750"/>
      <c r="CZ4" s="751"/>
      <c r="DA4" s="752"/>
      <c r="DB4" s="752"/>
      <c r="DC4" s="751"/>
      <c r="DD4" s="753"/>
    </row>
    <row r="5" spans="1:108" ht="10.5" x14ac:dyDescent="0.25">
      <c r="B5" s="63"/>
      <c r="C5" s="1140" t="s">
        <v>722</v>
      </c>
      <c r="D5" s="1141"/>
      <c r="E5" s="1141"/>
      <c r="F5" s="1141"/>
      <c r="G5" s="1141"/>
      <c r="H5" s="1141"/>
      <c r="I5" s="1141"/>
      <c r="J5" s="1141"/>
      <c r="K5" s="1141"/>
      <c r="L5" s="1141"/>
      <c r="M5" s="1141"/>
      <c r="N5" s="1141"/>
      <c r="O5" s="1141"/>
      <c r="P5" s="1141"/>
      <c r="Q5" s="1141"/>
      <c r="R5" s="1141"/>
      <c r="S5" s="1141"/>
      <c r="T5" s="1141"/>
      <c r="U5" s="1141"/>
      <c r="V5" s="1141"/>
      <c r="W5" s="1141"/>
      <c r="X5" s="1141"/>
      <c r="Y5" s="1141"/>
      <c r="Z5" s="1141"/>
      <c r="AA5" s="1141"/>
      <c r="AB5" s="1034"/>
      <c r="AC5" s="1035"/>
      <c r="AD5" s="1036"/>
      <c r="AE5" s="1036"/>
      <c r="AF5" s="1036"/>
      <c r="AG5" s="1036"/>
      <c r="AH5" s="1036"/>
      <c r="AI5" s="1036"/>
      <c r="AJ5" s="1036"/>
      <c r="AK5" s="1037"/>
      <c r="AL5" s="996"/>
      <c r="AM5" s="997"/>
      <c r="AN5" s="998"/>
      <c r="AO5" s="998"/>
      <c r="AP5" s="997"/>
      <c r="AQ5" s="999"/>
      <c r="AR5" s="961"/>
      <c r="AS5" s="962"/>
      <c r="AT5" s="962"/>
      <c r="AU5" s="962"/>
      <c r="AV5" s="962"/>
      <c r="AW5" s="962"/>
      <c r="AX5" s="962"/>
      <c r="AY5" s="963"/>
      <c r="AZ5" s="663"/>
      <c r="BB5" s="1"/>
      <c r="BC5" s="1"/>
      <c r="BE5" s="664"/>
      <c r="BF5" s="926"/>
      <c r="BG5" s="927"/>
      <c r="BH5" s="928"/>
      <c r="BI5" s="928"/>
      <c r="BJ5" s="928"/>
      <c r="BK5" s="929"/>
      <c r="BL5" s="892"/>
      <c r="BM5" s="893"/>
      <c r="BN5" s="894"/>
      <c r="BO5" s="894"/>
      <c r="BP5" s="894"/>
      <c r="BQ5" s="895"/>
      <c r="BR5" s="663"/>
      <c r="BT5" s="1"/>
      <c r="BU5" s="1"/>
      <c r="BW5" s="664"/>
      <c r="BX5" s="859"/>
      <c r="BY5" s="860"/>
      <c r="BZ5" s="860"/>
      <c r="CA5" s="860"/>
      <c r="CB5" s="860"/>
      <c r="CC5" s="861"/>
      <c r="CD5" s="848"/>
      <c r="CE5" s="795"/>
      <c r="CF5" s="796"/>
      <c r="CG5" s="796"/>
      <c r="CH5" s="795"/>
      <c r="CI5" s="797"/>
      <c r="CJ5" s="820"/>
      <c r="CK5" s="821"/>
      <c r="CL5" s="822"/>
      <c r="CM5" s="822"/>
      <c r="CN5" s="821"/>
      <c r="CO5" s="823"/>
      <c r="CP5" s="663"/>
      <c r="CQ5" s="664"/>
      <c r="CR5" s="1"/>
      <c r="CS5" s="716"/>
      <c r="CT5" s="717"/>
      <c r="CU5" s="718"/>
      <c r="CV5" s="718"/>
      <c r="CW5" s="718"/>
      <c r="CX5" s="719"/>
      <c r="CY5" s="750"/>
      <c r="CZ5" s="751"/>
      <c r="DA5" s="752"/>
      <c r="DB5" s="752"/>
      <c r="DC5" s="751"/>
      <c r="DD5" s="753"/>
    </row>
    <row r="6" spans="1:108" ht="10.5" x14ac:dyDescent="0.25">
      <c r="B6" s="63"/>
      <c r="C6" s="666"/>
      <c r="D6" s="666"/>
      <c r="E6" s="666"/>
      <c r="F6" s="666"/>
      <c r="G6" s="666"/>
      <c r="H6" s="666"/>
      <c r="I6" s="666"/>
      <c r="J6" s="666"/>
      <c r="K6" s="666"/>
      <c r="L6" s="666"/>
      <c r="M6" s="666"/>
      <c r="N6" s="666"/>
      <c r="O6" s="666"/>
      <c r="P6" s="666"/>
      <c r="Q6" s="666"/>
      <c r="R6" s="666"/>
      <c r="S6" s="666"/>
      <c r="T6" s="642"/>
      <c r="U6" s="642"/>
      <c r="V6" s="642"/>
      <c r="W6" s="642"/>
      <c r="X6" s="642"/>
      <c r="Y6" s="666"/>
      <c r="Z6" s="666"/>
      <c r="AA6" s="1"/>
      <c r="AB6" s="1038"/>
      <c r="AC6" s="1039"/>
      <c r="AD6" s="1039"/>
      <c r="AE6" s="1039"/>
      <c r="AF6" s="1039"/>
      <c r="AG6" s="1039"/>
      <c r="AH6" s="1039"/>
      <c r="AI6" s="1039"/>
      <c r="AJ6" s="1040"/>
      <c r="AK6" s="1041"/>
      <c r="AL6" s="1000"/>
      <c r="AM6" s="1001"/>
      <c r="AN6" s="1001"/>
      <c r="AO6" s="1001"/>
      <c r="AP6" s="1001"/>
      <c r="AQ6" s="1002"/>
      <c r="AR6" s="964"/>
      <c r="AS6" s="965"/>
      <c r="AT6" s="962"/>
      <c r="AU6" s="965"/>
      <c r="AV6" s="965"/>
      <c r="AW6" s="965"/>
      <c r="AX6" s="965"/>
      <c r="AY6" s="966"/>
      <c r="AZ6" s="668"/>
      <c r="BA6" s="666"/>
      <c r="BB6" s="666"/>
      <c r="BC6" s="666"/>
      <c r="BD6" s="666"/>
      <c r="BE6" s="667"/>
      <c r="BF6" s="930"/>
      <c r="BG6" s="931"/>
      <c r="BH6" s="932"/>
      <c r="BI6" s="931"/>
      <c r="BJ6" s="931"/>
      <c r="BK6" s="929"/>
      <c r="BL6" s="896"/>
      <c r="BM6" s="897"/>
      <c r="BN6" s="897"/>
      <c r="BO6" s="897"/>
      <c r="BP6" s="897"/>
      <c r="BQ6" s="898"/>
      <c r="BR6" s="668"/>
      <c r="BS6" s="666"/>
      <c r="BW6" s="669"/>
      <c r="BX6" s="862"/>
      <c r="BY6" s="863"/>
      <c r="BZ6" s="864"/>
      <c r="CA6" s="865"/>
      <c r="CB6" s="860"/>
      <c r="CC6" s="861"/>
      <c r="CD6" s="849"/>
      <c r="CE6" s="850"/>
      <c r="CF6" s="851"/>
      <c r="CG6" s="850"/>
      <c r="CH6" s="850"/>
      <c r="CI6" s="797"/>
      <c r="CJ6" s="820"/>
      <c r="CK6" s="821"/>
      <c r="CL6" s="822"/>
      <c r="CM6" s="822"/>
      <c r="CN6" s="821"/>
      <c r="CO6" s="823"/>
      <c r="CP6" s="663"/>
      <c r="CQ6" s="664"/>
      <c r="CR6" s="1"/>
      <c r="CS6" s="720"/>
      <c r="CT6" s="721"/>
      <c r="CU6" s="721"/>
      <c r="CV6" s="721"/>
      <c r="CW6" s="721"/>
      <c r="CX6" s="722"/>
      <c r="CY6" s="754"/>
      <c r="CZ6" s="755"/>
      <c r="DA6" s="756"/>
      <c r="DB6" s="755"/>
      <c r="DC6" s="755"/>
      <c r="DD6" s="753"/>
    </row>
    <row r="7" spans="1:108" ht="10.5" x14ac:dyDescent="0.25">
      <c r="B7" s="63"/>
      <c r="C7" s="1134" t="s">
        <v>95</v>
      </c>
      <c r="D7" s="1135"/>
      <c r="E7" s="1136"/>
      <c r="F7" s="670" t="s">
        <v>492</v>
      </c>
      <c r="G7" s="118"/>
      <c r="L7" s="118"/>
      <c r="O7" s="118"/>
      <c r="P7" s="118"/>
      <c r="Q7" s="118"/>
      <c r="R7" s="118"/>
      <c r="T7" s="643"/>
      <c r="U7" s="671"/>
      <c r="V7" s="643"/>
      <c r="W7" s="643"/>
      <c r="X7" s="643"/>
      <c r="Y7" s="666"/>
      <c r="Z7" s="666"/>
      <c r="AA7" s="1"/>
      <c r="AB7" s="1038"/>
      <c r="AC7" s="1039"/>
      <c r="AD7" s="1039"/>
      <c r="AE7" s="1039"/>
      <c r="AF7" s="1039"/>
      <c r="AG7" s="1039"/>
      <c r="AH7" s="1039"/>
      <c r="AI7" s="1039"/>
      <c r="AJ7" s="1040"/>
      <c r="AK7" s="1041"/>
      <c r="AL7" s="996"/>
      <c r="AM7" s="997"/>
      <c r="AN7" s="1003"/>
      <c r="AO7" s="1001"/>
      <c r="AP7" s="1001"/>
      <c r="AQ7" s="1002"/>
      <c r="AR7" s="961"/>
      <c r="AS7" s="962"/>
      <c r="AT7" s="962"/>
      <c r="AU7" s="967"/>
      <c r="AV7" s="967"/>
      <c r="AW7" s="965"/>
      <c r="AX7" s="965"/>
      <c r="AY7" s="966"/>
      <c r="AZ7" s="663"/>
      <c r="BB7" s="698"/>
      <c r="BC7" s="666"/>
      <c r="BD7" s="666"/>
      <c r="BE7" s="667"/>
      <c r="BF7" s="926"/>
      <c r="BG7" s="927"/>
      <c r="BH7" s="932"/>
      <c r="BI7" s="931"/>
      <c r="BJ7" s="931"/>
      <c r="BK7" s="929"/>
      <c r="BL7" s="892"/>
      <c r="BM7" s="893"/>
      <c r="BN7" s="899"/>
      <c r="BO7" s="897"/>
      <c r="BP7" s="897"/>
      <c r="BQ7" s="898"/>
      <c r="BR7" s="663"/>
      <c r="BW7" s="669"/>
      <c r="BX7" s="859"/>
      <c r="BY7" s="860"/>
      <c r="BZ7" s="864"/>
      <c r="CA7" s="865"/>
      <c r="CB7" s="860"/>
      <c r="CC7" s="861"/>
      <c r="CD7" s="848"/>
      <c r="CE7" s="795"/>
      <c r="CF7" s="852"/>
      <c r="CG7" s="850"/>
      <c r="CH7" s="850"/>
      <c r="CI7" s="797"/>
      <c r="CJ7" s="820"/>
      <c r="CK7" s="821"/>
      <c r="CL7" s="822"/>
      <c r="CM7" s="822"/>
      <c r="CN7" s="821"/>
      <c r="CO7" s="823"/>
      <c r="CP7" s="663"/>
      <c r="CQ7" s="664"/>
      <c r="CR7" s="1"/>
      <c r="CS7" s="716"/>
      <c r="CT7" s="717"/>
      <c r="CU7" s="723"/>
      <c r="CV7" s="721"/>
      <c r="CW7" s="721"/>
      <c r="CX7" s="722"/>
      <c r="CY7" s="750"/>
      <c r="CZ7" s="751"/>
      <c r="DA7" s="757"/>
      <c r="DB7" s="755"/>
      <c r="DC7" s="755"/>
      <c r="DD7" s="753"/>
    </row>
    <row r="8" spans="1:108" ht="6" customHeight="1" thickBot="1" x14ac:dyDescent="0.25">
      <c r="B8" s="63"/>
      <c r="AB8" s="1042"/>
      <c r="AC8" s="1043"/>
      <c r="AD8" s="1043"/>
      <c r="AE8" s="1043"/>
      <c r="AF8" s="1043"/>
      <c r="AG8" s="1043"/>
      <c r="AH8" s="1043"/>
      <c r="AI8" s="1043"/>
      <c r="AJ8" s="1044"/>
      <c r="AK8" s="1045"/>
      <c r="AL8" s="1004"/>
      <c r="AM8" s="997"/>
      <c r="AN8" s="1005"/>
      <c r="AO8" s="997"/>
      <c r="AP8" s="997"/>
      <c r="AQ8" s="1002"/>
      <c r="AR8" s="968"/>
      <c r="AS8" s="962"/>
      <c r="AT8" s="969"/>
      <c r="AU8" s="969"/>
      <c r="AV8" s="969"/>
      <c r="AW8" s="970"/>
      <c r="AX8" s="962"/>
      <c r="AY8" s="971"/>
      <c r="AZ8" s="665"/>
      <c r="BE8" s="669"/>
      <c r="BF8" s="933"/>
      <c r="BG8" s="927"/>
      <c r="BH8" s="932"/>
      <c r="BI8" s="927"/>
      <c r="BJ8" s="928"/>
      <c r="BK8" s="934"/>
      <c r="BL8" s="892"/>
      <c r="BM8" s="893"/>
      <c r="BN8" s="900"/>
      <c r="BO8" s="893"/>
      <c r="BP8" s="894"/>
      <c r="BQ8" s="901"/>
      <c r="BR8" s="665"/>
      <c r="BW8" s="669"/>
      <c r="BX8" s="859"/>
      <c r="BY8" s="860"/>
      <c r="BZ8" s="864"/>
      <c r="CA8" s="865"/>
      <c r="CB8" s="860"/>
      <c r="CC8" s="861"/>
      <c r="CD8" s="794"/>
      <c r="CE8" s="795"/>
      <c r="CF8" s="798"/>
      <c r="CG8" s="795"/>
      <c r="CH8" s="795"/>
      <c r="CI8" s="799"/>
      <c r="CJ8" s="824"/>
      <c r="CK8" s="825"/>
      <c r="CL8" s="826"/>
      <c r="CM8" s="826"/>
      <c r="CN8" s="825"/>
      <c r="CO8" s="827"/>
      <c r="CP8" s="784"/>
      <c r="CQ8" s="669"/>
      <c r="CS8" s="716"/>
      <c r="CT8" s="717"/>
      <c r="CU8" s="724"/>
      <c r="CV8" s="717"/>
      <c r="CW8" s="718"/>
      <c r="CX8" s="725"/>
      <c r="CY8" s="758"/>
      <c r="CZ8" s="751"/>
      <c r="DA8" s="759"/>
      <c r="DB8" s="751"/>
      <c r="DC8" s="751"/>
      <c r="DD8" s="760"/>
    </row>
    <row r="9" spans="1:108" ht="23.5" customHeight="1" x14ac:dyDescent="0.2">
      <c r="B9" s="63"/>
      <c r="C9" s="672" t="s">
        <v>91</v>
      </c>
      <c r="D9" s="673" t="s">
        <v>92</v>
      </c>
      <c r="E9" s="674" t="s">
        <v>275</v>
      </c>
      <c r="F9" s="673" t="s">
        <v>70</v>
      </c>
      <c r="G9" s="675" t="s">
        <v>96</v>
      </c>
      <c r="H9" s="673" t="s">
        <v>93</v>
      </c>
      <c r="I9" s="674" t="s">
        <v>212</v>
      </c>
      <c r="J9" s="674" t="s">
        <v>294</v>
      </c>
      <c r="K9" s="674" t="s">
        <v>309</v>
      </c>
      <c r="L9" s="674" t="s">
        <v>295</v>
      </c>
      <c r="M9" s="674" t="s">
        <v>310</v>
      </c>
      <c r="N9" s="674"/>
      <c r="O9" s="673"/>
      <c r="P9" s="1088" t="s">
        <v>15</v>
      </c>
      <c r="Q9" s="1076"/>
      <c r="R9" s="1076"/>
      <c r="S9" s="1077"/>
      <c r="T9" s="1076"/>
      <c r="U9" s="1076"/>
      <c r="V9" s="1076"/>
      <c r="W9" s="1076"/>
      <c r="X9" s="1076"/>
      <c r="Y9" s="1078"/>
      <c r="Z9" s="1079"/>
      <c r="AA9" s="1080" t="s">
        <v>4</v>
      </c>
      <c r="AB9" s="1046" t="s">
        <v>268</v>
      </c>
      <c r="AC9" s="1047"/>
      <c r="AD9" s="1048"/>
      <c r="AE9" s="1048"/>
      <c r="AF9" s="1049"/>
      <c r="AG9" s="1049"/>
      <c r="AH9" s="1049"/>
      <c r="AI9" s="1048"/>
      <c r="AJ9" s="1050"/>
      <c r="AK9" s="1051"/>
      <c r="AL9" s="1006" t="s">
        <v>16</v>
      </c>
      <c r="AM9" s="1007"/>
      <c r="AN9" s="1008"/>
      <c r="AO9" s="1009"/>
      <c r="AP9" s="1007"/>
      <c r="AQ9" s="1010"/>
      <c r="AR9" s="972" t="s">
        <v>17</v>
      </c>
      <c r="AS9" s="973"/>
      <c r="AT9" s="973"/>
      <c r="AU9" s="973"/>
      <c r="AV9" s="973"/>
      <c r="AW9" s="974"/>
      <c r="AX9" s="974"/>
      <c r="AY9" s="975"/>
      <c r="AZ9" s="699" t="s">
        <v>38</v>
      </c>
      <c r="BA9" s="644"/>
      <c r="BB9" s="644"/>
      <c r="BC9" s="676"/>
      <c r="BD9" s="676"/>
      <c r="BE9" s="707"/>
      <c r="BF9" s="935" t="s">
        <v>68</v>
      </c>
      <c r="BG9" s="936"/>
      <c r="BH9" s="937"/>
      <c r="BI9" s="938"/>
      <c r="BJ9" s="938"/>
      <c r="BK9" s="939"/>
      <c r="BL9" s="902" t="s">
        <v>18</v>
      </c>
      <c r="BM9" s="903"/>
      <c r="BN9" s="904"/>
      <c r="BO9" s="905"/>
      <c r="BP9" s="905"/>
      <c r="BQ9" s="906"/>
      <c r="BR9" s="887" t="s">
        <v>54</v>
      </c>
      <c r="BS9" s="645"/>
      <c r="BT9" s="644"/>
      <c r="BU9" s="676"/>
      <c r="BV9" s="676"/>
      <c r="BW9" s="707"/>
      <c r="BX9" s="866" t="s">
        <v>69</v>
      </c>
      <c r="BY9" s="867"/>
      <c r="BZ9" s="867"/>
      <c r="CA9" s="868"/>
      <c r="CB9" s="868"/>
      <c r="CC9" s="869"/>
      <c r="CD9" s="800" t="s">
        <v>529</v>
      </c>
      <c r="CE9" s="804"/>
      <c r="CF9" s="802"/>
      <c r="CG9" s="803"/>
      <c r="CH9" s="804"/>
      <c r="CI9" s="853"/>
      <c r="CJ9" s="828" t="s">
        <v>489</v>
      </c>
      <c r="CK9" s="829"/>
      <c r="CL9" s="830"/>
      <c r="CM9" s="831"/>
      <c r="CN9" s="832"/>
      <c r="CO9" s="833"/>
      <c r="CP9" s="785" t="s">
        <v>97</v>
      </c>
      <c r="CQ9" s="700" t="s">
        <v>300</v>
      </c>
      <c r="CR9" s="780" t="s">
        <v>301</v>
      </c>
      <c r="CS9" s="726" t="s">
        <v>535</v>
      </c>
      <c r="CT9" s="727"/>
      <c r="CU9" s="728"/>
      <c r="CV9" s="729"/>
      <c r="CW9" s="729"/>
      <c r="CX9" s="730"/>
      <c r="CY9" s="761" t="s">
        <v>572</v>
      </c>
      <c r="CZ9" s="762"/>
      <c r="DA9" s="763"/>
      <c r="DB9" s="764"/>
      <c r="DC9" s="762"/>
      <c r="DD9" s="765"/>
    </row>
    <row r="10" spans="1:108" ht="10.5" x14ac:dyDescent="0.2">
      <c r="B10" s="63"/>
      <c r="C10" s="672"/>
      <c r="D10" s="673"/>
      <c r="E10" s="673"/>
      <c r="F10" s="673"/>
      <c r="G10" s="673"/>
      <c r="H10" s="673"/>
      <c r="I10" s="673"/>
      <c r="J10" s="673"/>
      <c r="K10" s="673"/>
      <c r="L10" s="675"/>
      <c r="M10" s="673"/>
      <c r="N10" s="673"/>
      <c r="O10" s="673"/>
      <c r="P10" s="1089"/>
      <c r="Q10" s="1072"/>
      <c r="R10" s="1072"/>
      <c r="S10" s="1072"/>
      <c r="T10" s="1072" t="s">
        <v>13</v>
      </c>
      <c r="U10" s="1072"/>
      <c r="V10" s="1072"/>
      <c r="W10" s="1072"/>
      <c r="X10" s="1072"/>
      <c r="Y10" s="1073"/>
      <c r="Z10" s="1073"/>
      <c r="AA10" s="1081" t="s">
        <v>14</v>
      </c>
      <c r="AB10" s="1052"/>
      <c r="AC10" s="1047"/>
      <c r="AD10" s="1050"/>
      <c r="AE10" s="1050"/>
      <c r="AF10" s="1053" t="s">
        <v>13</v>
      </c>
      <c r="AG10" s="1053"/>
      <c r="AH10" s="1053"/>
      <c r="AI10" s="1050"/>
      <c r="AJ10" s="1050"/>
      <c r="AK10" s="1054" t="s">
        <v>14</v>
      </c>
      <c r="AL10" s="1011"/>
      <c r="AM10" s="1007"/>
      <c r="AN10" s="1012" t="s">
        <v>13</v>
      </c>
      <c r="AO10" s="1007"/>
      <c r="AP10" s="1007"/>
      <c r="AQ10" s="1013" t="s">
        <v>14</v>
      </c>
      <c r="AR10" s="972"/>
      <c r="AS10" s="976"/>
      <c r="AT10" s="976" t="s">
        <v>13</v>
      </c>
      <c r="AU10" s="976"/>
      <c r="AV10" s="976"/>
      <c r="AW10" s="977"/>
      <c r="AX10" s="977"/>
      <c r="AY10" s="978" t="s">
        <v>14</v>
      </c>
      <c r="AZ10" s="699"/>
      <c r="BA10" s="645"/>
      <c r="BB10" s="645" t="s">
        <v>13</v>
      </c>
      <c r="BC10" s="673"/>
      <c r="BD10" s="673"/>
      <c r="BE10" s="708" t="s">
        <v>14</v>
      </c>
      <c r="BF10" s="940"/>
      <c r="BG10" s="941"/>
      <c r="BH10" s="942" t="s">
        <v>13</v>
      </c>
      <c r="BI10" s="941"/>
      <c r="BJ10" s="941"/>
      <c r="BK10" s="943" t="s">
        <v>14</v>
      </c>
      <c r="BL10" s="902" t="s">
        <v>13</v>
      </c>
      <c r="BM10" s="903" t="s">
        <v>13</v>
      </c>
      <c r="BN10" s="903" t="s">
        <v>13</v>
      </c>
      <c r="BO10" s="907"/>
      <c r="BP10" s="907"/>
      <c r="BQ10" s="908" t="s">
        <v>14</v>
      </c>
      <c r="BR10" s="699"/>
      <c r="BS10" s="645" t="s">
        <v>13</v>
      </c>
      <c r="BT10" s="645" t="s">
        <v>13</v>
      </c>
      <c r="BU10" s="673">
        <v>7</v>
      </c>
      <c r="BV10" s="673"/>
      <c r="BW10" s="708" t="s">
        <v>14</v>
      </c>
      <c r="BX10" s="866"/>
      <c r="BY10" s="870" t="s">
        <v>13</v>
      </c>
      <c r="BZ10" s="870" t="s">
        <v>13</v>
      </c>
      <c r="CA10" s="871"/>
      <c r="CB10" s="871"/>
      <c r="CC10" s="872" t="s">
        <v>14</v>
      </c>
      <c r="CD10" s="854"/>
      <c r="CE10" s="804"/>
      <c r="CF10" s="801" t="s">
        <v>13</v>
      </c>
      <c r="CG10" s="804"/>
      <c r="CH10" s="804"/>
      <c r="CI10" s="855" t="s">
        <v>14</v>
      </c>
      <c r="CJ10" s="828"/>
      <c r="CK10" s="829" t="s">
        <v>13</v>
      </c>
      <c r="CL10" s="829" t="s">
        <v>13</v>
      </c>
      <c r="CM10" s="832"/>
      <c r="CN10" s="832"/>
      <c r="CO10" s="834" t="s">
        <v>14</v>
      </c>
      <c r="CP10" s="745"/>
      <c r="CQ10" s="701"/>
      <c r="CR10" s="781"/>
      <c r="CS10" s="726" t="s">
        <v>13</v>
      </c>
      <c r="CT10" s="727" t="s">
        <v>13</v>
      </c>
      <c r="CU10" s="727" t="s">
        <v>13</v>
      </c>
      <c r="CV10" s="731"/>
      <c r="CW10" s="731"/>
      <c r="CX10" s="732" t="s">
        <v>14</v>
      </c>
      <c r="CY10" s="766"/>
      <c r="CZ10" s="762"/>
      <c r="DA10" s="767" t="s">
        <v>13</v>
      </c>
      <c r="DB10" s="762"/>
      <c r="DC10" s="762"/>
      <c r="DD10" s="768" t="s">
        <v>14</v>
      </c>
    </row>
    <row r="11" spans="1:108" x14ac:dyDescent="0.2">
      <c r="A11" s="1124" t="s">
        <v>232</v>
      </c>
      <c r="B11" s="63"/>
      <c r="C11" s="677">
        <v>46024</v>
      </c>
      <c r="D11" s="540" t="str">
        <f>"2026."&amp;A11</f>
        <v>2026.001</v>
      </c>
      <c r="E11" s="678" t="s">
        <v>51</v>
      </c>
      <c r="F11" s="638" t="s">
        <v>576</v>
      </c>
      <c r="G11" s="649"/>
      <c r="H11" s="639"/>
      <c r="I11" s="1125"/>
      <c r="J11" s="648"/>
      <c r="K11" s="639"/>
      <c r="L11" s="654">
        <v>66573.83</v>
      </c>
      <c r="M11" s="639"/>
      <c r="N11" s="639"/>
      <c r="O11" s="651">
        <f>IF(E11="A",L11,IF(E11="B",L11,IF(E11="C1",L11,IF(E11="D1",L11,IF(E11="E",L11,IF(E11="F",L11,IF(E11="G1",L11,IF(E11="G2",L11,IF(E11="R1",L11,IF(E11="L4",L11,IF(E11="R2",L11,IF(E11="l7",L11,0))))))))))))</f>
        <v>0</v>
      </c>
      <c r="P11" s="1090">
        <f>IF(E11="J1",L11,IF(E11="J2",L11,IF(E11="J4",L11,IF(E11="K1",L11,IF(E11="K2",L11,IF(E11="K4",L11,IF(E11="L1",L11,IF(E11="M1",L11,IF(E11="M6",L11,IF(E11="M6",L11,0))))))))))</f>
        <v>0</v>
      </c>
      <c r="Q11" s="641">
        <f t="shared" ref="Q11:Q74" si="0">IF(E11="M4",L11,0)</f>
        <v>0</v>
      </c>
      <c r="R11" s="640">
        <v>1</v>
      </c>
      <c r="S11" s="640" t="str">
        <f t="shared" ref="S11:S74" si="1">IF(R11="","",VLOOKUP(R11,Nama_Buku,2))</f>
        <v>BUKU KAS UMUM</v>
      </c>
      <c r="T11" s="641">
        <f t="shared" ref="T11:T74" si="2">AVERAGE(O11+P11+Q11)</f>
        <v>0</v>
      </c>
      <c r="U11" s="641">
        <f t="shared" ref="U11:U74" si="3">IF(E11="A",L11,IF(E11="C2",L11,IF(E11="D2",L11,IF(E11="E",L11,IF(E11="F",L11,IF(E11="G1",L11,IF(E11="G2",L11,IF(E11="H1",L11,IF(E11="R1",L11,0)))))))))</f>
        <v>0</v>
      </c>
      <c r="V11" s="641">
        <f t="shared" ref="V11:V74" si="4">IF(E11="H2",L11,IF(E11="I1",L11,IF(E11="I2",L11,IF(E11="J1",L11,IF(E11="J2",L11,IF(E11="J3",L11,IF(E11="J4",L11,IF(E11="K1",L11,0))))))))</f>
        <v>0</v>
      </c>
      <c r="W11" s="1082">
        <f>IF(E11="K2",L11,IF(E11="K3",L11,IF(E11="K4",L11,IF(E11="L2",L11,IF(E11="L3",L11,IF(E11="M2",L11,IF(E11="M3",L11,IF(E11="M7",L11,IF(E11="L5",L11,IF(E11="L6",L11,0))))))))))</f>
        <v>66573.83</v>
      </c>
      <c r="X11" s="641">
        <f t="shared" ref="X11:X74" si="5">IF(E11="N1",L11,IF(E11="N2",L11,0))</f>
        <v>0</v>
      </c>
      <c r="Y11" s="640">
        <f t="shared" ref="Y11" si="6">R11</f>
        <v>1</v>
      </c>
      <c r="Z11" s="640" t="str">
        <f t="shared" ref="Z11:Z74" si="7">IF(Y11="","",VLOOKUP(Y11,Nama_Buku,2))</f>
        <v>BUKU KAS UMUM</v>
      </c>
      <c r="AA11" s="1083">
        <f t="shared" ref="AA11:AA74" si="8">AVERAGE(U11+V11+W11+X11)</f>
        <v>66573.83</v>
      </c>
      <c r="AB11" s="1055">
        <v>10</v>
      </c>
      <c r="AC11" s="1056" t="str">
        <f t="shared" ref="AC11" si="9">IF(AB11="","",VLOOKUP(AB11,Nama_Buku,2))</f>
        <v>BUKU PEMBANTU PAJAK UP &amp; LS</v>
      </c>
      <c r="AD11" s="1057">
        <f>IF(E11="B",L11,IF(E11="C1",L11,IF(E11="D1",L11,IF(E11="J1",-L11,IF(E11="J2",-L11,IF(E11="L1",L11,IF(E11="M1",L11,IF(E11="M4",L11,IF(E11="M8",L11,IF(E11="R2",L11,0))))))))))</f>
        <v>0</v>
      </c>
      <c r="AE11" s="1057">
        <f t="shared" ref="AE11" si="10">IF(E11="K1",-L11,IF(E11="K2",-L11,))</f>
        <v>0</v>
      </c>
      <c r="AF11" s="1057">
        <f t="shared" ref="AF11" si="11">AVERAGE(AD11+AE11)</f>
        <v>0</v>
      </c>
      <c r="AG11" s="1057">
        <f t="shared" ref="AG11" si="12">IF(E11="C2",L11,IF(E11="D2",L11,IF(E11="H1",L11,IF(E11="H2",L11,IF(E11="I1",L11,IF(E11="I2",L11,IF(E11="J4",-L11,IF(E11="K4",-L11,0))))))))</f>
        <v>0</v>
      </c>
      <c r="AH11" s="1057">
        <f t="shared" ref="AH11" si="13">IF(E11="L2",L11,IF(E11="L3",L11,IF(E11="M2",L11,IF(E11="M3",L11,IF(E11="M5",L11,IF(E11="N1",L11,IF(E11="N2",L11,0)))))))</f>
        <v>66573.83</v>
      </c>
      <c r="AI11" s="1058">
        <f t="shared" ref="AI11:AI79" si="14">AB11</f>
        <v>10</v>
      </c>
      <c r="AJ11" s="1058" t="str">
        <f t="shared" ref="AJ11" si="15">IF(AI11="","",VLOOKUP(AI11,Nama_Buku,2))</f>
        <v>BUKU PEMBANTU PAJAK UP &amp; LS</v>
      </c>
      <c r="AK11" s="1059">
        <f t="shared" ref="AK11:AK74" si="16">AVERAGE(AG11+AH11)</f>
        <v>66573.83</v>
      </c>
      <c r="AL11" s="1014">
        <v>2</v>
      </c>
      <c r="AM11" s="1015" t="str">
        <f t="shared" ref="AM11" si="17">IF(AL11="","",VLOOKUP(AL11,Nama_Buku,2))</f>
        <v>BUKU PEMBANTU KAS TUNAI</v>
      </c>
      <c r="AN11" s="1016">
        <f t="shared" ref="AN11:AN74" si="18">IF(E11="G1",L11,IF(E11="J4",L11,IF(E11="K4",L11,IF(E11="M1",L11,0))))</f>
        <v>0</v>
      </c>
      <c r="AO11" s="1015">
        <f t="shared" ref="AO11:AO79" si="19">AL11</f>
        <v>2</v>
      </c>
      <c r="AP11" s="1015" t="str">
        <f t="shared" ref="AP11" si="20">IF(AO11="","",VLOOKUP(AO11,Nama_Buku,2))</f>
        <v>BUKU PEMBANTU KAS TUNAI</v>
      </c>
      <c r="AQ11" s="1017">
        <f t="shared" ref="AQ11:AQ50" si="21">IF(E11="G2",L11,IF(E11="H1",L11,IF(E11="I1",L11,IF(E11="J1",L11,IF(E11="K1",L11,IF(E11="L2",L11,IF(E11="M2",L11,IF(E11="N1",L11,0))))))))</f>
        <v>0</v>
      </c>
      <c r="AR11" s="979">
        <v>3</v>
      </c>
      <c r="AS11" s="980" t="str">
        <f t="shared" ref="AS11" si="22">IF(AR11="","",VLOOKUP(AR11,Nama_Buku,2))</f>
        <v>BUKU PEMBANTU BANK</v>
      </c>
      <c r="AT11" s="981">
        <f t="shared" ref="AT11:AT74" si="23">IF(E11="B",L11,IF(E11="C1",L11,IF(E11="D1",L11,IF(E11="G2",L11,IF(E11="L1",L11,IF(E11="L4",L11,IF(E11="R2",L11,IF(E11="L7",L11,0))))))))</f>
        <v>0</v>
      </c>
      <c r="AU11" s="981">
        <f t="shared" ref="AU11:AU74" si="24">IF(E11="C2",L11,IF(E11="D2",L11,IF(E11="G1",L11,IF(E11="H2",L11,IF(E11="I2",L11,IF(E11="J2",L11,IF(E11="K2",L11,IF(E11="L3",L11,IF(E11="L5",L11,IF(E11="L6",L11,0))))))))))</f>
        <v>66573.83</v>
      </c>
      <c r="AV11" s="982">
        <f>IF(E11="M3",L11,IF(E11="N2",L11,IF(E11="M9",L11,0)))</f>
        <v>0</v>
      </c>
      <c r="AW11" s="983">
        <f t="shared" ref="AW11:AW79" si="25">AR11</f>
        <v>3</v>
      </c>
      <c r="AX11" s="980" t="str">
        <f t="shared" ref="AX11" si="26">IF(AW11="","",VLOOKUP(AW11,Nama_Buku,2))</f>
        <v>BUKU PEMBANTU BANK</v>
      </c>
      <c r="AY11" s="984">
        <f t="shared" ref="AY11:AY74" si="27">AVERAGE(AU11+AV11)</f>
        <v>66573.83</v>
      </c>
      <c r="AZ11" s="702">
        <v>4</v>
      </c>
      <c r="BA11" s="649" t="str">
        <f t="shared" ref="BA11" si="28">IF(AZ11="","",VLOOKUP(AZ11,Nama_Buku,2))</f>
        <v>BUKU PEMBANTU BPP</v>
      </c>
      <c r="BB11" s="651">
        <f t="shared" ref="BB11:BB50" si="29">IF(E11="J1",L11,IF(E11="J2",L11,IF(E11="M4",L11,0)))</f>
        <v>0</v>
      </c>
      <c r="BC11" s="650">
        <f t="shared" ref="BC11:BC79" si="30">AZ11</f>
        <v>4</v>
      </c>
      <c r="BD11" s="649" t="str">
        <f t="shared" ref="BD11" si="31">IF(BC11="","",VLOOKUP(BC11,Nama_Buku,2))</f>
        <v>BUKU PEMBANTU BPP</v>
      </c>
      <c r="BE11" s="709">
        <f t="shared" ref="BE11:BE50" si="32">IF(E11="J3",L11,IF(E11="J4",L11,IF(E11="M5",L11,0)))</f>
        <v>0</v>
      </c>
      <c r="BF11" s="944">
        <v>5</v>
      </c>
      <c r="BG11" s="945" t="str">
        <f t="shared" ref="BG11" si="33">IF(BF11="","",VLOOKUP(BF11,Nama_Buku,2))</f>
        <v>BUKU PEMBANTU UANG PERSEDIAAN</v>
      </c>
      <c r="BH11" s="946">
        <f t="shared" ref="BH11:BH74" si="34">IF(E11="B",L11,IF(E11="D1",L11,0))</f>
        <v>0</v>
      </c>
      <c r="BI11" s="945">
        <f t="shared" ref="BI11:BI79" si="35">BF11</f>
        <v>5</v>
      </c>
      <c r="BJ11" s="947" t="str">
        <f t="shared" ref="BJ11" si="36">IF(BI11="","",VLOOKUP(BI11,Nama_Buku,2))</f>
        <v>BUKU PEMBANTU UANG PERSEDIAAN</v>
      </c>
      <c r="BK11" s="948">
        <f t="shared" ref="BK11:BK50" si="37">IF(E11="D2",L11,IF(E11="H1",L11,IF(E11="H2",L11,IF(E11="J3",L11,IF(E11="K3",L11,IF(E11="N1",L11,IF(E11="N2",L11,0)))))))</f>
        <v>0</v>
      </c>
      <c r="BL11" s="909">
        <v>6</v>
      </c>
      <c r="BM11" s="910" t="str">
        <f t="shared" ref="BM11" si="38">IF(BL11="","",VLOOKUP(BL11,Nama_Buku,2))</f>
        <v>BUKU PEMBANTU LS BENDAHARA</v>
      </c>
      <c r="BN11" s="911">
        <f t="shared" ref="BN11:BN74" si="39">IF(E11="C1",L11,IF(E11="C1",L11,IF(E11="R2",L11,IF(E11="L7",L11,0))))</f>
        <v>0</v>
      </c>
      <c r="BO11" s="910">
        <f t="shared" ref="BO11:BO79" si="40">BL11</f>
        <v>6</v>
      </c>
      <c r="BP11" s="912" t="str">
        <f t="shared" ref="BP11" si="41">IF(BO11="","",VLOOKUP(BO11,Nama_Buku,2))</f>
        <v>BUKU PEMBANTU LS BENDAHARA</v>
      </c>
      <c r="BQ11" s="913">
        <f t="shared" ref="BQ11:BQ74" si="42">IF(E11="C2",L11,IF(E11="I1",L11,IF(E11="I2",L11,IF(E11="M9",L11,IF(E11="M3",L11,IF(E11="K3",L11,IF(E11="R1",L11,IF(E11="L6",L11,0))))))))</f>
        <v>0</v>
      </c>
      <c r="BR11" s="702">
        <v>7</v>
      </c>
      <c r="BS11" s="650" t="str">
        <f t="shared" ref="BS11" si="43">IF(BR11="","",VLOOKUP(BR11,Nama_Buku,2))</f>
        <v>BUKU PEMBANTU UANG MUKA PERJADIN</v>
      </c>
      <c r="BT11" s="651">
        <f t="shared" ref="BT11:BT74" si="44">IF(E11="K1",L11,IF(E11="K2",L11,0))</f>
        <v>0</v>
      </c>
      <c r="BU11" s="650">
        <f t="shared" ref="BU11:BU79" si="45">BR11</f>
        <v>7</v>
      </c>
      <c r="BV11" s="649" t="str">
        <f t="shared" ref="BV11" si="46">IF(BU11="","",VLOOKUP(BU11,Nama_Buku,2))</f>
        <v>BUKU PEMBANTU UANG MUKA PERJADIN</v>
      </c>
      <c r="BW11" s="709">
        <f t="shared" ref="BW11:BW74" si="47">IF(E11="K3",L11,IF(E11="K4",L11,0))</f>
        <v>0</v>
      </c>
      <c r="BX11" s="873">
        <v>8</v>
      </c>
      <c r="BY11" s="874" t="str">
        <f t="shared" ref="BY11" si="48">IF(BX11="","",VLOOKUP(BX11,Nama_Buku,2))</f>
        <v>BUKU PEMBANTU PAJAK UP</v>
      </c>
      <c r="BZ11" s="875">
        <f>IF(E11="M1",L11,IF(E11="M4",L11,IF(E11="M8",L11,0)))</f>
        <v>0</v>
      </c>
      <c r="CA11" s="876">
        <f t="shared" ref="CA11:CA79" si="49">BX11</f>
        <v>8</v>
      </c>
      <c r="CB11" s="874" t="str">
        <f t="shared" ref="CB11" si="50">IF(CA11="","",VLOOKUP(CA11,Nama_Buku,2))</f>
        <v>BUKU PEMBANTU PAJAK UP</v>
      </c>
      <c r="CC11" s="877">
        <f t="shared" ref="CC11:CC50" si="51">IF(E11="M2",L11,IF(E11="M3",L11,IF(E11="M5",L11,0)))</f>
        <v>0</v>
      </c>
      <c r="CD11" s="805">
        <v>9</v>
      </c>
      <c r="CE11" s="806" t="str">
        <f t="shared" ref="CE11" si="52">IF(CD11="","",VLOOKUP(CD11,Nama_Buku,2))</f>
        <v>BUKU PEMBANTU BUNGA REKENING</v>
      </c>
      <c r="CF11" s="807">
        <f t="shared" ref="CF11:CF74" si="53">IF(E11="L1",L11,IF(E11="R1",L11,0))</f>
        <v>0</v>
      </c>
      <c r="CG11" s="806">
        <f t="shared" ref="CG11:CG79" si="54">CD11</f>
        <v>9</v>
      </c>
      <c r="CH11" s="806" t="str">
        <f t="shared" ref="CH11" si="55">IF(CG11="","",VLOOKUP(CG11,Nama_Buku,2))</f>
        <v>BUKU PEMBANTU BUNGA REKENING</v>
      </c>
      <c r="CI11" s="808">
        <f t="shared" ref="CI11:CI74" si="56">IF(E11="L2",L11,IF(E11="L3",L11,0))</f>
        <v>66573.83</v>
      </c>
      <c r="CJ11" s="835">
        <v>10</v>
      </c>
      <c r="CK11" s="836" t="str">
        <f t="shared" ref="CK11" si="57">IF(CJ11="","",VLOOKUP(CJ11,Nama_Buku,2))</f>
        <v>BUKU PEMBANTU PAJAK UP &amp; LS</v>
      </c>
      <c r="CL11" s="837">
        <f>IF(E11="M1",L11,IF(E11="M4",L11,IF(E11="M6",L11,IF(E11="M8",L11,0))))</f>
        <v>0</v>
      </c>
      <c r="CM11" s="836">
        <f t="shared" ref="CM11:CM79" si="58">CJ11</f>
        <v>10</v>
      </c>
      <c r="CN11" s="836" t="str">
        <f t="shared" ref="CN11" si="59">IF(CM11="","",VLOOKUP(CM11,Nama_Buku,2))</f>
        <v>BUKU PEMBANTU PAJAK UP &amp; LS</v>
      </c>
      <c r="CO11" s="838">
        <f>IF(E11="M2",L11,IF(E11="M3",L11,IF(E11="M5",L11,IF(E11="M7",L11,IF(E11="M9",L11,0)))))</f>
        <v>0</v>
      </c>
      <c r="CP11" s="786">
        <f t="shared" ref="CP11" si="60">IF(E11="H1",L11,IF(E11="H2",L11,IF(E11="J3",L11,IF(E11="K3",L11,0))))</f>
        <v>0</v>
      </c>
      <c r="CQ11" s="787">
        <f t="shared" ref="CQ11" si="61">IF(E11="H1",M11,IF(E11="H2",M11,IF(E11="J3",M11,0)))</f>
        <v>0</v>
      </c>
      <c r="CR11" s="782">
        <f t="shared" ref="CR11" si="62">IF(E11="H1",N11,IF(E11="H2",N11,IF(E11="J3",N11,0)))</f>
        <v>0</v>
      </c>
      <c r="CS11" s="733">
        <v>11</v>
      </c>
      <c r="CT11" s="734" t="str">
        <f t="shared" ref="CT11" si="63">IF(CS11="","",VLOOKUP(CS11,Nama_Buku,2))</f>
        <v>BUKU PENGESAHAN BELANJA</v>
      </c>
      <c r="CU11" s="735">
        <f t="shared" ref="CU11:CU42" si="64">IF(E11="C2",L11,IF(E11="I1",L11,IF(E11="I2",L11,IF(E11="K3",L11,IF(E11="M3",L11,IF(E11="M9",L11,0))))))</f>
        <v>0</v>
      </c>
      <c r="CV11" s="734">
        <f t="shared" ref="CV11" si="65">CS11</f>
        <v>11</v>
      </c>
      <c r="CW11" s="736" t="str">
        <f t="shared" ref="CW11" si="66">IF(CV11="","",VLOOKUP(CV11,Nama_Buku,2))</f>
        <v>BUKU PENGESAHAN BELANJA</v>
      </c>
      <c r="CX11" s="737">
        <f>IF(E11="C3",L11,0)</f>
        <v>0</v>
      </c>
      <c r="CY11" s="769">
        <v>12</v>
      </c>
      <c r="CZ11" s="770" t="str">
        <f t="shared" ref="CZ11:CZ74" si="67">IF(CY11="","",VLOOKUP(CY11,Nama_Buku,2))</f>
        <v>BUKU PENGEMBALIAN BELANJA</v>
      </c>
      <c r="DA11" s="771">
        <f>IF(E11="L4",L11,IF(E11="R2",L11,0))</f>
        <v>0</v>
      </c>
      <c r="DB11" s="770">
        <f t="shared" ref="DB11:DB72" si="68">CY11</f>
        <v>12</v>
      </c>
      <c r="DC11" s="770" t="str">
        <f t="shared" ref="DC11" si="69">IF(DB11="","",VLOOKUP(DB11,Nama_Buku,2))</f>
        <v>BUKU PENGEMBALIAN BELANJA</v>
      </c>
      <c r="DD11" s="772">
        <f>IF(E11="L5",L11,IF(E11="L5",L11,0))</f>
        <v>0</v>
      </c>
    </row>
    <row r="12" spans="1:108" x14ac:dyDescent="0.2">
      <c r="A12" s="1124" t="s">
        <v>233</v>
      </c>
      <c r="B12" s="63"/>
      <c r="C12" s="677">
        <v>46051</v>
      </c>
      <c r="D12" s="540" t="str">
        <f>"2026."&amp;A12</f>
        <v>2026.002</v>
      </c>
      <c r="E12" s="653" t="s">
        <v>40</v>
      </c>
      <c r="F12" s="635" t="s">
        <v>685</v>
      </c>
      <c r="G12" s="649"/>
      <c r="H12" s="639"/>
      <c r="I12" s="1125"/>
      <c r="J12" s="648"/>
      <c r="K12" s="639"/>
      <c r="L12" s="1126">
        <v>25000000</v>
      </c>
      <c r="M12" s="639"/>
      <c r="N12" s="639"/>
      <c r="O12" s="651">
        <f t="shared" ref="O12:O75" si="70">IF(E12="A",L12,IF(E12="B",L12,IF(E12="C1",L12,IF(E12="D1",L12,IF(E12="E",L12,IF(E12="F",L12,IF(E12="G1",L12,IF(E12="G2",L12,IF(E12="R1",L12,IF(E12="L4",L12,IF(E12="R2",L12,IF(E12="l7",L12,0))))))))))))</f>
        <v>25000000</v>
      </c>
      <c r="P12" s="1090">
        <f t="shared" ref="P12:P75" si="71">IF(E12="J1",L12,IF(E12="J2",L12,IF(E12="J4",L12,IF(E12="K1",L12,IF(E12="K2",L12,IF(E12="K4",L12,IF(E12="L1",L12,IF(E12="M1",L12,IF(E12="M6",L12,IF(E12="M6",L12,0))))))))))</f>
        <v>0</v>
      </c>
      <c r="Q12" s="641">
        <f t="shared" si="0"/>
        <v>0</v>
      </c>
      <c r="R12" s="640">
        <v>1</v>
      </c>
      <c r="S12" s="640" t="str">
        <f t="shared" si="1"/>
        <v>BUKU KAS UMUM</v>
      </c>
      <c r="T12" s="641">
        <f t="shared" si="2"/>
        <v>25000000</v>
      </c>
      <c r="U12" s="641">
        <f t="shared" si="3"/>
        <v>0</v>
      </c>
      <c r="V12" s="641">
        <f t="shared" si="4"/>
        <v>0</v>
      </c>
      <c r="W12" s="1082">
        <f t="shared" ref="W12:W75" si="72">IF(E12="K2",L12,IF(E12="K3",L12,IF(E12="K4",L12,IF(E12="L2",L12,IF(E12="L3",L12,IF(E12="M2",L12,IF(E12="M3",L12,IF(E12="M7",L12,IF(E12="L5",L12,IF(E12="L6",L12,0))))))))))</f>
        <v>0</v>
      </c>
      <c r="X12" s="641">
        <f t="shared" si="5"/>
        <v>0</v>
      </c>
      <c r="Y12" s="640">
        <f t="shared" ref="Y12:Y75" si="73">R12</f>
        <v>1</v>
      </c>
      <c r="Z12" s="640" t="str">
        <f t="shared" si="7"/>
        <v>BUKU KAS UMUM</v>
      </c>
      <c r="AA12" s="1083">
        <f t="shared" si="8"/>
        <v>0</v>
      </c>
      <c r="AB12" s="1055">
        <v>10</v>
      </c>
      <c r="AC12" s="1056" t="str">
        <f t="shared" ref="AC12:AC75" si="74">IF(AB12="","",VLOOKUP(AB12,Nama_Buku,2))</f>
        <v>BUKU PEMBANTU PAJAK UP &amp; LS</v>
      </c>
      <c r="AD12" s="1057">
        <f t="shared" ref="AD12:AD75" si="75">IF(E12="B",L12,IF(E12="C1",L12,IF(E12="D1",L12,IF(E12="J1",-L12,IF(E12="J2",-L12,IF(E12="L1",L12,IF(E12="M1",L12,IF(E12="M4",L12,IF(E12="M8",L12,IF(E12="R2",L12,0))))))))))</f>
        <v>25000000</v>
      </c>
      <c r="AE12" s="1057">
        <f t="shared" ref="AE12:AE75" si="76">IF(E12="K1",-L12,IF(E12="K2",-L12,))</f>
        <v>0</v>
      </c>
      <c r="AF12" s="1057">
        <f t="shared" ref="AF12:AF75" si="77">AVERAGE(AD12+AE12)</f>
        <v>25000000</v>
      </c>
      <c r="AG12" s="1057">
        <f t="shared" ref="AG12:AG75" si="78">IF(E12="C2",L12,IF(E12="D2",L12,IF(E12="H1",L12,IF(E12="H2",L12,IF(E12="I1",L12,IF(E12="I2",L12,IF(E12="J4",-L12,IF(E12="K4",-L12,0))))))))</f>
        <v>0</v>
      </c>
      <c r="AH12" s="1057">
        <f t="shared" ref="AH12:AH75" si="79">IF(E12="L2",L12,IF(E12="L3",L12,IF(E12="M2",L12,IF(E12="M3",L12,IF(E12="M5",L12,IF(E12="N1",L12,IF(E12="N2",L12,0)))))))</f>
        <v>0</v>
      </c>
      <c r="AI12" s="1058">
        <f t="shared" ref="AI12:AI13" si="80">AB12</f>
        <v>10</v>
      </c>
      <c r="AJ12" s="1058" t="str">
        <f t="shared" ref="AJ12:AJ75" si="81">IF(AI12="","",VLOOKUP(AI12,Nama_Buku,2))</f>
        <v>BUKU PEMBANTU PAJAK UP &amp; LS</v>
      </c>
      <c r="AK12" s="1059">
        <f t="shared" si="16"/>
        <v>0</v>
      </c>
      <c r="AL12" s="1014">
        <v>2</v>
      </c>
      <c r="AM12" s="1015" t="str">
        <f t="shared" ref="AM12:AM75" si="82">IF(AL12="","",VLOOKUP(AL12,Nama_Buku,2))</f>
        <v>BUKU PEMBANTU KAS TUNAI</v>
      </c>
      <c r="AN12" s="1016">
        <f t="shared" si="18"/>
        <v>0</v>
      </c>
      <c r="AO12" s="1015">
        <f t="shared" ref="AO12:AO13" si="83">AL12</f>
        <v>2</v>
      </c>
      <c r="AP12" s="1015" t="str">
        <f t="shared" ref="AP12:AP75" si="84">IF(AO12="","",VLOOKUP(AO12,Nama_Buku,2))</f>
        <v>BUKU PEMBANTU KAS TUNAI</v>
      </c>
      <c r="AQ12" s="1017">
        <f t="shared" si="21"/>
        <v>0</v>
      </c>
      <c r="AR12" s="979">
        <v>3</v>
      </c>
      <c r="AS12" s="980" t="str">
        <f t="shared" ref="AS12:AS75" si="85">IF(AR12="","",VLOOKUP(AR12,Nama_Buku,2))</f>
        <v>BUKU PEMBANTU BANK</v>
      </c>
      <c r="AT12" s="981">
        <f t="shared" si="23"/>
        <v>25000000</v>
      </c>
      <c r="AU12" s="981">
        <f t="shared" si="24"/>
        <v>0</v>
      </c>
      <c r="AV12" s="982">
        <f t="shared" ref="AV12:AV75" si="86">IF(E12="M3",L12,IF(E12="N2",L12,IF(E12="M9",L12,0)))</f>
        <v>0</v>
      </c>
      <c r="AW12" s="983">
        <f t="shared" ref="AW12:AW13" si="87">AR12</f>
        <v>3</v>
      </c>
      <c r="AX12" s="980" t="str">
        <f t="shared" ref="AX12:AX75" si="88">IF(AW12="","",VLOOKUP(AW12,Nama_Buku,2))</f>
        <v>BUKU PEMBANTU BANK</v>
      </c>
      <c r="AY12" s="984">
        <f t="shared" si="27"/>
        <v>0</v>
      </c>
      <c r="AZ12" s="702">
        <v>4</v>
      </c>
      <c r="BA12" s="649" t="str">
        <f t="shared" ref="BA12:BA75" si="89">IF(AZ12="","",VLOOKUP(AZ12,Nama_Buku,2))</f>
        <v>BUKU PEMBANTU BPP</v>
      </c>
      <c r="BB12" s="651">
        <f t="shared" si="29"/>
        <v>0</v>
      </c>
      <c r="BC12" s="650">
        <f t="shared" ref="BC12:BC13" si="90">AZ12</f>
        <v>4</v>
      </c>
      <c r="BD12" s="649" t="str">
        <f t="shared" ref="BD12:BD75" si="91">IF(BC12="","",VLOOKUP(BC12,Nama_Buku,2))</f>
        <v>BUKU PEMBANTU BPP</v>
      </c>
      <c r="BE12" s="709">
        <f t="shared" si="32"/>
        <v>0</v>
      </c>
      <c r="BF12" s="944">
        <v>5</v>
      </c>
      <c r="BG12" s="945" t="str">
        <f t="shared" ref="BG12:BG75" si="92">IF(BF12="","",VLOOKUP(BF12,Nama_Buku,2))</f>
        <v>BUKU PEMBANTU UANG PERSEDIAAN</v>
      </c>
      <c r="BH12" s="946">
        <f t="shared" si="34"/>
        <v>0</v>
      </c>
      <c r="BI12" s="945">
        <f t="shared" ref="BI12:BI13" si="93">BF12</f>
        <v>5</v>
      </c>
      <c r="BJ12" s="947" t="str">
        <f t="shared" ref="BJ12:BJ75" si="94">IF(BI12="","",VLOOKUP(BI12,Nama_Buku,2))</f>
        <v>BUKU PEMBANTU UANG PERSEDIAAN</v>
      </c>
      <c r="BK12" s="948">
        <f t="shared" si="37"/>
        <v>0</v>
      </c>
      <c r="BL12" s="909">
        <v>6</v>
      </c>
      <c r="BM12" s="910" t="str">
        <f t="shared" ref="BM12:BM75" si="95">IF(BL12="","",VLOOKUP(BL12,Nama_Buku,2))</f>
        <v>BUKU PEMBANTU LS BENDAHARA</v>
      </c>
      <c r="BN12" s="911">
        <f t="shared" si="39"/>
        <v>25000000</v>
      </c>
      <c r="BO12" s="910">
        <f t="shared" ref="BO12:BO13" si="96">BL12</f>
        <v>6</v>
      </c>
      <c r="BP12" s="912" t="str">
        <f t="shared" ref="BP12:BP75" si="97">IF(BO12="","",VLOOKUP(BO12,Nama_Buku,2))</f>
        <v>BUKU PEMBANTU LS BENDAHARA</v>
      </c>
      <c r="BQ12" s="913">
        <f t="shared" si="42"/>
        <v>0</v>
      </c>
      <c r="BR12" s="702">
        <v>7</v>
      </c>
      <c r="BS12" s="650" t="str">
        <f t="shared" ref="BS12:BS75" si="98">IF(BR12="","",VLOOKUP(BR12,Nama_Buku,2))</f>
        <v>BUKU PEMBANTU UANG MUKA PERJADIN</v>
      </c>
      <c r="BT12" s="651">
        <f t="shared" si="44"/>
        <v>0</v>
      </c>
      <c r="BU12" s="650">
        <f t="shared" ref="BU12:BU13" si="99">BR12</f>
        <v>7</v>
      </c>
      <c r="BV12" s="649" t="str">
        <f t="shared" ref="BV12:BV75" si="100">IF(BU12="","",VLOOKUP(BU12,Nama_Buku,2))</f>
        <v>BUKU PEMBANTU UANG MUKA PERJADIN</v>
      </c>
      <c r="BW12" s="709">
        <f t="shared" si="47"/>
        <v>0</v>
      </c>
      <c r="BX12" s="873">
        <v>8</v>
      </c>
      <c r="BY12" s="874" t="str">
        <f t="shared" ref="BY12:BY75" si="101">IF(BX12="","",VLOOKUP(BX12,Nama_Buku,2))</f>
        <v>BUKU PEMBANTU PAJAK UP</v>
      </c>
      <c r="BZ12" s="875">
        <f t="shared" ref="BZ12:BZ49" si="102">IF(E12="M1",L12,IF(E12="M4",L12,IF(E12="M8",L12,0)))</f>
        <v>0</v>
      </c>
      <c r="CA12" s="876">
        <f t="shared" ref="CA12:CA13" si="103">BX12</f>
        <v>8</v>
      </c>
      <c r="CB12" s="874" t="str">
        <f t="shared" ref="CB12:CB75" si="104">IF(CA12="","",VLOOKUP(CA12,Nama_Buku,2))</f>
        <v>BUKU PEMBANTU PAJAK UP</v>
      </c>
      <c r="CC12" s="877">
        <f t="shared" si="51"/>
        <v>0</v>
      </c>
      <c r="CD12" s="805">
        <v>9</v>
      </c>
      <c r="CE12" s="806" t="str">
        <f t="shared" ref="CE12:CE75" si="105">IF(CD12="","",VLOOKUP(CD12,Nama_Buku,2))</f>
        <v>BUKU PEMBANTU BUNGA REKENING</v>
      </c>
      <c r="CF12" s="807">
        <f t="shared" si="53"/>
        <v>0</v>
      </c>
      <c r="CG12" s="806">
        <f t="shared" ref="CG12:CG13" si="106">CD12</f>
        <v>9</v>
      </c>
      <c r="CH12" s="806" t="str">
        <f t="shared" ref="CH12:CH75" si="107">IF(CG12="","",VLOOKUP(CG12,Nama_Buku,2))</f>
        <v>BUKU PEMBANTU BUNGA REKENING</v>
      </c>
      <c r="CI12" s="808">
        <f t="shared" si="56"/>
        <v>0</v>
      </c>
      <c r="CJ12" s="835">
        <v>10</v>
      </c>
      <c r="CK12" s="836" t="str">
        <f t="shared" ref="CK12:CK75" si="108">IF(CJ12="","",VLOOKUP(CJ12,Nama_Buku,2))</f>
        <v>BUKU PEMBANTU PAJAK UP &amp; LS</v>
      </c>
      <c r="CL12" s="837">
        <f t="shared" ref="CL12:CL75" si="109">IF(E12="M1",L12,IF(E12="M4",L12,IF(E12="M6",L12,IF(E12="M8",L12,0))))</f>
        <v>0</v>
      </c>
      <c r="CM12" s="836">
        <f t="shared" ref="CM12:CM13" si="110">CJ12</f>
        <v>10</v>
      </c>
      <c r="CN12" s="836" t="str">
        <f t="shared" ref="CN12:CN75" si="111">IF(CM12="","",VLOOKUP(CM12,Nama_Buku,2))</f>
        <v>BUKU PEMBANTU PAJAK UP &amp; LS</v>
      </c>
      <c r="CO12" s="838">
        <f t="shared" ref="CO12:CO75" si="112">IF(E12="M2",L12,IF(E12="M3",L12,IF(E12="M5",L12,IF(E12="M7",L12,IF(E12="M9",L12,0)))))</f>
        <v>0</v>
      </c>
      <c r="CP12" s="786">
        <f t="shared" ref="CP12:CP75" si="113">IF(E12="H1",L12,IF(E12="H2",L12,IF(E12="J3",L12,IF(E12="K3",L12,0))))</f>
        <v>0</v>
      </c>
      <c r="CQ12" s="787">
        <f t="shared" ref="CQ12:CQ75" si="114">IF(E12="H1",M12,IF(E12="H2",M12,IF(E12="J3",M12,0)))</f>
        <v>0</v>
      </c>
      <c r="CR12" s="782">
        <f t="shared" ref="CR12:CR75" si="115">IF(E12="H1",N12,IF(E12="H2",N12,IF(E12="J3",N12,0)))</f>
        <v>0</v>
      </c>
      <c r="CS12" s="733">
        <v>11</v>
      </c>
      <c r="CT12" s="734" t="str">
        <f t="shared" ref="CT12:CT75" si="116">IF(CS12="","",VLOOKUP(CS12,Nama_Buku,2))</f>
        <v>BUKU PENGESAHAN BELANJA</v>
      </c>
      <c r="CU12" s="735">
        <f t="shared" si="64"/>
        <v>0</v>
      </c>
      <c r="CV12" s="734">
        <f t="shared" ref="CV12:CV13" si="117">CS12</f>
        <v>11</v>
      </c>
      <c r="CW12" s="736" t="str">
        <f t="shared" ref="CW12:CW75" si="118">IF(CV12="","",VLOOKUP(CV12,Nama_Buku,2))</f>
        <v>BUKU PENGESAHAN BELANJA</v>
      </c>
      <c r="CX12" s="737">
        <f t="shared" ref="CX12:CX75" si="119">IF(E12="C3",L12,0)</f>
        <v>0</v>
      </c>
      <c r="CY12" s="769">
        <v>12</v>
      </c>
      <c r="CZ12" s="770" t="str">
        <f t="shared" si="67"/>
        <v>BUKU PENGEMBALIAN BELANJA</v>
      </c>
      <c r="DA12" s="771">
        <f t="shared" ref="DA12:DA14" si="120">IF(E12="L4",L12,IF(E12="R2",L12,0))</f>
        <v>0</v>
      </c>
      <c r="DB12" s="770">
        <f t="shared" ref="DB12:DB13" si="121">CY12</f>
        <v>12</v>
      </c>
      <c r="DC12" s="770" t="str">
        <f t="shared" ref="DC12:DC75" si="122">IF(DB12="","",VLOOKUP(DB12,Nama_Buku,2))</f>
        <v>BUKU PENGEMBALIAN BELANJA</v>
      </c>
      <c r="DD12" s="772">
        <f t="shared" ref="DD12:DD75" si="123">IF(E12="L5",L12,IF(E12="L5",L12,0))</f>
        <v>0</v>
      </c>
    </row>
    <row r="13" spans="1:108" x14ac:dyDescent="0.2">
      <c r="A13" s="1124" t="s">
        <v>263</v>
      </c>
      <c r="B13" s="63"/>
      <c r="C13" s="677">
        <v>46051</v>
      </c>
      <c r="D13" s="540" t="str">
        <f t="shared" ref="D13:D76" si="124">"2026."&amp;A13</f>
        <v>2026.003</v>
      </c>
      <c r="E13" s="653" t="s">
        <v>40</v>
      </c>
      <c r="F13" s="635" t="s">
        <v>686</v>
      </c>
      <c r="G13" s="649"/>
      <c r="H13" s="639"/>
      <c r="I13" s="1125"/>
      <c r="J13" s="648"/>
      <c r="K13" s="639"/>
      <c r="L13" s="1127">
        <v>35964000</v>
      </c>
      <c r="M13" s="639"/>
      <c r="N13" s="639"/>
      <c r="O13" s="651">
        <f t="shared" si="70"/>
        <v>35964000</v>
      </c>
      <c r="P13" s="1090">
        <f t="shared" si="71"/>
        <v>0</v>
      </c>
      <c r="Q13" s="641">
        <f t="shared" si="0"/>
        <v>0</v>
      </c>
      <c r="R13" s="640">
        <v>1</v>
      </c>
      <c r="S13" s="640" t="str">
        <f t="shared" si="1"/>
        <v>BUKU KAS UMUM</v>
      </c>
      <c r="T13" s="641">
        <f t="shared" si="2"/>
        <v>35964000</v>
      </c>
      <c r="U13" s="641">
        <f t="shared" si="3"/>
        <v>0</v>
      </c>
      <c r="V13" s="641">
        <f t="shared" si="4"/>
        <v>0</v>
      </c>
      <c r="W13" s="1082">
        <f t="shared" si="72"/>
        <v>0</v>
      </c>
      <c r="X13" s="641">
        <f t="shared" si="5"/>
        <v>0</v>
      </c>
      <c r="Y13" s="640">
        <f t="shared" si="73"/>
        <v>1</v>
      </c>
      <c r="Z13" s="640" t="str">
        <f t="shared" si="7"/>
        <v>BUKU KAS UMUM</v>
      </c>
      <c r="AA13" s="1083">
        <f t="shared" si="8"/>
        <v>0</v>
      </c>
      <c r="AB13" s="1055">
        <v>10</v>
      </c>
      <c r="AC13" s="1056" t="str">
        <f t="shared" si="74"/>
        <v>BUKU PEMBANTU PAJAK UP &amp; LS</v>
      </c>
      <c r="AD13" s="1057">
        <f t="shared" si="75"/>
        <v>35964000</v>
      </c>
      <c r="AE13" s="1057">
        <f t="shared" si="76"/>
        <v>0</v>
      </c>
      <c r="AF13" s="1057">
        <f t="shared" si="77"/>
        <v>35964000</v>
      </c>
      <c r="AG13" s="1057">
        <f t="shared" si="78"/>
        <v>0</v>
      </c>
      <c r="AH13" s="1057">
        <f t="shared" si="79"/>
        <v>0</v>
      </c>
      <c r="AI13" s="1058">
        <f t="shared" si="80"/>
        <v>10</v>
      </c>
      <c r="AJ13" s="1058" t="str">
        <f t="shared" si="81"/>
        <v>BUKU PEMBANTU PAJAK UP &amp; LS</v>
      </c>
      <c r="AK13" s="1059">
        <f t="shared" si="16"/>
        <v>0</v>
      </c>
      <c r="AL13" s="1014">
        <v>2</v>
      </c>
      <c r="AM13" s="1015" t="str">
        <f t="shared" si="82"/>
        <v>BUKU PEMBANTU KAS TUNAI</v>
      </c>
      <c r="AN13" s="1016">
        <f t="shared" si="18"/>
        <v>0</v>
      </c>
      <c r="AO13" s="1015">
        <f t="shared" si="83"/>
        <v>2</v>
      </c>
      <c r="AP13" s="1015" t="str">
        <f t="shared" si="84"/>
        <v>BUKU PEMBANTU KAS TUNAI</v>
      </c>
      <c r="AQ13" s="1017">
        <f t="shared" si="21"/>
        <v>0</v>
      </c>
      <c r="AR13" s="979">
        <v>3</v>
      </c>
      <c r="AS13" s="980" t="str">
        <f t="shared" si="85"/>
        <v>BUKU PEMBANTU BANK</v>
      </c>
      <c r="AT13" s="981">
        <f t="shared" si="23"/>
        <v>35964000</v>
      </c>
      <c r="AU13" s="981">
        <f t="shared" si="24"/>
        <v>0</v>
      </c>
      <c r="AV13" s="982">
        <f t="shared" si="86"/>
        <v>0</v>
      </c>
      <c r="AW13" s="983">
        <f t="shared" si="87"/>
        <v>3</v>
      </c>
      <c r="AX13" s="980" t="str">
        <f t="shared" si="88"/>
        <v>BUKU PEMBANTU BANK</v>
      </c>
      <c r="AY13" s="984">
        <f t="shared" si="27"/>
        <v>0</v>
      </c>
      <c r="AZ13" s="702">
        <v>4</v>
      </c>
      <c r="BA13" s="649" t="str">
        <f t="shared" si="89"/>
        <v>BUKU PEMBANTU BPP</v>
      </c>
      <c r="BB13" s="651">
        <f t="shared" si="29"/>
        <v>0</v>
      </c>
      <c r="BC13" s="650">
        <f t="shared" si="90"/>
        <v>4</v>
      </c>
      <c r="BD13" s="649" t="str">
        <f t="shared" si="91"/>
        <v>BUKU PEMBANTU BPP</v>
      </c>
      <c r="BE13" s="709">
        <f t="shared" si="32"/>
        <v>0</v>
      </c>
      <c r="BF13" s="944">
        <v>5</v>
      </c>
      <c r="BG13" s="945" t="str">
        <f t="shared" si="92"/>
        <v>BUKU PEMBANTU UANG PERSEDIAAN</v>
      </c>
      <c r="BH13" s="946">
        <f t="shared" si="34"/>
        <v>0</v>
      </c>
      <c r="BI13" s="945">
        <f t="shared" si="93"/>
        <v>5</v>
      </c>
      <c r="BJ13" s="947" t="str">
        <f t="shared" si="94"/>
        <v>BUKU PEMBANTU UANG PERSEDIAAN</v>
      </c>
      <c r="BK13" s="948">
        <f t="shared" si="37"/>
        <v>0</v>
      </c>
      <c r="BL13" s="909">
        <v>6</v>
      </c>
      <c r="BM13" s="910" t="str">
        <f t="shared" si="95"/>
        <v>BUKU PEMBANTU LS BENDAHARA</v>
      </c>
      <c r="BN13" s="911">
        <f t="shared" si="39"/>
        <v>35964000</v>
      </c>
      <c r="BO13" s="910">
        <f t="shared" si="96"/>
        <v>6</v>
      </c>
      <c r="BP13" s="912" t="str">
        <f t="shared" si="97"/>
        <v>BUKU PEMBANTU LS BENDAHARA</v>
      </c>
      <c r="BQ13" s="913">
        <f t="shared" si="42"/>
        <v>0</v>
      </c>
      <c r="BR13" s="702">
        <v>7</v>
      </c>
      <c r="BS13" s="650" t="str">
        <f t="shared" si="98"/>
        <v>BUKU PEMBANTU UANG MUKA PERJADIN</v>
      </c>
      <c r="BT13" s="651">
        <f t="shared" si="44"/>
        <v>0</v>
      </c>
      <c r="BU13" s="650">
        <f t="shared" si="99"/>
        <v>7</v>
      </c>
      <c r="BV13" s="649" t="str">
        <f t="shared" si="100"/>
        <v>BUKU PEMBANTU UANG MUKA PERJADIN</v>
      </c>
      <c r="BW13" s="709">
        <f t="shared" si="47"/>
        <v>0</v>
      </c>
      <c r="BX13" s="873">
        <v>8</v>
      </c>
      <c r="BY13" s="874" t="str">
        <f t="shared" si="101"/>
        <v>BUKU PEMBANTU PAJAK UP</v>
      </c>
      <c r="BZ13" s="875">
        <f t="shared" si="102"/>
        <v>0</v>
      </c>
      <c r="CA13" s="876">
        <f t="shared" si="103"/>
        <v>8</v>
      </c>
      <c r="CB13" s="874" t="str">
        <f t="shared" si="104"/>
        <v>BUKU PEMBANTU PAJAK UP</v>
      </c>
      <c r="CC13" s="877">
        <f t="shared" si="51"/>
        <v>0</v>
      </c>
      <c r="CD13" s="805">
        <v>9</v>
      </c>
      <c r="CE13" s="806" t="str">
        <f t="shared" si="105"/>
        <v>BUKU PEMBANTU BUNGA REKENING</v>
      </c>
      <c r="CF13" s="807">
        <f t="shared" si="53"/>
        <v>0</v>
      </c>
      <c r="CG13" s="806">
        <f t="shared" si="106"/>
        <v>9</v>
      </c>
      <c r="CH13" s="806" t="str">
        <f t="shared" si="107"/>
        <v>BUKU PEMBANTU BUNGA REKENING</v>
      </c>
      <c r="CI13" s="808">
        <f t="shared" si="56"/>
        <v>0</v>
      </c>
      <c r="CJ13" s="835">
        <v>10</v>
      </c>
      <c r="CK13" s="836" t="str">
        <f t="shared" si="108"/>
        <v>BUKU PEMBANTU PAJAK UP &amp; LS</v>
      </c>
      <c r="CL13" s="837">
        <f t="shared" si="109"/>
        <v>0</v>
      </c>
      <c r="CM13" s="836">
        <f t="shared" si="110"/>
        <v>10</v>
      </c>
      <c r="CN13" s="836" t="str">
        <f t="shared" si="111"/>
        <v>BUKU PEMBANTU PAJAK UP &amp; LS</v>
      </c>
      <c r="CO13" s="838">
        <f t="shared" si="112"/>
        <v>0</v>
      </c>
      <c r="CP13" s="786">
        <f t="shared" si="113"/>
        <v>0</v>
      </c>
      <c r="CQ13" s="787">
        <f t="shared" si="114"/>
        <v>0</v>
      </c>
      <c r="CR13" s="782">
        <f t="shared" si="115"/>
        <v>0</v>
      </c>
      <c r="CS13" s="733">
        <v>11</v>
      </c>
      <c r="CT13" s="734" t="str">
        <f t="shared" si="116"/>
        <v>BUKU PENGESAHAN BELANJA</v>
      </c>
      <c r="CU13" s="735">
        <f t="shared" si="64"/>
        <v>0</v>
      </c>
      <c r="CV13" s="734">
        <f t="shared" si="117"/>
        <v>11</v>
      </c>
      <c r="CW13" s="736" t="str">
        <f t="shared" si="118"/>
        <v>BUKU PENGESAHAN BELANJA</v>
      </c>
      <c r="CX13" s="737">
        <f t="shared" si="119"/>
        <v>0</v>
      </c>
      <c r="CY13" s="769">
        <v>12</v>
      </c>
      <c r="CZ13" s="770" t="str">
        <f t="shared" si="67"/>
        <v>BUKU PENGEMBALIAN BELANJA</v>
      </c>
      <c r="DA13" s="771">
        <f t="shared" si="120"/>
        <v>0</v>
      </c>
      <c r="DB13" s="770">
        <f t="shared" si="121"/>
        <v>12</v>
      </c>
      <c r="DC13" s="770" t="str">
        <f t="shared" si="122"/>
        <v>BUKU PENGEMBALIAN BELANJA</v>
      </c>
      <c r="DD13" s="772">
        <f t="shared" si="123"/>
        <v>0</v>
      </c>
    </row>
    <row r="14" spans="1:108" x14ac:dyDescent="0.2">
      <c r="A14" s="1124" t="s">
        <v>264</v>
      </c>
      <c r="B14" s="63"/>
      <c r="C14" s="677">
        <v>46051</v>
      </c>
      <c r="D14" s="540" t="str">
        <f t="shared" si="124"/>
        <v>2026.004</v>
      </c>
      <c r="E14" s="653" t="s">
        <v>40</v>
      </c>
      <c r="F14" s="635" t="s">
        <v>687</v>
      </c>
      <c r="G14" s="649"/>
      <c r="H14" s="639"/>
      <c r="I14" s="1125"/>
      <c r="J14" s="648"/>
      <c r="K14" s="639"/>
      <c r="L14" s="1127">
        <v>26640000</v>
      </c>
      <c r="M14" s="639"/>
      <c r="N14" s="639"/>
      <c r="O14" s="651">
        <f t="shared" si="70"/>
        <v>26640000</v>
      </c>
      <c r="P14" s="1090">
        <f t="shared" si="71"/>
        <v>0</v>
      </c>
      <c r="Q14" s="641">
        <f t="shared" si="0"/>
        <v>0</v>
      </c>
      <c r="R14" s="640">
        <v>1</v>
      </c>
      <c r="S14" s="640" t="str">
        <f t="shared" si="1"/>
        <v>BUKU KAS UMUM</v>
      </c>
      <c r="T14" s="641">
        <f t="shared" si="2"/>
        <v>26640000</v>
      </c>
      <c r="U14" s="641">
        <f t="shared" si="3"/>
        <v>0</v>
      </c>
      <c r="V14" s="641">
        <f t="shared" si="4"/>
        <v>0</v>
      </c>
      <c r="W14" s="1082">
        <f t="shared" si="72"/>
        <v>0</v>
      </c>
      <c r="X14" s="641">
        <f t="shared" si="5"/>
        <v>0</v>
      </c>
      <c r="Y14" s="640">
        <f t="shared" si="73"/>
        <v>1</v>
      </c>
      <c r="Z14" s="640" t="str">
        <f t="shared" si="7"/>
        <v>BUKU KAS UMUM</v>
      </c>
      <c r="AA14" s="1083">
        <f t="shared" si="8"/>
        <v>0</v>
      </c>
      <c r="AB14" s="1055">
        <v>10</v>
      </c>
      <c r="AC14" s="1056" t="str">
        <f t="shared" si="74"/>
        <v>BUKU PEMBANTU PAJAK UP &amp; LS</v>
      </c>
      <c r="AD14" s="1057">
        <f t="shared" si="75"/>
        <v>26640000</v>
      </c>
      <c r="AE14" s="1057">
        <f t="shared" si="76"/>
        <v>0</v>
      </c>
      <c r="AF14" s="1057">
        <f t="shared" si="77"/>
        <v>26640000</v>
      </c>
      <c r="AG14" s="1057">
        <f t="shared" si="78"/>
        <v>0</v>
      </c>
      <c r="AH14" s="1057">
        <f t="shared" si="79"/>
        <v>0</v>
      </c>
      <c r="AI14" s="1058">
        <f t="shared" si="14"/>
        <v>10</v>
      </c>
      <c r="AJ14" s="1058" t="str">
        <f t="shared" si="81"/>
        <v>BUKU PEMBANTU PAJAK UP &amp; LS</v>
      </c>
      <c r="AK14" s="1059">
        <f t="shared" si="16"/>
        <v>0</v>
      </c>
      <c r="AL14" s="1014">
        <v>2</v>
      </c>
      <c r="AM14" s="1015" t="str">
        <f t="shared" si="82"/>
        <v>BUKU PEMBANTU KAS TUNAI</v>
      </c>
      <c r="AN14" s="1016">
        <f t="shared" si="18"/>
        <v>0</v>
      </c>
      <c r="AO14" s="1015">
        <f t="shared" si="19"/>
        <v>2</v>
      </c>
      <c r="AP14" s="1015" t="str">
        <f t="shared" si="84"/>
        <v>BUKU PEMBANTU KAS TUNAI</v>
      </c>
      <c r="AQ14" s="1017">
        <f t="shared" si="21"/>
        <v>0</v>
      </c>
      <c r="AR14" s="979">
        <v>3</v>
      </c>
      <c r="AS14" s="980" t="str">
        <f t="shared" si="85"/>
        <v>BUKU PEMBANTU BANK</v>
      </c>
      <c r="AT14" s="981">
        <f t="shared" si="23"/>
        <v>26640000</v>
      </c>
      <c r="AU14" s="981">
        <f t="shared" si="24"/>
        <v>0</v>
      </c>
      <c r="AV14" s="982">
        <f t="shared" si="86"/>
        <v>0</v>
      </c>
      <c r="AW14" s="983">
        <f t="shared" si="25"/>
        <v>3</v>
      </c>
      <c r="AX14" s="980" t="str">
        <f t="shared" si="88"/>
        <v>BUKU PEMBANTU BANK</v>
      </c>
      <c r="AY14" s="984">
        <f t="shared" si="27"/>
        <v>0</v>
      </c>
      <c r="AZ14" s="702">
        <v>4</v>
      </c>
      <c r="BA14" s="649" t="str">
        <f t="shared" si="89"/>
        <v>BUKU PEMBANTU BPP</v>
      </c>
      <c r="BB14" s="651">
        <f t="shared" si="29"/>
        <v>0</v>
      </c>
      <c r="BC14" s="650">
        <f t="shared" si="30"/>
        <v>4</v>
      </c>
      <c r="BD14" s="649" t="str">
        <f t="shared" si="91"/>
        <v>BUKU PEMBANTU BPP</v>
      </c>
      <c r="BE14" s="709">
        <f t="shared" si="32"/>
        <v>0</v>
      </c>
      <c r="BF14" s="944">
        <v>5</v>
      </c>
      <c r="BG14" s="945" t="str">
        <f t="shared" si="92"/>
        <v>BUKU PEMBANTU UANG PERSEDIAAN</v>
      </c>
      <c r="BH14" s="946">
        <f t="shared" si="34"/>
        <v>0</v>
      </c>
      <c r="BI14" s="945">
        <f t="shared" si="35"/>
        <v>5</v>
      </c>
      <c r="BJ14" s="947" t="str">
        <f t="shared" si="94"/>
        <v>BUKU PEMBANTU UANG PERSEDIAAN</v>
      </c>
      <c r="BK14" s="948">
        <f t="shared" si="37"/>
        <v>0</v>
      </c>
      <c r="BL14" s="909">
        <v>6</v>
      </c>
      <c r="BM14" s="910" t="str">
        <f t="shared" si="95"/>
        <v>BUKU PEMBANTU LS BENDAHARA</v>
      </c>
      <c r="BN14" s="911">
        <f t="shared" si="39"/>
        <v>26640000</v>
      </c>
      <c r="BO14" s="910">
        <f t="shared" si="40"/>
        <v>6</v>
      </c>
      <c r="BP14" s="912" t="str">
        <f t="shared" si="97"/>
        <v>BUKU PEMBANTU LS BENDAHARA</v>
      </c>
      <c r="BQ14" s="913">
        <f t="shared" si="42"/>
        <v>0</v>
      </c>
      <c r="BR14" s="702">
        <v>7</v>
      </c>
      <c r="BS14" s="650" t="str">
        <f t="shared" si="98"/>
        <v>BUKU PEMBANTU UANG MUKA PERJADIN</v>
      </c>
      <c r="BT14" s="651">
        <f t="shared" si="44"/>
        <v>0</v>
      </c>
      <c r="BU14" s="650">
        <f t="shared" si="45"/>
        <v>7</v>
      </c>
      <c r="BV14" s="649" t="str">
        <f t="shared" si="100"/>
        <v>BUKU PEMBANTU UANG MUKA PERJADIN</v>
      </c>
      <c r="BW14" s="709">
        <f t="shared" si="47"/>
        <v>0</v>
      </c>
      <c r="BX14" s="873">
        <v>8</v>
      </c>
      <c r="BY14" s="874" t="str">
        <f t="shared" si="101"/>
        <v>BUKU PEMBANTU PAJAK UP</v>
      </c>
      <c r="BZ14" s="875">
        <f t="shared" si="102"/>
        <v>0</v>
      </c>
      <c r="CA14" s="876">
        <f t="shared" si="49"/>
        <v>8</v>
      </c>
      <c r="CB14" s="874" t="str">
        <f t="shared" si="104"/>
        <v>BUKU PEMBANTU PAJAK UP</v>
      </c>
      <c r="CC14" s="877">
        <f t="shared" si="51"/>
        <v>0</v>
      </c>
      <c r="CD14" s="805">
        <v>9</v>
      </c>
      <c r="CE14" s="806" t="str">
        <f t="shared" si="105"/>
        <v>BUKU PEMBANTU BUNGA REKENING</v>
      </c>
      <c r="CF14" s="807">
        <f t="shared" si="53"/>
        <v>0</v>
      </c>
      <c r="CG14" s="806">
        <f t="shared" si="54"/>
        <v>9</v>
      </c>
      <c r="CH14" s="806" t="str">
        <f t="shared" si="107"/>
        <v>BUKU PEMBANTU BUNGA REKENING</v>
      </c>
      <c r="CI14" s="808">
        <f t="shared" si="56"/>
        <v>0</v>
      </c>
      <c r="CJ14" s="835">
        <v>10</v>
      </c>
      <c r="CK14" s="836" t="str">
        <f t="shared" si="108"/>
        <v>BUKU PEMBANTU PAJAK UP &amp; LS</v>
      </c>
      <c r="CL14" s="837">
        <f t="shared" si="109"/>
        <v>0</v>
      </c>
      <c r="CM14" s="836">
        <f t="shared" si="58"/>
        <v>10</v>
      </c>
      <c r="CN14" s="836" t="str">
        <f t="shared" si="111"/>
        <v>BUKU PEMBANTU PAJAK UP &amp; LS</v>
      </c>
      <c r="CO14" s="838">
        <f t="shared" si="112"/>
        <v>0</v>
      </c>
      <c r="CP14" s="786">
        <f t="shared" si="113"/>
        <v>0</v>
      </c>
      <c r="CQ14" s="787">
        <f t="shared" si="114"/>
        <v>0</v>
      </c>
      <c r="CR14" s="782">
        <f t="shared" si="115"/>
        <v>0</v>
      </c>
      <c r="CS14" s="733">
        <v>11</v>
      </c>
      <c r="CT14" s="734" t="str">
        <f t="shared" si="116"/>
        <v>BUKU PENGESAHAN BELANJA</v>
      </c>
      <c r="CU14" s="735">
        <f t="shared" si="64"/>
        <v>0</v>
      </c>
      <c r="CV14" s="734">
        <f t="shared" ref="CV14:CV89" si="125">CS14</f>
        <v>11</v>
      </c>
      <c r="CW14" s="736" t="str">
        <f t="shared" si="118"/>
        <v>BUKU PENGESAHAN BELANJA</v>
      </c>
      <c r="CX14" s="737">
        <f t="shared" si="119"/>
        <v>0</v>
      </c>
      <c r="CY14" s="769">
        <v>12</v>
      </c>
      <c r="CZ14" s="770" t="str">
        <f t="shared" si="67"/>
        <v>BUKU PENGEMBALIAN BELANJA</v>
      </c>
      <c r="DA14" s="771">
        <f t="shared" si="120"/>
        <v>0</v>
      </c>
      <c r="DB14" s="770">
        <f t="shared" si="68"/>
        <v>12</v>
      </c>
      <c r="DC14" s="770" t="str">
        <f t="shared" si="122"/>
        <v>BUKU PENGEMBALIAN BELANJA</v>
      </c>
      <c r="DD14" s="772">
        <f t="shared" si="123"/>
        <v>0</v>
      </c>
    </row>
    <row r="15" spans="1:108" x14ac:dyDescent="0.2">
      <c r="A15" s="1124" t="s">
        <v>265</v>
      </c>
      <c r="B15" s="63"/>
      <c r="C15" s="677">
        <v>46051</v>
      </c>
      <c r="D15" s="540" t="str">
        <f t="shared" si="124"/>
        <v>2026.005</v>
      </c>
      <c r="E15" s="653" t="s">
        <v>40</v>
      </c>
      <c r="F15" s="635" t="s">
        <v>688</v>
      </c>
      <c r="G15" s="649"/>
      <c r="H15" s="639"/>
      <c r="I15" s="1125"/>
      <c r="J15" s="648"/>
      <c r="K15" s="639"/>
      <c r="L15" s="1126">
        <v>10989000</v>
      </c>
      <c r="M15" s="639"/>
      <c r="N15" s="639"/>
      <c r="O15" s="651">
        <f t="shared" si="70"/>
        <v>10989000</v>
      </c>
      <c r="P15" s="1090">
        <f t="shared" si="71"/>
        <v>0</v>
      </c>
      <c r="Q15" s="641">
        <f t="shared" si="0"/>
        <v>0</v>
      </c>
      <c r="R15" s="640">
        <v>1</v>
      </c>
      <c r="S15" s="640" t="str">
        <f t="shared" si="1"/>
        <v>BUKU KAS UMUM</v>
      </c>
      <c r="T15" s="641">
        <f t="shared" si="2"/>
        <v>10989000</v>
      </c>
      <c r="U15" s="641">
        <f t="shared" si="3"/>
        <v>0</v>
      </c>
      <c r="V15" s="641">
        <f t="shared" si="4"/>
        <v>0</v>
      </c>
      <c r="W15" s="1082">
        <f t="shared" si="72"/>
        <v>0</v>
      </c>
      <c r="X15" s="641">
        <f t="shared" si="5"/>
        <v>0</v>
      </c>
      <c r="Y15" s="640">
        <f t="shared" si="73"/>
        <v>1</v>
      </c>
      <c r="Z15" s="640" t="str">
        <f t="shared" si="7"/>
        <v>BUKU KAS UMUM</v>
      </c>
      <c r="AA15" s="1083">
        <f t="shared" si="8"/>
        <v>0</v>
      </c>
      <c r="AB15" s="1055">
        <v>10</v>
      </c>
      <c r="AC15" s="1056" t="str">
        <f t="shared" si="74"/>
        <v>BUKU PEMBANTU PAJAK UP &amp; LS</v>
      </c>
      <c r="AD15" s="1057">
        <f t="shared" ref="AD15:AD46" si="126">IF(E15="B",L15,IF(E15="C1",L15,IF(E15="D1",L15,IF(E15="J1",-L15,IF(E15="J2",-L15,IF(E15="L1",L15,IF(E15="M1",L15,IF(E15="M4",L15,IF(E15="M8",L15,IF(E15="R2",L15,0))))))))))</f>
        <v>10989000</v>
      </c>
      <c r="AE15" s="1057">
        <f t="shared" ref="AE15:AE46" si="127">IF(E15="K1",-L15,IF(E15="K2",-L15,))</f>
        <v>0</v>
      </c>
      <c r="AF15" s="1057">
        <f t="shared" si="77"/>
        <v>10989000</v>
      </c>
      <c r="AG15" s="1057">
        <f t="shared" ref="AG15:AG46" si="128">IF(E15="C2",L15,IF(E15="D2",L15,IF(E15="H1",L15,IF(E15="H2",L15,IF(E15="I1",L15,IF(E15="I2",L15,IF(E15="J4",-L15,IF(E15="K4",-L15,0))))))))</f>
        <v>0</v>
      </c>
      <c r="AH15" s="1057">
        <f t="shared" ref="AH15:AH46" si="129">IF(E15="L2",L15,IF(E15="L3",L15,IF(E15="M2",L15,IF(E15="M3",L15,IF(E15="M5",L15,IF(E15="N1",L15,IF(E15="N2",L15,0)))))))</f>
        <v>0</v>
      </c>
      <c r="AI15" s="1058">
        <f t="shared" ref="AI15" si="130">AB15</f>
        <v>10</v>
      </c>
      <c r="AJ15" s="1058" t="str">
        <f t="shared" si="81"/>
        <v>BUKU PEMBANTU PAJAK UP &amp; LS</v>
      </c>
      <c r="AK15" s="1059">
        <f t="shared" si="16"/>
        <v>0</v>
      </c>
      <c r="AL15" s="1014">
        <v>2</v>
      </c>
      <c r="AM15" s="1015" t="str">
        <f t="shared" si="82"/>
        <v>BUKU PEMBANTU KAS TUNAI</v>
      </c>
      <c r="AN15" s="1016">
        <f t="shared" ref="AN15:AN46" si="131">IF(E15="G1",L15,IF(E15="J4",L15,IF(E15="K4",L15,IF(E15="M1",L15,0))))</f>
        <v>0</v>
      </c>
      <c r="AO15" s="1015">
        <f t="shared" ref="AO15" si="132">AL15</f>
        <v>2</v>
      </c>
      <c r="AP15" s="1015" t="str">
        <f t="shared" si="84"/>
        <v>BUKU PEMBANTU KAS TUNAI</v>
      </c>
      <c r="AQ15" s="1017">
        <f t="shared" ref="AQ15:AQ46" si="133">IF(E15="G2",L15,IF(E15="H1",L15,IF(E15="I1",L15,IF(E15="J1",L15,IF(E15="K1",L15,IF(E15="L2",L15,IF(E15="M2",L15,IF(E15="N1",L15,0))))))))</f>
        <v>0</v>
      </c>
      <c r="AR15" s="979">
        <v>3</v>
      </c>
      <c r="AS15" s="980" t="str">
        <f t="shared" si="85"/>
        <v>BUKU PEMBANTU BANK</v>
      </c>
      <c r="AT15" s="981">
        <f t="shared" si="23"/>
        <v>10989000</v>
      </c>
      <c r="AU15" s="981">
        <f t="shared" si="24"/>
        <v>0</v>
      </c>
      <c r="AV15" s="982">
        <f t="shared" si="86"/>
        <v>0</v>
      </c>
      <c r="AW15" s="983">
        <f t="shared" ref="AW15" si="134">AR15</f>
        <v>3</v>
      </c>
      <c r="AX15" s="980" t="str">
        <f t="shared" si="88"/>
        <v>BUKU PEMBANTU BANK</v>
      </c>
      <c r="AY15" s="984">
        <f t="shared" si="27"/>
        <v>0</v>
      </c>
      <c r="AZ15" s="702">
        <v>4</v>
      </c>
      <c r="BA15" s="649" t="str">
        <f t="shared" si="89"/>
        <v>BUKU PEMBANTU BPP</v>
      </c>
      <c r="BB15" s="651">
        <f t="shared" ref="BB15:BB46" si="135">IF(E15="J1",L15,IF(E15="J2",L15,IF(E15="M4",L15,0)))</f>
        <v>0</v>
      </c>
      <c r="BC15" s="650">
        <f t="shared" ref="BC15" si="136">AZ15</f>
        <v>4</v>
      </c>
      <c r="BD15" s="649" t="str">
        <f t="shared" si="91"/>
        <v>BUKU PEMBANTU BPP</v>
      </c>
      <c r="BE15" s="709">
        <f t="shared" ref="BE15:BE46" si="137">IF(E15="J3",L15,IF(E15="J4",L15,IF(E15="M5",L15,0)))</f>
        <v>0</v>
      </c>
      <c r="BF15" s="944">
        <v>5</v>
      </c>
      <c r="BG15" s="945" t="str">
        <f t="shared" si="92"/>
        <v>BUKU PEMBANTU UANG PERSEDIAAN</v>
      </c>
      <c r="BH15" s="946">
        <f t="shared" ref="BH15:BH46" si="138">IF(E15="B",L15,IF(E15="D1",L15,0))</f>
        <v>0</v>
      </c>
      <c r="BI15" s="945">
        <f t="shared" ref="BI15" si="139">BF15</f>
        <v>5</v>
      </c>
      <c r="BJ15" s="947" t="str">
        <f t="shared" si="94"/>
        <v>BUKU PEMBANTU UANG PERSEDIAAN</v>
      </c>
      <c r="BK15" s="948">
        <f t="shared" ref="BK15:BK46" si="140">IF(E15="D2",L15,IF(E15="H1",L15,IF(E15="H2",L15,IF(E15="J3",L15,IF(E15="K3",L15,IF(E15="N1",L15,IF(E15="N2",L15,0)))))))</f>
        <v>0</v>
      </c>
      <c r="BL15" s="909">
        <v>6</v>
      </c>
      <c r="BM15" s="910" t="str">
        <f t="shared" si="95"/>
        <v>BUKU PEMBANTU LS BENDAHARA</v>
      </c>
      <c r="BN15" s="911">
        <f t="shared" ref="BN15:BN46" si="141">IF(E15="C1",L15,IF(E15="C1",L15,IF(E15="R2",L15,IF(E15="L7",L15,0))))</f>
        <v>10989000</v>
      </c>
      <c r="BO15" s="910">
        <f t="shared" ref="BO15" si="142">BL15</f>
        <v>6</v>
      </c>
      <c r="BP15" s="912" t="str">
        <f t="shared" si="97"/>
        <v>BUKU PEMBANTU LS BENDAHARA</v>
      </c>
      <c r="BQ15" s="913">
        <f t="shared" ref="BQ15:BQ46" si="143">IF(E15="C2",L15,IF(E15="I1",L15,IF(E15="I2",L15,IF(E15="M9",L15,IF(E15="M3",L15,IF(E15="K3",L15,IF(E15="R1",L15,IF(E15="L6",L15,0))))))))</f>
        <v>0</v>
      </c>
      <c r="BR15" s="702">
        <v>7</v>
      </c>
      <c r="BS15" s="650" t="str">
        <f t="shared" si="98"/>
        <v>BUKU PEMBANTU UANG MUKA PERJADIN</v>
      </c>
      <c r="BT15" s="651">
        <f t="shared" ref="BT15:BT46" si="144">IF(E15="K1",L15,IF(E15="K2",L15,0))</f>
        <v>0</v>
      </c>
      <c r="BU15" s="650">
        <f t="shared" ref="BU15" si="145">BR15</f>
        <v>7</v>
      </c>
      <c r="BV15" s="649" t="str">
        <f t="shared" si="100"/>
        <v>BUKU PEMBANTU UANG MUKA PERJADIN</v>
      </c>
      <c r="BW15" s="709">
        <f t="shared" ref="BW15:BW46" si="146">IF(E15="K3",L15,IF(E15="K4",L15,0))</f>
        <v>0</v>
      </c>
      <c r="BX15" s="873">
        <v>8</v>
      </c>
      <c r="BY15" s="874" t="str">
        <f t="shared" si="101"/>
        <v>BUKU PEMBANTU PAJAK UP</v>
      </c>
      <c r="BZ15" s="875">
        <f t="shared" ref="BZ15:BZ46" si="147">IF(E15="M1",L15,IF(E15="M4",L15,IF(E15="M8",L15,0)))</f>
        <v>0</v>
      </c>
      <c r="CA15" s="876">
        <f t="shared" ref="CA15" si="148">BX15</f>
        <v>8</v>
      </c>
      <c r="CB15" s="874" t="str">
        <f t="shared" si="104"/>
        <v>BUKU PEMBANTU PAJAK UP</v>
      </c>
      <c r="CC15" s="877">
        <f t="shared" ref="CC15:CC46" si="149">IF(E15="M2",L15,IF(E15="M3",L15,IF(E15="M5",L15,0)))</f>
        <v>0</v>
      </c>
      <c r="CD15" s="805">
        <v>9</v>
      </c>
      <c r="CE15" s="806" t="str">
        <f t="shared" si="105"/>
        <v>BUKU PEMBANTU BUNGA REKENING</v>
      </c>
      <c r="CF15" s="807">
        <f t="shared" ref="CF15:CF46" si="150">IF(E15="L1",L15,IF(E15="R1",L15,0))</f>
        <v>0</v>
      </c>
      <c r="CG15" s="806">
        <f t="shared" ref="CG15" si="151">CD15</f>
        <v>9</v>
      </c>
      <c r="CH15" s="806" t="str">
        <f t="shared" si="107"/>
        <v>BUKU PEMBANTU BUNGA REKENING</v>
      </c>
      <c r="CI15" s="808">
        <f t="shared" ref="CI15:CI46" si="152">IF(E15="L2",L15,IF(E15="L3",L15,0))</f>
        <v>0</v>
      </c>
      <c r="CJ15" s="835">
        <v>10</v>
      </c>
      <c r="CK15" s="836" t="str">
        <f t="shared" si="108"/>
        <v>BUKU PEMBANTU PAJAK UP &amp; LS</v>
      </c>
      <c r="CL15" s="837">
        <f t="shared" ref="CL15:CL46" si="153">IF(E15="M1",L15,IF(E15="M4",L15,IF(E15="M6",L15,IF(E15="M8",L15,0))))</f>
        <v>0</v>
      </c>
      <c r="CM15" s="836">
        <f t="shared" ref="CM15" si="154">CJ15</f>
        <v>10</v>
      </c>
      <c r="CN15" s="836" t="str">
        <f t="shared" si="111"/>
        <v>BUKU PEMBANTU PAJAK UP &amp; LS</v>
      </c>
      <c r="CO15" s="838">
        <f t="shared" ref="CO15:CO46" si="155">IF(E15="M2",L15,IF(E15="M3",L15,IF(E15="M5",L15,IF(E15="M7",L15,IF(E15="M9",L15,0)))))</f>
        <v>0</v>
      </c>
      <c r="CP15" s="786">
        <f t="shared" ref="CP15:CP46" si="156">IF(E15="H1",L15,IF(E15="H2",L15,IF(E15="J3",L15,IF(E15="K3",L15,0))))</f>
        <v>0</v>
      </c>
      <c r="CQ15" s="787">
        <f t="shared" ref="CQ15:CQ46" si="157">IF(E15="H1",M15,IF(E15="H2",M15,IF(E15="J3",M15,0)))</f>
        <v>0</v>
      </c>
      <c r="CR15" s="782">
        <f t="shared" ref="CR15:CR46" si="158">IF(E15="H1",N15,IF(E15="H2",N15,IF(E15="J3",N15,0)))</f>
        <v>0</v>
      </c>
      <c r="CS15" s="733">
        <v>11</v>
      </c>
      <c r="CT15" s="734" t="str">
        <f t="shared" si="116"/>
        <v>BUKU PENGESAHAN BELANJA</v>
      </c>
      <c r="CU15" s="735">
        <f t="shared" si="64"/>
        <v>0</v>
      </c>
      <c r="CV15" s="734">
        <f t="shared" ref="CV15" si="159">CS15</f>
        <v>11</v>
      </c>
      <c r="CW15" s="736" t="str">
        <f t="shared" si="118"/>
        <v>BUKU PENGESAHAN BELANJA</v>
      </c>
      <c r="CX15" s="737">
        <f t="shared" ref="CX15:CX46" si="160">IF(E15="C3",L15,0)</f>
        <v>0</v>
      </c>
      <c r="CY15" s="769">
        <v>12</v>
      </c>
      <c r="CZ15" s="770" t="str">
        <f t="shared" si="67"/>
        <v>BUKU PENGEMBALIAN BELANJA</v>
      </c>
      <c r="DA15" s="771">
        <f t="shared" ref="DA15:DA40" si="161">IF(E15="L4",L15,IF(E15="R2",L15,0))</f>
        <v>0</v>
      </c>
      <c r="DB15" s="770">
        <f t="shared" ref="DB15" si="162">CY15</f>
        <v>12</v>
      </c>
      <c r="DC15" s="770" t="str">
        <f t="shared" si="122"/>
        <v>BUKU PENGEMBALIAN BELANJA</v>
      </c>
      <c r="DD15" s="772">
        <f t="shared" ref="DD15:DD46" si="163">IF(E15="L5",L15,IF(E15="L5",L15,0))</f>
        <v>0</v>
      </c>
    </row>
    <row r="16" spans="1:108" x14ac:dyDescent="0.2">
      <c r="A16" s="1124" t="s">
        <v>314</v>
      </c>
      <c r="B16" s="63"/>
      <c r="C16" s="677">
        <v>46051</v>
      </c>
      <c r="D16" s="540" t="str">
        <f t="shared" si="124"/>
        <v>2026.006</v>
      </c>
      <c r="E16" s="653" t="s">
        <v>40</v>
      </c>
      <c r="F16" s="635" t="s">
        <v>689</v>
      </c>
      <c r="G16" s="649"/>
      <c r="H16" s="639"/>
      <c r="I16" s="1125"/>
      <c r="J16" s="648"/>
      <c r="K16" s="639"/>
      <c r="L16" s="1126">
        <v>35520000</v>
      </c>
      <c r="M16" s="639"/>
      <c r="N16" s="639"/>
      <c r="O16" s="651">
        <f t="shared" si="70"/>
        <v>35520000</v>
      </c>
      <c r="P16" s="1090">
        <f t="shared" si="71"/>
        <v>0</v>
      </c>
      <c r="Q16" s="641">
        <f t="shared" si="0"/>
        <v>0</v>
      </c>
      <c r="R16" s="640">
        <v>1</v>
      </c>
      <c r="S16" s="640" t="str">
        <f t="shared" si="1"/>
        <v>BUKU KAS UMUM</v>
      </c>
      <c r="T16" s="641">
        <f t="shared" si="2"/>
        <v>35520000</v>
      </c>
      <c r="U16" s="641">
        <f t="shared" si="3"/>
        <v>0</v>
      </c>
      <c r="V16" s="641">
        <f t="shared" si="4"/>
        <v>0</v>
      </c>
      <c r="W16" s="1082">
        <f t="shared" si="72"/>
        <v>0</v>
      </c>
      <c r="X16" s="641">
        <f t="shared" si="5"/>
        <v>0</v>
      </c>
      <c r="Y16" s="640">
        <f t="shared" si="73"/>
        <v>1</v>
      </c>
      <c r="Z16" s="640" t="str">
        <f t="shared" si="7"/>
        <v>BUKU KAS UMUM</v>
      </c>
      <c r="AA16" s="1083">
        <f t="shared" si="8"/>
        <v>0</v>
      </c>
      <c r="AB16" s="1055">
        <v>10</v>
      </c>
      <c r="AC16" s="1056" t="str">
        <f t="shared" si="74"/>
        <v>BUKU PEMBANTU PAJAK UP &amp; LS</v>
      </c>
      <c r="AD16" s="1057">
        <f t="shared" si="126"/>
        <v>35520000</v>
      </c>
      <c r="AE16" s="1057">
        <f t="shared" si="127"/>
        <v>0</v>
      </c>
      <c r="AF16" s="1057">
        <f t="shared" si="77"/>
        <v>35520000</v>
      </c>
      <c r="AG16" s="1057">
        <f t="shared" si="128"/>
        <v>0</v>
      </c>
      <c r="AH16" s="1057">
        <f t="shared" si="129"/>
        <v>0</v>
      </c>
      <c r="AI16" s="1058">
        <f t="shared" si="14"/>
        <v>10</v>
      </c>
      <c r="AJ16" s="1058" t="str">
        <f t="shared" si="81"/>
        <v>BUKU PEMBANTU PAJAK UP &amp; LS</v>
      </c>
      <c r="AK16" s="1059">
        <f t="shared" si="16"/>
        <v>0</v>
      </c>
      <c r="AL16" s="1014">
        <v>2</v>
      </c>
      <c r="AM16" s="1015" t="str">
        <f t="shared" si="82"/>
        <v>BUKU PEMBANTU KAS TUNAI</v>
      </c>
      <c r="AN16" s="1016">
        <f t="shared" si="131"/>
        <v>0</v>
      </c>
      <c r="AO16" s="1015">
        <f t="shared" si="19"/>
        <v>2</v>
      </c>
      <c r="AP16" s="1015" t="str">
        <f t="shared" si="84"/>
        <v>BUKU PEMBANTU KAS TUNAI</v>
      </c>
      <c r="AQ16" s="1017">
        <f t="shared" si="133"/>
        <v>0</v>
      </c>
      <c r="AR16" s="979">
        <v>3</v>
      </c>
      <c r="AS16" s="980" t="str">
        <f t="shared" si="85"/>
        <v>BUKU PEMBANTU BANK</v>
      </c>
      <c r="AT16" s="981">
        <f t="shared" si="23"/>
        <v>35520000</v>
      </c>
      <c r="AU16" s="981">
        <f t="shared" si="24"/>
        <v>0</v>
      </c>
      <c r="AV16" s="982">
        <f t="shared" si="86"/>
        <v>0</v>
      </c>
      <c r="AW16" s="983">
        <f t="shared" si="25"/>
        <v>3</v>
      </c>
      <c r="AX16" s="980" t="str">
        <f t="shared" si="88"/>
        <v>BUKU PEMBANTU BANK</v>
      </c>
      <c r="AY16" s="984">
        <f t="shared" si="27"/>
        <v>0</v>
      </c>
      <c r="AZ16" s="702">
        <v>4</v>
      </c>
      <c r="BA16" s="649" t="str">
        <f t="shared" si="89"/>
        <v>BUKU PEMBANTU BPP</v>
      </c>
      <c r="BB16" s="651">
        <f t="shared" si="135"/>
        <v>0</v>
      </c>
      <c r="BC16" s="650">
        <f t="shared" si="30"/>
        <v>4</v>
      </c>
      <c r="BD16" s="649" t="str">
        <f t="shared" si="91"/>
        <v>BUKU PEMBANTU BPP</v>
      </c>
      <c r="BE16" s="709">
        <f t="shared" si="137"/>
        <v>0</v>
      </c>
      <c r="BF16" s="944">
        <v>5</v>
      </c>
      <c r="BG16" s="945" t="str">
        <f t="shared" si="92"/>
        <v>BUKU PEMBANTU UANG PERSEDIAAN</v>
      </c>
      <c r="BH16" s="946">
        <f t="shared" si="138"/>
        <v>0</v>
      </c>
      <c r="BI16" s="945">
        <f t="shared" si="35"/>
        <v>5</v>
      </c>
      <c r="BJ16" s="947" t="str">
        <f t="shared" si="94"/>
        <v>BUKU PEMBANTU UANG PERSEDIAAN</v>
      </c>
      <c r="BK16" s="948">
        <f t="shared" si="140"/>
        <v>0</v>
      </c>
      <c r="BL16" s="909">
        <v>6</v>
      </c>
      <c r="BM16" s="910" t="str">
        <f t="shared" si="95"/>
        <v>BUKU PEMBANTU LS BENDAHARA</v>
      </c>
      <c r="BN16" s="911">
        <f t="shared" si="141"/>
        <v>35520000</v>
      </c>
      <c r="BO16" s="910">
        <f t="shared" si="40"/>
        <v>6</v>
      </c>
      <c r="BP16" s="912" t="str">
        <f t="shared" si="97"/>
        <v>BUKU PEMBANTU LS BENDAHARA</v>
      </c>
      <c r="BQ16" s="913">
        <f t="shared" si="143"/>
        <v>0</v>
      </c>
      <c r="BR16" s="702">
        <v>7</v>
      </c>
      <c r="BS16" s="650" t="str">
        <f t="shared" si="98"/>
        <v>BUKU PEMBANTU UANG MUKA PERJADIN</v>
      </c>
      <c r="BT16" s="651">
        <f t="shared" si="144"/>
        <v>0</v>
      </c>
      <c r="BU16" s="650">
        <f t="shared" si="45"/>
        <v>7</v>
      </c>
      <c r="BV16" s="649" t="str">
        <f t="shared" si="100"/>
        <v>BUKU PEMBANTU UANG MUKA PERJADIN</v>
      </c>
      <c r="BW16" s="709">
        <f t="shared" si="146"/>
        <v>0</v>
      </c>
      <c r="BX16" s="873">
        <v>8</v>
      </c>
      <c r="BY16" s="874" t="str">
        <f t="shared" si="101"/>
        <v>BUKU PEMBANTU PAJAK UP</v>
      </c>
      <c r="BZ16" s="875">
        <f t="shared" si="147"/>
        <v>0</v>
      </c>
      <c r="CA16" s="876">
        <f t="shared" si="49"/>
        <v>8</v>
      </c>
      <c r="CB16" s="874" t="str">
        <f t="shared" si="104"/>
        <v>BUKU PEMBANTU PAJAK UP</v>
      </c>
      <c r="CC16" s="877">
        <f t="shared" si="149"/>
        <v>0</v>
      </c>
      <c r="CD16" s="805">
        <v>9</v>
      </c>
      <c r="CE16" s="806" t="str">
        <f t="shared" si="105"/>
        <v>BUKU PEMBANTU BUNGA REKENING</v>
      </c>
      <c r="CF16" s="807">
        <f t="shared" si="150"/>
        <v>0</v>
      </c>
      <c r="CG16" s="806">
        <f t="shared" si="54"/>
        <v>9</v>
      </c>
      <c r="CH16" s="806" t="str">
        <f t="shared" si="107"/>
        <v>BUKU PEMBANTU BUNGA REKENING</v>
      </c>
      <c r="CI16" s="808">
        <f t="shared" si="152"/>
        <v>0</v>
      </c>
      <c r="CJ16" s="835">
        <v>10</v>
      </c>
      <c r="CK16" s="836" t="str">
        <f t="shared" si="108"/>
        <v>BUKU PEMBANTU PAJAK UP &amp; LS</v>
      </c>
      <c r="CL16" s="837">
        <f t="shared" si="153"/>
        <v>0</v>
      </c>
      <c r="CM16" s="836">
        <f t="shared" si="58"/>
        <v>10</v>
      </c>
      <c r="CN16" s="836" t="str">
        <f t="shared" si="111"/>
        <v>BUKU PEMBANTU PAJAK UP &amp; LS</v>
      </c>
      <c r="CO16" s="838">
        <f t="shared" si="155"/>
        <v>0</v>
      </c>
      <c r="CP16" s="786">
        <f t="shared" si="156"/>
        <v>0</v>
      </c>
      <c r="CQ16" s="787">
        <f t="shared" si="157"/>
        <v>0</v>
      </c>
      <c r="CR16" s="782">
        <f t="shared" si="158"/>
        <v>0</v>
      </c>
      <c r="CS16" s="733">
        <v>11</v>
      </c>
      <c r="CT16" s="734" t="str">
        <f t="shared" si="116"/>
        <v>BUKU PENGESAHAN BELANJA</v>
      </c>
      <c r="CU16" s="735">
        <f t="shared" si="64"/>
        <v>0</v>
      </c>
      <c r="CV16" s="734">
        <f t="shared" si="125"/>
        <v>11</v>
      </c>
      <c r="CW16" s="736" t="str">
        <f t="shared" si="118"/>
        <v>BUKU PENGESAHAN BELANJA</v>
      </c>
      <c r="CX16" s="737">
        <f t="shared" si="160"/>
        <v>0</v>
      </c>
      <c r="CY16" s="769">
        <v>12</v>
      </c>
      <c r="CZ16" s="770" t="str">
        <f t="shared" si="67"/>
        <v>BUKU PENGEMBALIAN BELANJA</v>
      </c>
      <c r="DA16" s="771">
        <f t="shared" si="161"/>
        <v>0</v>
      </c>
      <c r="DB16" s="770">
        <f t="shared" si="68"/>
        <v>12</v>
      </c>
      <c r="DC16" s="770" t="str">
        <f t="shared" si="122"/>
        <v>BUKU PENGEMBALIAN BELANJA</v>
      </c>
      <c r="DD16" s="772">
        <f t="shared" si="163"/>
        <v>0</v>
      </c>
    </row>
    <row r="17" spans="1:108" x14ac:dyDescent="0.2">
      <c r="A17" s="1124" t="s">
        <v>315</v>
      </c>
      <c r="B17" s="63"/>
      <c r="C17" s="677">
        <v>46051</v>
      </c>
      <c r="D17" s="540" t="str">
        <f t="shared" si="124"/>
        <v>2026.007</v>
      </c>
      <c r="E17" s="653" t="s">
        <v>40</v>
      </c>
      <c r="F17" s="635" t="s">
        <v>690</v>
      </c>
      <c r="G17" s="649"/>
      <c r="H17" s="639"/>
      <c r="I17" s="1125"/>
      <c r="J17" s="648"/>
      <c r="K17" s="639"/>
      <c r="L17" s="1126">
        <v>194986485</v>
      </c>
      <c r="M17" s="639"/>
      <c r="N17" s="639"/>
      <c r="O17" s="651">
        <f t="shared" si="70"/>
        <v>194986485</v>
      </c>
      <c r="P17" s="1090">
        <f t="shared" si="71"/>
        <v>0</v>
      </c>
      <c r="Q17" s="641">
        <f t="shared" si="0"/>
        <v>0</v>
      </c>
      <c r="R17" s="640">
        <v>1</v>
      </c>
      <c r="S17" s="640" t="str">
        <f t="shared" si="1"/>
        <v>BUKU KAS UMUM</v>
      </c>
      <c r="T17" s="641">
        <f t="shared" si="2"/>
        <v>194986485</v>
      </c>
      <c r="U17" s="641">
        <f t="shared" si="3"/>
        <v>0</v>
      </c>
      <c r="V17" s="641">
        <f t="shared" si="4"/>
        <v>0</v>
      </c>
      <c r="W17" s="1082">
        <f t="shared" si="72"/>
        <v>0</v>
      </c>
      <c r="X17" s="641">
        <f t="shared" si="5"/>
        <v>0</v>
      </c>
      <c r="Y17" s="640">
        <f t="shared" si="73"/>
        <v>1</v>
      </c>
      <c r="Z17" s="640" t="str">
        <f t="shared" si="7"/>
        <v>BUKU KAS UMUM</v>
      </c>
      <c r="AA17" s="1083">
        <f t="shared" si="8"/>
        <v>0</v>
      </c>
      <c r="AB17" s="1055">
        <v>10</v>
      </c>
      <c r="AC17" s="1056" t="str">
        <f t="shared" si="74"/>
        <v>BUKU PEMBANTU PAJAK UP &amp; LS</v>
      </c>
      <c r="AD17" s="1057">
        <f t="shared" si="126"/>
        <v>194986485</v>
      </c>
      <c r="AE17" s="1057">
        <f t="shared" si="127"/>
        <v>0</v>
      </c>
      <c r="AF17" s="1057">
        <f t="shared" si="77"/>
        <v>194986485</v>
      </c>
      <c r="AG17" s="1057">
        <f t="shared" si="128"/>
        <v>0</v>
      </c>
      <c r="AH17" s="1057">
        <f t="shared" si="129"/>
        <v>0</v>
      </c>
      <c r="AI17" s="1058">
        <f t="shared" si="14"/>
        <v>10</v>
      </c>
      <c r="AJ17" s="1058" t="str">
        <f t="shared" si="81"/>
        <v>BUKU PEMBANTU PAJAK UP &amp; LS</v>
      </c>
      <c r="AK17" s="1059">
        <f t="shared" si="16"/>
        <v>0</v>
      </c>
      <c r="AL17" s="1014">
        <v>2</v>
      </c>
      <c r="AM17" s="1015" t="str">
        <f t="shared" si="82"/>
        <v>BUKU PEMBANTU KAS TUNAI</v>
      </c>
      <c r="AN17" s="1016">
        <f t="shared" si="131"/>
        <v>0</v>
      </c>
      <c r="AO17" s="1015">
        <f t="shared" si="19"/>
        <v>2</v>
      </c>
      <c r="AP17" s="1015" t="str">
        <f t="shared" si="84"/>
        <v>BUKU PEMBANTU KAS TUNAI</v>
      </c>
      <c r="AQ17" s="1017">
        <f t="shared" si="133"/>
        <v>0</v>
      </c>
      <c r="AR17" s="979">
        <v>3</v>
      </c>
      <c r="AS17" s="980" t="str">
        <f t="shared" si="85"/>
        <v>BUKU PEMBANTU BANK</v>
      </c>
      <c r="AT17" s="981">
        <f t="shared" si="23"/>
        <v>194986485</v>
      </c>
      <c r="AU17" s="981">
        <f t="shared" si="24"/>
        <v>0</v>
      </c>
      <c r="AV17" s="982">
        <f t="shared" si="86"/>
        <v>0</v>
      </c>
      <c r="AW17" s="983">
        <f t="shared" si="25"/>
        <v>3</v>
      </c>
      <c r="AX17" s="980" t="str">
        <f t="shared" si="88"/>
        <v>BUKU PEMBANTU BANK</v>
      </c>
      <c r="AY17" s="984">
        <f t="shared" si="27"/>
        <v>0</v>
      </c>
      <c r="AZ17" s="702">
        <v>4</v>
      </c>
      <c r="BA17" s="649" t="str">
        <f t="shared" si="89"/>
        <v>BUKU PEMBANTU BPP</v>
      </c>
      <c r="BB17" s="651">
        <f t="shared" si="135"/>
        <v>0</v>
      </c>
      <c r="BC17" s="650">
        <f t="shared" si="30"/>
        <v>4</v>
      </c>
      <c r="BD17" s="649" t="str">
        <f t="shared" si="91"/>
        <v>BUKU PEMBANTU BPP</v>
      </c>
      <c r="BE17" s="709">
        <f t="shared" si="137"/>
        <v>0</v>
      </c>
      <c r="BF17" s="944">
        <v>5</v>
      </c>
      <c r="BG17" s="945" t="str">
        <f t="shared" si="92"/>
        <v>BUKU PEMBANTU UANG PERSEDIAAN</v>
      </c>
      <c r="BH17" s="946">
        <f t="shared" si="138"/>
        <v>0</v>
      </c>
      <c r="BI17" s="945">
        <f t="shared" si="35"/>
        <v>5</v>
      </c>
      <c r="BJ17" s="947" t="str">
        <f t="shared" si="94"/>
        <v>BUKU PEMBANTU UANG PERSEDIAAN</v>
      </c>
      <c r="BK17" s="948">
        <f t="shared" si="140"/>
        <v>0</v>
      </c>
      <c r="BL17" s="909">
        <v>6</v>
      </c>
      <c r="BM17" s="910" t="str">
        <f t="shared" si="95"/>
        <v>BUKU PEMBANTU LS BENDAHARA</v>
      </c>
      <c r="BN17" s="911">
        <f t="shared" si="141"/>
        <v>194986485</v>
      </c>
      <c r="BO17" s="910">
        <f t="shared" si="40"/>
        <v>6</v>
      </c>
      <c r="BP17" s="912" t="str">
        <f t="shared" si="97"/>
        <v>BUKU PEMBANTU LS BENDAHARA</v>
      </c>
      <c r="BQ17" s="913">
        <f t="shared" si="143"/>
        <v>0</v>
      </c>
      <c r="BR17" s="702">
        <v>7</v>
      </c>
      <c r="BS17" s="650" t="str">
        <f t="shared" si="98"/>
        <v>BUKU PEMBANTU UANG MUKA PERJADIN</v>
      </c>
      <c r="BT17" s="651">
        <f t="shared" si="144"/>
        <v>0</v>
      </c>
      <c r="BU17" s="650">
        <f t="shared" si="45"/>
        <v>7</v>
      </c>
      <c r="BV17" s="649" t="str">
        <f t="shared" si="100"/>
        <v>BUKU PEMBANTU UANG MUKA PERJADIN</v>
      </c>
      <c r="BW17" s="709">
        <f t="shared" si="146"/>
        <v>0</v>
      </c>
      <c r="BX17" s="873">
        <v>8</v>
      </c>
      <c r="BY17" s="874" t="str">
        <f t="shared" si="101"/>
        <v>BUKU PEMBANTU PAJAK UP</v>
      </c>
      <c r="BZ17" s="875">
        <f t="shared" si="147"/>
        <v>0</v>
      </c>
      <c r="CA17" s="876">
        <f t="shared" si="49"/>
        <v>8</v>
      </c>
      <c r="CB17" s="874" t="str">
        <f t="shared" si="104"/>
        <v>BUKU PEMBANTU PAJAK UP</v>
      </c>
      <c r="CC17" s="877">
        <f t="shared" si="149"/>
        <v>0</v>
      </c>
      <c r="CD17" s="805">
        <v>9</v>
      </c>
      <c r="CE17" s="806" t="str">
        <f t="shared" si="105"/>
        <v>BUKU PEMBANTU BUNGA REKENING</v>
      </c>
      <c r="CF17" s="807">
        <f t="shared" si="150"/>
        <v>0</v>
      </c>
      <c r="CG17" s="806">
        <f t="shared" si="54"/>
        <v>9</v>
      </c>
      <c r="CH17" s="806" t="str">
        <f t="shared" si="107"/>
        <v>BUKU PEMBANTU BUNGA REKENING</v>
      </c>
      <c r="CI17" s="808">
        <f t="shared" si="152"/>
        <v>0</v>
      </c>
      <c r="CJ17" s="835">
        <v>10</v>
      </c>
      <c r="CK17" s="836" t="str">
        <f t="shared" si="108"/>
        <v>BUKU PEMBANTU PAJAK UP &amp; LS</v>
      </c>
      <c r="CL17" s="837">
        <f t="shared" si="153"/>
        <v>0</v>
      </c>
      <c r="CM17" s="836">
        <f t="shared" si="58"/>
        <v>10</v>
      </c>
      <c r="CN17" s="836" t="str">
        <f t="shared" si="111"/>
        <v>BUKU PEMBANTU PAJAK UP &amp; LS</v>
      </c>
      <c r="CO17" s="838">
        <f t="shared" si="155"/>
        <v>0</v>
      </c>
      <c r="CP17" s="786">
        <f t="shared" si="156"/>
        <v>0</v>
      </c>
      <c r="CQ17" s="787">
        <f t="shared" si="157"/>
        <v>0</v>
      </c>
      <c r="CR17" s="782">
        <f t="shared" si="158"/>
        <v>0</v>
      </c>
      <c r="CS17" s="733">
        <v>11</v>
      </c>
      <c r="CT17" s="734" t="str">
        <f t="shared" si="116"/>
        <v>BUKU PENGESAHAN BELANJA</v>
      </c>
      <c r="CU17" s="735">
        <f t="shared" si="64"/>
        <v>0</v>
      </c>
      <c r="CV17" s="734">
        <f t="shared" si="125"/>
        <v>11</v>
      </c>
      <c r="CW17" s="736" t="str">
        <f t="shared" si="118"/>
        <v>BUKU PENGESAHAN BELANJA</v>
      </c>
      <c r="CX17" s="737">
        <f t="shared" si="160"/>
        <v>0</v>
      </c>
      <c r="CY17" s="769">
        <v>12</v>
      </c>
      <c r="CZ17" s="770" t="str">
        <f t="shared" si="67"/>
        <v>BUKU PENGEMBALIAN BELANJA</v>
      </c>
      <c r="DA17" s="771">
        <f t="shared" si="161"/>
        <v>0</v>
      </c>
      <c r="DB17" s="770">
        <f t="shared" si="68"/>
        <v>12</v>
      </c>
      <c r="DC17" s="770" t="str">
        <f t="shared" si="122"/>
        <v>BUKU PENGEMBALIAN BELANJA</v>
      </c>
      <c r="DD17" s="772">
        <f t="shared" si="163"/>
        <v>0</v>
      </c>
    </row>
    <row r="18" spans="1:108" x14ac:dyDescent="0.2">
      <c r="A18" s="1124" t="s">
        <v>316</v>
      </c>
      <c r="B18" s="63"/>
      <c r="C18" s="677">
        <v>46051</v>
      </c>
      <c r="D18" s="540" t="str">
        <f t="shared" si="124"/>
        <v>2026.008</v>
      </c>
      <c r="E18" s="653" t="s">
        <v>40</v>
      </c>
      <c r="F18" s="635" t="s">
        <v>691</v>
      </c>
      <c r="G18" s="649"/>
      <c r="H18" s="639"/>
      <c r="I18" s="1125"/>
      <c r="J18" s="648"/>
      <c r="K18" s="639"/>
      <c r="L18" s="1126">
        <v>21867000</v>
      </c>
      <c r="M18" s="639"/>
      <c r="N18" s="639"/>
      <c r="O18" s="651">
        <f t="shared" si="70"/>
        <v>21867000</v>
      </c>
      <c r="P18" s="1090">
        <f t="shared" si="71"/>
        <v>0</v>
      </c>
      <c r="Q18" s="641">
        <f t="shared" si="0"/>
        <v>0</v>
      </c>
      <c r="R18" s="640">
        <v>1</v>
      </c>
      <c r="S18" s="640" t="str">
        <f t="shared" si="1"/>
        <v>BUKU KAS UMUM</v>
      </c>
      <c r="T18" s="641">
        <f t="shared" si="2"/>
        <v>21867000</v>
      </c>
      <c r="U18" s="641">
        <f t="shared" si="3"/>
        <v>0</v>
      </c>
      <c r="V18" s="641">
        <f t="shared" si="4"/>
        <v>0</v>
      </c>
      <c r="W18" s="1082">
        <f t="shared" si="72"/>
        <v>0</v>
      </c>
      <c r="X18" s="641">
        <f t="shared" si="5"/>
        <v>0</v>
      </c>
      <c r="Y18" s="640">
        <f t="shared" si="73"/>
        <v>1</v>
      </c>
      <c r="Z18" s="640" t="str">
        <f t="shared" si="7"/>
        <v>BUKU KAS UMUM</v>
      </c>
      <c r="AA18" s="1083">
        <f t="shared" si="8"/>
        <v>0</v>
      </c>
      <c r="AB18" s="1055">
        <v>10</v>
      </c>
      <c r="AC18" s="1056" t="str">
        <f t="shared" si="74"/>
        <v>BUKU PEMBANTU PAJAK UP &amp; LS</v>
      </c>
      <c r="AD18" s="1057">
        <f t="shared" si="126"/>
        <v>21867000</v>
      </c>
      <c r="AE18" s="1057">
        <f t="shared" si="127"/>
        <v>0</v>
      </c>
      <c r="AF18" s="1057">
        <f t="shared" si="77"/>
        <v>21867000</v>
      </c>
      <c r="AG18" s="1057">
        <f t="shared" si="128"/>
        <v>0</v>
      </c>
      <c r="AH18" s="1057">
        <f t="shared" si="129"/>
        <v>0</v>
      </c>
      <c r="AI18" s="1058">
        <f t="shared" si="14"/>
        <v>10</v>
      </c>
      <c r="AJ18" s="1058" t="str">
        <f t="shared" si="81"/>
        <v>BUKU PEMBANTU PAJAK UP &amp; LS</v>
      </c>
      <c r="AK18" s="1059">
        <f t="shared" si="16"/>
        <v>0</v>
      </c>
      <c r="AL18" s="1014">
        <v>2</v>
      </c>
      <c r="AM18" s="1015" t="str">
        <f t="shared" si="82"/>
        <v>BUKU PEMBANTU KAS TUNAI</v>
      </c>
      <c r="AN18" s="1016">
        <f t="shared" si="131"/>
        <v>0</v>
      </c>
      <c r="AO18" s="1015">
        <f t="shared" si="19"/>
        <v>2</v>
      </c>
      <c r="AP18" s="1015" t="str">
        <f t="shared" si="84"/>
        <v>BUKU PEMBANTU KAS TUNAI</v>
      </c>
      <c r="AQ18" s="1017">
        <f t="shared" si="133"/>
        <v>0</v>
      </c>
      <c r="AR18" s="979">
        <v>3</v>
      </c>
      <c r="AS18" s="980" t="str">
        <f t="shared" si="85"/>
        <v>BUKU PEMBANTU BANK</v>
      </c>
      <c r="AT18" s="981">
        <f t="shared" si="23"/>
        <v>21867000</v>
      </c>
      <c r="AU18" s="981">
        <f t="shared" si="24"/>
        <v>0</v>
      </c>
      <c r="AV18" s="982">
        <f t="shared" si="86"/>
        <v>0</v>
      </c>
      <c r="AW18" s="983">
        <f t="shared" si="25"/>
        <v>3</v>
      </c>
      <c r="AX18" s="980" t="str">
        <f t="shared" si="88"/>
        <v>BUKU PEMBANTU BANK</v>
      </c>
      <c r="AY18" s="984">
        <f t="shared" si="27"/>
        <v>0</v>
      </c>
      <c r="AZ18" s="702">
        <v>4</v>
      </c>
      <c r="BA18" s="649" t="str">
        <f t="shared" si="89"/>
        <v>BUKU PEMBANTU BPP</v>
      </c>
      <c r="BB18" s="651">
        <f t="shared" si="135"/>
        <v>0</v>
      </c>
      <c r="BC18" s="650">
        <f t="shared" si="30"/>
        <v>4</v>
      </c>
      <c r="BD18" s="649" t="str">
        <f t="shared" si="91"/>
        <v>BUKU PEMBANTU BPP</v>
      </c>
      <c r="BE18" s="709">
        <f t="shared" si="137"/>
        <v>0</v>
      </c>
      <c r="BF18" s="944">
        <v>5</v>
      </c>
      <c r="BG18" s="945" t="str">
        <f t="shared" si="92"/>
        <v>BUKU PEMBANTU UANG PERSEDIAAN</v>
      </c>
      <c r="BH18" s="946">
        <f t="shared" si="138"/>
        <v>0</v>
      </c>
      <c r="BI18" s="945">
        <f t="shared" si="35"/>
        <v>5</v>
      </c>
      <c r="BJ18" s="947" t="str">
        <f t="shared" si="94"/>
        <v>BUKU PEMBANTU UANG PERSEDIAAN</v>
      </c>
      <c r="BK18" s="948">
        <f t="shared" si="140"/>
        <v>0</v>
      </c>
      <c r="BL18" s="909">
        <v>6</v>
      </c>
      <c r="BM18" s="910" t="str">
        <f t="shared" si="95"/>
        <v>BUKU PEMBANTU LS BENDAHARA</v>
      </c>
      <c r="BN18" s="911">
        <f t="shared" si="141"/>
        <v>21867000</v>
      </c>
      <c r="BO18" s="910">
        <f t="shared" si="40"/>
        <v>6</v>
      </c>
      <c r="BP18" s="912" t="str">
        <f t="shared" si="97"/>
        <v>BUKU PEMBANTU LS BENDAHARA</v>
      </c>
      <c r="BQ18" s="913">
        <f t="shared" si="143"/>
        <v>0</v>
      </c>
      <c r="BR18" s="702">
        <v>7</v>
      </c>
      <c r="BS18" s="650" t="str">
        <f t="shared" si="98"/>
        <v>BUKU PEMBANTU UANG MUKA PERJADIN</v>
      </c>
      <c r="BT18" s="651">
        <f t="shared" si="144"/>
        <v>0</v>
      </c>
      <c r="BU18" s="650">
        <f t="shared" si="45"/>
        <v>7</v>
      </c>
      <c r="BV18" s="649" t="str">
        <f t="shared" si="100"/>
        <v>BUKU PEMBANTU UANG MUKA PERJADIN</v>
      </c>
      <c r="BW18" s="709">
        <f t="shared" si="146"/>
        <v>0</v>
      </c>
      <c r="BX18" s="873">
        <v>8</v>
      </c>
      <c r="BY18" s="874" t="str">
        <f t="shared" si="101"/>
        <v>BUKU PEMBANTU PAJAK UP</v>
      </c>
      <c r="BZ18" s="875">
        <f t="shared" si="147"/>
        <v>0</v>
      </c>
      <c r="CA18" s="876">
        <f t="shared" si="49"/>
        <v>8</v>
      </c>
      <c r="CB18" s="874" t="str">
        <f t="shared" si="104"/>
        <v>BUKU PEMBANTU PAJAK UP</v>
      </c>
      <c r="CC18" s="877">
        <f t="shared" si="149"/>
        <v>0</v>
      </c>
      <c r="CD18" s="805">
        <v>9</v>
      </c>
      <c r="CE18" s="806" t="str">
        <f t="shared" si="105"/>
        <v>BUKU PEMBANTU BUNGA REKENING</v>
      </c>
      <c r="CF18" s="807">
        <f t="shared" si="150"/>
        <v>0</v>
      </c>
      <c r="CG18" s="806">
        <f t="shared" si="54"/>
        <v>9</v>
      </c>
      <c r="CH18" s="806" t="str">
        <f t="shared" si="107"/>
        <v>BUKU PEMBANTU BUNGA REKENING</v>
      </c>
      <c r="CI18" s="808">
        <f t="shared" si="152"/>
        <v>0</v>
      </c>
      <c r="CJ18" s="835">
        <v>10</v>
      </c>
      <c r="CK18" s="836" t="str">
        <f t="shared" si="108"/>
        <v>BUKU PEMBANTU PAJAK UP &amp; LS</v>
      </c>
      <c r="CL18" s="837">
        <f t="shared" si="153"/>
        <v>0</v>
      </c>
      <c r="CM18" s="836">
        <f t="shared" si="58"/>
        <v>10</v>
      </c>
      <c r="CN18" s="836" t="str">
        <f t="shared" si="111"/>
        <v>BUKU PEMBANTU PAJAK UP &amp; LS</v>
      </c>
      <c r="CO18" s="838">
        <f t="shared" si="155"/>
        <v>0</v>
      </c>
      <c r="CP18" s="786">
        <f t="shared" si="156"/>
        <v>0</v>
      </c>
      <c r="CQ18" s="787">
        <f t="shared" si="157"/>
        <v>0</v>
      </c>
      <c r="CR18" s="782">
        <f t="shared" si="158"/>
        <v>0</v>
      </c>
      <c r="CS18" s="733">
        <v>11</v>
      </c>
      <c r="CT18" s="734" t="str">
        <f t="shared" si="116"/>
        <v>BUKU PENGESAHAN BELANJA</v>
      </c>
      <c r="CU18" s="735">
        <f t="shared" si="64"/>
        <v>0</v>
      </c>
      <c r="CV18" s="734">
        <f t="shared" si="125"/>
        <v>11</v>
      </c>
      <c r="CW18" s="736" t="str">
        <f t="shared" si="118"/>
        <v>BUKU PENGESAHAN BELANJA</v>
      </c>
      <c r="CX18" s="737">
        <f t="shared" si="160"/>
        <v>0</v>
      </c>
      <c r="CY18" s="769">
        <v>12</v>
      </c>
      <c r="CZ18" s="770" t="str">
        <f t="shared" si="67"/>
        <v>BUKU PENGEMBALIAN BELANJA</v>
      </c>
      <c r="DA18" s="771">
        <f t="shared" si="161"/>
        <v>0</v>
      </c>
      <c r="DB18" s="770">
        <f t="shared" si="68"/>
        <v>12</v>
      </c>
      <c r="DC18" s="770" t="str">
        <f t="shared" si="122"/>
        <v>BUKU PENGEMBALIAN BELANJA</v>
      </c>
      <c r="DD18" s="772">
        <f t="shared" si="163"/>
        <v>0</v>
      </c>
    </row>
    <row r="19" spans="1:108" x14ac:dyDescent="0.2">
      <c r="A19" s="1124" t="s">
        <v>317</v>
      </c>
      <c r="B19" s="63"/>
      <c r="C19" s="677">
        <v>46051</v>
      </c>
      <c r="D19" s="540" t="str">
        <f t="shared" si="124"/>
        <v>2026.009</v>
      </c>
      <c r="E19" s="653" t="s">
        <v>40</v>
      </c>
      <c r="F19" s="635" t="s">
        <v>692</v>
      </c>
      <c r="G19" s="649"/>
      <c r="H19" s="639"/>
      <c r="I19" s="1125"/>
      <c r="J19" s="648"/>
      <c r="K19" s="639"/>
      <c r="L19" s="1126">
        <v>196697855</v>
      </c>
      <c r="M19" s="639"/>
      <c r="N19" s="639"/>
      <c r="O19" s="651">
        <f t="shared" si="70"/>
        <v>196697855</v>
      </c>
      <c r="P19" s="1090">
        <f t="shared" si="71"/>
        <v>0</v>
      </c>
      <c r="Q19" s="641">
        <f t="shared" si="0"/>
        <v>0</v>
      </c>
      <c r="R19" s="640">
        <v>1</v>
      </c>
      <c r="S19" s="640" t="str">
        <f t="shared" si="1"/>
        <v>BUKU KAS UMUM</v>
      </c>
      <c r="T19" s="641">
        <f t="shared" si="2"/>
        <v>196697855</v>
      </c>
      <c r="U19" s="641">
        <f t="shared" si="3"/>
        <v>0</v>
      </c>
      <c r="V19" s="641">
        <f t="shared" si="4"/>
        <v>0</v>
      </c>
      <c r="W19" s="1082">
        <f t="shared" si="72"/>
        <v>0</v>
      </c>
      <c r="X19" s="641">
        <f t="shared" si="5"/>
        <v>0</v>
      </c>
      <c r="Y19" s="640">
        <f t="shared" si="73"/>
        <v>1</v>
      </c>
      <c r="Z19" s="640" t="str">
        <f t="shared" si="7"/>
        <v>BUKU KAS UMUM</v>
      </c>
      <c r="AA19" s="1083">
        <f t="shared" si="8"/>
        <v>0</v>
      </c>
      <c r="AB19" s="1055">
        <v>10</v>
      </c>
      <c r="AC19" s="1056" t="str">
        <f t="shared" si="74"/>
        <v>BUKU PEMBANTU PAJAK UP &amp; LS</v>
      </c>
      <c r="AD19" s="1057">
        <f t="shared" si="126"/>
        <v>196697855</v>
      </c>
      <c r="AE19" s="1057">
        <f t="shared" si="127"/>
        <v>0</v>
      </c>
      <c r="AF19" s="1057">
        <f t="shared" si="77"/>
        <v>196697855</v>
      </c>
      <c r="AG19" s="1057">
        <f t="shared" si="128"/>
        <v>0</v>
      </c>
      <c r="AH19" s="1057">
        <f t="shared" si="129"/>
        <v>0</v>
      </c>
      <c r="AI19" s="1058">
        <f t="shared" ref="AI19" si="164">AB19</f>
        <v>10</v>
      </c>
      <c r="AJ19" s="1058" t="str">
        <f t="shared" si="81"/>
        <v>BUKU PEMBANTU PAJAK UP &amp; LS</v>
      </c>
      <c r="AK19" s="1059">
        <f t="shared" si="16"/>
        <v>0</v>
      </c>
      <c r="AL19" s="1014">
        <v>2</v>
      </c>
      <c r="AM19" s="1015" t="str">
        <f t="shared" si="82"/>
        <v>BUKU PEMBANTU KAS TUNAI</v>
      </c>
      <c r="AN19" s="1016">
        <f t="shared" si="131"/>
        <v>0</v>
      </c>
      <c r="AO19" s="1015">
        <f t="shared" ref="AO19" si="165">AL19</f>
        <v>2</v>
      </c>
      <c r="AP19" s="1015" t="str">
        <f t="shared" si="84"/>
        <v>BUKU PEMBANTU KAS TUNAI</v>
      </c>
      <c r="AQ19" s="1017">
        <f t="shared" si="133"/>
        <v>0</v>
      </c>
      <c r="AR19" s="979">
        <v>3</v>
      </c>
      <c r="AS19" s="980" t="str">
        <f t="shared" si="85"/>
        <v>BUKU PEMBANTU BANK</v>
      </c>
      <c r="AT19" s="981">
        <f t="shared" si="23"/>
        <v>196697855</v>
      </c>
      <c r="AU19" s="981">
        <f t="shared" si="24"/>
        <v>0</v>
      </c>
      <c r="AV19" s="982">
        <f t="shared" si="86"/>
        <v>0</v>
      </c>
      <c r="AW19" s="983">
        <f t="shared" ref="AW19" si="166">AR19</f>
        <v>3</v>
      </c>
      <c r="AX19" s="980" t="str">
        <f t="shared" si="88"/>
        <v>BUKU PEMBANTU BANK</v>
      </c>
      <c r="AY19" s="984">
        <f t="shared" si="27"/>
        <v>0</v>
      </c>
      <c r="AZ19" s="702">
        <v>4</v>
      </c>
      <c r="BA19" s="649" t="str">
        <f t="shared" si="89"/>
        <v>BUKU PEMBANTU BPP</v>
      </c>
      <c r="BB19" s="651">
        <f t="shared" si="135"/>
        <v>0</v>
      </c>
      <c r="BC19" s="650">
        <f t="shared" ref="BC19" si="167">AZ19</f>
        <v>4</v>
      </c>
      <c r="BD19" s="649" t="str">
        <f t="shared" si="91"/>
        <v>BUKU PEMBANTU BPP</v>
      </c>
      <c r="BE19" s="709">
        <f t="shared" si="137"/>
        <v>0</v>
      </c>
      <c r="BF19" s="944">
        <v>5</v>
      </c>
      <c r="BG19" s="945" t="str">
        <f t="shared" si="92"/>
        <v>BUKU PEMBANTU UANG PERSEDIAAN</v>
      </c>
      <c r="BH19" s="946">
        <f t="shared" si="138"/>
        <v>0</v>
      </c>
      <c r="BI19" s="945">
        <f t="shared" ref="BI19" si="168">BF19</f>
        <v>5</v>
      </c>
      <c r="BJ19" s="947" t="str">
        <f t="shared" si="94"/>
        <v>BUKU PEMBANTU UANG PERSEDIAAN</v>
      </c>
      <c r="BK19" s="948">
        <f t="shared" si="140"/>
        <v>0</v>
      </c>
      <c r="BL19" s="909">
        <v>6</v>
      </c>
      <c r="BM19" s="910" t="str">
        <f t="shared" si="95"/>
        <v>BUKU PEMBANTU LS BENDAHARA</v>
      </c>
      <c r="BN19" s="911">
        <f t="shared" si="141"/>
        <v>196697855</v>
      </c>
      <c r="BO19" s="910">
        <f t="shared" ref="BO19" si="169">BL19</f>
        <v>6</v>
      </c>
      <c r="BP19" s="912" t="str">
        <f t="shared" si="97"/>
        <v>BUKU PEMBANTU LS BENDAHARA</v>
      </c>
      <c r="BQ19" s="913">
        <f t="shared" si="143"/>
        <v>0</v>
      </c>
      <c r="BR19" s="702">
        <v>7</v>
      </c>
      <c r="BS19" s="650" t="str">
        <f t="shared" si="98"/>
        <v>BUKU PEMBANTU UANG MUKA PERJADIN</v>
      </c>
      <c r="BT19" s="651">
        <f t="shared" si="144"/>
        <v>0</v>
      </c>
      <c r="BU19" s="650">
        <f t="shared" ref="BU19" si="170">BR19</f>
        <v>7</v>
      </c>
      <c r="BV19" s="649" t="str">
        <f t="shared" si="100"/>
        <v>BUKU PEMBANTU UANG MUKA PERJADIN</v>
      </c>
      <c r="BW19" s="709">
        <f t="shared" si="146"/>
        <v>0</v>
      </c>
      <c r="BX19" s="873">
        <v>8</v>
      </c>
      <c r="BY19" s="874" t="str">
        <f t="shared" si="101"/>
        <v>BUKU PEMBANTU PAJAK UP</v>
      </c>
      <c r="BZ19" s="875">
        <f t="shared" si="147"/>
        <v>0</v>
      </c>
      <c r="CA19" s="876">
        <f t="shared" ref="CA19" si="171">BX19</f>
        <v>8</v>
      </c>
      <c r="CB19" s="874" t="str">
        <f t="shared" si="104"/>
        <v>BUKU PEMBANTU PAJAK UP</v>
      </c>
      <c r="CC19" s="877">
        <f t="shared" si="149"/>
        <v>0</v>
      </c>
      <c r="CD19" s="805">
        <v>9</v>
      </c>
      <c r="CE19" s="806" t="str">
        <f t="shared" si="105"/>
        <v>BUKU PEMBANTU BUNGA REKENING</v>
      </c>
      <c r="CF19" s="807">
        <f t="shared" si="150"/>
        <v>0</v>
      </c>
      <c r="CG19" s="806">
        <f t="shared" ref="CG19" si="172">CD19</f>
        <v>9</v>
      </c>
      <c r="CH19" s="806" t="str">
        <f t="shared" si="107"/>
        <v>BUKU PEMBANTU BUNGA REKENING</v>
      </c>
      <c r="CI19" s="808">
        <f t="shared" si="152"/>
        <v>0</v>
      </c>
      <c r="CJ19" s="835">
        <v>10</v>
      </c>
      <c r="CK19" s="836" t="str">
        <f t="shared" si="108"/>
        <v>BUKU PEMBANTU PAJAK UP &amp; LS</v>
      </c>
      <c r="CL19" s="837">
        <f t="shared" si="153"/>
        <v>0</v>
      </c>
      <c r="CM19" s="836">
        <f t="shared" ref="CM19" si="173">CJ19</f>
        <v>10</v>
      </c>
      <c r="CN19" s="836" t="str">
        <f t="shared" si="111"/>
        <v>BUKU PEMBANTU PAJAK UP &amp; LS</v>
      </c>
      <c r="CO19" s="838">
        <f t="shared" si="155"/>
        <v>0</v>
      </c>
      <c r="CP19" s="786">
        <f t="shared" si="156"/>
        <v>0</v>
      </c>
      <c r="CQ19" s="787">
        <f t="shared" si="157"/>
        <v>0</v>
      </c>
      <c r="CR19" s="782">
        <f t="shared" si="158"/>
        <v>0</v>
      </c>
      <c r="CS19" s="733">
        <v>11</v>
      </c>
      <c r="CT19" s="734" t="str">
        <f t="shared" si="116"/>
        <v>BUKU PENGESAHAN BELANJA</v>
      </c>
      <c r="CU19" s="735">
        <f t="shared" si="64"/>
        <v>0</v>
      </c>
      <c r="CV19" s="734">
        <f t="shared" ref="CV19" si="174">CS19</f>
        <v>11</v>
      </c>
      <c r="CW19" s="736" t="str">
        <f t="shared" si="118"/>
        <v>BUKU PENGESAHAN BELANJA</v>
      </c>
      <c r="CX19" s="737">
        <f t="shared" si="160"/>
        <v>0</v>
      </c>
      <c r="CY19" s="769">
        <v>12</v>
      </c>
      <c r="CZ19" s="770" t="str">
        <f t="shared" si="67"/>
        <v>BUKU PENGEMBALIAN BELANJA</v>
      </c>
      <c r="DA19" s="771">
        <f t="shared" si="161"/>
        <v>0</v>
      </c>
      <c r="DB19" s="770">
        <f t="shared" ref="DB19" si="175">CY19</f>
        <v>12</v>
      </c>
      <c r="DC19" s="770" t="str">
        <f t="shared" si="122"/>
        <v>BUKU PENGEMBALIAN BELANJA</v>
      </c>
      <c r="DD19" s="772">
        <f t="shared" si="163"/>
        <v>0</v>
      </c>
    </row>
    <row r="20" spans="1:108" x14ac:dyDescent="0.2">
      <c r="A20" s="1124" t="s">
        <v>318</v>
      </c>
      <c r="B20" s="63"/>
      <c r="C20" s="677">
        <v>46051</v>
      </c>
      <c r="D20" s="540" t="str">
        <f t="shared" si="124"/>
        <v>2026.010</v>
      </c>
      <c r="E20" s="653" t="s">
        <v>40</v>
      </c>
      <c r="F20" s="635" t="s">
        <v>693</v>
      </c>
      <c r="G20" s="649"/>
      <c r="H20" s="639"/>
      <c r="I20" s="1125"/>
      <c r="J20" s="648"/>
      <c r="K20" s="639"/>
      <c r="L20" s="1126">
        <v>4440000</v>
      </c>
      <c r="M20" s="639"/>
      <c r="N20" s="639"/>
      <c r="O20" s="651">
        <f t="shared" si="70"/>
        <v>4440000</v>
      </c>
      <c r="P20" s="1090">
        <f t="shared" si="71"/>
        <v>0</v>
      </c>
      <c r="Q20" s="641">
        <f t="shared" si="0"/>
        <v>0</v>
      </c>
      <c r="R20" s="640">
        <v>1</v>
      </c>
      <c r="S20" s="640" t="str">
        <f t="shared" si="1"/>
        <v>BUKU KAS UMUM</v>
      </c>
      <c r="T20" s="641">
        <f t="shared" si="2"/>
        <v>4440000</v>
      </c>
      <c r="U20" s="641">
        <f t="shared" si="3"/>
        <v>0</v>
      </c>
      <c r="V20" s="641">
        <f t="shared" si="4"/>
        <v>0</v>
      </c>
      <c r="W20" s="1082">
        <f t="shared" si="72"/>
        <v>0</v>
      </c>
      <c r="X20" s="641">
        <f t="shared" si="5"/>
        <v>0</v>
      </c>
      <c r="Y20" s="640">
        <f t="shared" si="73"/>
        <v>1</v>
      </c>
      <c r="Z20" s="640" t="str">
        <f t="shared" si="7"/>
        <v>BUKU KAS UMUM</v>
      </c>
      <c r="AA20" s="1083">
        <f t="shared" si="8"/>
        <v>0</v>
      </c>
      <c r="AB20" s="1055">
        <v>10</v>
      </c>
      <c r="AC20" s="1056" t="str">
        <f t="shared" si="74"/>
        <v>BUKU PEMBANTU PAJAK UP &amp; LS</v>
      </c>
      <c r="AD20" s="1057">
        <f t="shared" si="126"/>
        <v>4440000</v>
      </c>
      <c r="AE20" s="1057">
        <f t="shared" si="127"/>
        <v>0</v>
      </c>
      <c r="AF20" s="1057">
        <f t="shared" si="77"/>
        <v>4440000</v>
      </c>
      <c r="AG20" s="1057">
        <f t="shared" si="128"/>
        <v>0</v>
      </c>
      <c r="AH20" s="1057">
        <f t="shared" si="129"/>
        <v>0</v>
      </c>
      <c r="AI20" s="1058">
        <f t="shared" si="14"/>
        <v>10</v>
      </c>
      <c r="AJ20" s="1058" t="str">
        <f t="shared" si="81"/>
        <v>BUKU PEMBANTU PAJAK UP &amp; LS</v>
      </c>
      <c r="AK20" s="1059">
        <f t="shared" si="16"/>
        <v>0</v>
      </c>
      <c r="AL20" s="1014">
        <v>2</v>
      </c>
      <c r="AM20" s="1015" t="str">
        <f t="shared" si="82"/>
        <v>BUKU PEMBANTU KAS TUNAI</v>
      </c>
      <c r="AN20" s="1016">
        <f t="shared" si="131"/>
        <v>0</v>
      </c>
      <c r="AO20" s="1015">
        <f t="shared" si="19"/>
        <v>2</v>
      </c>
      <c r="AP20" s="1015" t="str">
        <f t="shared" si="84"/>
        <v>BUKU PEMBANTU KAS TUNAI</v>
      </c>
      <c r="AQ20" s="1017">
        <f t="shared" si="133"/>
        <v>0</v>
      </c>
      <c r="AR20" s="979">
        <v>3</v>
      </c>
      <c r="AS20" s="980" t="str">
        <f t="shared" si="85"/>
        <v>BUKU PEMBANTU BANK</v>
      </c>
      <c r="AT20" s="981">
        <f t="shared" si="23"/>
        <v>4440000</v>
      </c>
      <c r="AU20" s="981">
        <f t="shared" si="24"/>
        <v>0</v>
      </c>
      <c r="AV20" s="982">
        <f t="shared" si="86"/>
        <v>0</v>
      </c>
      <c r="AW20" s="983">
        <f t="shared" si="25"/>
        <v>3</v>
      </c>
      <c r="AX20" s="980" t="str">
        <f t="shared" si="88"/>
        <v>BUKU PEMBANTU BANK</v>
      </c>
      <c r="AY20" s="984">
        <f t="shared" si="27"/>
        <v>0</v>
      </c>
      <c r="AZ20" s="702">
        <v>4</v>
      </c>
      <c r="BA20" s="649" t="str">
        <f t="shared" si="89"/>
        <v>BUKU PEMBANTU BPP</v>
      </c>
      <c r="BB20" s="651">
        <f t="shared" si="135"/>
        <v>0</v>
      </c>
      <c r="BC20" s="650">
        <f t="shared" si="30"/>
        <v>4</v>
      </c>
      <c r="BD20" s="649" t="str">
        <f t="shared" si="91"/>
        <v>BUKU PEMBANTU BPP</v>
      </c>
      <c r="BE20" s="709">
        <f t="shared" si="137"/>
        <v>0</v>
      </c>
      <c r="BF20" s="944">
        <v>5</v>
      </c>
      <c r="BG20" s="945" t="str">
        <f t="shared" si="92"/>
        <v>BUKU PEMBANTU UANG PERSEDIAAN</v>
      </c>
      <c r="BH20" s="946">
        <f t="shared" si="138"/>
        <v>0</v>
      </c>
      <c r="BI20" s="945">
        <f t="shared" si="35"/>
        <v>5</v>
      </c>
      <c r="BJ20" s="947" t="str">
        <f t="shared" si="94"/>
        <v>BUKU PEMBANTU UANG PERSEDIAAN</v>
      </c>
      <c r="BK20" s="948">
        <f t="shared" si="140"/>
        <v>0</v>
      </c>
      <c r="BL20" s="909">
        <v>6</v>
      </c>
      <c r="BM20" s="910" t="str">
        <f t="shared" si="95"/>
        <v>BUKU PEMBANTU LS BENDAHARA</v>
      </c>
      <c r="BN20" s="911">
        <f t="shared" si="141"/>
        <v>4440000</v>
      </c>
      <c r="BO20" s="910">
        <f t="shared" si="40"/>
        <v>6</v>
      </c>
      <c r="BP20" s="912" t="str">
        <f t="shared" si="97"/>
        <v>BUKU PEMBANTU LS BENDAHARA</v>
      </c>
      <c r="BQ20" s="913">
        <f t="shared" si="143"/>
        <v>0</v>
      </c>
      <c r="BR20" s="702">
        <v>7</v>
      </c>
      <c r="BS20" s="650" t="str">
        <f t="shared" si="98"/>
        <v>BUKU PEMBANTU UANG MUKA PERJADIN</v>
      </c>
      <c r="BT20" s="651">
        <f t="shared" si="144"/>
        <v>0</v>
      </c>
      <c r="BU20" s="650">
        <f t="shared" si="45"/>
        <v>7</v>
      </c>
      <c r="BV20" s="649" t="str">
        <f t="shared" si="100"/>
        <v>BUKU PEMBANTU UANG MUKA PERJADIN</v>
      </c>
      <c r="BW20" s="709">
        <f t="shared" si="146"/>
        <v>0</v>
      </c>
      <c r="BX20" s="873">
        <v>8</v>
      </c>
      <c r="BY20" s="874" t="str">
        <f t="shared" si="101"/>
        <v>BUKU PEMBANTU PAJAK UP</v>
      </c>
      <c r="BZ20" s="875">
        <f t="shared" si="147"/>
        <v>0</v>
      </c>
      <c r="CA20" s="876">
        <f t="shared" si="49"/>
        <v>8</v>
      </c>
      <c r="CB20" s="874" t="str">
        <f t="shared" si="104"/>
        <v>BUKU PEMBANTU PAJAK UP</v>
      </c>
      <c r="CC20" s="877">
        <f t="shared" si="149"/>
        <v>0</v>
      </c>
      <c r="CD20" s="805">
        <v>9</v>
      </c>
      <c r="CE20" s="806" t="str">
        <f t="shared" si="105"/>
        <v>BUKU PEMBANTU BUNGA REKENING</v>
      </c>
      <c r="CF20" s="807">
        <f t="shared" si="150"/>
        <v>0</v>
      </c>
      <c r="CG20" s="806">
        <f t="shared" si="54"/>
        <v>9</v>
      </c>
      <c r="CH20" s="806" t="str">
        <f t="shared" si="107"/>
        <v>BUKU PEMBANTU BUNGA REKENING</v>
      </c>
      <c r="CI20" s="808">
        <f t="shared" si="152"/>
        <v>0</v>
      </c>
      <c r="CJ20" s="835">
        <v>10</v>
      </c>
      <c r="CK20" s="836" t="str">
        <f t="shared" si="108"/>
        <v>BUKU PEMBANTU PAJAK UP &amp; LS</v>
      </c>
      <c r="CL20" s="837">
        <f t="shared" si="153"/>
        <v>0</v>
      </c>
      <c r="CM20" s="836">
        <f t="shared" si="58"/>
        <v>10</v>
      </c>
      <c r="CN20" s="836" t="str">
        <f t="shared" si="111"/>
        <v>BUKU PEMBANTU PAJAK UP &amp; LS</v>
      </c>
      <c r="CO20" s="838">
        <f t="shared" si="155"/>
        <v>0</v>
      </c>
      <c r="CP20" s="786">
        <f t="shared" si="156"/>
        <v>0</v>
      </c>
      <c r="CQ20" s="787">
        <f t="shared" si="157"/>
        <v>0</v>
      </c>
      <c r="CR20" s="782">
        <f t="shared" si="158"/>
        <v>0</v>
      </c>
      <c r="CS20" s="733">
        <v>11</v>
      </c>
      <c r="CT20" s="734" t="str">
        <f t="shared" si="116"/>
        <v>BUKU PENGESAHAN BELANJA</v>
      </c>
      <c r="CU20" s="735">
        <f t="shared" si="64"/>
        <v>0</v>
      </c>
      <c r="CV20" s="734">
        <f t="shared" si="125"/>
        <v>11</v>
      </c>
      <c r="CW20" s="736" t="str">
        <f t="shared" si="118"/>
        <v>BUKU PENGESAHAN BELANJA</v>
      </c>
      <c r="CX20" s="737">
        <f t="shared" si="160"/>
        <v>0</v>
      </c>
      <c r="CY20" s="769">
        <v>12</v>
      </c>
      <c r="CZ20" s="770" t="str">
        <f t="shared" si="67"/>
        <v>BUKU PENGEMBALIAN BELANJA</v>
      </c>
      <c r="DA20" s="771">
        <f t="shared" si="161"/>
        <v>0</v>
      </c>
      <c r="DB20" s="770">
        <f t="shared" si="68"/>
        <v>12</v>
      </c>
      <c r="DC20" s="770" t="str">
        <f t="shared" si="122"/>
        <v>BUKU PENGEMBALIAN BELANJA</v>
      </c>
      <c r="DD20" s="772">
        <f t="shared" si="163"/>
        <v>0</v>
      </c>
    </row>
    <row r="21" spans="1:108" x14ac:dyDescent="0.2">
      <c r="A21" s="1124" t="s">
        <v>579</v>
      </c>
      <c r="B21" s="63"/>
      <c r="C21" s="677">
        <v>46051</v>
      </c>
      <c r="D21" s="540" t="str">
        <f t="shared" si="124"/>
        <v>2026.011</v>
      </c>
      <c r="E21" s="648" t="s">
        <v>46</v>
      </c>
      <c r="F21" s="610" t="s">
        <v>694</v>
      </c>
      <c r="G21" s="649"/>
      <c r="H21" s="639" t="s">
        <v>720</v>
      </c>
      <c r="I21" s="1125"/>
      <c r="J21" s="648"/>
      <c r="K21" s="639"/>
      <c r="L21" s="1126">
        <v>2900</v>
      </c>
      <c r="M21" s="639"/>
      <c r="N21" s="639"/>
      <c r="O21" s="651">
        <f t="shared" si="70"/>
        <v>0</v>
      </c>
      <c r="P21" s="1090">
        <f t="shared" si="71"/>
        <v>0</v>
      </c>
      <c r="Q21" s="641">
        <f t="shared" si="0"/>
        <v>0</v>
      </c>
      <c r="R21" s="640">
        <v>1</v>
      </c>
      <c r="S21" s="640" t="str">
        <f t="shared" si="1"/>
        <v>BUKU KAS UMUM</v>
      </c>
      <c r="T21" s="641">
        <f t="shared" si="2"/>
        <v>0</v>
      </c>
      <c r="U21" s="641">
        <f t="shared" si="3"/>
        <v>0</v>
      </c>
      <c r="V21" s="641">
        <f t="shared" si="4"/>
        <v>2900</v>
      </c>
      <c r="W21" s="1082">
        <f t="shared" si="72"/>
        <v>0</v>
      </c>
      <c r="X21" s="641">
        <f t="shared" si="5"/>
        <v>0</v>
      </c>
      <c r="Y21" s="640">
        <f t="shared" si="73"/>
        <v>1</v>
      </c>
      <c r="Z21" s="640" t="str">
        <f t="shared" si="7"/>
        <v>BUKU KAS UMUM</v>
      </c>
      <c r="AA21" s="1083">
        <f t="shared" si="8"/>
        <v>2900</v>
      </c>
      <c r="AB21" s="1055">
        <v>10</v>
      </c>
      <c r="AC21" s="1056" t="str">
        <f t="shared" si="74"/>
        <v>BUKU PEMBANTU PAJAK UP &amp; LS</v>
      </c>
      <c r="AD21" s="1057">
        <f t="shared" si="126"/>
        <v>0</v>
      </c>
      <c r="AE21" s="1057">
        <f t="shared" si="127"/>
        <v>0</v>
      </c>
      <c r="AF21" s="1057">
        <f t="shared" si="77"/>
        <v>0</v>
      </c>
      <c r="AG21" s="1057">
        <f t="shared" si="128"/>
        <v>2900</v>
      </c>
      <c r="AH21" s="1057">
        <f t="shared" si="129"/>
        <v>0</v>
      </c>
      <c r="AI21" s="1058">
        <f t="shared" si="14"/>
        <v>10</v>
      </c>
      <c r="AJ21" s="1058" t="str">
        <f t="shared" si="81"/>
        <v>BUKU PEMBANTU PAJAK UP &amp; LS</v>
      </c>
      <c r="AK21" s="1059">
        <f t="shared" si="16"/>
        <v>2900</v>
      </c>
      <c r="AL21" s="1014">
        <v>2</v>
      </c>
      <c r="AM21" s="1015" t="str">
        <f t="shared" si="82"/>
        <v>BUKU PEMBANTU KAS TUNAI</v>
      </c>
      <c r="AN21" s="1016">
        <f t="shared" si="131"/>
        <v>0</v>
      </c>
      <c r="AO21" s="1015">
        <f t="shared" si="19"/>
        <v>2</v>
      </c>
      <c r="AP21" s="1015" t="str">
        <f t="shared" si="84"/>
        <v>BUKU PEMBANTU KAS TUNAI</v>
      </c>
      <c r="AQ21" s="1017">
        <f t="shared" si="133"/>
        <v>0</v>
      </c>
      <c r="AR21" s="979">
        <v>3</v>
      </c>
      <c r="AS21" s="980" t="str">
        <f t="shared" si="85"/>
        <v>BUKU PEMBANTU BANK</v>
      </c>
      <c r="AT21" s="981">
        <f t="shared" si="23"/>
        <v>0</v>
      </c>
      <c r="AU21" s="981">
        <f t="shared" si="24"/>
        <v>2900</v>
      </c>
      <c r="AV21" s="982">
        <f t="shared" si="86"/>
        <v>0</v>
      </c>
      <c r="AW21" s="983">
        <f t="shared" si="25"/>
        <v>3</v>
      </c>
      <c r="AX21" s="980" t="str">
        <f t="shared" si="88"/>
        <v>BUKU PEMBANTU BANK</v>
      </c>
      <c r="AY21" s="984">
        <f t="shared" si="27"/>
        <v>2900</v>
      </c>
      <c r="AZ21" s="702">
        <v>4</v>
      </c>
      <c r="BA21" s="649" t="str">
        <f t="shared" si="89"/>
        <v>BUKU PEMBANTU BPP</v>
      </c>
      <c r="BB21" s="651">
        <f t="shared" si="135"/>
        <v>0</v>
      </c>
      <c r="BC21" s="650">
        <f t="shared" si="30"/>
        <v>4</v>
      </c>
      <c r="BD21" s="649" t="str">
        <f t="shared" si="91"/>
        <v>BUKU PEMBANTU BPP</v>
      </c>
      <c r="BE21" s="709">
        <f t="shared" si="137"/>
        <v>0</v>
      </c>
      <c r="BF21" s="944">
        <v>5</v>
      </c>
      <c r="BG21" s="945" t="str">
        <f t="shared" si="92"/>
        <v>BUKU PEMBANTU UANG PERSEDIAAN</v>
      </c>
      <c r="BH21" s="946">
        <f t="shared" si="138"/>
        <v>0</v>
      </c>
      <c r="BI21" s="945">
        <f t="shared" si="35"/>
        <v>5</v>
      </c>
      <c r="BJ21" s="947" t="str">
        <f t="shared" si="94"/>
        <v>BUKU PEMBANTU UANG PERSEDIAAN</v>
      </c>
      <c r="BK21" s="948">
        <f t="shared" si="140"/>
        <v>0</v>
      </c>
      <c r="BL21" s="909">
        <v>6</v>
      </c>
      <c r="BM21" s="910" t="str">
        <f t="shared" si="95"/>
        <v>BUKU PEMBANTU LS BENDAHARA</v>
      </c>
      <c r="BN21" s="911">
        <f t="shared" si="141"/>
        <v>0</v>
      </c>
      <c r="BO21" s="910">
        <f t="shared" si="40"/>
        <v>6</v>
      </c>
      <c r="BP21" s="912" t="str">
        <f t="shared" si="97"/>
        <v>BUKU PEMBANTU LS BENDAHARA</v>
      </c>
      <c r="BQ21" s="913">
        <f t="shared" si="143"/>
        <v>2900</v>
      </c>
      <c r="BR21" s="702">
        <v>7</v>
      </c>
      <c r="BS21" s="650" t="str">
        <f t="shared" si="98"/>
        <v>BUKU PEMBANTU UANG MUKA PERJADIN</v>
      </c>
      <c r="BT21" s="651">
        <f t="shared" si="144"/>
        <v>0</v>
      </c>
      <c r="BU21" s="650">
        <f t="shared" si="45"/>
        <v>7</v>
      </c>
      <c r="BV21" s="649" t="str">
        <f t="shared" si="100"/>
        <v>BUKU PEMBANTU UANG MUKA PERJADIN</v>
      </c>
      <c r="BW21" s="709">
        <f t="shared" si="146"/>
        <v>0</v>
      </c>
      <c r="BX21" s="873">
        <v>8</v>
      </c>
      <c r="BY21" s="874" t="str">
        <f t="shared" si="101"/>
        <v>BUKU PEMBANTU PAJAK UP</v>
      </c>
      <c r="BZ21" s="875">
        <f t="shared" si="147"/>
        <v>0</v>
      </c>
      <c r="CA21" s="876">
        <f t="shared" si="49"/>
        <v>8</v>
      </c>
      <c r="CB21" s="874" t="str">
        <f t="shared" si="104"/>
        <v>BUKU PEMBANTU PAJAK UP</v>
      </c>
      <c r="CC21" s="877">
        <f t="shared" si="149"/>
        <v>0</v>
      </c>
      <c r="CD21" s="805">
        <v>9</v>
      </c>
      <c r="CE21" s="806" t="str">
        <f t="shared" si="105"/>
        <v>BUKU PEMBANTU BUNGA REKENING</v>
      </c>
      <c r="CF21" s="807">
        <f t="shared" si="150"/>
        <v>0</v>
      </c>
      <c r="CG21" s="806">
        <f t="shared" si="54"/>
        <v>9</v>
      </c>
      <c r="CH21" s="806" t="str">
        <f t="shared" si="107"/>
        <v>BUKU PEMBANTU BUNGA REKENING</v>
      </c>
      <c r="CI21" s="808">
        <f t="shared" si="152"/>
        <v>0</v>
      </c>
      <c r="CJ21" s="835">
        <v>10</v>
      </c>
      <c r="CK21" s="836" t="str">
        <f t="shared" si="108"/>
        <v>BUKU PEMBANTU PAJAK UP &amp; LS</v>
      </c>
      <c r="CL21" s="837">
        <f t="shared" si="153"/>
        <v>0</v>
      </c>
      <c r="CM21" s="836">
        <f t="shared" si="58"/>
        <v>10</v>
      </c>
      <c r="CN21" s="836" t="str">
        <f t="shared" si="111"/>
        <v>BUKU PEMBANTU PAJAK UP &amp; LS</v>
      </c>
      <c r="CO21" s="838">
        <f t="shared" si="155"/>
        <v>0</v>
      </c>
      <c r="CP21" s="786">
        <f t="shared" si="156"/>
        <v>0</v>
      </c>
      <c r="CQ21" s="787">
        <f t="shared" si="157"/>
        <v>0</v>
      </c>
      <c r="CR21" s="782">
        <f t="shared" si="158"/>
        <v>0</v>
      </c>
      <c r="CS21" s="733">
        <v>11</v>
      </c>
      <c r="CT21" s="734" t="str">
        <f t="shared" si="116"/>
        <v>BUKU PENGESAHAN BELANJA</v>
      </c>
      <c r="CU21" s="735">
        <f t="shared" si="64"/>
        <v>2900</v>
      </c>
      <c r="CV21" s="734">
        <f t="shared" si="125"/>
        <v>11</v>
      </c>
      <c r="CW21" s="736" t="str">
        <f t="shared" si="118"/>
        <v>BUKU PENGESAHAN BELANJA</v>
      </c>
      <c r="CX21" s="737">
        <f t="shared" si="160"/>
        <v>0</v>
      </c>
      <c r="CY21" s="769">
        <v>12</v>
      </c>
      <c r="CZ21" s="770" t="str">
        <f t="shared" si="67"/>
        <v>BUKU PENGEMBALIAN BELANJA</v>
      </c>
      <c r="DA21" s="771">
        <f t="shared" si="161"/>
        <v>0</v>
      </c>
      <c r="DB21" s="770">
        <f t="shared" si="68"/>
        <v>12</v>
      </c>
      <c r="DC21" s="770" t="str">
        <f t="shared" si="122"/>
        <v>BUKU PENGEMBALIAN BELANJA</v>
      </c>
      <c r="DD21" s="772">
        <f t="shared" si="163"/>
        <v>0</v>
      </c>
    </row>
    <row r="22" spans="1:108" x14ac:dyDescent="0.2">
      <c r="A22" s="1124" t="s">
        <v>580</v>
      </c>
      <c r="B22" s="63"/>
      <c r="C22" s="677">
        <v>46051</v>
      </c>
      <c r="D22" s="540" t="str">
        <f t="shared" si="124"/>
        <v>2026.012</v>
      </c>
      <c r="E22" s="648" t="s">
        <v>46</v>
      </c>
      <c r="F22" s="610" t="s">
        <v>695</v>
      </c>
      <c r="G22" s="649"/>
      <c r="H22" s="639" t="s">
        <v>720</v>
      </c>
      <c r="I22" s="1125"/>
      <c r="J22" s="648"/>
      <c r="K22" s="639"/>
      <c r="L22" s="1126">
        <v>24997100</v>
      </c>
      <c r="M22" s="639"/>
      <c r="N22" s="639"/>
      <c r="O22" s="651">
        <f t="shared" si="70"/>
        <v>0</v>
      </c>
      <c r="P22" s="1090">
        <f t="shared" si="71"/>
        <v>0</v>
      </c>
      <c r="Q22" s="641">
        <f t="shared" si="0"/>
        <v>0</v>
      </c>
      <c r="R22" s="640">
        <v>1</v>
      </c>
      <c r="S22" s="640" t="str">
        <f t="shared" si="1"/>
        <v>BUKU KAS UMUM</v>
      </c>
      <c r="T22" s="641">
        <f t="shared" si="2"/>
        <v>0</v>
      </c>
      <c r="U22" s="641">
        <f t="shared" si="3"/>
        <v>0</v>
      </c>
      <c r="V22" s="641">
        <f t="shared" si="4"/>
        <v>24997100</v>
      </c>
      <c r="W22" s="1082">
        <f t="shared" si="72"/>
        <v>0</v>
      </c>
      <c r="X22" s="641">
        <f t="shared" si="5"/>
        <v>0</v>
      </c>
      <c r="Y22" s="640">
        <f t="shared" si="73"/>
        <v>1</v>
      </c>
      <c r="Z22" s="640" t="str">
        <f t="shared" si="7"/>
        <v>BUKU KAS UMUM</v>
      </c>
      <c r="AA22" s="1083">
        <f t="shared" si="8"/>
        <v>24997100</v>
      </c>
      <c r="AB22" s="1055">
        <v>10</v>
      </c>
      <c r="AC22" s="1056" t="str">
        <f t="shared" si="74"/>
        <v>BUKU PEMBANTU PAJAK UP &amp; LS</v>
      </c>
      <c r="AD22" s="1057">
        <f t="shared" si="126"/>
        <v>0</v>
      </c>
      <c r="AE22" s="1057">
        <f t="shared" si="127"/>
        <v>0</v>
      </c>
      <c r="AF22" s="1057">
        <f t="shared" si="77"/>
        <v>0</v>
      </c>
      <c r="AG22" s="1057">
        <f t="shared" si="128"/>
        <v>24997100</v>
      </c>
      <c r="AH22" s="1057">
        <f t="shared" si="129"/>
        <v>0</v>
      </c>
      <c r="AI22" s="1058">
        <f t="shared" si="14"/>
        <v>10</v>
      </c>
      <c r="AJ22" s="1058" t="str">
        <f t="shared" si="81"/>
        <v>BUKU PEMBANTU PAJAK UP &amp; LS</v>
      </c>
      <c r="AK22" s="1059">
        <f t="shared" si="16"/>
        <v>24997100</v>
      </c>
      <c r="AL22" s="1014">
        <v>2</v>
      </c>
      <c r="AM22" s="1015" t="str">
        <f t="shared" si="82"/>
        <v>BUKU PEMBANTU KAS TUNAI</v>
      </c>
      <c r="AN22" s="1016">
        <f t="shared" si="131"/>
        <v>0</v>
      </c>
      <c r="AO22" s="1015">
        <f t="shared" si="19"/>
        <v>2</v>
      </c>
      <c r="AP22" s="1015" t="str">
        <f t="shared" si="84"/>
        <v>BUKU PEMBANTU KAS TUNAI</v>
      </c>
      <c r="AQ22" s="1017">
        <f t="shared" si="133"/>
        <v>0</v>
      </c>
      <c r="AR22" s="979">
        <v>3</v>
      </c>
      <c r="AS22" s="980" t="str">
        <f t="shared" si="85"/>
        <v>BUKU PEMBANTU BANK</v>
      </c>
      <c r="AT22" s="981">
        <f t="shared" si="23"/>
        <v>0</v>
      </c>
      <c r="AU22" s="981">
        <f t="shared" si="24"/>
        <v>24997100</v>
      </c>
      <c r="AV22" s="982">
        <f t="shared" si="86"/>
        <v>0</v>
      </c>
      <c r="AW22" s="983">
        <f t="shared" si="25"/>
        <v>3</v>
      </c>
      <c r="AX22" s="980" t="str">
        <f t="shared" si="88"/>
        <v>BUKU PEMBANTU BANK</v>
      </c>
      <c r="AY22" s="984">
        <f t="shared" si="27"/>
        <v>24997100</v>
      </c>
      <c r="AZ22" s="702">
        <v>4</v>
      </c>
      <c r="BA22" s="649" t="str">
        <f t="shared" si="89"/>
        <v>BUKU PEMBANTU BPP</v>
      </c>
      <c r="BB22" s="651">
        <f t="shared" si="135"/>
        <v>0</v>
      </c>
      <c r="BC22" s="650">
        <f t="shared" si="30"/>
        <v>4</v>
      </c>
      <c r="BD22" s="649" t="str">
        <f t="shared" si="91"/>
        <v>BUKU PEMBANTU BPP</v>
      </c>
      <c r="BE22" s="709">
        <f t="shared" si="137"/>
        <v>0</v>
      </c>
      <c r="BF22" s="944">
        <v>5</v>
      </c>
      <c r="BG22" s="945" t="str">
        <f t="shared" si="92"/>
        <v>BUKU PEMBANTU UANG PERSEDIAAN</v>
      </c>
      <c r="BH22" s="946">
        <f t="shared" si="138"/>
        <v>0</v>
      </c>
      <c r="BI22" s="945">
        <f t="shared" si="35"/>
        <v>5</v>
      </c>
      <c r="BJ22" s="947" t="str">
        <f t="shared" si="94"/>
        <v>BUKU PEMBANTU UANG PERSEDIAAN</v>
      </c>
      <c r="BK22" s="948">
        <f t="shared" si="140"/>
        <v>0</v>
      </c>
      <c r="BL22" s="909">
        <v>6</v>
      </c>
      <c r="BM22" s="910" t="str">
        <f t="shared" si="95"/>
        <v>BUKU PEMBANTU LS BENDAHARA</v>
      </c>
      <c r="BN22" s="911">
        <f t="shared" si="141"/>
        <v>0</v>
      </c>
      <c r="BO22" s="910">
        <f t="shared" si="40"/>
        <v>6</v>
      </c>
      <c r="BP22" s="912" t="str">
        <f t="shared" si="97"/>
        <v>BUKU PEMBANTU LS BENDAHARA</v>
      </c>
      <c r="BQ22" s="913">
        <f t="shared" si="143"/>
        <v>24997100</v>
      </c>
      <c r="BR22" s="702">
        <v>7</v>
      </c>
      <c r="BS22" s="650" t="str">
        <f t="shared" si="98"/>
        <v>BUKU PEMBANTU UANG MUKA PERJADIN</v>
      </c>
      <c r="BT22" s="651">
        <f t="shared" si="144"/>
        <v>0</v>
      </c>
      <c r="BU22" s="650">
        <f t="shared" si="45"/>
        <v>7</v>
      </c>
      <c r="BV22" s="649" t="str">
        <f t="shared" si="100"/>
        <v>BUKU PEMBANTU UANG MUKA PERJADIN</v>
      </c>
      <c r="BW22" s="709">
        <f t="shared" si="146"/>
        <v>0</v>
      </c>
      <c r="BX22" s="873">
        <v>8</v>
      </c>
      <c r="BY22" s="874" t="str">
        <f t="shared" si="101"/>
        <v>BUKU PEMBANTU PAJAK UP</v>
      </c>
      <c r="BZ22" s="875">
        <f t="shared" si="147"/>
        <v>0</v>
      </c>
      <c r="CA22" s="876">
        <f t="shared" si="49"/>
        <v>8</v>
      </c>
      <c r="CB22" s="874" t="str">
        <f t="shared" si="104"/>
        <v>BUKU PEMBANTU PAJAK UP</v>
      </c>
      <c r="CC22" s="877">
        <f t="shared" si="149"/>
        <v>0</v>
      </c>
      <c r="CD22" s="805">
        <v>9</v>
      </c>
      <c r="CE22" s="806" t="str">
        <f t="shared" si="105"/>
        <v>BUKU PEMBANTU BUNGA REKENING</v>
      </c>
      <c r="CF22" s="807">
        <f t="shared" si="150"/>
        <v>0</v>
      </c>
      <c r="CG22" s="806">
        <f t="shared" si="54"/>
        <v>9</v>
      </c>
      <c r="CH22" s="806" t="str">
        <f t="shared" si="107"/>
        <v>BUKU PEMBANTU BUNGA REKENING</v>
      </c>
      <c r="CI22" s="808">
        <f t="shared" si="152"/>
        <v>0</v>
      </c>
      <c r="CJ22" s="835">
        <v>10</v>
      </c>
      <c r="CK22" s="836" t="str">
        <f t="shared" si="108"/>
        <v>BUKU PEMBANTU PAJAK UP &amp; LS</v>
      </c>
      <c r="CL22" s="837">
        <f t="shared" si="153"/>
        <v>0</v>
      </c>
      <c r="CM22" s="836">
        <f t="shared" si="58"/>
        <v>10</v>
      </c>
      <c r="CN22" s="836" t="str">
        <f t="shared" si="111"/>
        <v>BUKU PEMBANTU PAJAK UP &amp; LS</v>
      </c>
      <c r="CO22" s="838">
        <f t="shared" si="155"/>
        <v>0</v>
      </c>
      <c r="CP22" s="786">
        <f t="shared" si="156"/>
        <v>0</v>
      </c>
      <c r="CQ22" s="787">
        <f t="shared" si="157"/>
        <v>0</v>
      </c>
      <c r="CR22" s="782">
        <f t="shared" si="158"/>
        <v>0</v>
      </c>
      <c r="CS22" s="733">
        <v>11</v>
      </c>
      <c r="CT22" s="734" t="str">
        <f t="shared" si="116"/>
        <v>BUKU PENGESAHAN BELANJA</v>
      </c>
      <c r="CU22" s="735">
        <f t="shared" si="64"/>
        <v>24997100</v>
      </c>
      <c r="CV22" s="734">
        <f t="shared" si="125"/>
        <v>11</v>
      </c>
      <c r="CW22" s="736" t="str">
        <f t="shared" si="118"/>
        <v>BUKU PENGESAHAN BELANJA</v>
      </c>
      <c r="CX22" s="737">
        <f t="shared" si="160"/>
        <v>0</v>
      </c>
      <c r="CY22" s="769">
        <v>12</v>
      </c>
      <c r="CZ22" s="770" t="str">
        <f t="shared" si="67"/>
        <v>BUKU PENGEMBALIAN BELANJA</v>
      </c>
      <c r="DA22" s="771">
        <f t="shared" si="161"/>
        <v>0</v>
      </c>
      <c r="DB22" s="770">
        <f t="shared" si="68"/>
        <v>12</v>
      </c>
      <c r="DC22" s="770" t="str">
        <f t="shared" si="122"/>
        <v>BUKU PENGEMBALIAN BELANJA</v>
      </c>
      <c r="DD22" s="772">
        <f t="shared" si="163"/>
        <v>0</v>
      </c>
    </row>
    <row r="23" spans="1:108" x14ac:dyDescent="0.2">
      <c r="A23" s="1124" t="s">
        <v>581</v>
      </c>
      <c r="B23" s="63"/>
      <c r="C23" s="677">
        <v>46051</v>
      </c>
      <c r="D23" s="540" t="str">
        <f t="shared" si="124"/>
        <v>2026.013</v>
      </c>
      <c r="E23" s="648" t="s">
        <v>46</v>
      </c>
      <c r="F23" s="610" t="s">
        <v>696</v>
      </c>
      <c r="G23" s="649"/>
      <c r="H23" s="639" t="s">
        <v>578</v>
      </c>
      <c r="I23" s="1125"/>
      <c r="J23" s="648"/>
      <c r="K23" s="639"/>
      <c r="L23" s="1126">
        <v>173661169</v>
      </c>
      <c r="M23" s="639"/>
      <c r="N23" s="639"/>
      <c r="O23" s="651">
        <f t="shared" si="70"/>
        <v>0</v>
      </c>
      <c r="P23" s="1090">
        <f t="shared" si="71"/>
        <v>0</v>
      </c>
      <c r="Q23" s="641">
        <f t="shared" si="0"/>
        <v>0</v>
      </c>
      <c r="R23" s="640">
        <v>1</v>
      </c>
      <c r="S23" s="640" t="str">
        <f t="shared" si="1"/>
        <v>BUKU KAS UMUM</v>
      </c>
      <c r="T23" s="641">
        <f t="shared" si="2"/>
        <v>0</v>
      </c>
      <c r="U23" s="641">
        <f t="shared" si="3"/>
        <v>0</v>
      </c>
      <c r="V23" s="641">
        <f t="shared" si="4"/>
        <v>173661169</v>
      </c>
      <c r="W23" s="1082">
        <f t="shared" si="72"/>
        <v>0</v>
      </c>
      <c r="X23" s="641">
        <f t="shared" si="5"/>
        <v>0</v>
      </c>
      <c r="Y23" s="640">
        <f t="shared" si="73"/>
        <v>1</v>
      </c>
      <c r="Z23" s="640" t="str">
        <f t="shared" si="7"/>
        <v>BUKU KAS UMUM</v>
      </c>
      <c r="AA23" s="1083">
        <f t="shared" si="8"/>
        <v>173661169</v>
      </c>
      <c r="AB23" s="1055">
        <v>10</v>
      </c>
      <c r="AC23" s="1056" t="str">
        <f t="shared" si="74"/>
        <v>BUKU PEMBANTU PAJAK UP &amp; LS</v>
      </c>
      <c r="AD23" s="1057">
        <f t="shared" si="126"/>
        <v>0</v>
      </c>
      <c r="AE23" s="1057">
        <f t="shared" si="127"/>
        <v>0</v>
      </c>
      <c r="AF23" s="1057">
        <f t="shared" si="77"/>
        <v>0</v>
      </c>
      <c r="AG23" s="1057">
        <f t="shared" si="128"/>
        <v>173661169</v>
      </c>
      <c r="AH23" s="1057">
        <f t="shared" si="129"/>
        <v>0</v>
      </c>
      <c r="AI23" s="1058">
        <f t="shared" si="14"/>
        <v>10</v>
      </c>
      <c r="AJ23" s="1058" t="str">
        <f t="shared" si="81"/>
        <v>BUKU PEMBANTU PAJAK UP &amp; LS</v>
      </c>
      <c r="AK23" s="1059">
        <f t="shared" si="16"/>
        <v>173661169</v>
      </c>
      <c r="AL23" s="1014">
        <v>2</v>
      </c>
      <c r="AM23" s="1015" t="str">
        <f t="shared" si="82"/>
        <v>BUKU PEMBANTU KAS TUNAI</v>
      </c>
      <c r="AN23" s="1016">
        <f t="shared" si="131"/>
        <v>0</v>
      </c>
      <c r="AO23" s="1015">
        <f t="shared" si="19"/>
        <v>2</v>
      </c>
      <c r="AP23" s="1015" t="str">
        <f t="shared" si="84"/>
        <v>BUKU PEMBANTU KAS TUNAI</v>
      </c>
      <c r="AQ23" s="1017">
        <f t="shared" si="133"/>
        <v>0</v>
      </c>
      <c r="AR23" s="979">
        <v>3</v>
      </c>
      <c r="AS23" s="980" t="str">
        <f t="shared" si="85"/>
        <v>BUKU PEMBANTU BANK</v>
      </c>
      <c r="AT23" s="981">
        <f t="shared" si="23"/>
        <v>0</v>
      </c>
      <c r="AU23" s="981">
        <f t="shared" si="24"/>
        <v>173661169</v>
      </c>
      <c r="AV23" s="982">
        <f t="shared" si="86"/>
        <v>0</v>
      </c>
      <c r="AW23" s="983">
        <f t="shared" si="25"/>
        <v>3</v>
      </c>
      <c r="AX23" s="980" t="str">
        <f t="shared" si="88"/>
        <v>BUKU PEMBANTU BANK</v>
      </c>
      <c r="AY23" s="984">
        <f t="shared" si="27"/>
        <v>173661169</v>
      </c>
      <c r="AZ23" s="702">
        <v>4</v>
      </c>
      <c r="BA23" s="649" t="str">
        <f t="shared" si="89"/>
        <v>BUKU PEMBANTU BPP</v>
      </c>
      <c r="BB23" s="651">
        <f t="shared" si="135"/>
        <v>0</v>
      </c>
      <c r="BC23" s="650">
        <f t="shared" si="30"/>
        <v>4</v>
      </c>
      <c r="BD23" s="649" t="str">
        <f t="shared" si="91"/>
        <v>BUKU PEMBANTU BPP</v>
      </c>
      <c r="BE23" s="709">
        <f t="shared" si="137"/>
        <v>0</v>
      </c>
      <c r="BF23" s="944">
        <v>5</v>
      </c>
      <c r="BG23" s="945" t="str">
        <f t="shared" si="92"/>
        <v>BUKU PEMBANTU UANG PERSEDIAAN</v>
      </c>
      <c r="BH23" s="946">
        <f t="shared" si="138"/>
        <v>0</v>
      </c>
      <c r="BI23" s="945">
        <f t="shared" si="35"/>
        <v>5</v>
      </c>
      <c r="BJ23" s="947" t="str">
        <f t="shared" si="94"/>
        <v>BUKU PEMBANTU UANG PERSEDIAAN</v>
      </c>
      <c r="BK23" s="948">
        <f t="shared" si="140"/>
        <v>0</v>
      </c>
      <c r="BL23" s="909">
        <v>6</v>
      </c>
      <c r="BM23" s="910" t="str">
        <f t="shared" si="95"/>
        <v>BUKU PEMBANTU LS BENDAHARA</v>
      </c>
      <c r="BN23" s="911">
        <f t="shared" si="141"/>
        <v>0</v>
      </c>
      <c r="BO23" s="910">
        <f t="shared" si="40"/>
        <v>6</v>
      </c>
      <c r="BP23" s="912" t="str">
        <f t="shared" si="97"/>
        <v>BUKU PEMBANTU LS BENDAHARA</v>
      </c>
      <c r="BQ23" s="913">
        <f t="shared" si="143"/>
        <v>173661169</v>
      </c>
      <c r="BR23" s="702">
        <v>7</v>
      </c>
      <c r="BS23" s="650" t="str">
        <f t="shared" si="98"/>
        <v>BUKU PEMBANTU UANG MUKA PERJADIN</v>
      </c>
      <c r="BT23" s="651">
        <f t="shared" si="144"/>
        <v>0</v>
      </c>
      <c r="BU23" s="650">
        <f t="shared" si="45"/>
        <v>7</v>
      </c>
      <c r="BV23" s="649" t="str">
        <f t="shared" si="100"/>
        <v>BUKU PEMBANTU UANG MUKA PERJADIN</v>
      </c>
      <c r="BW23" s="709">
        <f t="shared" si="146"/>
        <v>0</v>
      </c>
      <c r="BX23" s="873">
        <v>8</v>
      </c>
      <c r="BY23" s="874" t="str">
        <f t="shared" si="101"/>
        <v>BUKU PEMBANTU PAJAK UP</v>
      </c>
      <c r="BZ23" s="875">
        <f t="shared" si="147"/>
        <v>0</v>
      </c>
      <c r="CA23" s="876">
        <f t="shared" si="49"/>
        <v>8</v>
      </c>
      <c r="CB23" s="874" t="str">
        <f t="shared" si="104"/>
        <v>BUKU PEMBANTU PAJAK UP</v>
      </c>
      <c r="CC23" s="877">
        <f t="shared" si="149"/>
        <v>0</v>
      </c>
      <c r="CD23" s="805">
        <v>9</v>
      </c>
      <c r="CE23" s="806" t="str">
        <f t="shared" si="105"/>
        <v>BUKU PEMBANTU BUNGA REKENING</v>
      </c>
      <c r="CF23" s="807">
        <f t="shared" si="150"/>
        <v>0</v>
      </c>
      <c r="CG23" s="806">
        <f t="shared" si="54"/>
        <v>9</v>
      </c>
      <c r="CH23" s="806" t="str">
        <f t="shared" si="107"/>
        <v>BUKU PEMBANTU BUNGA REKENING</v>
      </c>
      <c r="CI23" s="808">
        <f t="shared" si="152"/>
        <v>0</v>
      </c>
      <c r="CJ23" s="835">
        <v>10</v>
      </c>
      <c r="CK23" s="836" t="str">
        <f t="shared" si="108"/>
        <v>BUKU PEMBANTU PAJAK UP &amp; LS</v>
      </c>
      <c r="CL23" s="837">
        <f t="shared" si="153"/>
        <v>0</v>
      </c>
      <c r="CM23" s="836">
        <f t="shared" si="58"/>
        <v>10</v>
      </c>
      <c r="CN23" s="836" t="str">
        <f t="shared" si="111"/>
        <v>BUKU PEMBANTU PAJAK UP &amp; LS</v>
      </c>
      <c r="CO23" s="838">
        <f t="shared" si="155"/>
        <v>0</v>
      </c>
      <c r="CP23" s="786">
        <f t="shared" si="156"/>
        <v>0</v>
      </c>
      <c r="CQ23" s="787">
        <f t="shared" si="157"/>
        <v>0</v>
      </c>
      <c r="CR23" s="782">
        <f t="shared" si="158"/>
        <v>0</v>
      </c>
      <c r="CS23" s="733">
        <v>11</v>
      </c>
      <c r="CT23" s="734" t="str">
        <f t="shared" si="116"/>
        <v>BUKU PENGESAHAN BELANJA</v>
      </c>
      <c r="CU23" s="735">
        <f t="shared" si="64"/>
        <v>173661169</v>
      </c>
      <c r="CV23" s="734">
        <f t="shared" si="125"/>
        <v>11</v>
      </c>
      <c r="CW23" s="736" t="str">
        <f t="shared" si="118"/>
        <v>BUKU PENGESAHAN BELANJA</v>
      </c>
      <c r="CX23" s="737">
        <f t="shared" si="160"/>
        <v>0</v>
      </c>
      <c r="CY23" s="769">
        <v>12</v>
      </c>
      <c r="CZ23" s="770" t="str">
        <f t="shared" si="67"/>
        <v>BUKU PENGEMBALIAN BELANJA</v>
      </c>
      <c r="DA23" s="771">
        <f t="shared" si="161"/>
        <v>0</v>
      </c>
      <c r="DB23" s="770">
        <f t="shared" si="68"/>
        <v>12</v>
      </c>
      <c r="DC23" s="770" t="str">
        <f t="shared" si="122"/>
        <v>BUKU PENGEMBALIAN BELANJA</v>
      </c>
      <c r="DD23" s="772">
        <f t="shared" si="163"/>
        <v>0</v>
      </c>
    </row>
    <row r="24" spans="1:108" x14ac:dyDescent="0.2">
      <c r="A24" s="1124" t="s">
        <v>582</v>
      </c>
      <c r="B24" s="63"/>
      <c r="C24" s="677">
        <v>46051</v>
      </c>
      <c r="D24" s="540" t="str">
        <f t="shared" si="124"/>
        <v>2026.014</v>
      </c>
      <c r="E24" s="648" t="s">
        <v>528</v>
      </c>
      <c r="F24" s="610" t="s">
        <v>697</v>
      </c>
      <c r="G24" s="649"/>
      <c r="H24" s="639" t="s">
        <v>578</v>
      </c>
      <c r="I24" s="1125"/>
      <c r="J24" s="648"/>
      <c r="K24" s="639" t="s">
        <v>61</v>
      </c>
      <c r="L24" s="1126">
        <v>19492580</v>
      </c>
      <c r="M24" s="639" t="s">
        <v>61</v>
      </c>
      <c r="N24" s="639"/>
      <c r="O24" s="651">
        <f t="shared" si="70"/>
        <v>0</v>
      </c>
      <c r="P24" s="1090">
        <f t="shared" si="71"/>
        <v>0</v>
      </c>
      <c r="Q24" s="641">
        <f t="shared" si="0"/>
        <v>0</v>
      </c>
      <c r="R24" s="640">
        <v>1</v>
      </c>
      <c r="S24" s="640" t="str">
        <f t="shared" si="1"/>
        <v>BUKU KAS UMUM</v>
      </c>
      <c r="T24" s="641">
        <f t="shared" si="2"/>
        <v>0</v>
      </c>
      <c r="U24" s="641">
        <f t="shared" si="3"/>
        <v>0</v>
      </c>
      <c r="V24" s="641">
        <f t="shared" si="4"/>
        <v>0</v>
      </c>
      <c r="W24" s="1082">
        <f t="shared" si="72"/>
        <v>0</v>
      </c>
      <c r="X24" s="641">
        <f t="shared" si="5"/>
        <v>0</v>
      </c>
      <c r="Y24" s="640">
        <f t="shared" si="73"/>
        <v>1</v>
      </c>
      <c r="Z24" s="640" t="str">
        <f t="shared" si="7"/>
        <v>BUKU KAS UMUM</v>
      </c>
      <c r="AA24" s="1083">
        <f t="shared" si="8"/>
        <v>0</v>
      </c>
      <c r="AB24" s="1055">
        <v>10</v>
      </c>
      <c r="AC24" s="1056" t="str">
        <f t="shared" si="74"/>
        <v>BUKU PEMBANTU PAJAK UP &amp; LS</v>
      </c>
      <c r="AD24" s="1057">
        <f t="shared" si="126"/>
        <v>19492580</v>
      </c>
      <c r="AE24" s="1057">
        <f t="shared" si="127"/>
        <v>0</v>
      </c>
      <c r="AF24" s="1057">
        <f t="shared" si="77"/>
        <v>19492580</v>
      </c>
      <c r="AG24" s="1057">
        <f t="shared" si="128"/>
        <v>0</v>
      </c>
      <c r="AH24" s="1057">
        <f t="shared" si="129"/>
        <v>0</v>
      </c>
      <c r="AI24" s="1058">
        <f t="shared" si="14"/>
        <v>10</v>
      </c>
      <c r="AJ24" s="1058" t="str">
        <f t="shared" si="81"/>
        <v>BUKU PEMBANTU PAJAK UP &amp; LS</v>
      </c>
      <c r="AK24" s="1059">
        <f t="shared" si="16"/>
        <v>0</v>
      </c>
      <c r="AL24" s="1014">
        <v>2</v>
      </c>
      <c r="AM24" s="1015" t="str">
        <f t="shared" si="82"/>
        <v>BUKU PEMBANTU KAS TUNAI</v>
      </c>
      <c r="AN24" s="1016">
        <f t="shared" si="131"/>
        <v>0</v>
      </c>
      <c r="AO24" s="1015">
        <f t="shared" si="19"/>
        <v>2</v>
      </c>
      <c r="AP24" s="1015" t="str">
        <f t="shared" si="84"/>
        <v>BUKU PEMBANTU KAS TUNAI</v>
      </c>
      <c r="AQ24" s="1017">
        <f t="shared" si="133"/>
        <v>0</v>
      </c>
      <c r="AR24" s="979">
        <v>3</v>
      </c>
      <c r="AS24" s="980" t="str">
        <f t="shared" si="85"/>
        <v>BUKU PEMBANTU BANK</v>
      </c>
      <c r="AT24" s="981">
        <f t="shared" si="23"/>
        <v>0</v>
      </c>
      <c r="AU24" s="981">
        <f t="shared" si="24"/>
        <v>0</v>
      </c>
      <c r="AV24" s="982">
        <f t="shared" si="86"/>
        <v>0</v>
      </c>
      <c r="AW24" s="983">
        <f t="shared" si="25"/>
        <v>3</v>
      </c>
      <c r="AX24" s="980" t="str">
        <f t="shared" si="88"/>
        <v>BUKU PEMBANTU BANK</v>
      </c>
      <c r="AY24" s="984">
        <f t="shared" si="27"/>
        <v>0</v>
      </c>
      <c r="AZ24" s="702">
        <v>4</v>
      </c>
      <c r="BA24" s="649" t="str">
        <f t="shared" si="89"/>
        <v>BUKU PEMBANTU BPP</v>
      </c>
      <c r="BB24" s="651">
        <f t="shared" si="135"/>
        <v>0</v>
      </c>
      <c r="BC24" s="650">
        <f t="shared" si="30"/>
        <v>4</v>
      </c>
      <c r="BD24" s="649" t="str">
        <f t="shared" si="91"/>
        <v>BUKU PEMBANTU BPP</v>
      </c>
      <c r="BE24" s="709">
        <f t="shared" si="137"/>
        <v>0</v>
      </c>
      <c r="BF24" s="944">
        <v>5</v>
      </c>
      <c r="BG24" s="945" t="str">
        <f t="shared" si="92"/>
        <v>BUKU PEMBANTU UANG PERSEDIAAN</v>
      </c>
      <c r="BH24" s="946">
        <f t="shared" si="138"/>
        <v>0</v>
      </c>
      <c r="BI24" s="945">
        <f t="shared" si="35"/>
        <v>5</v>
      </c>
      <c r="BJ24" s="947" t="str">
        <f t="shared" si="94"/>
        <v>BUKU PEMBANTU UANG PERSEDIAAN</v>
      </c>
      <c r="BK24" s="948">
        <f t="shared" si="140"/>
        <v>0</v>
      </c>
      <c r="BL24" s="909">
        <v>6</v>
      </c>
      <c r="BM24" s="910" t="str">
        <f t="shared" si="95"/>
        <v>BUKU PEMBANTU LS BENDAHARA</v>
      </c>
      <c r="BN24" s="911">
        <f t="shared" si="141"/>
        <v>0</v>
      </c>
      <c r="BO24" s="910">
        <f t="shared" si="40"/>
        <v>6</v>
      </c>
      <c r="BP24" s="912" t="str">
        <f t="shared" si="97"/>
        <v>BUKU PEMBANTU LS BENDAHARA</v>
      </c>
      <c r="BQ24" s="913">
        <f t="shared" si="143"/>
        <v>0</v>
      </c>
      <c r="BR24" s="702">
        <v>7</v>
      </c>
      <c r="BS24" s="650" t="str">
        <f t="shared" si="98"/>
        <v>BUKU PEMBANTU UANG MUKA PERJADIN</v>
      </c>
      <c r="BT24" s="651">
        <f t="shared" si="144"/>
        <v>0</v>
      </c>
      <c r="BU24" s="650">
        <f t="shared" si="45"/>
        <v>7</v>
      </c>
      <c r="BV24" s="649" t="str">
        <f t="shared" si="100"/>
        <v>BUKU PEMBANTU UANG MUKA PERJADIN</v>
      </c>
      <c r="BW24" s="709">
        <f t="shared" si="146"/>
        <v>0</v>
      </c>
      <c r="BX24" s="873">
        <v>8</v>
      </c>
      <c r="BY24" s="874" t="str">
        <f t="shared" si="101"/>
        <v>BUKU PEMBANTU PAJAK UP</v>
      </c>
      <c r="BZ24" s="875">
        <f t="shared" si="147"/>
        <v>19492580</v>
      </c>
      <c r="CA24" s="876">
        <f t="shared" si="49"/>
        <v>8</v>
      </c>
      <c r="CB24" s="874" t="str">
        <f t="shared" si="104"/>
        <v>BUKU PEMBANTU PAJAK UP</v>
      </c>
      <c r="CC24" s="877">
        <f t="shared" si="149"/>
        <v>0</v>
      </c>
      <c r="CD24" s="805">
        <v>9</v>
      </c>
      <c r="CE24" s="806" t="str">
        <f t="shared" si="105"/>
        <v>BUKU PEMBANTU BUNGA REKENING</v>
      </c>
      <c r="CF24" s="807">
        <f t="shared" si="150"/>
        <v>0</v>
      </c>
      <c r="CG24" s="806">
        <f t="shared" si="54"/>
        <v>9</v>
      </c>
      <c r="CH24" s="806" t="str">
        <f t="shared" si="107"/>
        <v>BUKU PEMBANTU BUNGA REKENING</v>
      </c>
      <c r="CI24" s="808">
        <f t="shared" si="152"/>
        <v>0</v>
      </c>
      <c r="CJ24" s="835">
        <v>10</v>
      </c>
      <c r="CK24" s="836" t="str">
        <f t="shared" si="108"/>
        <v>BUKU PEMBANTU PAJAK UP &amp; LS</v>
      </c>
      <c r="CL24" s="837">
        <f t="shared" si="153"/>
        <v>19492580</v>
      </c>
      <c r="CM24" s="836">
        <f t="shared" si="58"/>
        <v>10</v>
      </c>
      <c r="CN24" s="836" t="str">
        <f t="shared" si="111"/>
        <v>BUKU PEMBANTU PAJAK UP &amp; LS</v>
      </c>
      <c r="CO24" s="838">
        <f t="shared" si="155"/>
        <v>0</v>
      </c>
      <c r="CP24" s="786">
        <f t="shared" si="156"/>
        <v>0</v>
      </c>
      <c r="CQ24" s="787">
        <f t="shared" si="157"/>
        <v>0</v>
      </c>
      <c r="CR24" s="782">
        <f t="shared" si="158"/>
        <v>0</v>
      </c>
      <c r="CS24" s="733">
        <v>11</v>
      </c>
      <c r="CT24" s="734" t="str">
        <f t="shared" si="116"/>
        <v>BUKU PENGESAHAN BELANJA</v>
      </c>
      <c r="CU24" s="735">
        <f t="shared" si="64"/>
        <v>0</v>
      </c>
      <c r="CV24" s="734">
        <f t="shared" si="125"/>
        <v>11</v>
      </c>
      <c r="CW24" s="736" t="str">
        <f t="shared" si="118"/>
        <v>BUKU PENGESAHAN BELANJA</v>
      </c>
      <c r="CX24" s="737">
        <f t="shared" si="160"/>
        <v>0</v>
      </c>
      <c r="CY24" s="769">
        <v>12</v>
      </c>
      <c r="CZ24" s="770" t="str">
        <f t="shared" si="67"/>
        <v>BUKU PENGEMBALIAN BELANJA</v>
      </c>
      <c r="DA24" s="771">
        <f t="shared" si="161"/>
        <v>0</v>
      </c>
      <c r="DB24" s="770">
        <f t="shared" si="68"/>
        <v>12</v>
      </c>
      <c r="DC24" s="770" t="str">
        <f t="shared" si="122"/>
        <v>BUKU PENGEMBALIAN BELANJA</v>
      </c>
      <c r="DD24" s="772">
        <f t="shared" si="163"/>
        <v>0</v>
      </c>
    </row>
    <row r="25" spans="1:108" x14ac:dyDescent="0.2">
      <c r="A25" s="1124" t="s">
        <v>583</v>
      </c>
      <c r="B25" s="63"/>
      <c r="C25" s="677">
        <v>46051</v>
      </c>
      <c r="D25" s="540" t="str">
        <f t="shared" si="124"/>
        <v>2026.015</v>
      </c>
      <c r="E25" s="648" t="s">
        <v>53</v>
      </c>
      <c r="F25" s="611" t="s">
        <v>698</v>
      </c>
      <c r="G25" s="649"/>
      <c r="H25" s="639" t="s">
        <v>578</v>
      </c>
      <c r="I25" s="1125"/>
      <c r="J25" s="648"/>
      <c r="K25" s="639" t="s">
        <v>61</v>
      </c>
      <c r="L25" s="1126">
        <v>19492580</v>
      </c>
      <c r="M25" s="639" t="s">
        <v>61</v>
      </c>
      <c r="N25" s="639"/>
      <c r="O25" s="651">
        <f t="shared" si="70"/>
        <v>0</v>
      </c>
      <c r="P25" s="1090">
        <f t="shared" si="71"/>
        <v>0</v>
      </c>
      <c r="Q25" s="641">
        <f t="shared" si="0"/>
        <v>0</v>
      </c>
      <c r="R25" s="640">
        <v>1</v>
      </c>
      <c r="S25" s="640" t="str">
        <f t="shared" si="1"/>
        <v>BUKU KAS UMUM</v>
      </c>
      <c r="T25" s="641">
        <f t="shared" si="2"/>
        <v>0</v>
      </c>
      <c r="U25" s="641">
        <f t="shared" si="3"/>
        <v>0</v>
      </c>
      <c r="V25" s="641">
        <f t="shared" si="4"/>
        <v>0</v>
      </c>
      <c r="W25" s="1082">
        <f t="shared" si="72"/>
        <v>19492580</v>
      </c>
      <c r="X25" s="641">
        <f t="shared" si="5"/>
        <v>0</v>
      </c>
      <c r="Y25" s="640">
        <f t="shared" si="73"/>
        <v>1</v>
      </c>
      <c r="Z25" s="640" t="str">
        <f t="shared" si="7"/>
        <v>BUKU KAS UMUM</v>
      </c>
      <c r="AA25" s="1083">
        <f t="shared" si="8"/>
        <v>19492580</v>
      </c>
      <c r="AB25" s="1055">
        <v>10</v>
      </c>
      <c r="AC25" s="1056" t="str">
        <f t="shared" si="74"/>
        <v>BUKU PEMBANTU PAJAK UP &amp; LS</v>
      </c>
      <c r="AD25" s="1057">
        <f t="shared" si="126"/>
        <v>0</v>
      </c>
      <c r="AE25" s="1057">
        <f t="shared" si="127"/>
        <v>0</v>
      </c>
      <c r="AF25" s="1057">
        <f t="shared" si="77"/>
        <v>0</v>
      </c>
      <c r="AG25" s="1057">
        <f t="shared" si="128"/>
        <v>0</v>
      </c>
      <c r="AH25" s="1057">
        <f t="shared" si="129"/>
        <v>19492580</v>
      </c>
      <c r="AI25" s="1058">
        <f t="shared" si="14"/>
        <v>10</v>
      </c>
      <c r="AJ25" s="1058" t="str">
        <f t="shared" si="81"/>
        <v>BUKU PEMBANTU PAJAK UP &amp; LS</v>
      </c>
      <c r="AK25" s="1059">
        <f t="shared" si="16"/>
        <v>19492580</v>
      </c>
      <c r="AL25" s="1014">
        <v>2</v>
      </c>
      <c r="AM25" s="1015" t="str">
        <f t="shared" si="82"/>
        <v>BUKU PEMBANTU KAS TUNAI</v>
      </c>
      <c r="AN25" s="1016">
        <f t="shared" si="131"/>
        <v>0</v>
      </c>
      <c r="AO25" s="1015">
        <f t="shared" si="19"/>
        <v>2</v>
      </c>
      <c r="AP25" s="1015" t="str">
        <f t="shared" si="84"/>
        <v>BUKU PEMBANTU KAS TUNAI</v>
      </c>
      <c r="AQ25" s="1017">
        <f t="shared" si="133"/>
        <v>0</v>
      </c>
      <c r="AR25" s="979">
        <v>3</v>
      </c>
      <c r="AS25" s="980" t="str">
        <f t="shared" si="85"/>
        <v>BUKU PEMBANTU BANK</v>
      </c>
      <c r="AT25" s="981">
        <f t="shared" si="23"/>
        <v>0</v>
      </c>
      <c r="AU25" s="981">
        <f t="shared" si="24"/>
        <v>0</v>
      </c>
      <c r="AV25" s="982">
        <f t="shared" si="86"/>
        <v>19492580</v>
      </c>
      <c r="AW25" s="983">
        <f t="shared" si="25"/>
        <v>3</v>
      </c>
      <c r="AX25" s="980" t="str">
        <f t="shared" si="88"/>
        <v>BUKU PEMBANTU BANK</v>
      </c>
      <c r="AY25" s="984">
        <f t="shared" si="27"/>
        <v>19492580</v>
      </c>
      <c r="AZ25" s="702">
        <v>4</v>
      </c>
      <c r="BA25" s="649" t="str">
        <f t="shared" si="89"/>
        <v>BUKU PEMBANTU BPP</v>
      </c>
      <c r="BB25" s="651">
        <f t="shared" si="135"/>
        <v>0</v>
      </c>
      <c r="BC25" s="650">
        <f t="shared" si="30"/>
        <v>4</v>
      </c>
      <c r="BD25" s="649" t="str">
        <f t="shared" si="91"/>
        <v>BUKU PEMBANTU BPP</v>
      </c>
      <c r="BE25" s="709">
        <f t="shared" si="137"/>
        <v>0</v>
      </c>
      <c r="BF25" s="944">
        <v>5</v>
      </c>
      <c r="BG25" s="945" t="str">
        <f t="shared" si="92"/>
        <v>BUKU PEMBANTU UANG PERSEDIAAN</v>
      </c>
      <c r="BH25" s="946">
        <f t="shared" si="138"/>
        <v>0</v>
      </c>
      <c r="BI25" s="945">
        <f t="shared" si="35"/>
        <v>5</v>
      </c>
      <c r="BJ25" s="947" t="str">
        <f t="shared" si="94"/>
        <v>BUKU PEMBANTU UANG PERSEDIAAN</v>
      </c>
      <c r="BK25" s="948">
        <f t="shared" si="140"/>
        <v>0</v>
      </c>
      <c r="BL25" s="909">
        <v>6</v>
      </c>
      <c r="BM25" s="910" t="str">
        <f t="shared" si="95"/>
        <v>BUKU PEMBANTU LS BENDAHARA</v>
      </c>
      <c r="BN25" s="911">
        <f t="shared" si="141"/>
        <v>0</v>
      </c>
      <c r="BO25" s="910">
        <f t="shared" si="40"/>
        <v>6</v>
      </c>
      <c r="BP25" s="912" t="str">
        <f t="shared" si="97"/>
        <v>BUKU PEMBANTU LS BENDAHARA</v>
      </c>
      <c r="BQ25" s="913">
        <f t="shared" si="143"/>
        <v>19492580</v>
      </c>
      <c r="BR25" s="702">
        <v>7</v>
      </c>
      <c r="BS25" s="650" t="str">
        <f t="shared" si="98"/>
        <v>BUKU PEMBANTU UANG MUKA PERJADIN</v>
      </c>
      <c r="BT25" s="651">
        <f t="shared" si="144"/>
        <v>0</v>
      </c>
      <c r="BU25" s="650">
        <f t="shared" si="45"/>
        <v>7</v>
      </c>
      <c r="BV25" s="649" t="str">
        <f t="shared" si="100"/>
        <v>BUKU PEMBANTU UANG MUKA PERJADIN</v>
      </c>
      <c r="BW25" s="709">
        <f t="shared" si="146"/>
        <v>0</v>
      </c>
      <c r="BX25" s="873">
        <v>8</v>
      </c>
      <c r="BY25" s="874" t="str">
        <f t="shared" si="101"/>
        <v>BUKU PEMBANTU PAJAK UP</v>
      </c>
      <c r="BZ25" s="875">
        <f t="shared" si="147"/>
        <v>0</v>
      </c>
      <c r="CA25" s="876">
        <f t="shared" si="49"/>
        <v>8</v>
      </c>
      <c r="CB25" s="874" t="str">
        <f t="shared" si="104"/>
        <v>BUKU PEMBANTU PAJAK UP</v>
      </c>
      <c r="CC25" s="877">
        <f t="shared" si="149"/>
        <v>19492580</v>
      </c>
      <c r="CD25" s="805">
        <v>9</v>
      </c>
      <c r="CE25" s="806" t="str">
        <f t="shared" si="105"/>
        <v>BUKU PEMBANTU BUNGA REKENING</v>
      </c>
      <c r="CF25" s="807">
        <f t="shared" si="150"/>
        <v>0</v>
      </c>
      <c r="CG25" s="806">
        <f t="shared" si="54"/>
        <v>9</v>
      </c>
      <c r="CH25" s="806" t="str">
        <f t="shared" si="107"/>
        <v>BUKU PEMBANTU BUNGA REKENING</v>
      </c>
      <c r="CI25" s="808">
        <f t="shared" si="152"/>
        <v>0</v>
      </c>
      <c r="CJ25" s="835">
        <v>10</v>
      </c>
      <c r="CK25" s="836" t="str">
        <f t="shared" si="108"/>
        <v>BUKU PEMBANTU PAJAK UP &amp; LS</v>
      </c>
      <c r="CL25" s="837">
        <f t="shared" si="153"/>
        <v>0</v>
      </c>
      <c r="CM25" s="836">
        <f t="shared" si="58"/>
        <v>10</v>
      </c>
      <c r="CN25" s="836" t="str">
        <f t="shared" si="111"/>
        <v>BUKU PEMBANTU PAJAK UP &amp; LS</v>
      </c>
      <c r="CO25" s="838">
        <f t="shared" si="155"/>
        <v>19492580</v>
      </c>
      <c r="CP25" s="786">
        <f t="shared" si="156"/>
        <v>0</v>
      </c>
      <c r="CQ25" s="787">
        <f t="shared" si="157"/>
        <v>0</v>
      </c>
      <c r="CR25" s="782">
        <f t="shared" si="158"/>
        <v>0</v>
      </c>
      <c r="CS25" s="733">
        <v>11</v>
      </c>
      <c r="CT25" s="734" t="str">
        <f t="shared" si="116"/>
        <v>BUKU PENGESAHAN BELANJA</v>
      </c>
      <c r="CU25" s="735">
        <f t="shared" si="64"/>
        <v>19492580</v>
      </c>
      <c r="CV25" s="734">
        <f t="shared" si="125"/>
        <v>11</v>
      </c>
      <c r="CW25" s="736" t="str">
        <f t="shared" si="118"/>
        <v>BUKU PENGESAHAN BELANJA</v>
      </c>
      <c r="CX25" s="737">
        <f t="shared" si="160"/>
        <v>0</v>
      </c>
      <c r="CY25" s="769">
        <v>12</v>
      </c>
      <c r="CZ25" s="770" t="str">
        <f t="shared" si="67"/>
        <v>BUKU PENGEMBALIAN BELANJA</v>
      </c>
      <c r="DA25" s="771">
        <f t="shared" si="161"/>
        <v>0</v>
      </c>
      <c r="DB25" s="770">
        <f t="shared" si="68"/>
        <v>12</v>
      </c>
      <c r="DC25" s="770" t="str">
        <f t="shared" si="122"/>
        <v>BUKU PENGEMBALIAN BELANJA</v>
      </c>
      <c r="DD25" s="772">
        <f t="shared" si="163"/>
        <v>0</v>
      </c>
    </row>
    <row r="26" spans="1:108" x14ac:dyDescent="0.2">
      <c r="A26" s="1124" t="s">
        <v>584</v>
      </c>
      <c r="B26" s="63"/>
      <c r="C26" s="677">
        <v>46051</v>
      </c>
      <c r="D26" s="540" t="str">
        <f t="shared" si="124"/>
        <v>2026.016</v>
      </c>
      <c r="E26" s="648" t="s">
        <v>528</v>
      </c>
      <c r="F26" s="610" t="s">
        <v>697</v>
      </c>
      <c r="G26" s="649"/>
      <c r="H26" s="639" t="s">
        <v>578</v>
      </c>
      <c r="I26" s="1125"/>
      <c r="J26" s="648"/>
      <c r="K26" s="639" t="s">
        <v>78</v>
      </c>
      <c r="L26" s="1126">
        <v>3544106</v>
      </c>
      <c r="M26" s="639"/>
      <c r="N26" s="639" t="s">
        <v>78</v>
      </c>
      <c r="O26" s="651">
        <f t="shared" si="70"/>
        <v>0</v>
      </c>
      <c r="P26" s="1090">
        <f t="shared" si="71"/>
        <v>0</v>
      </c>
      <c r="Q26" s="641">
        <f t="shared" si="0"/>
        <v>0</v>
      </c>
      <c r="R26" s="640">
        <v>1</v>
      </c>
      <c r="S26" s="640" t="str">
        <f t="shared" si="1"/>
        <v>BUKU KAS UMUM</v>
      </c>
      <c r="T26" s="641">
        <f t="shared" si="2"/>
        <v>0</v>
      </c>
      <c r="U26" s="641">
        <f t="shared" si="3"/>
        <v>0</v>
      </c>
      <c r="V26" s="641">
        <f t="shared" si="4"/>
        <v>0</v>
      </c>
      <c r="W26" s="1082">
        <f t="shared" si="72"/>
        <v>0</v>
      </c>
      <c r="X26" s="641">
        <f t="shared" si="5"/>
        <v>0</v>
      </c>
      <c r="Y26" s="640">
        <f t="shared" si="73"/>
        <v>1</v>
      </c>
      <c r="Z26" s="640" t="str">
        <f t="shared" si="7"/>
        <v>BUKU KAS UMUM</v>
      </c>
      <c r="AA26" s="1083">
        <f t="shared" si="8"/>
        <v>0</v>
      </c>
      <c r="AB26" s="1055">
        <v>10</v>
      </c>
      <c r="AC26" s="1056" t="str">
        <f t="shared" si="74"/>
        <v>BUKU PEMBANTU PAJAK UP &amp; LS</v>
      </c>
      <c r="AD26" s="1057">
        <f t="shared" si="126"/>
        <v>3544106</v>
      </c>
      <c r="AE26" s="1057">
        <f t="shared" si="127"/>
        <v>0</v>
      </c>
      <c r="AF26" s="1057">
        <f t="shared" si="77"/>
        <v>3544106</v>
      </c>
      <c r="AG26" s="1057">
        <f t="shared" si="128"/>
        <v>0</v>
      </c>
      <c r="AH26" s="1057">
        <f t="shared" si="129"/>
        <v>0</v>
      </c>
      <c r="AI26" s="1058">
        <f t="shared" si="14"/>
        <v>10</v>
      </c>
      <c r="AJ26" s="1058" t="str">
        <f t="shared" si="81"/>
        <v>BUKU PEMBANTU PAJAK UP &amp; LS</v>
      </c>
      <c r="AK26" s="1059">
        <f t="shared" si="16"/>
        <v>0</v>
      </c>
      <c r="AL26" s="1014">
        <v>2</v>
      </c>
      <c r="AM26" s="1015" t="str">
        <f t="shared" si="82"/>
        <v>BUKU PEMBANTU KAS TUNAI</v>
      </c>
      <c r="AN26" s="1016">
        <f t="shared" si="131"/>
        <v>0</v>
      </c>
      <c r="AO26" s="1015">
        <f t="shared" si="19"/>
        <v>2</v>
      </c>
      <c r="AP26" s="1015" t="str">
        <f t="shared" si="84"/>
        <v>BUKU PEMBANTU KAS TUNAI</v>
      </c>
      <c r="AQ26" s="1017">
        <f t="shared" si="133"/>
        <v>0</v>
      </c>
      <c r="AR26" s="979">
        <v>3</v>
      </c>
      <c r="AS26" s="980" t="str">
        <f t="shared" si="85"/>
        <v>BUKU PEMBANTU BANK</v>
      </c>
      <c r="AT26" s="981">
        <f t="shared" si="23"/>
        <v>0</v>
      </c>
      <c r="AU26" s="981">
        <f t="shared" si="24"/>
        <v>0</v>
      </c>
      <c r="AV26" s="982">
        <f t="shared" si="86"/>
        <v>0</v>
      </c>
      <c r="AW26" s="983">
        <f t="shared" si="25"/>
        <v>3</v>
      </c>
      <c r="AX26" s="980" t="str">
        <f t="shared" si="88"/>
        <v>BUKU PEMBANTU BANK</v>
      </c>
      <c r="AY26" s="984">
        <f t="shared" si="27"/>
        <v>0</v>
      </c>
      <c r="AZ26" s="702">
        <v>4</v>
      </c>
      <c r="BA26" s="649" t="str">
        <f t="shared" si="89"/>
        <v>BUKU PEMBANTU BPP</v>
      </c>
      <c r="BB26" s="651">
        <f t="shared" si="135"/>
        <v>0</v>
      </c>
      <c r="BC26" s="650">
        <f t="shared" si="30"/>
        <v>4</v>
      </c>
      <c r="BD26" s="649" t="str">
        <f t="shared" si="91"/>
        <v>BUKU PEMBANTU BPP</v>
      </c>
      <c r="BE26" s="709">
        <f t="shared" si="137"/>
        <v>0</v>
      </c>
      <c r="BF26" s="944">
        <v>5</v>
      </c>
      <c r="BG26" s="945" t="str">
        <f t="shared" si="92"/>
        <v>BUKU PEMBANTU UANG PERSEDIAAN</v>
      </c>
      <c r="BH26" s="946">
        <f t="shared" si="138"/>
        <v>0</v>
      </c>
      <c r="BI26" s="945">
        <f t="shared" si="35"/>
        <v>5</v>
      </c>
      <c r="BJ26" s="947" t="str">
        <f t="shared" si="94"/>
        <v>BUKU PEMBANTU UANG PERSEDIAAN</v>
      </c>
      <c r="BK26" s="948">
        <f t="shared" si="140"/>
        <v>0</v>
      </c>
      <c r="BL26" s="909">
        <v>6</v>
      </c>
      <c r="BM26" s="910" t="str">
        <f t="shared" si="95"/>
        <v>BUKU PEMBANTU LS BENDAHARA</v>
      </c>
      <c r="BN26" s="911">
        <f t="shared" si="141"/>
        <v>0</v>
      </c>
      <c r="BO26" s="910">
        <f t="shared" si="40"/>
        <v>6</v>
      </c>
      <c r="BP26" s="912" t="str">
        <f t="shared" si="97"/>
        <v>BUKU PEMBANTU LS BENDAHARA</v>
      </c>
      <c r="BQ26" s="913">
        <f t="shared" si="143"/>
        <v>0</v>
      </c>
      <c r="BR26" s="702">
        <v>7</v>
      </c>
      <c r="BS26" s="650" t="str">
        <f t="shared" si="98"/>
        <v>BUKU PEMBANTU UANG MUKA PERJADIN</v>
      </c>
      <c r="BT26" s="651">
        <f t="shared" si="144"/>
        <v>0</v>
      </c>
      <c r="BU26" s="650">
        <f t="shared" si="45"/>
        <v>7</v>
      </c>
      <c r="BV26" s="649" t="str">
        <f t="shared" si="100"/>
        <v>BUKU PEMBANTU UANG MUKA PERJADIN</v>
      </c>
      <c r="BW26" s="709">
        <f t="shared" si="146"/>
        <v>0</v>
      </c>
      <c r="BX26" s="873">
        <v>8</v>
      </c>
      <c r="BY26" s="874" t="str">
        <f t="shared" si="101"/>
        <v>BUKU PEMBANTU PAJAK UP</v>
      </c>
      <c r="BZ26" s="875">
        <f t="shared" si="147"/>
        <v>3544106</v>
      </c>
      <c r="CA26" s="876">
        <f t="shared" si="49"/>
        <v>8</v>
      </c>
      <c r="CB26" s="874" t="str">
        <f t="shared" si="104"/>
        <v>BUKU PEMBANTU PAJAK UP</v>
      </c>
      <c r="CC26" s="877">
        <f t="shared" si="149"/>
        <v>0</v>
      </c>
      <c r="CD26" s="805">
        <v>9</v>
      </c>
      <c r="CE26" s="806" t="str">
        <f t="shared" si="105"/>
        <v>BUKU PEMBANTU BUNGA REKENING</v>
      </c>
      <c r="CF26" s="807">
        <f t="shared" si="150"/>
        <v>0</v>
      </c>
      <c r="CG26" s="806">
        <f t="shared" si="54"/>
        <v>9</v>
      </c>
      <c r="CH26" s="806" t="str">
        <f t="shared" si="107"/>
        <v>BUKU PEMBANTU BUNGA REKENING</v>
      </c>
      <c r="CI26" s="808">
        <f t="shared" si="152"/>
        <v>0</v>
      </c>
      <c r="CJ26" s="835">
        <v>10</v>
      </c>
      <c r="CK26" s="836" t="str">
        <f t="shared" si="108"/>
        <v>BUKU PEMBANTU PAJAK UP &amp; LS</v>
      </c>
      <c r="CL26" s="837">
        <f t="shared" si="153"/>
        <v>3544106</v>
      </c>
      <c r="CM26" s="836">
        <f t="shared" si="58"/>
        <v>10</v>
      </c>
      <c r="CN26" s="836" t="str">
        <f t="shared" si="111"/>
        <v>BUKU PEMBANTU PAJAK UP &amp; LS</v>
      </c>
      <c r="CO26" s="838">
        <f t="shared" si="155"/>
        <v>0</v>
      </c>
      <c r="CP26" s="786">
        <f t="shared" si="156"/>
        <v>0</v>
      </c>
      <c r="CQ26" s="787">
        <f t="shared" si="157"/>
        <v>0</v>
      </c>
      <c r="CR26" s="782">
        <f t="shared" si="158"/>
        <v>0</v>
      </c>
      <c r="CS26" s="733">
        <v>11</v>
      </c>
      <c r="CT26" s="734" t="str">
        <f t="shared" si="116"/>
        <v>BUKU PENGESAHAN BELANJA</v>
      </c>
      <c r="CU26" s="735">
        <f t="shared" si="64"/>
        <v>0</v>
      </c>
      <c r="CV26" s="734">
        <f t="shared" si="125"/>
        <v>11</v>
      </c>
      <c r="CW26" s="736" t="str">
        <f t="shared" si="118"/>
        <v>BUKU PENGESAHAN BELANJA</v>
      </c>
      <c r="CX26" s="737">
        <f t="shared" si="160"/>
        <v>0</v>
      </c>
      <c r="CY26" s="769">
        <v>12</v>
      </c>
      <c r="CZ26" s="770" t="str">
        <f t="shared" si="67"/>
        <v>BUKU PENGEMBALIAN BELANJA</v>
      </c>
      <c r="DA26" s="771">
        <f t="shared" si="161"/>
        <v>0</v>
      </c>
      <c r="DB26" s="770">
        <f t="shared" si="68"/>
        <v>12</v>
      </c>
      <c r="DC26" s="770" t="str">
        <f t="shared" si="122"/>
        <v>BUKU PENGEMBALIAN BELANJA</v>
      </c>
      <c r="DD26" s="772">
        <f t="shared" si="163"/>
        <v>0</v>
      </c>
    </row>
    <row r="27" spans="1:108" x14ac:dyDescent="0.2">
      <c r="A27" s="1124" t="s">
        <v>585</v>
      </c>
      <c r="B27" s="63"/>
      <c r="C27" s="677">
        <v>46051</v>
      </c>
      <c r="D27" s="540" t="str">
        <f t="shared" si="124"/>
        <v>2026.017</v>
      </c>
      <c r="E27" s="648" t="s">
        <v>53</v>
      </c>
      <c r="F27" s="611" t="s">
        <v>698</v>
      </c>
      <c r="G27" s="649"/>
      <c r="H27" s="639" t="s">
        <v>578</v>
      </c>
      <c r="I27" s="1125"/>
      <c r="J27" s="648"/>
      <c r="K27" s="639" t="s">
        <v>78</v>
      </c>
      <c r="L27" s="1126">
        <v>3544106</v>
      </c>
      <c r="M27" s="639"/>
      <c r="N27" s="639" t="s">
        <v>78</v>
      </c>
      <c r="O27" s="651">
        <f t="shared" si="70"/>
        <v>0</v>
      </c>
      <c r="P27" s="1090">
        <f t="shared" si="71"/>
        <v>0</v>
      </c>
      <c r="Q27" s="641">
        <f t="shared" si="0"/>
        <v>0</v>
      </c>
      <c r="R27" s="640">
        <v>1</v>
      </c>
      <c r="S27" s="640" t="str">
        <f t="shared" si="1"/>
        <v>BUKU KAS UMUM</v>
      </c>
      <c r="T27" s="641">
        <f t="shared" si="2"/>
        <v>0</v>
      </c>
      <c r="U27" s="641">
        <f t="shared" si="3"/>
        <v>0</v>
      </c>
      <c r="V27" s="641">
        <f t="shared" si="4"/>
        <v>0</v>
      </c>
      <c r="W27" s="1082">
        <f t="shared" si="72"/>
        <v>3544106</v>
      </c>
      <c r="X27" s="641">
        <f t="shared" si="5"/>
        <v>0</v>
      </c>
      <c r="Y27" s="640">
        <f t="shared" si="73"/>
        <v>1</v>
      </c>
      <c r="Z27" s="640" t="str">
        <f t="shared" si="7"/>
        <v>BUKU KAS UMUM</v>
      </c>
      <c r="AA27" s="1083">
        <f t="shared" si="8"/>
        <v>3544106</v>
      </c>
      <c r="AB27" s="1055">
        <v>10</v>
      </c>
      <c r="AC27" s="1056" t="str">
        <f t="shared" si="74"/>
        <v>BUKU PEMBANTU PAJAK UP &amp; LS</v>
      </c>
      <c r="AD27" s="1057">
        <f t="shared" si="126"/>
        <v>0</v>
      </c>
      <c r="AE27" s="1057">
        <f t="shared" si="127"/>
        <v>0</v>
      </c>
      <c r="AF27" s="1057">
        <f t="shared" si="77"/>
        <v>0</v>
      </c>
      <c r="AG27" s="1057">
        <f t="shared" si="128"/>
        <v>0</v>
      </c>
      <c r="AH27" s="1057">
        <f t="shared" si="129"/>
        <v>3544106</v>
      </c>
      <c r="AI27" s="1058">
        <f t="shared" si="14"/>
        <v>10</v>
      </c>
      <c r="AJ27" s="1058" t="str">
        <f t="shared" si="81"/>
        <v>BUKU PEMBANTU PAJAK UP &amp; LS</v>
      </c>
      <c r="AK27" s="1059">
        <f t="shared" si="16"/>
        <v>3544106</v>
      </c>
      <c r="AL27" s="1014">
        <v>2</v>
      </c>
      <c r="AM27" s="1015" t="str">
        <f t="shared" si="82"/>
        <v>BUKU PEMBANTU KAS TUNAI</v>
      </c>
      <c r="AN27" s="1016">
        <f t="shared" si="131"/>
        <v>0</v>
      </c>
      <c r="AO27" s="1015">
        <f t="shared" si="19"/>
        <v>2</v>
      </c>
      <c r="AP27" s="1015" t="str">
        <f t="shared" si="84"/>
        <v>BUKU PEMBANTU KAS TUNAI</v>
      </c>
      <c r="AQ27" s="1017">
        <f t="shared" si="133"/>
        <v>0</v>
      </c>
      <c r="AR27" s="979">
        <v>3</v>
      </c>
      <c r="AS27" s="980" t="str">
        <f t="shared" si="85"/>
        <v>BUKU PEMBANTU BANK</v>
      </c>
      <c r="AT27" s="981">
        <f t="shared" si="23"/>
        <v>0</v>
      </c>
      <c r="AU27" s="981">
        <f t="shared" si="24"/>
        <v>0</v>
      </c>
      <c r="AV27" s="982">
        <f t="shared" si="86"/>
        <v>3544106</v>
      </c>
      <c r="AW27" s="983">
        <f t="shared" si="25"/>
        <v>3</v>
      </c>
      <c r="AX27" s="980" t="str">
        <f t="shared" si="88"/>
        <v>BUKU PEMBANTU BANK</v>
      </c>
      <c r="AY27" s="984">
        <f t="shared" si="27"/>
        <v>3544106</v>
      </c>
      <c r="AZ27" s="702">
        <v>4</v>
      </c>
      <c r="BA27" s="649" t="str">
        <f t="shared" si="89"/>
        <v>BUKU PEMBANTU BPP</v>
      </c>
      <c r="BB27" s="651">
        <f t="shared" si="135"/>
        <v>0</v>
      </c>
      <c r="BC27" s="650">
        <f t="shared" si="30"/>
        <v>4</v>
      </c>
      <c r="BD27" s="649" t="str">
        <f t="shared" si="91"/>
        <v>BUKU PEMBANTU BPP</v>
      </c>
      <c r="BE27" s="709">
        <f t="shared" si="137"/>
        <v>0</v>
      </c>
      <c r="BF27" s="944">
        <v>5</v>
      </c>
      <c r="BG27" s="945" t="str">
        <f t="shared" si="92"/>
        <v>BUKU PEMBANTU UANG PERSEDIAAN</v>
      </c>
      <c r="BH27" s="946">
        <f t="shared" si="138"/>
        <v>0</v>
      </c>
      <c r="BI27" s="945">
        <f t="shared" si="35"/>
        <v>5</v>
      </c>
      <c r="BJ27" s="947" t="str">
        <f t="shared" si="94"/>
        <v>BUKU PEMBANTU UANG PERSEDIAAN</v>
      </c>
      <c r="BK27" s="948">
        <f t="shared" si="140"/>
        <v>0</v>
      </c>
      <c r="BL27" s="909">
        <v>6</v>
      </c>
      <c r="BM27" s="910" t="str">
        <f t="shared" si="95"/>
        <v>BUKU PEMBANTU LS BENDAHARA</v>
      </c>
      <c r="BN27" s="911">
        <f t="shared" si="141"/>
        <v>0</v>
      </c>
      <c r="BO27" s="910">
        <f t="shared" si="40"/>
        <v>6</v>
      </c>
      <c r="BP27" s="912" t="str">
        <f t="shared" si="97"/>
        <v>BUKU PEMBANTU LS BENDAHARA</v>
      </c>
      <c r="BQ27" s="913">
        <f t="shared" si="143"/>
        <v>3544106</v>
      </c>
      <c r="BR27" s="702">
        <v>7</v>
      </c>
      <c r="BS27" s="650" t="str">
        <f t="shared" si="98"/>
        <v>BUKU PEMBANTU UANG MUKA PERJADIN</v>
      </c>
      <c r="BT27" s="651">
        <f t="shared" si="144"/>
        <v>0</v>
      </c>
      <c r="BU27" s="650">
        <f t="shared" si="45"/>
        <v>7</v>
      </c>
      <c r="BV27" s="649" t="str">
        <f t="shared" si="100"/>
        <v>BUKU PEMBANTU UANG MUKA PERJADIN</v>
      </c>
      <c r="BW27" s="709">
        <f t="shared" si="146"/>
        <v>0</v>
      </c>
      <c r="BX27" s="873">
        <v>8</v>
      </c>
      <c r="BY27" s="874" t="str">
        <f t="shared" si="101"/>
        <v>BUKU PEMBANTU PAJAK UP</v>
      </c>
      <c r="BZ27" s="875">
        <f t="shared" si="147"/>
        <v>0</v>
      </c>
      <c r="CA27" s="876">
        <f t="shared" si="49"/>
        <v>8</v>
      </c>
      <c r="CB27" s="874" t="str">
        <f t="shared" si="104"/>
        <v>BUKU PEMBANTU PAJAK UP</v>
      </c>
      <c r="CC27" s="877">
        <f t="shared" si="149"/>
        <v>3544106</v>
      </c>
      <c r="CD27" s="805">
        <v>9</v>
      </c>
      <c r="CE27" s="806" t="str">
        <f t="shared" si="105"/>
        <v>BUKU PEMBANTU BUNGA REKENING</v>
      </c>
      <c r="CF27" s="807">
        <f t="shared" si="150"/>
        <v>0</v>
      </c>
      <c r="CG27" s="806">
        <f t="shared" si="54"/>
        <v>9</v>
      </c>
      <c r="CH27" s="806" t="str">
        <f t="shared" si="107"/>
        <v>BUKU PEMBANTU BUNGA REKENING</v>
      </c>
      <c r="CI27" s="808">
        <f t="shared" si="152"/>
        <v>0</v>
      </c>
      <c r="CJ27" s="835">
        <v>10</v>
      </c>
      <c r="CK27" s="836" t="str">
        <f t="shared" si="108"/>
        <v>BUKU PEMBANTU PAJAK UP &amp; LS</v>
      </c>
      <c r="CL27" s="837">
        <f t="shared" si="153"/>
        <v>0</v>
      </c>
      <c r="CM27" s="836">
        <f t="shared" si="58"/>
        <v>10</v>
      </c>
      <c r="CN27" s="836" t="str">
        <f t="shared" si="111"/>
        <v>BUKU PEMBANTU PAJAK UP &amp; LS</v>
      </c>
      <c r="CO27" s="838">
        <f t="shared" si="155"/>
        <v>3544106</v>
      </c>
      <c r="CP27" s="786">
        <f t="shared" si="156"/>
        <v>0</v>
      </c>
      <c r="CQ27" s="787">
        <f t="shared" si="157"/>
        <v>0</v>
      </c>
      <c r="CR27" s="782">
        <f t="shared" si="158"/>
        <v>0</v>
      </c>
      <c r="CS27" s="733">
        <v>11</v>
      </c>
      <c r="CT27" s="734" t="str">
        <f t="shared" si="116"/>
        <v>BUKU PENGESAHAN BELANJA</v>
      </c>
      <c r="CU27" s="735">
        <f t="shared" si="64"/>
        <v>3544106</v>
      </c>
      <c r="CV27" s="734">
        <f t="shared" si="125"/>
        <v>11</v>
      </c>
      <c r="CW27" s="736" t="str">
        <f t="shared" si="118"/>
        <v>BUKU PENGESAHAN BELANJA</v>
      </c>
      <c r="CX27" s="737">
        <f t="shared" si="160"/>
        <v>0</v>
      </c>
      <c r="CY27" s="769">
        <v>12</v>
      </c>
      <c r="CZ27" s="770" t="str">
        <f t="shared" si="67"/>
        <v>BUKU PENGEMBALIAN BELANJA</v>
      </c>
      <c r="DA27" s="771">
        <f t="shared" si="161"/>
        <v>0</v>
      </c>
      <c r="DB27" s="770">
        <f t="shared" si="68"/>
        <v>12</v>
      </c>
      <c r="DC27" s="770" t="str">
        <f t="shared" si="122"/>
        <v>BUKU PENGEMBALIAN BELANJA</v>
      </c>
      <c r="DD27" s="772">
        <f t="shared" si="163"/>
        <v>0</v>
      </c>
    </row>
    <row r="28" spans="1:108" x14ac:dyDescent="0.2">
      <c r="A28" s="1124" t="s">
        <v>586</v>
      </c>
      <c r="B28" s="63"/>
      <c r="C28" s="677">
        <v>46051</v>
      </c>
      <c r="D28" s="540" t="str">
        <f t="shared" si="124"/>
        <v>2026.018</v>
      </c>
      <c r="E28" s="648" t="s">
        <v>46</v>
      </c>
      <c r="F28" s="610" t="s">
        <v>699</v>
      </c>
      <c r="G28" s="649"/>
      <c r="H28" s="639" t="s">
        <v>721</v>
      </c>
      <c r="I28" s="1125"/>
      <c r="J28" s="648"/>
      <c r="K28" s="639"/>
      <c r="L28" s="1126">
        <v>172150230</v>
      </c>
      <c r="M28" s="639"/>
      <c r="N28" s="639"/>
      <c r="O28" s="651">
        <f t="shared" si="70"/>
        <v>0</v>
      </c>
      <c r="P28" s="1090">
        <f t="shared" si="71"/>
        <v>0</v>
      </c>
      <c r="Q28" s="641">
        <f t="shared" si="0"/>
        <v>0</v>
      </c>
      <c r="R28" s="640">
        <v>1</v>
      </c>
      <c r="S28" s="640" t="str">
        <f t="shared" si="1"/>
        <v>BUKU KAS UMUM</v>
      </c>
      <c r="T28" s="641">
        <f t="shared" si="2"/>
        <v>0</v>
      </c>
      <c r="U28" s="641">
        <f t="shared" si="3"/>
        <v>0</v>
      </c>
      <c r="V28" s="641">
        <f t="shared" si="4"/>
        <v>172150230</v>
      </c>
      <c r="W28" s="1082">
        <f t="shared" si="72"/>
        <v>0</v>
      </c>
      <c r="X28" s="641">
        <f t="shared" si="5"/>
        <v>0</v>
      </c>
      <c r="Y28" s="640">
        <f t="shared" si="73"/>
        <v>1</v>
      </c>
      <c r="Z28" s="640" t="str">
        <f t="shared" si="7"/>
        <v>BUKU KAS UMUM</v>
      </c>
      <c r="AA28" s="1083">
        <f t="shared" si="8"/>
        <v>172150230</v>
      </c>
      <c r="AB28" s="1055">
        <v>10</v>
      </c>
      <c r="AC28" s="1056" t="str">
        <f t="shared" si="74"/>
        <v>BUKU PEMBANTU PAJAK UP &amp; LS</v>
      </c>
      <c r="AD28" s="1057">
        <f t="shared" si="126"/>
        <v>0</v>
      </c>
      <c r="AE28" s="1057">
        <f t="shared" si="127"/>
        <v>0</v>
      </c>
      <c r="AF28" s="1057">
        <f t="shared" si="77"/>
        <v>0</v>
      </c>
      <c r="AG28" s="1057">
        <f t="shared" si="128"/>
        <v>172150230</v>
      </c>
      <c r="AH28" s="1057">
        <f t="shared" si="129"/>
        <v>0</v>
      </c>
      <c r="AI28" s="1058">
        <f t="shared" si="14"/>
        <v>10</v>
      </c>
      <c r="AJ28" s="1058" t="str">
        <f t="shared" si="81"/>
        <v>BUKU PEMBANTU PAJAK UP &amp; LS</v>
      </c>
      <c r="AK28" s="1059">
        <f t="shared" si="16"/>
        <v>172150230</v>
      </c>
      <c r="AL28" s="1014">
        <v>2</v>
      </c>
      <c r="AM28" s="1015" t="str">
        <f t="shared" si="82"/>
        <v>BUKU PEMBANTU KAS TUNAI</v>
      </c>
      <c r="AN28" s="1016">
        <f t="shared" si="131"/>
        <v>0</v>
      </c>
      <c r="AO28" s="1015">
        <f t="shared" si="19"/>
        <v>2</v>
      </c>
      <c r="AP28" s="1015" t="str">
        <f t="shared" si="84"/>
        <v>BUKU PEMBANTU KAS TUNAI</v>
      </c>
      <c r="AQ28" s="1017">
        <f t="shared" si="133"/>
        <v>0</v>
      </c>
      <c r="AR28" s="979">
        <v>3</v>
      </c>
      <c r="AS28" s="980" t="str">
        <f t="shared" si="85"/>
        <v>BUKU PEMBANTU BANK</v>
      </c>
      <c r="AT28" s="981">
        <f t="shared" si="23"/>
        <v>0</v>
      </c>
      <c r="AU28" s="981">
        <f t="shared" si="24"/>
        <v>172150230</v>
      </c>
      <c r="AV28" s="982">
        <f t="shared" si="86"/>
        <v>0</v>
      </c>
      <c r="AW28" s="983">
        <f t="shared" si="25"/>
        <v>3</v>
      </c>
      <c r="AX28" s="980" t="str">
        <f t="shared" si="88"/>
        <v>BUKU PEMBANTU BANK</v>
      </c>
      <c r="AY28" s="984">
        <f t="shared" si="27"/>
        <v>172150230</v>
      </c>
      <c r="AZ28" s="702">
        <v>4</v>
      </c>
      <c r="BA28" s="649" t="str">
        <f t="shared" si="89"/>
        <v>BUKU PEMBANTU BPP</v>
      </c>
      <c r="BB28" s="651">
        <f t="shared" si="135"/>
        <v>0</v>
      </c>
      <c r="BC28" s="650">
        <f t="shared" si="30"/>
        <v>4</v>
      </c>
      <c r="BD28" s="649" t="str">
        <f t="shared" si="91"/>
        <v>BUKU PEMBANTU BPP</v>
      </c>
      <c r="BE28" s="709">
        <f t="shared" si="137"/>
        <v>0</v>
      </c>
      <c r="BF28" s="944">
        <v>5</v>
      </c>
      <c r="BG28" s="945" t="str">
        <f t="shared" si="92"/>
        <v>BUKU PEMBANTU UANG PERSEDIAAN</v>
      </c>
      <c r="BH28" s="946">
        <f t="shared" si="138"/>
        <v>0</v>
      </c>
      <c r="BI28" s="945">
        <f t="shared" si="35"/>
        <v>5</v>
      </c>
      <c r="BJ28" s="947" t="str">
        <f t="shared" si="94"/>
        <v>BUKU PEMBANTU UANG PERSEDIAAN</v>
      </c>
      <c r="BK28" s="948">
        <f t="shared" si="140"/>
        <v>0</v>
      </c>
      <c r="BL28" s="909">
        <v>6</v>
      </c>
      <c r="BM28" s="910" t="str">
        <f t="shared" si="95"/>
        <v>BUKU PEMBANTU LS BENDAHARA</v>
      </c>
      <c r="BN28" s="911">
        <f t="shared" si="141"/>
        <v>0</v>
      </c>
      <c r="BO28" s="910">
        <f t="shared" si="40"/>
        <v>6</v>
      </c>
      <c r="BP28" s="912" t="str">
        <f t="shared" si="97"/>
        <v>BUKU PEMBANTU LS BENDAHARA</v>
      </c>
      <c r="BQ28" s="913">
        <f t="shared" si="143"/>
        <v>172150230</v>
      </c>
      <c r="BR28" s="702">
        <v>7</v>
      </c>
      <c r="BS28" s="650" t="str">
        <f t="shared" si="98"/>
        <v>BUKU PEMBANTU UANG MUKA PERJADIN</v>
      </c>
      <c r="BT28" s="651">
        <f t="shared" si="144"/>
        <v>0</v>
      </c>
      <c r="BU28" s="650">
        <f t="shared" si="45"/>
        <v>7</v>
      </c>
      <c r="BV28" s="649" t="str">
        <f t="shared" si="100"/>
        <v>BUKU PEMBANTU UANG MUKA PERJADIN</v>
      </c>
      <c r="BW28" s="709">
        <f t="shared" si="146"/>
        <v>0</v>
      </c>
      <c r="BX28" s="873">
        <v>8</v>
      </c>
      <c r="BY28" s="874" t="str">
        <f t="shared" si="101"/>
        <v>BUKU PEMBANTU PAJAK UP</v>
      </c>
      <c r="BZ28" s="875">
        <f t="shared" si="147"/>
        <v>0</v>
      </c>
      <c r="CA28" s="876">
        <f t="shared" si="49"/>
        <v>8</v>
      </c>
      <c r="CB28" s="874" t="str">
        <f t="shared" si="104"/>
        <v>BUKU PEMBANTU PAJAK UP</v>
      </c>
      <c r="CC28" s="877">
        <f t="shared" si="149"/>
        <v>0</v>
      </c>
      <c r="CD28" s="805">
        <v>9</v>
      </c>
      <c r="CE28" s="806" t="str">
        <f t="shared" si="105"/>
        <v>BUKU PEMBANTU BUNGA REKENING</v>
      </c>
      <c r="CF28" s="807">
        <f t="shared" si="150"/>
        <v>0</v>
      </c>
      <c r="CG28" s="806">
        <f t="shared" si="54"/>
        <v>9</v>
      </c>
      <c r="CH28" s="806" t="str">
        <f t="shared" si="107"/>
        <v>BUKU PEMBANTU BUNGA REKENING</v>
      </c>
      <c r="CI28" s="808">
        <f t="shared" si="152"/>
        <v>0</v>
      </c>
      <c r="CJ28" s="835">
        <v>10</v>
      </c>
      <c r="CK28" s="836" t="str">
        <f t="shared" si="108"/>
        <v>BUKU PEMBANTU PAJAK UP &amp; LS</v>
      </c>
      <c r="CL28" s="837">
        <f t="shared" si="153"/>
        <v>0</v>
      </c>
      <c r="CM28" s="836">
        <f t="shared" si="58"/>
        <v>10</v>
      </c>
      <c r="CN28" s="836" t="str">
        <f t="shared" si="111"/>
        <v>BUKU PEMBANTU PAJAK UP &amp; LS</v>
      </c>
      <c r="CO28" s="838">
        <f t="shared" si="155"/>
        <v>0</v>
      </c>
      <c r="CP28" s="786">
        <f t="shared" si="156"/>
        <v>0</v>
      </c>
      <c r="CQ28" s="787">
        <f t="shared" si="157"/>
        <v>0</v>
      </c>
      <c r="CR28" s="782">
        <f t="shared" si="158"/>
        <v>0</v>
      </c>
      <c r="CS28" s="733">
        <v>11</v>
      </c>
      <c r="CT28" s="734" t="str">
        <f t="shared" si="116"/>
        <v>BUKU PENGESAHAN BELANJA</v>
      </c>
      <c r="CU28" s="735">
        <f t="shared" si="64"/>
        <v>172150230</v>
      </c>
      <c r="CV28" s="734">
        <f t="shared" si="125"/>
        <v>11</v>
      </c>
      <c r="CW28" s="736" t="str">
        <f t="shared" si="118"/>
        <v>BUKU PENGESAHAN BELANJA</v>
      </c>
      <c r="CX28" s="737">
        <f t="shared" si="160"/>
        <v>0</v>
      </c>
      <c r="CY28" s="769">
        <v>12</v>
      </c>
      <c r="CZ28" s="770" t="str">
        <f t="shared" si="67"/>
        <v>BUKU PENGEMBALIAN BELANJA</v>
      </c>
      <c r="DA28" s="771">
        <f t="shared" si="161"/>
        <v>0</v>
      </c>
      <c r="DB28" s="770">
        <f t="shared" si="68"/>
        <v>12</v>
      </c>
      <c r="DC28" s="770" t="str">
        <f t="shared" si="122"/>
        <v>BUKU PENGEMBALIAN BELANJA</v>
      </c>
      <c r="DD28" s="772">
        <f t="shared" si="163"/>
        <v>0</v>
      </c>
    </row>
    <row r="29" spans="1:108" x14ac:dyDescent="0.2">
      <c r="A29" s="1124" t="s">
        <v>587</v>
      </c>
      <c r="B29" s="63"/>
      <c r="C29" s="677">
        <v>46051</v>
      </c>
      <c r="D29" s="540" t="str">
        <f t="shared" si="124"/>
        <v>2026.019</v>
      </c>
      <c r="E29" s="648" t="s">
        <v>528</v>
      </c>
      <c r="F29" s="610" t="s">
        <v>700</v>
      </c>
      <c r="G29" s="649"/>
      <c r="H29" s="639" t="s">
        <v>721</v>
      </c>
      <c r="I29" s="1125"/>
      <c r="J29" s="648"/>
      <c r="K29" s="639" t="s">
        <v>61</v>
      </c>
      <c r="L29" s="1126">
        <v>19322985</v>
      </c>
      <c r="M29" s="639" t="s">
        <v>61</v>
      </c>
      <c r="N29" s="639"/>
      <c r="O29" s="651">
        <f t="shared" si="70"/>
        <v>0</v>
      </c>
      <c r="P29" s="1090">
        <f t="shared" si="71"/>
        <v>0</v>
      </c>
      <c r="Q29" s="641">
        <f t="shared" si="0"/>
        <v>0</v>
      </c>
      <c r="R29" s="640">
        <v>1</v>
      </c>
      <c r="S29" s="640" t="str">
        <f t="shared" si="1"/>
        <v>BUKU KAS UMUM</v>
      </c>
      <c r="T29" s="641">
        <f t="shared" si="2"/>
        <v>0</v>
      </c>
      <c r="U29" s="641">
        <f t="shared" si="3"/>
        <v>0</v>
      </c>
      <c r="V29" s="641">
        <f t="shared" si="4"/>
        <v>0</v>
      </c>
      <c r="W29" s="1082">
        <f t="shared" si="72"/>
        <v>0</v>
      </c>
      <c r="X29" s="641">
        <f t="shared" si="5"/>
        <v>0</v>
      </c>
      <c r="Y29" s="640">
        <f t="shared" si="73"/>
        <v>1</v>
      </c>
      <c r="Z29" s="640" t="str">
        <f t="shared" si="7"/>
        <v>BUKU KAS UMUM</v>
      </c>
      <c r="AA29" s="1083">
        <f t="shared" si="8"/>
        <v>0</v>
      </c>
      <c r="AB29" s="1055">
        <v>10</v>
      </c>
      <c r="AC29" s="1056" t="str">
        <f t="shared" si="74"/>
        <v>BUKU PEMBANTU PAJAK UP &amp; LS</v>
      </c>
      <c r="AD29" s="1057">
        <f t="shared" si="126"/>
        <v>19322985</v>
      </c>
      <c r="AE29" s="1057">
        <f t="shared" si="127"/>
        <v>0</v>
      </c>
      <c r="AF29" s="1057">
        <f t="shared" si="77"/>
        <v>19322985</v>
      </c>
      <c r="AG29" s="1057">
        <f t="shared" si="128"/>
        <v>0</v>
      </c>
      <c r="AH29" s="1057">
        <f t="shared" si="129"/>
        <v>0</v>
      </c>
      <c r="AI29" s="1058">
        <f t="shared" si="14"/>
        <v>10</v>
      </c>
      <c r="AJ29" s="1058" t="str">
        <f t="shared" si="81"/>
        <v>BUKU PEMBANTU PAJAK UP &amp; LS</v>
      </c>
      <c r="AK29" s="1059">
        <f t="shared" si="16"/>
        <v>0</v>
      </c>
      <c r="AL29" s="1014">
        <v>2</v>
      </c>
      <c r="AM29" s="1015" t="str">
        <f t="shared" si="82"/>
        <v>BUKU PEMBANTU KAS TUNAI</v>
      </c>
      <c r="AN29" s="1016">
        <f t="shared" si="131"/>
        <v>0</v>
      </c>
      <c r="AO29" s="1015">
        <f t="shared" si="19"/>
        <v>2</v>
      </c>
      <c r="AP29" s="1015" t="str">
        <f t="shared" si="84"/>
        <v>BUKU PEMBANTU KAS TUNAI</v>
      </c>
      <c r="AQ29" s="1017">
        <f t="shared" si="133"/>
        <v>0</v>
      </c>
      <c r="AR29" s="979">
        <v>3</v>
      </c>
      <c r="AS29" s="980" t="str">
        <f t="shared" si="85"/>
        <v>BUKU PEMBANTU BANK</v>
      </c>
      <c r="AT29" s="981">
        <f t="shared" si="23"/>
        <v>0</v>
      </c>
      <c r="AU29" s="981">
        <f t="shared" si="24"/>
        <v>0</v>
      </c>
      <c r="AV29" s="982">
        <f t="shared" si="86"/>
        <v>0</v>
      </c>
      <c r="AW29" s="983">
        <f t="shared" si="25"/>
        <v>3</v>
      </c>
      <c r="AX29" s="980" t="str">
        <f t="shared" si="88"/>
        <v>BUKU PEMBANTU BANK</v>
      </c>
      <c r="AY29" s="984">
        <f t="shared" si="27"/>
        <v>0</v>
      </c>
      <c r="AZ29" s="702">
        <v>4</v>
      </c>
      <c r="BA29" s="649" t="str">
        <f t="shared" si="89"/>
        <v>BUKU PEMBANTU BPP</v>
      </c>
      <c r="BB29" s="651">
        <f t="shared" si="135"/>
        <v>0</v>
      </c>
      <c r="BC29" s="650">
        <f t="shared" si="30"/>
        <v>4</v>
      </c>
      <c r="BD29" s="649" t="str">
        <f t="shared" si="91"/>
        <v>BUKU PEMBANTU BPP</v>
      </c>
      <c r="BE29" s="709">
        <f t="shared" si="137"/>
        <v>0</v>
      </c>
      <c r="BF29" s="944">
        <v>5</v>
      </c>
      <c r="BG29" s="945" t="str">
        <f t="shared" si="92"/>
        <v>BUKU PEMBANTU UANG PERSEDIAAN</v>
      </c>
      <c r="BH29" s="946">
        <f t="shared" si="138"/>
        <v>0</v>
      </c>
      <c r="BI29" s="945">
        <f t="shared" si="35"/>
        <v>5</v>
      </c>
      <c r="BJ29" s="947" t="str">
        <f t="shared" si="94"/>
        <v>BUKU PEMBANTU UANG PERSEDIAAN</v>
      </c>
      <c r="BK29" s="948">
        <f t="shared" si="140"/>
        <v>0</v>
      </c>
      <c r="BL29" s="909">
        <v>6</v>
      </c>
      <c r="BM29" s="910" t="str">
        <f t="shared" si="95"/>
        <v>BUKU PEMBANTU LS BENDAHARA</v>
      </c>
      <c r="BN29" s="911">
        <f t="shared" si="141"/>
        <v>0</v>
      </c>
      <c r="BO29" s="910">
        <f t="shared" si="40"/>
        <v>6</v>
      </c>
      <c r="BP29" s="912" t="str">
        <f t="shared" si="97"/>
        <v>BUKU PEMBANTU LS BENDAHARA</v>
      </c>
      <c r="BQ29" s="913">
        <f t="shared" si="143"/>
        <v>0</v>
      </c>
      <c r="BR29" s="702">
        <v>7</v>
      </c>
      <c r="BS29" s="650" t="str">
        <f t="shared" si="98"/>
        <v>BUKU PEMBANTU UANG MUKA PERJADIN</v>
      </c>
      <c r="BT29" s="651">
        <f t="shared" si="144"/>
        <v>0</v>
      </c>
      <c r="BU29" s="650">
        <f t="shared" si="45"/>
        <v>7</v>
      </c>
      <c r="BV29" s="649" t="str">
        <f t="shared" si="100"/>
        <v>BUKU PEMBANTU UANG MUKA PERJADIN</v>
      </c>
      <c r="BW29" s="709">
        <f t="shared" si="146"/>
        <v>0</v>
      </c>
      <c r="BX29" s="873">
        <v>8</v>
      </c>
      <c r="BY29" s="874" t="str">
        <f t="shared" si="101"/>
        <v>BUKU PEMBANTU PAJAK UP</v>
      </c>
      <c r="BZ29" s="875">
        <f t="shared" si="147"/>
        <v>19322985</v>
      </c>
      <c r="CA29" s="876">
        <f t="shared" si="49"/>
        <v>8</v>
      </c>
      <c r="CB29" s="874" t="str">
        <f t="shared" si="104"/>
        <v>BUKU PEMBANTU PAJAK UP</v>
      </c>
      <c r="CC29" s="877">
        <f t="shared" si="149"/>
        <v>0</v>
      </c>
      <c r="CD29" s="805">
        <v>9</v>
      </c>
      <c r="CE29" s="806" t="str">
        <f t="shared" si="105"/>
        <v>BUKU PEMBANTU BUNGA REKENING</v>
      </c>
      <c r="CF29" s="807">
        <f t="shared" si="150"/>
        <v>0</v>
      </c>
      <c r="CG29" s="806">
        <f t="shared" si="54"/>
        <v>9</v>
      </c>
      <c r="CH29" s="806" t="str">
        <f t="shared" si="107"/>
        <v>BUKU PEMBANTU BUNGA REKENING</v>
      </c>
      <c r="CI29" s="808">
        <f t="shared" si="152"/>
        <v>0</v>
      </c>
      <c r="CJ29" s="835">
        <v>10</v>
      </c>
      <c r="CK29" s="836" t="str">
        <f t="shared" si="108"/>
        <v>BUKU PEMBANTU PAJAK UP &amp; LS</v>
      </c>
      <c r="CL29" s="837">
        <f t="shared" si="153"/>
        <v>19322985</v>
      </c>
      <c r="CM29" s="836">
        <f t="shared" si="58"/>
        <v>10</v>
      </c>
      <c r="CN29" s="836" t="str">
        <f t="shared" si="111"/>
        <v>BUKU PEMBANTU PAJAK UP &amp; LS</v>
      </c>
      <c r="CO29" s="838">
        <f t="shared" si="155"/>
        <v>0</v>
      </c>
      <c r="CP29" s="786">
        <f t="shared" si="156"/>
        <v>0</v>
      </c>
      <c r="CQ29" s="787">
        <f t="shared" si="157"/>
        <v>0</v>
      </c>
      <c r="CR29" s="782">
        <f t="shared" si="158"/>
        <v>0</v>
      </c>
      <c r="CS29" s="733">
        <v>11</v>
      </c>
      <c r="CT29" s="734" t="str">
        <f t="shared" si="116"/>
        <v>BUKU PENGESAHAN BELANJA</v>
      </c>
      <c r="CU29" s="735">
        <f t="shared" si="64"/>
        <v>0</v>
      </c>
      <c r="CV29" s="734">
        <f t="shared" si="125"/>
        <v>11</v>
      </c>
      <c r="CW29" s="736" t="str">
        <f t="shared" si="118"/>
        <v>BUKU PENGESAHAN BELANJA</v>
      </c>
      <c r="CX29" s="737">
        <f t="shared" si="160"/>
        <v>0</v>
      </c>
      <c r="CY29" s="769">
        <v>12</v>
      </c>
      <c r="CZ29" s="770" t="str">
        <f t="shared" si="67"/>
        <v>BUKU PENGEMBALIAN BELANJA</v>
      </c>
      <c r="DA29" s="771">
        <f t="shared" si="161"/>
        <v>0</v>
      </c>
      <c r="DB29" s="770">
        <f t="shared" si="68"/>
        <v>12</v>
      </c>
      <c r="DC29" s="770" t="str">
        <f t="shared" si="122"/>
        <v>BUKU PENGEMBALIAN BELANJA</v>
      </c>
      <c r="DD29" s="772">
        <f t="shared" si="163"/>
        <v>0</v>
      </c>
    </row>
    <row r="30" spans="1:108" x14ac:dyDescent="0.2">
      <c r="A30" s="1124" t="s">
        <v>588</v>
      </c>
      <c r="B30" s="63"/>
      <c r="C30" s="677">
        <v>46051</v>
      </c>
      <c r="D30" s="540" t="str">
        <f t="shared" si="124"/>
        <v>2026.020</v>
      </c>
      <c r="E30" s="648" t="s">
        <v>53</v>
      </c>
      <c r="F30" s="611" t="s">
        <v>701</v>
      </c>
      <c r="G30" s="649"/>
      <c r="H30" s="639" t="s">
        <v>721</v>
      </c>
      <c r="I30" s="1125"/>
      <c r="J30" s="648"/>
      <c r="K30" s="639" t="s">
        <v>61</v>
      </c>
      <c r="L30" s="1126">
        <v>19322985</v>
      </c>
      <c r="M30" s="639" t="s">
        <v>61</v>
      </c>
      <c r="N30" s="639"/>
      <c r="O30" s="651">
        <f t="shared" si="70"/>
        <v>0</v>
      </c>
      <c r="P30" s="1090">
        <f t="shared" si="71"/>
        <v>0</v>
      </c>
      <c r="Q30" s="641">
        <f t="shared" si="0"/>
        <v>0</v>
      </c>
      <c r="R30" s="640">
        <v>1</v>
      </c>
      <c r="S30" s="640" t="str">
        <f t="shared" si="1"/>
        <v>BUKU KAS UMUM</v>
      </c>
      <c r="T30" s="641">
        <f t="shared" si="2"/>
        <v>0</v>
      </c>
      <c r="U30" s="641">
        <f t="shared" si="3"/>
        <v>0</v>
      </c>
      <c r="V30" s="641">
        <f t="shared" si="4"/>
        <v>0</v>
      </c>
      <c r="W30" s="1082">
        <f t="shared" si="72"/>
        <v>19322985</v>
      </c>
      <c r="X30" s="641">
        <f t="shared" si="5"/>
        <v>0</v>
      </c>
      <c r="Y30" s="640">
        <f t="shared" si="73"/>
        <v>1</v>
      </c>
      <c r="Z30" s="640" t="str">
        <f t="shared" si="7"/>
        <v>BUKU KAS UMUM</v>
      </c>
      <c r="AA30" s="1083">
        <f t="shared" si="8"/>
        <v>19322985</v>
      </c>
      <c r="AB30" s="1055">
        <v>10</v>
      </c>
      <c r="AC30" s="1056" t="str">
        <f t="shared" si="74"/>
        <v>BUKU PEMBANTU PAJAK UP &amp; LS</v>
      </c>
      <c r="AD30" s="1057">
        <f t="shared" si="126"/>
        <v>0</v>
      </c>
      <c r="AE30" s="1057">
        <f t="shared" si="127"/>
        <v>0</v>
      </c>
      <c r="AF30" s="1057">
        <f t="shared" si="77"/>
        <v>0</v>
      </c>
      <c r="AG30" s="1057">
        <f t="shared" si="128"/>
        <v>0</v>
      </c>
      <c r="AH30" s="1057">
        <f t="shared" si="129"/>
        <v>19322985</v>
      </c>
      <c r="AI30" s="1058">
        <f t="shared" si="14"/>
        <v>10</v>
      </c>
      <c r="AJ30" s="1058" t="str">
        <f t="shared" si="81"/>
        <v>BUKU PEMBANTU PAJAK UP &amp; LS</v>
      </c>
      <c r="AK30" s="1059">
        <f t="shared" si="16"/>
        <v>19322985</v>
      </c>
      <c r="AL30" s="1014">
        <v>2</v>
      </c>
      <c r="AM30" s="1015" t="str">
        <f t="shared" si="82"/>
        <v>BUKU PEMBANTU KAS TUNAI</v>
      </c>
      <c r="AN30" s="1016">
        <f t="shared" si="131"/>
        <v>0</v>
      </c>
      <c r="AO30" s="1015">
        <f t="shared" si="19"/>
        <v>2</v>
      </c>
      <c r="AP30" s="1015" t="str">
        <f t="shared" si="84"/>
        <v>BUKU PEMBANTU KAS TUNAI</v>
      </c>
      <c r="AQ30" s="1017">
        <f t="shared" si="133"/>
        <v>0</v>
      </c>
      <c r="AR30" s="979">
        <v>3</v>
      </c>
      <c r="AS30" s="980" t="str">
        <f t="shared" si="85"/>
        <v>BUKU PEMBANTU BANK</v>
      </c>
      <c r="AT30" s="981">
        <f t="shared" si="23"/>
        <v>0</v>
      </c>
      <c r="AU30" s="981">
        <f t="shared" si="24"/>
        <v>0</v>
      </c>
      <c r="AV30" s="982">
        <f t="shared" si="86"/>
        <v>19322985</v>
      </c>
      <c r="AW30" s="983">
        <f t="shared" si="25"/>
        <v>3</v>
      </c>
      <c r="AX30" s="980" t="str">
        <f t="shared" si="88"/>
        <v>BUKU PEMBANTU BANK</v>
      </c>
      <c r="AY30" s="984">
        <f t="shared" si="27"/>
        <v>19322985</v>
      </c>
      <c r="AZ30" s="702">
        <v>4</v>
      </c>
      <c r="BA30" s="649" t="str">
        <f t="shared" si="89"/>
        <v>BUKU PEMBANTU BPP</v>
      </c>
      <c r="BB30" s="651">
        <f t="shared" si="135"/>
        <v>0</v>
      </c>
      <c r="BC30" s="650">
        <f t="shared" si="30"/>
        <v>4</v>
      </c>
      <c r="BD30" s="649" t="str">
        <f t="shared" si="91"/>
        <v>BUKU PEMBANTU BPP</v>
      </c>
      <c r="BE30" s="709">
        <f t="shared" si="137"/>
        <v>0</v>
      </c>
      <c r="BF30" s="944">
        <v>5</v>
      </c>
      <c r="BG30" s="945" t="str">
        <f t="shared" si="92"/>
        <v>BUKU PEMBANTU UANG PERSEDIAAN</v>
      </c>
      <c r="BH30" s="946">
        <f t="shared" si="138"/>
        <v>0</v>
      </c>
      <c r="BI30" s="945">
        <f t="shared" si="35"/>
        <v>5</v>
      </c>
      <c r="BJ30" s="947" t="str">
        <f t="shared" si="94"/>
        <v>BUKU PEMBANTU UANG PERSEDIAAN</v>
      </c>
      <c r="BK30" s="948">
        <f t="shared" si="140"/>
        <v>0</v>
      </c>
      <c r="BL30" s="909">
        <v>6</v>
      </c>
      <c r="BM30" s="910" t="str">
        <f t="shared" si="95"/>
        <v>BUKU PEMBANTU LS BENDAHARA</v>
      </c>
      <c r="BN30" s="911">
        <f t="shared" si="141"/>
        <v>0</v>
      </c>
      <c r="BO30" s="910">
        <f t="shared" si="40"/>
        <v>6</v>
      </c>
      <c r="BP30" s="912" t="str">
        <f t="shared" si="97"/>
        <v>BUKU PEMBANTU LS BENDAHARA</v>
      </c>
      <c r="BQ30" s="913">
        <f t="shared" si="143"/>
        <v>19322985</v>
      </c>
      <c r="BR30" s="702">
        <v>7</v>
      </c>
      <c r="BS30" s="650" t="str">
        <f t="shared" si="98"/>
        <v>BUKU PEMBANTU UANG MUKA PERJADIN</v>
      </c>
      <c r="BT30" s="651">
        <f t="shared" si="144"/>
        <v>0</v>
      </c>
      <c r="BU30" s="650">
        <f t="shared" si="45"/>
        <v>7</v>
      </c>
      <c r="BV30" s="649" t="str">
        <f t="shared" si="100"/>
        <v>BUKU PEMBANTU UANG MUKA PERJADIN</v>
      </c>
      <c r="BW30" s="709">
        <f t="shared" si="146"/>
        <v>0</v>
      </c>
      <c r="BX30" s="873">
        <v>8</v>
      </c>
      <c r="BY30" s="874" t="str">
        <f t="shared" si="101"/>
        <v>BUKU PEMBANTU PAJAK UP</v>
      </c>
      <c r="BZ30" s="875">
        <f t="shared" si="147"/>
        <v>0</v>
      </c>
      <c r="CA30" s="876">
        <f t="shared" si="49"/>
        <v>8</v>
      </c>
      <c r="CB30" s="874" t="str">
        <f t="shared" si="104"/>
        <v>BUKU PEMBANTU PAJAK UP</v>
      </c>
      <c r="CC30" s="877">
        <f t="shared" si="149"/>
        <v>19322985</v>
      </c>
      <c r="CD30" s="805">
        <v>9</v>
      </c>
      <c r="CE30" s="806" t="str">
        <f t="shared" si="105"/>
        <v>BUKU PEMBANTU BUNGA REKENING</v>
      </c>
      <c r="CF30" s="807">
        <f t="shared" si="150"/>
        <v>0</v>
      </c>
      <c r="CG30" s="806">
        <f t="shared" si="54"/>
        <v>9</v>
      </c>
      <c r="CH30" s="806" t="str">
        <f t="shared" si="107"/>
        <v>BUKU PEMBANTU BUNGA REKENING</v>
      </c>
      <c r="CI30" s="808">
        <f t="shared" si="152"/>
        <v>0</v>
      </c>
      <c r="CJ30" s="835">
        <v>10</v>
      </c>
      <c r="CK30" s="836" t="str">
        <f t="shared" si="108"/>
        <v>BUKU PEMBANTU PAJAK UP &amp; LS</v>
      </c>
      <c r="CL30" s="837">
        <f t="shared" si="153"/>
        <v>0</v>
      </c>
      <c r="CM30" s="836">
        <f t="shared" si="58"/>
        <v>10</v>
      </c>
      <c r="CN30" s="836" t="str">
        <f t="shared" si="111"/>
        <v>BUKU PEMBANTU PAJAK UP &amp; LS</v>
      </c>
      <c r="CO30" s="838">
        <f t="shared" si="155"/>
        <v>19322985</v>
      </c>
      <c r="CP30" s="786">
        <f t="shared" si="156"/>
        <v>0</v>
      </c>
      <c r="CQ30" s="787">
        <f t="shared" si="157"/>
        <v>0</v>
      </c>
      <c r="CR30" s="782">
        <f t="shared" si="158"/>
        <v>0</v>
      </c>
      <c r="CS30" s="733">
        <v>11</v>
      </c>
      <c r="CT30" s="734" t="str">
        <f t="shared" si="116"/>
        <v>BUKU PENGESAHAN BELANJA</v>
      </c>
      <c r="CU30" s="735">
        <f t="shared" si="64"/>
        <v>19322985</v>
      </c>
      <c r="CV30" s="734">
        <f t="shared" si="125"/>
        <v>11</v>
      </c>
      <c r="CW30" s="736" t="str">
        <f t="shared" si="118"/>
        <v>BUKU PENGESAHAN BELANJA</v>
      </c>
      <c r="CX30" s="737">
        <f t="shared" si="160"/>
        <v>0</v>
      </c>
      <c r="CY30" s="769">
        <v>12</v>
      </c>
      <c r="CZ30" s="770" t="str">
        <f t="shared" si="67"/>
        <v>BUKU PENGEMBALIAN BELANJA</v>
      </c>
      <c r="DA30" s="771">
        <f t="shared" si="161"/>
        <v>0</v>
      </c>
      <c r="DB30" s="770">
        <f t="shared" si="68"/>
        <v>12</v>
      </c>
      <c r="DC30" s="770" t="str">
        <f t="shared" si="122"/>
        <v>BUKU PENGEMBALIAN BELANJA</v>
      </c>
      <c r="DD30" s="772">
        <f t="shared" si="163"/>
        <v>0</v>
      </c>
    </row>
    <row r="31" spans="1:108" x14ac:dyDescent="0.2">
      <c r="A31" s="1124" t="s">
        <v>589</v>
      </c>
      <c r="B31" s="63"/>
      <c r="C31" s="677">
        <v>46051</v>
      </c>
      <c r="D31" s="540" t="str">
        <f t="shared" si="124"/>
        <v>2026.021</v>
      </c>
      <c r="E31" s="648" t="s">
        <v>528</v>
      </c>
      <c r="F31" s="610" t="s">
        <v>700</v>
      </c>
      <c r="G31" s="649"/>
      <c r="H31" s="639" t="s">
        <v>721</v>
      </c>
      <c r="I31" s="1125"/>
      <c r="J31" s="648"/>
      <c r="K31" s="639" t="s">
        <v>78</v>
      </c>
      <c r="L31" s="1126">
        <v>3513270</v>
      </c>
      <c r="M31" s="639"/>
      <c r="N31" s="639" t="s">
        <v>78</v>
      </c>
      <c r="O31" s="651">
        <f t="shared" si="70"/>
        <v>0</v>
      </c>
      <c r="P31" s="1090">
        <f t="shared" si="71"/>
        <v>0</v>
      </c>
      <c r="Q31" s="641">
        <f t="shared" si="0"/>
        <v>0</v>
      </c>
      <c r="R31" s="640">
        <v>1</v>
      </c>
      <c r="S31" s="640" t="str">
        <f t="shared" si="1"/>
        <v>BUKU KAS UMUM</v>
      </c>
      <c r="T31" s="641">
        <f t="shared" si="2"/>
        <v>0</v>
      </c>
      <c r="U31" s="641">
        <f t="shared" si="3"/>
        <v>0</v>
      </c>
      <c r="V31" s="641">
        <f t="shared" si="4"/>
        <v>0</v>
      </c>
      <c r="W31" s="1082">
        <f t="shared" si="72"/>
        <v>0</v>
      </c>
      <c r="X31" s="641">
        <f t="shared" si="5"/>
        <v>0</v>
      </c>
      <c r="Y31" s="640">
        <f t="shared" si="73"/>
        <v>1</v>
      </c>
      <c r="Z31" s="640" t="str">
        <f t="shared" si="7"/>
        <v>BUKU KAS UMUM</v>
      </c>
      <c r="AA31" s="1083">
        <f t="shared" si="8"/>
        <v>0</v>
      </c>
      <c r="AB31" s="1055">
        <v>10</v>
      </c>
      <c r="AC31" s="1056" t="str">
        <f t="shared" si="74"/>
        <v>BUKU PEMBANTU PAJAK UP &amp; LS</v>
      </c>
      <c r="AD31" s="1057">
        <f t="shared" si="126"/>
        <v>3513270</v>
      </c>
      <c r="AE31" s="1057">
        <f t="shared" si="127"/>
        <v>0</v>
      </c>
      <c r="AF31" s="1057">
        <f t="shared" si="77"/>
        <v>3513270</v>
      </c>
      <c r="AG31" s="1057">
        <f t="shared" si="128"/>
        <v>0</v>
      </c>
      <c r="AH31" s="1057">
        <f t="shared" si="129"/>
        <v>0</v>
      </c>
      <c r="AI31" s="1058">
        <f t="shared" si="14"/>
        <v>10</v>
      </c>
      <c r="AJ31" s="1058" t="str">
        <f t="shared" si="81"/>
        <v>BUKU PEMBANTU PAJAK UP &amp; LS</v>
      </c>
      <c r="AK31" s="1059">
        <f t="shared" si="16"/>
        <v>0</v>
      </c>
      <c r="AL31" s="1014">
        <v>2</v>
      </c>
      <c r="AM31" s="1015" t="str">
        <f t="shared" si="82"/>
        <v>BUKU PEMBANTU KAS TUNAI</v>
      </c>
      <c r="AN31" s="1016">
        <f t="shared" si="131"/>
        <v>0</v>
      </c>
      <c r="AO31" s="1015">
        <f t="shared" si="19"/>
        <v>2</v>
      </c>
      <c r="AP31" s="1015" t="str">
        <f t="shared" si="84"/>
        <v>BUKU PEMBANTU KAS TUNAI</v>
      </c>
      <c r="AQ31" s="1017">
        <f t="shared" si="133"/>
        <v>0</v>
      </c>
      <c r="AR31" s="979">
        <v>3</v>
      </c>
      <c r="AS31" s="980" t="str">
        <f t="shared" si="85"/>
        <v>BUKU PEMBANTU BANK</v>
      </c>
      <c r="AT31" s="981">
        <f t="shared" si="23"/>
        <v>0</v>
      </c>
      <c r="AU31" s="981">
        <f t="shared" si="24"/>
        <v>0</v>
      </c>
      <c r="AV31" s="982">
        <f t="shared" si="86"/>
        <v>0</v>
      </c>
      <c r="AW31" s="983">
        <f t="shared" si="25"/>
        <v>3</v>
      </c>
      <c r="AX31" s="980" t="str">
        <f t="shared" si="88"/>
        <v>BUKU PEMBANTU BANK</v>
      </c>
      <c r="AY31" s="984">
        <f t="shared" si="27"/>
        <v>0</v>
      </c>
      <c r="AZ31" s="702">
        <v>4</v>
      </c>
      <c r="BA31" s="649" t="str">
        <f t="shared" si="89"/>
        <v>BUKU PEMBANTU BPP</v>
      </c>
      <c r="BB31" s="651">
        <f t="shared" si="135"/>
        <v>0</v>
      </c>
      <c r="BC31" s="650">
        <f t="shared" si="30"/>
        <v>4</v>
      </c>
      <c r="BD31" s="649" t="str">
        <f t="shared" si="91"/>
        <v>BUKU PEMBANTU BPP</v>
      </c>
      <c r="BE31" s="709">
        <f t="shared" si="137"/>
        <v>0</v>
      </c>
      <c r="BF31" s="944">
        <v>5</v>
      </c>
      <c r="BG31" s="945" t="str">
        <f t="shared" si="92"/>
        <v>BUKU PEMBANTU UANG PERSEDIAAN</v>
      </c>
      <c r="BH31" s="946">
        <f t="shared" si="138"/>
        <v>0</v>
      </c>
      <c r="BI31" s="945">
        <f t="shared" si="35"/>
        <v>5</v>
      </c>
      <c r="BJ31" s="947" t="str">
        <f t="shared" si="94"/>
        <v>BUKU PEMBANTU UANG PERSEDIAAN</v>
      </c>
      <c r="BK31" s="948">
        <f t="shared" si="140"/>
        <v>0</v>
      </c>
      <c r="BL31" s="909">
        <v>6</v>
      </c>
      <c r="BM31" s="910" t="str">
        <f t="shared" si="95"/>
        <v>BUKU PEMBANTU LS BENDAHARA</v>
      </c>
      <c r="BN31" s="911">
        <f t="shared" si="141"/>
        <v>0</v>
      </c>
      <c r="BO31" s="910">
        <f t="shared" si="40"/>
        <v>6</v>
      </c>
      <c r="BP31" s="912" t="str">
        <f t="shared" si="97"/>
        <v>BUKU PEMBANTU LS BENDAHARA</v>
      </c>
      <c r="BQ31" s="913">
        <f t="shared" si="143"/>
        <v>0</v>
      </c>
      <c r="BR31" s="702">
        <v>7</v>
      </c>
      <c r="BS31" s="650" t="str">
        <f t="shared" si="98"/>
        <v>BUKU PEMBANTU UANG MUKA PERJADIN</v>
      </c>
      <c r="BT31" s="651">
        <f t="shared" si="144"/>
        <v>0</v>
      </c>
      <c r="BU31" s="650">
        <f t="shared" si="45"/>
        <v>7</v>
      </c>
      <c r="BV31" s="649" t="str">
        <f t="shared" si="100"/>
        <v>BUKU PEMBANTU UANG MUKA PERJADIN</v>
      </c>
      <c r="BW31" s="709">
        <f t="shared" si="146"/>
        <v>0</v>
      </c>
      <c r="BX31" s="873">
        <v>8</v>
      </c>
      <c r="BY31" s="874" t="str">
        <f t="shared" si="101"/>
        <v>BUKU PEMBANTU PAJAK UP</v>
      </c>
      <c r="BZ31" s="875">
        <f t="shared" si="147"/>
        <v>3513270</v>
      </c>
      <c r="CA31" s="876">
        <f t="shared" si="49"/>
        <v>8</v>
      </c>
      <c r="CB31" s="874" t="str">
        <f t="shared" si="104"/>
        <v>BUKU PEMBANTU PAJAK UP</v>
      </c>
      <c r="CC31" s="877">
        <f t="shared" si="149"/>
        <v>0</v>
      </c>
      <c r="CD31" s="805">
        <v>9</v>
      </c>
      <c r="CE31" s="806" t="str">
        <f t="shared" si="105"/>
        <v>BUKU PEMBANTU BUNGA REKENING</v>
      </c>
      <c r="CF31" s="807">
        <f t="shared" si="150"/>
        <v>0</v>
      </c>
      <c r="CG31" s="806">
        <f t="shared" si="54"/>
        <v>9</v>
      </c>
      <c r="CH31" s="806" t="str">
        <f t="shared" si="107"/>
        <v>BUKU PEMBANTU BUNGA REKENING</v>
      </c>
      <c r="CI31" s="808">
        <f t="shared" si="152"/>
        <v>0</v>
      </c>
      <c r="CJ31" s="835">
        <v>10</v>
      </c>
      <c r="CK31" s="836" t="str">
        <f t="shared" si="108"/>
        <v>BUKU PEMBANTU PAJAK UP &amp; LS</v>
      </c>
      <c r="CL31" s="837">
        <f t="shared" si="153"/>
        <v>3513270</v>
      </c>
      <c r="CM31" s="836">
        <f t="shared" si="58"/>
        <v>10</v>
      </c>
      <c r="CN31" s="836" t="str">
        <f t="shared" si="111"/>
        <v>BUKU PEMBANTU PAJAK UP &amp; LS</v>
      </c>
      <c r="CO31" s="838">
        <f t="shared" si="155"/>
        <v>0</v>
      </c>
      <c r="CP31" s="786">
        <f t="shared" si="156"/>
        <v>0</v>
      </c>
      <c r="CQ31" s="787">
        <f t="shared" si="157"/>
        <v>0</v>
      </c>
      <c r="CR31" s="782">
        <f t="shared" si="158"/>
        <v>0</v>
      </c>
      <c r="CS31" s="733">
        <v>11</v>
      </c>
      <c r="CT31" s="734" t="str">
        <f t="shared" si="116"/>
        <v>BUKU PENGESAHAN BELANJA</v>
      </c>
      <c r="CU31" s="735">
        <f t="shared" si="64"/>
        <v>0</v>
      </c>
      <c r="CV31" s="734">
        <f t="shared" si="125"/>
        <v>11</v>
      </c>
      <c r="CW31" s="736" t="str">
        <f t="shared" si="118"/>
        <v>BUKU PENGESAHAN BELANJA</v>
      </c>
      <c r="CX31" s="737">
        <f t="shared" si="160"/>
        <v>0</v>
      </c>
      <c r="CY31" s="769">
        <v>12</v>
      </c>
      <c r="CZ31" s="770" t="str">
        <f t="shared" si="67"/>
        <v>BUKU PENGEMBALIAN BELANJA</v>
      </c>
      <c r="DA31" s="771">
        <f t="shared" si="161"/>
        <v>0</v>
      </c>
      <c r="DB31" s="770">
        <f t="shared" si="68"/>
        <v>12</v>
      </c>
      <c r="DC31" s="770" t="str">
        <f t="shared" si="122"/>
        <v>BUKU PENGEMBALIAN BELANJA</v>
      </c>
      <c r="DD31" s="772">
        <f t="shared" si="163"/>
        <v>0</v>
      </c>
    </row>
    <row r="32" spans="1:108" x14ac:dyDescent="0.2">
      <c r="A32" s="1124" t="s">
        <v>274</v>
      </c>
      <c r="B32" s="63"/>
      <c r="C32" s="677">
        <v>46051</v>
      </c>
      <c r="D32" s="540" t="str">
        <f t="shared" si="124"/>
        <v>2026.022</v>
      </c>
      <c r="E32" s="648" t="s">
        <v>53</v>
      </c>
      <c r="F32" s="611" t="s">
        <v>701</v>
      </c>
      <c r="G32" s="649"/>
      <c r="H32" s="639" t="s">
        <v>721</v>
      </c>
      <c r="I32" s="1128"/>
      <c r="J32" s="648"/>
      <c r="K32" s="639" t="s">
        <v>78</v>
      </c>
      <c r="L32" s="1126">
        <v>3513270</v>
      </c>
      <c r="M32" s="639"/>
      <c r="N32" s="639" t="s">
        <v>78</v>
      </c>
      <c r="O32" s="651">
        <f t="shared" si="70"/>
        <v>0</v>
      </c>
      <c r="P32" s="1090">
        <f t="shared" si="71"/>
        <v>0</v>
      </c>
      <c r="Q32" s="641">
        <f t="shared" si="0"/>
        <v>0</v>
      </c>
      <c r="R32" s="640">
        <v>1</v>
      </c>
      <c r="S32" s="640" t="str">
        <f t="shared" si="1"/>
        <v>BUKU KAS UMUM</v>
      </c>
      <c r="T32" s="641">
        <f t="shared" si="2"/>
        <v>0</v>
      </c>
      <c r="U32" s="641">
        <f t="shared" si="3"/>
        <v>0</v>
      </c>
      <c r="V32" s="641">
        <f t="shared" si="4"/>
        <v>0</v>
      </c>
      <c r="W32" s="1082">
        <f t="shared" si="72"/>
        <v>3513270</v>
      </c>
      <c r="X32" s="641">
        <f t="shared" si="5"/>
        <v>0</v>
      </c>
      <c r="Y32" s="640">
        <f t="shared" si="73"/>
        <v>1</v>
      </c>
      <c r="Z32" s="640" t="str">
        <f t="shared" si="7"/>
        <v>BUKU KAS UMUM</v>
      </c>
      <c r="AA32" s="1083">
        <f t="shared" si="8"/>
        <v>3513270</v>
      </c>
      <c r="AB32" s="1055">
        <v>10</v>
      </c>
      <c r="AC32" s="1056" t="str">
        <f t="shared" si="74"/>
        <v>BUKU PEMBANTU PAJAK UP &amp; LS</v>
      </c>
      <c r="AD32" s="1057">
        <f t="shared" si="126"/>
        <v>0</v>
      </c>
      <c r="AE32" s="1057">
        <f t="shared" si="127"/>
        <v>0</v>
      </c>
      <c r="AF32" s="1057">
        <f t="shared" si="77"/>
        <v>0</v>
      </c>
      <c r="AG32" s="1057">
        <f t="shared" si="128"/>
        <v>0</v>
      </c>
      <c r="AH32" s="1057">
        <f t="shared" si="129"/>
        <v>3513270</v>
      </c>
      <c r="AI32" s="1058">
        <f t="shared" si="14"/>
        <v>10</v>
      </c>
      <c r="AJ32" s="1058" t="str">
        <f t="shared" si="81"/>
        <v>BUKU PEMBANTU PAJAK UP &amp; LS</v>
      </c>
      <c r="AK32" s="1059">
        <f t="shared" si="16"/>
        <v>3513270</v>
      </c>
      <c r="AL32" s="1014">
        <v>2</v>
      </c>
      <c r="AM32" s="1015" t="str">
        <f t="shared" si="82"/>
        <v>BUKU PEMBANTU KAS TUNAI</v>
      </c>
      <c r="AN32" s="1016">
        <f t="shared" si="131"/>
        <v>0</v>
      </c>
      <c r="AO32" s="1015">
        <f t="shared" si="19"/>
        <v>2</v>
      </c>
      <c r="AP32" s="1015" t="str">
        <f t="shared" si="84"/>
        <v>BUKU PEMBANTU KAS TUNAI</v>
      </c>
      <c r="AQ32" s="1017">
        <f t="shared" si="133"/>
        <v>0</v>
      </c>
      <c r="AR32" s="979">
        <v>3</v>
      </c>
      <c r="AS32" s="980" t="str">
        <f t="shared" si="85"/>
        <v>BUKU PEMBANTU BANK</v>
      </c>
      <c r="AT32" s="981">
        <f t="shared" si="23"/>
        <v>0</v>
      </c>
      <c r="AU32" s="981">
        <f t="shared" si="24"/>
        <v>0</v>
      </c>
      <c r="AV32" s="982">
        <f t="shared" si="86"/>
        <v>3513270</v>
      </c>
      <c r="AW32" s="983">
        <f t="shared" si="25"/>
        <v>3</v>
      </c>
      <c r="AX32" s="980" t="str">
        <f t="shared" si="88"/>
        <v>BUKU PEMBANTU BANK</v>
      </c>
      <c r="AY32" s="984">
        <f t="shared" si="27"/>
        <v>3513270</v>
      </c>
      <c r="AZ32" s="702">
        <v>4</v>
      </c>
      <c r="BA32" s="649" t="str">
        <f t="shared" si="89"/>
        <v>BUKU PEMBANTU BPP</v>
      </c>
      <c r="BB32" s="651">
        <f t="shared" si="135"/>
        <v>0</v>
      </c>
      <c r="BC32" s="650">
        <f t="shared" si="30"/>
        <v>4</v>
      </c>
      <c r="BD32" s="649" t="str">
        <f t="shared" si="91"/>
        <v>BUKU PEMBANTU BPP</v>
      </c>
      <c r="BE32" s="709">
        <f t="shared" si="137"/>
        <v>0</v>
      </c>
      <c r="BF32" s="944">
        <v>5</v>
      </c>
      <c r="BG32" s="945" t="str">
        <f t="shared" si="92"/>
        <v>BUKU PEMBANTU UANG PERSEDIAAN</v>
      </c>
      <c r="BH32" s="946">
        <f t="shared" si="138"/>
        <v>0</v>
      </c>
      <c r="BI32" s="945">
        <f t="shared" si="35"/>
        <v>5</v>
      </c>
      <c r="BJ32" s="947" t="str">
        <f t="shared" si="94"/>
        <v>BUKU PEMBANTU UANG PERSEDIAAN</v>
      </c>
      <c r="BK32" s="948">
        <f t="shared" si="140"/>
        <v>0</v>
      </c>
      <c r="BL32" s="909">
        <v>6</v>
      </c>
      <c r="BM32" s="910" t="str">
        <f t="shared" si="95"/>
        <v>BUKU PEMBANTU LS BENDAHARA</v>
      </c>
      <c r="BN32" s="911">
        <f t="shared" si="141"/>
        <v>0</v>
      </c>
      <c r="BO32" s="910">
        <f t="shared" si="40"/>
        <v>6</v>
      </c>
      <c r="BP32" s="912" t="str">
        <f t="shared" si="97"/>
        <v>BUKU PEMBANTU LS BENDAHARA</v>
      </c>
      <c r="BQ32" s="913">
        <f t="shared" si="143"/>
        <v>3513270</v>
      </c>
      <c r="BR32" s="702">
        <v>7</v>
      </c>
      <c r="BS32" s="650" t="str">
        <f t="shared" si="98"/>
        <v>BUKU PEMBANTU UANG MUKA PERJADIN</v>
      </c>
      <c r="BT32" s="651">
        <f t="shared" si="144"/>
        <v>0</v>
      </c>
      <c r="BU32" s="650">
        <f t="shared" si="45"/>
        <v>7</v>
      </c>
      <c r="BV32" s="649" t="str">
        <f t="shared" si="100"/>
        <v>BUKU PEMBANTU UANG MUKA PERJADIN</v>
      </c>
      <c r="BW32" s="709">
        <f t="shared" si="146"/>
        <v>0</v>
      </c>
      <c r="BX32" s="873">
        <v>8</v>
      </c>
      <c r="BY32" s="874" t="str">
        <f t="shared" si="101"/>
        <v>BUKU PEMBANTU PAJAK UP</v>
      </c>
      <c r="BZ32" s="875">
        <f t="shared" si="147"/>
        <v>0</v>
      </c>
      <c r="CA32" s="876">
        <f t="shared" si="49"/>
        <v>8</v>
      </c>
      <c r="CB32" s="874" t="str">
        <f t="shared" si="104"/>
        <v>BUKU PEMBANTU PAJAK UP</v>
      </c>
      <c r="CC32" s="877">
        <f t="shared" si="149"/>
        <v>3513270</v>
      </c>
      <c r="CD32" s="805">
        <v>9</v>
      </c>
      <c r="CE32" s="806" t="str">
        <f t="shared" si="105"/>
        <v>BUKU PEMBANTU BUNGA REKENING</v>
      </c>
      <c r="CF32" s="807">
        <f t="shared" si="150"/>
        <v>0</v>
      </c>
      <c r="CG32" s="806">
        <f t="shared" si="54"/>
        <v>9</v>
      </c>
      <c r="CH32" s="806" t="str">
        <f t="shared" si="107"/>
        <v>BUKU PEMBANTU BUNGA REKENING</v>
      </c>
      <c r="CI32" s="808">
        <f t="shared" si="152"/>
        <v>0</v>
      </c>
      <c r="CJ32" s="835">
        <v>10</v>
      </c>
      <c r="CK32" s="836" t="str">
        <f t="shared" si="108"/>
        <v>BUKU PEMBANTU PAJAK UP &amp; LS</v>
      </c>
      <c r="CL32" s="837">
        <f t="shared" si="153"/>
        <v>0</v>
      </c>
      <c r="CM32" s="836">
        <f t="shared" si="58"/>
        <v>10</v>
      </c>
      <c r="CN32" s="836" t="str">
        <f t="shared" si="111"/>
        <v>BUKU PEMBANTU PAJAK UP &amp; LS</v>
      </c>
      <c r="CO32" s="838">
        <f t="shared" si="155"/>
        <v>3513270</v>
      </c>
      <c r="CP32" s="786">
        <f t="shared" si="156"/>
        <v>0</v>
      </c>
      <c r="CQ32" s="787">
        <f t="shared" si="157"/>
        <v>0</v>
      </c>
      <c r="CR32" s="782">
        <f t="shared" si="158"/>
        <v>0</v>
      </c>
      <c r="CS32" s="733">
        <v>11</v>
      </c>
      <c r="CT32" s="734" t="str">
        <f t="shared" si="116"/>
        <v>BUKU PENGESAHAN BELANJA</v>
      </c>
      <c r="CU32" s="735">
        <f t="shared" si="64"/>
        <v>3513270</v>
      </c>
      <c r="CV32" s="734">
        <f t="shared" si="125"/>
        <v>11</v>
      </c>
      <c r="CW32" s="736" t="str">
        <f t="shared" si="118"/>
        <v>BUKU PENGESAHAN BELANJA</v>
      </c>
      <c r="CX32" s="737">
        <f t="shared" si="160"/>
        <v>0</v>
      </c>
      <c r="CY32" s="769">
        <v>12</v>
      </c>
      <c r="CZ32" s="770" t="str">
        <f t="shared" si="67"/>
        <v>BUKU PENGEMBALIAN BELANJA</v>
      </c>
      <c r="DA32" s="771">
        <f t="shared" si="161"/>
        <v>0</v>
      </c>
      <c r="DB32" s="770">
        <f t="shared" si="68"/>
        <v>12</v>
      </c>
      <c r="DC32" s="770" t="str">
        <f t="shared" si="122"/>
        <v>BUKU PENGEMBALIAN BELANJA</v>
      </c>
      <c r="DD32" s="772">
        <f t="shared" si="163"/>
        <v>0</v>
      </c>
    </row>
    <row r="33" spans="1:108" x14ac:dyDescent="0.2">
      <c r="A33" s="1124" t="s">
        <v>590</v>
      </c>
      <c r="B33" s="63"/>
      <c r="C33" s="677">
        <v>46051</v>
      </c>
      <c r="D33" s="540" t="str">
        <f t="shared" si="124"/>
        <v>2026.023</v>
      </c>
      <c r="E33" s="648" t="s">
        <v>46</v>
      </c>
      <c r="F33" s="610" t="s">
        <v>702</v>
      </c>
      <c r="G33" s="649"/>
      <c r="H33" s="639" t="s">
        <v>577</v>
      </c>
      <c r="I33" s="1128"/>
      <c r="J33" s="648"/>
      <c r="K33" s="639"/>
      <c r="L33" s="1126">
        <v>31752000</v>
      </c>
      <c r="M33" s="639"/>
      <c r="N33" s="639"/>
      <c r="O33" s="651">
        <f t="shared" si="70"/>
        <v>0</v>
      </c>
      <c r="P33" s="1090">
        <f t="shared" si="71"/>
        <v>0</v>
      </c>
      <c r="Q33" s="641">
        <f t="shared" si="0"/>
        <v>0</v>
      </c>
      <c r="R33" s="640">
        <v>1</v>
      </c>
      <c r="S33" s="640" t="str">
        <f t="shared" si="1"/>
        <v>BUKU KAS UMUM</v>
      </c>
      <c r="T33" s="641">
        <f t="shared" si="2"/>
        <v>0</v>
      </c>
      <c r="U33" s="641">
        <f t="shared" si="3"/>
        <v>0</v>
      </c>
      <c r="V33" s="641">
        <f t="shared" si="4"/>
        <v>31752000</v>
      </c>
      <c r="W33" s="1082">
        <f t="shared" si="72"/>
        <v>0</v>
      </c>
      <c r="X33" s="641">
        <f t="shared" si="5"/>
        <v>0</v>
      </c>
      <c r="Y33" s="640">
        <f t="shared" si="73"/>
        <v>1</v>
      </c>
      <c r="Z33" s="640" t="str">
        <f t="shared" si="7"/>
        <v>BUKU KAS UMUM</v>
      </c>
      <c r="AA33" s="1083">
        <f t="shared" si="8"/>
        <v>31752000</v>
      </c>
      <c r="AB33" s="1055">
        <v>10</v>
      </c>
      <c r="AC33" s="1056" t="str">
        <f t="shared" si="74"/>
        <v>BUKU PEMBANTU PAJAK UP &amp; LS</v>
      </c>
      <c r="AD33" s="1057">
        <f t="shared" si="126"/>
        <v>0</v>
      </c>
      <c r="AE33" s="1057">
        <f t="shared" si="127"/>
        <v>0</v>
      </c>
      <c r="AF33" s="1057">
        <f t="shared" si="77"/>
        <v>0</v>
      </c>
      <c r="AG33" s="1057">
        <f t="shared" si="128"/>
        <v>31752000</v>
      </c>
      <c r="AH33" s="1057">
        <f t="shared" si="129"/>
        <v>0</v>
      </c>
      <c r="AI33" s="1058">
        <f t="shared" si="14"/>
        <v>10</v>
      </c>
      <c r="AJ33" s="1058" t="str">
        <f t="shared" si="81"/>
        <v>BUKU PEMBANTU PAJAK UP &amp; LS</v>
      </c>
      <c r="AK33" s="1059">
        <f t="shared" si="16"/>
        <v>31752000</v>
      </c>
      <c r="AL33" s="1014">
        <v>2</v>
      </c>
      <c r="AM33" s="1015" t="str">
        <f t="shared" si="82"/>
        <v>BUKU PEMBANTU KAS TUNAI</v>
      </c>
      <c r="AN33" s="1016">
        <f t="shared" si="131"/>
        <v>0</v>
      </c>
      <c r="AO33" s="1015">
        <f t="shared" si="19"/>
        <v>2</v>
      </c>
      <c r="AP33" s="1015" t="str">
        <f t="shared" si="84"/>
        <v>BUKU PEMBANTU KAS TUNAI</v>
      </c>
      <c r="AQ33" s="1017">
        <f t="shared" si="133"/>
        <v>0</v>
      </c>
      <c r="AR33" s="979">
        <v>3</v>
      </c>
      <c r="AS33" s="980" t="str">
        <f t="shared" si="85"/>
        <v>BUKU PEMBANTU BANK</v>
      </c>
      <c r="AT33" s="981">
        <f t="shared" si="23"/>
        <v>0</v>
      </c>
      <c r="AU33" s="981">
        <f t="shared" si="24"/>
        <v>31752000</v>
      </c>
      <c r="AV33" s="982">
        <f t="shared" si="86"/>
        <v>0</v>
      </c>
      <c r="AW33" s="983">
        <f t="shared" si="25"/>
        <v>3</v>
      </c>
      <c r="AX33" s="980" t="str">
        <f t="shared" si="88"/>
        <v>BUKU PEMBANTU BANK</v>
      </c>
      <c r="AY33" s="984">
        <f t="shared" si="27"/>
        <v>31752000</v>
      </c>
      <c r="AZ33" s="702">
        <v>4</v>
      </c>
      <c r="BA33" s="649" t="str">
        <f t="shared" si="89"/>
        <v>BUKU PEMBANTU BPP</v>
      </c>
      <c r="BB33" s="651">
        <f t="shared" si="135"/>
        <v>0</v>
      </c>
      <c r="BC33" s="650">
        <f t="shared" si="30"/>
        <v>4</v>
      </c>
      <c r="BD33" s="649" t="str">
        <f t="shared" si="91"/>
        <v>BUKU PEMBANTU BPP</v>
      </c>
      <c r="BE33" s="709">
        <f t="shared" si="137"/>
        <v>0</v>
      </c>
      <c r="BF33" s="944">
        <v>5</v>
      </c>
      <c r="BG33" s="945" t="str">
        <f t="shared" si="92"/>
        <v>BUKU PEMBANTU UANG PERSEDIAAN</v>
      </c>
      <c r="BH33" s="946">
        <f t="shared" si="138"/>
        <v>0</v>
      </c>
      <c r="BI33" s="945">
        <f t="shared" si="35"/>
        <v>5</v>
      </c>
      <c r="BJ33" s="947" t="str">
        <f t="shared" si="94"/>
        <v>BUKU PEMBANTU UANG PERSEDIAAN</v>
      </c>
      <c r="BK33" s="948">
        <f t="shared" si="140"/>
        <v>0</v>
      </c>
      <c r="BL33" s="909">
        <v>6</v>
      </c>
      <c r="BM33" s="910" t="str">
        <f t="shared" si="95"/>
        <v>BUKU PEMBANTU LS BENDAHARA</v>
      </c>
      <c r="BN33" s="911">
        <f t="shared" si="141"/>
        <v>0</v>
      </c>
      <c r="BO33" s="910">
        <f t="shared" si="40"/>
        <v>6</v>
      </c>
      <c r="BP33" s="912" t="str">
        <f t="shared" si="97"/>
        <v>BUKU PEMBANTU LS BENDAHARA</v>
      </c>
      <c r="BQ33" s="913">
        <f t="shared" si="143"/>
        <v>31752000</v>
      </c>
      <c r="BR33" s="702">
        <v>7</v>
      </c>
      <c r="BS33" s="650" t="str">
        <f t="shared" si="98"/>
        <v>BUKU PEMBANTU UANG MUKA PERJADIN</v>
      </c>
      <c r="BT33" s="651">
        <f t="shared" si="144"/>
        <v>0</v>
      </c>
      <c r="BU33" s="650">
        <f t="shared" si="45"/>
        <v>7</v>
      </c>
      <c r="BV33" s="649" t="str">
        <f t="shared" si="100"/>
        <v>BUKU PEMBANTU UANG MUKA PERJADIN</v>
      </c>
      <c r="BW33" s="709">
        <f t="shared" si="146"/>
        <v>0</v>
      </c>
      <c r="BX33" s="873">
        <v>8</v>
      </c>
      <c r="BY33" s="874" t="str">
        <f t="shared" si="101"/>
        <v>BUKU PEMBANTU PAJAK UP</v>
      </c>
      <c r="BZ33" s="875">
        <f t="shared" si="147"/>
        <v>0</v>
      </c>
      <c r="CA33" s="876">
        <f t="shared" si="49"/>
        <v>8</v>
      </c>
      <c r="CB33" s="874" t="str">
        <f t="shared" si="104"/>
        <v>BUKU PEMBANTU PAJAK UP</v>
      </c>
      <c r="CC33" s="877">
        <f t="shared" si="149"/>
        <v>0</v>
      </c>
      <c r="CD33" s="805">
        <v>9</v>
      </c>
      <c r="CE33" s="806" t="str">
        <f t="shared" si="105"/>
        <v>BUKU PEMBANTU BUNGA REKENING</v>
      </c>
      <c r="CF33" s="807">
        <f t="shared" si="150"/>
        <v>0</v>
      </c>
      <c r="CG33" s="806">
        <f t="shared" si="54"/>
        <v>9</v>
      </c>
      <c r="CH33" s="806" t="str">
        <f t="shared" si="107"/>
        <v>BUKU PEMBANTU BUNGA REKENING</v>
      </c>
      <c r="CI33" s="808">
        <f t="shared" si="152"/>
        <v>0</v>
      </c>
      <c r="CJ33" s="835">
        <v>10</v>
      </c>
      <c r="CK33" s="836" t="str">
        <f t="shared" si="108"/>
        <v>BUKU PEMBANTU PAJAK UP &amp; LS</v>
      </c>
      <c r="CL33" s="837">
        <f t="shared" si="153"/>
        <v>0</v>
      </c>
      <c r="CM33" s="836">
        <f t="shared" si="58"/>
        <v>10</v>
      </c>
      <c r="CN33" s="836" t="str">
        <f t="shared" si="111"/>
        <v>BUKU PEMBANTU PAJAK UP &amp; LS</v>
      </c>
      <c r="CO33" s="838">
        <f t="shared" si="155"/>
        <v>0</v>
      </c>
      <c r="CP33" s="786">
        <f t="shared" si="156"/>
        <v>0</v>
      </c>
      <c r="CQ33" s="787">
        <f t="shared" si="157"/>
        <v>0</v>
      </c>
      <c r="CR33" s="782">
        <f t="shared" si="158"/>
        <v>0</v>
      </c>
      <c r="CS33" s="733">
        <v>11</v>
      </c>
      <c r="CT33" s="734" t="str">
        <f t="shared" si="116"/>
        <v>BUKU PENGESAHAN BELANJA</v>
      </c>
      <c r="CU33" s="735">
        <f t="shared" si="64"/>
        <v>31752000</v>
      </c>
      <c r="CV33" s="734">
        <f t="shared" si="125"/>
        <v>11</v>
      </c>
      <c r="CW33" s="736" t="str">
        <f t="shared" si="118"/>
        <v>BUKU PENGESAHAN BELANJA</v>
      </c>
      <c r="CX33" s="737">
        <f t="shared" si="160"/>
        <v>0</v>
      </c>
      <c r="CY33" s="769">
        <v>12</v>
      </c>
      <c r="CZ33" s="770" t="str">
        <f t="shared" si="67"/>
        <v>BUKU PENGEMBALIAN BELANJA</v>
      </c>
      <c r="DA33" s="771">
        <f t="shared" si="161"/>
        <v>0</v>
      </c>
      <c r="DB33" s="770">
        <f t="shared" si="68"/>
        <v>12</v>
      </c>
      <c r="DC33" s="770" t="str">
        <f t="shared" si="122"/>
        <v>BUKU PENGEMBALIAN BELANJA</v>
      </c>
      <c r="DD33" s="772">
        <f t="shared" si="163"/>
        <v>0</v>
      </c>
    </row>
    <row r="34" spans="1:108" x14ac:dyDescent="0.2">
      <c r="A34" s="1124" t="s">
        <v>591</v>
      </c>
      <c r="B34" s="63"/>
      <c r="C34" s="677">
        <v>46051</v>
      </c>
      <c r="D34" s="540" t="str">
        <f t="shared" si="124"/>
        <v>2026.024</v>
      </c>
      <c r="E34" s="648" t="s">
        <v>528</v>
      </c>
      <c r="F34" s="610" t="s">
        <v>703</v>
      </c>
      <c r="G34" s="649"/>
      <c r="H34" s="639" t="s">
        <v>577</v>
      </c>
      <c r="I34" s="1128"/>
      <c r="J34" s="648"/>
      <c r="K34" s="639" t="s">
        <v>61</v>
      </c>
      <c r="L34" s="1126">
        <v>3564000</v>
      </c>
      <c r="M34" s="639" t="s">
        <v>61</v>
      </c>
      <c r="N34" s="639"/>
      <c r="O34" s="651">
        <f t="shared" si="70"/>
        <v>0</v>
      </c>
      <c r="P34" s="1090">
        <f t="shared" si="71"/>
        <v>0</v>
      </c>
      <c r="Q34" s="641">
        <f t="shared" si="0"/>
        <v>0</v>
      </c>
      <c r="R34" s="640">
        <v>1</v>
      </c>
      <c r="S34" s="640" t="str">
        <f t="shared" si="1"/>
        <v>BUKU KAS UMUM</v>
      </c>
      <c r="T34" s="641">
        <f t="shared" si="2"/>
        <v>0</v>
      </c>
      <c r="U34" s="641">
        <f t="shared" si="3"/>
        <v>0</v>
      </c>
      <c r="V34" s="641">
        <f t="shared" si="4"/>
        <v>0</v>
      </c>
      <c r="W34" s="1082">
        <f t="shared" si="72"/>
        <v>0</v>
      </c>
      <c r="X34" s="641">
        <f t="shared" si="5"/>
        <v>0</v>
      </c>
      <c r="Y34" s="640">
        <f t="shared" si="73"/>
        <v>1</v>
      </c>
      <c r="Z34" s="640" t="str">
        <f t="shared" si="7"/>
        <v>BUKU KAS UMUM</v>
      </c>
      <c r="AA34" s="1083">
        <f t="shared" si="8"/>
        <v>0</v>
      </c>
      <c r="AB34" s="1055">
        <v>10</v>
      </c>
      <c r="AC34" s="1056" t="str">
        <f t="shared" si="74"/>
        <v>BUKU PEMBANTU PAJAK UP &amp; LS</v>
      </c>
      <c r="AD34" s="1057">
        <f t="shared" si="126"/>
        <v>3564000</v>
      </c>
      <c r="AE34" s="1057">
        <f t="shared" si="127"/>
        <v>0</v>
      </c>
      <c r="AF34" s="1057">
        <f t="shared" si="77"/>
        <v>3564000</v>
      </c>
      <c r="AG34" s="1057">
        <f t="shared" si="128"/>
        <v>0</v>
      </c>
      <c r="AH34" s="1057">
        <f t="shared" si="129"/>
        <v>0</v>
      </c>
      <c r="AI34" s="1058">
        <f t="shared" si="14"/>
        <v>10</v>
      </c>
      <c r="AJ34" s="1058" t="str">
        <f t="shared" si="81"/>
        <v>BUKU PEMBANTU PAJAK UP &amp; LS</v>
      </c>
      <c r="AK34" s="1059">
        <f t="shared" si="16"/>
        <v>0</v>
      </c>
      <c r="AL34" s="1014">
        <v>2</v>
      </c>
      <c r="AM34" s="1015" t="str">
        <f t="shared" si="82"/>
        <v>BUKU PEMBANTU KAS TUNAI</v>
      </c>
      <c r="AN34" s="1016">
        <f t="shared" si="131"/>
        <v>0</v>
      </c>
      <c r="AO34" s="1015">
        <f t="shared" si="19"/>
        <v>2</v>
      </c>
      <c r="AP34" s="1015" t="str">
        <f t="shared" si="84"/>
        <v>BUKU PEMBANTU KAS TUNAI</v>
      </c>
      <c r="AQ34" s="1017">
        <f t="shared" si="133"/>
        <v>0</v>
      </c>
      <c r="AR34" s="979">
        <v>3</v>
      </c>
      <c r="AS34" s="980" t="str">
        <f t="shared" si="85"/>
        <v>BUKU PEMBANTU BANK</v>
      </c>
      <c r="AT34" s="981">
        <f t="shared" si="23"/>
        <v>0</v>
      </c>
      <c r="AU34" s="981">
        <f t="shared" si="24"/>
        <v>0</v>
      </c>
      <c r="AV34" s="982">
        <f t="shared" si="86"/>
        <v>0</v>
      </c>
      <c r="AW34" s="983">
        <f t="shared" si="25"/>
        <v>3</v>
      </c>
      <c r="AX34" s="980" t="str">
        <f t="shared" si="88"/>
        <v>BUKU PEMBANTU BANK</v>
      </c>
      <c r="AY34" s="984">
        <f t="shared" si="27"/>
        <v>0</v>
      </c>
      <c r="AZ34" s="702">
        <v>4</v>
      </c>
      <c r="BA34" s="649" t="str">
        <f t="shared" si="89"/>
        <v>BUKU PEMBANTU BPP</v>
      </c>
      <c r="BB34" s="651">
        <f t="shared" si="135"/>
        <v>0</v>
      </c>
      <c r="BC34" s="650">
        <f t="shared" si="30"/>
        <v>4</v>
      </c>
      <c r="BD34" s="649" t="str">
        <f t="shared" si="91"/>
        <v>BUKU PEMBANTU BPP</v>
      </c>
      <c r="BE34" s="709">
        <f t="shared" si="137"/>
        <v>0</v>
      </c>
      <c r="BF34" s="944">
        <v>5</v>
      </c>
      <c r="BG34" s="945" t="str">
        <f t="shared" si="92"/>
        <v>BUKU PEMBANTU UANG PERSEDIAAN</v>
      </c>
      <c r="BH34" s="946">
        <f t="shared" si="138"/>
        <v>0</v>
      </c>
      <c r="BI34" s="945">
        <f t="shared" si="35"/>
        <v>5</v>
      </c>
      <c r="BJ34" s="947" t="str">
        <f t="shared" si="94"/>
        <v>BUKU PEMBANTU UANG PERSEDIAAN</v>
      </c>
      <c r="BK34" s="948">
        <f t="shared" si="140"/>
        <v>0</v>
      </c>
      <c r="BL34" s="909">
        <v>6</v>
      </c>
      <c r="BM34" s="910" t="str">
        <f t="shared" si="95"/>
        <v>BUKU PEMBANTU LS BENDAHARA</v>
      </c>
      <c r="BN34" s="911">
        <f t="shared" si="141"/>
        <v>0</v>
      </c>
      <c r="BO34" s="910">
        <f t="shared" si="40"/>
        <v>6</v>
      </c>
      <c r="BP34" s="912" t="str">
        <f t="shared" si="97"/>
        <v>BUKU PEMBANTU LS BENDAHARA</v>
      </c>
      <c r="BQ34" s="913">
        <f t="shared" si="143"/>
        <v>0</v>
      </c>
      <c r="BR34" s="702">
        <v>7</v>
      </c>
      <c r="BS34" s="650" t="str">
        <f t="shared" si="98"/>
        <v>BUKU PEMBANTU UANG MUKA PERJADIN</v>
      </c>
      <c r="BT34" s="651">
        <f t="shared" si="144"/>
        <v>0</v>
      </c>
      <c r="BU34" s="650">
        <f t="shared" si="45"/>
        <v>7</v>
      </c>
      <c r="BV34" s="649" t="str">
        <f t="shared" si="100"/>
        <v>BUKU PEMBANTU UANG MUKA PERJADIN</v>
      </c>
      <c r="BW34" s="709">
        <f t="shared" si="146"/>
        <v>0</v>
      </c>
      <c r="BX34" s="873">
        <v>8</v>
      </c>
      <c r="BY34" s="874" t="str">
        <f t="shared" si="101"/>
        <v>BUKU PEMBANTU PAJAK UP</v>
      </c>
      <c r="BZ34" s="875">
        <f t="shared" si="147"/>
        <v>3564000</v>
      </c>
      <c r="CA34" s="876">
        <f t="shared" si="49"/>
        <v>8</v>
      </c>
      <c r="CB34" s="874" t="str">
        <f t="shared" si="104"/>
        <v>BUKU PEMBANTU PAJAK UP</v>
      </c>
      <c r="CC34" s="877">
        <f t="shared" si="149"/>
        <v>0</v>
      </c>
      <c r="CD34" s="805">
        <v>9</v>
      </c>
      <c r="CE34" s="806" t="str">
        <f t="shared" si="105"/>
        <v>BUKU PEMBANTU BUNGA REKENING</v>
      </c>
      <c r="CF34" s="807">
        <f t="shared" si="150"/>
        <v>0</v>
      </c>
      <c r="CG34" s="806">
        <f t="shared" si="54"/>
        <v>9</v>
      </c>
      <c r="CH34" s="806" t="str">
        <f t="shared" si="107"/>
        <v>BUKU PEMBANTU BUNGA REKENING</v>
      </c>
      <c r="CI34" s="808">
        <f t="shared" si="152"/>
        <v>0</v>
      </c>
      <c r="CJ34" s="835">
        <v>10</v>
      </c>
      <c r="CK34" s="836" t="str">
        <f t="shared" si="108"/>
        <v>BUKU PEMBANTU PAJAK UP &amp; LS</v>
      </c>
      <c r="CL34" s="837">
        <f t="shared" si="153"/>
        <v>3564000</v>
      </c>
      <c r="CM34" s="836">
        <f t="shared" si="58"/>
        <v>10</v>
      </c>
      <c r="CN34" s="836" t="str">
        <f t="shared" si="111"/>
        <v>BUKU PEMBANTU PAJAK UP &amp; LS</v>
      </c>
      <c r="CO34" s="838">
        <f t="shared" si="155"/>
        <v>0</v>
      </c>
      <c r="CP34" s="786">
        <f t="shared" si="156"/>
        <v>0</v>
      </c>
      <c r="CQ34" s="787">
        <f t="shared" si="157"/>
        <v>0</v>
      </c>
      <c r="CR34" s="782">
        <f t="shared" si="158"/>
        <v>0</v>
      </c>
      <c r="CS34" s="733">
        <v>11</v>
      </c>
      <c r="CT34" s="734" t="str">
        <f t="shared" si="116"/>
        <v>BUKU PENGESAHAN BELANJA</v>
      </c>
      <c r="CU34" s="735">
        <f t="shared" si="64"/>
        <v>0</v>
      </c>
      <c r="CV34" s="734">
        <f t="shared" si="125"/>
        <v>11</v>
      </c>
      <c r="CW34" s="736" t="str">
        <f t="shared" si="118"/>
        <v>BUKU PENGESAHAN BELANJA</v>
      </c>
      <c r="CX34" s="737">
        <f t="shared" si="160"/>
        <v>0</v>
      </c>
      <c r="CY34" s="769">
        <v>12</v>
      </c>
      <c r="CZ34" s="770" t="str">
        <f t="shared" si="67"/>
        <v>BUKU PENGEMBALIAN BELANJA</v>
      </c>
      <c r="DA34" s="771">
        <f t="shared" si="161"/>
        <v>0</v>
      </c>
      <c r="DB34" s="770">
        <f t="shared" si="68"/>
        <v>12</v>
      </c>
      <c r="DC34" s="770" t="str">
        <f t="shared" si="122"/>
        <v>BUKU PENGEMBALIAN BELANJA</v>
      </c>
      <c r="DD34" s="772">
        <f t="shared" si="163"/>
        <v>0</v>
      </c>
    </row>
    <row r="35" spans="1:108" x14ac:dyDescent="0.2">
      <c r="A35" s="1124" t="s">
        <v>592</v>
      </c>
      <c r="B35" s="63"/>
      <c r="C35" s="677">
        <v>46051</v>
      </c>
      <c r="D35" s="540" t="str">
        <f t="shared" si="124"/>
        <v>2026.025</v>
      </c>
      <c r="E35" s="648" t="s">
        <v>53</v>
      </c>
      <c r="F35" s="611" t="s">
        <v>704</v>
      </c>
      <c r="G35" s="649"/>
      <c r="H35" s="639" t="s">
        <v>577</v>
      </c>
      <c r="I35" s="1128"/>
      <c r="J35" s="648"/>
      <c r="K35" s="639" t="s">
        <v>61</v>
      </c>
      <c r="L35" s="1126">
        <v>3564000</v>
      </c>
      <c r="M35" s="639" t="s">
        <v>61</v>
      </c>
      <c r="N35" s="639"/>
      <c r="O35" s="651">
        <f t="shared" si="70"/>
        <v>0</v>
      </c>
      <c r="P35" s="1090">
        <f t="shared" si="71"/>
        <v>0</v>
      </c>
      <c r="Q35" s="641">
        <f t="shared" si="0"/>
        <v>0</v>
      </c>
      <c r="R35" s="640">
        <v>1</v>
      </c>
      <c r="S35" s="640" t="str">
        <f t="shared" si="1"/>
        <v>BUKU KAS UMUM</v>
      </c>
      <c r="T35" s="641">
        <f t="shared" si="2"/>
        <v>0</v>
      </c>
      <c r="U35" s="641">
        <f t="shared" si="3"/>
        <v>0</v>
      </c>
      <c r="V35" s="641">
        <f t="shared" si="4"/>
        <v>0</v>
      </c>
      <c r="W35" s="1082">
        <f t="shared" si="72"/>
        <v>3564000</v>
      </c>
      <c r="X35" s="641">
        <f t="shared" si="5"/>
        <v>0</v>
      </c>
      <c r="Y35" s="640">
        <f t="shared" si="73"/>
        <v>1</v>
      </c>
      <c r="Z35" s="640" t="str">
        <f t="shared" si="7"/>
        <v>BUKU KAS UMUM</v>
      </c>
      <c r="AA35" s="1083">
        <f t="shared" si="8"/>
        <v>3564000</v>
      </c>
      <c r="AB35" s="1055">
        <v>10</v>
      </c>
      <c r="AC35" s="1056" t="str">
        <f t="shared" si="74"/>
        <v>BUKU PEMBANTU PAJAK UP &amp; LS</v>
      </c>
      <c r="AD35" s="1057">
        <f t="shared" si="126"/>
        <v>0</v>
      </c>
      <c r="AE35" s="1057">
        <f t="shared" si="127"/>
        <v>0</v>
      </c>
      <c r="AF35" s="1057">
        <f t="shared" si="77"/>
        <v>0</v>
      </c>
      <c r="AG35" s="1057">
        <f t="shared" si="128"/>
        <v>0</v>
      </c>
      <c r="AH35" s="1057">
        <f t="shared" si="129"/>
        <v>3564000</v>
      </c>
      <c r="AI35" s="1058">
        <f t="shared" si="14"/>
        <v>10</v>
      </c>
      <c r="AJ35" s="1058" t="str">
        <f t="shared" si="81"/>
        <v>BUKU PEMBANTU PAJAK UP &amp; LS</v>
      </c>
      <c r="AK35" s="1059">
        <f t="shared" si="16"/>
        <v>3564000</v>
      </c>
      <c r="AL35" s="1014">
        <v>2</v>
      </c>
      <c r="AM35" s="1015" t="str">
        <f t="shared" si="82"/>
        <v>BUKU PEMBANTU KAS TUNAI</v>
      </c>
      <c r="AN35" s="1016">
        <f t="shared" si="131"/>
        <v>0</v>
      </c>
      <c r="AO35" s="1015">
        <f t="shared" si="19"/>
        <v>2</v>
      </c>
      <c r="AP35" s="1015" t="str">
        <f t="shared" si="84"/>
        <v>BUKU PEMBANTU KAS TUNAI</v>
      </c>
      <c r="AQ35" s="1017">
        <f t="shared" si="133"/>
        <v>0</v>
      </c>
      <c r="AR35" s="979">
        <v>3</v>
      </c>
      <c r="AS35" s="980" t="str">
        <f t="shared" si="85"/>
        <v>BUKU PEMBANTU BANK</v>
      </c>
      <c r="AT35" s="981">
        <f t="shared" si="23"/>
        <v>0</v>
      </c>
      <c r="AU35" s="981">
        <f t="shared" si="24"/>
        <v>0</v>
      </c>
      <c r="AV35" s="982">
        <f t="shared" si="86"/>
        <v>3564000</v>
      </c>
      <c r="AW35" s="983">
        <f t="shared" si="25"/>
        <v>3</v>
      </c>
      <c r="AX35" s="980" t="str">
        <f t="shared" si="88"/>
        <v>BUKU PEMBANTU BANK</v>
      </c>
      <c r="AY35" s="984">
        <f t="shared" si="27"/>
        <v>3564000</v>
      </c>
      <c r="AZ35" s="702">
        <v>4</v>
      </c>
      <c r="BA35" s="649" t="str">
        <f t="shared" si="89"/>
        <v>BUKU PEMBANTU BPP</v>
      </c>
      <c r="BB35" s="651">
        <f t="shared" si="135"/>
        <v>0</v>
      </c>
      <c r="BC35" s="650">
        <f t="shared" si="30"/>
        <v>4</v>
      </c>
      <c r="BD35" s="649" t="str">
        <f t="shared" si="91"/>
        <v>BUKU PEMBANTU BPP</v>
      </c>
      <c r="BE35" s="709">
        <f t="shared" si="137"/>
        <v>0</v>
      </c>
      <c r="BF35" s="944">
        <v>5</v>
      </c>
      <c r="BG35" s="945" t="str">
        <f t="shared" si="92"/>
        <v>BUKU PEMBANTU UANG PERSEDIAAN</v>
      </c>
      <c r="BH35" s="946">
        <f t="shared" si="138"/>
        <v>0</v>
      </c>
      <c r="BI35" s="945">
        <f t="shared" si="35"/>
        <v>5</v>
      </c>
      <c r="BJ35" s="947" t="str">
        <f t="shared" si="94"/>
        <v>BUKU PEMBANTU UANG PERSEDIAAN</v>
      </c>
      <c r="BK35" s="948">
        <f t="shared" si="140"/>
        <v>0</v>
      </c>
      <c r="BL35" s="909">
        <v>6</v>
      </c>
      <c r="BM35" s="910" t="str">
        <f t="shared" si="95"/>
        <v>BUKU PEMBANTU LS BENDAHARA</v>
      </c>
      <c r="BN35" s="911">
        <f t="shared" si="141"/>
        <v>0</v>
      </c>
      <c r="BO35" s="910">
        <f t="shared" si="40"/>
        <v>6</v>
      </c>
      <c r="BP35" s="912" t="str">
        <f t="shared" si="97"/>
        <v>BUKU PEMBANTU LS BENDAHARA</v>
      </c>
      <c r="BQ35" s="913">
        <f t="shared" si="143"/>
        <v>3564000</v>
      </c>
      <c r="BR35" s="702">
        <v>7</v>
      </c>
      <c r="BS35" s="650" t="str">
        <f t="shared" si="98"/>
        <v>BUKU PEMBANTU UANG MUKA PERJADIN</v>
      </c>
      <c r="BT35" s="651">
        <f t="shared" si="144"/>
        <v>0</v>
      </c>
      <c r="BU35" s="650">
        <f t="shared" si="45"/>
        <v>7</v>
      </c>
      <c r="BV35" s="649" t="str">
        <f t="shared" si="100"/>
        <v>BUKU PEMBANTU UANG MUKA PERJADIN</v>
      </c>
      <c r="BW35" s="709">
        <f t="shared" si="146"/>
        <v>0</v>
      </c>
      <c r="BX35" s="873">
        <v>8</v>
      </c>
      <c r="BY35" s="874" t="str">
        <f t="shared" si="101"/>
        <v>BUKU PEMBANTU PAJAK UP</v>
      </c>
      <c r="BZ35" s="875">
        <f t="shared" si="147"/>
        <v>0</v>
      </c>
      <c r="CA35" s="876">
        <f t="shared" si="49"/>
        <v>8</v>
      </c>
      <c r="CB35" s="874" t="str">
        <f t="shared" si="104"/>
        <v>BUKU PEMBANTU PAJAK UP</v>
      </c>
      <c r="CC35" s="877">
        <f t="shared" si="149"/>
        <v>3564000</v>
      </c>
      <c r="CD35" s="805">
        <v>9</v>
      </c>
      <c r="CE35" s="806" t="str">
        <f t="shared" si="105"/>
        <v>BUKU PEMBANTU BUNGA REKENING</v>
      </c>
      <c r="CF35" s="807">
        <f t="shared" si="150"/>
        <v>0</v>
      </c>
      <c r="CG35" s="806">
        <f t="shared" si="54"/>
        <v>9</v>
      </c>
      <c r="CH35" s="806" t="str">
        <f t="shared" si="107"/>
        <v>BUKU PEMBANTU BUNGA REKENING</v>
      </c>
      <c r="CI35" s="808">
        <f t="shared" si="152"/>
        <v>0</v>
      </c>
      <c r="CJ35" s="835">
        <v>10</v>
      </c>
      <c r="CK35" s="836" t="str">
        <f t="shared" si="108"/>
        <v>BUKU PEMBANTU PAJAK UP &amp; LS</v>
      </c>
      <c r="CL35" s="837">
        <f t="shared" si="153"/>
        <v>0</v>
      </c>
      <c r="CM35" s="836">
        <f t="shared" si="58"/>
        <v>10</v>
      </c>
      <c r="CN35" s="836" t="str">
        <f t="shared" si="111"/>
        <v>BUKU PEMBANTU PAJAK UP &amp; LS</v>
      </c>
      <c r="CO35" s="838">
        <f t="shared" si="155"/>
        <v>3564000</v>
      </c>
      <c r="CP35" s="786">
        <f t="shared" si="156"/>
        <v>0</v>
      </c>
      <c r="CQ35" s="787">
        <f t="shared" si="157"/>
        <v>0</v>
      </c>
      <c r="CR35" s="782">
        <f t="shared" si="158"/>
        <v>0</v>
      </c>
      <c r="CS35" s="733">
        <v>11</v>
      </c>
      <c r="CT35" s="734" t="str">
        <f t="shared" si="116"/>
        <v>BUKU PENGESAHAN BELANJA</v>
      </c>
      <c r="CU35" s="735">
        <f t="shared" si="64"/>
        <v>3564000</v>
      </c>
      <c r="CV35" s="734">
        <f t="shared" si="125"/>
        <v>11</v>
      </c>
      <c r="CW35" s="736" t="str">
        <f t="shared" si="118"/>
        <v>BUKU PENGESAHAN BELANJA</v>
      </c>
      <c r="CX35" s="737">
        <f t="shared" si="160"/>
        <v>0</v>
      </c>
      <c r="CY35" s="769">
        <v>12</v>
      </c>
      <c r="CZ35" s="770" t="str">
        <f t="shared" si="67"/>
        <v>BUKU PENGEMBALIAN BELANJA</v>
      </c>
      <c r="DA35" s="771">
        <f t="shared" si="161"/>
        <v>0</v>
      </c>
      <c r="DB35" s="770">
        <f t="shared" si="68"/>
        <v>12</v>
      </c>
      <c r="DC35" s="770" t="str">
        <f t="shared" si="122"/>
        <v>BUKU PENGEMBALIAN BELANJA</v>
      </c>
      <c r="DD35" s="772">
        <f t="shared" si="163"/>
        <v>0</v>
      </c>
    </row>
    <row r="36" spans="1:108" x14ac:dyDescent="0.2">
      <c r="A36" s="1124" t="s">
        <v>593</v>
      </c>
      <c r="B36" s="63"/>
      <c r="C36" s="677">
        <v>46051</v>
      </c>
      <c r="D36" s="540" t="str">
        <f t="shared" si="124"/>
        <v>2026.026</v>
      </c>
      <c r="E36" s="648" t="s">
        <v>528</v>
      </c>
      <c r="F36" s="610" t="s">
        <v>703</v>
      </c>
      <c r="G36" s="649"/>
      <c r="H36" s="639" t="s">
        <v>577</v>
      </c>
      <c r="I36" s="1128"/>
      <c r="J36" s="648"/>
      <c r="K36" s="639" t="s">
        <v>78</v>
      </c>
      <c r="L36" s="1126">
        <v>648000</v>
      </c>
      <c r="M36" s="639"/>
      <c r="N36" s="639" t="s">
        <v>78</v>
      </c>
      <c r="O36" s="651">
        <f t="shared" si="70"/>
        <v>0</v>
      </c>
      <c r="P36" s="1090">
        <f t="shared" si="71"/>
        <v>0</v>
      </c>
      <c r="Q36" s="641">
        <f t="shared" si="0"/>
        <v>0</v>
      </c>
      <c r="R36" s="640">
        <v>1</v>
      </c>
      <c r="S36" s="640" t="str">
        <f t="shared" si="1"/>
        <v>BUKU KAS UMUM</v>
      </c>
      <c r="T36" s="641">
        <f t="shared" si="2"/>
        <v>0</v>
      </c>
      <c r="U36" s="641">
        <f t="shared" si="3"/>
        <v>0</v>
      </c>
      <c r="V36" s="641">
        <f t="shared" si="4"/>
        <v>0</v>
      </c>
      <c r="W36" s="1082">
        <f t="shared" si="72"/>
        <v>0</v>
      </c>
      <c r="X36" s="641">
        <f t="shared" si="5"/>
        <v>0</v>
      </c>
      <c r="Y36" s="640">
        <f t="shared" si="73"/>
        <v>1</v>
      </c>
      <c r="Z36" s="640" t="str">
        <f t="shared" si="7"/>
        <v>BUKU KAS UMUM</v>
      </c>
      <c r="AA36" s="1083">
        <f t="shared" si="8"/>
        <v>0</v>
      </c>
      <c r="AB36" s="1055">
        <v>10</v>
      </c>
      <c r="AC36" s="1056" t="str">
        <f t="shared" si="74"/>
        <v>BUKU PEMBANTU PAJAK UP &amp; LS</v>
      </c>
      <c r="AD36" s="1057">
        <f t="shared" si="126"/>
        <v>648000</v>
      </c>
      <c r="AE36" s="1057">
        <f t="shared" si="127"/>
        <v>0</v>
      </c>
      <c r="AF36" s="1057">
        <f t="shared" si="77"/>
        <v>648000</v>
      </c>
      <c r="AG36" s="1057">
        <f t="shared" si="128"/>
        <v>0</v>
      </c>
      <c r="AH36" s="1057">
        <f t="shared" si="129"/>
        <v>0</v>
      </c>
      <c r="AI36" s="1058">
        <f t="shared" si="14"/>
        <v>10</v>
      </c>
      <c r="AJ36" s="1058" t="str">
        <f t="shared" si="81"/>
        <v>BUKU PEMBANTU PAJAK UP &amp; LS</v>
      </c>
      <c r="AK36" s="1059">
        <f t="shared" si="16"/>
        <v>0</v>
      </c>
      <c r="AL36" s="1014">
        <v>2</v>
      </c>
      <c r="AM36" s="1015" t="str">
        <f t="shared" si="82"/>
        <v>BUKU PEMBANTU KAS TUNAI</v>
      </c>
      <c r="AN36" s="1016">
        <f t="shared" si="131"/>
        <v>0</v>
      </c>
      <c r="AO36" s="1015">
        <f t="shared" si="19"/>
        <v>2</v>
      </c>
      <c r="AP36" s="1015" t="str">
        <f t="shared" si="84"/>
        <v>BUKU PEMBANTU KAS TUNAI</v>
      </c>
      <c r="AQ36" s="1017">
        <f t="shared" si="133"/>
        <v>0</v>
      </c>
      <c r="AR36" s="979">
        <v>3</v>
      </c>
      <c r="AS36" s="980" t="str">
        <f t="shared" si="85"/>
        <v>BUKU PEMBANTU BANK</v>
      </c>
      <c r="AT36" s="981">
        <f t="shared" si="23"/>
        <v>0</v>
      </c>
      <c r="AU36" s="981">
        <f t="shared" si="24"/>
        <v>0</v>
      </c>
      <c r="AV36" s="982">
        <f t="shared" si="86"/>
        <v>0</v>
      </c>
      <c r="AW36" s="983">
        <f t="shared" si="25"/>
        <v>3</v>
      </c>
      <c r="AX36" s="980" t="str">
        <f t="shared" si="88"/>
        <v>BUKU PEMBANTU BANK</v>
      </c>
      <c r="AY36" s="984">
        <f t="shared" si="27"/>
        <v>0</v>
      </c>
      <c r="AZ36" s="702">
        <v>4</v>
      </c>
      <c r="BA36" s="649" t="str">
        <f t="shared" si="89"/>
        <v>BUKU PEMBANTU BPP</v>
      </c>
      <c r="BB36" s="651">
        <f t="shared" si="135"/>
        <v>0</v>
      </c>
      <c r="BC36" s="650">
        <f t="shared" si="30"/>
        <v>4</v>
      </c>
      <c r="BD36" s="649" t="str">
        <f t="shared" si="91"/>
        <v>BUKU PEMBANTU BPP</v>
      </c>
      <c r="BE36" s="709">
        <f t="shared" si="137"/>
        <v>0</v>
      </c>
      <c r="BF36" s="944">
        <v>5</v>
      </c>
      <c r="BG36" s="945" t="str">
        <f t="shared" si="92"/>
        <v>BUKU PEMBANTU UANG PERSEDIAAN</v>
      </c>
      <c r="BH36" s="946">
        <f t="shared" si="138"/>
        <v>0</v>
      </c>
      <c r="BI36" s="945">
        <f t="shared" si="35"/>
        <v>5</v>
      </c>
      <c r="BJ36" s="947" t="str">
        <f t="shared" si="94"/>
        <v>BUKU PEMBANTU UANG PERSEDIAAN</v>
      </c>
      <c r="BK36" s="948">
        <f t="shared" si="140"/>
        <v>0</v>
      </c>
      <c r="BL36" s="909">
        <v>6</v>
      </c>
      <c r="BM36" s="910" t="str">
        <f t="shared" si="95"/>
        <v>BUKU PEMBANTU LS BENDAHARA</v>
      </c>
      <c r="BN36" s="911">
        <f t="shared" si="141"/>
        <v>0</v>
      </c>
      <c r="BO36" s="910">
        <f t="shared" si="40"/>
        <v>6</v>
      </c>
      <c r="BP36" s="912" t="str">
        <f t="shared" si="97"/>
        <v>BUKU PEMBANTU LS BENDAHARA</v>
      </c>
      <c r="BQ36" s="913">
        <f t="shared" si="143"/>
        <v>0</v>
      </c>
      <c r="BR36" s="702">
        <v>7</v>
      </c>
      <c r="BS36" s="650" t="str">
        <f t="shared" si="98"/>
        <v>BUKU PEMBANTU UANG MUKA PERJADIN</v>
      </c>
      <c r="BT36" s="651">
        <f t="shared" si="144"/>
        <v>0</v>
      </c>
      <c r="BU36" s="650">
        <f t="shared" si="45"/>
        <v>7</v>
      </c>
      <c r="BV36" s="649" t="str">
        <f t="shared" si="100"/>
        <v>BUKU PEMBANTU UANG MUKA PERJADIN</v>
      </c>
      <c r="BW36" s="709">
        <f t="shared" si="146"/>
        <v>0</v>
      </c>
      <c r="BX36" s="873">
        <v>8</v>
      </c>
      <c r="BY36" s="874" t="str">
        <f t="shared" si="101"/>
        <v>BUKU PEMBANTU PAJAK UP</v>
      </c>
      <c r="BZ36" s="875">
        <f t="shared" si="147"/>
        <v>648000</v>
      </c>
      <c r="CA36" s="876">
        <f t="shared" si="49"/>
        <v>8</v>
      </c>
      <c r="CB36" s="874" t="str">
        <f t="shared" si="104"/>
        <v>BUKU PEMBANTU PAJAK UP</v>
      </c>
      <c r="CC36" s="877">
        <f t="shared" si="149"/>
        <v>0</v>
      </c>
      <c r="CD36" s="805">
        <v>9</v>
      </c>
      <c r="CE36" s="806" t="str">
        <f t="shared" si="105"/>
        <v>BUKU PEMBANTU BUNGA REKENING</v>
      </c>
      <c r="CF36" s="807">
        <f t="shared" si="150"/>
        <v>0</v>
      </c>
      <c r="CG36" s="806">
        <f t="shared" si="54"/>
        <v>9</v>
      </c>
      <c r="CH36" s="806" t="str">
        <f t="shared" si="107"/>
        <v>BUKU PEMBANTU BUNGA REKENING</v>
      </c>
      <c r="CI36" s="808">
        <f t="shared" si="152"/>
        <v>0</v>
      </c>
      <c r="CJ36" s="835">
        <v>10</v>
      </c>
      <c r="CK36" s="836" t="str">
        <f t="shared" si="108"/>
        <v>BUKU PEMBANTU PAJAK UP &amp; LS</v>
      </c>
      <c r="CL36" s="837">
        <f t="shared" si="153"/>
        <v>648000</v>
      </c>
      <c r="CM36" s="836">
        <f t="shared" si="58"/>
        <v>10</v>
      </c>
      <c r="CN36" s="836" t="str">
        <f t="shared" si="111"/>
        <v>BUKU PEMBANTU PAJAK UP &amp; LS</v>
      </c>
      <c r="CO36" s="838">
        <f t="shared" si="155"/>
        <v>0</v>
      </c>
      <c r="CP36" s="786">
        <f t="shared" si="156"/>
        <v>0</v>
      </c>
      <c r="CQ36" s="787">
        <f t="shared" si="157"/>
        <v>0</v>
      </c>
      <c r="CR36" s="782">
        <f t="shared" si="158"/>
        <v>0</v>
      </c>
      <c r="CS36" s="733">
        <v>11</v>
      </c>
      <c r="CT36" s="734" t="str">
        <f t="shared" si="116"/>
        <v>BUKU PENGESAHAN BELANJA</v>
      </c>
      <c r="CU36" s="735">
        <f t="shared" si="64"/>
        <v>0</v>
      </c>
      <c r="CV36" s="734">
        <f t="shared" si="125"/>
        <v>11</v>
      </c>
      <c r="CW36" s="736" t="str">
        <f t="shared" si="118"/>
        <v>BUKU PENGESAHAN BELANJA</v>
      </c>
      <c r="CX36" s="737">
        <f t="shared" si="160"/>
        <v>0</v>
      </c>
      <c r="CY36" s="769">
        <v>12</v>
      </c>
      <c r="CZ36" s="770" t="str">
        <f t="shared" si="67"/>
        <v>BUKU PENGEMBALIAN BELANJA</v>
      </c>
      <c r="DA36" s="771">
        <f t="shared" si="161"/>
        <v>0</v>
      </c>
      <c r="DB36" s="770">
        <f t="shared" si="68"/>
        <v>12</v>
      </c>
      <c r="DC36" s="770" t="str">
        <f t="shared" si="122"/>
        <v>BUKU PENGEMBALIAN BELANJA</v>
      </c>
      <c r="DD36" s="772">
        <f t="shared" si="163"/>
        <v>0</v>
      </c>
    </row>
    <row r="37" spans="1:108" x14ac:dyDescent="0.2">
      <c r="A37" s="1124" t="s">
        <v>594</v>
      </c>
      <c r="B37" s="63"/>
      <c r="C37" s="677">
        <v>46051</v>
      </c>
      <c r="D37" s="540" t="str">
        <f t="shared" si="124"/>
        <v>2026.027</v>
      </c>
      <c r="E37" s="648" t="s">
        <v>53</v>
      </c>
      <c r="F37" s="611" t="s">
        <v>704</v>
      </c>
      <c r="G37" s="649"/>
      <c r="H37" s="639" t="s">
        <v>577</v>
      </c>
      <c r="I37" s="1128"/>
      <c r="J37" s="648"/>
      <c r="K37" s="639" t="s">
        <v>78</v>
      </c>
      <c r="L37" s="1126">
        <v>648000</v>
      </c>
      <c r="M37" s="639"/>
      <c r="N37" s="639" t="s">
        <v>78</v>
      </c>
      <c r="O37" s="651">
        <f t="shared" si="70"/>
        <v>0</v>
      </c>
      <c r="P37" s="1090">
        <f t="shared" si="71"/>
        <v>0</v>
      </c>
      <c r="Q37" s="641">
        <f t="shared" si="0"/>
        <v>0</v>
      </c>
      <c r="R37" s="640">
        <v>1</v>
      </c>
      <c r="S37" s="640" t="str">
        <f t="shared" si="1"/>
        <v>BUKU KAS UMUM</v>
      </c>
      <c r="T37" s="641">
        <f t="shared" si="2"/>
        <v>0</v>
      </c>
      <c r="U37" s="641">
        <f t="shared" si="3"/>
        <v>0</v>
      </c>
      <c r="V37" s="641">
        <f t="shared" si="4"/>
        <v>0</v>
      </c>
      <c r="W37" s="1082">
        <f t="shared" si="72"/>
        <v>648000</v>
      </c>
      <c r="X37" s="641">
        <f t="shared" si="5"/>
        <v>0</v>
      </c>
      <c r="Y37" s="640">
        <f t="shared" si="73"/>
        <v>1</v>
      </c>
      <c r="Z37" s="640" t="str">
        <f t="shared" si="7"/>
        <v>BUKU KAS UMUM</v>
      </c>
      <c r="AA37" s="1083">
        <f t="shared" si="8"/>
        <v>648000</v>
      </c>
      <c r="AB37" s="1055">
        <v>10</v>
      </c>
      <c r="AC37" s="1056" t="str">
        <f t="shared" si="74"/>
        <v>BUKU PEMBANTU PAJAK UP &amp; LS</v>
      </c>
      <c r="AD37" s="1057">
        <f t="shared" si="126"/>
        <v>0</v>
      </c>
      <c r="AE37" s="1057">
        <f t="shared" si="127"/>
        <v>0</v>
      </c>
      <c r="AF37" s="1057">
        <f t="shared" si="77"/>
        <v>0</v>
      </c>
      <c r="AG37" s="1057">
        <f t="shared" si="128"/>
        <v>0</v>
      </c>
      <c r="AH37" s="1057">
        <f t="shared" si="129"/>
        <v>648000</v>
      </c>
      <c r="AI37" s="1058">
        <f t="shared" si="14"/>
        <v>10</v>
      </c>
      <c r="AJ37" s="1058" t="str">
        <f t="shared" si="81"/>
        <v>BUKU PEMBANTU PAJAK UP &amp; LS</v>
      </c>
      <c r="AK37" s="1059">
        <f t="shared" si="16"/>
        <v>648000</v>
      </c>
      <c r="AL37" s="1014">
        <v>2</v>
      </c>
      <c r="AM37" s="1015" t="str">
        <f t="shared" si="82"/>
        <v>BUKU PEMBANTU KAS TUNAI</v>
      </c>
      <c r="AN37" s="1016">
        <f t="shared" si="131"/>
        <v>0</v>
      </c>
      <c r="AO37" s="1015">
        <f t="shared" si="19"/>
        <v>2</v>
      </c>
      <c r="AP37" s="1015" t="str">
        <f t="shared" si="84"/>
        <v>BUKU PEMBANTU KAS TUNAI</v>
      </c>
      <c r="AQ37" s="1017">
        <f t="shared" si="133"/>
        <v>0</v>
      </c>
      <c r="AR37" s="979">
        <v>3</v>
      </c>
      <c r="AS37" s="980" t="str">
        <f t="shared" si="85"/>
        <v>BUKU PEMBANTU BANK</v>
      </c>
      <c r="AT37" s="981">
        <f t="shared" si="23"/>
        <v>0</v>
      </c>
      <c r="AU37" s="981">
        <f t="shared" si="24"/>
        <v>0</v>
      </c>
      <c r="AV37" s="982">
        <f t="shared" si="86"/>
        <v>648000</v>
      </c>
      <c r="AW37" s="983">
        <f t="shared" si="25"/>
        <v>3</v>
      </c>
      <c r="AX37" s="980" t="str">
        <f t="shared" si="88"/>
        <v>BUKU PEMBANTU BANK</v>
      </c>
      <c r="AY37" s="984">
        <f t="shared" si="27"/>
        <v>648000</v>
      </c>
      <c r="AZ37" s="702">
        <v>4</v>
      </c>
      <c r="BA37" s="649" t="str">
        <f t="shared" si="89"/>
        <v>BUKU PEMBANTU BPP</v>
      </c>
      <c r="BB37" s="651">
        <f t="shared" si="135"/>
        <v>0</v>
      </c>
      <c r="BC37" s="650">
        <f t="shared" si="30"/>
        <v>4</v>
      </c>
      <c r="BD37" s="649" t="str">
        <f t="shared" si="91"/>
        <v>BUKU PEMBANTU BPP</v>
      </c>
      <c r="BE37" s="709">
        <f t="shared" si="137"/>
        <v>0</v>
      </c>
      <c r="BF37" s="944">
        <v>5</v>
      </c>
      <c r="BG37" s="945" t="str">
        <f t="shared" si="92"/>
        <v>BUKU PEMBANTU UANG PERSEDIAAN</v>
      </c>
      <c r="BH37" s="946">
        <f t="shared" si="138"/>
        <v>0</v>
      </c>
      <c r="BI37" s="945">
        <f t="shared" si="35"/>
        <v>5</v>
      </c>
      <c r="BJ37" s="947" t="str">
        <f t="shared" si="94"/>
        <v>BUKU PEMBANTU UANG PERSEDIAAN</v>
      </c>
      <c r="BK37" s="948">
        <f t="shared" si="140"/>
        <v>0</v>
      </c>
      <c r="BL37" s="909">
        <v>6</v>
      </c>
      <c r="BM37" s="910" t="str">
        <f t="shared" si="95"/>
        <v>BUKU PEMBANTU LS BENDAHARA</v>
      </c>
      <c r="BN37" s="911">
        <f t="shared" si="141"/>
        <v>0</v>
      </c>
      <c r="BO37" s="910">
        <f t="shared" si="40"/>
        <v>6</v>
      </c>
      <c r="BP37" s="912" t="str">
        <f t="shared" si="97"/>
        <v>BUKU PEMBANTU LS BENDAHARA</v>
      </c>
      <c r="BQ37" s="913">
        <f t="shared" si="143"/>
        <v>648000</v>
      </c>
      <c r="BR37" s="702">
        <v>7</v>
      </c>
      <c r="BS37" s="650" t="str">
        <f t="shared" si="98"/>
        <v>BUKU PEMBANTU UANG MUKA PERJADIN</v>
      </c>
      <c r="BT37" s="651">
        <f t="shared" si="144"/>
        <v>0</v>
      </c>
      <c r="BU37" s="650">
        <f t="shared" si="45"/>
        <v>7</v>
      </c>
      <c r="BV37" s="649" t="str">
        <f t="shared" si="100"/>
        <v>BUKU PEMBANTU UANG MUKA PERJADIN</v>
      </c>
      <c r="BW37" s="709">
        <f t="shared" si="146"/>
        <v>0</v>
      </c>
      <c r="BX37" s="873">
        <v>8</v>
      </c>
      <c r="BY37" s="874" t="str">
        <f t="shared" si="101"/>
        <v>BUKU PEMBANTU PAJAK UP</v>
      </c>
      <c r="BZ37" s="875">
        <f t="shared" si="147"/>
        <v>0</v>
      </c>
      <c r="CA37" s="876">
        <f t="shared" si="49"/>
        <v>8</v>
      </c>
      <c r="CB37" s="874" t="str">
        <f t="shared" si="104"/>
        <v>BUKU PEMBANTU PAJAK UP</v>
      </c>
      <c r="CC37" s="877">
        <f t="shared" si="149"/>
        <v>648000</v>
      </c>
      <c r="CD37" s="805">
        <v>9</v>
      </c>
      <c r="CE37" s="806" t="str">
        <f t="shared" si="105"/>
        <v>BUKU PEMBANTU BUNGA REKENING</v>
      </c>
      <c r="CF37" s="807">
        <f t="shared" si="150"/>
        <v>0</v>
      </c>
      <c r="CG37" s="806">
        <f t="shared" si="54"/>
        <v>9</v>
      </c>
      <c r="CH37" s="806" t="str">
        <f t="shared" si="107"/>
        <v>BUKU PEMBANTU BUNGA REKENING</v>
      </c>
      <c r="CI37" s="808">
        <f t="shared" si="152"/>
        <v>0</v>
      </c>
      <c r="CJ37" s="835">
        <v>10</v>
      </c>
      <c r="CK37" s="836" t="str">
        <f t="shared" si="108"/>
        <v>BUKU PEMBANTU PAJAK UP &amp; LS</v>
      </c>
      <c r="CL37" s="837">
        <f t="shared" si="153"/>
        <v>0</v>
      </c>
      <c r="CM37" s="836">
        <f t="shared" si="58"/>
        <v>10</v>
      </c>
      <c r="CN37" s="836" t="str">
        <f t="shared" si="111"/>
        <v>BUKU PEMBANTU PAJAK UP &amp; LS</v>
      </c>
      <c r="CO37" s="838">
        <f t="shared" si="155"/>
        <v>648000</v>
      </c>
      <c r="CP37" s="786">
        <f t="shared" si="156"/>
        <v>0</v>
      </c>
      <c r="CQ37" s="787">
        <f t="shared" si="157"/>
        <v>0</v>
      </c>
      <c r="CR37" s="782">
        <f t="shared" si="158"/>
        <v>0</v>
      </c>
      <c r="CS37" s="733">
        <v>11</v>
      </c>
      <c r="CT37" s="734" t="str">
        <f t="shared" si="116"/>
        <v>BUKU PENGESAHAN BELANJA</v>
      </c>
      <c r="CU37" s="735">
        <f t="shared" si="64"/>
        <v>648000</v>
      </c>
      <c r="CV37" s="734">
        <f t="shared" si="125"/>
        <v>11</v>
      </c>
      <c r="CW37" s="736" t="str">
        <f t="shared" si="118"/>
        <v>BUKU PENGESAHAN BELANJA</v>
      </c>
      <c r="CX37" s="737">
        <f t="shared" si="160"/>
        <v>0</v>
      </c>
      <c r="CY37" s="769">
        <v>12</v>
      </c>
      <c r="CZ37" s="770" t="str">
        <f t="shared" si="67"/>
        <v>BUKU PENGEMBALIAN BELANJA</v>
      </c>
      <c r="DA37" s="771">
        <f t="shared" si="161"/>
        <v>0</v>
      </c>
      <c r="DB37" s="770">
        <f t="shared" si="68"/>
        <v>12</v>
      </c>
      <c r="DC37" s="770" t="str">
        <f t="shared" si="122"/>
        <v>BUKU PENGEMBALIAN BELANJA</v>
      </c>
      <c r="DD37" s="772">
        <f t="shared" si="163"/>
        <v>0</v>
      </c>
    </row>
    <row r="38" spans="1:108" x14ac:dyDescent="0.2">
      <c r="A38" s="1124" t="s">
        <v>595</v>
      </c>
      <c r="B38" s="63"/>
      <c r="C38" s="677">
        <v>46051</v>
      </c>
      <c r="D38" s="540" t="str">
        <f t="shared" si="124"/>
        <v>2026.028</v>
      </c>
      <c r="E38" s="648" t="s">
        <v>46</v>
      </c>
      <c r="F38" s="610" t="s">
        <v>705</v>
      </c>
      <c r="G38" s="649"/>
      <c r="H38" s="639" t="s">
        <v>721</v>
      </c>
      <c r="I38" s="1128"/>
      <c r="J38" s="648"/>
      <c r="K38" s="639"/>
      <c r="L38" s="1126">
        <v>23520000</v>
      </c>
      <c r="M38" s="639"/>
      <c r="N38" s="639"/>
      <c r="O38" s="651">
        <f t="shared" si="70"/>
        <v>0</v>
      </c>
      <c r="P38" s="1090">
        <f t="shared" si="71"/>
        <v>0</v>
      </c>
      <c r="Q38" s="641">
        <f t="shared" si="0"/>
        <v>0</v>
      </c>
      <c r="R38" s="640">
        <v>1</v>
      </c>
      <c r="S38" s="640" t="str">
        <f t="shared" si="1"/>
        <v>BUKU KAS UMUM</v>
      </c>
      <c r="T38" s="641">
        <f t="shared" si="2"/>
        <v>0</v>
      </c>
      <c r="U38" s="641">
        <f t="shared" si="3"/>
        <v>0</v>
      </c>
      <c r="V38" s="641">
        <f t="shared" si="4"/>
        <v>23520000</v>
      </c>
      <c r="W38" s="1082">
        <f t="shared" si="72"/>
        <v>0</v>
      </c>
      <c r="X38" s="641">
        <f t="shared" si="5"/>
        <v>0</v>
      </c>
      <c r="Y38" s="640">
        <f t="shared" si="73"/>
        <v>1</v>
      </c>
      <c r="Z38" s="640" t="str">
        <f t="shared" si="7"/>
        <v>BUKU KAS UMUM</v>
      </c>
      <c r="AA38" s="1083">
        <f t="shared" si="8"/>
        <v>23520000</v>
      </c>
      <c r="AB38" s="1055">
        <v>10</v>
      </c>
      <c r="AC38" s="1056" t="str">
        <f t="shared" si="74"/>
        <v>BUKU PEMBANTU PAJAK UP &amp; LS</v>
      </c>
      <c r="AD38" s="1057">
        <f t="shared" si="126"/>
        <v>0</v>
      </c>
      <c r="AE38" s="1057">
        <f t="shared" si="127"/>
        <v>0</v>
      </c>
      <c r="AF38" s="1057">
        <f t="shared" si="77"/>
        <v>0</v>
      </c>
      <c r="AG38" s="1057">
        <f t="shared" si="128"/>
        <v>23520000</v>
      </c>
      <c r="AH38" s="1057">
        <f t="shared" si="129"/>
        <v>0</v>
      </c>
      <c r="AI38" s="1058">
        <f t="shared" si="14"/>
        <v>10</v>
      </c>
      <c r="AJ38" s="1058" t="str">
        <f t="shared" si="81"/>
        <v>BUKU PEMBANTU PAJAK UP &amp; LS</v>
      </c>
      <c r="AK38" s="1059">
        <f t="shared" si="16"/>
        <v>23520000</v>
      </c>
      <c r="AL38" s="1014">
        <v>2</v>
      </c>
      <c r="AM38" s="1015" t="str">
        <f t="shared" si="82"/>
        <v>BUKU PEMBANTU KAS TUNAI</v>
      </c>
      <c r="AN38" s="1016">
        <f t="shared" si="131"/>
        <v>0</v>
      </c>
      <c r="AO38" s="1015">
        <f t="shared" si="19"/>
        <v>2</v>
      </c>
      <c r="AP38" s="1015" t="str">
        <f t="shared" si="84"/>
        <v>BUKU PEMBANTU KAS TUNAI</v>
      </c>
      <c r="AQ38" s="1017">
        <f t="shared" si="133"/>
        <v>0</v>
      </c>
      <c r="AR38" s="979">
        <v>3</v>
      </c>
      <c r="AS38" s="980" t="str">
        <f t="shared" si="85"/>
        <v>BUKU PEMBANTU BANK</v>
      </c>
      <c r="AT38" s="981">
        <f t="shared" si="23"/>
        <v>0</v>
      </c>
      <c r="AU38" s="981">
        <f t="shared" si="24"/>
        <v>23520000</v>
      </c>
      <c r="AV38" s="982">
        <f t="shared" si="86"/>
        <v>0</v>
      </c>
      <c r="AW38" s="983">
        <f t="shared" si="25"/>
        <v>3</v>
      </c>
      <c r="AX38" s="980" t="str">
        <f t="shared" si="88"/>
        <v>BUKU PEMBANTU BANK</v>
      </c>
      <c r="AY38" s="984">
        <f t="shared" si="27"/>
        <v>23520000</v>
      </c>
      <c r="AZ38" s="702">
        <v>4</v>
      </c>
      <c r="BA38" s="649" t="str">
        <f t="shared" si="89"/>
        <v>BUKU PEMBANTU BPP</v>
      </c>
      <c r="BB38" s="651">
        <f t="shared" si="135"/>
        <v>0</v>
      </c>
      <c r="BC38" s="650">
        <f t="shared" si="30"/>
        <v>4</v>
      </c>
      <c r="BD38" s="649" t="str">
        <f t="shared" si="91"/>
        <v>BUKU PEMBANTU BPP</v>
      </c>
      <c r="BE38" s="709">
        <f t="shared" si="137"/>
        <v>0</v>
      </c>
      <c r="BF38" s="944">
        <v>5</v>
      </c>
      <c r="BG38" s="945" t="str">
        <f t="shared" si="92"/>
        <v>BUKU PEMBANTU UANG PERSEDIAAN</v>
      </c>
      <c r="BH38" s="946">
        <f t="shared" si="138"/>
        <v>0</v>
      </c>
      <c r="BI38" s="945">
        <f t="shared" si="35"/>
        <v>5</v>
      </c>
      <c r="BJ38" s="947" t="str">
        <f t="shared" si="94"/>
        <v>BUKU PEMBANTU UANG PERSEDIAAN</v>
      </c>
      <c r="BK38" s="948">
        <f t="shared" si="140"/>
        <v>0</v>
      </c>
      <c r="BL38" s="909">
        <v>6</v>
      </c>
      <c r="BM38" s="910" t="str">
        <f t="shared" si="95"/>
        <v>BUKU PEMBANTU LS BENDAHARA</v>
      </c>
      <c r="BN38" s="911">
        <f t="shared" si="141"/>
        <v>0</v>
      </c>
      <c r="BO38" s="910">
        <f t="shared" si="40"/>
        <v>6</v>
      </c>
      <c r="BP38" s="912" t="str">
        <f t="shared" si="97"/>
        <v>BUKU PEMBANTU LS BENDAHARA</v>
      </c>
      <c r="BQ38" s="913">
        <f t="shared" si="143"/>
        <v>23520000</v>
      </c>
      <c r="BR38" s="702">
        <v>7</v>
      </c>
      <c r="BS38" s="650" t="str">
        <f t="shared" si="98"/>
        <v>BUKU PEMBANTU UANG MUKA PERJADIN</v>
      </c>
      <c r="BT38" s="651">
        <f t="shared" si="144"/>
        <v>0</v>
      </c>
      <c r="BU38" s="650">
        <f t="shared" si="45"/>
        <v>7</v>
      </c>
      <c r="BV38" s="649" t="str">
        <f t="shared" si="100"/>
        <v>BUKU PEMBANTU UANG MUKA PERJADIN</v>
      </c>
      <c r="BW38" s="709">
        <f t="shared" si="146"/>
        <v>0</v>
      </c>
      <c r="BX38" s="873">
        <v>8</v>
      </c>
      <c r="BY38" s="874" t="str">
        <f t="shared" si="101"/>
        <v>BUKU PEMBANTU PAJAK UP</v>
      </c>
      <c r="BZ38" s="875">
        <f t="shared" si="147"/>
        <v>0</v>
      </c>
      <c r="CA38" s="876">
        <f t="shared" si="49"/>
        <v>8</v>
      </c>
      <c r="CB38" s="874" t="str">
        <f t="shared" si="104"/>
        <v>BUKU PEMBANTU PAJAK UP</v>
      </c>
      <c r="CC38" s="877">
        <f t="shared" si="149"/>
        <v>0</v>
      </c>
      <c r="CD38" s="805">
        <v>9</v>
      </c>
      <c r="CE38" s="806" t="str">
        <f t="shared" si="105"/>
        <v>BUKU PEMBANTU BUNGA REKENING</v>
      </c>
      <c r="CF38" s="807">
        <f t="shared" si="150"/>
        <v>0</v>
      </c>
      <c r="CG38" s="806">
        <f t="shared" si="54"/>
        <v>9</v>
      </c>
      <c r="CH38" s="806" t="str">
        <f t="shared" si="107"/>
        <v>BUKU PEMBANTU BUNGA REKENING</v>
      </c>
      <c r="CI38" s="808">
        <f t="shared" si="152"/>
        <v>0</v>
      </c>
      <c r="CJ38" s="835">
        <v>10</v>
      </c>
      <c r="CK38" s="836" t="str">
        <f t="shared" si="108"/>
        <v>BUKU PEMBANTU PAJAK UP &amp; LS</v>
      </c>
      <c r="CL38" s="837">
        <f t="shared" si="153"/>
        <v>0</v>
      </c>
      <c r="CM38" s="836">
        <f t="shared" si="58"/>
        <v>10</v>
      </c>
      <c r="CN38" s="836" t="str">
        <f t="shared" si="111"/>
        <v>BUKU PEMBANTU PAJAK UP &amp; LS</v>
      </c>
      <c r="CO38" s="838">
        <f t="shared" si="155"/>
        <v>0</v>
      </c>
      <c r="CP38" s="786">
        <f t="shared" si="156"/>
        <v>0</v>
      </c>
      <c r="CQ38" s="787">
        <f t="shared" si="157"/>
        <v>0</v>
      </c>
      <c r="CR38" s="782">
        <f t="shared" si="158"/>
        <v>0</v>
      </c>
      <c r="CS38" s="733">
        <v>11</v>
      </c>
      <c r="CT38" s="734" t="str">
        <f t="shared" si="116"/>
        <v>BUKU PENGESAHAN BELANJA</v>
      </c>
      <c r="CU38" s="735">
        <f t="shared" si="64"/>
        <v>23520000</v>
      </c>
      <c r="CV38" s="734">
        <f t="shared" si="125"/>
        <v>11</v>
      </c>
      <c r="CW38" s="736" t="str">
        <f t="shared" si="118"/>
        <v>BUKU PENGESAHAN BELANJA</v>
      </c>
      <c r="CX38" s="737">
        <f t="shared" si="160"/>
        <v>0</v>
      </c>
      <c r="CY38" s="769">
        <v>12</v>
      </c>
      <c r="CZ38" s="770" t="str">
        <f t="shared" si="67"/>
        <v>BUKU PENGEMBALIAN BELANJA</v>
      </c>
      <c r="DA38" s="771">
        <f t="shared" si="161"/>
        <v>0</v>
      </c>
      <c r="DB38" s="770">
        <f t="shared" si="68"/>
        <v>12</v>
      </c>
      <c r="DC38" s="770" t="str">
        <f t="shared" si="122"/>
        <v>BUKU PENGEMBALIAN BELANJA</v>
      </c>
      <c r="DD38" s="772">
        <f t="shared" si="163"/>
        <v>0</v>
      </c>
    </row>
    <row r="39" spans="1:108" x14ac:dyDescent="0.2">
      <c r="A39" s="1124" t="s">
        <v>596</v>
      </c>
      <c r="B39" s="63"/>
      <c r="C39" s="677">
        <v>46051</v>
      </c>
      <c r="D39" s="540" t="str">
        <f t="shared" si="124"/>
        <v>2026.029</v>
      </c>
      <c r="E39" s="648" t="s">
        <v>528</v>
      </c>
      <c r="F39" s="610" t="s">
        <v>706</v>
      </c>
      <c r="G39" s="649"/>
      <c r="H39" s="639" t="s">
        <v>721</v>
      </c>
      <c r="I39" s="1128"/>
      <c r="J39" s="648"/>
      <c r="K39" s="639" t="s">
        <v>78</v>
      </c>
      <c r="L39" s="1126">
        <v>480000</v>
      </c>
      <c r="M39" s="639"/>
      <c r="N39" s="639" t="s">
        <v>78</v>
      </c>
      <c r="O39" s="651">
        <f t="shared" si="70"/>
        <v>0</v>
      </c>
      <c r="P39" s="1090">
        <f t="shared" si="71"/>
        <v>0</v>
      </c>
      <c r="Q39" s="641">
        <f t="shared" si="0"/>
        <v>0</v>
      </c>
      <c r="R39" s="640">
        <v>1</v>
      </c>
      <c r="S39" s="640" t="str">
        <f t="shared" si="1"/>
        <v>BUKU KAS UMUM</v>
      </c>
      <c r="T39" s="641">
        <f t="shared" si="2"/>
        <v>0</v>
      </c>
      <c r="U39" s="641">
        <f t="shared" si="3"/>
        <v>0</v>
      </c>
      <c r="V39" s="641">
        <f t="shared" si="4"/>
        <v>0</v>
      </c>
      <c r="W39" s="1082">
        <f t="shared" si="72"/>
        <v>0</v>
      </c>
      <c r="X39" s="641">
        <f t="shared" si="5"/>
        <v>0</v>
      </c>
      <c r="Y39" s="640">
        <f t="shared" si="73"/>
        <v>1</v>
      </c>
      <c r="Z39" s="640" t="str">
        <f t="shared" si="7"/>
        <v>BUKU KAS UMUM</v>
      </c>
      <c r="AA39" s="1083">
        <f t="shared" si="8"/>
        <v>0</v>
      </c>
      <c r="AB39" s="1055">
        <v>10</v>
      </c>
      <c r="AC39" s="1056" t="str">
        <f t="shared" si="74"/>
        <v>BUKU PEMBANTU PAJAK UP &amp; LS</v>
      </c>
      <c r="AD39" s="1057">
        <f t="shared" si="126"/>
        <v>480000</v>
      </c>
      <c r="AE39" s="1057">
        <f t="shared" si="127"/>
        <v>0</v>
      </c>
      <c r="AF39" s="1057">
        <f t="shared" si="77"/>
        <v>480000</v>
      </c>
      <c r="AG39" s="1057">
        <f t="shared" si="128"/>
        <v>0</v>
      </c>
      <c r="AH39" s="1057">
        <f t="shared" si="129"/>
        <v>0</v>
      </c>
      <c r="AI39" s="1058">
        <f t="shared" si="14"/>
        <v>10</v>
      </c>
      <c r="AJ39" s="1058" t="str">
        <f t="shared" si="81"/>
        <v>BUKU PEMBANTU PAJAK UP &amp; LS</v>
      </c>
      <c r="AK39" s="1059">
        <f t="shared" si="16"/>
        <v>0</v>
      </c>
      <c r="AL39" s="1014">
        <v>2</v>
      </c>
      <c r="AM39" s="1015" t="str">
        <f t="shared" si="82"/>
        <v>BUKU PEMBANTU KAS TUNAI</v>
      </c>
      <c r="AN39" s="1016">
        <f t="shared" si="131"/>
        <v>0</v>
      </c>
      <c r="AO39" s="1015">
        <f t="shared" si="19"/>
        <v>2</v>
      </c>
      <c r="AP39" s="1015" t="str">
        <f t="shared" si="84"/>
        <v>BUKU PEMBANTU KAS TUNAI</v>
      </c>
      <c r="AQ39" s="1017">
        <f t="shared" si="133"/>
        <v>0</v>
      </c>
      <c r="AR39" s="979">
        <v>3</v>
      </c>
      <c r="AS39" s="980" t="str">
        <f t="shared" si="85"/>
        <v>BUKU PEMBANTU BANK</v>
      </c>
      <c r="AT39" s="981">
        <f t="shared" si="23"/>
        <v>0</v>
      </c>
      <c r="AU39" s="981">
        <f t="shared" si="24"/>
        <v>0</v>
      </c>
      <c r="AV39" s="982">
        <f t="shared" si="86"/>
        <v>0</v>
      </c>
      <c r="AW39" s="983">
        <f t="shared" si="25"/>
        <v>3</v>
      </c>
      <c r="AX39" s="980" t="str">
        <f t="shared" si="88"/>
        <v>BUKU PEMBANTU BANK</v>
      </c>
      <c r="AY39" s="984">
        <f t="shared" si="27"/>
        <v>0</v>
      </c>
      <c r="AZ39" s="702">
        <v>4</v>
      </c>
      <c r="BA39" s="649" t="str">
        <f t="shared" si="89"/>
        <v>BUKU PEMBANTU BPP</v>
      </c>
      <c r="BB39" s="651">
        <f t="shared" si="135"/>
        <v>0</v>
      </c>
      <c r="BC39" s="650">
        <f t="shared" si="30"/>
        <v>4</v>
      </c>
      <c r="BD39" s="649" t="str">
        <f t="shared" si="91"/>
        <v>BUKU PEMBANTU BPP</v>
      </c>
      <c r="BE39" s="709">
        <f t="shared" si="137"/>
        <v>0</v>
      </c>
      <c r="BF39" s="944">
        <v>5</v>
      </c>
      <c r="BG39" s="945" t="str">
        <f t="shared" si="92"/>
        <v>BUKU PEMBANTU UANG PERSEDIAAN</v>
      </c>
      <c r="BH39" s="946">
        <f t="shared" si="138"/>
        <v>0</v>
      </c>
      <c r="BI39" s="945">
        <f t="shared" si="35"/>
        <v>5</v>
      </c>
      <c r="BJ39" s="947" t="str">
        <f t="shared" si="94"/>
        <v>BUKU PEMBANTU UANG PERSEDIAAN</v>
      </c>
      <c r="BK39" s="948">
        <f t="shared" si="140"/>
        <v>0</v>
      </c>
      <c r="BL39" s="909">
        <v>6</v>
      </c>
      <c r="BM39" s="910" t="str">
        <f t="shared" si="95"/>
        <v>BUKU PEMBANTU LS BENDAHARA</v>
      </c>
      <c r="BN39" s="911">
        <f t="shared" si="141"/>
        <v>0</v>
      </c>
      <c r="BO39" s="910">
        <f t="shared" si="40"/>
        <v>6</v>
      </c>
      <c r="BP39" s="912" t="str">
        <f t="shared" si="97"/>
        <v>BUKU PEMBANTU LS BENDAHARA</v>
      </c>
      <c r="BQ39" s="913">
        <f t="shared" si="143"/>
        <v>0</v>
      </c>
      <c r="BR39" s="702">
        <v>7</v>
      </c>
      <c r="BS39" s="650" t="str">
        <f t="shared" si="98"/>
        <v>BUKU PEMBANTU UANG MUKA PERJADIN</v>
      </c>
      <c r="BT39" s="651">
        <f t="shared" si="144"/>
        <v>0</v>
      </c>
      <c r="BU39" s="650">
        <f t="shared" si="45"/>
        <v>7</v>
      </c>
      <c r="BV39" s="649" t="str">
        <f t="shared" si="100"/>
        <v>BUKU PEMBANTU UANG MUKA PERJADIN</v>
      </c>
      <c r="BW39" s="709">
        <f t="shared" si="146"/>
        <v>0</v>
      </c>
      <c r="BX39" s="873">
        <v>8</v>
      </c>
      <c r="BY39" s="874" t="str">
        <f t="shared" si="101"/>
        <v>BUKU PEMBANTU PAJAK UP</v>
      </c>
      <c r="BZ39" s="875">
        <f t="shared" si="147"/>
        <v>480000</v>
      </c>
      <c r="CA39" s="876">
        <f t="shared" si="49"/>
        <v>8</v>
      </c>
      <c r="CB39" s="874" t="str">
        <f t="shared" si="104"/>
        <v>BUKU PEMBANTU PAJAK UP</v>
      </c>
      <c r="CC39" s="877">
        <f t="shared" si="149"/>
        <v>0</v>
      </c>
      <c r="CD39" s="805">
        <v>9</v>
      </c>
      <c r="CE39" s="806" t="str">
        <f t="shared" si="105"/>
        <v>BUKU PEMBANTU BUNGA REKENING</v>
      </c>
      <c r="CF39" s="807">
        <f t="shared" si="150"/>
        <v>0</v>
      </c>
      <c r="CG39" s="806">
        <f t="shared" si="54"/>
        <v>9</v>
      </c>
      <c r="CH39" s="806" t="str">
        <f t="shared" si="107"/>
        <v>BUKU PEMBANTU BUNGA REKENING</v>
      </c>
      <c r="CI39" s="808">
        <f t="shared" si="152"/>
        <v>0</v>
      </c>
      <c r="CJ39" s="835">
        <v>10</v>
      </c>
      <c r="CK39" s="836" t="str">
        <f t="shared" si="108"/>
        <v>BUKU PEMBANTU PAJAK UP &amp; LS</v>
      </c>
      <c r="CL39" s="837">
        <f t="shared" si="153"/>
        <v>480000</v>
      </c>
      <c r="CM39" s="836">
        <f t="shared" si="58"/>
        <v>10</v>
      </c>
      <c r="CN39" s="836" t="str">
        <f t="shared" si="111"/>
        <v>BUKU PEMBANTU PAJAK UP &amp; LS</v>
      </c>
      <c r="CO39" s="838">
        <f t="shared" si="155"/>
        <v>0</v>
      </c>
      <c r="CP39" s="786">
        <f t="shared" si="156"/>
        <v>0</v>
      </c>
      <c r="CQ39" s="787">
        <f t="shared" si="157"/>
        <v>0</v>
      </c>
      <c r="CR39" s="782">
        <f t="shared" si="158"/>
        <v>0</v>
      </c>
      <c r="CS39" s="733">
        <v>11</v>
      </c>
      <c r="CT39" s="734" t="str">
        <f t="shared" si="116"/>
        <v>BUKU PENGESAHAN BELANJA</v>
      </c>
      <c r="CU39" s="735">
        <f t="shared" si="64"/>
        <v>0</v>
      </c>
      <c r="CV39" s="734">
        <f t="shared" si="125"/>
        <v>11</v>
      </c>
      <c r="CW39" s="736" t="str">
        <f t="shared" si="118"/>
        <v>BUKU PENGESAHAN BELANJA</v>
      </c>
      <c r="CX39" s="737">
        <f t="shared" si="160"/>
        <v>0</v>
      </c>
      <c r="CY39" s="769">
        <v>12</v>
      </c>
      <c r="CZ39" s="770" t="str">
        <f t="shared" si="67"/>
        <v>BUKU PENGEMBALIAN BELANJA</v>
      </c>
      <c r="DA39" s="771">
        <f t="shared" si="161"/>
        <v>0</v>
      </c>
      <c r="DB39" s="770">
        <f t="shared" si="68"/>
        <v>12</v>
      </c>
      <c r="DC39" s="770" t="str">
        <f t="shared" si="122"/>
        <v>BUKU PENGEMBALIAN BELANJA</v>
      </c>
      <c r="DD39" s="772">
        <f t="shared" si="163"/>
        <v>0</v>
      </c>
    </row>
    <row r="40" spans="1:108" x14ac:dyDescent="0.2">
      <c r="A40" s="1124" t="s">
        <v>597</v>
      </c>
      <c r="B40" s="63"/>
      <c r="C40" s="677">
        <v>46051</v>
      </c>
      <c r="D40" s="540" t="str">
        <f t="shared" si="124"/>
        <v>2026.030</v>
      </c>
      <c r="E40" s="648" t="s">
        <v>53</v>
      </c>
      <c r="F40" s="611" t="s">
        <v>707</v>
      </c>
      <c r="G40" s="649"/>
      <c r="H40" s="639" t="s">
        <v>721</v>
      </c>
      <c r="I40" s="1128"/>
      <c r="J40" s="648"/>
      <c r="K40" s="639" t="s">
        <v>78</v>
      </c>
      <c r="L40" s="1126">
        <v>480000</v>
      </c>
      <c r="M40" s="639"/>
      <c r="N40" s="639" t="s">
        <v>78</v>
      </c>
      <c r="O40" s="651">
        <f t="shared" si="70"/>
        <v>0</v>
      </c>
      <c r="P40" s="1090">
        <f t="shared" si="71"/>
        <v>0</v>
      </c>
      <c r="Q40" s="641">
        <f t="shared" si="0"/>
        <v>0</v>
      </c>
      <c r="R40" s="640">
        <v>1</v>
      </c>
      <c r="S40" s="640" t="str">
        <f t="shared" si="1"/>
        <v>BUKU KAS UMUM</v>
      </c>
      <c r="T40" s="641">
        <f t="shared" si="2"/>
        <v>0</v>
      </c>
      <c r="U40" s="641">
        <f t="shared" si="3"/>
        <v>0</v>
      </c>
      <c r="V40" s="641">
        <f t="shared" si="4"/>
        <v>0</v>
      </c>
      <c r="W40" s="1082">
        <f t="shared" si="72"/>
        <v>480000</v>
      </c>
      <c r="X40" s="641">
        <f t="shared" si="5"/>
        <v>0</v>
      </c>
      <c r="Y40" s="640">
        <f t="shared" si="73"/>
        <v>1</v>
      </c>
      <c r="Z40" s="640" t="str">
        <f t="shared" si="7"/>
        <v>BUKU KAS UMUM</v>
      </c>
      <c r="AA40" s="1083">
        <f t="shared" si="8"/>
        <v>480000</v>
      </c>
      <c r="AB40" s="1055">
        <v>10</v>
      </c>
      <c r="AC40" s="1056" t="str">
        <f t="shared" si="74"/>
        <v>BUKU PEMBANTU PAJAK UP &amp; LS</v>
      </c>
      <c r="AD40" s="1057">
        <f t="shared" si="126"/>
        <v>0</v>
      </c>
      <c r="AE40" s="1057">
        <f t="shared" si="127"/>
        <v>0</v>
      </c>
      <c r="AF40" s="1057">
        <f t="shared" si="77"/>
        <v>0</v>
      </c>
      <c r="AG40" s="1057">
        <f t="shared" si="128"/>
        <v>0</v>
      </c>
      <c r="AH40" s="1057">
        <f t="shared" si="129"/>
        <v>480000</v>
      </c>
      <c r="AI40" s="1058">
        <f t="shared" si="14"/>
        <v>10</v>
      </c>
      <c r="AJ40" s="1058" t="str">
        <f t="shared" si="81"/>
        <v>BUKU PEMBANTU PAJAK UP &amp; LS</v>
      </c>
      <c r="AK40" s="1059">
        <f t="shared" si="16"/>
        <v>480000</v>
      </c>
      <c r="AL40" s="1014">
        <v>2</v>
      </c>
      <c r="AM40" s="1015" t="str">
        <f t="shared" si="82"/>
        <v>BUKU PEMBANTU KAS TUNAI</v>
      </c>
      <c r="AN40" s="1016">
        <f t="shared" si="131"/>
        <v>0</v>
      </c>
      <c r="AO40" s="1015">
        <f t="shared" si="19"/>
        <v>2</v>
      </c>
      <c r="AP40" s="1015" t="str">
        <f t="shared" si="84"/>
        <v>BUKU PEMBANTU KAS TUNAI</v>
      </c>
      <c r="AQ40" s="1017">
        <f t="shared" si="133"/>
        <v>0</v>
      </c>
      <c r="AR40" s="979">
        <v>3</v>
      </c>
      <c r="AS40" s="980" t="str">
        <f t="shared" si="85"/>
        <v>BUKU PEMBANTU BANK</v>
      </c>
      <c r="AT40" s="981">
        <f t="shared" si="23"/>
        <v>0</v>
      </c>
      <c r="AU40" s="981">
        <f t="shared" si="24"/>
        <v>0</v>
      </c>
      <c r="AV40" s="982">
        <f t="shared" si="86"/>
        <v>480000</v>
      </c>
      <c r="AW40" s="983">
        <f t="shared" si="25"/>
        <v>3</v>
      </c>
      <c r="AX40" s="980" t="str">
        <f t="shared" si="88"/>
        <v>BUKU PEMBANTU BANK</v>
      </c>
      <c r="AY40" s="984">
        <f t="shared" si="27"/>
        <v>480000</v>
      </c>
      <c r="AZ40" s="702">
        <v>4</v>
      </c>
      <c r="BA40" s="649" t="str">
        <f t="shared" si="89"/>
        <v>BUKU PEMBANTU BPP</v>
      </c>
      <c r="BB40" s="651">
        <f t="shared" si="135"/>
        <v>0</v>
      </c>
      <c r="BC40" s="650">
        <f t="shared" si="30"/>
        <v>4</v>
      </c>
      <c r="BD40" s="649" t="str">
        <f t="shared" si="91"/>
        <v>BUKU PEMBANTU BPP</v>
      </c>
      <c r="BE40" s="709">
        <f t="shared" si="137"/>
        <v>0</v>
      </c>
      <c r="BF40" s="944">
        <v>5</v>
      </c>
      <c r="BG40" s="945" t="str">
        <f t="shared" si="92"/>
        <v>BUKU PEMBANTU UANG PERSEDIAAN</v>
      </c>
      <c r="BH40" s="946">
        <f t="shared" si="138"/>
        <v>0</v>
      </c>
      <c r="BI40" s="945">
        <f t="shared" si="35"/>
        <v>5</v>
      </c>
      <c r="BJ40" s="947" t="str">
        <f t="shared" si="94"/>
        <v>BUKU PEMBANTU UANG PERSEDIAAN</v>
      </c>
      <c r="BK40" s="948">
        <f t="shared" si="140"/>
        <v>0</v>
      </c>
      <c r="BL40" s="909">
        <v>6</v>
      </c>
      <c r="BM40" s="910" t="str">
        <f t="shared" si="95"/>
        <v>BUKU PEMBANTU LS BENDAHARA</v>
      </c>
      <c r="BN40" s="911">
        <f t="shared" si="141"/>
        <v>0</v>
      </c>
      <c r="BO40" s="910">
        <f t="shared" si="40"/>
        <v>6</v>
      </c>
      <c r="BP40" s="912" t="str">
        <f t="shared" si="97"/>
        <v>BUKU PEMBANTU LS BENDAHARA</v>
      </c>
      <c r="BQ40" s="913">
        <f t="shared" si="143"/>
        <v>480000</v>
      </c>
      <c r="BR40" s="702">
        <v>7</v>
      </c>
      <c r="BS40" s="650" t="str">
        <f t="shared" si="98"/>
        <v>BUKU PEMBANTU UANG MUKA PERJADIN</v>
      </c>
      <c r="BT40" s="651">
        <f t="shared" si="144"/>
        <v>0</v>
      </c>
      <c r="BU40" s="650">
        <f t="shared" si="45"/>
        <v>7</v>
      </c>
      <c r="BV40" s="649" t="str">
        <f t="shared" si="100"/>
        <v>BUKU PEMBANTU UANG MUKA PERJADIN</v>
      </c>
      <c r="BW40" s="709">
        <f t="shared" si="146"/>
        <v>0</v>
      </c>
      <c r="BX40" s="873">
        <v>8</v>
      </c>
      <c r="BY40" s="874" t="str">
        <f t="shared" si="101"/>
        <v>BUKU PEMBANTU PAJAK UP</v>
      </c>
      <c r="BZ40" s="875">
        <f t="shared" si="147"/>
        <v>0</v>
      </c>
      <c r="CA40" s="876">
        <f t="shared" si="49"/>
        <v>8</v>
      </c>
      <c r="CB40" s="874" t="str">
        <f t="shared" si="104"/>
        <v>BUKU PEMBANTU PAJAK UP</v>
      </c>
      <c r="CC40" s="877">
        <f t="shared" si="149"/>
        <v>480000</v>
      </c>
      <c r="CD40" s="805">
        <v>9</v>
      </c>
      <c r="CE40" s="806" t="str">
        <f t="shared" si="105"/>
        <v>BUKU PEMBANTU BUNGA REKENING</v>
      </c>
      <c r="CF40" s="807">
        <f t="shared" si="150"/>
        <v>0</v>
      </c>
      <c r="CG40" s="806">
        <f t="shared" si="54"/>
        <v>9</v>
      </c>
      <c r="CH40" s="806" t="str">
        <f t="shared" si="107"/>
        <v>BUKU PEMBANTU BUNGA REKENING</v>
      </c>
      <c r="CI40" s="808">
        <f t="shared" si="152"/>
        <v>0</v>
      </c>
      <c r="CJ40" s="835">
        <v>10</v>
      </c>
      <c r="CK40" s="836" t="str">
        <f t="shared" si="108"/>
        <v>BUKU PEMBANTU PAJAK UP &amp; LS</v>
      </c>
      <c r="CL40" s="837">
        <f t="shared" si="153"/>
        <v>0</v>
      </c>
      <c r="CM40" s="836">
        <f t="shared" si="58"/>
        <v>10</v>
      </c>
      <c r="CN40" s="836" t="str">
        <f t="shared" si="111"/>
        <v>BUKU PEMBANTU PAJAK UP &amp; LS</v>
      </c>
      <c r="CO40" s="838">
        <f t="shared" si="155"/>
        <v>480000</v>
      </c>
      <c r="CP40" s="786">
        <f t="shared" si="156"/>
        <v>0</v>
      </c>
      <c r="CQ40" s="787">
        <f t="shared" si="157"/>
        <v>0</v>
      </c>
      <c r="CR40" s="782">
        <f t="shared" si="158"/>
        <v>0</v>
      </c>
      <c r="CS40" s="733">
        <v>11</v>
      </c>
      <c r="CT40" s="734" t="str">
        <f t="shared" si="116"/>
        <v>BUKU PENGESAHAN BELANJA</v>
      </c>
      <c r="CU40" s="735">
        <f t="shared" si="64"/>
        <v>480000</v>
      </c>
      <c r="CV40" s="734">
        <f t="shared" si="125"/>
        <v>11</v>
      </c>
      <c r="CW40" s="736" t="str">
        <f t="shared" si="118"/>
        <v>BUKU PENGESAHAN BELANJA</v>
      </c>
      <c r="CX40" s="737">
        <f t="shared" si="160"/>
        <v>0</v>
      </c>
      <c r="CY40" s="769">
        <v>12</v>
      </c>
      <c r="CZ40" s="770" t="str">
        <f t="shared" si="67"/>
        <v>BUKU PENGEMBALIAN BELANJA</v>
      </c>
      <c r="DA40" s="771">
        <f t="shared" si="161"/>
        <v>0</v>
      </c>
      <c r="DB40" s="770">
        <f t="shared" si="68"/>
        <v>12</v>
      </c>
      <c r="DC40" s="770" t="str">
        <f t="shared" si="122"/>
        <v>BUKU PENGEMBALIAN BELANJA</v>
      </c>
      <c r="DD40" s="772">
        <f t="shared" si="163"/>
        <v>0</v>
      </c>
    </row>
    <row r="41" spans="1:108" x14ac:dyDescent="0.2">
      <c r="A41" s="1124" t="s">
        <v>598</v>
      </c>
      <c r="B41" s="63"/>
      <c r="C41" s="677">
        <v>46051</v>
      </c>
      <c r="D41" s="540" t="str">
        <f t="shared" si="124"/>
        <v>2026.031</v>
      </c>
      <c r="E41" s="648" t="s">
        <v>528</v>
      </c>
      <c r="F41" s="610" t="s">
        <v>706</v>
      </c>
      <c r="G41" s="649"/>
      <c r="H41" s="639" t="s">
        <v>721</v>
      </c>
      <c r="I41" s="1128"/>
      <c r="J41" s="648"/>
      <c r="K41" s="639" t="s">
        <v>61</v>
      </c>
      <c r="L41" s="1126">
        <v>2640000</v>
      </c>
      <c r="M41" s="639" t="s">
        <v>61</v>
      </c>
      <c r="N41" s="639"/>
      <c r="O41" s="651">
        <f t="shared" si="70"/>
        <v>0</v>
      </c>
      <c r="P41" s="1090">
        <f t="shared" si="71"/>
        <v>0</v>
      </c>
      <c r="Q41" s="641">
        <f t="shared" si="0"/>
        <v>0</v>
      </c>
      <c r="R41" s="640">
        <v>1</v>
      </c>
      <c r="S41" s="640" t="str">
        <f t="shared" si="1"/>
        <v>BUKU KAS UMUM</v>
      </c>
      <c r="T41" s="641">
        <f t="shared" si="2"/>
        <v>0</v>
      </c>
      <c r="U41" s="641">
        <f t="shared" si="3"/>
        <v>0</v>
      </c>
      <c r="V41" s="641">
        <f t="shared" si="4"/>
        <v>0</v>
      </c>
      <c r="W41" s="1082">
        <f t="shared" si="72"/>
        <v>0</v>
      </c>
      <c r="X41" s="641">
        <f t="shared" si="5"/>
        <v>0</v>
      </c>
      <c r="Y41" s="640">
        <f t="shared" si="73"/>
        <v>1</v>
      </c>
      <c r="Z41" s="640" t="str">
        <f t="shared" si="7"/>
        <v>BUKU KAS UMUM</v>
      </c>
      <c r="AA41" s="1083">
        <f t="shared" si="8"/>
        <v>0</v>
      </c>
      <c r="AB41" s="1055">
        <v>10</v>
      </c>
      <c r="AC41" s="1056" t="str">
        <f t="shared" si="74"/>
        <v>BUKU PEMBANTU PAJAK UP &amp; LS</v>
      </c>
      <c r="AD41" s="1057">
        <f t="shared" si="126"/>
        <v>2640000</v>
      </c>
      <c r="AE41" s="1057">
        <f t="shared" si="127"/>
        <v>0</v>
      </c>
      <c r="AF41" s="1057">
        <f t="shared" si="77"/>
        <v>2640000</v>
      </c>
      <c r="AG41" s="1057">
        <f t="shared" si="128"/>
        <v>0</v>
      </c>
      <c r="AH41" s="1057">
        <f t="shared" si="129"/>
        <v>0</v>
      </c>
      <c r="AI41" s="1058">
        <f t="shared" si="14"/>
        <v>10</v>
      </c>
      <c r="AJ41" s="1058" t="str">
        <f t="shared" si="81"/>
        <v>BUKU PEMBANTU PAJAK UP &amp; LS</v>
      </c>
      <c r="AK41" s="1059">
        <f t="shared" si="16"/>
        <v>0</v>
      </c>
      <c r="AL41" s="1014">
        <v>2</v>
      </c>
      <c r="AM41" s="1015" t="str">
        <f t="shared" si="82"/>
        <v>BUKU PEMBANTU KAS TUNAI</v>
      </c>
      <c r="AN41" s="1016">
        <f t="shared" si="131"/>
        <v>0</v>
      </c>
      <c r="AO41" s="1015">
        <f t="shared" si="19"/>
        <v>2</v>
      </c>
      <c r="AP41" s="1015" t="str">
        <f t="shared" si="84"/>
        <v>BUKU PEMBANTU KAS TUNAI</v>
      </c>
      <c r="AQ41" s="1017">
        <f t="shared" si="133"/>
        <v>0</v>
      </c>
      <c r="AR41" s="979">
        <v>3</v>
      </c>
      <c r="AS41" s="980" t="str">
        <f t="shared" si="85"/>
        <v>BUKU PEMBANTU BANK</v>
      </c>
      <c r="AT41" s="981">
        <f t="shared" si="23"/>
        <v>0</v>
      </c>
      <c r="AU41" s="981">
        <f t="shared" si="24"/>
        <v>0</v>
      </c>
      <c r="AV41" s="982">
        <f t="shared" si="86"/>
        <v>0</v>
      </c>
      <c r="AW41" s="983">
        <f t="shared" si="25"/>
        <v>3</v>
      </c>
      <c r="AX41" s="980" t="str">
        <f t="shared" si="88"/>
        <v>BUKU PEMBANTU BANK</v>
      </c>
      <c r="AY41" s="984">
        <f t="shared" si="27"/>
        <v>0</v>
      </c>
      <c r="AZ41" s="702">
        <v>4</v>
      </c>
      <c r="BA41" s="649" t="str">
        <f t="shared" si="89"/>
        <v>BUKU PEMBANTU BPP</v>
      </c>
      <c r="BB41" s="651">
        <f t="shared" si="135"/>
        <v>0</v>
      </c>
      <c r="BC41" s="650">
        <f t="shared" si="30"/>
        <v>4</v>
      </c>
      <c r="BD41" s="649" t="str">
        <f t="shared" si="91"/>
        <v>BUKU PEMBANTU BPP</v>
      </c>
      <c r="BE41" s="709">
        <f t="shared" si="137"/>
        <v>0</v>
      </c>
      <c r="BF41" s="944">
        <v>5</v>
      </c>
      <c r="BG41" s="945" t="str">
        <f t="shared" si="92"/>
        <v>BUKU PEMBANTU UANG PERSEDIAAN</v>
      </c>
      <c r="BH41" s="946">
        <f t="shared" si="138"/>
        <v>0</v>
      </c>
      <c r="BI41" s="945">
        <f t="shared" si="35"/>
        <v>5</v>
      </c>
      <c r="BJ41" s="947" t="str">
        <f t="shared" si="94"/>
        <v>BUKU PEMBANTU UANG PERSEDIAAN</v>
      </c>
      <c r="BK41" s="948">
        <f t="shared" si="140"/>
        <v>0</v>
      </c>
      <c r="BL41" s="909">
        <v>6</v>
      </c>
      <c r="BM41" s="910" t="str">
        <f t="shared" si="95"/>
        <v>BUKU PEMBANTU LS BENDAHARA</v>
      </c>
      <c r="BN41" s="911">
        <f t="shared" si="141"/>
        <v>0</v>
      </c>
      <c r="BO41" s="910">
        <f t="shared" si="40"/>
        <v>6</v>
      </c>
      <c r="BP41" s="912" t="str">
        <f t="shared" si="97"/>
        <v>BUKU PEMBANTU LS BENDAHARA</v>
      </c>
      <c r="BQ41" s="913">
        <f t="shared" si="143"/>
        <v>0</v>
      </c>
      <c r="BR41" s="702">
        <v>7</v>
      </c>
      <c r="BS41" s="650" t="str">
        <f t="shared" si="98"/>
        <v>BUKU PEMBANTU UANG MUKA PERJADIN</v>
      </c>
      <c r="BT41" s="651">
        <f t="shared" si="144"/>
        <v>0</v>
      </c>
      <c r="BU41" s="650">
        <f t="shared" si="45"/>
        <v>7</v>
      </c>
      <c r="BV41" s="649" t="str">
        <f t="shared" si="100"/>
        <v>BUKU PEMBANTU UANG MUKA PERJADIN</v>
      </c>
      <c r="BW41" s="709">
        <f t="shared" si="146"/>
        <v>0</v>
      </c>
      <c r="BX41" s="873">
        <v>8</v>
      </c>
      <c r="BY41" s="874" t="str">
        <f t="shared" si="101"/>
        <v>BUKU PEMBANTU PAJAK UP</v>
      </c>
      <c r="BZ41" s="875">
        <f t="shared" si="147"/>
        <v>2640000</v>
      </c>
      <c r="CA41" s="876">
        <f t="shared" si="49"/>
        <v>8</v>
      </c>
      <c r="CB41" s="874" t="str">
        <f t="shared" si="104"/>
        <v>BUKU PEMBANTU PAJAK UP</v>
      </c>
      <c r="CC41" s="877">
        <f t="shared" si="149"/>
        <v>0</v>
      </c>
      <c r="CD41" s="805">
        <v>9</v>
      </c>
      <c r="CE41" s="806" t="str">
        <f t="shared" si="105"/>
        <v>BUKU PEMBANTU BUNGA REKENING</v>
      </c>
      <c r="CF41" s="807">
        <f t="shared" si="150"/>
        <v>0</v>
      </c>
      <c r="CG41" s="806">
        <f t="shared" si="54"/>
        <v>9</v>
      </c>
      <c r="CH41" s="806" t="str">
        <f t="shared" si="107"/>
        <v>BUKU PEMBANTU BUNGA REKENING</v>
      </c>
      <c r="CI41" s="808">
        <f t="shared" si="152"/>
        <v>0</v>
      </c>
      <c r="CJ41" s="835">
        <v>10</v>
      </c>
      <c r="CK41" s="836" t="str">
        <f t="shared" si="108"/>
        <v>BUKU PEMBANTU PAJAK UP &amp; LS</v>
      </c>
      <c r="CL41" s="837">
        <f t="shared" si="153"/>
        <v>2640000</v>
      </c>
      <c r="CM41" s="836">
        <f t="shared" si="58"/>
        <v>10</v>
      </c>
      <c r="CN41" s="836" t="str">
        <f t="shared" si="111"/>
        <v>BUKU PEMBANTU PAJAK UP &amp; LS</v>
      </c>
      <c r="CO41" s="838">
        <f t="shared" si="155"/>
        <v>0</v>
      </c>
      <c r="CP41" s="786">
        <f t="shared" si="156"/>
        <v>0</v>
      </c>
      <c r="CQ41" s="787">
        <f t="shared" si="157"/>
        <v>0</v>
      </c>
      <c r="CR41" s="782">
        <f t="shared" si="158"/>
        <v>0</v>
      </c>
      <c r="CS41" s="733">
        <v>11</v>
      </c>
      <c r="CT41" s="734" t="str">
        <f t="shared" si="116"/>
        <v>BUKU PENGESAHAN BELANJA</v>
      </c>
      <c r="CU41" s="735">
        <f t="shared" si="64"/>
        <v>0</v>
      </c>
      <c r="CV41" s="734">
        <f t="shared" si="125"/>
        <v>11</v>
      </c>
      <c r="CW41" s="736" t="str">
        <f t="shared" si="118"/>
        <v>BUKU PENGESAHAN BELANJA</v>
      </c>
      <c r="CX41" s="737">
        <f t="shared" si="160"/>
        <v>0</v>
      </c>
      <c r="CY41" s="769">
        <v>12</v>
      </c>
      <c r="CZ41" s="770" t="str">
        <f t="shared" si="67"/>
        <v>BUKU PENGEMBALIAN BELANJA</v>
      </c>
      <c r="DA41" s="771">
        <f t="shared" ref="DA41:DA46" si="176">IF(E41="L4",L41,IF(E41="R2",L41,IF(E41="L7",L41,0)))</f>
        <v>0</v>
      </c>
      <c r="DB41" s="770">
        <f t="shared" si="68"/>
        <v>12</v>
      </c>
      <c r="DC41" s="770" t="str">
        <f t="shared" si="122"/>
        <v>BUKU PENGEMBALIAN BELANJA</v>
      </c>
      <c r="DD41" s="772">
        <f t="shared" si="163"/>
        <v>0</v>
      </c>
    </row>
    <row r="42" spans="1:108" x14ac:dyDescent="0.2">
      <c r="A42" s="1124" t="s">
        <v>599</v>
      </c>
      <c r="B42" s="63"/>
      <c r="C42" s="677">
        <v>46051</v>
      </c>
      <c r="D42" s="540" t="str">
        <f t="shared" si="124"/>
        <v>2026.032</v>
      </c>
      <c r="E42" s="648" t="s">
        <v>53</v>
      </c>
      <c r="F42" s="611" t="s">
        <v>707</v>
      </c>
      <c r="G42" s="649"/>
      <c r="H42" s="639" t="s">
        <v>721</v>
      </c>
      <c r="I42" s="1128"/>
      <c r="J42" s="648"/>
      <c r="K42" s="639" t="s">
        <v>61</v>
      </c>
      <c r="L42" s="1126">
        <v>2640000</v>
      </c>
      <c r="M42" s="639" t="s">
        <v>61</v>
      </c>
      <c r="N42" s="639"/>
      <c r="O42" s="651">
        <f t="shared" si="70"/>
        <v>0</v>
      </c>
      <c r="P42" s="1090">
        <f t="shared" si="71"/>
        <v>0</v>
      </c>
      <c r="Q42" s="641">
        <f t="shared" si="0"/>
        <v>0</v>
      </c>
      <c r="R42" s="640">
        <v>1</v>
      </c>
      <c r="S42" s="640" t="str">
        <f t="shared" si="1"/>
        <v>BUKU KAS UMUM</v>
      </c>
      <c r="T42" s="641">
        <f t="shared" si="2"/>
        <v>0</v>
      </c>
      <c r="U42" s="641">
        <f t="shared" si="3"/>
        <v>0</v>
      </c>
      <c r="V42" s="641">
        <f t="shared" si="4"/>
        <v>0</v>
      </c>
      <c r="W42" s="1082">
        <f t="shared" si="72"/>
        <v>2640000</v>
      </c>
      <c r="X42" s="641">
        <f t="shared" si="5"/>
        <v>0</v>
      </c>
      <c r="Y42" s="640">
        <f t="shared" si="73"/>
        <v>1</v>
      </c>
      <c r="Z42" s="640" t="str">
        <f t="shared" si="7"/>
        <v>BUKU KAS UMUM</v>
      </c>
      <c r="AA42" s="1083">
        <f t="shared" si="8"/>
        <v>2640000</v>
      </c>
      <c r="AB42" s="1055">
        <v>10</v>
      </c>
      <c r="AC42" s="1056" t="str">
        <f t="shared" si="74"/>
        <v>BUKU PEMBANTU PAJAK UP &amp; LS</v>
      </c>
      <c r="AD42" s="1057">
        <f t="shared" si="126"/>
        <v>0</v>
      </c>
      <c r="AE42" s="1057">
        <f t="shared" si="127"/>
        <v>0</v>
      </c>
      <c r="AF42" s="1057">
        <f t="shared" si="77"/>
        <v>0</v>
      </c>
      <c r="AG42" s="1057">
        <f t="shared" si="128"/>
        <v>0</v>
      </c>
      <c r="AH42" s="1057">
        <f t="shared" si="129"/>
        <v>2640000</v>
      </c>
      <c r="AI42" s="1058">
        <f t="shared" ref="AI42" si="177">AB42</f>
        <v>10</v>
      </c>
      <c r="AJ42" s="1058" t="str">
        <f t="shared" si="81"/>
        <v>BUKU PEMBANTU PAJAK UP &amp; LS</v>
      </c>
      <c r="AK42" s="1059">
        <f t="shared" si="16"/>
        <v>2640000</v>
      </c>
      <c r="AL42" s="1014">
        <v>2</v>
      </c>
      <c r="AM42" s="1015" t="str">
        <f t="shared" si="82"/>
        <v>BUKU PEMBANTU KAS TUNAI</v>
      </c>
      <c r="AN42" s="1016">
        <f t="shared" si="131"/>
        <v>0</v>
      </c>
      <c r="AO42" s="1015">
        <f t="shared" ref="AO42" si="178">AL42</f>
        <v>2</v>
      </c>
      <c r="AP42" s="1015" t="str">
        <f t="shared" si="84"/>
        <v>BUKU PEMBANTU KAS TUNAI</v>
      </c>
      <c r="AQ42" s="1017">
        <f t="shared" si="133"/>
        <v>0</v>
      </c>
      <c r="AR42" s="979">
        <v>3</v>
      </c>
      <c r="AS42" s="980" t="str">
        <f t="shared" si="85"/>
        <v>BUKU PEMBANTU BANK</v>
      </c>
      <c r="AT42" s="981">
        <f t="shared" si="23"/>
        <v>0</v>
      </c>
      <c r="AU42" s="981">
        <f t="shared" si="24"/>
        <v>0</v>
      </c>
      <c r="AV42" s="982">
        <f t="shared" si="86"/>
        <v>2640000</v>
      </c>
      <c r="AW42" s="983">
        <f t="shared" ref="AW42" si="179">AR42</f>
        <v>3</v>
      </c>
      <c r="AX42" s="980" t="str">
        <f t="shared" si="88"/>
        <v>BUKU PEMBANTU BANK</v>
      </c>
      <c r="AY42" s="984">
        <f t="shared" si="27"/>
        <v>2640000</v>
      </c>
      <c r="AZ42" s="702">
        <v>4</v>
      </c>
      <c r="BA42" s="649" t="str">
        <f t="shared" si="89"/>
        <v>BUKU PEMBANTU BPP</v>
      </c>
      <c r="BB42" s="651">
        <f t="shared" si="135"/>
        <v>0</v>
      </c>
      <c r="BC42" s="650">
        <f t="shared" ref="BC42" si="180">AZ42</f>
        <v>4</v>
      </c>
      <c r="BD42" s="649" t="str">
        <f t="shared" si="91"/>
        <v>BUKU PEMBANTU BPP</v>
      </c>
      <c r="BE42" s="709">
        <f t="shared" si="137"/>
        <v>0</v>
      </c>
      <c r="BF42" s="944">
        <v>5</v>
      </c>
      <c r="BG42" s="945" t="str">
        <f t="shared" si="92"/>
        <v>BUKU PEMBANTU UANG PERSEDIAAN</v>
      </c>
      <c r="BH42" s="946">
        <f t="shared" si="138"/>
        <v>0</v>
      </c>
      <c r="BI42" s="945">
        <f t="shared" ref="BI42" si="181">BF42</f>
        <v>5</v>
      </c>
      <c r="BJ42" s="947" t="str">
        <f t="shared" si="94"/>
        <v>BUKU PEMBANTU UANG PERSEDIAAN</v>
      </c>
      <c r="BK42" s="948">
        <f t="shared" si="140"/>
        <v>0</v>
      </c>
      <c r="BL42" s="909">
        <v>6</v>
      </c>
      <c r="BM42" s="910" t="str">
        <f t="shared" si="95"/>
        <v>BUKU PEMBANTU LS BENDAHARA</v>
      </c>
      <c r="BN42" s="911">
        <f t="shared" si="141"/>
        <v>0</v>
      </c>
      <c r="BO42" s="910">
        <f t="shared" ref="BO42" si="182">BL42</f>
        <v>6</v>
      </c>
      <c r="BP42" s="912" t="str">
        <f t="shared" si="97"/>
        <v>BUKU PEMBANTU LS BENDAHARA</v>
      </c>
      <c r="BQ42" s="913">
        <f t="shared" si="143"/>
        <v>2640000</v>
      </c>
      <c r="BR42" s="702">
        <v>7</v>
      </c>
      <c r="BS42" s="650" t="str">
        <f t="shared" si="98"/>
        <v>BUKU PEMBANTU UANG MUKA PERJADIN</v>
      </c>
      <c r="BT42" s="651">
        <f t="shared" si="144"/>
        <v>0</v>
      </c>
      <c r="BU42" s="650">
        <f t="shared" ref="BU42" si="183">BR42</f>
        <v>7</v>
      </c>
      <c r="BV42" s="649" t="str">
        <f t="shared" si="100"/>
        <v>BUKU PEMBANTU UANG MUKA PERJADIN</v>
      </c>
      <c r="BW42" s="709">
        <f t="shared" si="146"/>
        <v>0</v>
      </c>
      <c r="BX42" s="873">
        <v>8</v>
      </c>
      <c r="BY42" s="874" t="str">
        <f t="shared" si="101"/>
        <v>BUKU PEMBANTU PAJAK UP</v>
      </c>
      <c r="BZ42" s="875">
        <f t="shared" si="147"/>
        <v>0</v>
      </c>
      <c r="CA42" s="876">
        <f t="shared" ref="CA42" si="184">BX42</f>
        <v>8</v>
      </c>
      <c r="CB42" s="874" t="str">
        <f t="shared" si="104"/>
        <v>BUKU PEMBANTU PAJAK UP</v>
      </c>
      <c r="CC42" s="877">
        <f t="shared" si="149"/>
        <v>2640000</v>
      </c>
      <c r="CD42" s="805">
        <v>9</v>
      </c>
      <c r="CE42" s="806" t="str">
        <f t="shared" si="105"/>
        <v>BUKU PEMBANTU BUNGA REKENING</v>
      </c>
      <c r="CF42" s="807">
        <f t="shared" si="150"/>
        <v>0</v>
      </c>
      <c r="CG42" s="806">
        <f t="shared" ref="CG42" si="185">CD42</f>
        <v>9</v>
      </c>
      <c r="CH42" s="806" t="str">
        <f t="shared" si="107"/>
        <v>BUKU PEMBANTU BUNGA REKENING</v>
      </c>
      <c r="CI42" s="808">
        <f t="shared" si="152"/>
        <v>0</v>
      </c>
      <c r="CJ42" s="835">
        <v>10</v>
      </c>
      <c r="CK42" s="836" t="str">
        <f t="shared" si="108"/>
        <v>BUKU PEMBANTU PAJAK UP &amp; LS</v>
      </c>
      <c r="CL42" s="837">
        <f t="shared" si="153"/>
        <v>0</v>
      </c>
      <c r="CM42" s="836">
        <f t="shared" ref="CM42" si="186">CJ42</f>
        <v>10</v>
      </c>
      <c r="CN42" s="836" t="str">
        <f t="shared" si="111"/>
        <v>BUKU PEMBANTU PAJAK UP &amp; LS</v>
      </c>
      <c r="CO42" s="838">
        <f t="shared" si="155"/>
        <v>2640000</v>
      </c>
      <c r="CP42" s="786">
        <f t="shared" si="156"/>
        <v>0</v>
      </c>
      <c r="CQ42" s="787">
        <f t="shared" si="157"/>
        <v>0</v>
      </c>
      <c r="CR42" s="782">
        <f t="shared" si="158"/>
        <v>0</v>
      </c>
      <c r="CS42" s="733">
        <v>11</v>
      </c>
      <c r="CT42" s="734" t="str">
        <f t="shared" si="116"/>
        <v>BUKU PENGESAHAN BELANJA</v>
      </c>
      <c r="CU42" s="735">
        <f t="shared" si="64"/>
        <v>2640000</v>
      </c>
      <c r="CV42" s="734">
        <f t="shared" ref="CV42" si="187">CS42</f>
        <v>11</v>
      </c>
      <c r="CW42" s="736" t="str">
        <f t="shared" si="118"/>
        <v>BUKU PENGESAHAN BELANJA</v>
      </c>
      <c r="CX42" s="737">
        <f t="shared" si="160"/>
        <v>0</v>
      </c>
      <c r="CY42" s="769">
        <v>12</v>
      </c>
      <c r="CZ42" s="770" t="str">
        <f t="shared" si="67"/>
        <v>BUKU PENGEMBALIAN BELANJA</v>
      </c>
      <c r="DA42" s="771">
        <f t="shared" si="176"/>
        <v>0</v>
      </c>
      <c r="DB42" s="770">
        <f t="shared" ref="DB42" si="188">CY42</f>
        <v>12</v>
      </c>
      <c r="DC42" s="770" t="str">
        <f t="shared" si="122"/>
        <v>BUKU PENGEMBALIAN BELANJA</v>
      </c>
      <c r="DD42" s="772">
        <f t="shared" si="163"/>
        <v>0</v>
      </c>
    </row>
    <row r="43" spans="1:108" x14ac:dyDescent="0.2">
      <c r="A43" s="1124" t="s">
        <v>600</v>
      </c>
      <c r="B43" s="63"/>
      <c r="C43" s="677">
        <v>46051</v>
      </c>
      <c r="D43" s="540" t="str">
        <f t="shared" si="124"/>
        <v>2026.033</v>
      </c>
      <c r="E43" s="648" t="s">
        <v>46</v>
      </c>
      <c r="F43" s="610" t="s">
        <v>708</v>
      </c>
      <c r="G43" s="679"/>
      <c r="H43" s="639" t="s">
        <v>721</v>
      </c>
      <c r="I43" s="1128"/>
      <c r="J43" s="648"/>
      <c r="K43" s="639"/>
      <c r="L43" s="639">
        <v>9702000</v>
      </c>
      <c r="M43" s="639"/>
      <c r="N43" s="639"/>
      <c r="O43" s="651">
        <f t="shared" si="70"/>
        <v>0</v>
      </c>
      <c r="P43" s="1090">
        <f t="shared" si="71"/>
        <v>0</v>
      </c>
      <c r="Q43" s="641">
        <f t="shared" si="0"/>
        <v>0</v>
      </c>
      <c r="R43" s="640">
        <v>1</v>
      </c>
      <c r="S43" s="640" t="str">
        <f t="shared" si="1"/>
        <v>BUKU KAS UMUM</v>
      </c>
      <c r="T43" s="641">
        <f t="shared" si="2"/>
        <v>0</v>
      </c>
      <c r="U43" s="641">
        <f t="shared" si="3"/>
        <v>0</v>
      </c>
      <c r="V43" s="641">
        <f t="shared" si="4"/>
        <v>9702000</v>
      </c>
      <c r="W43" s="1082">
        <f t="shared" si="72"/>
        <v>0</v>
      </c>
      <c r="X43" s="641">
        <f t="shared" si="5"/>
        <v>0</v>
      </c>
      <c r="Y43" s="640">
        <f t="shared" si="73"/>
        <v>1</v>
      </c>
      <c r="Z43" s="640" t="str">
        <f t="shared" si="7"/>
        <v>BUKU KAS UMUM</v>
      </c>
      <c r="AA43" s="1083">
        <f t="shared" si="8"/>
        <v>9702000</v>
      </c>
      <c r="AB43" s="1055">
        <v>10</v>
      </c>
      <c r="AC43" s="1056" t="str">
        <f t="shared" si="74"/>
        <v>BUKU PEMBANTU PAJAK UP &amp; LS</v>
      </c>
      <c r="AD43" s="1057">
        <f t="shared" si="126"/>
        <v>0</v>
      </c>
      <c r="AE43" s="1057">
        <f t="shared" si="127"/>
        <v>0</v>
      </c>
      <c r="AF43" s="1057">
        <f t="shared" si="77"/>
        <v>0</v>
      </c>
      <c r="AG43" s="1057">
        <f t="shared" si="128"/>
        <v>9702000</v>
      </c>
      <c r="AH43" s="1057">
        <f t="shared" si="129"/>
        <v>0</v>
      </c>
      <c r="AI43" s="1058">
        <f t="shared" si="14"/>
        <v>10</v>
      </c>
      <c r="AJ43" s="1058" t="str">
        <f t="shared" si="81"/>
        <v>BUKU PEMBANTU PAJAK UP &amp; LS</v>
      </c>
      <c r="AK43" s="1059">
        <f t="shared" si="16"/>
        <v>9702000</v>
      </c>
      <c r="AL43" s="1014">
        <v>2</v>
      </c>
      <c r="AM43" s="1015" t="str">
        <f t="shared" si="82"/>
        <v>BUKU PEMBANTU KAS TUNAI</v>
      </c>
      <c r="AN43" s="1016">
        <f t="shared" si="131"/>
        <v>0</v>
      </c>
      <c r="AO43" s="1015">
        <f t="shared" si="19"/>
        <v>2</v>
      </c>
      <c r="AP43" s="1015" t="str">
        <f t="shared" si="84"/>
        <v>BUKU PEMBANTU KAS TUNAI</v>
      </c>
      <c r="AQ43" s="1017">
        <f t="shared" si="133"/>
        <v>0</v>
      </c>
      <c r="AR43" s="979">
        <v>3</v>
      </c>
      <c r="AS43" s="980" t="str">
        <f t="shared" si="85"/>
        <v>BUKU PEMBANTU BANK</v>
      </c>
      <c r="AT43" s="981">
        <f t="shared" si="23"/>
        <v>0</v>
      </c>
      <c r="AU43" s="981">
        <f t="shared" si="24"/>
        <v>9702000</v>
      </c>
      <c r="AV43" s="982">
        <f t="shared" si="86"/>
        <v>0</v>
      </c>
      <c r="AW43" s="983">
        <f t="shared" si="25"/>
        <v>3</v>
      </c>
      <c r="AX43" s="980" t="str">
        <f t="shared" si="88"/>
        <v>BUKU PEMBANTU BANK</v>
      </c>
      <c r="AY43" s="984">
        <f t="shared" si="27"/>
        <v>9702000</v>
      </c>
      <c r="AZ43" s="702">
        <v>4</v>
      </c>
      <c r="BA43" s="649" t="str">
        <f t="shared" si="89"/>
        <v>BUKU PEMBANTU BPP</v>
      </c>
      <c r="BB43" s="651">
        <f t="shared" si="135"/>
        <v>0</v>
      </c>
      <c r="BC43" s="650">
        <f t="shared" si="30"/>
        <v>4</v>
      </c>
      <c r="BD43" s="649" t="str">
        <f t="shared" si="91"/>
        <v>BUKU PEMBANTU BPP</v>
      </c>
      <c r="BE43" s="709">
        <f t="shared" si="137"/>
        <v>0</v>
      </c>
      <c r="BF43" s="944">
        <v>5</v>
      </c>
      <c r="BG43" s="945" t="str">
        <f t="shared" si="92"/>
        <v>BUKU PEMBANTU UANG PERSEDIAAN</v>
      </c>
      <c r="BH43" s="946">
        <f t="shared" si="138"/>
        <v>0</v>
      </c>
      <c r="BI43" s="945">
        <f t="shared" si="35"/>
        <v>5</v>
      </c>
      <c r="BJ43" s="947" t="str">
        <f t="shared" si="94"/>
        <v>BUKU PEMBANTU UANG PERSEDIAAN</v>
      </c>
      <c r="BK43" s="948">
        <f t="shared" si="140"/>
        <v>0</v>
      </c>
      <c r="BL43" s="909">
        <v>6</v>
      </c>
      <c r="BM43" s="910" t="str">
        <f t="shared" si="95"/>
        <v>BUKU PEMBANTU LS BENDAHARA</v>
      </c>
      <c r="BN43" s="911">
        <f t="shared" si="141"/>
        <v>0</v>
      </c>
      <c r="BO43" s="910">
        <f t="shared" si="40"/>
        <v>6</v>
      </c>
      <c r="BP43" s="912" t="str">
        <f t="shared" si="97"/>
        <v>BUKU PEMBANTU LS BENDAHARA</v>
      </c>
      <c r="BQ43" s="913">
        <f t="shared" si="143"/>
        <v>9702000</v>
      </c>
      <c r="BR43" s="702">
        <v>7</v>
      </c>
      <c r="BS43" s="650" t="str">
        <f t="shared" si="98"/>
        <v>BUKU PEMBANTU UANG MUKA PERJADIN</v>
      </c>
      <c r="BT43" s="651">
        <f t="shared" si="144"/>
        <v>0</v>
      </c>
      <c r="BU43" s="650">
        <f t="shared" si="45"/>
        <v>7</v>
      </c>
      <c r="BV43" s="649" t="str">
        <f t="shared" si="100"/>
        <v>BUKU PEMBANTU UANG MUKA PERJADIN</v>
      </c>
      <c r="BW43" s="709">
        <f t="shared" si="146"/>
        <v>0</v>
      </c>
      <c r="BX43" s="873">
        <v>8</v>
      </c>
      <c r="BY43" s="874" t="str">
        <f t="shared" si="101"/>
        <v>BUKU PEMBANTU PAJAK UP</v>
      </c>
      <c r="BZ43" s="875">
        <f t="shared" si="147"/>
        <v>0</v>
      </c>
      <c r="CA43" s="876">
        <f t="shared" si="49"/>
        <v>8</v>
      </c>
      <c r="CB43" s="874" t="str">
        <f t="shared" si="104"/>
        <v>BUKU PEMBANTU PAJAK UP</v>
      </c>
      <c r="CC43" s="877">
        <f t="shared" si="149"/>
        <v>0</v>
      </c>
      <c r="CD43" s="805">
        <v>9</v>
      </c>
      <c r="CE43" s="806" t="str">
        <f t="shared" si="105"/>
        <v>BUKU PEMBANTU BUNGA REKENING</v>
      </c>
      <c r="CF43" s="807">
        <f t="shared" si="150"/>
        <v>0</v>
      </c>
      <c r="CG43" s="806">
        <f t="shared" si="54"/>
        <v>9</v>
      </c>
      <c r="CH43" s="806" t="str">
        <f t="shared" si="107"/>
        <v>BUKU PEMBANTU BUNGA REKENING</v>
      </c>
      <c r="CI43" s="808">
        <f t="shared" si="152"/>
        <v>0</v>
      </c>
      <c r="CJ43" s="835">
        <v>10</v>
      </c>
      <c r="CK43" s="836" t="str">
        <f t="shared" si="108"/>
        <v>BUKU PEMBANTU PAJAK UP &amp; LS</v>
      </c>
      <c r="CL43" s="837">
        <f t="shared" si="153"/>
        <v>0</v>
      </c>
      <c r="CM43" s="836">
        <f t="shared" si="58"/>
        <v>10</v>
      </c>
      <c r="CN43" s="836" t="str">
        <f t="shared" si="111"/>
        <v>BUKU PEMBANTU PAJAK UP &amp; LS</v>
      </c>
      <c r="CO43" s="838">
        <f t="shared" si="155"/>
        <v>0</v>
      </c>
      <c r="CP43" s="786">
        <f t="shared" si="156"/>
        <v>0</v>
      </c>
      <c r="CQ43" s="787">
        <f t="shared" si="157"/>
        <v>0</v>
      </c>
      <c r="CR43" s="782">
        <f t="shared" si="158"/>
        <v>0</v>
      </c>
      <c r="CS43" s="733">
        <v>11</v>
      </c>
      <c r="CT43" s="734" t="str">
        <f t="shared" si="116"/>
        <v>BUKU PENGESAHAN BELANJA</v>
      </c>
      <c r="CU43" s="735">
        <f t="shared" ref="CU43:CU46" si="189">IF(E43="C2",L43,IF(E43="I1",L43,IF(E43="I2",L43,IF(E43="K3",L43,IF(E43="M3",L43,IF(E43="M9",L43,0))))))</f>
        <v>9702000</v>
      </c>
      <c r="CV43" s="734">
        <f t="shared" si="125"/>
        <v>11</v>
      </c>
      <c r="CW43" s="736" t="str">
        <f t="shared" si="118"/>
        <v>BUKU PENGESAHAN BELANJA</v>
      </c>
      <c r="CX43" s="737">
        <f t="shared" si="160"/>
        <v>0</v>
      </c>
      <c r="CY43" s="769">
        <v>12</v>
      </c>
      <c r="CZ43" s="770" t="str">
        <f t="shared" si="67"/>
        <v>BUKU PENGEMBALIAN BELANJA</v>
      </c>
      <c r="DA43" s="771">
        <f t="shared" si="176"/>
        <v>0</v>
      </c>
      <c r="DB43" s="770">
        <f t="shared" si="68"/>
        <v>12</v>
      </c>
      <c r="DC43" s="770" t="str">
        <f t="shared" si="122"/>
        <v>BUKU PENGEMBALIAN BELANJA</v>
      </c>
      <c r="DD43" s="772">
        <f t="shared" si="163"/>
        <v>0</v>
      </c>
    </row>
    <row r="44" spans="1:108" x14ac:dyDescent="0.2">
      <c r="A44" s="1124" t="s">
        <v>601</v>
      </c>
      <c r="B44" s="63"/>
      <c r="C44" s="677">
        <v>46051</v>
      </c>
      <c r="D44" s="540" t="str">
        <f t="shared" si="124"/>
        <v>2026.034</v>
      </c>
      <c r="E44" s="648" t="s">
        <v>528</v>
      </c>
      <c r="F44" s="610" t="s">
        <v>709</v>
      </c>
      <c r="G44" s="649"/>
      <c r="H44" s="639" t="s">
        <v>721</v>
      </c>
      <c r="I44" s="1128"/>
      <c r="J44" s="648"/>
      <c r="K44" s="639" t="s">
        <v>61</v>
      </c>
      <c r="L44" s="639">
        <v>1089000</v>
      </c>
      <c r="M44" s="639" t="s">
        <v>61</v>
      </c>
      <c r="N44" s="639"/>
      <c r="O44" s="651">
        <f t="shared" si="70"/>
        <v>0</v>
      </c>
      <c r="P44" s="1090">
        <f t="shared" si="71"/>
        <v>0</v>
      </c>
      <c r="Q44" s="641">
        <f t="shared" si="0"/>
        <v>0</v>
      </c>
      <c r="R44" s="640">
        <v>1</v>
      </c>
      <c r="S44" s="640" t="str">
        <f t="shared" si="1"/>
        <v>BUKU KAS UMUM</v>
      </c>
      <c r="T44" s="641">
        <f t="shared" si="2"/>
        <v>0</v>
      </c>
      <c r="U44" s="641">
        <f t="shared" si="3"/>
        <v>0</v>
      </c>
      <c r="V44" s="641">
        <f t="shared" si="4"/>
        <v>0</v>
      </c>
      <c r="W44" s="1082">
        <f t="shared" si="72"/>
        <v>0</v>
      </c>
      <c r="X44" s="641">
        <f t="shared" si="5"/>
        <v>0</v>
      </c>
      <c r="Y44" s="640">
        <f t="shared" si="73"/>
        <v>1</v>
      </c>
      <c r="Z44" s="640" t="str">
        <f t="shared" si="7"/>
        <v>BUKU KAS UMUM</v>
      </c>
      <c r="AA44" s="1083">
        <f t="shared" si="8"/>
        <v>0</v>
      </c>
      <c r="AB44" s="1055">
        <v>10</v>
      </c>
      <c r="AC44" s="1056" t="str">
        <f t="shared" si="74"/>
        <v>BUKU PEMBANTU PAJAK UP &amp; LS</v>
      </c>
      <c r="AD44" s="1057">
        <f t="shared" si="126"/>
        <v>1089000</v>
      </c>
      <c r="AE44" s="1057">
        <f t="shared" si="127"/>
        <v>0</v>
      </c>
      <c r="AF44" s="1057">
        <f t="shared" si="77"/>
        <v>1089000</v>
      </c>
      <c r="AG44" s="1057">
        <f t="shared" si="128"/>
        <v>0</v>
      </c>
      <c r="AH44" s="1057">
        <f t="shared" si="129"/>
        <v>0</v>
      </c>
      <c r="AI44" s="1058">
        <f t="shared" si="14"/>
        <v>10</v>
      </c>
      <c r="AJ44" s="1058" t="str">
        <f t="shared" si="81"/>
        <v>BUKU PEMBANTU PAJAK UP &amp; LS</v>
      </c>
      <c r="AK44" s="1059">
        <f t="shared" si="16"/>
        <v>0</v>
      </c>
      <c r="AL44" s="1014">
        <v>2</v>
      </c>
      <c r="AM44" s="1015" t="str">
        <f t="shared" si="82"/>
        <v>BUKU PEMBANTU KAS TUNAI</v>
      </c>
      <c r="AN44" s="1016">
        <f t="shared" si="131"/>
        <v>0</v>
      </c>
      <c r="AO44" s="1015">
        <f t="shared" si="19"/>
        <v>2</v>
      </c>
      <c r="AP44" s="1015" t="str">
        <f t="shared" si="84"/>
        <v>BUKU PEMBANTU KAS TUNAI</v>
      </c>
      <c r="AQ44" s="1017">
        <f t="shared" si="133"/>
        <v>0</v>
      </c>
      <c r="AR44" s="979">
        <v>3</v>
      </c>
      <c r="AS44" s="980" t="str">
        <f t="shared" si="85"/>
        <v>BUKU PEMBANTU BANK</v>
      </c>
      <c r="AT44" s="981">
        <f t="shared" si="23"/>
        <v>0</v>
      </c>
      <c r="AU44" s="981">
        <f t="shared" si="24"/>
        <v>0</v>
      </c>
      <c r="AV44" s="982">
        <f t="shared" si="86"/>
        <v>0</v>
      </c>
      <c r="AW44" s="983">
        <f t="shared" si="25"/>
        <v>3</v>
      </c>
      <c r="AX44" s="980" t="str">
        <f t="shared" si="88"/>
        <v>BUKU PEMBANTU BANK</v>
      </c>
      <c r="AY44" s="984">
        <f t="shared" si="27"/>
        <v>0</v>
      </c>
      <c r="AZ44" s="702">
        <v>4</v>
      </c>
      <c r="BA44" s="649" t="str">
        <f t="shared" si="89"/>
        <v>BUKU PEMBANTU BPP</v>
      </c>
      <c r="BB44" s="651">
        <f t="shared" si="135"/>
        <v>0</v>
      </c>
      <c r="BC44" s="650">
        <f t="shared" si="30"/>
        <v>4</v>
      </c>
      <c r="BD44" s="649" t="str">
        <f t="shared" si="91"/>
        <v>BUKU PEMBANTU BPP</v>
      </c>
      <c r="BE44" s="709">
        <f t="shared" si="137"/>
        <v>0</v>
      </c>
      <c r="BF44" s="944">
        <v>5</v>
      </c>
      <c r="BG44" s="945" t="str">
        <f t="shared" si="92"/>
        <v>BUKU PEMBANTU UANG PERSEDIAAN</v>
      </c>
      <c r="BH44" s="946">
        <f t="shared" si="138"/>
        <v>0</v>
      </c>
      <c r="BI44" s="945">
        <f t="shared" si="35"/>
        <v>5</v>
      </c>
      <c r="BJ44" s="947" t="str">
        <f t="shared" si="94"/>
        <v>BUKU PEMBANTU UANG PERSEDIAAN</v>
      </c>
      <c r="BK44" s="948">
        <f t="shared" si="140"/>
        <v>0</v>
      </c>
      <c r="BL44" s="909">
        <v>6</v>
      </c>
      <c r="BM44" s="910" t="str">
        <f t="shared" si="95"/>
        <v>BUKU PEMBANTU LS BENDAHARA</v>
      </c>
      <c r="BN44" s="911">
        <f t="shared" si="141"/>
        <v>0</v>
      </c>
      <c r="BO44" s="910">
        <f t="shared" si="40"/>
        <v>6</v>
      </c>
      <c r="BP44" s="912" t="str">
        <f t="shared" si="97"/>
        <v>BUKU PEMBANTU LS BENDAHARA</v>
      </c>
      <c r="BQ44" s="913">
        <f t="shared" si="143"/>
        <v>0</v>
      </c>
      <c r="BR44" s="702">
        <v>7</v>
      </c>
      <c r="BS44" s="650" t="str">
        <f t="shared" si="98"/>
        <v>BUKU PEMBANTU UANG MUKA PERJADIN</v>
      </c>
      <c r="BT44" s="651">
        <f t="shared" si="144"/>
        <v>0</v>
      </c>
      <c r="BU44" s="650">
        <f t="shared" si="45"/>
        <v>7</v>
      </c>
      <c r="BV44" s="649" t="str">
        <f t="shared" si="100"/>
        <v>BUKU PEMBANTU UANG MUKA PERJADIN</v>
      </c>
      <c r="BW44" s="709">
        <f t="shared" si="146"/>
        <v>0</v>
      </c>
      <c r="BX44" s="873">
        <v>8</v>
      </c>
      <c r="BY44" s="874" t="str">
        <f t="shared" si="101"/>
        <v>BUKU PEMBANTU PAJAK UP</v>
      </c>
      <c r="BZ44" s="875">
        <f t="shared" si="147"/>
        <v>1089000</v>
      </c>
      <c r="CA44" s="876">
        <f t="shared" si="49"/>
        <v>8</v>
      </c>
      <c r="CB44" s="874" t="str">
        <f t="shared" si="104"/>
        <v>BUKU PEMBANTU PAJAK UP</v>
      </c>
      <c r="CC44" s="877">
        <f t="shared" si="149"/>
        <v>0</v>
      </c>
      <c r="CD44" s="805">
        <v>9</v>
      </c>
      <c r="CE44" s="806" t="str">
        <f t="shared" si="105"/>
        <v>BUKU PEMBANTU BUNGA REKENING</v>
      </c>
      <c r="CF44" s="807">
        <f t="shared" si="150"/>
        <v>0</v>
      </c>
      <c r="CG44" s="806">
        <f t="shared" si="54"/>
        <v>9</v>
      </c>
      <c r="CH44" s="806" t="str">
        <f t="shared" si="107"/>
        <v>BUKU PEMBANTU BUNGA REKENING</v>
      </c>
      <c r="CI44" s="808">
        <f t="shared" si="152"/>
        <v>0</v>
      </c>
      <c r="CJ44" s="835">
        <v>10</v>
      </c>
      <c r="CK44" s="836" t="str">
        <f t="shared" si="108"/>
        <v>BUKU PEMBANTU PAJAK UP &amp; LS</v>
      </c>
      <c r="CL44" s="837">
        <f t="shared" si="153"/>
        <v>1089000</v>
      </c>
      <c r="CM44" s="836">
        <f t="shared" si="58"/>
        <v>10</v>
      </c>
      <c r="CN44" s="836" t="str">
        <f t="shared" si="111"/>
        <v>BUKU PEMBANTU PAJAK UP &amp; LS</v>
      </c>
      <c r="CO44" s="838">
        <f t="shared" si="155"/>
        <v>0</v>
      </c>
      <c r="CP44" s="786">
        <f t="shared" si="156"/>
        <v>0</v>
      </c>
      <c r="CQ44" s="787">
        <f t="shared" si="157"/>
        <v>0</v>
      </c>
      <c r="CR44" s="782">
        <f t="shared" si="158"/>
        <v>0</v>
      </c>
      <c r="CS44" s="733">
        <v>11</v>
      </c>
      <c r="CT44" s="734" t="str">
        <f t="shared" si="116"/>
        <v>BUKU PENGESAHAN BELANJA</v>
      </c>
      <c r="CU44" s="735">
        <f t="shared" si="189"/>
        <v>0</v>
      </c>
      <c r="CV44" s="734">
        <f t="shared" si="125"/>
        <v>11</v>
      </c>
      <c r="CW44" s="736" t="str">
        <f t="shared" si="118"/>
        <v>BUKU PENGESAHAN BELANJA</v>
      </c>
      <c r="CX44" s="737">
        <f t="shared" si="160"/>
        <v>0</v>
      </c>
      <c r="CY44" s="769">
        <v>12</v>
      </c>
      <c r="CZ44" s="770" t="str">
        <f t="shared" si="67"/>
        <v>BUKU PENGEMBALIAN BELANJA</v>
      </c>
      <c r="DA44" s="771">
        <f t="shared" si="176"/>
        <v>0</v>
      </c>
      <c r="DB44" s="770">
        <f t="shared" si="68"/>
        <v>12</v>
      </c>
      <c r="DC44" s="770" t="str">
        <f t="shared" si="122"/>
        <v>BUKU PENGEMBALIAN BELANJA</v>
      </c>
      <c r="DD44" s="772">
        <f t="shared" si="163"/>
        <v>0</v>
      </c>
    </row>
    <row r="45" spans="1:108" x14ac:dyDescent="0.2">
      <c r="A45" s="1124" t="s">
        <v>602</v>
      </c>
      <c r="B45" s="63"/>
      <c r="C45" s="677">
        <v>46051</v>
      </c>
      <c r="D45" s="540" t="str">
        <f t="shared" si="124"/>
        <v>2026.035</v>
      </c>
      <c r="E45" s="648" t="s">
        <v>53</v>
      </c>
      <c r="F45" s="611" t="s">
        <v>710</v>
      </c>
      <c r="G45" s="649"/>
      <c r="H45" s="639" t="s">
        <v>721</v>
      </c>
      <c r="I45" s="1128"/>
      <c r="J45" s="648"/>
      <c r="K45" s="639" t="s">
        <v>61</v>
      </c>
      <c r="L45" s="639">
        <v>1089000</v>
      </c>
      <c r="M45" s="639" t="s">
        <v>61</v>
      </c>
      <c r="N45" s="639"/>
      <c r="O45" s="651">
        <f t="shared" si="70"/>
        <v>0</v>
      </c>
      <c r="P45" s="1090">
        <f t="shared" si="71"/>
        <v>0</v>
      </c>
      <c r="Q45" s="641">
        <f t="shared" si="0"/>
        <v>0</v>
      </c>
      <c r="R45" s="640">
        <v>1</v>
      </c>
      <c r="S45" s="640" t="str">
        <f t="shared" si="1"/>
        <v>BUKU KAS UMUM</v>
      </c>
      <c r="T45" s="641">
        <f t="shared" si="2"/>
        <v>0</v>
      </c>
      <c r="U45" s="641">
        <f t="shared" si="3"/>
        <v>0</v>
      </c>
      <c r="V45" s="641">
        <f t="shared" si="4"/>
        <v>0</v>
      </c>
      <c r="W45" s="1082">
        <f t="shared" si="72"/>
        <v>1089000</v>
      </c>
      <c r="X45" s="641">
        <f t="shared" si="5"/>
        <v>0</v>
      </c>
      <c r="Y45" s="640">
        <f t="shared" si="73"/>
        <v>1</v>
      </c>
      <c r="Z45" s="640" t="str">
        <f t="shared" si="7"/>
        <v>BUKU KAS UMUM</v>
      </c>
      <c r="AA45" s="1083">
        <f t="shared" si="8"/>
        <v>1089000</v>
      </c>
      <c r="AB45" s="1055">
        <v>10</v>
      </c>
      <c r="AC45" s="1056" t="str">
        <f t="shared" si="74"/>
        <v>BUKU PEMBANTU PAJAK UP &amp; LS</v>
      </c>
      <c r="AD45" s="1057">
        <f t="shared" si="126"/>
        <v>0</v>
      </c>
      <c r="AE45" s="1057">
        <f t="shared" si="127"/>
        <v>0</v>
      </c>
      <c r="AF45" s="1057">
        <f t="shared" si="77"/>
        <v>0</v>
      </c>
      <c r="AG45" s="1057">
        <f t="shared" si="128"/>
        <v>0</v>
      </c>
      <c r="AH45" s="1057">
        <f t="shared" si="129"/>
        <v>1089000</v>
      </c>
      <c r="AI45" s="1058">
        <f t="shared" si="14"/>
        <v>10</v>
      </c>
      <c r="AJ45" s="1058" t="str">
        <f t="shared" si="81"/>
        <v>BUKU PEMBANTU PAJAK UP &amp; LS</v>
      </c>
      <c r="AK45" s="1059">
        <f t="shared" si="16"/>
        <v>1089000</v>
      </c>
      <c r="AL45" s="1014">
        <v>2</v>
      </c>
      <c r="AM45" s="1015" t="str">
        <f t="shared" si="82"/>
        <v>BUKU PEMBANTU KAS TUNAI</v>
      </c>
      <c r="AN45" s="1016">
        <f t="shared" si="131"/>
        <v>0</v>
      </c>
      <c r="AO45" s="1015">
        <f t="shared" si="19"/>
        <v>2</v>
      </c>
      <c r="AP45" s="1015" t="str">
        <f t="shared" si="84"/>
        <v>BUKU PEMBANTU KAS TUNAI</v>
      </c>
      <c r="AQ45" s="1017">
        <f t="shared" si="133"/>
        <v>0</v>
      </c>
      <c r="AR45" s="979">
        <v>3</v>
      </c>
      <c r="AS45" s="980" t="str">
        <f t="shared" si="85"/>
        <v>BUKU PEMBANTU BANK</v>
      </c>
      <c r="AT45" s="981">
        <f t="shared" si="23"/>
        <v>0</v>
      </c>
      <c r="AU45" s="981">
        <f t="shared" si="24"/>
        <v>0</v>
      </c>
      <c r="AV45" s="982">
        <f t="shared" si="86"/>
        <v>1089000</v>
      </c>
      <c r="AW45" s="983">
        <f t="shared" si="25"/>
        <v>3</v>
      </c>
      <c r="AX45" s="980" t="str">
        <f t="shared" si="88"/>
        <v>BUKU PEMBANTU BANK</v>
      </c>
      <c r="AY45" s="984">
        <f t="shared" si="27"/>
        <v>1089000</v>
      </c>
      <c r="AZ45" s="702">
        <v>4</v>
      </c>
      <c r="BA45" s="649" t="str">
        <f t="shared" si="89"/>
        <v>BUKU PEMBANTU BPP</v>
      </c>
      <c r="BB45" s="651">
        <f t="shared" si="135"/>
        <v>0</v>
      </c>
      <c r="BC45" s="650">
        <f t="shared" si="30"/>
        <v>4</v>
      </c>
      <c r="BD45" s="649" t="str">
        <f t="shared" si="91"/>
        <v>BUKU PEMBANTU BPP</v>
      </c>
      <c r="BE45" s="709">
        <f t="shared" si="137"/>
        <v>0</v>
      </c>
      <c r="BF45" s="944">
        <v>5</v>
      </c>
      <c r="BG45" s="945" t="str">
        <f t="shared" si="92"/>
        <v>BUKU PEMBANTU UANG PERSEDIAAN</v>
      </c>
      <c r="BH45" s="946">
        <f t="shared" si="138"/>
        <v>0</v>
      </c>
      <c r="BI45" s="945">
        <f t="shared" si="35"/>
        <v>5</v>
      </c>
      <c r="BJ45" s="947" t="str">
        <f t="shared" si="94"/>
        <v>BUKU PEMBANTU UANG PERSEDIAAN</v>
      </c>
      <c r="BK45" s="948">
        <f t="shared" si="140"/>
        <v>0</v>
      </c>
      <c r="BL45" s="909">
        <v>6</v>
      </c>
      <c r="BM45" s="910" t="str">
        <f t="shared" si="95"/>
        <v>BUKU PEMBANTU LS BENDAHARA</v>
      </c>
      <c r="BN45" s="911">
        <f t="shared" si="141"/>
        <v>0</v>
      </c>
      <c r="BO45" s="910">
        <f t="shared" si="40"/>
        <v>6</v>
      </c>
      <c r="BP45" s="912" t="str">
        <f t="shared" si="97"/>
        <v>BUKU PEMBANTU LS BENDAHARA</v>
      </c>
      <c r="BQ45" s="913">
        <f t="shared" si="143"/>
        <v>1089000</v>
      </c>
      <c r="BR45" s="702">
        <v>7</v>
      </c>
      <c r="BS45" s="650" t="str">
        <f t="shared" si="98"/>
        <v>BUKU PEMBANTU UANG MUKA PERJADIN</v>
      </c>
      <c r="BT45" s="651">
        <f t="shared" si="144"/>
        <v>0</v>
      </c>
      <c r="BU45" s="650">
        <f t="shared" si="45"/>
        <v>7</v>
      </c>
      <c r="BV45" s="649" t="str">
        <f t="shared" si="100"/>
        <v>BUKU PEMBANTU UANG MUKA PERJADIN</v>
      </c>
      <c r="BW45" s="709">
        <f t="shared" si="146"/>
        <v>0</v>
      </c>
      <c r="BX45" s="873">
        <v>8</v>
      </c>
      <c r="BY45" s="874" t="str">
        <f t="shared" si="101"/>
        <v>BUKU PEMBANTU PAJAK UP</v>
      </c>
      <c r="BZ45" s="875">
        <f t="shared" si="147"/>
        <v>0</v>
      </c>
      <c r="CA45" s="876">
        <f t="shared" si="49"/>
        <v>8</v>
      </c>
      <c r="CB45" s="874" t="str">
        <f t="shared" si="104"/>
        <v>BUKU PEMBANTU PAJAK UP</v>
      </c>
      <c r="CC45" s="877">
        <f t="shared" si="149"/>
        <v>1089000</v>
      </c>
      <c r="CD45" s="805">
        <v>9</v>
      </c>
      <c r="CE45" s="806" t="str">
        <f t="shared" si="105"/>
        <v>BUKU PEMBANTU BUNGA REKENING</v>
      </c>
      <c r="CF45" s="807">
        <f t="shared" si="150"/>
        <v>0</v>
      </c>
      <c r="CG45" s="806">
        <f t="shared" si="54"/>
        <v>9</v>
      </c>
      <c r="CH45" s="806" t="str">
        <f t="shared" si="107"/>
        <v>BUKU PEMBANTU BUNGA REKENING</v>
      </c>
      <c r="CI45" s="808">
        <f t="shared" si="152"/>
        <v>0</v>
      </c>
      <c r="CJ45" s="835">
        <v>10</v>
      </c>
      <c r="CK45" s="836" t="str">
        <f t="shared" si="108"/>
        <v>BUKU PEMBANTU PAJAK UP &amp; LS</v>
      </c>
      <c r="CL45" s="837">
        <f t="shared" si="153"/>
        <v>0</v>
      </c>
      <c r="CM45" s="836">
        <f t="shared" si="58"/>
        <v>10</v>
      </c>
      <c r="CN45" s="836" t="str">
        <f t="shared" si="111"/>
        <v>BUKU PEMBANTU PAJAK UP &amp; LS</v>
      </c>
      <c r="CO45" s="838">
        <f t="shared" si="155"/>
        <v>1089000</v>
      </c>
      <c r="CP45" s="786">
        <f t="shared" si="156"/>
        <v>0</v>
      </c>
      <c r="CQ45" s="787">
        <f t="shared" si="157"/>
        <v>0</v>
      </c>
      <c r="CR45" s="782">
        <f t="shared" si="158"/>
        <v>0</v>
      </c>
      <c r="CS45" s="733">
        <v>11</v>
      </c>
      <c r="CT45" s="734" t="str">
        <f t="shared" si="116"/>
        <v>BUKU PENGESAHAN BELANJA</v>
      </c>
      <c r="CU45" s="735">
        <f t="shared" si="189"/>
        <v>1089000</v>
      </c>
      <c r="CV45" s="734">
        <f t="shared" si="125"/>
        <v>11</v>
      </c>
      <c r="CW45" s="736" t="str">
        <f t="shared" si="118"/>
        <v>BUKU PENGESAHAN BELANJA</v>
      </c>
      <c r="CX45" s="737">
        <f t="shared" si="160"/>
        <v>0</v>
      </c>
      <c r="CY45" s="769">
        <v>12</v>
      </c>
      <c r="CZ45" s="770" t="str">
        <f t="shared" si="67"/>
        <v>BUKU PENGEMBALIAN BELANJA</v>
      </c>
      <c r="DA45" s="771">
        <f t="shared" si="176"/>
        <v>0</v>
      </c>
      <c r="DB45" s="770">
        <f t="shared" si="68"/>
        <v>12</v>
      </c>
      <c r="DC45" s="770" t="str">
        <f t="shared" si="122"/>
        <v>BUKU PENGEMBALIAN BELANJA</v>
      </c>
      <c r="DD45" s="772">
        <f t="shared" si="163"/>
        <v>0</v>
      </c>
    </row>
    <row r="46" spans="1:108" x14ac:dyDescent="0.2">
      <c r="A46" s="1124" t="s">
        <v>603</v>
      </c>
      <c r="B46" s="63"/>
      <c r="C46" s="677">
        <v>46051</v>
      </c>
      <c r="D46" s="540" t="str">
        <f t="shared" si="124"/>
        <v>2026.036</v>
      </c>
      <c r="E46" s="648" t="s">
        <v>528</v>
      </c>
      <c r="F46" s="610" t="s">
        <v>709</v>
      </c>
      <c r="G46" s="649"/>
      <c r="H46" s="639" t="s">
        <v>721</v>
      </c>
      <c r="I46" s="1128"/>
      <c r="J46" s="648"/>
      <c r="K46" s="639" t="s">
        <v>78</v>
      </c>
      <c r="L46" s="639">
        <v>198000</v>
      </c>
      <c r="M46" s="639"/>
      <c r="N46" s="639" t="s">
        <v>78</v>
      </c>
      <c r="O46" s="651">
        <f t="shared" si="70"/>
        <v>0</v>
      </c>
      <c r="P46" s="1090">
        <f t="shared" si="71"/>
        <v>0</v>
      </c>
      <c r="Q46" s="641">
        <f t="shared" si="0"/>
        <v>0</v>
      </c>
      <c r="R46" s="640">
        <v>1</v>
      </c>
      <c r="S46" s="640" t="str">
        <f t="shared" si="1"/>
        <v>BUKU KAS UMUM</v>
      </c>
      <c r="T46" s="641">
        <f t="shared" si="2"/>
        <v>0</v>
      </c>
      <c r="U46" s="641">
        <f t="shared" si="3"/>
        <v>0</v>
      </c>
      <c r="V46" s="641">
        <f t="shared" si="4"/>
        <v>0</v>
      </c>
      <c r="W46" s="1082">
        <f t="shared" si="72"/>
        <v>0</v>
      </c>
      <c r="X46" s="641">
        <f t="shared" si="5"/>
        <v>0</v>
      </c>
      <c r="Y46" s="640">
        <f t="shared" si="73"/>
        <v>1</v>
      </c>
      <c r="Z46" s="640" t="str">
        <f t="shared" si="7"/>
        <v>BUKU KAS UMUM</v>
      </c>
      <c r="AA46" s="1083">
        <f t="shared" si="8"/>
        <v>0</v>
      </c>
      <c r="AB46" s="1055">
        <v>10</v>
      </c>
      <c r="AC46" s="1056" t="str">
        <f t="shared" si="74"/>
        <v>BUKU PEMBANTU PAJAK UP &amp; LS</v>
      </c>
      <c r="AD46" s="1057">
        <f t="shared" si="126"/>
        <v>198000</v>
      </c>
      <c r="AE46" s="1057">
        <f t="shared" si="127"/>
        <v>0</v>
      </c>
      <c r="AF46" s="1057">
        <f t="shared" si="77"/>
        <v>198000</v>
      </c>
      <c r="AG46" s="1057">
        <f t="shared" si="128"/>
        <v>0</v>
      </c>
      <c r="AH46" s="1057">
        <f t="shared" si="129"/>
        <v>0</v>
      </c>
      <c r="AI46" s="1058">
        <f t="shared" si="14"/>
        <v>10</v>
      </c>
      <c r="AJ46" s="1058" t="str">
        <f t="shared" si="81"/>
        <v>BUKU PEMBANTU PAJAK UP &amp; LS</v>
      </c>
      <c r="AK46" s="1059">
        <f t="shared" si="16"/>
        <v>0</v>
      </c>
      <c r="AL46" s="1014">
        <v>2</v>
      </c>
      <c r="AM46" s="1015" t="str">
        <f t="shared" si="82"/>
        <v>BUKU PEMBANTU KAS TUNAI</v>
      </c>
      <c r="AN46" s="1016">
        <f t="shared" si="131"/>
        <v>0</v>
      </c>
      <c r="AO46" s="1015">
        <f t="shared" si="19"/>
        <v>2</v>
      </c>
      <c r="AP46" s="1015" t="str">
        <f t="shared" si="84"/>
        <v>BUKU PEMBANTU KAS TUNAI</v>
      </c>
      <c r="AQ46" s="1017">
        <f t="shared" si="133"/>
        <v>0</v>
      </c>
      <c r="AR46" s="979">
        <v>3</v>
      </c>
      <c r="AS46" s="980" t="str">
        <f t="shared" si="85"/>
        <v>BUKU PEMBANTU BANK</v>
      </c>
      <c r="AT46" s="981">
        <f t="shared" si="23"/>
        <v>0</v>
      </c>
      <c r="AU46" s="981">
        <f t="shared" si="24"/>
        <v>0</v>
      </c>
      <c r="AV46" s="982">
        <f t="shared" si="86"/>
        <v>0</v>
      </c>
      <c r="AW46" s="983">
        <f t="shared" si="25"/>
        <v>3</v>
      </c>
      <c r="AX46" s="980" t="str">
        <f t="shared" si="88"/>
        <v>BUKU PEMBANTU BANK</v>
      </c>
      <c r="AY46" s="984">
        <f t="shared" si="27"/>
        <v>0</v>
      </c>
      <c r="AZ46" s="702">
        <v>4</v>
      </c>
      <c r="BA46" s="649" t="str">
        <f t="shared" si="89"/>
        <v>BUKU PEMBANTU BPP</v>
      </c>
      <c r="BB46" s="651">
        <f t="shared" si="135"/>
        <v>0</v>
      </c>
      <c r="BC46" s="650">
        <f t="shared" si="30"/>
        <v>4</v>
      </c>
      <c r="BD46" s="649" t="str">
        <f t="shared" si="91"/>
        <v>BUKU PEMBANTU BPP</v>
      </c>
      <c r="BE46" s="709">
        <f t="shared" si="137"/>
        <v>0</v>
      </c>
      <c r="BF46" s="944">
        <v>5</v>
      </c>
      <c r="BG46" s="945" t="str">
        <f t="shared" si="92"/>
        <v>BUKU PEMBANTU UANG PERSEDIAAN</v>
      </c>
      <c r="BH46" s="946">
        <f t="shared" si="138"/>
        <v>0</v>
      </c>
      <c r="BI46" s="945">
        <f t="shared" si="35"/>
        <v>5</v>
      </c>
      <c r="BJ46" s="947" t="str">
        <f t="shared" si="94"/>
        <v>BUKU PEMBANTU UANG PERSEDIAAN</v>
      </c>
      <c r="BK46" s="948">
        <f t="shared" si="140"/>
        <v>0</v>
      </c>
      <c r="BL46" s="909">
        <v>6</v>
      </c>
      <c r="BM46" s="910" t="str">
        <f t="shared" si="95"/>
        <v>BUKU PEMBANTU LS BENDAHARA</v>
      </c>
      <c r="BN46" s="911">
        <f t="shared" si="141"/>
        <v>0</v>
      </c>
      <c r="BO46" s="910">
        <f t="shared" si="40"/>
        <v>6</v>
      </c>
      <c r="BP46" s="912" t="str">
        <f t="shared" si="97"/>
        <v>BUKU PEMBANTU LS BENDAHARA</v>
      </c>
      <c r="BQ46" s="913">
        <f t="shared" si="143"/>
        <v>0</v>
      </c>
      <c r="BR46" s="702">
        <v>7</v>
      </c>
      <c r="BS46" s="650" t="str">
        <f t="shared" si="98"/>
        <v>BUKU PEMBANTU UANG MUKA PERJADIN</v>
      </c>
      <c r="BT46" s="651">
        <f t="shared" si="144"/>
        <v>0</v>
      </c>
      <c r="BU46" s="650">
        <f t="shared" si="45"/>
        <v>7</v>
      </c>
      <c r="BV46" s="649" t="str">
        <f t="shared" si="100"/>
        <v>BUKU PEMBANTU UANG MUKA PERJADIN</v>
      </c>
      <c r="BW46" s="709">
        <f t="shared" si="146"/>
        <v>0</v>
      </c>
      <c r="BX46" s="873">
        <v>8</v>
      </c>
      <c r="BY46" s="874" t="str">
        <f t="shared" si="101"/>
        <v>BUKU PEMBANTU PAJAK UP</v>
      </c>
      <c r="BZ46" s="875">
        <f t="shared" si="147"/>
        <v>198000</v>
      </c>
      <c r="CA46" s="876">
        <f t="shared" si="49"/>
        <v>8</v>
      </c>
      <c r="CB46" s="874" t="str">
        <f t="shared" si="104"/>
        <v>BUKU PEMBANTU PAJAK UP</v>
      </c>
      <c r="CC46" s="877">
        <f t="shared" si="149"/>
        <v>0</v>
      </c>
      <c r="CD46" s="805">
        <v>9</v>
      </c>
      <c r="CE46" s="806" t="str">
        <f t="shared" si="105"/>
        <v>BUKU PEMBANTU BUNGA REKENING</v>
      </c>
      <c r="CF46" s="807">
        <f t="shared" si="150"/>
        <v>0</v>
      </c>
      <c r="CG46" s="806">
        <f t="shared" si="54"/>
        <v>9</v>
      </c>
      <c r="CH46" s="806" t="str">
        <f t="shared" si="107"/>
        <v>BUKU PEMBANTU BUNGA REKENING</v>
      </c>
      <c r="CI46" s="808">
        <f t="shared" si="152"/>
        <v>0</v>
      </c>
      <c r="CJ46" s="835">
        <v>10</v>
      </c>
      <c r="CK46" s="836" t="str">
        <f t="shared" si="108"/>
        <v>BUKU PEMBANTU PAJAK UP &amp; LS</v>
      </c>
      <c r="CL46" s="837">
        <f t="shared" si="153"/>
        <v>198000</v>
      </c>
      <c r="CM46" s="836">
        <f t="shared" si="58"/>
        <v>10</v>
      </c>
      <c r="CN46" s="836" t="str">
        <f t="shared" si="111"/>
        <v>BUKU PEMBANTU PAJAK UP &amp; LS</v>
      </c>
      <c r="CO46" s="838">
        <f t="shared" si="155"/>
        <v>0</v>
      </c>
      <c r="CP46" s="786">
        <f t="shared" si="156"/>
        <v>0</v>
      </c>
      <c r="CQ46" s="787">
        <f t="shared" si="157"/>
        <v>0</v>
      </c>
      <c r="CR46" s="782">
        <f t="shared" si="158"/>
        <v>0</v>
      </c>
      <c r="CS46" s="733">
        <v>11</v>
      </c>
      <c r="CT46" s="734" t="str">
        <f t="shared" si="116"/>
        <v>BUKU PENGESAHAN BELANJA</v>
      </c>
      <c r="CU46" s="735">
        <f t="shared" si="189"/>
        <v>0</v>
      </c>
      <c r="CV46" s="734">
        <f t="shared" si="125"/>
        <v>11</v>
      </c>
      <c r="CW46" s="736" t="str">
        <f t="shared" si="118"/>
        <v>BUKU PENGESAHAN BELANJA</v>
      </c>
      <c r="CX46" s="737">
        <f t="shared" si="160"/>
        <v>0</v>
      </c>
      <c r="CY46" s="769">
        <v>12</v>
      </c>
      <c r="CZ46" s="770" t="str">
        <f t="shared" si="67"/>
        <v>BUKU PENGEMBALIAN BELANJA</v>
      </c>
      <c r="DA46" s="771">
        <f t="shared" si="176"/>
        <v>0</v>
      </c>
      <c r="DB46" s="770">
        <f t="shared" si="68"/>
        <v>12</v>
      </c>
      <c r="DC46" s="770" t="str">
        <f t="shared" si="122"/>
        <v>BUKU PENGEMBALIAN BELANJA</v>
      </c>
      <c r="DD46" s="772">
        <f t="shared" si="163"/>
        <v>0</v>
      </c>
    </row>
    <row r="47" spans="1:108" x14ac:dyDescent="0.2">
      <c r="A47" s="1124" t="s">
        <v>604</v>
      </c>
      <c r="B47" s="63"/>
      <c r="C47" s="677">
        <v>46051</v>
      </c>
      <c r="D47" s="540" t="str">
        <f t="shared" si="124"/>
        <v>2026.037</v>
      </c>
      <c r="E47" s="648" t="s">
        <v>53</v>
      </c>
      <c r="F47" s="611" t="s">
        <v>710</v>
      </c>
      <c r="G47" s="649"/>
      <c r="H47" s="639" t="s">
        <v>721</v>
      </c>
      <c r="I47" s="1128"/>
      <c r="J47" s="648"/>
      <c r="K47" s="639" t="s">
        <v>78</v>
      </c>
      <c r="L47" s="639">
        <v>198000</v>
      </c>
      <c r="M47" s="639"/>
      <c r="N47" s="639" t="s">
        <v>78</v>
      </c>
      <c r="O47" s="651">
        <f t="shared" si="70"/>
        <v>0</v>
      </c>
      <c r="P47" s="1090">
        <f t="shared" si="71"/>
        <v>0</v>
      </c>
      <c r="Q47" s="641">
        <f t="shared" si="0"/>
        <v>0</v>
      </c>
      <c r="R47" s="640">
        <v>1</v>
      </c>
      <c r="S47" s="640" t="str">
        <f t="shared" si="1"/>
        <v>BUKU KAS UMUM</v>
      </c>
      <c r="T47" s="641">
        <f t="shared" si="2"/>
        <v>0</v>
      </c>
      <c r="U47" s="641">
        <f t="shared" si="3"/>
        <v>0</v>
      </c>
      <c r="V47" s="641">
        <f t="shared" si="4"/>
        <v>0</v>
      </c>
      <c r="W47" s="1082">
        <f t="shared" si="72"/>
        <v>198000</v>
      </c>
      <c r="X47" s="641">
        <f t="shared" si="5"/>
        <v>0</v>
      </c>
      <c r="Y47" s="640">
        <f t="shared" si="73"/>
        <v>1</v>
      </c>
      <c r="Z47" s="640" t="str">
        <f t="shared" si="7"/>
        <v>BUKU KAS UMUM</v>
      </c>
      <c r="AA47" s="1083">
        <f t="shared" si="8"/>
        <v>198000</v>
      </c>
      <c r="AB47" s="1055">
        <v>10</v>
      </c>
      <c r="AC47" s="1056" t="str">
        <f t="shared" si="74"/>
        <v>BUKU PEMBANTU PAJAK UP &amp; LS</v>
      </c>
      <c r="AD47" s="1057">
        <f t="shared" si="75"/>
        <v>0</v>
      </c>
      <c r="AE47" s="1057">
        <f t="shared" si="76"/>
        <v>0</v>
      </c>
      <c r="AF47" s="1057">
        <f t="shared" si="77"/>
        <v>0</v>
      </c>
      <c r="AG47" s="1057">
        <f t="shared" si="78"/>
        <v>0</v>
      </c>
      <c r="AH47" s="1057">
        <f t="shared" si="79"/>
        <v>198000</v>
      </c>
      <c r="AI47" s="1058">
        <f t="shared" ref="AI47" si="190">AB47</f>
        <v>10</v>
      </c>
      <c r="AJ47" s="1058" t="str">
        <f t="shared" si="81"/>
        <v>BUKU PEMBANTU PAJAK UP &amp; LS</v>
      </c>
      <c r="AK47" s="1059">
        <f t="shared" si="16"/>
        <v>198000</v>
      </c>
      <c r="AL47" s="1014">
        <v>2</v>
      </c>
      <c r="AM47" s="1015" t="str">
        <f t="shared" si="82"/>
        <v>BUKU PEMBANTU KAS TUNAI</v>
      </c>
      <c r="AN47" s="1016">
        <f t="shared" si="18"/>
        <v>0</v>
      </c>
      <c r="AO47" s="1015">
        <f t="shared" ref="AO47" si="191">AL47</f>
        <v>2</v>
      </c>
      <c r="AP47" s="1015" t="str">
        <f t="shared" si="84"/>
        <v>BUKU PEMBANTU KAS TUNAI</v>
      </c>
      <c r="AQ47" s="1017">
        <f t="shared" si="21"/>
        <v>0</v>
      </c>
      <c r="AR47" s="979">
        <v>3</v>
      </c>
      <c r="AS47" s="980" t="str">
        <f t="shared" si="85"/>
        <v>BUKU PEMBANTU BANK</v>
      </c>
      <c r="AT47" s="981">
        <f t="shared" si="23"/>
        <v>0</v>
      </c>
      <c r="AU47" s="981">
        <f t="shared" si="24"/>
        <v>0</v>
      </c>
      <c r="AV47" s="982">
        <f t="shared" si="86"/>
        <v>198000</v>
      </c>
      <c r="AW47" s="983">
        <f t="shared" ref="AW47" si="192">AR47</f>
        <v>3</v>
      </c>
      <c r="AX47" s="980" t="str">
        <f t="shared" si="88"/>
        <v>BUKU PEMBANTU BANK</v>
      </c>
      <c r="AY47" s="984">
        <f t="shared" si="27"/>
        <v>198000</v>
      </c>
      <c r="AZ47" s="702">
        <v>4</v>
      </c>
      <c r="BA47" s="649" t="str">
        <f t="shared" si="89"/>
        <v>BUKU PEMBANTU BPP</v>
      </c>
      <c r="BB47" s="651">
        <f t="shared" si="29"/>
        <v>0</v>
      </c>
      <c r="BC47" s="650">
        <f t="shared" ref="BC47" si="193">AZ47</f>
        <v>4</v>
      </c>
      <c r="BD47" s="649" t="str">
        <f t="shared" si="91"/>
        <v>BUKU PEMBANTU BPP</v>
      </c>
      <c r="BE47" s="709">
        <f t="shared" si="32"/>
        <v>0</v>
      </c>
      <c r="BF47" s="944">
        <v>5</v>
      </c>
      <c r="BG47" s="945" t="str">
        <f t="shared" si="92"/>
        <v>BUKU PEMBANTU UANG PERSEDIAAN</v>
      </c>
      <c r="BH47" s="946">
        <f t="shared" si="34"/>
        <v>0</v>
      </c>
      <c r="BI47" s="945">
        <f t="shared" ref="BI47" si="194">BF47</f>
        <v>5</v>
      </c>
      <c r="BJ47" s="947" t="str">
        <f t="shared" si="94"/>
        <v>BUKU PEMBANTU UANG PERSEDIAAN</v>
      </c>
      <c r="BK47" s="948">
        <f t="shared" si="37"/>
        <v>0</v>
      </c>
      <c r="BL47" s="909">
        <v>6</v>
      </c>
      <c r="BM47" s="910" t="str">
        <f t="shared" si="95"/>
        <v>BUKU PEMBANTU LS BENDAHARA</v>
      </c>
      <c r="BN47" s="911">
        <f t="shared" si="39"/>
        <v>0</v>
      </c>
      <c r="BO47" s="910">
        <f t="shared" ref="BO47" si="195">BL47</f>
        <v>6</v>
      </c>
      <c r="BP47" s="912" t="str">
        <f t="shared" si="97"/>
        <v>BUKU PEMBANTU LS BENDAHARA</v>
      </c>
      <c r="BQ47" s="913">
        <f t="shared" si="42"/>
        <v>198000</v>
      </c>
      <c r="BR47" s="702">
        <v>7</v>
      </c>
      <c r="BS47" s="650" t="str">
        <f t="shared" si="98"/>
        <v>BUKU PEMBANTU UANG MUKA PERJADIN</v>
      </c>
      <c r="BT47" s="651">
        <f t="shared" si="44"/>
        <v>0</v>
      </c>
      <c r="BU47" s="650">
        <f t="shared" ref="BU47" si="196">BR47</f>
        <v>7</v>
      </c>
      <c r="BV47" s="649" t="str">
        <f t="shared" si="100"/>
        <v>BUKU PEMBANTU UANG MUKA PERJADIN</v>
      </c>
      <c r="BW47" s="709">
        <f t="shared" si="47"/>
        <v>0</v>
      </c>
      <c r="BX47" s="873">
        <v>8</v>
      </c>
      <c r="BY47" s="874" t="str">
        <f t="shared" si="101"/>
        <v>BUKU PEMBANTU PAJAK UP</v>
      </c>
      <c r="BZ47" s="875">
        <f t="shared" si="102"/>
        <v>0</v>
      </c>
      <c r="CA47" s="876">
        <f t="shared" ref="CA47" si="197">BX47</f>
        <v>8</v>
      </c>
      <c r="CB47" s="874" t="str">
        <f t="shared" si="104"/>
        <v>BUKU PEMBANTU PAJAK UP</v>
      </c>
      <c r="CC47" s="877">
        <f t="shared" si="51"/>
        <v>198000</v>
      </c>
      <c r="CD47" s="805">
        <v>9</v>
      </c>
      <c r="CE47" s="806" t="str">
        <f t="shared" si="105"/>
        <v>BUKU PEMBANTU BUNGA REKENING</v>
      </c>
      <c r="CF47" s="807">
        <f t="shared" si="53"/>
        <v>0</v>
      </c>
      <c r="CG47" s="806">
        <f t="shared" ref="CG47" si="198">CD47</f>
        <v>9</v>
      </c>
      <c r="CH47" s="806" t="str">
        <f t="shared" si="107"/>
        <v>BUKU PEMBANTU BUNGA REKENING</v>
      </c>
      <c r="CI47" s="808">
        <f t="shared" si="56"/>
        <v>0</v>
      </c>
      <c r="CJ47" s="835">
        <v>10</v>
      </c>
      <c r="CK47" s="836" t="str">
        <f t="shared" si="108"/>
        <v>BUKU PEMBANTU PAJAK UP &amp; LS</v>
      </c>
      <c r="CL47" s="837">
        <f t="shared" si="109"/>
        <v>0</v>
      </c>
      <c r="CM47" s="836">
        <f t="shared" ref="CM47" si="199">CJ47</f>
        <v>10</v>
      </c>
      <c r="CN47" s="836" t="str">
        <f t="shared" si="111"/>
        <v>BUKU PEMBANTU PAJAK UP &amp; LS</v>
      </c>
      <c r="CO47" s="838">
        <f t="shared" si="112"/>
        <v>198000</v>
      </c>
      <c r="CP47" s="786">
        <f t="shared" si="113"/>
        <v>0</v>
      </c>
      <c r="CQ47" s="787">
        <f t="shared" si="114"/>
        <v>0</v>
      </c>
      <c r="CR47" s="782">
        <f t="shared" si="115"/>
        <v>0</v>
      </c>
      <c r="CS47" s="733">
        <v>11</v>
      </c>
      <c r="CT47" s="734" t="str">
        <f t="shared" si="116"/>
        <v>BUKU PENGESAHAN BELANJA</v>
      </c>
      <c r="CU47" s="735">
        <f t="shared" ref="CU47:CU75" si="200">IF(E47="C2",L47,IF(E47="I1",L47,IF(E47="I2",L47,IF(E47="K3",L47,IF(E47="M3",L47,IF(E47="M9",L47,0))))))</f>
        <v>198000</v>
      </c>
      <c r="CV47" s="734">
        <f t="shared" ref="CV47" si="201">CS47</f>
        <v>11</v>
      </c>
      <c r="CW47" s="736" t="str">
        <f t="shared" si="118"/>
        <v>BUKU PENGESAHAN BELANJA</v>
      </c>
      <c r="CX47" s="737">
        <f t="shared" si="119"/>
        <v>0</v>
      </c>
      <c r="CY47" s="769">
        <v>12</v>
      </c>
      <c r="CZ47" s="770" t="str">
        <f t="shared" si="67"/>
        <v>BUKU PENGEMBALIAN BELANJA</v>
      </c>
      <c r="DA47" s="771">
        <f t="shared" ref="DA47:DA110" si="202">IF(E47="L4",L47,IF(E47="R2",L47,IF(E47="L7",L47,0)))</f>
        <v>0</v>
      </c>
      <c r="DB47" s="770">
        <f t="shared" ref="DB47" si="203">CY47</f>
        <v>12</v>
      </c>
      <c r="DC47" s="770" t="str">
        <f t="shared" si="122"/>
        <v>BUKU PENGEMBALIAN BELANJA</v>
      </c>
      <c r="DD47" s="772">
        <f t="shared" si="123"/>
        <v>0</v>
      </c>
    </row>
    <row r="48" spans="1:108" x14ac:dyDescent="0.2">
      <c r="A48" s="1124" t="s">
        <v>605</v>
      </c>
      <c r="B48" s="63"/>
      <c r="C48" s="677">
        <v>46051</v>
      </c>
      <c r="D48" s="540" t="str">
        <f t="shared" si="124"/>
        <v>2026.038</v>
      </c>
      <c r="E48" s="648" t="s">
        <v>46</v>
      </c>
      <c r="F48" s="610" t="s">
        <v>711</v>
      </c>
      <c r="G48" s="649"/>
      <c r="H48" s="639" t="s">
        <v>577</v>
      </c>
      <c r="I48" s="1129"/>
      <c r="J48" s="648"/>
      <c r="K48" s="639"/>
      <c r="L48" s="1130">
        <v>19306000</v>
      </c>
      <c r="M48" s="639"/>
      <c r="N48" s="639"/>
      <c r="O48" s="651">
        <f t="shared" si="70"/>
        <v>0</v>
      </c>
      <c r="P48" s="1090">
        <f t="shared" si="71"/>
        <v>0</v>
      </c>
      <c r="Q48" s="641">
        <f t="shared" si="0"/>
        <v>0</v>
      </c>
      <c r="R48" s="640">
        <v>1</v>
      </c>
      <c r="S48" s="640" t="str">
        <f t="shared" si="1"/>
        <v>BUKU KAS UMUM</v>
      </c>
      <c r="T48" s="641">
        <f t="shared" si="2"/>
        <v>0</v>
      </c>
      <c r="U48" s="641">
        <f t="shared" si="3"/>
        <v>0</v>
      </c>
      <c r="V48" s="641">
        <f t="shared" si="4"/>
        <v>19306000</v>
      </c>
      <c r="W48" s="1082">
        <f t="shared" si="72"/>
        <v>0</v>
      </c>
      <c r="X48" s="641">
        <f t="shared" si="5"/>
        <v>0</v>
      </c>
      <c r="Y48" s="640">
        <f t="shared" si="73"/>
        <v>1</v>
      </c>
      <c r="Z48" s="640" t="str">
        <f t="shared" si="7"/>
        <v>BUKU KAS UMUM</v>
      </c>
      <c r="AA48" s="1083">
        <f t="shared" si="8"/>
        <v>19306000</v>
      </c>
      <c r="AB48" s="1055">
        <v>10</v>
      </c>
      <c r="AC48" s="1056" t="str">
        <f t="shared" si="74"/>
        <v>BUKU PEMBANTU PAJAK UP &amp; LS</v>
      </c>
      <c r="AD48" s="1057">
        <f t="shared" si="75"/>
        <v>0</v>
      </c>
      <c r="AE48" s="1057">
        <f t="shared" si="76"/>
        <v>0</v>
      </c>
      <c r="AF48" s="1057">
        <f t="shared" si="77"/>
        <v>0</v>
      </c>
      <c r="AG48" s="1057">
        <f t="shared" si="78"/>
        <v>19306000</v>
      </c>
      <c r="AH48" s="1057">
        <f t="shared" si="79"/>
        <v>0</v>
      </c>
      <c r="AI48" s="1058">
        <f t="shared" si="14"/>
        <v>10</v>
      </c>
      <c r="AJ48" s="1058" t="str">
        <f t="shared" si="81"/>
        <v>BUKU PEMBANTU PAJAK UP &amp; LS</v>
      </c>
      <c r="AK48" s="1059">
        <f t="shared" si="16"/>
        <v>19306000</v>
      </c>
      <c r="AL48" s="1014">
        <v>2</v>
      </c>
      <c r="AM48" s="1015" t="str">
        <f t="shared" si="82"/>
        <v>BUKU PEMBANTU KAS TUNAI</v>
      </c>
      <c r="AN48" s="1016">
        <f t="shared" si="18"/>
        <v>0</v>
      </c>
      <c r="AO48" s="1015">
        <f t="shared" si="19"/>
        <v>2</v>
      </c>
      <c r="AP48" s="1015" t="str">
        <f t="shared" si="84"/>
        <v>BUKU PEMBANTU KAS TUNAI</v>
      </c>
      <c r="AQ48" s="1017">
        <f t="shared" si="21"/>
        <v>0</v>
      </c>
      <c r="AR48" s="979">
        <v>3</v>
      </c>
      <c r="AS48" s="980" t="str">
        <f t="shared" si="85"/>
        <v>BUKU PEMBANTU BANK</v>
      </c>
      <c r="AT48" s="981">
        <f t="shared" si="23"/>
        <v>0</v>
      </c>
      <c r="AU48" s="981">
        <f t="shared" si="24"/>
        <v>19306000</v>
      </c>
      <c r="AV48" s="982">
        <f t="shared" si="86"/>
        <v>0</v>
      </c>
      <c r="AW48" s="983">
        <f t="shared" si="25"/>
        <v>3</v>
      </c>
      <c r="AX48" s="980" t="str">
        <f t="shared" si="88"/>
        <v>BUKU PEMBANTU BANK</v>
      </c>
      <c r="AY48" s="984">
        <f t="shared" si="27"/>
        <v>19306000</v>
      </c>
      <c r="AZ48" s="702">
        <v>4</v>
      </c>
      <c r="BA48" s="649" t="str">
        <f t="shared" si="89"/>
        <v>BUKU PEMBANTU BPP</v>
      </c>
      <c r="BB48" s="651">
        <f t="shared" si="29"/>
        <v>0</v>
      </c>
      <c r="BC48" s="650">
        <f t="shared" si="30"/>
        <v>4</v>
      </c>
      <c r="BD48" s="649" t="str">
        <f t="shared" si="91"/>
        <v>BUKU PEMBANTU BPP</v>
      </c>
      <c r="BE48" s="709">
        <f t="shared" si="32"/>
        <v>0</v>
      </c>
      <c r="BF48" s="944">
        <v>5</v>
      </c>
      <c r="BG48" s="945" t="str">
        <f t="shared" si="92"/>
        <v>BUKU PEMBANTU UANG PERSEDIAAN</v>
      </c>
      <c r="BH48" s="946">
        <f t="shared" si="34"/>
        <v>0</v>
      </c>
      <c r="BI48" s="945">
        <f t="shared" si="35"/>
        <v>5</v>
      </c>
      <c r="BJ48" s="947" t="str">
        <f t="shared" si="94"/>
        <v>BUKU PEMBANTU UANG PERSEDIAAN</v>
      </c>
      <c r="BK48" s="948">
        <f t="shared" si="37"/>
        <v>0</v>
      </c>
      <c r="BL48" s="909">
        <v>6</v>
      </c>
      <c r="BM48" s="910" t="str">
        <f t="shared" si="95"/>
        <v>BUKU PEMBANTU LS BENDAHARA</v>
      </c>
      <c r="BN48" s="911">
        <f t="shared" si="39"/>
        <v>0</v>
      </c>
      <c r="BO48" s="910">
        <f t="shared" si="40"/>
        <v>6</v>
      </c>
      <c r="BP48" s="912" t="str">
        <f t="shared" si="97"/>
        <v>BUKU PEMBANTU LS BENDAHARA</v>
      </c>
      <c r="BQ48" s="913">
        <f t="shared" si="42"/>
        <v>19306000</v>
      </c>
      <c r="BR48" s="702">
        <v>7</v>
      </c>
      <c r="BS48" s="650" t="str">
        <f t="shared" si="98"/>
        <v>BUKU PEMBANTU UANG MUKA PERJADIN</v>
      </c>
      <c r="BT48" s="651">
        <f t="shared" si="44"/>
        <v>0</v>
      </c>
      <c r="BU48" s="650">
        <f t="shared" si="45"/>
        <v>7</v>
      </c>
      <c r="BV48" s="649" t="str">
        <f t="shared" si="100"/>
        <v>BUKU PEMBANTU UANG MUKA PERJADIN</v>
      </c>
      <c r="BW48" s="709">
        <f t="shared" si="47"/>
        <v>0</v>
      </c>
      <c r="BX48" s="873">
        <v>8</v>
      </c>
      <c r="BY48" s="874" t="str">
        <f t="shared" si="101"/>
        <v>BUKU PEMBANTU PAJAK UP</v>
      </c>
      <c r="BZ48" s="875">
        <f t="shared" si="102"/>
        <v>0</v>
      </c>
      <c r="CA48" s="876">
        <f t="shared" si="49"/>
        <v>8</v>
      </c>
      <c r="CB48" s="874" t="str">
        <f t="shared" si="104"/>
        <v>BUKU PEMBANTU PAJAK UP</v>
      </c>
      <c r="CC48" s="877">
        <f t="shared" si="51"/>
        <v>0</v>
      </c>
      <c r="CD48" s="805">
        <v>9</v>
      </c>
      <c r="CE48" s="806" t="str">
        <f t="shared" si="105"/>
        <v>BUKU PEMBANTU BUNGA REKENING</v>
      </c>
      <c r="CF48" s="807">
        <f t="shared" si="53"/>
        <v>0</v>
      </c>
      <c r="CG48" s="806">
        <f t="shared" si="54"/>
        <v>9</v>
      </c>
      <c r="CH48" s="806" t="str">
        <f t="shared" si="107"/>
        <v>BUKU PEMBANTU BUNGA REKENING</v>
      </c>
      <c r="CI48" s="808">
        <f t="shared" si="56"/>
        <v>0</v>
      </c>
      <c r="CJ48" s="835">
        <v>10</v>
      </c>
      <c r="CK48" s="836" t="str">
        <f t="shared" si="108"/>
        <v>BUKU PEMBANTU PAJAK UP &amp; LS</v>
      </c>
      <c r="CL48" s="837">
        <f t="shared" si="109"/>
        <v>0</v>
      </c>
      <c r="CM48" s="836">
        <f t="shared" si="58"/>
        <v>10</v>
      </c>
      <c r="CN48" s="836" t="str">
        <f t="shared" si="111"/>
        <v>BUKU PEMBANTU PAJAK UP &amp; LS</v>
      </c>
      <c r="CO48" s="838">
        <f t="shared" si="112"/>
        <v>0</v>
      </c>
      <c r="CP48" s="786">
        <f t="shared" si="113"/>
        <v>0</v>
      </c>
      <c r="CQ48" s="787">
        <f t="shared" si="114"/>
        <v>0</v>
      </c>
      <c r="CR48" s="782">
        <f t="shared" si="115"/>
        <v>0</v>
      </c>
      <c r="CS48" s="733">
        <v>11</v>
      </c>
      <c r="CT48" s="734" t="str">
        <f t="shared" si="116"/>
        <v>BUKU PENGESAHAN BELANJA</v>
      </c>
      <c r="CU48" s="735">
        <f t="shared" si="200"/>
        <v>19306000</v>
      </c>
      <c r="CV48" s="734">
        <f t="shared" si="125"/>
        <v>11</v>
      </c>
      <c r="CW48" s="736" t="str">
        <f t="shared" si="118"/>
        <v>BUKU PENGESAHAN BELANJA</v>
      </c>
      <c r="CX48" s="737">
        <f t="shared" si="119"/>
        <v>0</v>
      </c>
      <c r="CY48" s="769">
        <v>12</v>
      </c>
      <c r="CZ48" s="770" t="str">
        <f t="shared" si="67"/>
        <v>BUKU PENGEMBALIAN BELANJA</v>
      </c>
      <c r="DA48" s="771">
        <f t="shared" si="202"/>
        <v>0</v>
      </c>
      <c r="DB48" s="770">
        <f t="shared" si="68"/>
        <v>12</v>
      </c>
      <c r="DC48" s="770" t="str">
        <f t="shared" si="122"/>
        <v>BUKU PENGEMBALIAN BELANJA</v>
      </c>
      <c r="DD48" s="772">
        <f t="shared" si="123"/>
        <v>0</v>
      </c>
    </row>
    <row r="49" spans="1:108" x14ac:dyDescent="0.2">
      <c r="A49" s="1124" t="s">
        <v>606</v>
      </c>
      <c r="B49" s="63"/>
      <c r="C49" s="677">
        <v>46051</v>
      </c>
      <c r="D49" s="540" t="str">
        <f t="shared" si="124"/>
        <v>2026.039</v>
      </c>
      <c r="E49" s="648" t="s">
        <v>528</v>
      </c>
      <c r="F49" s="610" t="s">
        <v>712</v>
      </c>
      <c r="G49" s="649"/>
      <c r="H49" s="639" t="s">
        <v>577</v>
      </c>
      <c r="I49" s="1129"/>
      <c r="J49" s="648"/>
      <c r="K49" s="639" t="s">
        <v>61</v>
      </c>
      <c r="L49" s="1130">
        <v>2167000</v>
      </c>
      <c r="M49" s="639" t="s">
        <v>61</v>
      </c>
      <c r="N49" s="639"/>
      <c r="O49" s="651">
        <f t="shared" si="70"/>
        <v>0</v>
      </c>
      <c r="P49" s="1090">
        <f t="shared" si="71"/>
        <v>0</v>
      </c>
      <c r="Q49" s="641">
        <f t="shared" si="0"/>
        <v>0</v>
      </c>
      <c r="R49" s="640">
        <v>1</v>
      </c>
      <c r="S49" s="640" t="str">
        <f t="shared" si="1"/>
        <v>BUKU KAS UMUM</v>
      </c>
      <c r="T49" s="641">
        <f t="shared" si="2"/>
        <v>0</v>
      </c>
      <c r="U49" s="641">
        <f t="shared" si="3"/>
        <v>0</v>
      </c>
      <c r="V49" s="641">
        <f t="shared" si="4"/>
        <v>0</v>
      </c>
      <c r="W49" s="1082">
        <f t="shared" si="72"/>
        <v>0</v>
      </c>
      <c r="X49" s="641">
        <f t="shared" si="5"/>
        <v>0</v>
      </c>
      <c r="Y49" s="640">
        <f t="shared" si="73"/>
        <v>1</v>
      </c>
      <c r="Z49" s="640" t="str">
        <f t="shared" si="7"/>
        <v>BUKU KAS UMUM</v>
      </c>
      <c r="AA49" s="1083">
        <f t="shared" si="8"/>
        <v>0</v>
      </c>
      <c r="AB49" s="1055">
        <v>10</v>
      </c>
      <c r="AC49" s="1056" t="str">
        <f t="shared" si="74"/>
        <v>BUKU PEMBANTU PAJAK UP &amp; LS</v>
      </c>
      <c r="AD49" s="1057">
        <f t="shared" si="75"/>
        <v>2167000</v>
      </c>
      <c r="AE49" s="1057">
        <f t="shared" si="76"/>
        <v>0</v>
      </c>
      <c r="AF49" s="1057">
        <f t="shared" si="77"/>
        <v>2167000</v>
      </c>
      <c r="AG49" s="1057">
        <f t="shared" si="78"/>
        <v>0</v>
      </c>
      <c r="AH49" s="1057">
        <f t="shared" si="79"/>
        <v>0</v>
      </c>
      <c r="AI49" s="1058">
        <f t="shared" si="14"/>
        <v>10</v>
      </c>
      <c r="AJ49" s="1058" t="str">
        <f t="shared" si="81"/>
        <v>BUKU PEMBANTU PAJAK UP &amp; LS</v>
      </c>
      <c r="AK49" s="1059">
        <f t="shared" si="16"/>
        <v>0</v>
      </c>
      <c r="AL49" s="1014">
        <v>2</v>
      </c>
      <c r="AM49" s="1015" t="str">
        <f t="shared" si="82"/>
        <v>BUKU PEMBANTU KAS TUNAI</v>
      </c>
      <c r="AN49" s="1016">
        <f t="shared" si="18"/>
        <v>0</v>
      </c>
      <c r="AO49" s="1015">
        <f t="shared" si="19"/>
        <v>2</v>
      </c>
      <c r="AP49" s="1015" t="str">
        <f t="shared" si="84"/>
        <v>BUKU PEMBANTU KAS TUNAI</v>
      </c>
      <c r="AQ49" s="1017">
        <f t="shared" si="21"/>
        <v>0</v>
      </c>
      <c r="AR49" s="979">
        <v>3</v>
      </c>
      <c r="AS49" s="980" t="str">
        <f t="shared" si="85"/>
        <v>BUKU PEMBANTU BANK</v>
      </c>
      <c r="AT49" s="981">
        <f t="shared" si="23"/>
        <v>0</v>
      </c>
      <c r="AU49" s="981">
        <f t="shared" si="24"/>
        <v>0</v>
      </c>
      <c r="AV49" s="982">
        <f t="shared" si="86"/>
        <v>0</v>
      </c>
      <c r="AW49" s="983">
        <f t="shared" si="25"/>
        <v>3</v>
      </c>
      <c r="AX49" s="980" t="str">
        <f t="shared" si="88"/>
        <v>BUKU PEMBANTU BANK</v>
      </c>
      <c r="AY49" s="984">
        <f t="shared" si="27"/>
        <v>0</v>
      </c>
      <c r="AZ49" s="702">
        <v>4</v>
      </c>
      <c r="BA49" s="649" t="str">
        <f t="shared" si="89"/>
        <v>BUKU PEMBANTU BPP</v>
      </c>
      <c r="BB49" s="651">
        <f t="shared" si="29"/>
        <v>0</v>
      </c>
      <c r="BC49" s="650">
        <f t="shared" si="30"/>
        <v>4</v>
      </c>
      <c r="BD49" s="649" t="str">
        <f t="shared" si="91"/>
        <v>BUKU PEMBANTU BPP</v>
      </c>
      <c r="BE49" s="709">
        <f t="shared" si="32"/>
        <v>0</v>
      </c>
      <c r="BF49" s="944">
        <v>5</v>
      </c>
      <c r="BG49" s="945" t="str">
        <f t="shared" si="92"/>
        <v>BUKU PEMBANTU UANG PERSEDIAAN</v>
      </c>
      <c r="BH49" s="946">
        <f t="shared" si="34"/>
        <v>0</v>
      </c>
      <c r="BI49" s="945">
        <f t="shared" si="35"/>
        <v>5</v>
      </c>
      <c r="BJ49" s="947" t="str">
        <f t="shared" si="94"/>
        <v>BUKU PEMBANTU UANG PERSEDIAAN</v>
      </c>
      <c r="BK49" s="948">
        <f t="shared" si="37"/>
        <v>0</v>
      </c>
      <c r="BL49" s="909">
        <v>6</v>
      </c>
      <c r="BM49" s="910" t="str">
        <f t="shared" si="95"/>
        <v>BUKU PEMBANTU LS BENDAHARA</v>
      </c>
      <c r="BN49" s="911">
        <f t="shared" si="39"/>
        <v>0</v>
      </c>
      <c r="BO49" s="910">
        <f t="shared" si="40"/>
        <v>6</v>
      </c>
      <c r="BP49" s="912" t="str">
        <f t="shared" si="97"/>
        <v>BUKU PEMBANTU LS BENDAHARA</v>
      </c>
      <c r="BQ49" s="913">
        <f t="shared" si="42"/>
        <v>0</v>
      </c>
      <c r="BR49" s="702">
        <v>7</v>
      </c>
      <c r="BS49" s="650" t="str">
        <f t="shared" si="98"/>
        <v>BUKU PEMBANTU UANG MUKA PERJADIN</v>
      </c>
      <c r="BT49" s="651">
        <f t="shared" si="44"/>
        <v>0</v>
      </c>
      <c r="BU49" s="650">
        <f t="shared" si="45"/>
        <v>7</v>
      </c>
      <c r="BV49" s="649" t="str">
        <f t="shared" si="100"/>
        <v>BUKU PEMBANTU UANG MUKA PERJADIN</v>
      </c>
      <c r="BW49" s="709">
        <f t="shared" si="47"/>
        <v>0</v>
      </c>
      <c r="BX49" s="873">
        <v>8</v>
      </c>
      <c r="BY49" s="874" t="str">
        <f t="shared" si="101"/>
        <v>BUKU PEMBANTU PAJAK UP</v>
      </c>
      <c r="BZ49" s="875">
        <f t="shared" si="102"/>
        <v>2167000</v>
      </c>
      <c r="CA49" s="876">
        <f t="shared" si="49"/>
        <v>8</v>
      </c>
      <c r="CB49" s="874" t="str">
        <f t="shared" si="104"/>
        <v>BUKU PEMBANTU PAJAK UP</v>
      </c>
      <c r="CC49" s="877">
        <f t="shared" si="51"/>
        <v>0</v>
      </c>
      <c r="CD49" s="805">
        <v>9</v>
      </c>
      <c r="CE49" s="806" t="str">
        <f t="shared" si="105"/>
        <v>BUKU PEMBANTU BUNGA REKENING</v>
      </c>
      <c r="CF49" s="807">
        <f t="shared" si="53"/>
        <v>0</v>
      </c>
      <c r="CG49" s="806">
        <f t="shared" si="54"/>
        <v>9</v>
      </c>
      <c r="CH49" s="806" t="str">
        <f t="shared" si="107"/>
        <v>BUKU PEMBANTU BUNGA REKENING</v>
      </c>
      <c r="CI49" s="808">
        <f t="shared" si="56"/>
        <v>0</v>
      </c>
      <c r="CJ49" s="835">
        <v>10</v>
      </c>
      <c r="CK49" s="836" t="str">
        <f t="shared" si="108"/>
        <v>BUKU PEMBANTU PAJAK UP &amp; LS</v>
      </c>
      <c r="CL49" s="837">
        <f t="shared" si="109"/>
        <v>2167000</v>
      </c>
      <c r="CM49" s="836">
        <f t="shared" si="58"/>
        <v>10</v>
      </c>
      <c r="CN49" s="836" t="str">
        <f t="shared" si="111"/>
        <v>BUKU PEMBANTU PAJAK UP &amp; LS</v>
      </c>
      <c r="CO49" s="838">
        <f t="shared" si="112"/>
        <v>0</v>
      </c>
      <c r="CP49" s="786">
        <f t="shared" si="113"/>
        <v>0</v>
      </c>
      <c r="CQ49" s="787">
        <f t="shared" si="114"/>
        <v>0</v>
      </c>
      <c r="CR49" s="782">
        <f t="shared" si="115"/>
        <v>0</v>
      </c>
      <c r="CS49" s="733">
        <v>11</v>
      </c>
      <c r="CT49" s="734" t="str">
        <f t="shared" si="116"/>
        <v>BUKU PENGESAHAN BELANJA</v>
      </c>
      <c r="CU49" s="735">
        <f t="shared" si="200"/>
        <v>0</v>
      </c>
      <c r="CV49" s="734">
        <f t="shared" si="125"/>
        <v>11</v>
      </c>
      <c r="CW49" s="736" t="str">
        <f t="shared" si="118"/>
        <v>BUKU PENGESAHAN BELANJA</v>
      </c>
      <c r="CX49" s="737">
        <f t="shared" si="119"/>
        <v>0</v>
      </c>
      <c r="CY49" s="769">
        <v>12</v>
      </c>
      <c r="CZ49" s="770" t="str">
        <f t="shared" si="67"/>
        <v>BUKU PENGEMBALIAN BELANJA</v>
      </c>
      <c r="DA49" s="771">
        <f t="shared" si="202"/>
        <v>0</v>
      </c>
      <c r="DB49" s="770">
        <f t="shared" si="68"/>
        <v>12</v>
      </c>
      <c r="DC49" s="770" t="str">
        <f t="shared" si="122"/>
        <v>BUKU PENGEMBALIAN BELANJA</v>
      </c>
      <c r="DD49" s="772">
        <f t="shared" si="123"/>
        <v>0</v>
      </c>
    </row>
    <row r="50" spans="1:108" x14ac:dyDescent="0.2">
      <c r="A50" s="1124" t="s">
        <v>607</v>
      </c>
      <c r="B50" s="63"/>
      <c r="C50" s="677">
        <v>46051</v>
      </c>
      <c r="D50" s="540" t="str">
        <f t="shared" si="124"/>
        <v>2026.040</v>
      </c>
      <c r="E50" s="648" t="s">
        <v>53</v>
      </c>
      <c r="F50" s="611" t="s">
        <v>713</v>
      </c>
      <c r="G50" s="649"/>
      <c r="H50" s="639" t="s">
        <v>577</v>
      </c>
      <c r="I50" s="1129"/>
      <c r="J50" s="648"/>
      <c r="K50" s="639" t="s">
        <v>61</v>
      </c>
      <c r="L50" s="1130">
        <v>2167000</v>
      </c>
      <c r="M50" s="639" t="s">
        <v>61</v>
      </c>
      <c r="N50" s="639"/>
      <c r="O50" s="651">
        <f t="shared" si="70"/>
        <v>0</v>
      </c>
      <c r="P50" s="1090">
        <f t="shared" si="71"/>
        <v>0</v>
      </c>
      <c r="Q50" s="641">
        <f t="shared" si="0"/>
        <v>0</v>
      </c>
      <c r="R50" s="640">
        <v>1</v>
      </c>
      <c r="S50" s="640" t="str">
        <f t="shared" si="1"/>
        <v>BUKU KAS UMUM</v>
      </c>
      <c r="T50" s="641">
        <f t="shared" si="2"/>
        <v>0</v>
      </c>
      <c r="U50" s="641">
        <f t="shared" si="3"/>
        <v>0</v>
      </c>
      <c r="V50" s="641">
        <f t="shared" si="4"/>
        <v>0</v>
      </c>
      <c r="W50" s="1082">
        <f t="shared" si="72"/>
        <v>2167000</v>
      </c>
      <c r="X50" s="641">
        <f t="shared" si="5"/>
        <v>0</v>
      </c>
      <c r="Y50" s="640">
        <f t="shared" si="73"/>
        <v>1</v>
      </c>
      <c r="Z50" s="640" t="str">
        <f t="shared" si="7"/>
        <v>BUKU KAS UMUM</v>
      </c>
      <c r="AA50" s="1083">
        <f t="shared" si="8"/>
        <v>2167000</v>
      </c>
      <c r="AB50" s="1055">
        <v>10</v>
      </c>
      <c r="AC50" s="1056" t="str">
        <f t="shared" si="74"/>
        <v>BUKU PEMBANTU PAJAK UP &amp; LS</v>
      </c>
      <c r="AD50" s="1057">
        <f t="shared" si="75"/>
        <v>0</v>
      </c>
      <c r="AE50" s="1057">
        <f t="shared" si="76"/>
        <v>0</v>
      </c>
      <c r="AF50" s="1057">
        <f>AVERAGE(AD50+AE50)</f>
        <v>0</v>
      </c>
      <c r="AG50" s="1057">
        <f t="shared" si="78"/>
        <v>0</v>
      </c>
      <c r="AH50" s="1057">
        <f t="shared" si="79"/>
        <v>2167000</v>
      </c>
      <c r="AI50" s="1058">
        <f t="shared" si="14"/>
        <v>10</v>
      </c>
      <c r="AJ50" s="1058" t="str">
        <f t="shared" si="81"/>
        <v>BUKU PEMBANTU PAJAK UP &amp; LS</v>
      </c>
      <c r="AK50" s="1059">
        <f t="shared" si="16"/>
        <v>2167000</v>
      </c>
      <c r="AL50" s="1014">
        <v>2</v>
      </c>
      <c r="AM50" s="1015" t="str">
        <f t="shared" si="82"/>
        <v>BUKU PEMBANTU KAS TUNAI</v>
      </c>
      <c r="AN50" s="1016">
        <f t="shared" si="18"/>
        <v>0</v>
      </c>
      <c r="AO50" s="1015">
        <f t="shared" si="19"/>
        <v>2</v>
      </c>
      <c r="AP50" s="1015" t="str">
        <f t="shared" si="84"/>
        <v>BUKU PEMBANTU KAS TUNAI</v>
      </c>
      <c r="AQ50" s="1017">
        <f t="shared" si="21"/>
        <v>0</v>
      </c>
      <c r="AR50" s="979">
        <v>3</v>
      </c>
      <c r="AS50" s="980" t="str">
        <f t="shared" si="85"/>
        <v>BUKU PEMBANTU BANK</v>
      </c>
      <c r="AT50" s="981">
        <f t="shared" si="23"/>
        <v>0</v>
      </c>
      <c r="AU50" s="981">
        <f t="shared" si="24"/>
        <v>0</v>
      </c>
      <c r="AV50" s="982">
        <f t="shared" si="86"/>
        <v>2167000</v>
      </c>
      <c r="AW50" s="983">
        <f t="shared" si="25"/>
        <v>3</v>
      </c>
      <c r="AX50" s="980" t="str">
        <f t="shared" si="88"/>
        <v>BUKU PEMBANTU BANK</v>
      </c>
      <c r="AY50" s="984">
        <f t="shared" si="27"/>
        <v>2167000</v>
      </c>
      <c r="AZ50" s="702">
        <v>4</v>
      </c>
      <c r="BA50" s="649" t="str">
        <f t="shared" si="89"/>
        <v>BUKU PEMBANTU BPP</v>
      </c>
      <c r="BB50" s="651">
        <f t="shared" si="29"/>
        <v>0</v>
      </c>
      <c r="BC50" s="650">
        <f t="shared" si="30"/>
        <v>4</v>
      </c>
      <c r="BD50" s="649" t="str">
        <f t="shared" si="91"/>
        <v>BUKU PEMBANTU BPP</v>
      </c>
      <c r="BE50" s="709">
        <f t="shared" si="32"/>
        <v>0</v>
      </c>
      <c r="BF50" s="944">
        <v>5</v>
      </c>
      <c r="BG50" s="945" t="str">
        <f t="shared" si="92"/>
        <v>BUKU PEMBANTU UANG PERSEDIAAN</v>
      </c>
      <c r="BH50" s="946">
        <f t="shared" si="34"/>
        <v>0</v>
      </c>
      <c r="BI50" s="945">
        <f t="shared" si="35"/>
        <v>5</v>
      </c>
      <c r="BJ50" s="947" t="str">
        <f t="shared" si="94"/>
        <v>BUKU PEMBANTU UANG PERSEDIAAN</v>
      </c>
      <c r="BK50" s="948">
        <f t="shared" si="37"/>
        <v>0</v>
      </c>
      <c r="BL50" s="909">
        <v>6</v>
      </c>
      <c r="BM50" s="910" t="str">
        <f t="shared" si="95"/>
        <v>BUKU PEMBANTU LS BENDAHARA</v>
      </c>
      <c r="BN50" s="911">
        <f t="shared" si="39"/>
        <v>0</v>
      </c>
      <c r="BO50" s="910">
        <f t="shared" si="40"/>
        <v>6</v>
      </c>
      <c r="BP50" s="912" t="str">
        <f t="shared" si="97"/>
        <v>BUKU PEMBANTU LS BENDAHARA</v>
      </c>
      <c r="BQ50" s="913">
        <f t="shared" si="42"/>
        <v>2167000</v>
      </c>
      <c r="BR50" s="702">
        <v>7</v>
      </c>
      <c r="BS50" s="650" t="str">
        <f t="shared" si="98"/>
        <v>BUKU PEMBANTU UANG MUKA PERJADIN</v>
      </c>
      <c r="BT50" s="651">
        <f t="shared" si="44"/>
        <v>0</v>
      </c>
      <c r="BU50" s="650">
        <f t="shared" si="45"/>
        <v>7</v>
      </c>
      <c r="BV50" s="649" t="str">
        <f t="shared" si="100"/>
        <v>BUKU PEMBANTU UANG MUKA PERJADIN</v>
      </c>
      <c r="BW50" s="709">
        <f t="shared" si="47"/>
        <v>0</v>
      </c>
      <c r="BX50" s="873">
        <v>8</v>
      </c>
      <c r="BY50" s="874" t="str">
        <f t="shared" si="101"/>
        <v>BUKU PEMBANTU PAJAK UP</v>
      </c>
      <c r="BZ50" s="875">
        <f>IF(E50="M1",L50,IF(E50="M4",L50,IF(E50="M8",L50,0)))</f>
        <v>0</v>
      </c>
      <c r="CA50" s="876">
        <f t="shared" si="49"/>
        <v>8</v>
      </c>
      <c r="CB50" s="874" t="str">
        <f t="shared" si="104"/>
        <v>BUKU PEMBANTU PAJAK UP</v>
      </c>
      <c r="CC50" s="877">
        <f t="shared" si="51"/>
        <v>2167000</v>
      </c>
      <c r="CD50" s="805">
        <v>9</v>
      </c>
      <c r="CE50" s="806" t="str">
        <f t="shared" si="105"/>
        <v>BUKU PEMBANTU BUNGA REKENING</v>
      </c>
      <c r="CF50" s="807">
        <f t="shared" si="53"/>
        <v>0</v>
      </c>
      <c r="CG50" s="806">
        <f t="shared" si="54"/>
        <v>9</v>
      </c>
      <c r="CH50" s="806" t="str">
        <f t="shared" si="107"/>
        <v>BUKU PEMBANTU BUNGA REKENING</v>
      </c>
      <c r="CI50" s="808">
        <f t="shared" si="56"/>
        <v>0</v>
      </c>
      <c r="CJ50" s="835">
        <v>10</v>
      </c>
      <c r="CK50" s="836" t="str">
        <f t="shared" si="108"/>
        <v>BUKU PEMBANTU PAJAK UP &amp; LS</v>
      </c>
      <c r="CL50" s="837">
        <f>IF(E50="M1",L50,IF(E50="M4",L50,IF(E50="M6",L50,IF(E50="M8",L50,0))))</f>
        <v>0</v>
      </c>
      <c r="CM50" s="836">
        <f t="shared" si="58"/>
        <v>10</v>
      </c>
      <c r="CN50" s="836" t="str">
        <f t="shared" si="111"/>
        <v>BUKU PEMBANTU PAJAK UP &amp; LS</v>
      </c>
      <c r="CO50" s="838">
        <f t="shared" si="112"/>
        <v>2167000</v>
      </c>
      <c r="CP50" s="786">
        <f t="shared" si="113"/>
        <v>0</v>
      </c>
      <c r="CQ50" s="787">
        <f t="shared" si="114"/>
        <v>0</v>
      </c>
      <c r="CR50" s="782">
        <f t="shared" si="115"/>
        <v>0</v>
      </c>
      <c r="CS50" s="733">
        <v>11</v>
      </c>
      <c r="CT50" s="734" t="str">
        <f t="shared" si="116"/>
        <v>BUKU PENGESAHAN BELANJA</v>
      </c>
      <c r="CU50" s="735">
        <f t="shared" si="200"/>
        <v>2167000</v>
      </c>
      <c r="CV50" s="734">
        <f t="shared" si="125"/>
        <v>11</v>
      </c>
      <c r="CW50" s="736" t="str">
        <f t="shared" si="118"/>
        <v>BUKU PENGESAHAN BELANJA</v>
      </c>
      <c r="CX50" s="737">
        <f t="shared" si="119"/>
        <v>0</v>
      </c>
      <c r="CY50" s="769">
        <v>12</v>
      </c>
      <c r="CZ50" s="770" t="str">
        <f t="shared" si="67"/>
        <v>BUKU PENGEMBALIAN BELANJA</v>
      </c>
      <c r="DA50" s="771">
        <f t="shared" si="202"/>
        <v>0</v>
      </c>
      <c r="DB50" s="770">
        <f t="shared" si="68"/>
        <v>12</v>
      </c>
      <c r="DC50" s="770" t="str">
        <f t="shared" si="122"/>
        <v>BUKU PENGEMBALIAN BELANJA</v>
      </c>
      <c r="DD50" s="772">
        <f t="shared" si="123"/>
        <v>0</v>
      </c>
    </row>
    <row r="51" spans="1:108" x14ac:dyDescent="0.2">
      <c r="A51" s="1124" t="s">
        <v>608</v>
      </c>
      <c r="B51" s="63"/>
      <c r="C51" s="677">
        <v>46051</v>
      </c>
      <c r="D51" s="540" t="str">
        <f t="shared" si="124"/>
        <v>2026.041</v>
      </c>
      <c r="E51" s="648" t="s">
        <v>528</v>
      </c>
      <c r="F51" s="610" t="s">
        <v>712</v>
      </c>
      <c r="G51" s="649"/>
      <c r="H51" s="639" t="s">
        <v>577</v>
      </c>
      <c r="I51" s="1129"/>
      <c r="J51" s="648"/>
      <c r="K51" s="639" t="s">
        <v>78</v>
      </c>
      <c r="L51" s="1130">
        <v>394000</v>
      </c>
      <c r="M51" s="639"/>
      <c r="N51" s="639" t="s">
        <v>78</v>
      </c>
      <c r="O51" s="651">
        <f t="shared" si="70"/>
        <v>0</v>
      </c>
      <c r="P51" s="1090">
        <f t="shared" si="71"/>
        <v>0</v>
      </c>
      <c r="Q51" s="641">
        <f t="shared" si="0"/>
        <v>0</v>
      </c>
      <c r="R51" s="640">
        <v>1</v>
      </c>
      <c r="S51" s="640" t="str">
        <f t="shared" si="1"/>
        <v>BUKU KAS UMUM</v>
      </c>
      <c r="T51" s="641">
        <f t="shared" si="2"/>
        <v>0</v>
      </c>
      <c r="U51" s="641">
        <f t="shared" si="3"/>
        <v>0</v>
      </c>
      <c r="V51" s="641">
        <f t="shared" si="4"/>
        <v>0</v>
      </c>
      <c r="W51" s="1082">
        <f t="shared" si="72"/>
        <v>0</v>
      </c>
      <c r="X51" s="641">
        <f t="shared" si="5"/>
        <v>0</v>
      </c>
      <c r="Y51" s="640">
        <f t="shared" si="73"/>
        <v>1</v>
      </c>
      <c r="Z51" s="640" t="str">
        <f t="shared" si="7"/>
        <v>BUKU KAS UMUM</v>
      </c>
      <c r="AA51" s="1083">
        <f t="shared" si="8"/>
        <v>0</v>
      </c>
      <c r="AB51" s="1055">
        <v>10</v>
      </c>
      <c r="AC51" s="1056" t="str">
        <f t="shared" si="74"/>
        <v>BUKU PEMBANTU PAJAK UP &amp; LS</v>
      </c>
      <c r="AD51" s="1057">
        <f t="shared" si="75"/>
        <v>394000</v>
      </c>
      <c r="AE51" s="1057">
        <f t="shared" si="76"/>
        <v>0</v>
      </c>
      <c r="AF51" s="1057">
        <f t="shared" si="77"/>
        <v>394000</v>
      </c>
      <c r="AG51" s="1057">
        <f t="shared" si="78"/>
        <v>0</v>
      </c>
      <c r="AH51" s="1057">
        <f t="shared" si="79"/>
        <v>0</v>
      </c>
      <c r="AI51" s="1058">
        <f t="shared" si="14"/>
        <v>10</v>
      </c>
      <c r="AJ51" s="1058" t="str">
        <f t="shared" si="81"/>
        <v>BUKU PEMBANTU PAJAK UP &amp; LS</v>
      </c>
      <c r="AK51" s="1059">
        <f t="shared" si="16"/>
        <v>0</v>
      </c>
      <c r="AL51" s="1014">
        <v>2</v>
      </c>
      <c r="AM51" s="1015" t="str">
        <f t="shared" si="82"/>
        <v>BUKU PEMBANTU KAS TUNAI</v>
      </c>
      <c r="AN51" s="1016">
        <f t="shared" si="18"/>
        <v>0</v>
      </c>
      <c r="AO51" s="1015">
        <f t="shared" si="19"/>
        <v>2</v>
      </c>
      <c r="AP51" s="1015" t="str">
        <f t="shared" si="84"/>
        <v>BUKU PEMBANTU KAS TUNAI</v>
      </c>
      <c r="AQ51" s="1017">
        <f>IF(E51="G2",L52,IF(E51="H1",L52,IF(E51="I1",L52,IF(E51="J1",L52,IF(E51="K1",L52,IF(E51="L2",L52,IF(E51="M2",L52,IF(E51="N1",L52,0))))))))</f>
        <v>0</v>
      </c>
      <c r="AR51" s="979">
        <v>3</v>
      </c>
      <c r="AS51" s="980" t="str">
        <f t="shared" si="85"/>
        <v>BUKU PEMBANTU BANK</v>
      </c>
      <c r="AT51" s="981">
        <f t="shared" si="23"/>
        <v>0</v>
      </c>
      <c r="AU51" s="981">
        <f t="shared" si="24"/>
        <v>0</v>
      </c>
      <c r="AV51" s="982">
        <f t="shared" si="86"/>
        <v>0</v>
      </c>
      <c r="AW51" s="983">
        <f t="shared" si="25"/>
        <v>3</v>
      </c>
      <c r="AX51" s="980" t="str">
        <f t="shared" si="88"/>
        <v>BUKU PEMBANTU BANK</v>
      </c>
      <c r="AY51" s="984">
        <f t="shared" si="27"/>
        <v>0</v>
      </c>
      <c r="AZ51" s="702">
        <v>4</v>
      </c>
      <c r="BA51" s="649" t="str">
        <f t="shared" si="89"/>
        <v>BUKU PEMBANTU BPP</v>
      </c>
      <c r="BB51" s="651">
        <f>IF(E51="J1",L52,IF(E51="J2",L52,IF(E51="M4",L52,0)))</f>
        <v>0</v>
      </c>
      <c r="BC51" s="650">
        <f t="shared" si="30"/>
        <v>4</v>
      </c>
      <c r="BD51" s="649" t="str">
        <f t="shared" si="91"/>
        <v>BUKU PEMBANTU BPP</v>
      </c>
      <c r="BE51" s="709">
        <f>IF(E51="J3",L52,IF(E51="J4",L52,IF(E51="M5",L52,0)))</f>
        <v>0</v>
      </c>
      <c r="BF51" s="944">
        <v>5</v>
      </c>
      <c r="BG51" s="945" t="str">
        <f t="shared" si="92"/>
        <v>BUKU PEMBANTU UANG PERSEDIAAN</v>
      </c>
      <c r="BH51" s="946">
        <f t="shared" si="34"/>
        <v>0</v>
      </c>
      <c r="BI51" s="945">
        <f t="shared" si="35"/>
        <v>5</v>
      </c>
      <c r="BJ51" s="947" t="str">
        <f t="shared" si="94"/>
        <v>BUKU PEMBANTU UANG PERSEDIAAN</v>
      </c>
      <c r="BK51" s="948">
        <f>IF(E51="D2",L52,IF(E51="H1",L52,IF(E51="H2",L52,IF(E51="J3",L52,IF(E51="K3",L52,IF(E51="N1",L52,IF(E51="N2",L52,0)))))))</f>
        <v>0</v>
      </c>
      <c r="BL51" s="909">
        <v>6</v>
      </c>
      <c r="BM51" s="910" t="str">
        <f t="shared" si="95"/>
        <v>BUKU PEMBANTU LS BENDAHARA</v>
      </c>
      <c r="BN51" s="911">
        <f t="shared" si="39"/>
        <v>0</v>
      </c>
      <c r="BO51" s="910">
        <f t="shared" si="40"/>
        <v>6</v>
      </c>
      <c r="BP51" s="912" t="str">
        <f t="shared" si="97"/>
        <v>BUKU PEMBANTU LS BENDAHARA</v>
      </c>
      <c r="BQ51" s="913">
        <f t="shared" si="42"/>
        <v>0</v>
      </c>
      <c r="BR51" s="702">
        <v>7</v>
      </c>
      <c r="BS51" s="650" t="str">
        <f t="shared" si="98"/>
        <v>BUKU PEMBANTU UANG MUKA PERJADIN</v>
      </c>
      <c r="BT51" s="651">
        <f t="shared" si="44"/>
        <v>0</v>
      </c>
      <c r="BU51" s="650">
        <f t="shared" si="45"/>
        <v>7</v>
      </c>
      <c r="BV51" s="649" t="str">
        <f t="shared" si="100"/>
        <v>BUKU PEMBANTU UANG MUKA PERJADIN</v>
      </c>
      <c r="BW51" s="709">
        <f t="shared" si="47"/>
        <v>0</v>
      </c>
      <c r="BX51" s="873">
        <v>8</v>
      </c>
      <c r="BY51" s="874" t="str">
        <f t="shared" si="101"/>
        <v>BUKU PEMBANTU PAJAK UP</v>
      </c>
      <c r="BZ51" s="875">
        <f t="shared" ref="BZ51:BZ114" si="204">IF(E51="M1",L51,IF(E51="M4",L51,IF(E51="M8",L51,0)))</f>
        <v>394000</v>
      </c>
      <c r="CA51" s="876">
        <f t="shared" si="49"/>
        <v>8</v>
      </c>
      <c r="CB51" s="874" t="str">
        <f t="shared" si="104"/>
        <v>BUKU PEMBANTU PAJAK UP</v>
      </c>
      <c r="CC51" s="877">
        <f>IF(E51="M2",L51,IF(E51="M3",L51,IF(E51="M5",L51,0)))</f>
        <v>0</v>
      </c>
      <c r="CD51" s="805">
        <v>9</v>
      </c>
      <c r="CE51" s="806" t="str">
        <f t="shared" si="105"/>
        <v>BUKU PEMBANTU BUNGA REKENING</v>
      </c>
      <c r="CF51" s="807">
        <f t="shared" si="53"/>
        <v>0</v>
      </c>
      <c r="CG51" s="806">
        <f t="shared" si="54"/>
        <v>9</v>
      </c>
      <c r="CH51" s="806" t="str">
        <f t="shared" si="107"/>
        <v>BUKU PEMBANTU BUNGA REKENING</v>
      </c>
      <c r="CI51" s="808">
        <f t="shared" si="56"/>
        <v>0</v>
      </c>
      <c r="CJ51" s="835">
        <v>10</v>
      </c>
      <c r="CK51" s="836" t="str">
        <f t="shared" si="108"/>
        <v>BUKU PEMBANTU PAJAK UP &amp; LS</v>
      </c>
      <c r="CL51" s="837">
        <f>IF(E51="M1",L51,IF(E51="M4",L51,IF(E51="M6",L51,IF(E51="M8",L51,0))))</f>
        <v>394000</v>
      </c>
      <c r="CM51" s="836">
        <f t="shared" si="58"/>
        <v>10</v>
      </c>
      <c r="CN51" s="836" t="str">
        <f t="shared" si="111"/>
        <v>BUKU PEMBANTU PAJAK UP &amp; LS</v>
      </c>
      <c r="CO51" s="838">
        <f t="shared" si="112"/>
        <v>0</v>
      </c>
      <c r="CP51" s="786">
        <f t="shared" si="113"/>
        <v>0</v>
      </c>
      <c r="CQ51" s="787">
        <f t="shared" si="114"/>
        <v>0</v>
      </c>
      <c r="CR51" s="782">
        <f t="shared" si="115"/>
        <v>0</v>
      </c>
      <c r="CS51" s="733">
        <v>11</v>
      </c>
      <c r="CT51" s="734" t="str">
        <f t="shared" si="116"/>
        <v>BUKU PENGESAHAN BELANJA</v>
      </c>
      <c r="CU51" s="735">
        <f t="shared" si="200"/>
        <v>0</v>
      </c>
      <c r="CV51" s="734">
        <f t="shared" si="125"/>
        <v>11</v>
      </c>
      <c r="CW51" s="736" t="str">
        <f t="shared" si="118"/>
        <v>BUKU PENGESAHAN BELANJA</v>
      </c>
      <c r="CX51" s="737">
        <f t="shared" si="119"/>
        <v>0</v>
      </c>
      <c r="CY51" s="769">
        <v>12</v>
      </c>
      <c r="CZ51" s="770" t="str">
        <f t="shared" si="67"/>
        <v>BUKU PENGEMBALIAN BELANJA</v>
      </c>
      <c r="DA51" s="771">
        <f t="shared" si="202"/>
        <v>0</v>
      </c>
      <c r="DB51" s="770">
        <f t="shared" si="68"/>
        <v>12</v>
      </c>
      <c r="DC51" s="770" t="str">
        <f t="shared" si="122"/>
        <v>BUKU PENGEMBALIAN BELANJA</v>
      </c>
      <c r="DD51" s="772">
        <f t="shared" si="123"/>
        <v>0</v>
      </c>
    </row>
    <row r="52" spans="1:108" x14ac:dyDescent="0.2">
      <c r="A52" s="1124" t="s">
        <v>609</v>
      </c>
      <c r="B52" s="63"/>
      <c r="C52" s="677">
        <v>46051</v>
      </c>
      <c r="D52" s="540" t="str">
        <f t="shared" si="124"/>
        <v>2026.042</v>
      </c>
      <c r="E52" s="648" t="s">
        <v>53</v>
      </c>
      <c r="F52" s="611" t="s">
        <v>713</v>
      </c>
      <c r="G52" s="649"/>
      <c r="H52" s="639" t="s">
        <v>577</v>
      </c>
      <c r="I52" s="1129"/>
      <c r="J52" s="648"/>
      <c r="K52" s="639" t="s">
        <v>78</v>
      </c>
      <c r="L52" s="1130">
        <v>394000</v>
      </c>
      <c r="M52" s="639"/>
      <c r="N52" s="639" t="s">
        <v>78</v>
      </c>
      <c r="O52" s="651">
        <f t="shared" si="70"/>
        <v>0</v>
      </c>
      <c r="P52" s="1090">
        <f t="shared" si="71"/>
        <v>0</v>
      </c>
      <c r="Q52" s="641">
        <f t="shared" si="0"/>
        <v>0</v>
      </c>
      <c r="R52" s="640">
        <v>1</v>
      </c>
      <c r="S52" s="640" t="str">
        <f t="shared" si="1"/>
        <v>BUKU KAS UMUM</v>
      </c>
      <c r="T52" s="641">
        <f t="shared" si="2"/>
        <v>0</v>
      </c>
      <c r="U52" s="641">
        <f t="shared" si="3"/>
        <v>0</v>
      </c>
      <c r="V52" s="641">
        <f t="shared" si="4"/>
        <v>0</v>
      </c>
      <c r="W52" s="1082">
        <f t="shared" si="72"/>
        <v>394000</v>
      </c>
      <c r="X52" s="641">
        <f t="shared" si="5"/>
        <v>0</v>
      </c>
      <c r="Y52" s="640">
        <f t="shared" si="73"/>
        <v>1</v>
      </c>
      <c r="Z52" s="640" t="str">
        <f t="shared" si="7"/>
        <v>BUKU KAS UMUM</v>
      </c>
      <c r="AA52" s="1083">
        <f t="shared" si="8"/>
        <v>394000</v>
      </c>
      <c r="AB52" s="1055">
        <v>10</v>
      </c>
      <c r="AC52" s="1056" t="str">
        <f t="shared" si="74"/>
        <v>BUKU PEMBANTU PAJAK UP &amp; LS</v>
      </c>
      <c r="AD52" s="1057">
        <f t="shared" si="75"/>
        <v>0</v>
      </c>
      <c r="AE52" s="1057">
        <f t="shared" si="76"/>
        <v>0</v>
      </c>
      <c r="AF52" s="1057">
        <f>AVERAGE(AD52+AE52)</f>
        <v>0</v>
      </c>
      <c r="AG52" s="1057">
        <f t="shared" si="78"/>
        <v>0</v>
      </c>
      <c r="AH52" s="1057">
        <f t="shared" si="79"/>
        <v>394000</v>
      </c>
      <c r="AI52" s="1058">
        <f t="shared" si="14"/>
        <v>10</v>
      </c>
      <c r="AJ52" s="1058" t="str">
        <f t="shared" si="81"/>
        <v>BUKU PEMBANTU PAJAK UP &amp; LS</v>
      </c>
      <c r="AK52" s="1059">
        <f t="shared" si="16"/>
        <v>394000</v>
      </c>
      <c r="AL52" s="1014">
        <v>2</v>
      </c>
      <c r="AM52" s="1015" t="str">
        <f t="shared" si="82"/>
        <v>BUKU PEMBANTU KAS TUNAI</v>
      </c>
      <c r="AN52" s="1016">
        <f t="shared" si="18"/>
        <v>0</v>
      </c>
      <c r="AO52" s="1015">
        <f t="shared" si="19"/>
        <v>2</v>
      </c>
      <c r="AP52" s="1015" t="str">
        <f t="shared" si="84"/>
        <v>BUKU PEMBANTU KAS TUNAI</v>
      </c>
      <c r="AQ52" s="1017">
        <f t="shared" ref="AQ52:AQ115" si="205">IF(E52="G2",L53,IF(E52="H1",L53,IF(E52="I1",L53,IF(E52="J1",L53,IF(E52="K1",L53,IF(E52="L2",L53,IF(E52="M2",L53,IF(E52="N1",L53,0))))))))</f>
        <v>0</v>
      </c>
      <c r="AR52" s="979">
        <v>3</v>
      </c>
      <c r="AS52" s="980" t="str">
        <f t="shared" si="85"/>
        <v>BUKU PEMBANTU BANK</v>
      </c>
      <c r="AT52" s="981">
        <f t="shared" si="23"/>
        <v>0</v>
      </c>
      <c r="AU52" s="981">
        <f t="shared" si="24"/>
        <v>0</v>
      </c>
      <c r="AV52" s="982">
        <f t="shared" si="86"/>
        <v>394000</v>
      </c>
      <c r="AW52" s="983">
        <f t="shared" si="25"/>
        <v>3</v>
      </c>
      <c r="AX52" s="980" t="str">
        <f t="shared" si="88"/>
        <v>BUKU PEMBANTU BANK</v>
      </c>
      <c r="AY52" s="984">
        <f t="shared" si="27"/>
        <v>394000</v>
      </c>
      <c r="AZ52" s="702">
        <v>4</v>
      </c>
      <c r="BA52" s="649" t="str">
        <f t="shared" si="89"/>
        <v>BUKU PEMBANTU BPP</v>
      </c>
      <c r="BB52" s="651">
        <f t="shared" ref="BB52:BB115" si="206">IF(E52="J1",L53,IF(E52="J2",L53,IF(E52="M4",L53,0)))</f>
        <v>0</v>
      </c>
      <c r="BC52" s="650">
        <f t="shared" si="30"/>
        <v>4</v>
      </c>
      <c r="BD52" s="649" t="str">
        <f t="shared" si="91"/>
        <v>BUKU PEMBANTU BPP</v>
      </c>
      <c r="BE52" s="709">
        <f t="shared" ref="BE52:BE115" si="207">IF(E52="J3",L53,IF(E52="J4",L53,IF(E52="M5",L53,0)))</f>
        <v>0</v>
      </c>
      <c r="BF52" s="944">
        <v>5</v>
      </c>
      <c r="BG52" s="945" t="str">
        <f t="shared" si="92"/>
        <v>BUKU PEMBANTU UANG PERSEDIAAN</v>
      </c>
      <c r="BH52" s="946">
        <f t="shared" si="34"/>
        <v>0</v>
      </c>
      <c r="BI52" s="945">
        <f t="shared" si="35"/>
        <v>5</v>
      </c>
      <c r="BJ52" s="947" t="str">
        <f t="shared" si="94"/>
        <v>BUKU PEMBANTU UANG PERSEDIAAN</v>
      </c>
      <c r="BK52" s="948">
        <f t="shared" ref="BK52:BK115" si="208">IF(E52="D2",L53,IF(E52="H1",L53,IF(E52="H2",L53,IF(E52="J3",L53,IF(E52="K3",L53,IF(E52="N1",L53,IF(E52="N2",L53,0)))))))</f>
        <v>0</v>
      </c>
      <c r="BL52" s="909">
        <v>6</v>
      </c>
      <c r="BM52" s="910" t="str">
        <f t="shared" si="95"/>
        <v>BUKU PEMBANTU LS BENDAHARA</v>
      </c>
      <c r="BN52" s="911">
        <f t="shared" si="39"/>
        <v>0</v>
      </c>
      <c r="BO52" s="910">
        <f t="shared" si="40"/>
        <v>6</v>
      </c>
      <c r="BP52" s="912" t="str">
        <f t="shared" si="97"/>
        <v>BUKU PEMBANTU LS BENDAHARA</v>
      </c>
      <c r="BQ52" s="913">
        <f t="shared" si="42"/>
        <v>394000</v>
      </c>
      <c r="BR52" s="702">
        <v>7</v>
      </c>
      <c r="BS52" s="650" t="str">
        <f t="shared" si="98"/>
        <v>BUKU PEMBANTU UANG MUKA PERJADIN</v>
      </c>
      <c r="BT52" s="651">
        <f t="shared" si="44"/>
        <v>0</v>
      </c>
      <c r="BU52" s="650">
        <f t="shared" si="45"/>
        <v>7</v>
      </c>
      <c r="BV52" s="649" t="str">
        <f t="shared" si="100"/>
        <v>BUKU PEMBANTU UANG MUKA PERJADIN</v>
      </c>
      <c r="BW52" s="709">
        <f t="shared" si="47"/>
        <v>0</v>
      </c>
      <c r="BX52" s="873">
        <v>8</v>
      </c>
      <c r="BY52" s="874" t="str">
        <f t="shared" si="101"/>
        <v>BUKU PEMBANTU PAJAK UP</v>
      </c>
      <c r="BZ52" s="875">
        <f t="shared" si="204"/>
        <v>0</v>
      </c>
      <c r="CA52" s="876">
        <f t="shared" si="49"/>
        <v>8</v>
      </c>
      <c r="CB52" s="874" t="str">
        <f t="shared" si="104"/>
        <v>BUKU PEMBANTU PAJAK UP</v>
      </c>
      <c r="CC52" s="877">
        <f t="shared" ref="CC52:CC115" si="209">IF(E52="M2",L52,IF(E52="M3",L52,IF(E52="M5",L52,0)))</f>
        <v>394000</v>
      </c>
      <c r="CD52" s="805">
        <v>9</v>
      </c>
      <c r="CE52" s="806" t="str">
        <f t="shared" si="105"/>
        <v>BUKU PEMBANTU BUNGA REKENING</v>
      </c>
      <c r="CF52" s="807">
        <f t="shared" si="53"/>
        <v>0</v>
      </c>
      <c r="CG52" s="806">
        <f t="shared" si="54"/>
        <v>9</v>
      </c>
      <c r="CH52" s="806" t="str">
        <f t="shared" si="107"/>
        <v>BUKU PEMBANTU BUNGA REKENING</v>
      </c>
      <c r="CI52" s="808">
        <f t="shared" si="56"/>
        <v>0</v>
      </c>
      <c r="CJ52" s="835">
        <v>10</v>
      </c>
      <c r="CK52" s="836" t="str">
        <f t="shared" si="108"/>
        <v>BUKU PEMBANTU PAJAK UP &amp; LS</v>
      </c>
      <c r="CL52" s="837">
        <f>IF(E52="M1",L52,IF(E52="M4",L52,IF(E52="M6",L52,IF(E52="M8",L52,0))))</f>
        <v>0</v>
      </c>
      <c r="CM52" s="836">
        <f t="shared" si="58"/>
        <v>10</v>
      </c>
      <c r="CN52" s="836" t="str">
        <f t="shared" si="111"/>
        <v>BUKU PEMBANTU PAJAK UP &amp; LS</v>
      </c>
      <c r="CO52" s="838">
        <f t="shared" si="112"/>
        <v>394000</v>
      </c>
      <c r="CP52" s="786">
        <f t="shared" si="113"/>
        <v>0</v>
      </c>
      <c r="CQ52" s="787">
        <f t="shared" si="114"/>
        <v>0</v>
      </c>
      <c r="CR52" s="782">
        <f t="shared" si="115"/>
        <v>0</v>
      </c>
      <c r="CS52" s="733">
        <v>11</v>
      </c>
      <c r="CT52" s="734" t="str">
        <f t="shared" si="116"/>
        <v>BUKU PENGESAHAN BELANJA</v>
      </c>
      <c r="CU52" s="735">
        <f t="shared" si="200"/>
        <v>394000</v>
      </c>
      <c r="CV52" s="734">
        <f t="shared" si="125"/>
        <v>11</v>
      </c>
      <c r="CW52" s="736" t="str">
        <f t="shared" si="118"/>
        <v>BUKU PENGESAHAN BELANJA</v>
      </c>
      <c r="CX52" s="737">
        <f t="shared" si="119"/>
        <v>0</v>
      </c>
      <c r="CY52" s="769">
        <v>12</v>
      </c>
      <c r="CZ52" s="770" t="str">
        <f t="shared" si="67"/>
        <v>BUKU PENGEMBALIAN BELANJA</v>
      </c>
      <c r="DA52" s="771">
        <f t="shared" si="202"/>
        <v>0</v>
      </c>
      <c r="DB52" s="770">
        <f t="shared" si="68"/>
        <v>12</v>
      </c>
      <c r="DC52" s="770" t="str">
        <f t="shared" si="122"/>
        <v>BUKU PENGEMBALIAN BELANJA</v>
      </c>
      <c r="DD52" s="772">
        <f t="shared" si="123"/>
        <v>0</v>
      </c>
    </row>
    <row r="53" spans="1:108" x14ac:dyDescent="0.2">
      <c r="A53" s="1124" t="s">
        <v>610</v>
      </c>
      <c r="B53" s="63"/>
      <c r="C53" s="677">
        <v>46051</v>
      </c>
      <c r="D53" s="540" t="str">
        <f t="shared" si="124"/>
        <v>2026.043</v>
      </c>
      <c r="E53" s="648" t="s">
        <v>46</v>
      </c>
      <c r="F53" s="610" t="s">
        <v>714</v>
      </c>
      <c r="G53" s="649"/>
      <c r="H53" s="639" t="s">
        <v>721</v>
      </c>
      <c r="I53" s="1129"/>
      <c r="J53" s="648"/>
      <c r="K53" s="639"/>
      <c r="L53" s="1131">
        <v>31360000</v>
      </c>
      <c r="M53" s="639"/>
      <c r="N53" s="1132"/>
      <c r="O53" s="651">
        <f t="shared" si="70"/>
        <v>0</v>
      </c>
      <c r="P53" s="1090">
        <f t="shared" si="71"/>
        <v>0</v>
      </c>
      <c r="Q53" s="641">
        <f t="shared" si="0"/>
        <v>0</v>
      </c>
      <c r="R53" s="640">
        <v>1</v>
      </c>
      <c r="S53" s="640" t="str">
        <f t="shared" si="1"/>
        <v>BUKU KAS UMUM</v>
      </c>
      <c r="T53" s="641">
        <f t="shared" si="2"/>
        <v>0</v>
      </c>
      <c r="U53" s="641">
        <f t="shared" si="3"/>
        <v>0</v>
      </c>
      <c r="V53" s="641">
        <f t="shared" si="4"/>
        <v>31360000</v>
      </c>
      <c r="W53" s="1082">
        <f t="shared" si="72"/>
        <v>0</v>
      </c>
      <c r="X53" s="641">
        <f t="shared" si="5"/>
        <v>0</v>
      </c>
      <c r="Y53" s="640">
        <f t="shared" si="73"/>
        <v>1</v>
      </c>
      <c r="Z53" s="640" t="str">
        <f t="shared" si="7"/>
        <v>BUKU KAS UMUM</v>
      </c>
      <c r="AA53" s="1083">
        <f t="shared" si="8"/>
        <v>31360000</v>
      </c>
      <c r="AB53" s="1055">
        <v>10</v>
      </c>
      <c r="AC53" s="1056" t="str">
        <f t="shared" si="74"/>
        <v>BUKU PEMBANTU PAJAK UP &amp; LS</v>
      </c>
      <c r="AD53" s="1057">
        <f t="shared" si="75"/>
        <v>0</v>
      </c>
      <c r="AE53" s="1057">
        <f t="shared" si="76"/>
        <v>0</v>
      </c>
      <c r="AF53" s="1057">
        <f t="shared" si="77"/>
        <v>0</v>
      </c>
      <c r="AG53" s="1057">
        <f t="shared" si="78"/>
        <v>31360000</v>
      </c>
      <c r="AH53" s="1057">
        <f t="shared" si="79"/>
        <v>0</v>
      </c>
      <c r="AI53" s="1058">
        <f t="shared" si="14"/>
        <v>10</v>
      </c>
      <c r="AJ53" s="1058" t="str">
        <f t="shared" si="81"/>
        <v>BUKU PEMBANTU PAJAK UP &amp; LS</v>
      </c>
      <c r="AK53" s="1059">
        <f t="shared" si="16"/>
        <v>31360000</v>
      </c>
      <c r="AL53" s="1014">
        <v>2</v>
      </c>
      <c r="AM53" s="1015" t="str">
        <f t="shared" si="82"/>
        <v>BUKU PEMBANTU KAS TUNAI</v>
      </c>
      <c r="AN53" s="1016">
        <f t="shared" si="18"/>
        <v>0</v>
      </c>
      <c r="AO53" s="1015">
        <f t="shared" si="19"/>
        <v>2</v>
      </c>
      <c r="AP53" s="1015" t="str">
        <f t="shared" si="84"/>
        <v>BUKU PEMBANTU KAS TUNAI</v>
      </c>
      <c r="AQ53" s="1017">
        <f t="shared" si="205"/>
        <v>0</v>
      </c>
      <c r="AR53" s="979">
        <v>3</v>
      </c>
      <c r="AS53" s="980" t="str">
        <f t="shared" si="85"/>
        <v>BUKU PEMBANTU BANK</v>
      </c>
      <c r="AT53" s="981">
        <f t="shared" si="23"/>
        <v>0</v>
      </c>
      <c r="AU53" s="981">
        <f t="shared" si="24"/>
        <v>31360000</v>
      </c>
      <c r="AV53" s="982">
        <f t="shared" si="86"/>
        <v>0</v>
      </c>
      <c r="AW53" s="983">
        <f t="shared" si="25"/>
        <v>3</v>
      </c>
      <c r="AX53" s="980" t="str">
        <f t="shared" si="88"/>
        <v>BUKU PEMBANTU BANK</v>
      </c>
      <c r="AY53" s="984">
        <f t="shared" si="27"/>
        <v>31360000</v>
      </c>
      <c r="AZ53" s="702">
        <v>4</v>
      </c>
      <c r="BA53" s="649" t="str">
        <f t="shared" si="89"/>
        <v>BUKU PEMBANTU BPP</v>
      </c>
      <c r="BB53" s="651">
        <f t="shared" si="206"/>
        <v>0</v>
      </c>
      <c r="BC53" s="650">
        <f t="shared" si="30"/>
        <v>4</v>
      </c>
      <c r="BD53" s="649" t="str">
        <f t="shared" si="91"/>
        <v>BUKU PEMBANTU BPP</v>
      </c>
      <c r="BE53" s="709">
        <f t="shared" si="207"/>
        <v>0</v>
      </c>
      <c r="BF53" s="944">
        <v>5</v>
      </c>
      <c r="BG53" s="945" t="str">
        <f t="shared" si="92"/>
        <v>BUKU PEMBANTU UANG PERSEDIAAN</v>
      </c>
      <c r="BH53" s="946">
        <f t="shared" si="34"/>
        <v>0</v>
      </c>
      <c r="BI53" s="945">
        <f t="shared" si="35"/>
        <v>5</v>
      </c>
      <c r="BJ53" s="947" t="str">
        <f t="shared" si="94"/>
        <v>BUKU PEMBANTU UANG PERSEDIAAN</v>
      </c>
      <c r="BK53" s="948">
        <f t="shared" si="208"/>
        <v>0</v>
      </c>
      <c r="BL53" s="909">
        <v>6</v>
      </c>
      <c r="BM53" s="910" t="str">
        <f t="shared" si="95"/>
        <v>BUKU PEMBANTU LS BENDAHARA</v>
      </c>
      <c r="BN53" s="911">
        <f t="shared" si="39"/>
        <v>0</v>
      </c>
      <c r="BO53" s="910">
        <f t="shared" si="40"/>
        <v>6</v>
      </c>
      <c r="BP53" s="912" t="str">
        <f t="shared" si="97"/>
        <v>BUKU PEMBANTU LS BENDAHARA</v>
      </c>
      <c r="BQ53" s="913">
        <f t="shared" si="42"/>
        <v>31360000</v>
      </c>
      <c r="BR53" s="702">
        <v>7</v>
      </c>
      <c r="BS53" s="650" t="str">
        <f t="shared" si="98"/>
        <v>BUKU PEMBANTU UANG MUKA PERJADIN</v>
      </c>
      <c r="BT53" s="651">
        <f t="shared" si="44"/>
        <v>0</v>
      </c>
      <c r="BU53" s="650">
        <f t="shared" si="45"/>
        <v>7</v>
      </c>
      <c r="BV53" s="649" t="str">
        <f t="shared" si="100"/>
        <v>BUKU PEMBANTU UANG MUKA PERJADIN</v>
      </c>
      <c r="BW53" s="709">
        <f t="shared" si="47"/>
        <v>0</v>
      </c>
      <c r="BX53" s="873">
        <v>8</v>
      </c>
      <c r="BY53" s="874" t="str">
        <f t="shared" si="101"/>
        <v>BUKU PEMBANTU PAJAK UP</v>
      </c>
      <c r="BZ53" s="875">
        <f t="shared" si="204"/>
        <v>0</v>
      </c>
      <c r="CA53" s="876">
        <f t="shared" si="49"/>
        <v>8</v>
      </c>
      <c r="CB53" s="874" t="str">
        <f t="shared" si="104"/>
        <v>BUKU PEMBANTU PAJAK UP</v>
      </c>
      <c r="CC53" s="877">
        <f t="shared" si="209"/>
        <v>0</v>
      </c>
      <c r="CD53" s="805">
        <v>9</v>
      </c>
      <c r="CE53" s="806" t="str">
        <f t="shared" si="105"/>
        <v>BUKU PEMBANTU BUNGA REKENING</v>
      </c>
      <c r="CF53" s="807">
        <f t="shared" si="53"/>
        <v>0</v>
      </c>
      <c r="CG53" s="806">
        <f t="shared" si="54"/>
        <v>9</v>
      </c>
      <c r="CH53" s="806" t="str">
        <f t="shared" si="107"/>
        <v>BUKU PEMBANTU BUNGA REKENING</v>
      </c>
      <c r="CI53" s="808">
        <f t="shared" si="56"/>
        <v>0</v>
      </c>
      <c r="CJ53" s="835">
        <v>10</v>
      </c>
      <c r="CK53" s="836" t="str">
        <f t="shared" si="108"/>
        <v>BUKU PEMBANTU PAJAK UP &amp; LS</v>
      </c>
      <c r="CL53" s="837">
        <f t="shared" si="109"/>
        <v>0</v>
      </c>
      <c r="CM53" s="836">
        <f t="shared" si="58"/>
        <v>10</v>
      </c>
      <c r="CN53" s="836" t="str">
        <f t="shared" si="111"/>
        <v>BUKU PEMBANTU PAJAK UP &amp; LS</v>
      </c>
      <c r="CO53" s="838">
        <f t="shared" si="112"/>
        <v>0</v>
      </c>
      <c r="CP53" s="786">
        <f t="shared" si="113"/>
        <v>0</v>
      </c>
      <c r="CQ53" s="787">
        <f t="shared" si="114"/>
        <v>0</v>
      </c>
      <c r="CR53" s="782">
        <f t="shared" si="115"/>
        <v>0</v>
      </c>
      <c r="CS53" s="733">
        <v>11</v>
      </c>
      <c r="CT53" s="734" t="str">
        <f t="shared" si="116"/>
        <v>BUKU PENGESAHAN BELANJA</v>
      </c>
      <c r="CU53" s="735">
        <f t="shared" si="200"/>
        <v>31360000</v>
      </c>
      <c r="CV53" s="734">
        <f t="shared" si="125"/>
        <v>11</v>
      </c>
      <c r="CW53" s="736" t="str">
        <f t="shared" si="118"/>
        <v>BUKU PENGESAHAN BELANJA</v>
      </c>
      <c r="CX53" s="737">
        <f t="shared" si="119"/>
        <v>0</v>
      </c>
      <c r="CY53" s="769">
        <v>12</v>
      </c>
      <c r="CZ53" s="770" t="str">
        <f t="shared" si="67"/>
        <v>BUKU PENGEMBALIAN BELANJA</v>
      </c>
      <c r="DA53" s="771">
        <f t="shared" si="202"/>
        <v>0</v>
      </c>
      <c r="DB53" s="770">
        <f t="shared" si="68"/>
        <v>12</v>
      </c>
      <c r="DC53" s="770" t="str">
        <f t="shared" si="122"/>
        <v>BUKU PENGEMBALIAN BELANJA</v>
      </c>
      <c r="DD53" s="772">
        <f t="shared" si="123"/>
        <v>0</v>
      </c>
    </row>
    <row r="54" spans="1:108" x14ac:dyDescent="0.2">
      <c r="A54" s="1124" t="s">
        <v>611</v>
      </c>
      <c r="B54" s="63"/>
      <c r="C54" s="677">
        <v>46051</v>
      </c>
      <c r="D54" s="540" t="str">
        <f t="shared" si="124"/>
        <v>2026.044</v>
      </c>
      <c r="E54" s="648" t="s">
        <v>528</v>
      </c>
      <c r="F54" s="610" t="s">
        <v>715</v>
      </c>
      <c r="G54" s="649"/>
      <c r="H54" s="639" t="s">
        <v>721</v>
      </c>
      <c r="I54" s="1129"/>
      <c r="J54" s="648"/>
      <c r="K54" s="639" t="s">
        <v>78</v>
      </c>
      <c r="L54" s="1131">
        <v>640000</v>
      </c>
      <c r="M54" s="639"/>
      <c r="N54" s="639" t="s">
        <v>78</v>
      </c>
      <c r="O54" s="651">
        <f t="shared" si="70"/>
        <v>0</v>
      </c>
      <c r="P54" s="1090">
        <f t="shared" si="71"/>
        <v>0</v>
      </c>
      <c r="Q54" s="641">
        <f t="shared" si="0"/>
        <v>0</v>
      </c>
      <c r="R54" s="640">
        <v>1</v>
      </c>
      <c r="S54" s="640" t="str">
        <f t="shared" si="1"/>
        <v>BUKU KAS UMUM</v>
      </c>
      <c r="T54" s="641">
        <f t="shared" si="2"/>
        <v>0</v>
      </c>
      <c r="U54" s="641">
        <f t="shared" si="3"/>
        <v>0</v>
      </c>
      <c r="V54" s="641">
        <f t="shared" si="4"/>
        <v>0</v>
      </c>
      <c r="W54" s="1082">
        <f t="shared" si="72"/>
        <v>0</v>
      </c>
      <c r="X54" s="641">
        <f t="shared" si="5"/>
        <v>0</v>
      </c>
      <c r="Y54" s="640">
        <f t="shared" si="73"/>
        <v>1</v>
      </c>
      <c r="Z54" s="640" t="str">
        <f t="shared" si="7"/>
        <v>BUKU KAS UMUM</v>
      </c>
      <c r="AA54" s="1083">
        <f t="shared" si="8"/>
        <v>0</v>
      </c>
      <c r="AB54" s="1055">
        <v>10</v>
      </c>
      <c r="AC54" s="1056" t="str">
        <f t="shared" si="74"/>
        <v>BUKU PEMBANTU PAJAK UP &amp; LS</v>
      </c>
      <c r="AD54" s="1057">
        <f t="shared" si="75"/>
        <v>640000</v>
      </c>
      <c r="AE54" s="1057">
        <f t="shared" si="76"/>
        <v>0</v>
      </c>
      <c r="AF54" s="1057">
        <f t="shared" si="77"/>
        <v>640000</v>
      </c>
      <c r="AG54" s="1057">
        <f t="shared" si="78"/>
        <v>0</v>
      </c>
      <c r="AH54" s="1057">
        <f t="shared" si="79"/>
        <v>0</v>
      </c>
      <c r="AI54" s="1058">
        <f t="shared" si="14"/>
        <v>10</v>
      </c>
      <c r="AJ54" s="1058" t="str">
        <f t="shared" si="81"/>
        <v>BUKU PEMBANTU PAJAK UP &amp; LS</v>
      </c>
      <c r="AK54" s="1059">
        <f t="shared" si="16"/>
        <v>0</v>
      </c>
      <c r="AL54" s="1014">
        <v>2</v>
      </c>
      <c r="AM54" s="1015" t="str">
        <f t="shared" si="82"/>
        <v>BUKU PEMBANTU KAS TUNAI</v>
      </c>
      <c r="AN54" s="1016">
        <f t="shared" si="18"/>
        <v>0</v>
      </c>
      <c r="AO54" s="1015">
        <f t="shared" si="19"/>
        <v>2</v>
      </c>
      <c r="AP54" s="1015" t="str">
        <f t="shared" si="84"/>
        <v>BUKU PEMBANTU KAS TUNAI</v>
      </c>
      <c r="AQ54" s="1017">
        <f t="shared" si="205"/>
        <v>0</v>
      </c>
      <c r="AR54" s="979">
        <v>3</v>
      </c>
      <c r="AS54" s="980" t="str">
        <f t="shared" si="85"/>
        <v>BUKU PEMBANTU BANK</v>
      </c>
      <c r="AT54" s="981">
        <f t="shared" si="23"/>
        <v>0</v>
      </c>
      <c r="AU54" s="981">
        <f t="shared" si="24"/>
        <v>0</v>
      </c>
      <c r="AV54" s="982">
        <f t="shared" si="86"/>
        <v>0</v>
      </c>
      <c r="AW54" s="983">
        <f t="shared" si="25"/>
        <v>3</v>
      </c>
      <c r="AX54" s="980" t="str">
        <f t="shared" si="88"/>
        <v>BUKU PEMBANTU BANK</v>
      </c>
      <c r="AY54" s="984">
        <f t="shared" si="27"/>
        <v>0</v>
      </c>
      <c r="AZ54" s="702">
        <v>4</v>
      </c>
      <c r="BA54" s="649" t="str">
        <f t="shared" si="89"/>
        <v>BUKU PEMBANTU BPP</v>
      </c>
      <c r="BB54" s="651">
        <f t="shared" si="206"/>
        <v>0</v>
      </c>
      <c r="BC54" s="650">
        <f t="shared" si="30"/>
        <v>4</v>
      </c>
      <c r="BD54" s="649" t="str">
        <f t="shared" si="91"/>
        <v>BUKU PEMBANTU BPP</v>
      </c>
      <c r="BE54" s="709">
        <f t="shared" si="207"/>
        <v>0</v>
      </c>
      <c r="BF54" s="944">
        <v>5</v>
      </c>
      <c r="BG54" s="945" t="str">
        <f t="shared" si="92"/>
        <v>BUKU PEMBANTU UANG PERSEDIAAN</v>
      </c>
      <c r="BH54" s="946">
        <f t="shared" si="34"/>
        <v>0</v>
      </c>
      <c r="BI54" s="945">
        <f t="shared" si="35"/>
        <v>5</v>
      </c>
      <c r="BJ54" s="947" t="str">
        <f t="shared" si="94"/>
        <v>BUKU PEMBANTU UANG PERSEDIAAN</v>
      </c>
      <c r="BK54" s="948">
        <f t="shared" si="208"/>
        <v>0</v>
      </c>
      <c r="BL54" s="909">
        <v>6</v>
      </c>
      <c r="BM54" s="910" t="str">
        <f t="shared" si="95"/>
        <v>BUKU PEMBANTU LS BENDAHARA</v>
      </c>
      <c r="BN54" s="911">
        <f t="shared" si="39"/>
        <v>0</v>
      </c>
      <c r="BO54" s="910">
        <f t="shared" si="40"/>
        <v>6</v>
      </c>
      <c r="BP54" s="912" t="str">
        <f t="shared" si="97"/>
        <v>BUKU PEMBANTU LS BENDAHARA</v>
      </c>
      <c r="BQ54" s="913">
        <f t="shared" si="42"/>
        <v>0</v>
      </c>
      <c r="BR54" s="702">
        <v>7</v>
      </c>
      <c r="BS54" s="650" t="str">
        <f t="shared" si="98"/>
        <v>BUKU PEMBANTU UANG MUKA PERJADIN</v>
      </c>
      <c r="BT54" s="651">
        <f t="shared" si="44"/>
        <v>0</v>
      </c>
      <c r="BU54" s="650">
        <f t="shared" si="45"/>
        <v>7</v>
      </c>
      <c r="BV54" s="649" t="str">
        <f t="shared" si="100"/>
        <v>BUKU PEMBANTU UANG MUKA PERJADIN</v>
      </c>
      <c r="BW54" s="709">
        <f t="shared" si="47"/>
        <v>0</v>
      </c>
      <c r="BX54" s="873">
        <v>8</v>
      </c>
      <c r="BY54" s="874" t="str">
        <f t="shared" si="101"/>
        <v>BUKU PEMBANTU PAJAK UP</v>
      </c>
      <c r="BZ54" s="875">
        <f t="shared" si="204"/>
        <v>640000</v>
      </c>
      <c r="CA54" s="876">
        <f t="shared" si="49"/>
        <v>8</v>
      </c>
      <c r="CB54" s="874" t="str">
        <f t="shared" si="104"/>
        <v>BUKU PEMBANTU PAJAK UP</v>
      </c>
      <c r="CC54" s="877">
        <f t="shared" si="209"/>
        <v>0</v>
      </c>
      <c r="CD54" s="805">
        <v>9</v>
      </c>
      <c r="CE54" s="806" t="str">
        <f t="shared" si="105"/>
        <v>BUKU PEMBANTU BUNGA REKENING</v>
      </c>
      <c r="CF54" s="807">
        <f t="shared" si="53"/>
        <v>0</v>
      </c>
      <c r="CG54" s="806">
        <f t="shared" si="54"/>
        <v>9</v>
      </c>
      <c r="CH54" s="806" t="str">
        <f t="shared" si="107"/>
        <v>BUKU PEMBANTU BUNGA REKENING</v>
      </c>
      <c r="CI54" s="808">
        <f t="shared" si="56"/>
        <v>0</v>
      </c>
      <c r="CJ54" s="835">
        <v>10</v>
      </c>
      <c r="CK54" s="836" t="str">
        <f t="shared" si="108"/>
        <v>BUKU PEMBANTU PAJAK UP &amp; LS</v>
      </c>
      <c r="CL54" s="837">
        <f t="shared" si="109"/>
        <v>640000</v>
      </c>
      <c r="CM54" s="836">
        <f t="shared" si="58"/>
        <v>10</v>
      </c>
      <c r="CN54" s="836" t="str">
        <f t="shared" si="111"/>
        <v>BUKU PEMBANTU PAJAK UP &amp; LS</v>
      </c>
      <c r="CO54" s="838">
        <f t="shared" si="112"/>
        <v>0</v>
      </c>
      <c r="CP54" s="786">
        <f t="shared" si="113"/>
        <v>0</v>
      </c>
      <c r="CQ54" s="787">
        <f t="shared" si="114"/>
        <v>0</v>
      </c>
      <c r="CR54" s="782">
        <f t="shared" si="115"/>
        <v>0</v>
      </c>
      <c r="CS54" s="733">
        <v>11</v>
      </c>
      <c r="CT54" s="734" t="str">
        <f t="shared" si="116"/>
        <v>BUKU PENGESAHAN BELANJA</v>
      </c>
      <c r="CU54" s="735">
        <f t="shared" si="200"/>
        <v>0</v>
      </c>
      <c r="CV54" s="734">
        <f t="shared" si="125"/>
        <v>11</v>
      </c>
      <c r="CW54" s="736" t="str">
        <f t="shared" si="118"/>
        <v>BUKU PENGESAHAN BELANJA</v>
      </c>
      <c r="CX54" s="737">
        <f t="shared" si="119"/>
        <v>0</v>
      </c>
      <c r="CY54" s="769">
        <v>12</v>
      </c>
      <c r="CZ54" s="770" t="str">
        <f t="shared" si="67"/>
        <v>BUKU PENGEMBALIAN BELANJA</v>
      </c>
      <c r="DA54" s="771">
        <f t="shared" si="202"/>
        <v>0</v>
      </c>
      <c r="DB54" s="770">
        <f t="shared" si="68"/>
        <v>12</v>
      </c>
      <c r="DC54" s="770" t="str">
        <f t="shared" si="122"/>
        <v>BUKU PENGEMBALIAN BELANJA</v>
      </c>
      <c r="DD54" s="772">
        <f t="shared" si="123"/>
        <v>0</v>
      </c>
    </row>
    <row r="55" spans="1:108" x14ac:dyDescent="0.2">
      <c r="A55" s="1124" t="s">
        <v>612</v>
      </c>
      <c r="B55" s="63"/>
      <c r="C55" s="677">
        <v>46051</v>
      </c>
      <c r="D55" s="540" t="str">
        <f t="shared" si="124"/>
        <v>2026.045</v>
      </c>
      <c r="E55" s="648" t="s">
        <v>53</v>
      </c>
      <c r="F55" s="611" t="s">
        <v>716</v>
      </c>
      <c r="G55" s="649"/>
      <c r="H55" s="639" t="s">
        <v>721</v>
      </c>
      <c r="I55" s="1128"/>
      <c r="J55" s="648"/>
      <c r="K55" s="639" t="s">
        <v>78</v>
      </c>
      <c r="L55" s="1131">
        <v>640000</v>
      </c>
      <c r="M55" s="639"/>
      <c r="N55" s="639" t="s">
        <v>78</v>
      </c>
      <c r="O55" s="651">
        <f t="shared" si="70"/>
        <v>0</v>
      </c>
      <c r="P55" s="1090">
        <f t="shared" si="71"/>
        <v>0</v>
      </c>
      <c r="Q55" s="641">
        <f t="shared" si="0"/>
        <v>0</v>
      </c>
      <c r="R55" s="640">
        <v>1</v>
      </c>
      <c r="S55" s="640" t="str">
        <f t="shared" si="1"/>
        <v>BUKU KAS UMUM</v>
      </c>
      <c r="T55" s="641">
        <f t="shared" si="2"/>
        <v>0</v>
      </c>
      <c r="U55" s="641">
        <f t="shared" si="3"/>
        <v>0</v>
      </c>
      <c r="V55" s="641">
        <f t="shared" si="4"/>
        <v>0</v>
      </c>
      <c r="W55" s="1082">
        <f t="shared" si="72"/>
        <v>640000</v>
      </c>
      <c r="X55" s="641">
        <f t="shared" si="5"/>
        <v>0</v>
      </c>
      <c r="Y55" s="640">
        <f t="shared" si="73"/>
        <v>1</v>
      </c>
      <c r="Z55" s="640" t="str">
        <f t="shared" si="7"/>
        <v>BUKU KAS UMUM</v>
      </c>
      <c r="AA55" s="1083">
        <f t="shared" si="8"/>
        <v>640000</v>
      </c>
      <c r="AB55" s="1055">
        <v>10</v>
      </c>
      <c r="AC55" s="1056" t="str">
        <f t="shared" si="74"/>
        <v>BUKU PEMBANTU PAJAK UP &amp; LS</v>
      </c>
      <c r="AD55" s="1057">
        <f t="shared" si="75"/>
        <v>0</v>
      </c>
      <c r="AE55" s="1057">
        <f t="shared" si="76"/>
        <v>0</v>
      </c>
      <c r="AF55" s="1057">
        <f t="shared" si="77"/>
        <v>0</v>
      </c>
      <c r="AG55" s="1057">
        <f t="shared" si="78"/>
        <v>0</v>
      </c>
      <c r="AH55" s="1057">
        <f t="shared" si="79"/>
        <v>640000</v>
      </c>
      <c r="AI55" s="1058">
        <f t="shared" si="14"/>
        <v>10</v>
      </c>
      <c r="AJ55" s="1058" t="str">
        <f t="shared" si="81"/>
        <v>BUKU PEMBANTU PAJAK UP &amp; LS</v>
      </c>
      <c r="AK55" s="1059">
        <f t="shared" si="16"/>
        <v>640000</v>
      </c>
      <c r="AL55" s="1014">
        <v>2</v>
      </c>
      <c r="AM55" s="1015" t="str">
        <f t="shared" si="82"/>
        <v>BUKU PEMBANTU KAS TUNAI</v>
      </c>
      <c r="AN55" s="1016">
        <f t="shared" si="18"/>
        <v>0</v>
      </c>
      <c r="AO55" s="1015">
        <f t="shared" si="19"/>
        <v>2</v>
      </c>
      <c r="AP55" s="1015" t="str">
        <f t="shared" si="84"/>
        <v>BUKU PEMBANTU KAS TUNAI</v>
      </c>
      <c r="AQ55" s="1017">
        <f t="shared" si="205"/>
        <v>0</v>
      </c>
      <c r="AR55" s="979">
        <v>3</v>
      </c>
      <c r="AS55" s="980" t="str">
        <f t="shared" si="85"/>
        <v>BUKU PEMBANTU BANK</v>
      </c>
      <c r="AT55" s="981">
        <f t="shared" si="23"/>
        <v>0</v>
      </c>
      <c r="AU55" s="981">
        <f t="shared" si="24"/>
        <v>0</v>
      </c>
      <c r="AV55" s="982">
        <f t="shared" si="86"/>
        <v>640000</v>
      </c>
      <c r="AW55" s="983">
        <f t="shared" si="25"/>
        <v>3</v>
      </c>
      <c r="AX55" s="980" t="str">
        <f t="shared" si="88"/>
        <v>BUKU PEMBANTU BANK</v>
      </c>
      <c r="AY55" s="984">
        <f t="shared" si="27"/>
        <v>640000</v>
      </c>
      <c r="AZ55" s="702">
        <v>4</v>
      </c>
      <c r="BA55" s="649" t="str">
        <f t="shared" si="89"/>
        <v>BUKU PEMBANTU BPP</v>
      </c>
      <c r="BB55" s="651">
        <f t="shared" si="206"/>
        <v>0</v>
      </c>
      <c r="BC55" s="650">
        <f t="shared" si="30"/>
        <v>4</v>
      </c>
      <c r="BD55" s="649" t="str">
        <f t="shared" si="91"/>
        <v>BUKU PEMBANTU BPP</v>
      </c>
      <c r="BE55" s="709">
        <f t="shared" si="207"/>
        <v>0</v>
      </c>
      <c r="BF55" s="944">
        <v>5</v>
      </c>
      <c r="BG55" s="945" t="str">
        <f t="shared" si="92"/>
        <v>BUKU PEMBANTU UANG PERSEDIAAN</v>
      </c>
      <c r="BH55" s="946">
        <f t="shared" si="34"/>
        <v>0</v>
      </c>
      <c r="BI55" s="945">
        <f t="shared" si="35"/>
        <v>5</v>
      </c>
      <c r="BJ55" s="947" t="str">
        <f t="shared" si="94"/>
        <v>BUKU PEMBANTU UANG PERSEDIAAN</v>
      </c>
      <c r="BK55" s="948">
        <f t="shared" si="208"/>
        <v>0</v>
      </c>
      <c r="BL55" s="909">
        <v>6</v>
      </c>
      <c r="BM55" s="910" t="str">
        <f t="shared" si="95"/>
        <v>BUKU PEMBANTU LS BENDAHARA</v>
      </c>
      <c r="BN55" s="911">
        <f t="shared" si="39"/>
        <v>0</v>
      </c>
      <c r="BO55" s="910">
        <f t="shared" si="40"/>
        <v>6</v>
      </c>
      <c r="BP55" s="912" t="str">
        <f t="shared" si="97"/>
        <v>BUKU PEMBANTU LS BENDAHARA</v>
      </c>
      <c r="BQ55" s="913">
        <f t="shared" si="42"/>
        <v>640000</v>
      </c>
      <c r="BR55" s="702">
        <v>7</v>
      </c>
      <c r="BS55" s="650" t="str">
        <f t="shared" si="98"/>
        <v>BUKU PEMBANTU UANG MUKA PERJADIN</v>
      </c>
      <c r="BT55" s="651">
        <f t="shared" si="44"/>
        <v>0</v>
      </c>
      <c r="BU55" s="650">
        <f t="shared" si="45"/>
        <v>7</v>
      </c>
      <c r="BV55" s="649" t="str">
        <f t="shared" si="100"/>
        <v>BUKU PEMBANTU UANG MUKA PERJADIN</v>
      </c>
      <c r="BW55" s="709">
        <f t="shared" si="47"/>
        <v>0</v>
      </c>
      <c r="BX55" s="873">
        <v>8</v>
      </c>
      <c r="BY55" s="874" t="str">
        <f t="shared" si="101"/>
        <v>BUKU PEMBANTU PAJAK UP</v>
      </c>
      <c r="BZ55" s="875">
        <f t="shared" si="204"/>
        <v>0</v>
      </c>
      <c r="CA55" s="876">
        <f t="shared" si="49"/>
        <v>8</v>
      </c>
      <c r="CB55" s="874" t="str">
        <f t="shared" si="104"/>
        <v>BUKU PEMBANTU PAJAK UP</v>
      </c>
      <c r="CC55" s="877">
        <f t="shared" si="209"/>
        <v>640000</v>
      </c>
      <c r="CD55" s="805">
        <v>9</v>
      </c>
      <c r="CE55" s="806" t="str">
        <f t="shared" si="105"/>
        <v>BUKU PEMBANTU BUNGA REKENING</v>
      </c>
      <c r="CF55" s="807">
        <f t="shared" si="53"/>
        <v>0</v>
      </c>
      <c r="CG55" s="806">
        <f t="shared" si="54"/>
        <v>9</v>
      </c>
      <c r="CH55" s="806" t="str">
        <f t="shared" si="107"/>
        <v>BUKU PEMBANTU BUNGA REKENING</v>
      </c>
      <c r="CI55" s="808">
        <f t="shared" si="56"/>
        <v>0</v>
      </c>
      <c r="CJ55" s="835">
        <v>10</v>
      </c>
      <c r="CK55" s="836" t="str">
        <f t="shared" si="108"/>
        <v>BUKU PEMBANTU PAJAK UP &amp; LS</v>
      </c>
      <c r="CL55" s="837">
        <f t="shared" si="109"/>
        <v>0</v>
      </c>
      <c r="CM55" s="836">
        <f t="shared" si="58"/>
        <v>10</v>
      </c>
      <c r="CN55" s="836" t="str">
        <f t="shared" si="111"/>
        <v>BUKU PEMBANTU PAJAK UP &amp; LS</v>
      </c>
      <c r="CO55" s="838">
        <f t="shared" si="112"/>
        <v>640000</v>
      </c>
      <c r="CP55" s="786">
        <f t="shared" si="113"/>
        <v>0</v>
      </c>
      <c r="CQ55" s="787">
        <f t="shared" si="114"/>
        <v>0</v>
      </c>
      <c r="CR55" s="782">
        <f t="shared" si="115"/>
        <v>0</v>
      </c>
      <c r="CS55" s="733">
        <v>11</v>
      </c>
      <c r="CT55" s="734" t="str">
        <f t="shared" si="116"/>
        <v>BUKU PENGESAHAN BELANJA</v>
      </c>
      <c r="CU55" s="735">
        <f t="shared" si="200"/>
        <v>640000</v>
      </c>
      <c r="CV55" s="734">
        <f t="shared" si="125"/>
        <v>11</v>
      </c>
      <c r="CW55" s="736" t="str">
        <f t="shared" si="118"/>
        <v>BUKU PENGESAHAN BELANJA</v>
      </c>
      <c r="CX55" s="737">
        <f t="shared" si="119"/>
        <v>0</v>
      </c>
      <c r="CY55" s="769">
        <v>12</v>
      </c>
      <c r="CZ55" s="770" t="str">
        <f t="shared" si="67"/>
        <v>BUKU PENGEMBALIAN BELANJA</v>
      </c>
      <c r="DA55" s="771">
        <f t="shared" si="202"/>
        <v>0</v>
      </c>
      <c r="DB55" s="770">
        <f t="shared" si="68"/>
        <v>12</v>
      </c>
      <c r="DC55" s="770" t="str">
        <f t="shared" si="122"/>
        <v>BUKU PENGEMBALIAN BELANJA</v>
      </c>
      <c r="DD55" s="772">
        <f t="shared" si="123"/>
        <v>0</v>
      </c>
    </row>
    <row r="56" spans="1:108" x14ac:dyDescent="0.2">
      <c r="A56" s="1124" t="s">
        <v>613</v>
      </c>
      <c r="B56" s="63"/>
      <c r="C56" s="677">
        <v>46051</v>
      </c>
      <c r="D56" s="540" t="str">
        <f t="shared" si="124"/>
        <v>2026.046</v>
      </c>
      <c r="E56" s="648" t="s">
        <v>528</v>
      </c>
      <c r="F56" s="610" t="s">
        <v>715</v>
      </c>
      <c r="G56" s="649"/>
      <c r="H56" s="639" t="s">
        <v>721</v>
      </c>
      <c r="I56" s="1128"/>
      <c r="J56" s="648"/>
      <c r="K56" s="639" t="s">
        <v>61</v>
      </c>
      <c r="L56" s="1130">
        <v>3520000</v>
      </c>
      <c r="M56" s="639" t="s">
        <v>61</v>
      </c>
      <c r="N56" s="639"/>
      <c r="O56" s="651">
        <f t="shared" si="70"/>
        <v>0</v>
      </c>
      <c r="P56" s="1090">
        <f t="shared" si="71"/>
        <v>0</v>
      </c>
      <c r="Q56" s="641">
        <f t="shared" si="0"/>
        <v>0</v>
      </c>
      <c r="R56" s="640">
        <v>1</v>
      </c>
      <c r="S56" s="640" t="str">
        <f t="shared" si="1"/>
        <v>BUKU KAS UMUM</v>
      </c>
      <c r="T56" s="641">
        <f t="shared" si="2"/>
        <v>0</v>
      </c>
      <c r="U56" s="641">
        <f t="shared" si="3"/>
        <v>0</v>
      </c>
      <c r="V56" s="641">
        <f t="shared" si="4"/>
        <v>0</v>
      </c>
      <c r="W56" s="1082">
        <f t="shared" si="72"/>
        <v>0</v>
      </c>
      <c r="X56" s="641">
        <f t="shared" si="5"/>
        <v>0</v>
      </c>
      <c r="Y56" s="640">
        <f t="shared" si="73"/>
        <v>1</v>
      </c>
      <c r="Z56" s="640" t="str">
        <f t="shared" si="7"/>
        <v>BUKU KAS UMUM</v>
      </c>
      <c r="AA56" s="1083">
        <f t="shared" si="8"/>
        <v>0</v>
      </c>
      <c r="AB56" s="1055">
        <v>10</v>
      </c>
      <c r="AC56" s="1056" t="str">
        <f t="shared" si="74"/>
        <v>BUKU PEMBANTU PAJAK UP &amp; LS</v>
      </c>
      <c r="AD56" s="1057">
        <f t="shared" si="75"/>
        <v>3520000</v>
      </c>
      <c r="AE56" s="1057">
        <f t="shared" si="76"/>
        <v>0</v>
      </c>
      <c r="AF56" s="1057">
        <f t="shared" si="77"/>
        <v>3520000</v>
      </c>
      <c r="AG56" s="1057">
        <f t="shared" si="78"/>
        <v>0</v>
      </c>
      <c r="AH56" s="1057">
        <f t="shared" si="79"/>
        <v>0</v>
      </c>
      <c r="AI56" s="1058">
        <f t="shared" si="14"/>
        <v>10</v>
      </c>
      <c r="AJ56" s="1058" t="str">
        <f t="shared" si="81"/>
        <v>BUKU PEMBANTU PAJAK UP &amp; LS</v>
      </c>
      <c r="AK56" s="1059">
        <f t="shared" si="16"/>
        <v>0</v>
      </c>
      <c r="AL56" s="1014">
        <v>2</v>
      </c>
      <c r="AM56" s="1015" t="str">
        <f t="shared" si="82"/>
        <v>BUKU PEMBANTU KAS TUNAI</v>
      </c>
      <c r="AN56" s="1016">
        <f t="shared" si="18"/>
        <v>0</v>
      </c>
      <c r="AO56" s="1015">
        <f t="shared" si="19"/>
        <v>2</v>
      </c>
      <c r="AP56" s="1015" t="str">
        <f t="shared" si="84"/>
        <v>BUKU PEMBANTU KAS TUNAI</v>
      </c>
      <c r="AQ56" s="1017">
        <f t="shared" si="205"/>
        <v>0</v>
      </c>
      <c r="AR56" s="979">
        <v>3</v>
      </c>
      <c r="AS56" s="980" t="str">
        <f t="shared" si="85"/>
        <v>BUKU PEMBANTU BANK</v>
      </c>
      <c r="AT56" s="981">
        <f t="shared" si="23"/>
        <v>0</v>
      </c>
      <c r="AU56" s="981">
        <f t="shared" si="24"/>
        <v>0</v>
      </c>
      <c r="AV56" s="982">
        <f t="shared" si="86"/>
        <v>0</v>
      </c>
      <c r="AW56" s="983">
        <f t="shared" si="25"/>
        <v>3</v>
      </c>
      <c r="AX56" s="980" t="str">
        <f t="shared" si="88"/>
        <v>BUKU PEMBANTU BANK</v>
      </c>
      <c r="AY56" s="984">
        <f t="shared" si="27"/>
        <v>0</v>
      </c>
      <c r="AZ56" s="702">
        <v>4</v>
      </c>
      <c r="BA56" s="649" t="str">
        <f t="shared" si="89"/>
        <v>BUKU PEMBANTU BPP</v>
      </c>
      <c r="BB56" s="651">
        <f t="shared" si="206"/>
        <v>0</v>
      </c>
      <c r="BC56" s="650">
        <f t="shared" si="30"/>
        <v>4</v>
      </c>
      <c r="BD56" s="649" t="str">
        <f t="shared" si="91"/>
        <v>BUKU PEMBANTU BPP</v>
      </c>
      <c r="BE56" s="709">
        <f t="shared" si="207"/>
        <v>0</v>
      </c>
      <c r="BF56" s="944">
        <v>5</v>
      </c>
      <c r="BG56" s="945" t="str">
        <f t="shared" si="92"/>
        <v>BUKU PEMBANTU UANG PERSEDIAAN</v>
      </c>
      <c r="BH56" s="946">
        <f t="shared" si="34"/>
        <v>0</v>
      </c>
      <c r="BI56" s="945">
        <f t="shared" si="35"/>
        <v>5</v>
      </c>
      <c r="BJ56" s="947" t="str">
        <f t="shared" si="94"/>
        <v>BUKU PEMBANTU UANG PERSEDIAAN</v>
      </c>
      <c r="BK56" s="948">
        <f t="shared" si="208"/>
        <v>0</v>
      </c>
      <c r="BL56" s="909">
        <v>6</v>
      </c>
      <c r="BM56" s="910" t="str">
        <f t="shared" si="95"/>
        <v>BUKU PEMBANTU LS BENDAHARA</v>
      </c>
      <c r="BN56" s="911">
        <f t="shared" si="39"/>
        <v>0</v>
      </c>
      <c r="BO56" s="910">
        <f t="shared" si="40"/>
        <v>6</v>
      </c>
      <c r="BP56" s="912" t="str">
        <f t="shared" si="97"/>
        <v>BUKU PEMBANTU LS BENDAHARA</v>
      </c>
      <c r="BQ56" s="913">
        <f t="shared" si="42"/>
        <v>0</v>
      </c>
      <c r="BR56" s="702">
        <v>7</v>
      </c>
      <c r="BS56" s="650" t="str">
        <f t="shared" si="98"/>
        <v>BUKU PEMBANTU UANG MUKA PERJADIN</v>
      </c>
      <c r="BT56" s="651">
        <f t="shared" si="44"/>
        <v>0</v>
      </c>
      <c r="BU56" s="650">
        <f t="shared" si="45"/>
        <v>7</v>
      </c>
      <c r="BV56" s="649" t="str">
        <f t="shared" si="100"/>
        <v>BUKU PEMBANTU UANG MUKA PERJADIN</v>
      </c>
      <c r="BW56" s="709">
        <f t="shared" si="47"/>
        <v>0</v>
      </c>
      <c r="BX56" s="873">
        <v>8</v>
      </c>
      <c r="BY56" s="874" t="str">
        <f t="shared" si="101"/>
        <v>BUKU PEMBANTU PAJAK UP</v>
      </c>
      <c r="BZ56" s="875">
        <f t="shared" si="204"/>
        <v>3520000</v>
      </c>
      <c r="CA56" s="876">
        <f t="shared" si="49"/>
        <v>8</v>
      </c>
      <c r="CB56" s="874" t="str">
        <f t="shared" si="104"/>
        <v>BUKU PEMBANTU PAJAK UP</v>
      </c>
      <c r="CC56" s="877">
        <f t="shared" si="209"/>
        <v>0</v>
      </c>
      <c r="CD56" s="805">
        <v>9</v>
      </c>
      <c r="CE56" s="806" t="str">
        <f t="shared" si="105"/>
        <v>BUKU PEMBANTU BUNGA REKENING</v>
      </c>
      <c r="CF56" s="807">
        <f t="shared" si="53"/>
        <v>0</v>
      </c>
      <c r="CG56" s="806">
        <f t="shared" si="54"/>
        <v>9</v>
      </c>
      <c r="CH56" s="806" t="str">
        <f t="shared" si="107"/>
        <v>BUKU PEMBANTU BUNGA REKENING</v>
      </c>
      <c r="CI56" s="808">
        <f t="shared" si="56"/>
        <v>0</v>
      </c>
      <c r="CJ56" s="835">
        <v>10</v>
      </c>
      <c r="CK56" s="836" t="str">
        <f t="shared" si="108"/>
        <v>BUKU PEMBANTU PAJAK UP &amp; LS</v>
      </c>
      <c r="CL56" s="837">
        <f t="shared" si="109"/>
        <v>3520000</v>
      </c>
      <c r="CM56" s="836">
        <f t="shared" si="58"/>
        <v>10</v>
      </c>
      <c r="CN56" s="836" t="str">
        <f t="shared" si="111"/>
        <v>BUKU PEMBANTU PAJAK UP &amp; LS</v>
      </c>
      <c r="CO56" s="838">
        <f t="shared" si="112"/>
        <v>0</v>
      </c>
      <c r="CP56" s="786">
        <f t="shared" si="113"/>
        <v>0</v>
      </c>
      <c r="CQ56" s="787">
        <f t="shared" si="114"/>
        <v>0</v>
      </c>
      <c r="CR56" s="782">
        <f t="shared" si="115"/>
        <v>0</v>
      </c>
      <c r="CS56" s="733">
        <v>11</v>
      </c>
      <c r="CT56" s="734" t="str">
        <f t="shared" si="116"/>
        <v>BUKU PENGESAHAN BELANJA</v>
      </c>
      <c r="CU56" s="735">
        <f t="shared" si="200"/>
        <v>0</v>
      </c>
      <c r="CV56" s="734">
        <f t="shared" si="125"/>
        <v>11</v>
      </c>
      <c r="CW56" s="736" t="str">
        <f t="shared" si="118"/>
        <v>BUKU PENGESAHAN BELANJA</v>
      </c>
      <c r="CX56" s="737">
        <f t="shared" si="119"/>
        <v>0</v>
      </c>
      <c r="CY56" s="769">
        <v>12</v>
      </c>
      <c r="CZ56" s="770" t="str">
        <f t="shared" si="67"/>
        <v>BUKU PENGEMBALIAN BELANJA</v>
      </c>
      <c r="DA56" s="771">
        <f t="shared" si="202"/>
        <v>0</v>
      </c>
      <c r="DB56" s="770">
        <f t="shared" si="68"/>
        <v>12</v>
      </c>
      <c r="DC56" s="770" t="str">
        <f t="shared" si="122"/>
        <v>BUKU PENGEMBALIAN BELANJA</v>
      </c>
      <c r="DD56" s="772">
        <f t="shared" si="123"/>
        <v>0</v>
      </c>
    </row>
    <row r="57" spans="1:108" x14ac:dyDescent="0.2">
      <c r="A57" s="1124" t="s">
        <v>614</v>
      </c>
      <c r="B57" s="63"/>
      <c r="C57" s="677">
        <v>46051</v>
      </c>
      <c r="D57" s="540" t="str">
        <f t="shared" si="124"/>
        <v>2026.047</v>
      </c>
      <c r="E57" s="648" t="s">
        <v>53</v>
      </c>
      <c r="F57" s="611" t="s">
        <v>716</v>
      </c>
      <c r="G57" s="649"/>
      <c r="H57" s="639" t="s">
        <v>721</v>
      </c>
      <c r="I57" s="1128"/>
      <c r="J57" s="648"/>
      <c r="K57" s="639" t="s">
        <v>61</v>
      </c>
      <c r="L57" s="1130">
        <v>3520000</v>
      </c>
      <c r="M57" s="639" t="s">
        <v>61</v>
      </c>
      <c r="N57" s="1133"/>
      <c r="O57" s="651">
        <f t="shared" si="70"/>
        <v>0</v>
      </c>
      <c r="P57" s="1090">
        <f t="shared" si="71"/>
        <v>0</v>
      </c>
      <c r="Q57" s="641">
        <f t="shared" si="0"/>
        <v>0</v>
      </c>
      <c r="R57" s="640">
        <v>1</v>
      </c>
      <c r="S57" s="640" t="str">
        <f t="shared" si="1"/>
        <v>BUKU KAS UMUM</v>
      </c>
      <c r="T57" s="641">
        <f t="shared" si="2"/>
        <v>0</v>
      </c>
      <c r="U57" s="641">
        <f t="shared" si="3"/>
        <v>0</v>
      </c>
      <c r="V57" s="641">
        <f t="shared" si="4"/>
        <v>0</v>
      </c>
      <c r="W57" s="1082">
        <f t="shared" si="72"/>
        <v>3520000</v>
      </c>
      <c r="X57" s="641">
        <f t="shared" si="5"/>
        <v>0</v>
      </c>
      <c r="Y57" s="640">
        <f t="shared" si="73"/>
        <v>1</v>
      </c>
      <c r="Z57" s="640" t="str">
        <f t="shared" si="7"/>
        <v>BUKU KAS UMUM</v>
      </c>
      <c r="AA57" s="1083">
        <f t="shared" si="8"/>
        <v>3520000</v>
      </c>
      <c r="AB57" s="1055">
        <v>10</v>
      </c>
      <c r="AC57" s="1056" t="str">
        <f t="shared" si="74"/>
        <v>BUKU PEMBANTU PAJAK UP &amp; LS</v>
      </c>
      <c r="AD57" s="1057">
        <f t="shared" si="75"/>
        <v>0</v>
      </c>
      <c r="AE57" s="1057">
        <f t="shared" si="76"/>
        <v>0</v>
      </c>
      <c r="AF57" s="1057">
        <f t="shared" si="77"/>
        <v>0</v>
      </c>
      <c r="AG57" s="1057">
        <f t="shared" si="78"/>
        <v>0</v>
      </c>
      <c r="AH57" s="1057">
        <f t="shared" si="79"/>
        <v>3520000</v>
      </c>
      <c r="AI57" s="1058">
        <f t="shared" si="14"/>
        <v>10</v>
      </c>
      <c r="AJ57" s="1058" t="str">
        <f t="shared" si="81"/>
        <v>BUKU PEMBANTU PAJAK UP &amp; LS</v>
      </c>
      <c r="AK57" s="1059">
        <f t="shared" si="16"/>
        <v>3520000</v>
      </c>
      <c r="AL57" s="1014">
        <v>2</v>
      </c>
      <c r="AM57" s="1015" t="str">
        <f t="shared" si="82"/>
        <v>BUKU PEMBANTU KAS TUNAI</v>
      </c>
      <c r="AN57" s="1016">
        <f t="shared" si="18"/>
        <v>0</v>
      </c>
      <c r="AO57" s="1015">
        <f t="shared" si="19"/>
        <v>2</v>
      </c>
      <c r="AP57" s="1015" t="str">
        <f t="shared" si="84"/>
        <v>BUKU PEMBANTU KAS TUNAI</v>
      </c>
      <c r="AQ57" s="1017">
        <f t="shared" si="205"/>
        <v>0</v>
      </c>
      <c r="AR57" s="979">
        <v>3</v>
      </c>
      <c r="AS57" s="980" t="str">
        <f t="shared" si="85"/>
        <v>BUKU PEMBANTU BANK</v>
      </c>
      <c r="AT57" s="981">
        <f t="shared" si="23"/>
        <v>0</v>
      </c>
      <c r="AU57" s="981">
        <f t="shared" si="24"/>
        <v>0</v>
      </c>
      <c r="AV57" s="982">
        <f t="shared" si="86"/>
        <v>3520000</v>
      </c>
      <c r="AW57" s="983">
        <f t="shared" si="25"/>
        <v>3</v>
      </c>
      <c r="AX57" s="980" t="str">
        <f t="shared" si="88"/>
        <v>BUKU PEMBANTU BANK</v>
      </c>
      <c r="AY57" s="984">
        <f t="shared" si="27"/>
        <v>3520000</v>
      </c>
      <c r="AZ57" s="702">
        <v>4</v>
      </c>
      <c r="BA57" s="649" t="str">
        <f t="shared" si="89"/>
        <v>BUKU PEMBANTU BPP</v>
      </c>
      <c r="BB57" s="651">
        <f t="shared" si="206"/>
        <v>0</v>
      </c>
      <c r="BC57" s="650">
        <f t="shared" si="30"/>
        <v>4</v>
      </c>
      <c r="BD57" s="649" t="str">
        <f t="shared" si="91"/>
        <v>BUKU PEMBANTU BPP</v>
      </c>
      <c r="BE57" s="709">
        <f t="shared" si="207"/>
        <v>0</v>
      </c>
      <c r="BF57" s="944">
        <v>5</v>
      </c>
      <c r="BG57" s="945" t="str">
        <f t="shared" si="92"/>
        <v>BUKU PEMBANTU UANG PERSEDIAAN</v>
      </c>
      <c r="BH57" s="946">
        <f t="shared" si="34"/>
        <v>0</v>
      </c>
      <c r="BI57" s="945">
        <f t="shared" si="35"/>
        <v>5</v>
      </c>
      <c r="BJ57" s="947" t="str">
        <f t="shared" si="94"/>
        <v>BUKU PEMBANTU UANG PERSEDIAAN</v>
      </c>
      <c r="BK57" s="948">
        <f t="shared" si="208"/>
        <v>0</v>
      </c>
      <c r="BL57" s="909">
        <v>6</v>
      </c>
      <c r="BM57" s="910" t="str">
        <f t="shared" si="95"/>
        <v>BUKU PEMBANTU LS BENDAHARA</v>
      </c>
      <c r="BN57" s="911">
        <f t="shared" si="39"/>
        <v>0</v>
      </c>
      <c r="BO57" s="910">
        <f t="shared" si="40"/>
        <v>6</v>
      </c>
      <c r="BP57" s="912" t="str">
        <f t="shared" si="97"/>
        <v>BUKU PEMBANTU LS BENDAHARA</v>
      </c>
      <c r="BQ57" s="913">
        <f t="shared" si="42"/>
        <v>3520000</v>
      </c>
      <c r="BR57" s="702">
        <v>7</v>
      </c>
      <c r="BS57" s="650" t="str">
        <f t="shared" si="98"/>
        <v>BUKU PEMBANTU UANG MUKA PERJADIN</v>
      </c>
      <c r="BT57" s="651">
        <f t="shared" si="44"/>
        <v>0</v>
      </c>
      <c r="BU57" s="650">
        <f t="shared" si="45"/>
        <v>7</v>
      </c>
      <c r="BV57" s="649" t="str">
        <f t="shared" si="100"/>
        <v>BUKU PEMBANTU UANG MUKA PERJADIN</v>
      </c>
      <c r="BW57" s="709">
        <f t="shared" si="47"/>
        <v>0</v>
      </c>
      <c r="BX57" s="873">
        <v>8</v>
      </c>
      <c r="BY57" s="874" t="str">
        <f t="shared" si="101"/>
        <v>BUKU PEMBANTU PAJAK UP</v>
      </c>
      <c r="BZ57" s="875">
        <f t="shared" si="204"/>
        <v>0</v>
      </c>
      <c r="CA57" s="876">
        <f t="shared" si="49"/>
        <v>8</v>
      </c>
      <c r="CB57" s="874" t="str">
        <f t="shared" si="104"/>
        <v>BUKU PEMBANTU PAJAK UP</v>
      </c>
      <c r="CC57" s="877">
        <f t="shared" si="209"/>
        <v>3520000</v>
      </c>
      <c r="CD57" s="805">
        <v>9</v>
      </c>
      <c r="CE57" s="806" t="str">
        <f t="shared" si="105"/>
        <v>BUKU PEMBANTU BUNGA REKENING</v>
      </c>
      <c r="CF57" s="807">
        <f t="shared" si="53"/>
        <v>0</v>
      </c>
      <c r="CG57" s="806">
        <f t="shared" si="54"/>
        <v>9</v>
      </c>
      <c r="CH57" s="806" t="str">
        <f t="shared" si="107"/>
        <v>BUKU PEMBANTU BUNGA REKENING</v>
      </c>
      <c r="CI57" s="808">
        <f t="shared" si="56"/>
        <v>0</v>
      </c>
      <c r="CJ57" s="835">
        <v>10</v>
      </c>
      <c r="CK57" s="836" t="str">
        <f t="shared" si="108"/>
        <v>BUKU PEMBANTU PAJAK UP &amp; LS</v>
      </c>
      <c r="CL57" s="837">
        <f t="shared" si="109"/>
        <v>0</v>
      </c>
      <c r="CM57" s="836">
        <f t="shared" si="58"/>
        <v>10</v>
      </c>
      <c r="CN57" s="836" t="str">
        <f t="shared" si="111"/>
        <v>BUKU PEMBANTU PAJAK UP &amp; LS</v>
      </c>
      <c r="CO57" s="838">
        <f t="shared" si="112"/>
        <v>3520000</v>
      </c>
      <c r="CP57" s="786">
        <f t="shared" si="113"/>
        <v>0</v>
      </c>
      <c r="CQ57" s="787">
        <f t="shared" si="114"/>
        <v>0</v>
      </c>
      <c r="CR57" s="782">
        <f t="shared" si="115"/>
        <v>0</v>
      </c>
      <c r="CS57" s="733">
        <v>11</v>
      </c>
      <c r="CT57" s="734" t="str">
        <f t="shared" si="116"/>
        <v>BUKU PENGESAHAN BELANJA</v>
      </c>
      <c r="CU57" s="735">
        <f t="shared" si="200"/>
        <v>3520000</v>
      </c>
      <c r="CV57" s="734">
        <f t="shared" si="125"/>
        <v>11</v>
      </c>
      <c r="CW57" s="736" t="str">
        <f t="shared" si="118"/>
        <v>BUKU PENGESAHAN BELANJA</v>
      </c>
      <c r="CX57" s="737">
        <f t="shared" si="119"/>
        <v>0</v>
      </c>
      <c r="CY57" s="769">
        <v>12</v>
      </c>
      <c r="CZ57" s="770" t="str">
        <f t="shared" si="67"/>
        <v>BUKU PENGEMBALIAN BELANJA</v>
      </c>
      <c r="DA57" s="771">
        <f t="shared" si="202"/>
        <v>0</v>
      </c>
      <c r="DB57" s="770">
        <f t="shared" si="68"/>
        <v>12</v>
      </c>
      <c r="DC57" s="770" t="str">
        <f t="shared" si="122"/>
        <v>BUKU PENGEMBALIAN BELANJA</v>
      </c>
      <c r="DD57" s="772">
        <f t="shared" si="123"/>
        <v>0</v>
      </c>
    </row>
    <row r="58" spans="1:108" x14ac:dyDescent="0.2">
      <c r="A58" s="1124" t="s">
        <v>615</v>
      </c>
      <c r="B58" s="63"/>
      <c r="C58" s="677">
        <v>46051</v>
      </c>
      <c r="D58" s="540" t="str">
        <f t="shared" si="124"/>
        <v>2026.048</v>
      </c>
      <c r="E58" s="648" t="s">
        <v>46</v>
      </c>
      <c r="F58" s="610" t="s">
        <v>717</v>
      </c>
      <c r="G58" s="649"/>
      <c r="H58" s="639" t="s">
        <v>577</v>
      </c>
      <c r="I58" s="1128"/>
      <c r="J58" s="648"/>
      <c r="K58" s="639"/>
      <c r="L58" s="1130">
        <v>3920000</v>
      </c>
      <c r="M58" s="639"/>
      <c r="N58" s="639"/>
      <c r="O58" s="651">
        <f t="shared" si="70"/>
        <v>0</v>
      </c>
      <c r="P58" s="1090">
        <f t="shared" si="71"/>
        <v>0</v>
      </c>
      <c r="Q58" s="641">
        <f t="shared" si="0"/>
        <v>0</v>
      </c>
      <c r="R58" s="640">
        <v>1</v>
      </c>
      <c r="S58" s="640" t="str">
        <f t="shared" si="1"/>
        <v>BUKU KAS UMUM</v>
      </c>
      <c r="T58" s="641">
        <f t="shared" si="2"/>
        <v>0</v>
      </c>
      <c r="U58" s="641">
        <f t="shared" si="3"/>
        <v>0</v>
      </c>
      <c r="V58" s="641">
        <f t="shared" si="4"/>
        <v>3920000</v>
      </c>
      <c r="W58" s="1082">
        <f t="shared" si="72"/>
        <v>0</v>
      </c>
      <c r="X58" s="641">
        <f t="shared" si="5"/>
        <v>0</v>
      </c>
      <c r="Y58" s="640">
        <f t="shared" si="73"/>
        <v>1</v>
      </c>
      <c r="Z58" s="640" t="str">
        <f t="shared" si="7"/>
        <v>BUKU KAS UMUM</v>
      </c>
      <c r="AA58" s="1083">
        <f t="shared" si="8"/>
        <v>3920000</v>
      </c>
      <c r="AB58" s="1055">
        <v>10</v>
      </c>
      <c r="AC58" s="1056" t="str">
        <f t="shared" si="74"/>
        <v>BUKU PEMBANTU PAJAK UP &amp; LS</v>
      </c>
      <c r="AD58" s="1057">
        <f t="shared" si="75"/>
        <v>0</v>
      </c>
      <c r="AE58" s="1057">
        <f t="shared" si="76"/>
        <v>0</v>
      </c>
      <c r="AF58" s="1057">
        <f t="shared" si="77"/>
        <v>0</v>
      </c>
      <c r="AG58" s="1057">
        <f t="shared" si="78"/>
        <v>3920000</v>
      </c>
      <c r="AH58" s="1057">
        <f t="shared" si="79"/>
        <v>0</v>
      </c>
      <c r="AI58" s="1058">
        <f t="shared" si="14"/>
        <v>10</v>
      </c>
      <c r="AJ58" s="1058" t="str">
        <f t="shared" si="81"/>
        <v>BUKU PEMBANTU PAJAK UP &amp; LS</v>
      </c>
      <c r="AK58" s="1059">
        <f t="shared" si="16"/>
        <v>3920000</v>
      </c>
      <c r="AL58" s="1014">
        <v>2</v>
      </c>
      <c r="AM58" s="1015" t="str">
        <f t="shared" si="82"/>
        <v>BUKU PEMBANTU KAS TUNAI</v>
      </c>
      <c r="AN58" s="1016">
        <f t="shared" si="18"/>
        <v>0</v>
      </c>
      <c r="AO58" s="1015">
        <f t="shared" si="19"/>
        <v>2</v>
      </c>
      <c r="AP58" s="1015" t="str">
        <f t="shared" si="84"/>
        <v>BUKU PEMBANTU KAS TUNAI</v>
      </c>
      <c r="AQ58" s="1017">
        <f t="shared" si="205"/>
        <v>0</v>
      </c>
      <c r="AR58" s="979">
        <v>3</v>
      </c>
      <c r="AS58" s="980" t="str">
        <f t="shared" si="85"/>
        <v>BUKU PEMBANTU BANK</v>
      </c>
      <c r="AT58" s="981">
        <f t="shared" si="23"/>
        <v>0</v>
      </c>
      <c r="AU58" s="981">
        <f t="shared" si="24"/>
        <v>3920000</v>
      </c>
      <c r="AV58" s="982">
        <f t="shared" si="86"/>
        <v>0</v>
      </c>
      <c r="AW58" s="983">
        <f t="shared" si="25"/>
        <v>3</v>
      </c>
      <c r="AX58" s="980" t="str">
        <f t="shared" si="88"/>
        <v>BUKU PEMBANTU BANK</v>
      </c>
      <c r="AY58" s="984">
        <f t="shared" si="27"/>
        <v>3920000</v>
      </c>
      <c r="AZ58" s="702">
        <v>4</v>
      </c>
      <c r="BA58" s="649" t="str">
        <f t="shared" si="89"/>
        <v>BUKU PEMBANTU BPP</v>
      </c>
      <c r="BB58" s="651">
        <f t="shared" si="206"/>
        <v>0</v>
      </c>
      <c r="BC58" s="650">
        <f t="shared" si="30"/>
        <v>4</v>
      </c>
      <c r="BD58" s="649" t="str">
        <f t="shared" si="91"/>
        <v>BUKU PEMBANTU BPP</v>
      </c>
      <c r="BE58" s="709">
        <f t="shared" si="207"/>
        <v>0</v>
      </c>
      <c r="BF58" s="944">
        <v>5</v>
      </c>
      <c r="BG58" s="945" t="str">
        <f t="shared" si="92"/>
        <v>BUKU PEMBANTU UANG PERSEDIAAN</v>
      </c>
      <c r="BH58" s="946">
        <f t="shared" si="34"/>
        <v>0</v>
      </c>
      <c r="BI58" s="945">
        <f t="shared" si="35"/>
        <v>5</v>
      </c>
      <c r="BJ58" s="947" t="str">
        <f t="shared" si="94"/>
        <v>BUKU PEMBANTU UANG PERSEDIAAN</v>
      </c>
      <c r="BK58" s="948">
        <f t="shared" si="208"/>
        <v>0</v>
      </c>
      <c r="BL58" s="909">
        <v>6</v>
      </c>
      <c r="BM58" s="910" t="str">
        <f t="shared" si="95"/>
        <v>BUKU PEMBANTU LS BENDAHARA</v>
      </c>
      <c r="BN58" s="911">
        <f t="shared" si="39"/>
        <v>0</v>
      </c>
      <c r="BO58" s="910">
        <f t="shared" si="40"/>
        <v>6</v>
      </c>
      <c r="BP58" s="912" t="str">
        <f t="shared" si="97"/>
        <v>BUKU PEMBANTU LS BENDAHARA</v>
      </c>
      <c r="BQ58" s="913">
        <f t="shared" si="42"/>
        <v>3920000</v>
      </c>
      <c r="BR58" s="702">
        <v>7</v>
      </c>
      <c r="BS58" s="650" t="str">
        <f t="shared" si="98"/>
        <v>BUKU PEMBANTU UANG MUKA PERJADIN</v>
      </c>
      <c r="BT58" s="651">
        <f t="shared" si="44"/>
        <v>0</v>
      </c>
      <c r="BU58" s="650">
        <f t="shared" si="45"/>
        <v>7</v>
      </c>
      <c r="BV58" s="649" t="str">
        <f t="shared" si="100"/>
        <v>BUKU PEMBANTU UANG MUKA PERJADIN</v>
      </c>
      <c r="BW58" s="709">
        <f t="shared" si="47"/>
        <v>0</v>
      </c>
      <c r="BX58" s="873">
        <v>8</v>
      </c>
      <c r="BY58" s="874" t="str">
        <f t="shared" si="101"/>
        <v>BUKU PEMBANTU PAJAK UP</v>
      </c>
      <c r="BZ58" s="875">
        <f t="shared" si="204"/>
        <v>0</v>
      </c>
      <c r="CA58" s="876">
        <f t="shared" si="49"/>
        <v>8</v>
      </c>
      <c r="CB58" s="874" t="str">
        <f t="shared" si="104"/>
        <v>BUKU PEMBANTU PAJAK UP</v>
      </c>
      <c r="CC58" s="877">
        <f t="shared" si="209"/>
        <v>0</v>
      </c>
      <c r="CD58" s="805">
        <v>9</v>
      </c>
      <c r="CE58" s="806" t="str">
        <f t="shared" si="105"/>
        <v>BUKU PEMBANTU BUNGA REKENING</v>
      </c>
      <c r="CF58" s="807">
        <f t="shared" si="53"/>
        <v>0</v>
      </c>
      <c r="CG58" s="806">
        <f t="shared" si="54"/>
        <v>9</v>
      </c>
      <c r="CH58" s="806" t="str">
        <f t="shared" si="107"/>
        <v>BUKU PEMBANTU BUNGA REKENING</v>
      </c>
      <c r="CI58" s="808">
        <f t="shared" si="56"/>
        <v>0</v>
      </c>
      <c r="CJ58" s="835">
        <v>10</v>
      </c>
      <c r="CK58" s="836" t="str">
        <f t="shared" si="108"/>
        <v>BUKU PEMBANTU PAJAK UP &amp; LS</v>
      </c>
      <c r="CL58" s="837">
        <f t="shared" si="109"/>
        <v>0</v>
      </c>
      <c r="CM58" s="836">
        <f t="shared" si="58"/>
        <v>10</v>
      </c>
      <c r="CN58" s="836" t="str">
        <f t="shared" si="111"/>
        <v>BUKU PEMBANTU PAJAK UP &amp; LS</v>
      </c>
      <c r="CO58" s="838">
        <f t="shared" si="112"/>
        <v>0</v>
      </c>
      <c r="CP58" s="786">
        <f t="shared" si="113"/>
        <v>0</v>
      </c>
      <c r="CQ58" s="787">
        <f t="shared" si="114"/>
        <v>0</v>
      </c>
      <c r="CR58" s="782">
        <f t="shared" si="115"/>
        <v>0</v>
      </c>
      <c r="CS58" s="733">
        <v>11</v>
      </c>
      <c r="CT58" s="734" t="str">
        <f t="shared" si="116"/>
        <v>BUKU PENGESAHAN BELANJA</v>
      </c>
      <c r="CU58" s="735">
        <f t="shared" si="200"/>
        <v>3920000</v>
      </c>
      <c r="CV58" s="734">
        <f t="shared" si="125"/>
        <v>11</v>
      </c>
      <c r="CW58" s="736" t="str">
        <f t="shared" si="118"/>
        <v>BUKU PENGESAHAN BELANJA</v>
      </c>
      <c r="CX58" s="737">
        <f t="shared" si="119"/>
        <v>0</v>
      </c>
      <c r="CY58" s="769">
        <v>12</v>
      </c>
      <c r="CZ58" s="770" t="str">
        <f t="shared" si="67"/>
        <v>BUKU PENGEMBALIAN BELANJA</v>
      </c>
      <c r="DA58" s="771">
        <f t="shared" si="202"/>
        <v>0</v>
      </c>
      <c r="DB58" s="770">
        <f t="shared" si="68"/>
        <v>12</v>
      </c>
      <c r="DC58" s="770" t="str">
        <f t="shared" si="122"/>
        <v>BUKU PENGEMBALIAN BELANJA</v>
      </c>
      <c r="DD58" s="772">
        <f t="shared" si="123"/>
        <v>0</v>
      </c>
    </row>
    <row r="59" spans="1:108" x14ac:dyDescent="0.2">
      <c r="A59" s="1124" t="s">
        <v>616</v>
      </c>
      <c r="B59" s="63"/>
      <c r="C59" s="677">
        <v>46051</v>
      </c>
      <c r="D59" s="540" t="str">
        <f t="shared" si="124"/>
        <v>2026.049</v>
      </c>
      <c r="E59" s="648" t="s">
        <v>528</v>
      </c>
      <c r="F59" s="610" t="s">
        <v>718</v>
      </c>
      <c r="G59" s="649"/>
      <c r="H59" s="639" t="s">
        <v>577</v>
      </c>
      <c r="I59" s="1128"/>
      <c r="J59" s="648"/>
      <c r="K59" s="639" t="s">
        <v>61</v>
      </c>
      <c r="L59" s="1130">
        <v>440000</v>
      </c>
      <c r="M59" s="639" t="s">
        <v>61</v>
      </c>
      <c r="N59" s="639"/>
      <c r="O59" s="651">
        <f t="shared" si="70"/>
        <v>0</v>
      </c>
      <c r="P59" s="1090">
        <f t="shared" si="71"/>
        <v>0</v>
      </c>
      <c r="Q59" s="641">
        <f t="shared" si="0"/>
        <v>0</v>
      </c>
      <c r="R59" s="640">
        <v>1</v>
      </c>
      <c r="S59" s="640" t="str">
        <f t="shared" si="1"/>
        <v>BUKU KAS UMUM</v>
      </c>
      <c r="T59" s="641">
        <f t="shared" si="2"/>
        <v>0</v>
      </c>
      <c r="U59" s="641">
        <f t="shared" si="3"/>
        <v>0</v>
      </c>
      <c r="V59" s="641">
        <f t="shared" si="4"/>
        <v>0</v>
      </c>
      <c r="W59" s="1082">
        <f t="shared" si="72"/>
        <v>0</v>
      </c>
      <c r="X59" s="641">
        <f t="shared" si="5"/>
        <v>0</v>
      </c>
      <c r="Y59" s="640">
        <f t="shared" si="73"/>
        <v>1</v>
      </c>
      <c r="Z59" s="640" t="str">
        <f t="shared" si="7"/>
        <v>BUKU KAS UMUM</v>
      </c>
      <c r="AA59" s="1083">
        <f t="shared" si="8"/>
        <v>0</v>
      </c>
      <c r="AB59" s="1055">
        <v>10</v>
      </c>
      <c r="AC59" s="1056" t="str">
        <f t="shared" si="74"/>
        <v>BUKU PEMBANTU PAJAK UP &amp; LS</v>
      </c>
      <c r="AD59" s="1057">
        <f t="shared" si="75"/>
        <v>440000</v>
      </c>
      <c r="AE59" s="1057">
        <f t="shared" si="76"/>
        <v>0</v>
      </c>
      <c r="AF59" s="1057">
        <f t="shared" si="77"/>
        <v>440000</v>
      </c>
      <c r="AG59" s="1057">
        <f t="shared" si="78"/>
        <v>0</v>
      </c>
      <c r="AH59" s="1057">
        <f t="shared" si="79"/>
        <v>0</v>
      </c>
      <c r="AI59" s="1058">
        <f t="shared" si="14"/>
        <v>10</v>
      </c>
      <c r="AJ59" s="1058" t="str">
        <f t="shared" si="81"/>
        <v>BUKU PEMBANTU PAJAK UP &amp; LS</v>
      </c>
      <c r="AK59" s="1059">
        <f t="shared" si="16"/>
        <v>0</v>
      </c>
      <c r="AL59" s="1014">
        <v>2</v>
      </c>
      <c r="AM59" s="1015" t="str">
        <f t="shared" si="82"/>
        <v>BUKU PEMBANTU KAS TUNAI</v>
      </c>
      <c r="AN59" s="1016">
        <f t="shared" si="18"/>
        <v>0</v>
      </c>
      <c r="AO59" s="1015">
        <f t="shared" si="19"/>
        <v>2</v>
      </c>
      <c r="AP59" s="1015" t="str">
        <f t="shared" si="84"/>
        <v>BUKU PEMBANTU KAS TUNAI</v>
      </c>
      <c r="AQ59" s="1017">
        <f t="shared" si="205"/>
        <v>0</v>
      </c>
      <c r="AR59" s="979">
        <v>3</v>
      </c>
      <c r="AS59" s="980" t="str">
        <f t="shared" si="85"/>
        <v>BUKU PEMBANTU BANK</v>
      </c>
      <c r="AT59" s="981">
        <f t="shared" si="23"/>
        <v>0</v>
      </c>
      <c r="AU59" s="981">
        <f t="shared" si="24"/>
        <v>0</v>
      </c>
      <c r="AV59" s="982">
        <f t="shared" si="86"/>
        <v>0</v>
      </c>
      <c r="AW59" s="983">
        <f t="shared" si="25"/>
        <v>3</v>
      </c>
      <c r="AX59" s="980" t="str">
        <f t="shared" si="88"/>
        <v>BUKU PEMBANTU BANK</v>
      </c>
      <c r="AY59" s="984">
        <f t="shared" si="27"/>
        <v>0</v>
      </c>
      <c r="AZ59" s="702">
        <v>4</v>
      </c>
      <c r="BA59" s="649" t="str">
        <f t="shared" si="89"/>
        <v>BUKU PEMBANTU BPP</v>
      </c>
      <c r="BB59" s="651">
        <f t="shared" si="206"/>
        <v>0</v>
      </c>
      <c r="BC59" s="650">
        <f t="shared" si="30"/>
        <v>4</v>
      </c>
      <c r="BD59" s="649" t="str">
        <f t="shared" si="91"/>
        <v>BUKU PEMBANTU BPP</v>
      </c>
      <c r="BE59" s="709">
        <f t="shared" si="207"/>
        <v>0</v>
      </c>
      <c r="BF59" s="944">
        <v>5</v>
      </c>
      <c r="BG59" s="945" t="str">
        <f t="shared" si="92"/>
        <v>BUKU PEMBANTU UANG PERSEDIAAN</v>
      </c>
      <c r="BH59" s="946">
        <f t="shared" si="34"/>
        <v>0</v>
      </c>
      <c r="BI59" s="945">
        <f t="shared" si="35"/>
        <v>5</v>
      </c>
      <c r="BJ59" s="947" t="str">
        <f t="shared" si="94"/>
        <v>BUKU PEMBANTU UANG PERSEDIAAN</v>
      </c>
      <c r="BK59" s="948">
        <f t="shared" si="208"/>
        <v>0</v>
      </c>
      <c r="BL59" s="909">
        <v>6</v>
      </c>
      <c r="BM59" s="910" t="str">
        <f t="shared" si="95"/>
        <v>BUKU PEMBANTU LS BENDAHARA</v>
      </c>
      <c r="BN59" s="911">
        <f t="shared" si="39"/>
        <v>0</v>
      </c>
      <c r="BO59" s="910">
        <f t="shared" si="40"/>
        <v>6</v>
      </c>
      <c r="BP59" s="912" t="str">
        <f t="shared" si="97"/>
        <v>BUKU PEMBANTU LS BENDAHARA</v>
      </c>
      <c r="BQ59" s="913">
        <f t="shared" si="42"/>
        <v>0</v>
      </c>
      <c r="BR59" s="702">
        <v>7</v>
      </c>
      <c r="BS59" s="650" t="str">
        <f t="shared" si="98"/>
        <v>BUKU PEMBANTU UANG MUKA PERJADIN</v>
      </c>
      <c r="BT59" s="651">
        <f t="shared" si="44"/>
        <v>0</v>
      </c>
      <c r="BU59" s="650">
        <f t="shared" si="45"/>
        <v>7</v>
      </c>
      <c r="BV59" s="649" t="str">
        <f t="shared" si="100"/>
        <v>BUKU PEMBANTU UANG MUKA PERJADIN</v>
      </c>
      <c r="BW59" s="709">
        <f t="shared" si="47"/>
        <v>0</v>
      </c>
      <c r="BX59" s="873">
        <v>8</v>
      </c>
      <c r="BY59" s="874" t="str">
        <f t="shared" si="101"/>
        <v>BUKU PEMBANTU PAJAK UP</v>
      </c>
      <c r="BZ59" s="875">
        <f t="shared" si="204"/>
        <v>440000</v>
      </c>
      <c r="CA59" s="876">
        <f t="shared" si="49"/>
        <v>8</v>
      </c>
      <c r="CB59" s="874" t="str">
        <f t="shared" si="104"/>
        <v>BUKU PEMBANTU PAJAK UP</v>
      </c>
      <c r="CC59" s="877">
        <f t="shared" si="209"/>
        <v>0</v>
      </c>
      <c r="CD59" s="805">
        <v>9</v>
      </c>
      <c r="CE59" s="806" t="str">
        <f t="shared" si="105"/>
        <v>BUKU PEMBANTU BUNGA REKENING</v>
      </c>
      <c r="CF59" s="807">
        <f t="shared" si="53"/>
        <v>0</v>
      </c>
      <c r="CG59" s="806">
        <f t="shared" si="54"/>
        <v>9</v>
      </c>
      <c r="CH59" s="806" t="str">
        <f t="shared" si="107"/>
        <v>BUKU PEMBANTU BUNGA REKENING</v>
      </c>
      <c r="CI59" s="808">
        <f t="shared" si="56"/>
        <v>0</v>
      </c>
      <c r="CJ59" s="835">
        <v>10</v>
      </c>
      <c r="CK59" s="836" t="str">
        <f t="shared" si="108"/>
        <v>BUKU PEMBANTU PAJAK UP &amp; LS</v>
      </c>
      <c r="CL59" s="837">
        <f t="shared" si="109"/>
        <v>440000</v>
      </c>
      <c r="CM59" s="836">
        <f t="shared" si="58"/>
        <v>10</v>
      </c>
      <c r="CN59" s="836" t="str">
        <f t="shared" si="111"/>
        <v>BUKU PEMBANTU PAJAK UP &amp; LS</v>
      </c>
      <c r="CO59" s="838">
        <f t="shared" si="112"/>
        <v>0</v>
      </c>
      <c r="CP59" s="786">
        <f t="shared" si="113"/>
        <v>0</v>
      </c>
      <c r="CQ59" s="787">
        <f t="shared" si="114"/>
        <v>0</v>
      </c>
      <c r="CR59" s="782">
        <f t="shared" si="115"/>
        <v>0</v>
      </c>
      <c r="CS59" s="733">
        <v>11</v>
      </c>
      <c r="CT59" s="734" t="str">
        <f t="shared" si="116"/>
        <v>BUKU PENGESAHAN BELANJA</v>
      </c>
      <c r="CU59" s="735">
        <f t="shared" si="200"/>
        <v>0</v>
      </c>
      <c r="CV59" s="734">
        <f t="shared" si="125"/>
        <v>11</v>
      </c>
      <c r="CW59" s="736" t="str">
        <f t="shared" si="118"/>
        <v>BUKU PENGESAHAN BELANJA</v>
      </c>
      <c r="CX59" s="737">
        <f t="shared" si="119"/>
        <v>0</v>
      </c>
      <c r="CY59" s="769">
        <v>12</v>
      </c>
      <c r="CZ59" s="770" t="str">
        <f t="shared" si="67"/>
        <v>BUKU PENGEMBALIAN BELANJA</v>
      </c>
      <c r="DA59" s="771">
        <f t="shared" si="202"/>
        <v>0</v>
      </c>
      <c r="DB59" s="770">
        <f t="shared" si="68"/>
        <v>12</v>
      </c>
      <c r="DC59" s="770" t="str">
        <f t="shared" si="122"/>
        <v>BUKU PENGEMBALIAN BELANJA</v>
      </c>
      <c r="DD59" s="772">
        <f t="shared" si="123"/>
        <v>0</v>
      </c>
    </row>
    <row r="60" spans="1:108" x14ac:dyDescent="0.2">
      <c r="A60" s="1124" t="s">
        <v>617</v>
      </c>
      <c r="B60" s="63"/>
      <c r="C60" s="677">
        <v>46051</v>
      </c>
      <c r="D60" s="540" t="str">
        <f t="shared" si="124"/>
        <v>2026.050</v>
      </c>
      <c r="E60" s="648" t="s">
        <v>53</v>
      </c>
      <c r="F60" s="611" t="s">
        <v>719</v>
      </c>
      <c r="G60" s="649"/>
      <c r="H60" s="639" t="s">
        <v>577</v>
      </c>
      <c r="I60" s="1128"/>
      <c r="J60" s="648"/>
      <c r="K60" s="639" t="s">
        <v>61</v>
      </c>
      <c r="L60" s="1130">
        <v>440000</v>
      </c>
      <c r="M60" s="639" t="s">
        <v>61</v>
      </c>
      <c r="N60" s="639"/>
      <c r="O60" s="651">
        <f t="shared" si="70"/>
        <v>0</v>
      </c>
      <c r="P60" s="1090">
        <f t="shared" si="71"/>
        <v>0</v>
      </c>
      <c r="Q60" s="641">
        <f t="shared" si="0"/>
        <v>0</v>
      </c>
      <c r="R60" s="640">
        <v>1</v>
      </c>
      <c r="S60" s="640" t="str">
        <f t="shared" si="1"/>
        <v>BUKU KAS UMUM</v>
      </c>
      <c r="T60" s="641">
        <f t="shared" si="2"/>
        <v>0</v>
      </c>
      <c r="U60" s="641">
        <f t="shared" si="3"/>
        <v>0</v>
      </c>
      <c r="V60" s="641">
        <f t="shared" si="4"/>
        <v>0</v>
      </c>
      <c r="W60" s="1082">
        <f t="shared" si="72"/>
        <v>440000</v>
      </c>
      <c r="X60" s="641">
        <f t="shared" si="5"/>
        <v>0</v>
      </c>
      <c r="Y60" s="640">
        <f t="shared" si="73"/>
        <v>1</v>
      </c>
      <c r="Z60" s="640" t="str">
        <f t="shared" si="7"/>
        <v>BUKU KAS UMUM</v>
      </c>
      <c r="AA60" s="1083">
        <f t="shared" si="8"/>
        <v>440000</v>
      </c>
      <c r="AB60" s="1055">
        <v>10</v>
      </c>
      <c r="AC60" s="1056" t="str">
        <f t="shared" si="74"/>
        <v>BUKU PEMBANTU PAJAK UP &amp; LS</v>
      </c>
      <c r="AD60" s="1057">
        <f t="shared" si="75"/>
        <v>0</v>
      </c>
      <c r="AE60" s="1057">
        <f t="shared" si="76"/>
        <v>0</v>
      </c>
      <c r="AF60" s="1057">
        <f t="shared" si="77"/>
        <v>0</v>
      </c>
      <c r="AG60" s="1057">
        <f t="shared" si="78"/>
        <v>0</v>
      </c>
      <c r="AH60" s="1057">
        <f t="shared" si="79"/>
        <v>440000</v>
      </c>
      <c r="AI60" s="1058">
        <f t="shared" si="14"/>
        <v>10</v>
      </c>
      <c r="AJ60" s="1058" t="str">
        <f t="shared" si="81"/>
        <v>BUKU PEMBANTU PAJAK UP &amp; LS</v>
      </c>
      <c r="AK60" s="1059">
        <f t="shared" si="16"/>
        <v>440000</v>
      </c>
      <c r="AL60" s="1014">
        <v>2</v>
      </c>
      <c r="AM60" s="1015" t="str">
        <f t="shared" si="82"/>
        <v>BUKU PEMBANTU KAS TUNAI</v>
      </c>
      <c r="AN60" s="1016">
        <f t="shared" si="18"/>
        <v>0</v>
      </c>
      <c r="AO60" s="1015">
        <f t="shared" si="19"/>
        <v>2</v>
      </c>
      <c r="AP60" s="1015" t="str">
        <f t="shared" si="84"/>
        <v>BUKU PEMBANTU KAS TUNAI</v>
      </c>
      <c r="AQ60" s="1017">
        <f t="shared" si="205"/>
        <v>0</v>
      </c>
      <c r="AR60" s="979">
        <v>3</v>
      </c>
      <c r="AS60" s="980" t="str">
        <f t="shared" si="85"/>
        <v>BUKU PEMBANTU BANK</v>
      </c>
      <c r="AT60" s="981">
        <f t="shared" si="23"/>
        <v>0</v>
      </c>
      <c r="AU60" s="981">
        <f t="shared" si="24"/>
        <v>0</v>
      </c>
      <c r="AV60" s="982">
        <f t="shared" si="86"/>
        <v>440000</v>
      </c>
      <c r="AW60" s="983">
        <f t="shared" si="25"/>
        <v>3</v>
      </c>
      <c r="AX60" s="980" t="str">
        <f t="shared" si="88"/>
        <v>BUKU PEMBANTU BANK</v>
      </c>
      <c r="AY60" s="984">
        <f t="shared" si="27"/>
        <v>440000</v>
      </c>
      <c r="AZ60" s="702">
        <v>4</v>
      </c>
      <c r="BA60" s="649" t="str">
        <f t="shared" si="89"/>
        <v>BUKU PEMBANTU BPP</v>
      </c>
      <c r="BB60" s="651">
        <f t="shared" si="206"/>
        <v>0</v>
      </c>
      <c r="BC60" s="650">
        <f t="shared" si="30"/>
        <v>4</v>
      </c>
      <c r="BD60" s="649" t="str">
        <f t="shared" si="91"/>
        <v>BUKU PEMBANTU BPP</v>
      </c>
      <c r="BE60" s="709">
        <f t="shared" si="207"/>
        <v>0</v>
      </c>
      <c r="BF60" s="944">
        <v>5</v>
      </c>
      <c r="BG60" s="945" t="str">
        <f t="shared" si="92"/>
        <v>BUKU PEMBANTU UANG PERSEDIAAN</v>
      </c>
      <c r="BH60" s="946">
        <f t="shared" si="34"/>
        <v>0</v>
      </c>
      <c r="BI60" s="945">
        <f t="shared" si="35"/>
        <v>5</v>
      </c>
      <c r="BJ60" s="947" t="str">
        <f t="shared" si="94"/>
        <v>BUKU PEMBANTU UANG PERSEDIAAN</v>
      </c>
      <c r="BK60" s="948">
        <f t="shared" si="208"/>
        <v>0</v>
      </c>
      <c r="BL60" s="909">
        <v>6</v>
      </c>
      <c r="BM60" s="910" t="str">
        <f t="shared" si="95"/>
        <v>BUKU PEMBANTU LS BENDAHARA</v>
      </c>
      <c r="BN60" s="911">
        <f t="shared" si="39"/>
        <v>0</v>
      </c>
      <c r="BO60" s="910">
        <f t="shared" si="40"/>
        <v>6</v>
      </c>
      <c r="BP60" s="912" t="str">
        <f t="shared" si="97"/>
        <v>BUKU PEMBANTU LS BENDAHARA</v>
      </c>
      <c r="BQ60" s="913">
        <f t="shared" si="42"/>
        <v>440000</v>
      </c>
      <c r="BR60" s="702">
        <v>7</v>
      </c>
      <c r="BS60" s="650" t="str">
        <f t="shared" si="98"/>
        <v>BUKU PEMBANTU UANG MUKA PERJADIN</v>
      </c>
      <c r="BT60" s="651">
        <f t="shared" si="44"/>
        <v>0</v>
      </c>
      <c r="BU60" s="650">
        <f t="shared" si="45"/>
        <v>7</v>
      </c>
      <c r="BV60" s="649" t="str">
        <f t="shared" si="100"/>
        <v>BUKU PEMBANTU UANG MUKA PERJADIN</v>
      </c>
      <c r="BW60" s="709">
        <f t="shared" si="47"/>
        <v>0</v>
      </c>
      <c r="BX60" s="873">
        <v>8</v>
      </c>
      <c r="BY60" s="874" t="str">
        <f t="shared" si="101"/>
        <v>BUKU PEMBANTU PAJAK UP</v>
      </c>
      <c r="BZ60" s="875">
        <f t="shared" si="204"/>
        <v>0</v>
      </c>
      <c r="CA60" s="876">
        <f t="shared" si="49"/>
        <v>8</v>
      </c>
      <c r="CB60" s="874" t="str">
        <f t="shared" si="104"/>
        <v>BUKU PEMBANTU PAJAK UP</v>
      </c>
      <c r="CC60" s="877">
        <f t="shared" si="209"/>
        <v>440000</v>
      </c>
      <c r="CD60" s="805">
        <v>9</v>
      </c>
      <c r="CE60" s="806" t="str">
        <f t="shared" si="105"/>
        <v>BUKU PEMBANTU BUNGA REKENING</v>
      </c>
      <c r="CF60" s="807">
        <f t="shared" si="53"/>
        <v>0</v>
      </c>
      <c r="CG60" s="806">
        <f t="shared" si="54"/>
        <v>9</v>
      </c>
      <c r="CH60" s="806" t="str">
        <f t="shared" si="107"/>
        <v>BUKU PEMBANTU BUNGA REKENING</v>
      </c>
      <c r="CI60" s="808">
        <f t="shared" si="56"/>
        <v>0</v>
      </c>
      <c r="CJ60" s="835">
        <v>10</v>
      </c>
      <c r="CK60" s="836" t="str">
        <f t="shared" si="108"/>
        <v>BUKU PEMBANTU PAJAK UP &amp; LS</v>
      </c>
      <c r="CL60" s="837">
        <f t="shared" si="109"/>
        <v>0</v>
      </c>
      <c r="CM60" s="836">
        <f t="shared" si="58"/>
        <v>10</v>
      </c>
      <c r="CN60" s="836" t="str">
        <f t="shared" si="111"/>
        <v>BUKU PEMBANTU PAJAK UP &amp; LS</v>
      </c>
      <c r="CO60" s="838">
        <f t="shared" si="112"/>
        <v>440000</v>
      </c>
      <c r="CP60" s="786">
        <f t="shared" si="113"/>
        <v>0</v>
      </c>
      <c r="CQ60" s="787">
        <f t="shared" si="114"/>
        <v>0</v>
      </c>
      <c r="CR60" s="782">
        <f t="shared" si="115"/>
        <v>0</v>
      </c>
      <c r="CS60" s="733">
        <v>11</v>
      </c>
      <c r="CT60" s="734" t="str">
        <f t="shared" si="116"/>
        <v>BUKU PENGESAHAN BELANJA</v>
      </c>
      <c r="CU60" s="735">
        <f t="shared" si="200"/>
        <v>440000</v>
      </c>
      <c r="CV60" s="734">
        <f t="shared" si="125"/>
        <v>11</v>
      </c>
      <c r="CW60" s="736" t="str">
        <f t="shared" si="118"/>
        <v>BUKU PENGESAHAN BELANJA</v>
      </c>
      <c r="CX60" s="737">
        <f t="shared" si="119"/>
        <v>0</v>
      </c>
      <c r="CY60" s="769">
        <v>12</v>
      </c>
      <c r="CZ60" s="770" t="str">
        <f t="shared" si="67"/>
        <v>BUKU PENGEMBALIAN BELANJA</v>
      </c>
      <c r="DA60" s="771">
        <f t="shared" si="202"/>
        <v>0</v>
      </c>
      <c r="DB60" s="770">
        <f t="shared" si="68"/>
        <v>12</v>
      </c>
      <c r="DC60" s="770" t="str">
        <f t="shared" si="122"/>
        <v>BUKU PENGEMBALIAN BELANJA</v>
      </c>
      <c r="DD60" s="772">
        <f t="shared" si="123"/>
        <v>0</v>
      </c>
    </row>
    <row r="61" spans="1:108" x14ac:dyDescent="0.2">
      <c r="A61" s="1124" t="s">
        <v>618</v>
      </c>
      <c r="B61" s="63"/>
      <c r="C61" s="677">
        <v>46051</v>
      </c>
      <c r="D61" s="540" t="str">
        <f t="shared" si="124"/>
        <v>2026.051</v>
      </c>
      <c r="E61" s="648" t="s">
        <v>528</v>
      </c>
      <c r="F61" s="610" t="s">
        <v>718</v>
      </c>
      <c r="G61" s="649"/>
      <c r="H61" s="639" t="s">
        <v>577</v>
      </c>
      <c r="I61" s="1129"/>
      <c r="J61" s="648"/>
      <c r="K61" s="639" t="s">
        <v>78</v>
      </c>
      <c r="L61" s="1130">
        <v>80000</v>
      </c>
      <c r="M61" s="639"/>
      <c r="N61" s="639" t="s">
        <v>78</v>
      </c>
      <c r="O61" s="651">
        <f t="shared" si="70"/>
        <v>0</v>
      </c>
      <c r="P61" s="1090">
        <f t="shared" si="71"/>
        <v>0</v>
      </c>
      <c r="Q61" s="641">
        <f t="shared" si="0"/>
        <v>0</v>
      </c>
      <c r="R61" s="640">
        <v>1</v>
      </c>
      <c r="S61" s="640" t="str">
        <f t="shared" si="1"/>
        <v>BUKU KAS UMUM</v>
      </c>
      <c r="T61" s="641">
        <f t="shared" si="2"/>
        <v>0</v>
      </c>
      <c r="U61" s="641">
        <f t="shared" si="3"/>
        <v>0</v>
      </c>
      <c r="V61" s="641">
        <f t="shared" si="4"/>
        <v>0</v>
      </c>
      <c r="W61" s="1082">
        <f t="shared" si="72"/>
        <v>0</v>
      </c>
      <c r="X61" s="641">
        <f t="shared" si="5"/>
        <v>0</v>
      </c>
      <c r="Y61" s="640">
        <f t="shared" si="73"/>
        <v>1</v>
      </c>
      <c r="Z61" s="640" t="str">
        <f t="shared" si="7"/>
        <v>BUKU KAS UMUM</v>
      </c>
      <c r="AA61" s="1083">
        <f t="shared" si="8"/>
        <v>0</v>
      </c>
      <c r="AB61" s="1055">
        <v>10</v>
      </c>
      <c r="AC61" s="1056" t="str">
        <f t="shared" si="74"/>
        <v>BUKU PEMBANTU PAJAK UP &amp; LS</v>
      </c>
      <c r="AD61" s="1057">
        <f t="shared" si="75"/>
        <v>80000</v>
      </c>
      <c r="AE61" s="1057">
        <f t="shared" si="76"/>
        <v>0</v>
      </c>
      <c r="AF61" s="1057">
        <f t="shared" si="77"/>
        <v>80000</v>
      </c>
      <c r="AG61" s="1057">
        <f t="shared" si="78"/>
        <v>0</v>
      </c>
      <c r="AH61" s="1057">
        <f t="shared" si="79"/>
        <v>0</v>
      </c>
      <c r="AI61" s="1058">
        <f t="shared" si="14"/>
        <v>10</v>
      </c>
      <c r="AJ61" s="1058" t="str">
        <f t="shared" si="81"/>
        <v>BUKU PEMBANTU PAJAK UP &amp; LS</v>
      </c>
      <c r="AK61" s="1059">
        <f t="shared" si="16"/>
        <v>0</v>
      </c>
      <c r="AL61" s="1014">
        <v>2</v>
      </c>
      <c r="AM61" s="1015" t="str">
        <f t="shared" si="82"/>
        <v>BUKU PEMBANTU KAS TUNAI</v>
      </c>
      <c r="AN61" s="1016">
        <f t="shared" si="18"/>
        <v>0</v>
      </c>
      <c r="AO61" s="1015">
        <f t="shared" si="19"/>
        <v>2</v>
      </c>
      <c r="AP61" s="1015" t="str">
        <f t="shared" si="84"/>
        <v>BUKU PEMBANTU KAS TUNAI</v>
      </c>
      <c r="AQ61" s="1017">
        <f t="shared" si="205"/>
        <v>0</v>
      </c>
      <c r="AR61" s="979">
        <v>3</v>
      </c>
      <c r="AS61" s="980" t="str">
        <f t="shared" si="85"/>
        <v>BUKU PEMBANTU BANK</v>
      </c>
      <c r="AT61" s="981">
        <f t="shared" si="23"/>
        <v>0</v>
      </c>
      <c r="AU61" s="981">
        <f t="shared" si="24"/>
        <v>0</v>
      </c>
      <c r="AV61" s="982">
        <f t="shared" si="86"/>
        <v>0</v>
      </c>
      <c r="AW61" s="983">
        <f t="shared" si="25"/>
        <v>3</v>
      </c>
      <c r="AX61" s="980" t="str">
        <f t="shared" si="88"/>
        <v>BUKU PEMBANTU BANK</v>
      </c>
      <c r="AY61" s="984">
        <f t="shared" si="27"/>
        <v>0</v>
      </c>
      <c r="AZ61" s="702">
        <v>4</v>
      </c>
      <c r="BA61" s="649" t="str">
        <f t="shared" si="89"/>
        <v>BUKU PEMBANTU BPP</v>
      </c>
      <c r="BB61" s="651">
        <f t="shared" si="206"/>
        <v>0</v>
      </c>
      <c r="BC61" s="650">
        <f t="shared" si="30"/>
        <v>4</v>
      </c>
      <c r="BD61" s="649" t="str">
        <f t="shared" si="91"/>
        <v>BUKU PEMBANTU BPP</v>
      </c>
      <c r="BE61" s="709">
        <f t="shared" si="207"/>
        <v>0</v>
      </c>
      <c r="BF61" s="944">
        <v>5</v>
      </c>
      <c r="BG61" s="945" t="str">
        <f t="shared" si="92"/>
        <v>BUKU PEMBANTU UANG PERSEDIAAN</v>
      </c>
      <c r="BH61" s="946">
        <f t="shared" si="34"/>
        <v>0</v>
      </c>
      <c r="BI61" s="945">
        <f t="shared" si="35"/>
        <v>5</v>
      </c>
      <c r="BJ61" s="947" t="str">
        <f t="shared" si="94"/>
        <v>BUKU PEMBANTU UANG PERSEDIAAN</v>
      </c>
      <c r="BK61" s="948">
        <f t="shared" si="208"/>
        <v>0</v>
      </c>
      <c r="BL61" s="909">
        <v>6</v>
      </c>
      <c r="BM61" s="910" t="str">
        <f t="shared" si="95"/>
        <v>BUKU PEMBANTU LS BENDAHARA</v>
      </c>
      <c r="BN61" s="911">
        <f t="shared" si="39"/>
        <v>0</v>
      </c>
      <c r="BO61" s="910">
        <f t="shared" si="40"/>
        <v>6</v>
      </c>
      <c r="BP61" s="912" t="str">
        <f t="shared" si="97"/>
        <v>BUKU PEMBANTU LS BENDAHARA</v>
      </c>
      <c r="BQ61" s="913">
        <f t="shared" si="42"/>
        <v>0</v>
      </c>
      <c r="BR61" s="702">
        <v>7</v>
      </c>
      <c r="BS61" s="650" t="str">
        <f t="shared" si="98"/>
        <v>BUKU PEMBANTU UANG MUKA PERJADIN</v>
      </c>
      <c r="BT61" s="651">
        <f t="shared" si="44"/>
        <v>0</v>
      </c>
      <c r="BU61" s="650">
        <f t="shared" si="45"/>
        <v>7</v>
      </c>
      <c r="BV61" s="649" t="str">
        <f t="shared" si="100"/>
        <v>BUKU PEMBANTU UANG MUKA PERJADIN</v>
      </c>
      <c r="BW61" s="709">
        <f t="shared" si="47"/>
        <v>0</v>
      </c>
      <c r="BX61" s="873">
        <v>8</v>
      </c>
      <c r="BY61" s="874" t="str">
        <f t="shared" si="101"/>
        <v>BUKU PEMBANTU PAJAK UP</v>
      </c>
      <c r="BZ61" s="875">
        <f t="shared" si="204"/>
        <v>80000</v>
      </c>
      <c r="CA61" s="876">
        <f t="shared" si="49"/>
        <v>8</v>
      </c>
      <c r="CB61" s="874" t="str">
        <f t="shared" si="104"/>
        <v>BUKU PEMBANTU PAJAK UP</v>
      </c>
      <c r="CC61" s="877">
        <f t="shared" si="209"/>
        <v>0</v>
      </c>
      <c r="CD61" s="805">
        <v>9</v>
      </c>
      <c r="CE61" s="806" t="str">
        <f t="shared" si="105"/>
        <v>BUKU PEMBANTU BUNGA REKENING</v>
      </c>
      <c r="CF61" s="807">
        <f t="shared" si="53"/>
        <v>0</v>
      </c>
      <c r="CG61" s="806">
        <f t="shared" si="54"/>
        <v>9</v>
      </c>
      <c r="CH61" s="806" t="str">
        <f t="shared" si="107"/>
        <v>BUKU PEMBANTU BUNGA REKENING</v>
      </c>
      <c r="CI61" s="808">
        <f t="shared" si="56"/>
        <v>0</v>
      </c>
      <c r="CJ61" s="835">
        <v>10</v>
      </c>
      <c r="CK61" s="836" t="str">
        <f t="shared" si="108"/>
        <v>BUKU PEMBANTU PAJAK UP &amp; LS</v>
      </c>
      <c r="CL61" s="837">
        <f t="shared" si="109"/>
        <v>80000</v>
      </c>
      <c r="CM61" s="836">
        <f t="shared" si="58"/>
        <v>10</v>
      </c>
      <c r="CN61" s="836" t="str">
        <f t="shared" si="111"/>
        <v>BUKU PEMBANTU PAJAK UP &amp; LS</v>
      </c>
      <c r="CO61" s="838">
        <f t="shared" si="112"/>
        <v>0</v>
      </c>
      <c r="CP61" s="786">
        <f t="shared" si="113"/>
        <v>0</v>
      </c>
      <c r="CQ61" s="787">
        <f t="shared" si="114"/>
        <v>0</v>
      </c>
      <c r="CR61" s="782">
        <f t="shared" si="115"/>
        <v>0</v>
      </c>
      <c r="CS61" s="733">
        <v>11</v>
      </c>
      <c r="CT61" s="734" t="str">
        <f t="shared" si="116"/>
        <v>BUKU PENGESAHAN BELANJA</v>
      </c>
      <c r="CU61" s="735">
        <f t="shared" si="200"/>
        <v>0</v>
      </c>
      <c r="CV61" s="734">
        <f t="shared" si="125"/>
        <v>11</v>
      </c>
      <c r="CW61" s="736" t="str">
        <f t="shared" si="118"/>
        <v>BUKU PENGESAHAN BELANJA</v>
      </c>
      <c r="CX61" s="737">
        <f t="shared" si="119"/>
        <v>0</v>
      </c>
      <c r="CY61" s="769">
        <v>12</v>
      </c>
      <c r="CZ61" s="770" t="str">
        <f t="shared" si="67"/>
        <v>BUKU PENGEMBALIAN BELANJA</v>
      </c>
      <c r="DA61" s="771">
        <f t="shared" si="202"/>
        <v>0</v>
      </c>
      <c r="DB61" s="770">
        <f t="shared" si="68"/>
        <v>12</v>
      </c>
      <c r="DC61" s="770" t="str">
        <f t="shared" si="122"/>
        <v>BUKU PENGEMBALIAN BELANJA</v>
      </c>
      <c r="DD61" s="772">
        <f t="shared" si="123"/>
        <v>0</v>
      </c>
    </row>
    <row r="62" spans="1:108" x14ac:dyDescent="0.2">
      <c r="A62" s="1124" t="s">
        <v>619</v>
      </c>
      <c r="B62" s="63"/>
      <c r="C62" s="677">
        <v>46051</v>
      </c>
      <c r="D62" s="540" t="str">
        <f t="shared" si="124"/>
        <v>2026.052</v>
      </c>
      <c r="E62" s="648" t="s">
        <v>53</v>
      </c>
      <c r="F62" s="611" t="s">
        <v>719</v>
      </c>
      <c r="G62" s="649"/>
      <c r="H62" s="639" t="s">
        <v>577</v>
      </c>
      <c r="I62" s="1129"/>
      <c r="J62" s="648"/>
      <c r="K62" s="639" t="s">
        <v>78</v>
      </c>
      <c r="L62" s="1130">
        <v>80000</v>
      </c>
      <c r="M62" s="639"/>
      <c r="N62" s="639" t="s">
        <v>78</v>
      </c>
      <c r="O62" s="651">
        <f t="shared" si="70"/>
        <v>0</v>
      </c>
      <c r="P62" s="1090">
        <f t="shared" si="71"/>
        <v>0</v>
      </c>
      <c r="Q62" s="641">
        <f t="shared" si="0"/>
        <v>0</v>
      </c>
      <c r="R62" s="640">
        <v>1</v>
      </c>
      <c r="S62" s="640" t="str">
        <f t="shared" si="1"/>
        <v>BUKU KAS UMUM</v>
      </c>
      <c r="T62" s="641">
        <f t="shared" si="2"/>
        <v>0</v>
      </c>
      <c r="U62" s="641">
        <f t="shared" si="3"/>
        <v>0</v>
      </c>
      <c r="V62" s="641">
        <f t="shared" si="4"/>
        <v>0</v>
      </c>
      <c r="W62" s="1082">
        <f t="shared" si="72"/>
        <v>80000</v>
      </c>
      <c r="X62" s="641">
        <f t="shared" si="5"/>
        <v>0</v>
      </c>
      <c r="Y62" s="640">
        <f t="shared" si="73"/>
        <v>1</v>
      </c>
      <c r="Z62" s="640" t="str">
        <f t="shared" si="7"/>
        <v>BUKU KAS UMUM</v>
      </c>
      <c r="AA62" s="1083">
        <f t="shared" si="8"/>
        <v>80000</v>
      </c>
      <c r="AB62" s="1055">
        <v>10</v>
      </c>
      <c r="AC62" s="1056" t="str">
        <f t="shared" si="74"/>
        <v>BUKU PEMBANTU PAJAK UP &amp; LS</v>
      </c>
      <c r="AD62" s="1057">
        <f t="shared" si="75"/>
        <v>0</v>
      </c>
      <c r="AE62" s="1057">
        <f t="shared" si="76"/>
        <v>0</v>
      </c>
      <c r="AF62" s="1057">
        <f t="shared" si="77"/>
        <v>0</v>
      </c>
      <c r="AG62" s="1057">
        <f t="shared" si="78"/>
        <v>0</v>
      </c>
      <c r="AH62" s="1057">
        <f t="shared" si="79"/>
        <v>80000</v>
      </c>
      <c r="AI62" s="1058">
        <f t="shared" si="14"/>
        <v>10</v>
      </c>
      <c r="AJ62" s="1058" t="str">
        <f t="shared" si="81"/>
        <v>BUKU PEMBANTU PAJAK UP &amp; LS</v>
      </c>
      <c r="AK62" s="1059">
        <f t="shared" si="16"/>
        <v>80000</v>
      </c>
      <c r="AL62" s="1014">
        <v>2</v>
      </c>
      <c r="AM62" s="1015" t="str">
        <f t="shared" si="82"/>
        <v>BUKU PEMBANTU KAS TUNAI</v>
      </c>
      <c r="AN62" s="1016">
        <f t="shared" si="18"/>
        <v>0</v>
      </c>
      <c r="AO62" s="1015">
        <f t="shared" si="19"/>
        <v>2</v>
      </c>
      <c r="AP62" s="1015" t="str">
        <f t="shared" si="84"/>
        <v>BUKU PEMBANTU KAS TUNAI</v>
      </c>
      <c r="AQ62" s="1017">
        <f t="shared" si="205"/>
        <v>0</v>
      </c>
      <c r="AR62" s="979">
        <v>3</v>
      </c>
      <c r="AS62" s="980" t="str">
        <f t="shared" si="85"/>
        <v>BUKU PEMBANTU BANK</v>
      </c>
      <c r="AT62" s="981">
        <f t="shared" si="23"/>
        <v>0</v>
      </c>
      <c r="AU62" s="981">
        <f t="shared" si="24"/>
        <v>0</v>
      </c>
      <c r="AV62" s="982">
        <f t="shared" si="86"/>
        <v>80000</v>
      </c>
      <c r="AW62" s="983">
        <f t="shared" si="25"/>
        <v>3</v>
      </c>
      <c r="AX62" s="980" t="str">
        <f t="shared" si="88"/>
        <v>BUKU PEMBANTU BANK</v>
      </c>
      <c r="AY62" s="984">
        <f t="shared" si="27"/>
        <v>80000</v>
      </c>
      <c r="AZ62" s="702">
        <v>4</v>
      </c>
      <c r="BA62" s="649" t="str">
        <f t="shared" si="89"/>
        <v>BUKU PEMBANTU BPP</v>
      </c>
      <c r="BB62" s="651">
        <f t="shared" si="206"/>
        <v>0</v>
      </c>
      <c r="BC62" s="650">
        <f t="shared" si="30"/>
        <v>4</v>
      </c>
      <c r="BD62" s="649" t="str">
        <f t="shared" si="91"/>
        <v>BUKU PEMBANTU BPP</v>
      </c>
      <c r="BE62" s="709">
        <f t="shared" si="207"/>
        <v>0</v>
      </c>
      <c r="BF62" s="944">
        <v>5</v>
      </c>
      <c r="BG62" s="945" t="str">
        <f t="shared" si="92"/>
        <v>BUKU PEMBANTU UANG PERSEDIAAN</v>
      </c>
      <c r="BH62" s="946">
        <f t="shared" si="34"/>
        <v>0</v>
      </c>
      <c r="BI62" s="945">
        <f t="shared" si="35"/>
        <v>5</v>
      </c>
      <c r="BJ62" s="947" t="str">
        <f t="shared" si="94"/>
        <v>BUKU PEMBANTU UANG PERSEDIAAN</v>
      </c>
      <c r="BK62" s="948">
        <f t="shared" si="208"/>
        <v>0</v>
      </c>
      <c r="BL62" s="909">
        <v>6</v>
      </c>
      <c r="BM62" s="910" t="str">
        <f t="shared" si="95"/>
        <v>BUKU PEMBANTU LS BENDAHARA</v>
      </c>
      <c r="BN62" s="911">
        <f t="shared" si="39"/>
        <v>0</v>
      </c>
      <c r="BO62" s="910">
        <f t="shared" si="40"/>
        <v>6</v>
      </c>
      <c r="BP62" s="912" t="str">
        <f t="shared" si="97"/>
        <v>BUKU PEMBANTU LS BENDAHARA</v>
      </c>
      <c r="BQ62" s="913">
        <f t="shared" si="42"/>
        <v>80000</v>
      </c>
      <c r="BR62" s="702">
        <v>7</v>
      </c>
      <c r="BS62" s="650" t="str">
        <f t="shared" si="98"/>
        <v>BUKU PEMBANTU UANG MUKA PERJADIN</v>
      </c>
      <c r="BT62" s="651">
        <f t="shared" si="44"/>
        <v>0</v>
      </c>
      <c r="BU62" s="650">
        <f t="shared" si="45"/>
        <v>7</v>
      </c>
      <c r="BV62" s="649" t="str">
        <f t="shared" si="100"/>
        <v>BUKU PEMBANTU UANG MUKA PERJADIN</v>
      </c>
      <c r="BW62" s="709">
        <f t="shared" si="47"/>
        <v>0</v>
      </c>
      <c r="BX62" s="873">
        <v>8</v>
      </c>
      <c r="BY62" s="874" t="str">
        <f t="shared" si="101"/>
        <v>BUKU PEMBANTU PAJAK UP</v>
      </c>
      <c r="BZ62" s="875">
        <f t="shared" si="204"/>
        <v>0</v>
      </c>
      <c r="CA62" s="876">
        <f t="shared" si="49"/>
        <v>8</v>
      </c>
      <c r="CB62" s="874" t="str">
        <f t="shared" si="104"/>
        <v>BUKU PEMBANTU PAJAK UP</v>
      </c>
      <c r="CC62" s="877">
        <f t="shared" si="209"/>
        <v>80000</v>
      </c>
      <c r="CD62" s="805">
        <v>9</v>
      </c>
      <c r="CE62" s="806" t="str">
        <f t="shared" si="105"/>
        <v>BUKU PEMBANTU BUNGA REKENING</v>
      </c>
      <c r="CF62" s="807">
        <f t="shared" si="53"/>
        <v>0</v>
      </c>
      <c r="CG62" s="806">
        <f t="shared" si="54"/>
        <v>9</v>
      </c>
      <c r="CH62" s="806" t="str">
        <f t="shared" si="107"/>
        <v>BUKU PEMBANTU BUNGA REKENING</v>
      </c>
      <c r="CI62" s="808">
        <f t="shared" si="56"/>
        <v>0</v>
      </c>
      <c r="CJ62" s="835">
        <v>10</v>
      </c>
      <c r="CK62" s="836" t="str">
        <f t="shared" si="108"/>
        <v>BUKU PEMBANTU PAJAK UP &amp; LS</v>
      </c>
      <c r="CL62" s="837">
        <f t="shared" si="109"/>
        <v>0</v>
      </c>
      <c r="CM62" s="836">
        <f t="shared" si="58"/>
        <v>10</v>
      </c>
      <c r="CN62" s="836" t="str">
        <f t="shared" si="111"/>
        <v>BUKU PEMBANTU PAJAK UP &amp; LS</v>
      </c>
      <c r="CO62" s="838">
        <f t="shared" si="112"/>
        <v>80000</v>
      </c>
      <c r="CP62" s="786">
        <f t="shared" si="113"/>
        <v>0</v>
      </c>
      <c r="CQ62" s="787">
        <f t="shared" si="114"/>
        <v>0</v>
      </c>
      <c r="CR62" s="782">
        <f t="shared" si="115"/>
        <v>0</v>
      </c>
      <c r="CS62" s="733">
        <v>11</v>
      </c>
      <c r="CT62" s="734" t="str">
        <f t="shared" si="116"/>
        <v>BUKU PENGESAHAN BELANJA</v>
      </c>
      <c r="CU62" s="735">
        <f t="shared" si="200"/>
        <v>80000</v>
      </c>
      <c r="CV62" s="734">
        <f t="shared" si="125"/>
        <v>11</v>
      </c>
      <c r="CW62" s="736" t="str">
        <f t="shared" si="118"/>
        <v>BUKU PENGESAHAN BELANJA</v>
      </c>
      <c r="CX62" s="737">
        <f t="shared" si="119"/>
        <v>0</v>
      </c>
      <c r="CY62" s="769">
        <v>12</v>
      </c>
      <c r="CZ62" s="770" t="str">
        <f t="shared" si="67"/>
        <v>BUKU PENGEMBALIAN BELANJA</v>
      </c>
      <c r="DA62" s="771">
        <f t="shared" si="202"/>
        <v>0</v>
      </c>
      <c r="DB62" s="770">
        <f t="shared" si="68"/>
        <v>12</v>
      </c>
      <c r="DC62" s="770" t="str">
        <f t="shared" si="122"/>
        <v>BUKU PENGEMBALIAN BELANJA</v>
      </c>
      <c r="DD62" s="772">
        <f t="shared" si="123"/>
        <v>0</v>
      </c>
    </row>
    <row r="63" spans="1:108" x14ac:dyDescent="0.2">
      <c r="A63" s="1124" t="s">
        <v>620</v>
      </c>
      <c r="B63" s="63"/>
      <c r="C63" s="677"/>
      <c r="D63" s="540" t="str">
        <f t="shared" si="124"/>
        <v>2026.053</v>
      </c>
      <c r="E63" s="648"/>
      <c r="F63" s="611"/>
      <c r="G63" s="649"/>
      <c r="H63" s="639"/>
      <c r="I63" s="1129"/>
      <c r="J63" s="648"/>
      <c r="K63" s="639"/>
      <c r="L63" s="1130"/>
      <c r="M63" s="639"/>
      <c r="N63" s="1133"/>
      <c r="O63" s="651">
        <f t="shared" si="70"/>
        <v>0</v>
      </c>
      <c r="P63" s="1090">
        <f t="shared" si="71"/>
        <v>0</v>
      </c>
      <c r="Q63" s="641">
        <f t="shared" si="0"/>
        <v>0</v>
      </c>
      <c r="R63" s="640">
        <v>1</v>
      </c>
      <c r="S63" s="640" t="str">
        <f t="shared" si="1"/>
        <v>BUKU KAS UMUM</v>
      </c>
      <c r="T63" s="641">
        <f t="shared" si="2"/>
        <v>0</v>
      </c>
      <c r="U63" s="641">
        <f t="shared" si="3"/>
        <v>0</v>
      </c>
      <c r="V63" s="641">
        <f t="shared" si="4"/>
        <v>0</v>
      </c>
      <c r="W63" s="1082">
        <f t="shared" si="72"/>
        <v>0</v>
      </c>
      <c r="X63" s="641">
        <f t="shared" si="5"/>
        <v>0</v>
      </c>
      <c r="Y63" s="640">
        <f t="shared" si="73"/>
        <v>1</v>
      </c>
      <c r="Z63" s="640" t="str">
        <f t="shared" si="7"/>
        <v>BUKU KAS UMUM</v>
      </c>
      <c r="AA63" s="1083">
        <f t="shared" si="8"/>
        <v>0</v>
      </c>
      <c r="AB63" s="1055">
        <v>10</v>
      </c>
      <c r="AC63" s="1056" t="str">
        <f t="shared" si="74"/>
        <v>BUKU PEMBANTU PAJAK UP &amp; LS</v>
      </c>
      <c r="AD63" s="1057">
        <f t="shared" si="75"/>
        <v>0</v>
      </c>
      <c r="AE63" s="1057">
        <f t="shared" si="76"/>
        <v>0</v>
      </c>
      <c r="AF63" s="1057">
        <f t="shared" si="77"/>
        <v>0</v>
      </c>
      <c r="AG63" s="1057">
        <f t="shared" si="78"/>
        <v>0</v>
      </c>
      <c r="AH63" s="1057">
        <f t="shared" si="79"/>
        <v>0</v>
      </c>
      <c r="AI63" s="1058">
        <f t="shared" si="14"/>
        <v>10</v>
      </c>
      <c r="AJ63" s="1058" t="str">
        <f t="shared" si="81"/>
        <v>BUKU PEMBANTU PAJAK UP &amp; LS</v>
      </c>
      <c r="AK63" s="1059">
        <f t="shared" si="16"/>
        <v>0</v>
      </c>
      <c r="AL63" s="1014">
        <v>2</v>
      </c>
      <c r="AM63" s="1015" t="str">
        <f t="shared" si="82"/>
        <v>BUKU PEMBANTU KAS TUNAI</v>
      </c>
      <c r="AN63" s="1016">
        <f t="shared" si="18"/>
        <v>0</v>
      </c>
      <c r="AO63" s="1015">
        <f t="shared" si="19"/>
        <v>2</v>
      </c>
      <c r="AP63" s="1015" t="str">
        <f t="shared" si="84"/>
        <v>BUKU PEMBANTU KAS TUNAI</v>
      </c>
      <c r="AQ63" s="1017">
        <f t="shared" si="205"/>
        <v>0</v>
      </c>
      <c r="AR63" s="979">
        <v>3</v>
      </c>
      <c r="AS63" s="980" t="str">
        <f t="shared" si="85"/>
        <v>BUKU PEMBANTU BANK</v>
      </c>
      <c r="AT63" s="981">
        <f t="shared" si="23"/>
        <v>0</v>
      </c>
      <c r="AU63" s="981">
        <f t="shared" si="24"/>
        <v>0</v>
      </c>
      <c r="AV63" s="982">
        <f t="shared" si="86"/>
        <v>0</v>
      </c>
      <c r="AW63" s="983">
        <f t="shared" si="25"/>
        <v>3</v>
      </c>
      <c r="AX63" s="980" t="str">
        <f t="shared" si="88"/>
        <v>BUKU PEMBANTU BANK</v>
      </c>
      <c r="AY63" s="984">
        <f t="shared" si="27"/>
        <v>0</v>
      </c>
      <c r="AZ63" s="702">
        <v>4</v>
      </c>
      <c r="BA63" s="649" t="str">
        <f t="shared" si="89"/>
        <v>BUKU PEMBANTU BPP</v>
      </c>
      <c r="BB63" s="651">
        <f t="shared" si="206"/>
        <v>0</v>
      </c>
      <c r="BC63" s="650">
        <f t="shared" si="30"/>
        <v>4</v>
      </c>
      <c r="BD63" s="649" t="str">
        <f t="shared" si="91"/>
        <v>BUKU PEMBANTU BPP</v>
      </c>
      <c r="BE63" s="709">
        <f t="shared" si="207"/>
        <v>0</v>
      </c>
      <c r="BF63" s="944">
        <v>5</v>
      </c>
      <c r="BG63" s="945" t="str">
        <f t="shared" si="92"/>
        <v>BUKU PEMBANTU UANG PERSEDIAAN</v>
      </c>
      <c r="BH63" s="946">
        <f t="shared" si="34"/>
        <v>0</v>
      </c>
      <c r="BI63" s="945">
        <f t="shared" si="35"/>
        <v>5</v>
      </c>
      <c r="BJ63" s="947" t="str">
        <f t="shared" si="94"/>
        <v>BUKU PEMBANTU UANG PERSEDIAAN</v>
      </c>
      <c r="BK63" s="948">
        <f t="shared" si="208"/>
        <v>0</v>
      </c>
      <c r="BL63" s="909">
        <v>6</v>
      </c>
      <c r="BM63" s="910" t="str">
        <f t="shared" si="95"/>
        <v>BUKU PEMBANTU LS BENDAHARA</v>
      </c>
      <c r="BN63" s="911">
        <f t="shared" si="39"/>
        <v>0</v>
      </c>
      <c r="BO63" s="910">
        <f t="shared" si="40"/>
        <v>6</v>
      </c>
      <c r="BP63" s="912" t="str">
        <f t="shared" si="97"/>
        <v>BUKU PEMBANTU LS BENDAHARA</v>
      </c>
      <c r="BQ63" s="913">
        <f t="shared" si="42"/>
        <v>0</v>
      </c>
      <c r="BR63" s="702">
        <v>7</v>
      </c>
      <c r="BS63" s="650" t="str">
        <f t="shared" si="98"/>
        <v>BUKU PEMBANTU UANG MUKA PERJADIN</v>
      </c>
      <c r="BT63" s="651">
        <f t="shared" si="44"/>
        <v>0</v>
      </c>
      <c r="BU63" s="650">
        <f t="shared" si="45"/>
        <v>7</v>
      </c>
      <c r="BV63" s="649" t="str">
        <f t="shared" si="100"/>
        <v>BUKU PEMBANTU UANG MUKA PERJADIN</v>
      </c>
      <c r="BW63" s="709">
        <f t="shared" si="47"/>
        <v>0</v>
      </c>
      <c r="BX63" s="873">
        <v>8</v>
      </c>
      <c r="BY63" s="874" t="str">
        <f t="shared" si="101"/>
        <v>BUKU PEMBANTU PAJAK UP</v>
      </c>
      <c r="BZ63" s="875">
        <f t="shared" si="204"/>
        <v>0</v>
      </c>
      <c r="CA63" s="876">
        <f t="shared" si="49"/>
        <v>8</v>
      </c>
      <c r="CB63" s="874" t="str">
        <f t="shared" si="104"/>
        <v>BUKU PEMBANTU PAJAK UP</v>
      </c>
      <c r="CC63" s="877">
        <f t="shared" si="209"/>
        <v>0</v>
      </c>
      <c r="CD63" s="805">
        <v>9</v>
      </c>
      <c r="CE63" s="806" t="str">
        <f t="shared" si="105"/>
        <v>BUKU PEMBANTU BUNGA REKENING</v>
      </c>
      <c r="CF63" s="807">
        <f t="shared" si="53"/>
        <v>0</v>
      </c>
      <c r="CG63" s="806">
        <f t="shared" si="54"/>
        <v>9</v>
      </c>
      <c r="CH63" s="806" t="str">
        <f t="shared" si="107"/>
        <v>BUKU PEMBANTU BUNGA REKENING</v>
      </c>
      <c r="CI63" s="808">
        <f t="shared" si="56"/>
        <v>0</v>
      </c>
      <c r="CJ63" s="835">
        <v>10</v>
      </c>
      <c r="CK63" s="836" t="str">
        <f t="shared" si="108"/>
        <v>BUKU PEMBANTU PAJAK UP &amp; LS</v>
      </c>
      <c r="CL63" s="837">
        <f t="shared" si="109"/>
        <v>0</v>
      </c>
      <c r="CM63" s="836">
        <f t="shared" si="58"/>
        <v>10</v>
      </c>
      <c r="CN63" s="836" t="str">
        <f t="shared" si="111"/>
        <v>BUKU PEMBANTU PAJAK UP &amp; LS</v>
      </c>
      <c r="CO63" s="838">
        <f t="shared" si="112"/>
        <v>0</v>
      </c>
      <c r="CP63" s="786">
        <f t="shared" si="113"/>
        <v>0</v>
      </c>
      <c r="CQ63" s="787">
        <f t="shared" si="114"/>
        <v>0</v>
      </c>
      <c r="CR63" s="782">
        <f t="shared" si="115"/>
        <v>0</v>
      </c>
      <c r="CS63" s="733">
        <v>11</v>
      </c>
      <c r="CT63" s="734" t="str">
        <f t="shared" si="116"/>
        <v>BUKU PENGESAHAN BELANJA</v>
      </c>
      <c r="CU63" s="735">
        <f t="shared" si="200"/>
        <v>0</v>
      </c>
      <c r="CV63" s="734">
        <f t="shared" si="125"/>
        <v>11</v>
      </c>
      <c r="CW63" s="736" t="str">
        <f t="shared" si="118"/>
        <v>BUKU PENGESAHAN BELANJA</v>
      </c>
      <c r="CX63" s="737">
        <f t="shared" si="119"/>
        <v>0</v>
      </c>
      <c r="CY63" s="769">
        <v>12</v>
      </c>
      <c r="CZ63" s="770" t="str">
        <f t="shared" si="67"/>
        <v>BUKU PENGEMBALIAN BELANJA</v>
      </c>
      <c r="DA63" s="771">
        <f t="shared" si="202"/>
        <v>0</v>
      </c>
      <c r="DB63" s="770">
        <f t="shared" si="68"/>
        <v>12</v>
      </c>
      <c r="DC63" s="770" t="str">
        <f t="shared" si="122"/>
        <v>BUKU PENGEMBALIAN BELANJA</v>
      </c>
      <c r="DD63" s="772">
        <f t="shared" si="123"/>
        <v>0</v>
      </c>
    </row>
    <row r="64" spans="1:108" x14ac:dyDescent="0.2">
      <c r="A64" s="1124" t="s">
        <v>621</v>
      </c>
      <c r="B64" s="63"/>
      <c r="C64" s="677"/>
      <c r="D64" s="540" t="str">
        <f t="shared" si="124"/>
        <v>2026.054</v>
      </c>
      <c r="E64" s="648"/>
      <c r="F64" s="611"/>
      <c r="G64" s="649"/>
      <c r="H64" s="639"/>
      <c r="I64" s="1129"/>
      <c r="J64" s="648"/>
      <c r="K64" s="639"/>
      <c r="L64" s="1130"/>
      <c r="M64" s="639"/>
      <c r="N64" s="639"/>
      <c r="O64" s="651">
        <f t="shared" si="70"/>
        <v>0</v>
      </c>
      <c r="P64" s="1090">
        <f t="shared" si="71"/>
        <v>0</v>
      </c>
      <c r="Q64" s="641">
        <f t="shared" si="0"/>
        <v>0</v>
      </c>
      <c r="R64" s="640">
        <v>1</v>
      </c>
      <c r="S64" s="640" t="str">
        <f t="shared" si="1"/>
        <v>BUKU KAS UMUM</v>
      </c>
      <c r="T64" s="641">
        <f t="shared" si="2"/>
        <v>0</v>
      </c>
      <c r="U64" s="641">
        <f t="shared" si="3"/>
        <v>0</v>
      </c>
      <c r="V64" s="641">
        <f t="shared" si="4"/>
        <v>0</v>
      </c>
      <c r="W64" s="1082">
        <f t="shared" si="72"/>
        <v>0</v>
      </c>
      <c r="X64" s="641">
        <f t="shared" si="5"/>
        <v>0</v>
      </c>
      <c r="Y64" s="640">
        <f t="shared" si="73"/>
        <v>1</v>
      </c>
      <c r="Z64" s="640" t="str">
        <f t="shared" si="7"/>
        <v>BUKU KAS UMUM</v>
      </c>
      <c r="AA64" s="1083">
        <f t="shared" si="8"/>
        <v>0</v>
      </c>
      <c r="AB64" s="1055">
        <v>10</v>
      </c>
      <c r="AC64" s="1056" t="str">
        <f t="shared" si="74"/>
        <v>BUKU PEMBANTU PAJAK UP &amp; LS</v>
      </c>
      <c r="AD64" s="1057">
        <f t="shared" si="75"/>
        <v>0</v>
      </c>
      <c r="AE64" s="1057">
        <f t="shared" si="76"/>
        <v>0</v>
      </c>
      <c r="AF64" s="1057">
        <f t="shared" si="77"/>
        <v>0</v>
      </c>
      <c r="AG64" s="1057">
        <f t="shared" si="78"/>
        <v>0</v>
      </c>
      <c r="AH64" s="1057">
        <f t="shared" si="79"/>
        <v>0</v>
      </c>
      <c r="AI64" s="1058">
        <f t="shared" si="14"/>
        <v>10</v>
      </c>
      <c r="AJ64" s="1058" t="str">
        <f t="shared" si="81"/>
        <v>BUKU PEMBANTU PAJAK UP &amp; LS</v>
      </c>
      <c r="AK64" s="1059">
        <f t="shared" si="16"/>
        <v>0</v>
      </c>
      <c r="AL64" s="1014">
        <v>2</v>
      </c>
      <c r="AM64" s="1015" t="str">
        <f t="shared" si="82"/>
        <v>BUKU PEMBANTU KAS TUNAI</v>
      </c>
      <c r="AN64" s="1016">
        <f t="shared" si="18"/>
        <v>0</v>
      </c>
      <c r="AO64" s="1015">
        <f t="shared" si="19"/>
        <v>2</v>
      </c>
      <c r="AP64" s="1015" t="str">
        <f t="shared" si="84"/>
        <v>BUKU PEMBANTU KAS TUNAI</v>
      </c>
      <c r="AQ64" s="1017">
        <f t="shared" si="205"/>
        <v>0</v>
      </c>
      <c r="AR64" s="979">
        <v>3</v>
      </c>
      <c r="AS64" s="980" t="str">
        <f t="shared" si="85"/>
        <v>BUKU PEMBANTU BANK</v>
      </c>
      <c r="AT64" s="981">
        <f t="shared" si="23"/>
        <v>0</v>
      </c>
      <c r="AU64" s="981">
        <f t="shared" si="24"/>
        <v>0</v>
      </c>
      <c r="AV64" s="982">
        <f t="shared" si="86"/>
        <v>0</v>
      </c>
      <c r="AW64" s="983">
        <f t="shared" si="25"/>
        <v>3</v>
      </c>
      <c r="AX64" s="980" t="str">
        <f t="shared" si="88"/>
        <v>BUKU PEMBANTU BANK</v>
      </c>
      <c r="AY64" s="984">
        <f t="shared" si="27"/>
        <v>0</v>
      </c>
      <c r="AZ64" s="702">
        <v>4</v>
      </c>
      <c r="BA64" s="649" t="str">
        <f t="shared" si="89"/>
        <v>BUKU PEMBANTU BPP</v>
      </c>
      <c r="BB64" s="651">
        <f t="shared" si="206"/>
        <v>0</v>
      </c>
      <c r="BC64" s="650">
        <f t="shared" si="30"/>
        <v>4</v>
      </c>
      <c r="BD64" s="649" t="str">
        <f t="shared" si="91"/>
        <v>BUKU PEMBANTU BPP</v>
      </c>
      <c r="BE64" s="709">
        <f t="shared" si="207"/>
        <v>0</v>
      </c>
      <c r="BF64" s="944">
        <v>5</v>
      </c>
      <c r="BG64" s="945" t="str">
        <f t="shared" si="92"/>
        <v>BUKU PEMBANTU UANG PERSEDIAAN</v>
      </c>
      <c r="BH64" s="946">
        <f t="shared" si="34"/>
        <v>0</v>
      </c>
      <c r="BI64" s="945">
        <f t="shared" si="35"/>
        <v>5</v>
      </c>
      <c r="BJ64" s="947" t="str">
        <f t="shared" si="94"/>
        <v>BUKU PEMBANTU UANG PERSEDIAAN</v>
      </c>
      <c r="BK64" s="948">
        <f t="shared" si="208"/>
        <v>0</v>
      </c>
      <c r="BL64" s="909">
        <v>6</v>
      </c>
      <c r="BM64" s="910" t="str">
        <f t="shared" si="95"/>
        <v>BUKU PEMBANTU LS BENDAHARA</v>
      </c>
      <c r="BN64" s="911">
        <f t="shared" si="39"/>
        <v>0</v>
      </c>
      <c r="BO64" s="910">
        <f t="shared" si="40"/>
        <v>6</v>
      </c>
      <c r="BP64" s="912" t="str">
        <f t="shared" si="97"/>
        <v>BUKU PEMBANTU LS BENDAHARA</v>
      </c>
      <c r="BQ64" s="913">
        <f t="shared" si="42"/>
        <v>0</v>
      </c>
      <c r="BR64" s="702">
        <v>7</v>
      </c>
      <c r="BS64" s="650" t="str">
        <f t="shared" si="98"/>
        <v>BUKU PEMBANTU UANG MUKA PERJADIN</v>
      </c>
      <c r="BT64" s="651">
        <f t="shared" si="44"/>
        <v>0</v>
      </c>
      <c r="BU64" s="650">
        <f t="shared" si="45"/>
        <v>7</v>
      </c>
      <c r="BV64" s="649" t="str">
        <f t="shared" si="100"/>
        <v>BUKU PEMBANTU UANG MUKA PERJADIN</v>
      </c>
      <c r="BW64" s="709">
        <f t="shared" si="47"/>
        <v>0</v>
      </c>
      <c r="BX64" s="873">
        <v>8</v>
      </c>
      <c r="BY64" s="874" t="str">
        <f t="shared" si="101"/>
        <v>BUKU PEMBANTU PAJAK UP</v>
      </c>
      <c r="BZ64" s="875">
        <f t="shared" si="204"/>
        <v>0</v>
      </c>
      <c r="CA64" s="876">
        <f t="shared" si="49"/>
        <v>8</v>
      </c>
      <c r="CB64" s="874" t="str">
        <f t="shared" si="104"/>
        <v>BUKU PEMBANTU PAJAK UP</v>
      </c>
      <c r="CC64" s="877">
        <f t="shared" si="209"/>
        <v>0</v>
      </c>
      <c r="CD64" s="805">
        <v>9</v>
      </c>
      <c r="CE64" s="806" t="str">
        <f t="shared" si="105"/>
        <v>BUKU PEMBANTU BUNGA REKENING</v>
      </c>
      <c r="CF64" s="807">
        <f t="shared" si="53"/>
        <v>0</v>
      </c>
      <c r="CG64" s="806">
        <f t="shared" si="54"/>
        <v>9</v>
      </c>
      <c r="CH64" s="806" t="str">
        <f t="shared" si="107"/>
        <v>BUKU PEMBANTU BUNGA REKENING</v>
      </c>
      <c r="CI64" s="808">
        <f t="shared" si="56"/>
        <v>0</v>
      </c>
      <c r="CJ64" s="835">
        <v>10</v>
      </c>
      <c r="CK64" s="836" t="str">
        <f t="shared" si="108"/>
        <v>BUKU PEMBANTU PAJAK UP &amp; LS</v>
      </c>
      <c r="CL64" s="837">
        <f t="shared" si="109"/>
        <v>0</v>
      </c>
      <c r="CM64" s="836">
        <f t="shared" si="58"/>
        <v>10</v>
      </c>
      <c r="CN64" s="836" t="str">
        <f t="shared" si="111"/>
        <v>BUKU PEMBANTU PAJAK UP &amp; LS</v>
      </c>
      <c r="CO64" s="838">
        <f t="shared" si="112"/>
        <v>0</v>
      </c>
      <c r="CP64" s="786">
        <f t="shared" si="113"/>
        <v>0</v>
      </c>
      <c r="CQ64" s="787">
        <f t="shared" si="114"/>
        <v>0</v>
      </c>
      <c r="CR64" s="782">
        <f t="shared" si="115"/>
        <v>0</v>
      </c>
      <c r="CS64" s="733">
        <v>11</v>
      </c>
      <c r="CT64" s="734" t="str">
        <f t="shared" si="116"/>
        <v>BUKU PENGESAHAN BELANJA</v>
      </c>
      <c r="CU64" s="735">
        <f t="shared" si="200"/>
        <v>0</v>
      </c>
      <c r="CV64" s="734">
        <f t="shared" si="125"/>
        <v>11</v>
      </c>
      <c r="CW64" s="736" t="str">
        <f t="shared" si="118"/>
        <v>BUKU PENGESAHAN BELANJA</v>
      </c>
      <c r="CX64" s="737">
        <f t="shared" si="119"/>
        <v>0</v>
      </c>
      <c r="CY64" s="769">
        <v>12</v>
      </c>
      <c r="CZ64" s="770" t="str">
        <f t="shared" si="67"/>
        <v>BUKU PENGEMBALIAN BELANJA</v>
      </c>
      <c r="DA64" s="771">
        <f t="shared" si="202"/>
        <v>0</v>
      </c>
      <c r="DB64" s="770">
        <f t="shared" si="68"/>
        <v>12</v>
      </c>
      <c r="DC64" s="770" t="str">
        <f t="shared" si="122"/>
        <v>BUKU PENGEMBALIAN BELANJA</v>
      </c>
      <c r="DD64" s="772">
        <f t="shared" si="123"/>
        <v>0</v>
      </c>
    </row>
    <row r="65" spans="1:108" x14ac:dyDescent="0.2">
      <c r="A65" s="1124" t="s">
        <v>622</v>
      </c>
      <c r="B65" s="63"/>
      <c r="C65" s="677"/>
      <c r="D65" s="540" t="str">
        <f t="shared" si="124"/>
        <v>2026.055</v>
      </c>
      <c r="E65" s="648"/>
      <c r="F65" s="610"/>
      <c r="G65" s="649"/>
      <c r="H65" s="639"/>
      <c r="I65" s="1129"/>
      <c r="J65" s="648"/>
      <c r="K65" s="639"/>
      <c r="L65" s="1130"/>
      <c r="M65" s="639"/>
      <c r="N65" s="639"/>
      <c r="O65" s="651">
        <f t="shared" si="70"/>
        <v>0</v>
      </c>
      <c r="P65" s="1090">
        <f t="shared" si="71"/>
        <v>0</v>
      </c>
      <c r="Q65" s="641">
        <f t="shared" si="0"/>
        <v>0</v>
      </c>
      <c r="R65" s="640">
        <v>1</v>
      </c>
      <c r="S65" s="640" t="str">
        <f t="shared" si="1"/>
        <v>BUKU KAS UMUM</v>
      </c>
      <c r="T65" s="641">
        <f t="shared" si="2"/>
        <v>0</v>
      </c>
      <c r="U65" s="641">
        <f t="shared" si="3"/>
        <v>0</v>
      </c>
      <c r="V65" s="641">
        <f t="shared" si="4"/>
        <v>0</v>
      </c>
      <c r="W65" s="1082">
        <f t="shared" si="72"/>
        <v>0</v>
      </c>
      <c r="X65" s="641">
        <f t="shared" si="5"/>
        <v>0</v>
      </c>
      <c r="Y65" s="640">
        <f t="shared" si="73"/>
        <v>1</v>
      </c>
      <c r="Z65" s="640" t="str">
        <f t="shared" si="7"/>
        <v>BUKU KAS UMUM</v>
      </c>
      <c r="AA65" s="1083">
        <f t="shared" si="8"/>
        <v>0</v>
      </c>
      <c r="AB65" s="1055">
        <v>10</v>
      </c>
      <c r="AC65" s="1056" t="str">
        <f t="shared" si="74"/>
        <v>BUKU PEMBANTU PAJAK UP &amp; LS</v>
      </c>
      <c r="AD65" s="1057">
        <f t="shared" si="75"/>
        <v>0</v>
      </c>
      <c r="AE65" s="1057">
        <f t="shared" si="76"/>
        <v>0</v>
      </c>
      <c r="AF65" s="1057">
        <f t="shared" si="77"/>
        <v>0</v>
      </c>
      <c r="AG65" s="1057">
        <f t="shared" si="78"/>
        <v>0</v>
      </c>
      <c r="AH65" s="1057">
        <f t="shared" si="79"/>
        <v>0</v>
      </c>
      <c r="AI65" s="1058">
        <f t="shared" si="14"/>
        <v>10</v>
      </c>
      <c r="AJ65" s="1058" t="str">
        <f t="shared" si="81"/>
        <v>BUKU PEMBANTU PAJAK UP &amp; LS</v>
      </c>
      <c r="AK65" s="1059">
        <f t="shared" si="16"/>
        <v>0</v>
      </c>
      <c r="AL65" s="1014">
        <v>2</v>
      </c>
      <c r="AM65" s="1015" t="str">
        <f t="shared" si="82"/>
        <v>BUKU PEMBANTU KAS TUNAI</v>
      </c>
      <c r="AN65" s="1016">
        <f t="shared" si="18"/>
        <v>0</v>
      </c>
      <c r="AO65" s="1015">
        <f t="shared" si="19"/>
        <v>2</v>
      </c>
      <c r="AP65" s="1015" t="str">
        <f t="shared" si="84"/>
        <v>BUKU PEMBANTU KAS TUNAI</v>
      </c>
      <c r="AQ65" s="1017">
        <f t="shared" si="205"/>
        <v>0</v>
      </c>
      <c r="AR65" s="979">
        <v>3</v>
      </c>
      <c r="AS65" s="980" t="str">
        <f t="shared" si="85"/>
        <v>BUKU PEMBANTU BANK</v>
      </c>
      <c r="AT65" s="981">
        <f t="shared" si="23"/>
        <v>0</v>
      </c>
      <c r="AU65" s="981">
        <f t="shared" si="24"/>
        <v>0</v>
      </c>
      <c r="AV65" s="982">
        <f t="shared" si="86"/>
        <v>0</v>
      </c>
      <c r="AW65" s="983">
        <f t="shared" si="25"/>
        <v>3</v>
      </c>
      <c r="AX65" s="980" t="str">
        <f t="shared" si="88"/>
        <v>BUKU PEMBANTU BANK</v>
      </c>
      <c r="AY65" s="984">
        <f t="shared" si="27"/>
        <v>0</v>
      </c>
      <c r="AZ65" s="702">
        <v>4</v>
      </c>
      <c r="BA65" s="649" t="str">
        <f t="shared" si="89"/>
        <v>BUKU PEMBANTU BPP</v>
      </c>
      <c r="BB65" s="651">
        <f t="shared" si="206"/>
        <v>0</v>
      </c>
      <c r="BC65" s="650">
        <f t="shared" si="30"/>
        <v>4</v>
      </c>
      <c r="BD65" s="649" t="str">
        <f t="shared" si="91"/>
        <v>BUKU PEMBANTU BPP</v>
      </c>
      <c r="BE65" s="709">
        <f t="shared" si="207"/>
        <v>0</v>
      </c>
      <c r="BF65" s="944">
        <v>5</v>
      </c>
      <c r="BG65" s="945" t="str">
        <f t="shared" si="92"/>
        <v>BUKU PEMBANTU UANG PERSEDIAAN</v>
      </c>
      <c r="BH65" s="946">
        <f t="shared" si="34"/>
        <v>0</v>
      </c>
      <c r="BI65" s="945">
        <f t="shared" si="35"/>
        <v>5</v>
      </c>
      <c r="BJ65" s="947" t="str">
        <f t="shared" si="94"/>
        <v>BUKU PEMBANTU UANG PERSEDIAAN</v>
      </c>
      <c r="BK65" s="948">
        <f t="shared" si="208"/>
        <v>0</v>
      </c>
      <c r="BL65" s="909">
        <v>6</v>
      </c>
      <c r="BM65" s="910" t="str">
        <f t="shared" si="95"/>
        <v>BUKU PEMBANTU LS BENDAHARA</v>
      </c>
      <c r="BN65" s="911">
        <f t="shared" si="39"/>
        <v>0</v>
      </c>
      <c r="BO65" s="910">
        <f t="shared" si="40"/>
        <v>6</v>
      </c>
      <c r="BP65" s="912" t="str">
        <f t="shared" si="97"/>
        <v>BUKU PEMBANTU LS BENDAHARA</v>
      </c>
      <c r="BQ65" s="913">
        <f t="shared" si="42"/>
        <v>0</v>
      </c>
      <c r="BR65" s="702">
        <v>7</v>
      </c>
      <c r="BS65" s="650" t="str">
        <f t="shared" si="98"/>
        <v>BUKU PEMBANTU UANG MUKA PERJADIN</v>
      </c>
      <c r="BT65" s="651">
        <f t="shared" si="44"/>
        <v>0</v>
      </c>
      <c r="BU65" s="650">
        <f t="shared" si="45"/>
        <v>7</v>
      </c>
      <c r="BV65" s="649" t="str">
        <f t="shared" si="100"/>
        <v>BUKU PEMBANTU UANG MUKA PERJADIN</v>
      </c>
      <c r="BW65" s="709">
        <f t="shared" si="47"/>
        <v>0</v>
      </c>
      <c r="BX65" s="873">
        <v>8</v>
      </c>
      <c r="BY65" s="874" t="str">
        <f t="shared" si="101"/>
        <v>BUKU PEMBANTU PAJAK UP</v>
      </c>
      <c r="BZ65" s="875">
        <f t="shared" si="204"/>
        <v>0</v>
      </c>
      <c r="CA65" s="876">
        <f t="shared" si="49"/>
        <v>8</v>
      </c>
      <c r="CB65" s="874" t="str">
        <f t="shared" si="104"/>
        <v>BUKU PEMBANTU PAJAK UP</v>
      </c>
      <c r="CC65" s="877">
        <f t="shared" si="209"/>
        <v>0</v>
      </c>
      <c r="CD65" s="805">
        <v>9</v>
      </c>
      <c r="CE65" s="806" t="str">
        <f t="shared" si="105"/>
        <v>BUKU PEMBANTU BUNGA REKENING</v>
      </c>
      <c r="CF65" s="807">
        <f t="shared" si="53"/>
        <v>0</v>
      </c>
      <c r="CG65" s="806">
        <f t="shared" si="54"/>
        <v>9</v>
      </c>
      <c r="CH65" s="806" t="str">
        <f t="shared" si="107"/>
        <v>BUKU PEMBANTU BUNGA REKENING</v>
      </c>
      <c r="CI65" s="808">
        <f t="shared" si="56"/>
        <v>0</v>
      </c>
      <c r="CJ65" s="835">
        <v>10</v>
      </c>
      <c r="CK65" s="836" t="str">
        <f t="shared" si="108"/>
        <v>BUKU PEMBANTU PAJAK UP &amp; LS</v>
      </c>
      <c r="CL65" s="837">
        <f t="shared" si="109"/>
        <v>0</v>
      </c>
      <c r="CM65" s="836">
        <f t="shared" si="58"/>
        <v>10</v>
      </c>
      <c r="CN65" s="836" t="str">
        <f t="shared" si="111"/>
        <v>BUKU PEMBANTU PAJAK UP &amp; LS</v>
      </c>
      <c r="CO65" s="838">
        <f t="shared" si="112"/>
        <v>0</v>
      </c>
      <c r="CP65" s="786">
        <f t="shared" si="113"/>
        <v>0</v>
      </c>
      <c r="CQ65" s="787">
        <f t="shared" si="114"/>
        <v>0</v>
      </c>
      <c r="CR65" s="782">
        <f t="shared" si="115"/>
        <v>0</v>
      </c>
      <c r="CS65" s="733">
        <v>11</v>
      </c>
      <c r="CT65" s="734" t="str">
        <f t="shared" si="116"/>
        <v>BUKU PENGESAHAN BELANJA</v>
      </c>
      <c r="CU65" s="735">
        <f t="shared" si="200"/>
        <v>0</v>
      </c>
      <c r="CV65" s="734">
        <f t="shared" si="125"/>
        <v>11</v>
      </c>
      <c r="CW65" s="736" t="str">
        <f t="shared" si="118"/>
        <v>BUKU PENGESAHAN BELANJA</v>
      </c>
      <c r="CX65" s="737">
        <f t="shared" si="119"/>
        <v>0</v>
      </c>
      <c r="CY65" s="769">
        <v>12</v>
      </c>
      <c r="CZ65" s="770" t="str">
        <f t="shared" si="67"/>
        <v>BUKU PENGEMBALIAN BELANJA</v>
      </c>
      <c r="DA65" s="771">
        <f t="shared" si="202"/>
        <v>0</v>
      </c>
      <c r="DB65" s="770">
        <f t="shared" si="68"/>
        <v>12</v>
      </c>
      <c r="DC65" s="770" t="str">
        <f t="shared" si="122"/>
        <v>BUKU PENGEMBALIAN BELANJA</v>
      </c>
      <c r="DD65" s="772">
        <f t="shared" si="123"/>
        <v>0</v>
      </c>
    </row>
    <row r="66" spans="1:108" x14ac:dyDescent="0.2">
      <c r="A66" s="1124" t="s">
        <v>623</v>
      </c>
      <c r="B66" s="63"/>
      <c r="C66" s="677"/>
      <c r="D66" s="540" t="str">
        <f t="shared" si="124"/>
        <v>2026.056</v>
      </c>
      <c r="E66" s="648"/>
      <c r="F66" s="611"/>
      <c r="G66" s="649"/>
      <c r="H66" s="543"/>
      <c r="I66" s="545"/>
      <c r="J66" s="650"/>
      <c r="K66" s="543"/>
      <c r="L66" s="680"/>
      <c r="M66" s="543"/>
      <c r="N66" s="543"/>
      <c r="O66" s="651">
        <f t="shared" si="70"/>
        <v>0</v>
      </c>
      <c r="P66" s="1090">
        <f t="shared" si="71"/>
        <v>0</v>
      </c>
      <c r="Q66" s="641">
        <f t="shared" si="0"/>
        <v>0</v>
      </c>
      <c r="R66" s="640">
        <v>1</v>
      </c>
      <c r="S66" s="640" t="str">
        <f t="shared" si="1"/>
        <v>BUKU KAS UMUM</v>
      </c>
      <c r="T66" s="641">
        <f t="shared" si="2"/>
        <v>0</v>
      </c>
      <c r="U66" s="641">
        <f t="shared" si="3"/>
        <v>0</v>
      </c>
      <c r="V66" s="641">
        <f t="shared" si="4"/>
        <v>0</v>
      </c>
      <c r="W66" s="1082">
        <f t="shared" si="72"/>
        <v>0</v>
      </c>
      <c r="X66" s="641">
        <f t="shared" si="5"/>
        <v>0</v>
      </c>
      <c r="Y66" s="640">
        <f t="shared" si="73"/>
        <v>1</v>
      </c>
      <c r="Z66" s="640" t="str">
        <f t="shared" si="7"/>
        <v>BUKU KAS UMUM</v>
      </c>
      <c r="AA66" s="1083">
        <f t="shared" si="8"/>
        <v>0</v>
      </c>
      <c r="AB66" s="1055">
        <v>10</v>
      </c>
      <c r="AC66" s="1056" t="str">
        <f t="shared" si="74"/>
        <v>BUKU PEMBANTU PAJAK UP &amp; LS</v>
      </c>
      <c r="AD66" s="1057">
        <f t="shared" si="75"/>
        <v>0</v>
      </c>
      <c r="AE66" s="1057">
        <f t="shared" si="76"/>
        <v>0</v>
      </c>
      <c r="AF66" s="1057">
        <f t="shared" si="77"/>
        <v>0</v>
      </c>
      <c r="AG66" s="1057">
        <f t="shared" si="78"/>
        <v>0</v>
      </c>
      <c r="AH66" s="1057">
        <f t="shared" si="79"/>
        <v>0</v>
      </c>
      <c r="AI66" s="1058">
        <f t="shared" si="14"/>
        <v>10</v>
      </c>
      <c r="AJ66" s="1058" t="str">
        <f t="shared" si="81"/>
        <v>BUKU PEMBANTU PAJAK UP &amp; LS</v>
      </c>
      <c r="AK66" s="1059">
        <f t="shared" si="16"/>
        <v>0</v>
      </c>
      <c r="AL66" s="1014">
        <v>2</v>
      </c>
      <c r="AM66" s="1015" t="str">
        <f t="shared" si="82"/>
        <v>BUKU PEMBANTU KAS TUNAI</v>
      </c>
      <c r="AN66" s="1016">
        <f t="shared" si="18"/>
        <v>0</v>
      </c>
      <c r="AO66" s="1015">
        <f t="shared" si="19"/>
        <v>2</v>
      </c>
      <c r="AP66" s="1015" t="str">
        <f t="shared" si="84"/>
        <v>BUKU PEMBANTU KAS TUNAI</v>
      </c>
      <c r="AQ66" s="1017">
        <f t="shared" si="205"/>
        <v>0</v>
      </c>
      <c r="AR66" s="979">
        <v>3</v>
      </c>
      <c r="AS66" s="980" t="str">
        <f t="shared" si="85"/>
        <v>BUKU PEMBANTU BANK</v>
      </c>
      <c r="AT66" s="981">
        <f t="shared" si="23"/>
        <v>0</v>
      </c>
      <c r="AU66" s="981">
        <f t="shared" si="24"/>
        <v>0</v>
      </c>
      <c r="AV66" s="982">
        <f t="shared" si="86"/>
        <v>0</v>
      </c>
      <c r="AW66" s="983">
        <f t="shared" si="25"/>
        <v>3</v>
      </c>
      <c r="AX66" s="980" t="str">
        <f t="shared" si="88"/>
        <v>BUKU PEMBANTU BANK</v>
      </c>
      <c r="AY66" s="984">
        <f t="shared" si="27"/>
        <v>0</v>
      </c>
      <c r="AZ66" s="702">
        <v>4</v>
      </c>
      <c r="BA66" s="649" t="str">
        <f t="shared" si="89"/>
        <v>BUKU PEMBANTU BPP</v>
      </c>
      <c r="BB66" s="651">
        <f t="shared" si="206"/>
        <v>0</v>
      </c>
      <c r="BC66" s="650">
        <f t="shared" si="30"/>
        <v>4</v>
      </c>
      <c r="BD66" s="649" t="str">
        <f t="shared" si="91"/>
        <v>BUKU PEMBANTU BPP</v>
      </c>
      <c r="BE66" s="709">
        <f t="shared" si="207"/>
        <v>0</v>
      </c>
      <c r="BF66" s="944">
        <v>5</v>
      </c>
      <c r="BG66" s="945" t="str">
        <f t="shared" si="92"/>
        <v>BUKU PEMBANTU UANG PERSEDIAAN</v>
      </c>
      <c r="BH66" s="946">
        <f t="shared" si="34"/>
        <v>0</v>
      </c>
      <c r="BI66" s="945">
        <f t="shared" si="35"/>
        <v>5</v>
      </c>
      <c r="BJ66" s="947" t="str">
        <f t="shared" si="94"/>
        <v>BUKU PEMBANTU UANG PERSEDIAAN</v>
      </c>
      <c r="BK66" s="948">
        <f t="shared" si="208"/>
        <v>0</v>
      </c>
      <c r="BL66" s="909">
        <v>6</v>
      </c>
      <c r="BM66" s="910" t="str">
        <f t="shared" si="95"/>
        <v>BUKU PEMBANTU LS BENDAHARA</v>
      </c>
      <c r="BN66" s="911">
        <f t="shared" si="39"/>
        <v>0</v>
      </c>
      <c r="BO66" s="910">
        <f t="shared" si="40"/>
        <v>6</v>
      </c>
      <c r="BP66" s="912" t="str">
        <f t="shared" si="97"/>
        <v>BUKU PEMBANTU LS BENDAHARA</v>
      </c>
      <c r="BQ66" s="913">
        <f t="shared" si="42"/>
        <v>0</v>
      </c>
      <c r="BR66" s="702">
        <v>7</v>
      </c>
      <c r="BS66" s="650" t="str">
        <f t="shared" si="98"/>
        <v>BUKU PEMBANTU UANG MUKA PERJADIN</v>
      </c>
      <c r="BT66" s="651">
        <f t="shared" si="44"/>
        <v>0</v>
      </c>
      <c r="BU66" s="650">
        <f t="shared" si="45"/>
        <v>7</v>
      </c>
      <c r="BV66" s="649" t="str">
        <f t="shared" si="100"/>
        <v>BUKU PEMBANTU UANG MUKA PERJADIN</v>
      </c>
      <c r="BW66" s="709">
        <f t="shared" si="47"/>
        <v>0</v>
      </c>
      <c r="BX66" s="873">
        <v>8</v>
      </c>
      <c r="BY66" s="874" t="str">
        <f t="shared" si="101"/>
        <v>BUKU PEMBANTU PAJAK UP</v>
      </c>
      <c r="BZ66" s="875">
        <f t="shared" si="204"/>
        <v>0</v>
      </c>
      <c r="CA66" s="876">
        <f t="shared" si="49"/>
        <v>8</v>
      </c>
      <c r="CB66" s="874" t="str">
        <f t="shared" si="104"/>
        <v>BUKU PEMBANTU PAJAK UP</v>
      </c>
      <c r="CC66" s="877">
        <f t="shared" si="209"/>
        <v>0</v>
      </c>
      <c r="CD66" s="805">
        <v>9</v>
      </c>
      <c r="CE66" s="806" t="str">
        <f t="shared" si="105"/>
        <v>BUKU PEMBANTU BUNGA REKENING</v>
      </c>
      <c r="CF66" s="807">
        <f t="shared" si="53"/>
        <v>0</v>
      </c>
      <c r="CG66" s="806">
        <f t="shared" si="54"/>
        <v>9</v>
      </c>
      <c r="CH66" s="806" t="str">
        <f t="shared" si="107"/>
        <v>BUKU PEMBANTU BUNGA REKENING</v>
      </c>
      <c r="CI66" s="808">
        <f t="shared" si="56"/>
        <v>0</v>
      </c>
      <c r="CJ66" s="835">
        <v>10</v>
      </c>
      <c r="CK66" s="836" t="str">
        <f t="shared" si="108"/>
        <v>BUKU PEMBANTU PAJAK UP &amp; LS</v>
      </c>
      <c r="CL66" s="837">
        <f t="shared" si="109"/>
        <v>0</v>
      </c>
      <c r="CM66" s="836">
        <f t="shared" si="58"/>
        <v>10</v>
      </c>
      <c r="CN66" s="836" t="str">
        <f t="shared" si="111"/>
        <v>BUKU PEMBANTU PAJAK UP &amp; LS</v>
      </c>
      <c r="CO66" s="838">
        <f t="shared" si="112"/>
        <v>0</v>
      </c>
      <c r="CP66" s="786">
        <f t="shared" si="113"/>
        <v>0</v>
      </c>
      <c r="CQ66" s="787">
        <f t="shared" si="114"/>
        <v>0</v>
      </c>
      <c r="CR66" s="782">
        <f t="shared" si="115"/>
        <v>0</v>
      </c>
      <c r="CS66" s="733">
        <v>11</v>
      </c>
      <c r="CT66" s="734" t="str">
        <f t="shared" si="116"/>
        <v>BUKU PENGESAHAN BELANJA</v>
      </c>
      <c r="CU66" s="735">
        <f t="shared" si="200"/>
        <v>0</v>
      </c>
      <c r="CV66" s="734">
        <f t="shared" si="125"/>
        <v>11</v>
      </c>
      <c r="CW66" s="736" t="str">
        <f t="shared" si="118"/>
        <v>BUKU PENGESAHAN BELANJA</v>
      </c>
      <c r="CX66" s="737">
        <f t="shared" si="119"/>
        <v>0</v>
      </c>
      <c r="CY66" s="769">
        <v>12</v>
      </c>
      <c r="CZ66" s="770" t="str">
        <f t="shared" si="67"/>
        <v>BUKU PENGEMBALIAN BELANJA</v>
      </c>
      <c r="DA66" s="771">
        <f t="shared" si="202"/>
        <v>0</v>
      </c>
      <c r="DB66" s="770">
        <f t="shared" si="68"/>
        <v>12</v>
      </c>
      <c r="DC66" s="770" t="str">
        <f t="shared" si="122"/>
        <v>BUKU PENGEMBALIAN BELANJA</v>
      </c>
      <c r="DD66" s="772">
        <f t="shared" si="123"/>
        <v>0</v>
      </c>
    </row>
    <row r="67" spans="1:108" ht="11.25" customHeight="1" x14ac:dyDescent="0.2">
      <c r="A67" s="1124" t="s">
        <v>624</v>
      </c>
      <c r="B67" s="63"/>
      <c r="C67" s="677"/>
      <c r="D67" s="540" t="str">
        <f t="shared" si="124"/>
        <v>2026.057</v>
      </c>
      <c r="E67" s="648"/>
      <c r="F67" s="610"/>
      <c r="G67" s="649"/>
      <c r="H67" s="543"/>
      <c r="I67" s="545"/>
      <c r="J67" s="650"/>
      <c r="K67" s="543"/>
      <c r="L67" s="680"/>
      <c r="M67" s="543"/>
      <c r="N67" s="527"/>
      <c r="O67" s="651">
        <f t="shared" si="70"/>
        <v>0</v>
      </c>
      <c r="P67" s="1090">
        <f t="shared" si="71"/>
        <v>0</v>
      </c>
      <c r="Q67" s="641">
        <f t="shared" si="0"/>
        <v>0</v>
      </c>
      <c r="R67" s="640">
        <v>1</v>
      </c>
      <c r="S67" s="640" t="str">
        <f t="shared" si="1"/>
        <v>BUKU KAS UMUM</v>
      </c>
      <c r="T67" s="641">
        <f t="shared" si="2"/>
        <v>0</v>
      </c>
      <c r="U67" s="641">
        <f t="shared" si="3"/>
        <v>0</v>
      </c>
      <c r="V67" s="641">
        <f t="shared" si="4"/>
        <v>0</v>
      </c>
      <c r="W67" s="1082">
        <f t="shared" si="72"/>
        <v>0</v>
      </c>
      <c r="X67" s="641">
        <f t="shared" si="5"/>
        <v>0</v>
      </c>
      <c r="Y67" s="640">
        <f t="shared" si="73"/>
        <v>1</v>
      </c>
      <c r="Z67" s="640" t="str">
        <f t="shared" si="7"/>
        <v>BUKU KAS UMUM</v>
      </c>
      <c r="AA67" s="1083">
        <f t="shared" si="8"/>
        <v>0</v>
      </c>
      <c r="AB67" s="1055">
        <v>10</v>
      </c>
      <c r="AC67" s="1056" t="str">
        <f t="shared" si="74"/>
        <v>BUKU PEMBANTU PAJAK UP &amp; LS</v>
      </c>
      <c r="AD67" s="1057">
        <f t="shared" si="75"/>
        <v>0</v>
      </c>
      <c r="AE67" s="1057">
        <f t="shared" si="76"/>
        <v>0</v>
      </c>
      <c r="AF67" s="1057">
        <f t="shared" si="77"/>
        <v>0</v>
      </c>
      <c r="AG67" s="1057">
        <f t="shared" si="78"/>
        <v>0</v>
      </c>
      <c r="AH67" s="1057">
        <f t="shared" si="79"/>
        <v>0</v>
      </c>
      <c r="AI67" s="1058">
        <f t="shared" si="14"/>
        <v>10</v>
      </c>
      <c r="AJ67" s="1058" t="str">
        <f t="shared" si="81"/>
        <v>BUKU PEMBANTU PAJAK UP &amp; LS</v>
      </c>
      <c r="AK67" s="1059">
        <f t="shared" si="16"/>
        <v>0</v>
      </c>
      <c r="AL67" s="1014">
        <v>2</v>
      </c>
      <c r="AM67" s="1015" t="str">
        <f t="shared" si="82"/>
        <v>BUKU PEMBANTU KAS TUNAI</v>
      </c>
      <c r="AN67" s="1016">
        <f t="shared" si="18"/>
        <v>0</v>
      </c>
      <c r="AO67" s="1015">
        <f t="shared" si="19"/>
        <v>2</v>
      </c>
      <c r="AP67" s="1015" t="str">
        <f t="shared" si="84"/>
        <v>BUKU PEMBANTU KAS TUNAI</v>
      </c>
      <c r="AQ67" s="1017">
        <f t="shared" si="205"/>
        <v>0</v>
      </c>
      <c r="AR67" s="979">
        <v>3</v>
      </c>
      <c r="AS67" s="980" t="str">
        <f t="shared" si="85"/>
        <v>BUKU PEMBANTU BANK</v>
      </c>
      <c r="AT67" s="981">
        <f t="shared" si="23"/>
        <v>0</v>
      </c>
      <c r="AU67" s="981">
        <f t="shared" si="24"/>
        <v>0</v>
      </c>
      <c r="AV67" s="982">
        <f t="shared" si="86"/>
        <v>0</v>
      </c>
      <c r="AW67" s="983">
        <f t="shared" si="25"/>
        <v>3</v>
      </c>
      <c r="AX67" s="980" t="str">
        <f t="shared" si="88"/>
        <v>BUKU PEMBANTU BANK</v>
      </c>
      <c r="AY67" s="984">
        <f t="shared" si="27"/>
        <v>0</v>
      </c>
      <c r="AZ67" s="702">
        <v>4</v>
      </c>
      <c r="BA67" s="649" t="str">
        <f t="shared" si="89"/>
        <v>BUKU PEMBANTU BPP</v>
      </c>
      <c r="BB67" s="651">
        <f t="shared" si="206"/>
        <v>0</v>
      </c>
      <c r="BC67" s="650">
        <f t="shared" si="30"/>
        <v>4</v>
      </c>
      <c r="BD67" s="649" t="str">
        <f t="shared" si="91"/>
        <v>BUKU PEMBANTU BPP</v>
      </c>
      <c r="BE67" s="709">
        <f t="shared" si="207"/>
        <v>0</v>
      </c>
      <c r="BF67" s="944">
        <v>5</v>
      </c>
      <c r="BG67" s="945" t="str">
        <f t="shared" si="92"/>
        <v>BUKU PEMBANTU UANG PERSEDIAAN</v>
      </c>
      <c r="BH67" s="946">
        <f t="shared" si="34"/>
        <v>0</v>
      </c>
      <c r="BI67" s="945">
        <f t="shared" si="35"/>
        <v>5</v>
      </c>
      <c r="BJ67" s="947" t="str">
        <f t="shared" si="94"/>
        <v>BUKU PEMBANTU UANG PERSEDIAAN</v>
      </c>
      <c r="BK67" s="948">
        <f t="shared" si="208"/>
        <v>0</v>
      </c>
      <c r="BL67" s="909">
        <v>6</v>
      </c>
      <c r="BM67" s="910" t="str">
        <f t="shared" si="95"/>
        <v>BUKU PEMBANTU LS BENDAHARA</v>
      </c>
      <c r="BN67" s="911">
        <f t="shared" si="39"/>
        <v>0</v>
      </c>
      <c r="BO67" s="910">
        <f t="shared" si="40"/>
        <v>6</v>
      </c>
      <c r="BP67" s="912" t="str">
        <f t="shared" si="97"/>
        <v>BUKU PEMBANTU LS BENDAHARA</v>
      </c>
      <c r="BQ67" s="913">
        <f t="shared" si="42"/>
        <v>0</v>
      </c>
      <c r="BR67" s="702">
        <v>7</v>
      </c>
      <c r="BS67" s="650" t="str">
        <f t="shared" si="98"/>
        <v>BUKU PEMBANTU UANG MUKA PERJADIN</v>
      </c>
      <c r="BT67" s="651">
        <f t="shared" si="44"/>
        <v>0</v>
      </c>
      <c r="BU67" s="650">
        <f t="shared" si="45"/>
        <v>7</v>
      </c>
      <c r="BV67" s="649" t="str">
        <f t="shared" si="100"/>
        <v>BUKU PEMBANTU UANG MUKA PERJADIN</v>
      </c>
      <c r="BW67" s="709">
        <f t="shared" si="47"/>
        <v>0</v>
      </c>
      <c r="BX67" s="873">
        <v>8</v>
      </c>
      <c r="BY67" s="874" t="str">
        <f t="shared" si="101"/>
        <v>BUKU PEMBANTU PAJAK UP</v>
      </c>
      <c r="BZ67" s="875">
        <f t="shared" si="204"/>
        <v>0</v>
      </c>
      <c r="CA67" s="876">
        <f t="shared" si="49"/>
        <v>8</v>
      </c>
      <c r="CB67" s="874" t="str">
        <f t="shared" si="104"/>
        <v>BUKU PEMBANTU PAJAK UP</v>
      </c>
      <c r="CC67" s="877">
        <f t="shared" si="209"/>
        <v>0</v>
      </c>
      <c r="CD67" s="805">
        <v>9</v>
      </c>
      <c r="CE67" s="806" t="str">
        <f t="shared" si="105"/>
        <v>BUKU PEMBANTU BUNGA REKENING</v>
      </c>
      <c r="CF67" s="807">
        <f t="shared" si="53"/>
        <v>0</v>
      </c>
      <c r="CG67" s="806">
        <f t="shared" si="54"/>
        <v>9</v>
      </c>
      <c r="CH67" s="806" t="str">
        <f t="shared" si="107"/>
        <v>BUKU PEMBANTU BUNGA REKENING</v>
      </c>
      <c r="CI67" s="808">
        <f t="shared" si="56"/>
        <v>0</v>
      </c>
      <c r="CJ67" s="835">
        <v>10</v>
      </c>
      <c r="CK67" s="836" t="str">
        <f t="shared" si="108"/>
        <v>BUKU PEMBANTU PAJAK UP &amp; LS</v>
      </c>
      <c r="CL67" s="837">
        <f t="shared" si="109"/>
        <v>0</v>
      </c>
      <c r="CM67" s="836">
        <f t="shared" si="58"/>
        <v>10</v>
      </c>
      <c r="CN67" s="836" t="str">
        <f t="shared" si="111"/>
        <v>BUKU PEMBANTU PAJAK UP &amp; LS</v>
      </c>
      <c r="CO67" s="838">
        <f t="shared" si="112"/>
        <v>0</v>
      </c>
      <c r="CP67" s="786">
        <f t="shared" si="113"/>
        <v>0</v>
      </c>
      <c r="CQ67" s="787">
        <f t="shared" si="114"/>
        <v>0</v>
      </c>
      <c r="CR67" s="782">
        <f t="shared" si="115"/>
        <v>0</v>
      </c>
      <c r="CS67" s="733">
        <v>11</v>
      </c>
      <c r="CT67" s="734" t="str">
        <f t="shared" si="116"/>
        <v>BUKU PENGESAHAN BELANJA</v>
      </c>
      <c r="CU67" s="735">
        <f t="shared" si="200"/>
        <v>0</v>
      </c>
      <c r="CV67" s="734">
        <f t="shared" si="125"/>
        <v>11</v>
      </c>
      <c r="CW67" s="736" t="str">
        <f t="shared" si="118"/>
        <v>BUKU PENGESAHAN BELANJA</v>
      </c>
      <c r="CX67" s="737">
        <f t="shared" si="119"/>
        <v>0</v>
      </c>
      <c r="CY67" s="769">
        <v>12</v>
      </c>
      <c r="CZ67" s="770" t="str">
        <f t="shared" si="67"/>
        <v>BUKU PENGEMBALIAN BELANJA</v>
      </c>
      <c r="DA67" s="771">
        <f t="shared" si="202"/>
        <v>0</v>
      </c>
      <c r="DB67" s="770">
        <f t="shared" si="68"/>
        <v>12</v>
      </c>
      <c r="DC67" s="770" t="str">
        <f t="shared" si="122"/>
        <v>BUKU PENGEMBALIAN BELANJA</v>
      </c>
      <c r="DD67" s="772">
        <f t="shared" si="123"/>
        <v>0</v>
      </c>
    </row>
    <row r="68" spans="1:108" ht="11.25" customHeight="1" x14ac:dyDescent="0.2">
      <c r="A68" s="1124" t="s">
        <v>625</v>
      </c>
      <c r="B68" s="63"/>
      <c r="C68" s="677"/>
      <c r="D68" s="540" t="str">
        <f t="shared" si="124"/>
        <v>2026.058</v>
      </c>
      <c r="E68" s="648"/>
      <c r="F68" s="610"/>
      <c r="G68" s="649"/>
      <c r="H68" s="543"/>
      <c r="I68" s="544"/>
      <c r="J68" s="650"/>
      <c r="K68" s="543"/>
      <c r="L68" s="680"/>
      <c r="M68" s="543"/>
      <c r="N68" s="543"/>
      <c r="O68" s="651">
        <f t="shared" si="70"/>
        <v>0</v>
      </c>
      <c r="P68" s="1090">
        <f t="shared" si="71"/>
        <v>0</v>
      </c>
      <c r="Q68" s="641">
        <f t="shared" si="0"/>
        <v>0</v>
      </c>
      <c r="R68" s="640">
        <v>1</v>
      </c>
      <c r="S68" s="640" t="str">
        <f t="shared" si="1"/>
        <v>BUKU KAS UMUM</v>
      </c>
      <c r="T68" s="641">
        <f t="shared" si="2"/>
        <v>0</v>
      </c>
      <c r="U68" s="641">
        <f t="shared" si="3"/>
        <v>0</v>
      </c>
      <c r="V68" s="641">
        <f t="shared" si="4"/>
        <v>0</v>
      </c>
      <c r="W68" s="1082">
        <f t="shared" si="72"/>
        <v>0</v>
      </c>
      <c r="X68" s="641">
        <f t="shared" si="5"/>
        <v>0</v>
      </c>
      <c r="Y68" s="640">
        <f t="shared" si="73"/>
        <v>1</v>
      </c>
      <c r="Z68" s="640" t="str">
        <f t="shared" si="7"/>
        <v>BUKU KAS UMUM</v>
      </c>
      <c r="AA68" s="1083">
        <f t="shared" si="8"/>
        <v>0</v>
      </c>
      <c r="AB68" s="1055">
        <v>10</v>
      </c>
      <c r="AC68" s="1056" t="str">
        <f t="shared" si="74"/>
        <v>BUKU PEMBANTU PAJAK UP &amp; LS</v>
      </c>
      <c r="AD68" s="1057">
        <f t="shared" si="75"/>
        <v>0</v>
      </c>
      <c r="AE68" s="1057">
        <f t="shared" si="76"/>
        <v>0</v>
      </c>
      <c r="AF68" s="1057">
        <f t="shared" si="77"/>
        <v>0</v>
      </c>
      <c r="AG68" s="1057">
        <f t="shared" si="78"/>
        <v>0</v>
      </c>
      <c r="AH68" s="1057">
        <f t="shared" si="79"/>
        <v>0</v>
      </c>
      <c r="AI68" s="1058">
        <f t="shared" ref="AI68" si="210">AB68</f>
        <v>10</v>
      </c>
      <c r="AJ68" s="1058" t="str">
        <f t="shared" si="81"/>
        <v>BUKU PEMBANTU PAJAK UP &amp; LS</v>
      </c>
      <c r="AK68" s="1059">
        <f t="shared" si="16"/>
        <v>0</v>
      </c>
      <c r="AL68" s="1014">
        <v>2</v>
      </c>
      <c r="AM68" s="1015" t="str">
        <f t="shared" si="82"/>
        <v>BUKU PEMBANTU KAS TUNAI</v>
      </c>
      <c r="AN68" s="1016">
        <f t="shared" si="18"/>
        <v>0</v>
      </c>
      <c r="AO68" s="1015">
        <f t="shared" ref="AO68" si="211">AL68</f>
        <v>2</v>
      </c>
      <c r="AP68" s="1015" t="str">
        <f t="shared" si="84"/>
        <v>BUKU PEMBANTU KAS TUNAI</v>
      </c>
      <c r="AQ68" s="1017">
        <f t="shared" si="205"/>
        <v>0</v>
      </c>
      <c r="AR68" s="979">
        <v>3</v>
      </c>
      <c r="AS68" s="980" t="str">
        <f t="shared" si="85"/>
        <v>BUKU PEMBANTU BANK</v>
      </c>
      <c r="AT68" s="981">
        <f t="shared" si="23"/>
        <v>0</v>
      </c>
      <c r="AU68" s="981">
        <f t="shared" si="24"/>
        <v>0</v>
      </c>
      <c r="AV68" s="982">
        <f t="shared" si="86"/>
        <v>0</v>
      </c>
      <c r="AW68" s="983">
        <f t="shared" ref="AW68" si="212">AR68</f>
        <v>3</v>
      </c>
      <c r="AX68" s="980" t="str">
        <f t="shared" si="88"/>
        <v>BUKU PEMBANTU BANK</v>
      </c>
      <c r="AY68" s="984">
        <f t="shared" si="27"/>
        <v>0</v>
      </c>
      <c r="AZ68" s="702">
        <v>4</v>
      </c>
      <c r="BA68" s="649" t="str">
        <f t="shared" si="89"/>
        <v>BUKU PEMBANTU BPP</v>
      </c>
      <c r="BB68" s="651">
        <f t="shared" si="206"/>
        <v>0</v>
      </c>
      <c r="BC68" s="650">
        <f t="shared" ref="BC68" si="213">AZ68</f>
        <v>4</v>
      </c>
      <c r="BD68" s="649" t="str">
        <f t="shared" si="91"/>
        <v>BUKU PEMBANTU BPP</v>
      </c>
      <c r="BE68" s="709">
        <f t="shared" si="207"/>
        <v>0</v>
      </c>
      <c r="BF68" s="944">
        <v>5</v>
      </c>
      <c r="BG68" s="945" t="str">
        <f t="shared" si="92"/>
        <v>BUKU PEMBANTU UANG PERSEDIAAN</v>
      </c>
      <c r="BH68" s="946">
        <f t="shared" si="34"/>
        <v>0</v>
      </c>
      <c r="BI68" s="945">
        <f t="shared" ref="BI68" si="214">BF68</f>
        <v>5</v>
      </c>
      <c r="BJ68" s="947" t="str">
        <f t="shared" si="94"/>
        <v>BUKU PEMBANTU UANG PERSEDIAAN</v>
      </c>
      <c r="BK68" s="948">
        <f t="shared" si="208"/>
        <v>0</v>
      </c>
      <c r="BL68" s="909">
        <v>6</v>
      </c>
      <c r="BM68" s="910" t="str">
        <f t="shared" si="95"/>
        <v>BUKU PEMBANTU LS BENDAHARA</v>
      </c>
      <c r="BN68" s="911">
        <f t="shared" si="39"/>
        <v>0</v>
      </c>
      <c r="BO68" s="910">
        <f t="shared" ref="BO68" si="215">BL68</f>
        <v>6</v>
      </c>
      <c r="BP68" s="912" t="str">
        <f t="shared" si="97"/>
        <v>BUKU PEMBANTU LS BENDAHARA</v>
      </c>
      <c r="BQ68" s="913">
        <f t="shared" si="42"/>
        <v>0</v>
      </c>
      <c r="BR68" s="702">
        <v>7</v>
      </c>
      <c r="BS68" s="650" t="str">
        <f t="shared" si="98"/>
        <v>BUKU PEMBANTU UANG MUKA PERJADIN</v>
      </c>
      <c r="BT68" s="651">
        <f t="shared" si="44"/>
        <v>0</v>
      </c>
      <c r="BU68" s="650">
        <f t="shared" ref="BU68" si="216">BR68</f>
        <v>7</v>
      </c>
      <c r="BV68" s="649" t="str">
        <f t="shared" si="100"/>
        <v>BUKU PEMBANTU UANG MUKA PERJADIN</v>
      </c>
      <c r="BW68" s="709">
        <f t="shared" si="47"/>
        <v>0</v>
      </c>
      <c r="BX68" s="873">
        <v>8</v>
      </c>
      <c r="BY68" s="874" t="str">
        <f t="shared" si="101"/>
        <v>BUKU PEMBANTU PAJAK UP</v>
      </c>
      <c r="BZ68" s="875">
        <f t="shared" si="204"/>
        <v>0</v>
      </c>
      <c r="CA68" s="876">
        <f t="shared" ref="CA68" si="217">BX68</f>
        <v>8</v>
      </c>
      <c r="CB68" s="874" t="str">
        <f t="shared" si="104"/>
        <v>BUKU PEMBANTU PAJAK UP</v>
      </c>
      <c r="CC68" s="877">
        <f t="shared" si="209"/>
        <v>0</v>
      </c>
      <c r="CD68" s="805">
        <v>9</v>
      </c>
      <c r="CE68" s="806" t="str">
        <f t="shared" si="105"/>
        <v>BUKU PEMBANTU BUNGA REKENING</v>
      </c>
      <c r="CF68" s="807">
        <f t="shared" si="53"/>
        <v>0</v>
      </c>
      <c r="CG68" s="806">
        <f t="shared" ref="CG68" si="218">CD68</f>
        <v>9</v>
      </c>
      <c r="CH68" s="806" t="str">
        <f t="shared" si="107"/>
        <v>BUKU PEMBANTU BUNGA REKENING</v>
      </c>
      <c r="CI68" s="808">
        <f t="shared" si="56"/>
        <v>0</v>
      </c>
      <c r="CJ68" s="835">
        <v>10</v>
      </c>
      <c r="CK68" s="836" t="str">
        <f t="shared" si="108"/>
        <v>BUKU PEMBANTU PAJAK UP &amp; LS</v>
      </c>
      <c r="CL68" s="837">
        <f t="shared" si="109"/>
        <v>0</v>
      </c>
      <c r="CM68" s="836">
        <f t="shared" ref="CM68" si="219">CJ68</f>
        <v>10</v>
      </c>
      <c r="CN68" s="836" t="str">
        <f t="shared" si="111"/>
        <v>BUKU PEMBANTU PAJAK UP &amp; LS</v>
      </c>
      <c r="CO68" s="838">
        <f t="shared" si="112"/>
        <v>0</v>
      </c>
      <c r="CP68" s="786">
        <f t="shared" si="113"/>
        <v>0</v>
      </c>
      <c r="CQ68" s="787">
        <f t="shared" si="114"/>
        <v>0</v>
      </c>
      <c r="CR68" s="782">
        <f t="shared" si="115"/>
        <v>0</v>
      </c>
      <c r="CS68" s="733">
        <v>11</v>
      </c>
      <c r="CT68" s="734" t="str">
        <f t="shared" si="116"/>
        <v>BUKU PENGESAHAN BELANJA</v>
      </c>
      <c r="CU68" s="735">
        <f t="shared" si="200"/>
        <v>0</v>
      </c>
      <c r="CV68" s="734">
        <f t="shared" ref="CV68" si="220">CS68</f>
        <v>11</v>
      </c>
      <c r="CW68" s="736" t="str">
        <f t="shared" si="118"/>
        <v>BUKU PENGESAHAN BELANJA</v>
      </c>
      <c r="CX68" s="737">
        <f t="shared" si="119"/>
        <v>0</v>
      </c>
      <c r="CY68" s="769">
        <v>12</v>
      </c>
      <c r="CZ68" s="770" t="str">
        <f t="shared" si="67"/>
        <v>BUKU PENGEMBALIAN BELANJA</v>
      </c>
      <c r="DA68" s="771">
        <f t="shared" si="202"/>
        <v>0</v>
      </c>
      <c r="DB68" s="770">
        <f t="shared" ref="DB68" si="221">CY68</f>
        <v>12</v>
      </c>
      <c r="DC68" s="770" t="str">
        <f t="shared" si="122"/>
        <v>BUKU PENGEMBALIAN BELANJA</v>
      </c>
      <c r="DD68" s="772">
        <f t="shared" si="123"/>
        <v>0</v>
      </c>
    </row>
    <row r="69" spans="1:108" ht="11.25" customHeight="1" x14ac:dyDescent="0.2">
      <c r="A69" s="1124" t="s">
        <v>626</v>
      </c>
      <c r="B69" s="63"/>
      <c r="C69" s="677"/>
      <c r="D69" s="540" t="str">
        <f t="shared" si="124"/>
        <v>2026.059</v>
      </c>
      <c r="E69" s="648"/>
      <c r="F69" s="610"/>
      <c r="G69" s="649"/>
      <c r="H69" s="543"/>
      <c r="I69" s="544"/>
      <c r="J69" s="650"/>
      <c r="K69" s="543"/>
      <c r="L69" s="680"/>
      <c r="M69" s="543"/>
      <c r="N69" s="543"/>
      <c r="O69" s="651">
        <f t="shared" si="70"/>
        <v>0</v>
      </c>
      <c r="P69" s="1090">
        <f t="shared" si="71"/>
        <v>0</v>
      </c>
      <c r="Q69" s="641">
        <f t="shared" si="0"/>
        <v>0</v>
      </c>
      <c r="R69" s="640">
        <v>1</v>
      </c>
      <c r="S69" s="640" t="str">
        <f t="shared" si="1"/>
        <v>BUKU KAS UMUM</v>
      </c>
      <c r="T69" s="641">
        <f t="shared" si="2"/>
        <v>0</v>
      </c>
      <c r="U69" s="641">
        <f t="shared" si="3"/>
        <v>0</v>
      </c>
      <c r="V69" s="641">
        <f t="shared" si="4"/>
        <v>0</v>
      </c>
      <c r="W69" s="1082">
        <f t="shared" si="72"/>
        <v>0</v>
      </c>
      <c r="X69" s="641">
        <f t="shared" si="5"/>
        <v>0</v>
      </c>
      <c r="Y69" s="640">
        <f t="shared" si="73"/>
        <v>1</v>
      </c>
      <c r="Z69" s="640" t="str">
        <f t="shared" si="7"/>
        <v>BUKU KAS UMUM</v>
      </c>
      <c r="AA69" s="1083">
        <f t="shared" si="8"/>
        <v>0</v>
      </c>
      <c r="AB69" s="1055">
        <v>10</v>
      </c>
      <c r="AC69" s="1056" t="str">
        <f t="shared" si="74"/>
        <v>BUKU PEMBANTU PAJAK UP &amp; LS</v>
      </c>
      <c r="AD69" s="1057">
        <f t="shared" si="75"/>
        <v>0</v>
      </c>
      <c r="AE69" s="1057">
        <f t="shared" si="76"/>
        <v>0</v>
      </c>
      <c r="AF69" s="1057">
        <f t="shared" si="77"/>
        <v>0</v>
      </c>
      <c r="AG69" s="1057">
        <f t="shared" si="78"/>
        <v>0</v>
      </c>
      <c r="AH69" s="1057">
        <f t="shared" si="79"/>
        <v>0</v>
      </c>
      <c r="AI69" s="1058">
        <f t="shared" si="14"/>
        <v>10</v>
      </c>
      <c r="AJ69" s="1058" t="str">
        <f t="shared" si="81"/>
        <v>BUKU PEMBANTU PAJAK UP &amp; LS</v>
      </c>
      <c r="AK69" s="1059">
        <f t="shared" si="16"/>
        <v>0</v>
      </c>
      <c r="AL69" s="1014">
        <v>2</v>
      </c>
      <c r="AM69" s="1015" t="str">
        <f t="shared" si="82"/>
        <v>BUKU PEMBANTU KAS TUNAI</v>
      </c>
      <c r="AN69" s="1016">
        <f t="shared" si="18"/>
        <v>0</v>
      </c>
      <c r="AO69" s="1015">
        <f t="shared" si="19"/>
        <v>2</v>
      </c>
      <c r="AP69" s="1015" t="str">
        <f t="shared" si="84"/>
        <v>BUKU PEMBANTU KAS TUNAI</v>
      </c>
      <c r="AQ69" s="1017">
        <f t="shared" si="205"/>
        <v>0</v>
      </c>
      <c r="AR69" s="979">
        <v>3</v>
      </c>
      <c r="AS69" s="980" t="str">
        <f t="shared" si="85"/>
        <v>BUKU PEMBANTU BANK</v>
      </c>
      <c r="AT69" s="981">
        <f t="shared" si="23"/>
        <v>0</v>
      </c>
      <c r="AU69" s="981">
        <f t="shared" si="24"/>
        <v>0</v>
      </c>
      <c r="AV69" s="982">
        <f t="shared" si="86"/>
        <v>0</v>
      </c>
      <c r="AW69" s="983">
        <f t="shared" si="25"/>
        <v>3</v>
      </c>
      <c r="AX69" s="980" t="str">
        <f t="shared" si="88"/>
        <v>BUKU PEMBANTU BANK</v>
      </c>
      <c r="AY69" s="984">
        <f t="shared" si="27"/>
        <v>0</v>
      </c>
      <c r="AZ69" s="702">
        <v>4</v>
      </c>
      <c r="BA69" s="649" t="str">
        <f t="shared" si="89"/>
        <v>BUKU PEMBANTU BPP</v>
      </c>
      <c r="BB69" s="651">
        <f t="shared" si="206"/>
        <v>0</v>
      </c>
      <c r="BC69" s="650">
        <f t="shared" si="30"/>
        <v>4</v>
      </c>
      <c r="BD69" s="649" t="str">
        <f t="shared" si="91"/>
        <v>BUKU PEMBANTU BPP</v>
      </c>
      <c r="BE69" s="709">
        <f t="shared" si="207"/>
        <v>0</v>
      </c>
      <c r="BF69" s="944">
        <v>5</v>
      </c>
      <c r="BG69" s="945" t="str">
        <f t="shared" si="92"/>
        <v>BUKU PEMBANTU UANG PERSEDIAAN</v>
      </c>
      <c r="BH69" s="946">
        <f t="shared" si="34"/>
        <v>0</v>
      </c>
      <c r="BI69" s="945">
        <f t="shared" si="35"/>
        <v>5</v>
      </c>
      <c r="BJ69" s="947" t="str">
        <f t="shared" si="94"/>
        <v>BUKU PEMBANTU UANG PERSEDIAAN</v>
      </c>
      <c r="BK69" s="948">
        <f t="shared" si="208"/>
        <v>0</v>
      </c>
      <c r="BL69" s="909">
        <v>6</v>
      </c>
      <c r="BM69" s="910" t="str">
        <f t="shared" si="95"/>
        <v>BUKU PEMBANTU LS BENDAHARA</v>
      </c>
      <c r="BN69" s="911">
        <f t="shared" si="39"/>
        <v>0</v>
      </c>
      <c r="BO69" s="910">
        <f t="shared" si="40"/>
        <v>6</v>
      </c>
      <c r="BP69" s="912" t="str">
        <f t="shared" si="97"/>
        <v>BUKU PEMBANTU LS BENDAHARA</v>
      </c>
      <c r="BQ69" s="913">
        <f t="shared" si="42"/>
        <v>0</v>
      </c>
      <c r="BR69" s="702">
        <v>7</v>
      </c>
      <c r="BS69" s="650" t="str">
        <f t="shared" si="98"/>
        <v>BUKU PEMBANTU UANG MUKA PERJADIN</v>
      </c>
      <c r="BT69" s="651">
        <f t="shared" si="44"/>
        <v>0</v>
      </c>
      <c r="BU69" s="650">
        <f t="shared" si="45"/>
        <v>7</v>
      </c>
      <c r="BV69" s="649" t="str">
        <f t="shared" si="100"/>
        <v>BUKU PEMBANTU UANG MUKA PERJADIN</v>
      </c>
      <c r="BW69" s="709">
        <f t="shared" si="47"/>
        <v>0</v>
      </c>
      <c r="BX69" s="873">
        <v>8</v>
      </c>
      <c r="BY69" s="874" t="str">
        <f t="shared" si="101"/>
        <v>BUKU PEMBANTU PAJAK UP</v>
      </c>
      <c r="BZ69" s="875">
        <f t="shared" si="204"/>
        <v>0</v>
      </c>
      <c r="CA69" s="876">
        <f t="shared" si="49"/>
        <v>8</v>
      </c>
      <c r="CB69" s="874" t="str">
        <f t="shared" si="104"/>
        <v>BUKU PEMBANTU PAJAK UP</v>
      </c>
      <c r="CC69" s="877">
        <f t="shared" si="209"/>
        <v>0</v>
      </c>
      <c r="CD69" s="805">
        <v>9</v>
      </c>
      <c r="CE69" s="806" t="str">
        <f t="shared" si="105"/>
        <v>BUKU PEMBANTU BUNGA REKENING</v>
      </c>
      <c r="CF69" s="807">
        <f t="shared" si="53"/>
        <v>0</v>
      </c>
      <c r="CG69" s="806">
        <f t="shared" si="54"/>
        <v>9</v>
      </c>
      <c r="CH69" s="806" t="str">
        <f t="shared" si="107"/>
        <v>BUKU PEMBANTU BUNGA REKENING</v>
      </c>
      <c r="CI69" s="808">
        <f t="shared" si="56"/>
        <v>0</v>
      </c>
      <c r="CJ69" s="835">
        <v>10</v>
      </c>
      <c r="CK69" s="836" t="str">
        <f t="shared" si="108"/>
        <v>BUKU PEMBANTU PAJAK UP &amp; LS</v>
      </c>
      <c r="CL69" s="837">
        <f t="shared" si="109"/>
        <v>0</v>
      </c>
      <c r="CM69" s="836">
        <f t="shared" si="58"/>
        <v>10</v>
      </c>
      <c r="CN69" s="836" t="str">
        <f t="shared" si="111"/>
        <v>BUKU PEMBANTU PAJAK UP &amp; LS</v>
      </c>
      <c r="CO69" s="838">
        <f t="shared" si="112"/>
        <v>0</v>
      </c>
      <c r="CP69" s="786">
        <f t="shared" si="113"/>
        <v>0</v>
      </c>
      <c r="CQ69" s="787">
        <f t="shared" si="114"/>
        <v>0</v>
      </c>
      <c r="CR69" s="782">
        <f t="shared" si="115"/>
        <v>0</v>
      </c>
      <c r="CS69" s="733">
        <v>11</v>
      </c>
      <c r="CT69" s="734" t="str">
        <f t="shared" si="116"/>
        <v>BUKU PENGESAHAN BELANJA</v>
      </c>
      <c r="CU69" s="735">
        <f t="shared" si="200"/>
        <v>0</v>
      </c>
      <c r="CV69" s="734">
        <f t="shared" si="125"/>
        <v>11</v>
      </c>
      <c r="CW69" s="736" t="str">
        <f t="shared" si="118"/>
        <v>BUKU PENGESAHAN BELANJA</v>
      </c>
      <c r="CX69" s="737">
        <f t="shared" si="119"/>
        <v>0</v>
      </c>
      <c r="CY69" s="769">
        <v>12</v>
      </c>
      <c r="CZ69" s="770" t="str">
        <f t="shared" si="67"/>
        <v>BUKU PENGEMBALIAN BELANJA</v>
      </c>
      <c r="DA69" s="771">
        <f t="shared" si="202"/>
        <v>0</v>
      </c>
      <c r="DB69" s="770">
        <f t="shared" si="68"/>
        <v>12</v>
      </c>
      <c r="DC69" s="770" t="str">
        <f t="shared" si="122"/>
        <v>BUKU PENGEMBALIAN BELANJA</v>
      </c>
      <c r="DD69" s="772">
        <f t="shared" si="123"/>
        <v>0</v>
      </c>
    </row>
    <row r="70" spans="1:108" ht="11.25" customHeight="1" x14ac:dyDescent="0.2">
      <c r="A70" s="1124" t="s">
        <v>627</v>
      </c>
      <c r="B70" s="63"/>
      <c r="C70" s="677"/>
      <c r="D70" s="540" t="str">
        <f t="shared" si="124"/>
        <v>2026.060</v>
      </c>
      <c r="E70" s="648"/>
      <c r="F70" s="611"/>
      <c r="G70" s="649"/>
      <c r="H70" s="543"/>
      <c r="I70" s="544"/>
      <c r="J70" s="650"/>
      <c r="K70" s="543"/>
      <c r="L70" s="680"/>
      <c r="M70" s="543"/>
      <c r="N70" s="543"/>
      <c r="O70" s="651">
        <f t="shared" si="70"/>
        <v>0</v>
      </c>
      <c r="P70" s="1090">
        <f t="shared" si="71"/>
        <v>0</v>
      </c>
      <c r="Q70" s="641">
        <f t="shared" si="0"/>
        <v>0</v>
      </c>
      <c r="R70" s="640">
        <v>1</v>
      </c>
      <c r="S70" s="640" t="str">
        <f t="shared" si="1"/>
        <v>BUKU KAS UMUM</v>
      </c>
      <c r="T70" s="641">
        <f t="shared" si="2"/>
        <v>0</v>
      </c>
      <c r="U70" s="641">
        <f t="shared" si="3"/>
        <v>0</v>
      </c>
      <c r="V70" s="641">
        <f t="shared" si="4"/>
        <v>0</v>
      </c>
      <c r="W70" s="1082">
        <f t="shared" si="72"/>
        <v>0</v>
      </c>
      <c r="X70" s="641">
        <f t="shared" si="5"/>
        <v>0</v>
      </c>
      <c r="Y70" s="640">
        <f t="shared" si="73"/>
        <v>1</v>
      </c>
      <c r="Z70" s="640" t="str">
        <f t="shared" si="7"/>
        <v>BUKU KAS UMUM</v>
      </c>
      <c r="AA70" s="1083">
        <f t="shared" si="8"/>
        <v>0</v>
      </c>
      <c r="AB70" s="1055">
        <v>10</v>
      </c>
      <c r="AC70" s="1056" t="str">
        <f t="shared" si="74"/>
        <v>BUKU PEMBANTU PAJAK UP &amp; LS</v>
      </c>
      <c r="AD70" s="1057">
        <f t="shared" si="75"/>
        <v>0</v>
      </c>
      <c r="AE70" s="1057">
        <f t="shared" si="76"/>
        <v>0</v>
      </c>
      <c r="AF70" s="1057">
        <f t="shared" si="77"/>
        <v>0</v>
      </c>
      <c r="AG70" s="1057">
        <f t="shared" si="78"/>
        <v>0</v>
      </c>
      <c r="AH70" s="1057">
        <f t="shared" si="79"/>
        <v>0</v>
      </c>
      <c r="AI70" s="1058">
        <f t="shared" si="14"/>
        <v>10</v>
      </c>
      <c r="AJ70" s="1058" t="str">
        <f t="shared" si="81"/>
        <v>BUKU PEMBANTU PAJAK UP &amp; LS</v>
      </c>
      <c r="AK70" s="1059">
        <f t="shared" si="16"/>
        <v>0</v>
      </c>
      <c r="AL70" s="1014">
        <v>2</v>
      </c>
      <c r="AM70" s="1015" t="str">
        <f t="shared" si="82"/>
        <v>BUKU PEMBANTU KAS TUNAI</v>
      </c>
      <c r="AN70" s="1016">
        <f t="shared" si="18"/>
        <v>0</v>
      </c>
      <c r="AO70" s="1015">
        <f t="shared" si="19"/>
        <v>2</v>
      </c>
      <c r="AP70" s="1015" t="str">
        <f t="shared" si="84"/>
        <v>BUKU PEMBANTU KAS TUNAI</v>
      </c>
      <c r="AQ70" s="1017">
        <f t="shared" si="205"/>
        <v>0</v>
      </c>
      <c r="AR70" s="979">
        <v>3</v>
      </c>
      <c r="AS70" s="980" t="str">
        <f t="shared" si="85"/>
        <v>BUKU PEMBANTU BANK</v>
      </c>
      <c r="AT70" s="981">
        <f t="shared" si="23"/>
        <v>0</v>
      </c>
      <c r="AU70" s="981">
        <f t="shared" si="24"/>
        <v>0</v>
      </c>
      <c r="AV70" s="982">
        <f t="shared" si="86"/>
        <v>0</v>
      </c>
      <c r="AW70" s="983">
        <f t="shared" si="25"/>
        <v>3</v>
      </c>
      <c r="AX70" s="980" t="str">
        <f t="shared" si="88"/>
        <v>BUKU PEMBANTU BANK</v>
      </c>
      <c r="AY70" s="984">
        <f t="shared" si="27"/>
        <v>0</v>
      </c>
      <c r="AZ70" s="702">
        <v>4</v>
      </c>
      <c r="BA70" s="649" t="str">
        <f t="shared" si="89"/>
        <v>BUKU PEMBANTU BPP</v>
      </c>
      <c r="BB70" s="651">
        <f t="shared" si="206"/>
        <v>0</v>
      </c>
      <c r="BC70" s="650">
        <f t="shared" si="30"/>
        <v>4</v>
      </c>
      <c r="BD70" s="649" t="str">
        <f t="shared" si="91"/>
        <v>BUKU PEMBANTU BPP</v>
      </c>
      <c r="BE70" s="709">
        <f t="shared" si="207"/>
        <v>0</v>
      </c>
      <c r="BF70" s="944">
        <v>5</v>
      </c>
      <c r="BG70" s="945" t="str">
        <f t="shared" si="92"/>
        <v>BUKU PEMBANTU UANG PERSEDIAAN</v>
      </c>
      <c r="BH70" s="946">
        <f t="shared" si="34"/>
        <v>0</v>
      </c>
      <c r="BI70" s="945">
        <f t="shared" si="35"/>
        <v>5</v>
      </c>
      <c r="BJ70" s="947" t="str">
        <f t="shared" si="94"/>
        <v>BUKU PEMBANTU UANG PERSEDIAAN</v>
      </c>
      <c r="BK70" s="948">
        <f t="shared" si="208"/>
        <v>0</v>
      </c>
      <c r="BL70" s="909">
        <v>6</v>
      </c>
      <c r="BM70" s="910" t="str">
        <f t="shared" si="95"/>
        <v>BUKU PEMBANTU LS BENDAHARA</v>
      </c>
      <c r="BN70" s="911">
        <f t="shared" si="39"/>
        <v>0</v>
      </c>
      <c r="BO70" s="910">
        <f t="shared" si="40"/>
        <v>6</v>
      </c>
      <c r="BP70" s="912" t="str">
        <f t="shared" si="97"/>
        <v>BUKU PEMBANTU LS BENDAHARA</v>
      </c>
      <c r="BQ70" s="913">
        <f t="shared" si="42"/>
        <v>0</v>
      </c>
      <c r="BR70" s="702">
        <v>7</v>
      </c>
      <c r="BS70" s="650" t="str">
        <f t="shared" si="98"/>
        <v>BUKU PEMBANTU UANG MUKA PERJADIN</v>
      </c>
      <c r="BT70" s="651">
        <f t="shared" si="44"/>
        <v>0</v>
      </c>
      <c r="BU70" s="650">
        <f t="shared" si="45"/>
        <v>7</v>
      </c>
      <c r="BV70" s="649" t="str">
        <f t="shared" si="100"/>
        <v>BUKU PEMBANTU UANG MUKA PERJADIN</v>
      </c>
      <c r="BW70" s="709">
        <f t="shared" si="47"/>
        <v>0</v>
      </c>
      <c r="BX70" s="873">
        <v>8</v>
      </c>
      <c r="BY70" s="874" t="str">
        <f t="shared" si="101"/>
        <v>BUKU PEMBANTU PAJAK UP</v>
      </c>
      <c r="BZ70" s="875">
        <f t="shared" si="204"/>
        <v>0</v>
      </c>
      <c r="CA70" s="876">
        <f t="shared" si="49"/>
        <v>8</v>
      </c>
      <c r="CB70" s="874" t="str">
        <f t="shared" si="104"/>
        <v>BUKU PEMBANTU PAJAK UP</v>
      </c>
      <c r="CC70" s="877">
        <f t="shared" si="209"/>
        <v>0</v>
      </c>
      <c r="CD70" s="805">
        <v>9</v>
      </c>
      <c r="CE70" s="806" t="str">
        <f t="shared" si="105"/>
        <v>BUKU PEMBANTU BUNGA REKENING</v>
      </c>
      <c r="CF70" s="807">
        <f t="shared" si="53"/>
        <v>0</v>
      </c>
      <c r="CG70" s="806">
        <f t="shared" si="54"/>
        <v>9</v>
      </c>
      <c r="CH70" s="806" t="str">
        <f t="shared" si="107"/>
        <v>BUKU PEMBANTU BUNGA REKENING</v>
      </c>
      <c r="CI70" s="808">
        <f t="shared" si="56"/>
        <v>0</v>
      </c>
      <c r="CJ70" s="835">
        <v>10</v>
      </c>
      <c r="CK70" s="836" t="str">
        <f t="shared" si="108"/>
        <v>BUKU PEMBANTU PAJAK UP &amp; LS</v>
      </c>
      <c r="CL70" s="837">
        <f t="shared" si="109"/>
        <v>0</v>
      </c>
      <c r="CM70" s="836">
        <f t="shared" si="58"/>
        <v>10</v>
      </c>
      <c r="CN70" s="836" t="str">
        <f t="shared" si="111"/>
        <v>BUKU PEMBANTU PAJAK UP &amp; LS</v>
      </c>
      <c r="CO70" s="838">
        <f t="shared" si="112"/>
        <v>0</v>
      </c>
      <c r="CP70" s="786">
        <f t="shared" si="113"/>
        <v>0</v>
      </c>
      <c r="CQ70" s="787">
        <f t="shared" si="114"/>
        <v>0</v>
      </c>
      <c r="CR70" s="782">
        <f t="shared" si="115"/>
        <v>0</v>
      </c>
      <c r="CS70" s="733">
        <v>11</v>
      </c>
      <c r="CT70" s="734" t="str">
        <f t="shared" si="116"/>
        <v>BUKU PENGESAHAN BELANJA</v>
      </c>
      <c r="CU70" s="735">
        <f t="shared" si="200"/>
        <v>0</v>
      </c>
      <c r="CV70" s="734">
        <f t="shared" si="125"/>
        <v>11</v>
      </c>
      <c r="CW70" s="736" t="str">
        <f t="shared" si="118"/>
        <v>BUKU PENGESAHAN BELANJA</v>
      </c>
      <c r="CX70" s="737">
        <f t="shared" si="119"/>
        <v>0</v>
      </c>
      <c r="CY70" s="769">
        <v>12</v>
      </c>
      <c r="CZ70" s="770" t="str">
        <f t="shared" si="67"/>
        <v>BUKU PENGEMBALIAN BELANJA</v>
      </c>
      <c r="DA70" s="771">
        <f t="shared" si="202"/>
        <v>0</v>
      </c>
      <c r="DB70" s="770">
        <f t="shared" si="68"/>
        <v>12</v>
      </c>
      <c r="DC70" s="770" t="str">
        <f t="shared" si="122"/>
        <v>BUKU PENGEMBALIAN BELANJA</v>
      </c>
      <c r="DD70" s="772">
        <f t="shared" si="123"/>
        <v>0</v>
      </c>
    </row>
    <row r="71" spans="1:108" ht="11.25" customHeight="1" x14ac:dyDescent="0.2">
      <c r="A71" s="1124" t="s">
        <v>628</v>
      </c>
      <c r="B71" s="63"/>
      <c r="C71" s="677"/>
      <c r="D71" s="540" t="str">
        <f t="shared" si="124"/>
        <v>2026.061</v>
      </c>
      <c r="E71" s="648"/>
      <c r="F71" s="610"/>
      <c r="G71" s="649"/>
      <c r="H71" s="543"/>
      <c r="I71" s="544"/>
      <c r="J71" s="650"/>
      <c r="K71" s="543"/>
      <c r="L71" s="680"/>
      <c r="M71" s="543"/>
      <c r="N71" s="543"/>
      <c r="O71" s="651">
        <f t="shared" si="70"/>
        <v>0</v>
      </c>
      <c r="P71" s="1090">
        <f t="shared" si="71"/>
        <v>0</v>
      </c>
      <c r="Q71" s="641">
        <f t="shared" si="0"/>
        <v>0</v>
      </c>
      <c r="R71" s="640">
        <v>1</v>
      </c>
      <c r="S71" s="640" t="str">
        <f t="shared" si="1"/>
        <v>BUKU KAS UMUM</v>
      </c>
      <c r="T71" s="641">
        <f t="shared" si="2"/>
        <v>0</v>
      </c>
      <c r="U71" s="641">
        <f t="shared" si="3"/>
        <v>0</v>
      </c>
      <c r="V71" s="641">
        <f t="shared" si="4"/>
        <v>0</v>
      </c>
      <c r="W71" s="1082">
        <f t="shared" si="72"/>
        <v>0</v>
      </c>
      <c r="X71" s="641">
        <f t="shared" si="5"/>
        <v>0</v>
      </c>
      <c r="Y71" s="640">
        <f t="shared" si="73"/>
        <v>1</v>
      </c>
      <c r="Z71" s="640" t="str">
        <f t="shared" si="7"/>
        <v>BUKU KAS UMUM</v>
      </c>
      <c r="AA71" s="1083">
        <f t="shared" si="8"/>
        <v>0</v>
      </c>
      <c r="AB71" s="1055">
        <v>10</v>
      </c>
      <c r="AC71" s="1056" t="str">
        <f t="shared" si="74"/>
        <v>BUKU PEMBANTU PAJAK UP &amp; LS</v>
      </c>
      <c r="AD71" s="1057">
        <f t="shared" si="75"/>
        <v>0</v>
      </c>
      <c r="AE71" s="1057">
        <f t="shared" si="76"/>
        <v>0</v>
      </c>
      <c r="AF71" s="1057">
        <f t="shared" si="77"/>
        <v>0</v>
      </c>
      <c r="AG71" s="1057">
        <f t="shared" si="78"/>
        <v>0</v>
      </c>
      <c r="AH71" s="1057">
        <f t="shared" si="79"/>
        <v>0</v>
      </c>
      <c r="AI71" s="1058">
        <f t="shared" ref="AI71" si="222">AB71</f>
        <v>10</v>
      </c>
      <c r="AJ71" s="1058" t="str">
        <f t="shared" si="81"/>
        <v>BUKU PEMBANTU PAJAK UP &amp; LS</v>
      </c>
      <c r="AK71" s="1059">
        <f t="shared" si="16"/>
        <v>0</v>
      </c>
      <c r="AL71" s="1014">
        <v>2</v>
      </c>
      <c r="AM71" s="1015" t="str">
        <f t="shared" si="82"/>
        <v>BUKU PEMBANTU KAS TUNAI</v>
      </c>
      <c r="AN71" s="1016">
        <f t="shared" si="18"/>
        <v>0</v>
      </c>
      <c r="AO71" s="1015">
        <f t="shared" ref="AO71" si="223">AL71</f>
        <v>2</v>
      </c>
      <c r="AP71" s="1015" t="str">
        <f t="shared" si="84"/>
        <v>BUKU PEMBANTU KAS TUNAI</v>
      </c>
      <c r="AQ71" s="1017">
        <f t="shared" si="205"/>
        <v>0</v>
      </c>
      <c r="AR71" s="979">
        <v>3</v>
      </c>
      <c r="AS71" s="980" t="str">
        <f t="shared" si="85"/>
        <v>BUKU PEMBANTU BANK</v>
      </c>
      <c r="AT71" s="981">
        <f t="shared" si="23"/>
        <v>0</v>
      </c>
      <c r="AU71" s="981">
        <f t="shared" si="24"/>
        <v>0</v>
      </c>
      <c r="AV71" s="982">
        <f t="shared" si="86"/>
        <v>0</v>
      </c>
      <c r="AW71" s="983">
        <f t="shared" ref="AW71" si="224">AR71</f>
        <v>3</v>
      </c>
      <c r="AX71" s="980" t="str">
        <f t="shared" si="88"/>
        <v>BUKU PEMBANTU BANK</v>
      </c>
      <c r="AY71" s="984">
        <f t="shared" si="27"/>
        <v>0</v>
      </c>
      <c r="AZ71" s="702">
        <v>4</v>
      </c>
      <c r="BA71" s="649" t="str">
        <f t="shared" si="89"/>
        <v>BUKU PEMBANTU BPP</v>
      </c>
      <c r="BB71" s="651">
        <f t="shared" si="206"/>
        <v>0</v>
      </c>
      <c r="BC71" s="650">
        <f t="shared" ref="BC71" si="225">AZ71</f>
        <v>4</v>
      </c>
      <c r="BD71" s="649" t="str">
        <f t="shared" si="91"/>
        <v>BUKU PEMBANTU BPP</v>
      </c>
      <c r="BE71" s="709">
        <f t="shared" si="207"/>
        <v>0</v>
      </c>
      <c r="BF71" s="944">
        <v>5</v>
      </c>
      <c r="BG71" s="945" t="str">
        <f t="shared" si="92"/>
        <v>BUKU PEMBANTU UANG PERSEDIAAN</v>
      </c>
      <c r="BH71" s="946">
        <f t="shared" si="34"/>
        <v>0</v>
      </c>
      <c r="BI71" s="945">
        <f t="shared" ref="BI71" si="226">BF71</f>
        <v>5</v>
      </c>
      <c r="BJ71" s="947" t="str">
        <f t="shared" si="94"/>
        <v>BUKU PEMBANTU UANG PERSEDIAAN</v>
      </c>
      <c r="BK71" s="948">
        <f t="shared" si="208"/>
        <v>0</v>
      </c>
      <c r="BL71" s="909">
        <v>6</v>
      </c>
      <c r="BM71" s="910" t="str">
        <f t="shared" si="95"/>
        <v>BUKU PEMBANTU LS BENDAHARA</v>
      </c>
      <c r="BN71" s="911">
        <f t="shared" si="39"/>
        <v>0</v>
      </c>
      <c r="BO71" s="910">
        <f t="shared" ref="BO71" si="227">BL71</f>
        <v>6</v>
      </c>
      <c r="BP71" s="912" t="str">
        <f t="shared" si="97"/>
        <v>BUKU PEMBANTU LS BENDAHARA</v>
      </c>
      <c r="BQ71" s="913">
        <f t="shared" si="42"/>
        <v>0</v>
      </c>
      <c r="BR71" s="702">
        <v>7</v>
      </c>
      <c r="BS71" s="650" t="str">
        <f t="shared" si="98"/>
        <v>BUKU PEMBANTU UANG MUKA PERJADIN</v>
      </c>
      <c r="BT71" s="651">
        <f t="shared" si="44"/>
        <v>0</v>
      </c>
      <c r="BU71" s="650">
        <f t="shared" ref="BU71" si="228">BR71</f>
        <v>7</v>
      </c>
      <c r="BV71" s="649" t="str">
        <f t="shared" si="100"/>
        <v>BUKU PEMBANTU UANG MUKA PERJADIN</v>
      </c>
      <c r="BW71" s="709">
        <f t="shared" si="47"/>
        <v>0</v>
      </c>
      <c r="BX71" s="873">
        <v>8</v>
      </c>
      <c r="BY71" s="874" t="str">
        <f t="shared" si="101"/>
        <v>BUKU PEMBANTU PAJAK UP</v>
      </c>
      <c r="BZ71" s="875">
        <f t="shared" si="204"/>
        <v>0</v>
      </c>
      <c r="CA71" s="876">
        <f t="shared" ref="CA71" si="229">BX71</f>
        <v>8</v>
      </c>
      <c r="CB71" s="874" t="str">
        <f t="shared" si="104"/>
        <v>BUKU PEMBANTU PAJAK UP</v>
      </c>
      <c r="CC71" s="877">
        <f t="shared" si="209"/>
        <v>0</v>
      </c>
      <c r="CD71" s="805">
        <v>9</v>
      </c>
      <c r="CE71" s="806" t="str">
        <f t="shared" si="105"/>
        <v>BUKU PEMBANTU BUNGA REKENING</v>
      </c>
      <c r="CF71" s="807">
        <f t="shared" si="53"/>
        <v>0</v>
      </c>
      <c r="CG71" s="806">
        <f t="shared" ref="CG71" si="230">CD71</f>
        <v>9</v>
      </c>
      <c r="CH71" s="806" t="str">
        <f t="shared" si="107"/>
        <v>BUKU PEMBANTU BUNGA REKENING</v>
      </c>
      <c r="CI71" s="808">
        <f t="shared" si="56"/>
        <v>0</v>
      </c>
      <c r="CJ71" s="835">
        <v>10</v>
      </c>
      <c r="CK71" s="836" t="str">
        <f t="shared" si="108"/>
        <v>BUKU PEMBANTU PAJAK UP &amp; LS</v>
      </c>
      <c r="CL71" s="837">
        <f t="shared" si="109"/>
        <v>0</v>
      </c>
      <c r="CM71" s="836">
        <f t="shared" ref="CM71" si="231">CJ71</f>
        <v>10</v>
      </c>
      <c r="CN71" s="836" t="str">
        <f t="shared" si="111"/>
        <v>BUKU PEMBANTU PAJAK UP &amp; LS</v>
      </c>
      <c r="CO71" s="838">
        <f t="shared" si="112"/>
        <v>0</v>
      </c>
      <c r="CP71" s="786">
        <f t="shared" si="113"/>
        <v>0</v>
      </c>
      <c r="CQ71" s="787">
        <f t="shared" si="114"/>
        <v>0</v>
      </c>
      <c r="CR71" s="782">
        <f t="shared" si="115"/>
        <v>0</v>
      </c>
      <c r="CS71" s="733">
        <v>11</v>
      </c>
      <c r="CT71" s="734" t="str">
        <f t="shared" si="116"/>
        <v>BUKU PENGESAHAN BELANJA</v>
      </c>
      <c r="CU71" s="735">
        <f t="shared" si="200"/>
        <v>0</v>
      </c>
      <c r="CV71" s="734">
        <f t="shared" ref="CV71" si="232">CS71</f>
        <v>11</v>
      </c>
      <c r="CW71" s="736" t="str">
        <f t="shared" si="118"/>
        <v>BUKU PENGESAHAN BELANJA</v>
      </c>
      <c r="CX71" s="737">
        <f t="shared" si="119"/>
        <v>0</v>
      </c>
      <c r="CY71" s="769">
        <v>12</v>
      </c>
      <c r="CZ71" s="770" t="str">
        <f t="shared" si="67"/>
        <v>BUKU PENGEMBALIAN BELANJA</v>
      </c>
      <c r="DA71" s="771">
        <f t="shared" si="202"/>
        <v>0</v>
      </c>
      <c r="DB71" s="770">
        <f t="shared" ref="DB71" si="233">CY71</f>
        <v>12</v>
      </c>
      <c r="DC71" s="770" t="str">
        <f t="shared" si="122"/>
        <v>BUKU PENGEMBALIAN BELANJA</v>
      </c>
      <c r="DD71" s="772">
        <f t="shared" si="123"/>
        <v>0</v>
      </c>
    </row>
    <row r="72" spans="1:108" ht="11.25" customHeight="1" x14ac:dyDescent="0.2">
      <c r="A72" s="1124" t="s">
        <v>629</v>
      </c>
      <c r="B72" s="63"/>
      <c r="C72" s="677"/>
      <c r="D72" s="540" t="str">
        <f t="shared" si="124"/>
        <v>2026.062</v>
      </c>
      <c r="E72" s="648"/>
      <c r="F72" s="611"/>
      <c r="G72" s="649"/>
      <c r="H72" s="543"/>
      <c r="I72" s="544"/>
      <c r="J72" s="650"/>
      <c r="K72" s="543"/>
      <c r="L72" s="680"/>
      <c r="M72" s="543"/>
      <c r="N72" s="543"/>
      <c r="O72" s="651">
        <f t="shared" si="70"/>
        <v>0</v>
      </c>
      <c r="P72" s="1090">
        <f t="shared" si="71"/>
        <v>0</v>
      </c>
      <c r="Q72" s="641">
        <f t="shared" si="0"/>
        <v>0</v>
      </c>
      <c r="R72" s="640">
        <v>1</v>
      </c>
      <c r="S72" s="640" t="str">
        <f t="shared" si="1"/>
        <v>BUKU KAS UMUM</v>
      </c>
      <c r="T72" s="641">
        <f t="shared" si="2"/>
        <v>0</v>
      </c>
      <c r="U72" s="641">
        <f t="shared" si="3"/>
        <v>0</v>
      </c>
      <c r="V72" s="641">
        <f t="shared" si="4"/>
        <v>0</v>
      </c>
      <c r="W72" s="1082">
        <f t="shared" si="72"/>
        <v>0</v>
      </c>
      <c r="X72" s="641">
        <f t="shared" si="5"/>
        <v>0</v>
      </c>
      <c r="Y72" s="640">
        <f t="shared" si="73"/>
        <v>1</v>
      </c>
      <c r="Z72" s="640" t="str">
        <f t="shared" si="7"/>
        <v>BUKU KAS UMUM</v>
      </c>
      <c r="AA72" s="1083">
        <f t="shared" si="8"/>
        <v>0</v>
      </c>
      <c r="AB72" s="1055">
        <v>10</v>
      </c>
      <c r="AC72" s="1056" t="str">
        <f t="shared" si="74"/>
        <v>BUKU PEMBANTU PAJAK UP &amp; LS</v>
      </c>
      <c r="AD72" s="1057">
        <f t="shared" si="75"/>
        <v>0</v>
      </c>
      <c r="AE72" s="1057">
        <f t="shared" si="76"/>
        <v>0</v>
      </c>
      <c r="AF72" s="1057">
        <f t="shared" si="77"/>
        <v>0</v>
      </c>
      <c r="AG72" s="1057">
        <f t="shared" si="78"/>
        <v>0</v>
      </c>
      <c r="AH72" s="1057">
        <f t="shared" si="79"/>
        <v>0</v>
      </c>
      <c r="AI72" s="1058">
        <f t="shared" si="14"/>
        <v>10</v>
      </c>
      <c r="AJ72" s="1058" t="str">
        <f t="shared" si="81"/>
        <v>BUKU PEMBANTU PAJAK UP &amp; LS</v>
      </c>
      <c r="AK72" s="1059">
        <f t="shared" si="16"/>
        <v>0</v>
      </c>
      <c r="AL72" s="1014">
        <v>2</v>
      </c>
      <c r="AM72" s="1015" t="str">
        <f t="shared" si="82"/>
        <v>BUKU PEMBANTU KAS TUNAI</v>
      </c>
      <c r="AN72" s="1016">
        <f t="shared" si="18"/>
        <v>0</v>
      </c>
      <c r="AO72" s="1015">
        <f t="shared" si="19"/>
        <v>2</v>
      </c>
      <c r="AP72" s="1015" t="str">
        <f t="shared" si="84"/>
        <v>BUKU PEMBANTU KAS TUNAI</v>
      </c>
      <c r="AQ72" s="1017">
        <f t="shared" si="205"/>
        <v>0</v>
      </c>
      <c r="AR72" s="979">
        <v>3</v>
      </c>
      <c r="AS72" s="980" t="str">
        <f t="shared" si="85"/>
        <v>BUKU PEMBANTU BANK</v>
      </c>
      <c r="AT72" s="981">
        <f t="shared" si="23"/>
        <v>0</v>
      </c>
      <c r="AU72" s="981">
        <f t="shared" si="24"/>
        <v>0</v>
      </c>
      <c r="AV72" s="982">
        <f t="shared" si="86"/>
        <v>0</v>
      </c>
      <c r="AW72" s="983">
        <f t="shared" si="25"/>
        <v>3</v>
      </c>
      <c r="AX72" s="980" t="str">
        <f t="shared" si="88"/>
        <v>BUKU PEMBANTU BANK</v>
      </c>
      <c r="AY72" s="984">
        <f t="shared" si="27"/>
        <v>0</v>
      </c>
      <c r="AZ72" s="702">
        <v>4</v>
      </c>
      <c r="BA72" s="649" t="str">
        <f t="shared" si="89"/>
        <v>BUKU PEMBANTU BPP</v>
      </c>
      <c r="BB72" s="651">
        <f t="shared" si="206"/>
        <v>0</v>
      </c>
      <c r="BC72" s="650">
        <f t="shared" si="30"/>
        <v>4</v>
      </c>
      <c r="BD72" s="649" t="str">
        <f t="shared" si="91"/>
        <v>BUKU PEMBANTU BPP</v>
      </c>
      <c r="BE72" s="709">
        <f t="shared" si="207"/>
        <v>0</v>
      </c>
      <c r="BF72" s="944">
        <v>5</v>
      </c>
      <c r="BG72" s="945" t="str">
        <f t="shared" si="92"/>
        <v>BUKU PEMBANTU UANG PERSEDIAAN</v>
      </c>
      <c r="BH72" s="946">
        <f t="shared" si="34"/>
        <v>0</v>
      </c>
      <c r="BI72" s="945">
        <f t="shared" si="35"/>
        <v>5</v>
      </c>
      <c r="BJ72" s="947" t="str">
        <f t="shared" si="94"/>
        <v>BUKU PEMBANTU UANG PERSEDIAAN</v>
      </c>
      <c r="BK72" s="948">
        <f t="shared" si="208"/>
        <v>0</v>
      </c>
      <c r="BL72" s="909">
        <v>6</v>
      </c>
      <c r="BM72" s="910" t="str">
        <f t="shared" si="95"/>
        <v>BUKU PEMBANTU LS BENDAHARA</v>
      </c>
      <c r="BN72" s="911">
        <f t="shared" si="39"/>
        <v>0</v>
      </c>
      <c r="BO72" s="910">
        <f t="shared" si="40"/>
        <v>6</v>
      </c>
      <c r="BP72" s="912" t="str">
        <f t="shared" si="97"/>
        <v>BUKU PEMBANTU LS BENDAHARA</v>
      </c>
      <c r="BQ72" s="913">
        <f t="shared" si="42"/>
        <v>0</v>
      </c>
      <c r="BR72" s="702">
        <v>7</v>
      </c>
      <c r="BS72" s="650" t="str">
        <f t="shared" si="98"/>
        <v>BUKU PEMBANTU UANG MUKA PERJADIN</v>
      </c>
      <c r="BT72" s="651">
        <f t="shared" si="44"/>
        <v>0</v>
      </c>
      <c r="BU72" s="650">
        <f t="shared" si="45"/>
        <v>7</v>
      </c>
      <c r="BV72" s="649" t="str">
        <f t="shared" si="100"/>
        <v>BUKU PEMBANTU UANG MUKA PERJADIN</v>
      </c>
      <c r="BW72" s="709">
        <f t="shared" si="47"/>
        <v>0</v>
      </c>
      <c r="BX72" s="873">
        <v>8</v>
      </c>
      <c r="BY72" s="874" t="str">
        <f t="shared" si="101"/>
        <v>BUKU PEMBANTU PAJAK UP</v>
      </c>
      <c r="BZ72" s="875">
        <f t="shared" si="204"/>
        <v>0</v>
      </c>
      <c r="CA72" s="876">
        <f t="shared" si="49"/>
        <v>8</v>
      </c>
      <c r="CB72" s="874" t="str">
        <f t="shared" si="104"/>
        <v>BUKU PEMBANTU PAJAK UP</v>
      </c>
      <c r="CC72" s="877">
        <f t="shared" si="209"/>
        <v>0</v>
      </c>
      <c r="CD72" s="805">
        <v>9</v>
      </c>
      <c r="CE72" s="806" t="str">
        <f t="shared" si="105"/>
        <v>BUKU PEMBANTU BUNGA REKENING</v>
      </c>
      <c r="CF72" s="807">
        <f t="shared" si="53"/>
        <v>0</v>
      </c>
      <c r="CG72" s="806">
        <f t="shared" si="54"/>
        <v>9</v>
      </c>
      <c r="CH72" s="806" t="str">
        <f t="shared" si="107"/>
        <v>BUKU PEMBANTU BUNGA REKENING</v>
      </c>
      <c r="CI72" s="808">
        <f t="shared" si="56"/>
        <v>0</v>
      </c>
      <c r="CJ72" s="835">
        <v>10</v>
      </c>
      <c r="CK72" s="836" t="str">
        <f t="shared" si="108"/>
        <v>BUKU PEMBANTU PAJAK UP &amp; LS</v>
      </c>
      <c r="CL72" s="837">
        <f t="shared" si="109"/>
        <v>0</v>
      </c>
      <c r="CM72" s="836">
        <f t="shared" si="58"/>
        <v>10</v>
      </c>
      <c r="CN72" s="836" t="str">
        <f t="shared" si="111"/>
        <v>BUKU PEMBANTU PAJAK UP &amp; LS</v>
      </c>
      <c r="CO72" s="838">
        <f t="shared" si="112"/>
        <v>0</v>
      </c>
      <c r="CP72" s="786">
        <f t="shared" si="113"/>
        <v>0</v>
      </c>
      <c r="CQ72" s="787">
        <f t="shared" si="114"/>
        <v>0</v>
      </c>
      <c r="CR72" s="782">
        <f t="shared" si="115"/>
        <v>0</v>
      </c>
      <c r="CS72" s="733">
        <v>11</v>
      </c>
      <c r="CT72" s="734" t="str">
        <f t="shared" si="116"/>
        <v>BUKU PENGESAHAN BELANJA</v>
      </c>
      <c r="CU72" s="735">
        <f t="shared" si="200"/>
        <v>0</v>
      </c>
      <c r="CV72" s="734">
        <f t="shared" si="125"/>
        <v>11</v>
      </c>
      <c r="CW72" s="736" t="str">
        <f t="shared" si="118"/>
        <v>BUKU PENGESAHAN BELANJA</v>
      </c>
      <c r="CX72" s="737">
        <f t="shared" si="119"/>
        <v>0</v>
      </c>
      <c r="CY72" s="769">
        <v>12</v>
      </c>
      <c r="CZ72" s="770" t="str">
        <f t="shared" si="67"/>
        <v>BUKU PENGEMBALIAN BELANJA</v>
      </c>
      <c r="DA72" s="771">
        <f t="shared" si="202"/>
        <v>0</v>
      </c>
      <c r="DB72" s="770">
        <f t="shared" si="68"/>
        <v>12</v>
      </c>
      <c r="DC72" s="770" t="str">
        <f t="shared" si="122"/>
        <v>BUKU PENGEMBALIAN BELANJA</v>
      </c>
      <c r="DD72" s="772">
        <f t="shared" si="123"/>
        <v>0</v>
      </c>
    </row>
    <row r="73" spans="1:108" s="683" customFormat="1" x14ac:dyDescent="0.2">
      <c r="A73" s="1124" t="s">
        <v>630</v>
      </c>
      <c r="B73" s="681"/>
      <c r="C73" s="677"/>
      <c r="D73" s="540" t="str">
        <f t="shared" si="124"/>
        <v>2026.063</v>
      </c>
      <c r="E73" s="648"/>
      <c r="F73" s="610"/>
      <c r="G73" s="649"/>
      <c r="H73" s="543"/>
      <c r="I73" s="544"/>
      <c r="J73" s="650"/>
      <c r="K73" s="543"/>
      <c r="L73" s="680"/>
      <c r="M73" s="650"/>
      <c r="N73" s="528"/>
      <c r="O73" s="651">
        <f t="shared" si="70"/>
        <v>0</v>
      </c>
      <c r="P73" s="1090">
        <f t="shared" si="71"/>
        <v>0</v>
      </c>
      <c r="Q73" s="641">
        <f t="shared" si="0"/>
        <v>0</v>
      </c>
      <c r="R73" s="1074">
        <v>1</v>
      </c>
      <c r="S73" s="640" t="str">
        <f t="shared" si="1"/>
        <v>BUKU KAS UMUM</v>
      </c>
      <c r="T73" s="641">
        <f t="shared" si="2"/>
        <v>0</v>
      </c>
      <c r="U73" s="641">
        <f t="shared" si="3"/>
        <v>0</v>
      </c>
      <c r="V73" s="641">
        <f t="shared" si="4"/>
        <v>0</v>
      </c>
      <c r="W73" s="1082">
        <f t="shared" si="72"/>
        <v>0</v>
      </c>
      <c r="X73" s="641">
        <f t="shared" si="5"/>
        <v>0</v>
      </c>
      <c r="Y73" s="640">
        <f t="shared" si="73"/>
        <v>1</v>
      </c>
      <c r="Z73" s="640" t="str">
        <f t="shared" si="7"/>
        <v>BUKU KAS UMUM</v>
      </c>
      <c r="AA73" s="1083">
        <f t="shared" si="8"/>
        <v>0</v>
      </c>
      <c r="AB73" s="1060">
        <v>10</v>
      </c>
      <c r="AC73" s="1056" t="str">
        <f t="shared" si="74"/>
        <v>BUKU PEMBANTU PAJAK UP &amp; LS</v>
      </c>
      <c r="AD73" s="1057">
        <f t="shared" si="75"/>
        <v>0</v>
      </c>
      <c r="AE73" s="1057">
        <f t="shared" si="76"/>
        <v>0</v>
      </c>
      <c r="AF73" s="1057">
        <f t="shared" si="77"/>
        <v>0</v>
      </c>
      <c r="AG73" s="1057">
        <f t="shared" si="78"/>
        <v>0</v>
      </c>
      <c r="AH73" s="1057">
        <f t="shared" si="79"/>
        <v>0</v>
      </c>
      <c r="AI73" s="1061">
        <f>AB73</f>
        <v>10</v>
      </c>
      <c r="AJ73" s="1058" t="str">
        <f t="shared" si="81"/>
        <v>BUKU PEMBANTU PAJAK UP &amp; LS</v>
      </c>
      <c r="AK73" s="1059">
        <f t="shared" si="16"/>
        <v>0</v>
      </c>
      <c r="AL73" s="1018">
        <v>2</v>
      </c>
      <c r="AM73" s="1015" t="str">
        <f t="shared" si="82"/>
        <v>BUKU PEMBANTU KAS TUNAI</v>
      </c>
      <c r="AN73" s="1016">
        <f t="shared" si="18"/>
        <v>0</v>
      </c>
      <c r="AO73" s="1019">
        <f>AL73</f>
        <v>2</v>
      </c>
      <c r="AP73" s="1015" t="str">
        <f t="shared" si="84"/>
        <v>BUKU PEMBANTU KAS TUNAI</v>
      </c>
      <c r="AQ73" s="1017">
        <f t="shared" si="205"/>
        <v>0</v>
      </c>
      <c r="AR73" s="985">
        <v>3</v>
      </c>
      <c r="AS73" s="980" t="str">
        <f t="shared" si="85"/>
        <v>BUKU PEMBANTU BANK</v>
      </c>
      <c r="AT73" s="981">
        <f t="shared" si="23"/>
        <v>0</v>
      </c>
      <c r="AU73" s="981">
        <f t="shared" si="24"/>
        <v>0</v>
      </c>
      <c r="AV73" s="982">
        <f t="shared" si="86"/>
        <v>0</v>
      </c>
      <c r="AW73" s="986">
        <f>AR73</f>
        <v>3</v>
      </c>
      <c r="AX73" s="980" t="str">
        <f t="shared" si="88"/>
        <v>BUKU PEMBANTU BANK</v>
      </c>
      <c r="AY73" s="984">
        <f t="shared" si="27"/>
        <v>0</v>
      </c>
      <c r="AZ73" s="957">
        <v>4</v>
      </c>
      <c r="BA73" s="649" t="str">
        <f t="shared" si="89"/>
        <v>BUKU PEMBANTU BPP</v>
      </c>
      <c r="BB73" s="651">
        <f t="shared" si="206"/>
        <v>0</v>
      </c>
      <c r="BC73" s="682">
        <f>AZ73</f>
        <v>4</v>
      </c>
      <c r="BD73" s="649" t="str">
        <f t="shared" si="91"/>
        <v>BUKU PEMBANTU BPP</v>
      </c>
      <c r="BE73" s="709">
        <f t="shared" si="207"/>
        <v>0</v>
      </c>
      <c r="BF73" s="944">
        <v>5</v>
      </c>
      <c r="BG73" s="945" t="str">
        <f t="shared" si="92"/>
        <v>BUKU PEMBANTU UANG PERSEDIAAN</v>
      </c>
      <c r="BH73" s="946">
        <f t="shared" si="34"/>
        <v>0</v>
      </c>
      <c r="BI73" s="949">
        <f>BF73</f>
        <v>5</v>
      </c>
      <c r="BJ73" s="947" t="str">
        <f t="shared" si="94"/>
        <v>BUKU PEMBANTU UANG PERSEDIAAN</v>
      </c>
      <c r="BK73" s="948">
        <f t="shared" si="208"/>
        <v>0</v>
      </c>
      <c r="BL73" s="909">
        <v>6</v>
      </c>
      <c r="BM73" s="910" t="str">
        <f t="shared" si="95"/>
        <v>BUKU PEMBANTU LS BENDAHARA</v>
      </c>
      <c r="BN73" s="911">
        <f t="shared" si="39"/>
        <v>0</v>
      </c>
      <c r="BO73" s="914">
        <f>BL73</f>
        <v>6</v>
      </c>
      <c r="BP73" s="912" t="str">
        <f t="shared" si="97"/>
        <v>BUKU PEMBANTU LS BENDAHARA</v>
      </c>
      <c r="BQ73" s="913">
        <f t="shared" si="42"/>
        <v>0</v>
      </c>
      <c r="BR73" s="702">
        <v>7</v>
      </c>
      <c r="BS73" s="650" t="str">
        <f t="shared" si="98"/>
        <v>BUKU PEMBANTU UANG MUKA PERJADIN</v>
      </c>
      <c r="BT73" s="651">
        <f t="shared" si="44"/>
        <v>0</v>
      </c>
      <c r="BU73" s="682">
        <f>BR73</f>
        <v>7</v>
      </c>
      <c r="BV73" s="649" t="str">
        <f t="shared" si="100"/>
        <v>BUKU PEMBANTU UANG MUKA PERJADIN</v>
      </c>
      <c r="BW73" s="709">
        <f t="shared" si="47"/>
        <v>0</v>
      </c>
      <c r="BX73" s="873">
        <v>8</v>
      </c>
      <c r="BY73" s="874" t="str">
        <f t="shared" si="101"/>
        <v>BUKU PEMBANTU PAJAK UP</v>
      </c>
      <c r="BZ73" s="875">
        <f t="shared" si="204"/>
        <v>0</v>
      </c>
      <c r="CA73" s="878">
        <f>BX73</f>
        <v>8</v>
      </c>
      <c r="CB73" s="874" t="str">
        <f t="shared" si="104"/>
        <v>BUKU PEMBANTU PAJAK UP</v>
      </c>
      <c r="CC73" s="877">
        <f t="shared" si="209"/>
        <v>0</v>
      </c>
      <c r="CD73" s="805">
        <v>9</v>
      </c>
      <c r="CE73" s="806" t="str">
        <f t="shared" si="105"/>
        <v>BUKU PEMBANTU BUNGA REKENING</v>
      </c>
      <c r="CF73" s="807">
        <f t="shared" si="53"/>
        <v>0</v>
      </c>
      <c r="CG73" s="809">
        <f>CD73</f>
        <v>9</v>
      </c>
      <c r="CH73" s="806" t="str">
        <f t="shared" si="107"/>
        <v>BUKU PEMBANTU BUNGA REKENING</v>
      </c>
      <c r="CI73" s="808">
        <f t="shared" si="56"/>
        <v>0</v>
      </c>
      <c r="CJ73" s="835">
        <v>10</v>
      </c>
      <c r="CK73" s="836" t="str">
        <f t="shared" si="108"/>
        <v>BUKU PEMBANTU PAJAK UP &amp; LS</v>
      </c>
      <c r="CL73" s="837">
        <f t="shared" si="109"/>
        <v>0</v>
      </c>
      <c r="CM73" s="839">
        <f>CJ73</f>
        <v>10</v>
      </c>
      <c r="CN73" s="836" t="str">
        <f t="shared" si="111"/>
        <v>BUKU PEMBANTU PAJAK UP &amp; LS</v>
      </c>
      <c r="CO73" s="838">
        <f t="shared" si="112"/>
        <v>0</v>
      </c>
      <c r="CP73" s="786">
        <f t="shared" si="113"/>
        <v>0</v>
      </c>
      <c r="CQ73" s="787">
        <f t="shared" si="114"/>
        <v>0</v>
      </c>
      <c r="CR73" s="782">
        <f t="shared" si="115"/>
        <v>0</v>
      </c>
      <c r="CS73" s="733">
        <v>11</v>
      </c>
      <c r="CT73" s="734" t="str">
        <f t="shared" si="116"/>
        <v>BUKU PENGESAHAN BELANJA</v>
      </c>
      <c r="CU73" s="735">
        <f t="shared" si="200"/>
        <v>0</v>
      </c>
      <c r="CV73" s="734">
        <f t="shared" ref="CV73" si="234">CS73</f>
        <v>11</v>
      </c>
      <c r="CW73" s="736" t="str">
        <f t="shared" si="118"/>
        <v>BUKU PENGESAHAN BELANJA</v>
      </c>
      <c r="CX73" s="737">
        <f t="shared" si="119"/>
        <v>0</v>
      </c>
      <c r="CY73" s="769">
        <v>12</v>
      </c>
      <c r="CZ73" s="770" t="str">
        <f t="shared" si="67"/>
        <v>BUKU PENGEMBALIAN BELANJA</v>
      </c>
      <c r="DA73" s="771">
        <f t="shared" si="202"/>
        <v>0</v>
      </c>
      <c r="DB73" s="773">
        <f>CY73</f>
        <v>12</v>
      </c>
      <c r="DC73" s="770" t="str">
        <f t="shared" si="122"/>
        <v>BUKU PENGEMBALIAN BELANJA</v>
      </c>
      <c r="DD73" s="772">
        <f t="shared" si="123"/>
        <v>0</v>
      </c>
    </row>
    <row r="74" spans="1:108" s="683" customFormat="1" x14ac:dyDescent="0.2">
      <c r="A74" s="1124" t="s">
        <v>631</v>
      </c>
      <c r="B74" s="681"/>
      <c r="C74" s="677"/>
      <c r="D74" s="540" t="str">
        <f t="shared" si="124"/>
        <v>2026.064</v>
      </c>
      <c r="E74" s="648"/>
      <c r="F74" s="610"/>
      <c r="G74" s="649"/>
      <c r="H74" s="543"/>
      <c r="I74" s="544"/>
      <c r="J74" s="650"/>
      <c r="K74" s="543"/>
      <c r="L74" s="680"/>
      <c r="M74" s="543"/>
      <c r="N74" s="543"/>
      <c r="O74" s="651">
        <f t="shared" si="70"/>
        <v>0</v>
      </c>
      <c r="P74" s="1090">
        <f t="shared" si="71"/>
        <v>0</v>
      </c>
      <c r="Q74" s="641">
        <f t="shared" si="0"/>
        <v>0</v>
      </c>
      <c r="R74" s="1074">
        <v>1</v>
      </c>
      <c r="S74" s="640" t="str">
        <f t="shared" si="1"/>
        <v>BUKU KAS UMUM</v>
      </c>
      <c r="T74" s="641">
        <f t="shared" si="2"/>
        <v>0</v>
      </c>
      <c r="U74" s="641">
        <f t="shared" si="3"/>
        <v>0</v>
      </c>
      <c r="V74" s="641">
        <f t="shared" si="4"/>
        <v>0</v>
      </c>
      <c r="W74" s="1082">
        <f t="shared" si="72"/>
        <v>0</v>
      </c>
      <c r="X74" s="641">
        <f t="shared" si="5"/>
        <v>0</v>
      </c>
      <c r="Y74" s="640">
        <f t="shared" si="73"/>
        <v>1</v>
      </c>
      <c r="Z74" s="640" t="str">
        <f t="shared" si="7"/>
        <v>BUKU KAS UMUM</v>
      </c>
      <c r="AA74" s="1083">
        <f t="shared" si="8"/>
        <v>0</v>
      </c>
      <c r="AB74" s="1060">
        <v>10</v>
      </c>
      <c r="AC74" s="1056" t="str">
        <f t="shared" si="74"/>
        <v>BUKU PEMBANTU PAJAK UP &amp; LS</v>
      </c>
      <c r="AD74" s="1057">
        <f t="shared" si="75"/>
        <v>0</v>
      </c>
      <c r="AE74" s="1057">
        <f t="shared" si="76"/>
        <v>0</v>
      </c>
      <c r="AF74" s="1057">
        <f t="shared" si="77"/>
        <v>0</v>
      </c>
      <c r="AG74" s="1057">
        <f t="shared" si="78"/>
        <v>0</v>
      </c>
      <c r="AH74" s="1057">
        <f t="shared" si="79"/>
        <v>0</v>
      </c>
      <c r="AI74" s="1061">
        <f>AB74</f>
        <v>10</v>
      </c>
      <c r="AJ74" s="1058" t="str">
        <f t="shared" si="81"/>
        <v>BUKU PEMBANTU PAJAK UP &amp; LS</v>
      </c>
      <c r="AK74" s="1059">
        <f t="shared" si="16"/>
        <v>0</v>
      </c>
      <c r="AL74" s="1018">
        <v>2</v>
      </c>
      <c r="AM74" s="1015" t="str">
        <f t="shared" si="82"/>
        <v>BUKU PEMBANTU KAS TUNAI</v>
      </c>
      <c r="AN74" s="1016">
        <f t="shared" si="18"/>
        <v>0</v>
      </c>
      <c r="AO74" s="1019">
        <f>AL74</f>
        <v>2</v>
      </c>
      <c r="AP74" s="1015" t="str">
        <f t="shared" si="84"/>
        <v>BUKU PEMBANTU KAS TUNAI</v>
      </c>
      <c r="AQ74" s="1017">
        <f t="shared" si="205"/>
        <v>0</v>
      </c>
      <c r="AR74" s="985">
        <v>3</v>
      </c>
      <c r="AS74" s="980" t="str">
        <f t="shared" si="85"/>
        <v>BUKU PEMBANTU BANK</v>
      </c>
      <c r="AT74" s="981">
        <f t="shared" si="23"/>
        <v>0</v>
      </c>
      <c r="AU74" s="981">
        <f t="shared" si="24"/>
        <v>0</v>
      </c>
      <c r="AV74" s="982">
        <f t="shared" si="86"/>
        <v>0</v>
      </c>
      <c r="AW74" s="986">
        <f>AR74</f>
        <v>3</v>
      </c>
      <c r="AX74" s="980" t="str">
        <f t="shared" si="88"/>
        <v>BUKU PEMBANTU BANK</v>
      </c>
      <c r="AY74" s="984">
        <f t="shared" si="27"/>
        <v>0</v>
      </c>
      <c r="AZ74" s="957">
        <v>4</v>
      </c>
      <c r="BA74" s="649" t="str">
        <f t="shared" si="89"/>
        <v>BUKU PEMBANTU BPP</v>
      </c>
      <c r="BB74" s="651">
        <f t="shared" si="206"/>
        <v>0</v>
      </c>
      <c r="BC74" s="682">
        <f>AZ74</f>
        <v>4</v>
      </c>
      <c r="BD74" s="649" t="str">
        <f t="shared" si="91"/>
        <v>BUKU PEMBANTU BPP</v>
      </c>
      <c r="BE74" s="709">
        <f t="shared" si="207"/>
        <v>0</v>
      </c>
      <c r="BF74" s="944">
        <v>5</v>
      </c>
      <c r="BG74" s="945" t="str">
        <f t="shared" si="92"/>
        <v>BUKU PEMBANTU UANG PERSEDIAAN</v>
      </c>
      <c r="BH74" s="946">
        <f t="shared" si="34"/>
        <v>0</v>
      </c>
      <c r="BI74" s="949">
        <f>BF74</f>
        <v>5</v>
      </c>
      <c r="BJ74" s="947" t="str">
        <f t="shared" si="94"/>
        <v>BUKU PEMBANTU UANG PERSEDIAAN</v>
      </c>
      <c r="BK74" s="948">
        <f t="shared" si="208"/>
        <v>0</v>
      </c>
      <c r="BL74" s="909">
        <v>6</v>
      </c>
      <c r="BM74" s="910" t="str">
        <f t="shared" si="95"/>
        <v>BUKU PEMBANTU LS BENDAHARA</v>
      </c>
      <c r="BN74" s="911">
        <f t="shared" si="39"/>
        <v>0</v>
      </c>
      <c r="BO74" s="914">
        <f>BL74</f>
        <v>6</v>
      </c>
      <c r="BP74" s="912" t="str">
        <f t="shared" si="97"/>
        <v>BUKU PEMBANTU LS BENDAHARA</v>
      </c>
      <c r="BQ74" s="913">
        <f t="shared" si="42"/>
        <v>0</v>
      </c>
      <c r="BR74" s="702">
        <v>7</v>
      </c>
      <c r="BS74" s="650" t="str">
        <f t="shared" si="98"/>
        <v>BUKU PEMBANTU UANG MUKA PERJADIN</v>
      </c>
      <c r="BT74" s="651">
        <f t="shared" si="44"/>
        <v>0</v>
      </c>
      <c r="BU74" s="682">
        <f>BR74</f>
        <v>7</v>
      </c>
      <c r="BV74" s="649" t="str">
        <f t="shared" si="100"/>
        <v>BUKU PEMBANTU UANG MUKA PERJADIN</v>
      </c>
      <c r="BW74" s="709">
        <f t="shared" si="47"/>
        <v>0</v>
      </c>
      <c r="BX74" s="873">
        <v>8</v>
      </c>
      <c r="BY74" s="874" t="str">
        <f t="shared" si="101"/>
        <v>BUKU PEMBANTU PAJAK UP</v>
      </c>
      <c r="BZ74" s="875">
        <f t="shared" si="204"/>
        <v>0</v>
      </c>
      <c r="CA74" s="878">
        <f>BX74</f>
        <v>8</v>
      </c>
      <c r="CB74" s="874" t="str">
        <f t="shared" si="104"/>
        <v>BUKU PEMBANTU PAJAK UP</v>
      </c>
      <c r="CC74" s="877">
        <f t="shared" si="209"/>
        <v>0</v>
      </c>
      <c r="CD74" s="805">
        <v>9</v>
      </c>
      <c r="CE74" s="806" t="str">
        <f t="shared" si="105"/>
        <v>BUKU PEMBANTU BUNGA REKENING</v>
      </c>
      <c r="CF74" s="807">
        <f t="shared" si="53"/>
        <v>0</v>
      </c>
      <c r="CG74" s="809">
        <f>CD74</f>
        <v>9</v>
      </c>
      <c r="CH74" s="806" t="str">
        <f t="shared" si="107"/>
        <v>BUKU PEMBANTU BUNGA REKENING</v>
      </c>
      <c r="CI74" s="808">
        <f t="shared" si="56"/>
        <v>0</v>
      </c>
      <c r="CJ74" s="835">
        <v>10</v>
      </c>
      <c r="CK74" s="836" t="str">
        <f t="shared" si="108"/>
        <v>BUKU PEMBANTU PAJAK UP &amp; LS</v>
      </c>
      <c r="CL74" s="837">
        <f t="shared" si="109"/>
        <v>0</v>
      </c>
      <c r="CM74" s="839">
        <f>CJ74</f>
        <v>10</v>
      </c>
      <c r="CN74" s="836" t="str">
        <f t="shared" si="111"/>
        <v>BUKU PEMBANTU PAJAK UP &amp; LS</v>
      </c>
      <c r="CO74" s="838">
        <f t="shared" si="112"/>
        <v>0</v>
      </c>
      <c r="CP74" s="786">
        <f t="shared" si="113"/>
        <v>0</v>
      </c>
      <c r="CQ74" s="787">
        <f t="shared" si="114"/>
        <v>0</v>
      </c>
      <c r="CR74" s="782">
        <f t="shared" si="115"/>
        <v>0</v>
      </c>
      <c r="CS74" s="733">
        <v>11</v>
      </c>
      <c r="CT74" s="734" t="str">
        <f t="shared" si="116"/>
        <v>BUKU PENGESAHAN BELANJA</v>
      </c>
      <c r="CU74" s="735">
        <f t="shared" si="200"/>
        <v>0</v>
      </c>
      <c r="CV74" s="734">
        <f t="shared" si="125"/>
        <v>11</v>
      </c>
      <c r="CW74" s="736" t="str">
        <f t="shared" si="118"/>
        <v>BUKU PENGESAHAN BELANJA</v>
      </c>
      <c r="CX74" s="737">
        <f t="shared" si="119"/>
        <v>0</v>
      </c>
      <c r="CY74" s="769">
        <v>12</v>
      </c>
      <c r="CZ74" s="770" t="str">
        <f t="shared" si="67"/>
        <v>BUKU PENGEMBALIAN BELANJA</v>
      </c>
      <c r="DA74" s="771">
        <f t="shared" si="202"/>
        <v>0</v>
      </c>
      <c r="DB74" s="773">
        <f>CY74</f>
        <v>12</v>
      </c>
      <c r="DC74" s="770" t="str">
        <f t="shared" si="122"/>
        <v>BUKU PENGEMBALIAN BELANJA</v>
      </c>
      <c r="DD74" s="772">
        <f t="shared" si="123"/>
        <v>0</v>
      </c>
    </row>
    <row r="75" spans="1:108" ht="11.25" customHeight="1" x14ac:dyDescent="0.2">
      <c r="A75" s="1124" t="s">
        <v>632</v>
      </c>
      <c r="B75" s="63"/>
      <c r="C75" s="677"/>
      <c r="D75" s="540" t="str">
        <f t="shared" si="124"/>
        <v>2026.065</v>
      </c>
      <c r="E75" s="648"/>
      <c r="F75" s="610"/>
      <c r="G75" s="649"/>
      <c r="H75" s="543"/>
      <c r="I75" s="544"/>
      <c r="J75" s="650"/>
      <c r="K75" s="543"/>
      <c r="L75" s="680"/>
      <c r="M75" s="543"/>
      <c r="N75" s="543"/>
      <c r="O75" s="651">
        <f t="shared" si="70"/>
        <v>0</v>
      </c>
      <c r="P75" s="1090">
        <f t="shared" si="71"/>
        <v>0</v>
      </c>
      <c r="Q75" s="641">
        <f t="shared" ref="Q75:Q138" si="235">IF(E75="M4",L75,0)</f>
        <v>0</v>
      </c>
      <c r="R75" s="640">
        <v>1</v>
      </c>
      <c r="S75" s="640" t="str">
        <f t="shared" ref="S75:S138" si="236">IF(R75="","",VLOOKUP(R75,Nama_Buku,2))</f>
        <v>BUKU KAS UMUM</v>
      </c>
      <c r="T75" s="641">
        <f t="shared" ref="T75:T138" si="237">AVERAGE(O75+P75+Q75)</f>
        <v>0</v>
      </c>
      <c r="U75" s="641">
        <f t="shared" ref="U75:U138" si="238">IF(E75="A",L75,IF(E75="C2",L75,IF(E75="D2",L75,IF(E75="E",L75,IF(E75="F",L75,IF(E75="G1",L75,IF(E75="G2",L75,IF(E75="H1",L75,IF(E75="R1",L75,0)))))))))</f>
        <v>0</v>
      </c>
      <c r="V75" s="641">
        <f t="shared" ref="V75:V138" si="239">IF(E75="H2",L75,IF(E75="I1",L75,IF(E75="I2",L75,IF(E75="J1",L75,IF(E75="J2",L75,IF(E75="J3",L75,IF(E75="J4",L75,IF(E75="K1",L75,0))))))))</f>
        <v>0</v>
      </c>
      <c r="W75" s="1082">
        <f t="shared" si="72"/>
        <v>0</v>
      </c>
      <c r="X75" s="641">
        <f t="shared" ref="X75:X138" si="240">IF(E75="N1",L75,IF(E75="N2",L75,0))</f>
        <v>0</v>
      </c>
      <c r="Y75" s="640">
        <f t="shared" si="73"/>
        <v>1</v>
      </c>
      <c r="Z75" s="640" t="str">
        <f t="shared" ref="Z75:Z138" si="241">IF(Y75="","",VLOOKUP(Y75,Nama_Buku,2))</f>
        <v>BUKU KAS UMUM</v>
      </c>
      <c r="AA75" s="1083">
        <f t="shared" ref="AA75:AA138" si="242">AVERAGE(U75+V75+W75+X75)</f>
        <v>0</v>
      </c>
      <c r="AB75" s="1055">
        <v>10</v>
      </c>
      <c r="AC75" s="1056" t="str">
        <f t="shared" si="74"/>
        <v>BUKU PEMBANTU PAJAK UP &amp; LS</v>
      </c>
      <c r="AD75" s="1057">
        <f t="shared" si="75"/>
        <v>0</v>
      </c>
      <c r="AE75" s="1057">
        <f t="shared" si="76"/>
        <v>0</v>
      </c>
      <c r="AF75" s="1057">
        <f t="shared" si="77"/>
        <v>0</v>
      </c>
      <c r="AG75" s="1057">
        <f t="shared" si="78"/>
        <v>0</v>
      </c>
      <c r="AH75" s="1057">
        <f t="shared" si="79"/>
        <v>0</v>
      </c>
      <c r="AI75" s="1058">
        <f t="shared" ref="AI75" si="243">AB75</f>
        <v>10</v>
      </c>
      <c r="AJ75" s="1058" t="str">
        <f t="shared" si="81"/>
        <v>BUKU PEMBANTU PAJAK UP &amp; LS</v>
      </c>
      <c r="AK75" s="1059">
        <f t="shared" ref="AK75:AK138" si="244">AVERAGE(AG75+AH75)</f>
        <v>0</v>
      </c>
      <c r="AL75" s="1014">
        <v>2</v>
      </c>
      <c r="AM75" s="1015" t="str">
        <f t="shared" si="82"/>
        <v>BUKU PEMBANTU KAS TUNAI</v>
      </c>
      <c r="AN75" s="1016">
        <f t="shared" ref="AN75:AN138" si="245">IF(E75="G1",L75,IF(E75="J4",L75,IF(E75="K4",L75,IF(E75="M1",L75,0))))</f>
        <v>0</v>
      </c>
      <c r="AO75" s="1015">
        <f t="shared" ref="AO75" si="246">AL75</f>
        <v>2</v>
      </c>
      <c r="AP75" s="1015" t="str">
        <f t="shared" si="84"/>
        <v>BUKU PEMBANTU KAS TUNAI</v>
      </c>
      <c r="AQ75" s="1017">
        <f t="shared" si="205"/>
        <v>0</v>
      </c>
      <c r="AR75" s="979">
        <v>3</v>
      </c>
      <c r="AS75" s="980" t="str">
        <f t="shared" si="85"/>
        <v>BUKU PEMBANTU BANK</v>
      </c>
      <c r="AT75" s="981">
        <f t="shared" ref="AT75:AT138" si="247">IF(E75="B",L75,IF(E75="C1",L75,IF(E75="D1",L75,IF(E75="G2",L75,IF(E75="L1",L75,IF(E75="L4",L75,IF(E75="R2",L75,IF(E75="L7",L75,0))))))))</f>
        <v>0</v>
      </c>
      <c r="AU75" s="981">
        <f t="shared" ref="AU75:AU138" si="248">IF(E75="C2",L75,IF(E75="D2",L75,IF(E75="G1",L75,IF(E75="H2",L75,IF(E75="I2",L75,IF(E75="J2",L75,IF(E75="K2",L75,IF(E75="L3",L75,IF(E75="L5",L75,IF(E75="L6",L75,0))))))))))</f>
        <v>0</v>
      </c>
      <c r="AV75" s="982">
        <f t="shared" si="86"/>
        <v>0</v>
      </c>
      <c r="AW75" s="983">
        <f t="shared" ref="AW75" si="249">AR75</f>
        <v>3</v>
      </c>
      <c r="AX75" s="980" t="str">
        <f t="shared" si="88"/>
        <v>BUKU PEMBANTU BANK</v>
      </c>
      <c r="AY75" s="984">
        <f t="shared" ref="AY75:AY138" si="250">AVERAGE(AU75+AV75)</f>
        <v>0</v>
      </c>
      <c r="AZ75" s="702">
        <v>4</v>
      </c>
      <c r="BA75" s="649" t="str">
        <f t="shared" si="89"/>
        <v>BUKU PEMBANTU BPP</v>
      </c>
      <c r="BB75" s="651">
        <f t="shared" si="206"/>
        <v>0</v>
      </c>
      <c r="BC75" s="650">
        <f t="shared" ref="BC75" si="251">AZ75</f>
        <v>4</v>
      </c>
      <c r="BD75" s="649" t="str">
        <f t="shared" si="91"/>
        <v>BUKU PEMBANTU BPP</v>
      </c>
      <c r="BE75" s="709">
        <f t="shared" si="207"/>
        <v>0</v>
      </c>
      <c r="BF75" s="944">
        <v>5</v>
      </c>
      <c r="BG75" s="945" t="str">
        <f t="shared" si="92"/>
        <v>BUKU PEMBANTU UANG PERSEDIAAN</v>
      </c>
      <c r="BH75" s="946">
        <f t="shared" ref="BH75:BH138" si="252">IF(E75="B",L75,IF(E75="D1",L75,0))</f>
        <v>0</v>
      </c>
      <c r="BI75" s="945">
        <f t="shared" ref="BI75" si="253">BF75</f>
        <v>5</v>
      </c>
      <c r="BJ75" s="947" t="str">
        <f t="shared" si="94"/>
        <v>BUKU PEMBANTU UANG PERSEDIAAN</v>
      </c>
      <c r="BK75" s="948">
        <f t="shared" si="208"/>
        <v>0</v>
      </c>
      <c r="BL75" s="909">
        <v>6</v>
      </c>
      <c r="BM75" s="910" t="str">
        <f t="shared" si="95"/>
        <v>BUKU PEMBANTU LS BENDAHARA</v>
      </c>
      <c r="BN75" s="911">
        <f t="shared" ref="BN75:BN138" si="254">IF(E75="C1",L75,IF(E75="C1",L75,IF(E75="R2",L75,IF(E75="L7",L75,0))))</f>
        <v>0</v>
      </c>
      <c r="BO75" s="910">
        <f t="shared" ref="BO75" si="255">BL75</f>
        <v>6</v>
      </c>
      <c r="BP75" s="912" t="str">
        <f t="shared" si="97"/>
        <v>BUKU PEMBANTU LS BENDAHARA</v>
      </c>
      <c r="BQ75" s="913">
        <f t="shared" ref="BQ75:BQ138" si="256">IF(E75="C2",L75,IF(E75="I1",L75,IF(E75="I2",L75,IF(E75="M9",L75,IF(E75="M3",L75,IF(E75="K3",L75,IF(E75="R1",L75,IF(E75="L6",L75,0))))))))</f>
        <v>0</v>
      </c>
      <c r="BR75" s="702">
        <v>7</v>
      </c>
      <c r="BS75" s="650" t="str">
        <f t="shared" si="98"/>
        <v>BUKU PEMBANTU UANG MUKA PERJADIN</v>
      </c>
      <c r="BT75" s="651">
        <f t="shared" ref="BT75:BT138" si="257">IF(E75="K1",L75,IF(E75="K2",L75,0))</f>
        <v>0</v>
      </c>
      <c r="BU75" s="650">
        <f t="shared" ref="BU75" si="258">BR75</f>
        <v>7</v>
      </c>
      <c r="BV75" s="649" t="str">
        <f t="shared" si="100"/>
        <v>BUKU PEMBANTU UANG MUKA PERJADIN</v>
      </c>
      <c r="BW75" s="709">
        <f t="shared" ref="BW75:BW138" si="259">IF(E75="K3",L75,IF(E75="K4",L75,0))</f>
        <v>0</v>
      </c>
      <c r="BX75" s="873">
        <v>8</v>
      </c>
      <c r="BY75" s="874" t="str">
        <f t="shared" si="101"/>
        <v>BUKU PEMBANTU PAJAK UP</v>
      </c>
      <c r="BZ75" s="875">
        <f t="shared" si="204"/>
        <v>0</v>
      </c>
      <c r="CA75" s="876">
        <f t="shared" ref="CA75" si="260">BX75</f>
        <v>8</v>
      </c>
      <c r="CB75" s="874" t="str">
        <f t="shared" si="104"/>
        <v>BUKU PEMBANTU PAJAK UP</v>
      </c>
      <c r="CC75" s="877">
        <f t="shared" si="209"/>
        <v>0</v>
      </c>
      <c r="CD75" s="805">
        <v>9</v>
      </c>
      <c r="CE75" s="806" t="str">
        <f t="shared" si="105"/>
        <v>BUKU PEMBANTU BUNGA REKENING</v>
      </c>
      <c r="CF75" s="807">
        <f t="shared" ref="CF75:CF138" si="261">IF(E75="L1",L75,IF(E75="R1",L75,0))</f>
        <v>0</v>
      </c>
      <c r="CG75" s="806">
        <f t="shared" ref="CG75" si="262">CD75</f>
        <v>9</v>
      </c>
      <c r="CH75" s="806" t="str">
        <f t="shared" si="107"/>
        <v>BUKU PEMBANTU BUNGA REKENING</v>
      </c>
      <c r="CI75" s="808">
        <f t="shared" ref="CI75:CI138" si="263">IF(E75="L2",L75,IF(E75="L3",L75,0))</f>
        <v>0</v>
      </c>
      <c r="CJ75" s="835">
        <v>10</v>
      </c>
      <c r="CK75" s="836" t="str">
        <f t="shared" si="108"/>
        <v>BUKU PEMBANTU PAJAK UP &amp; LS</v>
      </c>
      <c r="CL75" s="837">
        <f t="shared" si="109"/>
        <v>0</v>
      </c>
      <c r="CM75" s="836">
        <f t="shared" ref="CM75" si="264">CJ75</f>
        <v>10</v>
      </c>
      <c r="CN75" s="836" t="str">
        <f t="shared" si="111"/>
        <v>BUKU PEMBANTU PAJAK UP &amp; LS</v>
      </c>
      <c r="CO75" s="838">
        <f t="shared" si="112"/>
        <v>0</v>
      </c>
      <c r="CP75" s="786">
        <f t="shared" si="113"/>
        <v>0</v>
      </c>
      <c r="CQ75" s="787">
        <f t="shared" si="114"/>
        <v>0</v>
      </c>
      <c r="CR75" s="782">
        <f t="shared" si="115"/>
        <v>0</v>
      </c>
      <c r="CS75" s="733">
        <v>11</v>
      </c>
      <c r="CT75" s="734" t="str">
        <f t="shared" si="116"/>
        <v>BUKU PENGESAHAN BELANJA</v>
      </c>
      <c r="CU75" s="735">
        <f t="shared" si="200"/>
        <v>0</v>
      </c>
      <c r="CV75" s="734">
        <f t="shared" ref="CV75" si="265">CS75</f>
        <v>11</v>
      </c>
      <c r="CW75" s="736" t="str">
        <f t="shared" si="118"/>
        <v>BUKU PENGESAHAN BELANJA</v>
      </c>
      <c r="CX75" s="737">
        <f t="shared" si="119"/>
        <v>0</v>
      </c>
      <c r="CY75" s="769">
        <v>12</v>
      </c>
      <c r="CZ75" s="770" t="str">
        <f t="shared" ref="CZ75:CZ138" si="266">IF(CY75="","",VLOOKUP(CY75,Nama_Buku,2))</f>
        <v>BUKU PENGEMBALIAN BELANJA</v>
      </c>
      <c r="DA75" s="771">
        <f t="shared" si="202"/>
        <v>0</v>
      </c>
      <c r="DB75" s="770">
        <f t="shared" ref="DB75" si="267">CY75</f>
        <v>12</v>
      </c>
      <c r="DC75" s="770" t="str">
        <f t="shared" si="122"/>
        <v>BUKU PENGEMBALIAN BELANJA</v>
      </c>
      <c r="DD75" s="772">
        <f t="shared" si="123"/>
        <v>0</v>
      </c>
    </row>
    <row r="76" spans="1:108" ht="11.25" customHeight="1" x14ac:dyDescent="0.2">
      <c r="A76" s="1124" t="s">
        <v>633</v>
      </c>
      <c r="B76" s="63"/>
      <c r="C76" s="677"/>
      <c r="D76" s="540" t="str">
        <f t="shared" si="124"/>
        <v>2026.066</v>
      </c>
      <c r="E76" s="648"/>
      <c r="F76" s="611"/>
      <c r="G76" s="649"/>
      <c r="H76" s="543"/>
      <c r="I76" s="545"/>
      <c r="J76" s="650"/>
      <c r="K76" s="543"/>
      <c r="L76" s="680"/>
      <c r="M76" s="543"/>
      <c r="N76" s="543"/>
      <c r="O76" s="651">
        <f t="shared" ref="O76:O139" si="268">IF(E76="A",L76,IF(E76="B",L76,IF(E76="C1",L76,IF(E76="D1",L76,IF(E76="E",L76,IF(E76="F",L76,IF(E76="G1",L76,IF(E76="G2",L76,IF(E76="R1",L76,IF(E76="L4",L76,IF(E76="R2",L76,IF(E76="l7",L76,0))))))))))))</f>
        <v>0</v>
      </c>
      <c r="P76" s="1090">
        <f t="shared" ref="P76:P139" si="269">IF(E76="J1",L76,IF(E76="J2",L76,IF(E76="J4",L76,IF(E76="K1",L76,IF(E76="K2",L76,IF(E76="K4",L76,IF(E76="L1",L76,IF(E76="M1",L76,IF(E76="M6",L76,IF(E76="M6",L76,0))))))))))</f>
        <v>0</v>
      </c>
      <c r="Q76" s="641">
        <f t="shared" si="235"/>
        <v>0</v>
      </c>
      <c r="R76" s="640">
        <v>1</v>
      </c>
      <c r="S76" s="640" t="str">
        <f t="shared" si="236"/>
        <v>BUKU KAS UMUM</v>
      </c>
      <c r="T76" s="641">
        <f t="shared" si="237"/>
        <v>0</v>
      </c>
      <c r="U76" s="641">
        <f t="shared" si="238"/>
        <v>0</v>
      </c>
      <c r="V76" s="641">
        <f t="shared" si="239"/>
        <v>0</v>
      </c>
      <c r="W76" s="1082">
        <f t="shared" ref="W76:W139" si="270">IF(E76="K2",L76,IF(E76="K3",L76,IF(E76="K4",L76,IF(E76="L2",L76,IF(E76="L3",L76,IF(E76="M2",L76,IF(E76="M3",L76,IF(E76="M7",L76,IF(E76="L5",L76,IF(E76="L6",L76,0))))))))))</f>
        <v>0</v>
      </c>
      <c r="X76" s="641">
        <f t="shared" si="240"/>
        <v>0</v>
      </c>
      <c r="Y76" s="640">
        <f t="shared" ref="Y76:Y139" si="271">R76</f>
        <v>1</v>
      </c>
      <c r="Z76" s="640" t="str">
        <f t="shared" si="241"/>
        <v>BUKU KAS UMUM</v>
      </c>
      <c r="AA76" s="1083">
        <f t="shared" si="242"/>
        <v>0</v>
      </c>
      <c r="AB76" s="1055">
        <v>10</v>
      </c>
      <c r="AC76" s="1056" t="str">
        <f t="shared" ref="AC76:AC139" si="272">IF(AB76="","",VLOOKUP(AB76,Nama_Buku,2))</f>
        <v>BUKU PEMBANTU PAJAK UP &amp; LS</v>
      </c>
      <c r="AD76" s="1057">
        <f t="shared" ref="AD76:AD139" si="273">IF(E76="B",L76,IF(E76="C1",L76,IF(E76="D1",L76,IF(E76="J1",-L76,IF(E76="J2",-L76,IF(E76="L1",L76,IF(E76="M1",L76,IF(E76="M4",L76,IF(E76="M8",L76,IF(E76="R2",L76,0))))))))))</f>
        <v>0</v>
      </c>
      <c r="AE76" s="1057">
        <f t="shared" ref="AE76:AE139" si="274">IF(E76="K1",-L76,IF(E76="K2",-L76,))</f>
        <v>0</v>
      </c>
      <c r="AF76" s="1057">
        <f t="shared" ref="AF76:AF139" si="275">AVERAGE(AD76+AE76)</f>
        <v>0</v>
      </c>
      <c r="AG76" s="1057">
        <f t="shared" ref="AG76:AG139" si="276">IF(E76="C2",L76,IF(E76="D2",L76,IF(E76="H1",L76,IF(E76="H2",L76,IF(E76="I1",L76,IF(E76="I2",L76,IF(E76="J4",-L76,IF(E76="K4",-L76,0))))))))</f>
        <v>0</v>
      </c>
      <c r="AH76" s="1057">
        <f t="shared" ref="AH76:AH139" si="277">IF(E76="L2",L76,IF(E76="L3",L76,IF(E76="M2",L76,IF(E76="M3",L76,IF(E76="M5",L76,IF(E76="N1",L76,IF(E76="N2",L76,0)))))))</f>
        <v>0</v>
      </c>
      <c r="AI76" s="1058">
        <f t="shared" ref="AI76:AI77" si="278">AB76</f>
        <v>10</v>
      </c>
      <c r="AJ76" s="1058" t="str">
        <f t="shared" ref="AJ76:AJ139" si="279">IF(AI76="","",VLOOKUP(AI76,Nama_Buku,2))</f>
        <v>BUKU PEMBANTU PAJAK UP &amp; LS</v>
      </c>
      <c r="AK76" s="1059">
        <f t="shared" si="244"/>
        <v>0</v>
      </c>
      <c r="AL76" s="1014">
        <v>2</v>
      </c>
      <c r="AM76" s="1015" t="str">
        <f t="shared" ref="AM76:AM139" si="280">IF(AL76="","",VLOOKUP(AL76,Nama_Buku,2))</f>
        <v>BUKU PEMBANTU KAS TUNAI</v>
      </c>
      <c r="AN76" s="1016">
        <f t="shared" si="245"/>
        <v>0</v>
      </c>
      <c r="AO76" s="1015">
        <f t="shared" ref="AO76:AO77" si="281">AL76</f>
        <v>2</v>
      </c>
      <c r="AP76" s="1015" t="str">
        <f t="shared" ref="AP76:AP139" si="282">IF(AO76="","",VLOOKUP(AO76,Nama_Buku,2))</f>
        <v>BUKU PEMBANTU KAS TUNAI</v>
      </c>
      <c r="AQ76" s="1017">
        <f t="shared" si="205"/>
        <v>0</v>
      </c>
      <c r="AR76" s="979">
        <v>3</v>
      </c>
      <c r="AS76" s="980" t="str">
        <f t="shared" ref="AS76:AS139" si="283">IF(AR76="","",VLOOKUP(AR76,Nama_Buku,2))</f>
        <v>BUKU PEMBANTU BANK</v>
      </c>
      <c r="AT76" s="981">
        <f t="shared" si="247"/>
        <v>0</v>
      </c>
      <c r="AU76" s="981">
        <f t="shared" si="248"/>
        <v>0</v>
      </c>
      <c r="AV76" s="982">
        <f t="shared" ref="AV76:AV139" si="284">IF(E76="M3",L76,IF(E76="N2",L76,IF(E76="M9",L76,0)))</f>
        <v>0</v>
      </c>
      <c r="AW76" s="983">
        <f t="shared" ref="AW76:AW77" si="285">AR76</f>
        <v>3</v>
      </c>
      <c r="AX76" s="980" t="str">
        <f t="shared" ref="AX76:AX139" si="286">IF(AW76="","",VLOOKUP(AW76,Nama_Buku,2))</f>
        <v>BUKU PEMBANTU BANK</v>
      </c>
      <c r="AY76" s="984">
        <f t="shared" si="250"/>
        <v>0</v>
      </c>
      <c r="AZ76" s="702">
        <v>4</v>
      </c>
      <c r="BA76" s="649" t="str">
        <f t="shared" ref="BA76:BA139" si="287">IF(AZ76="","",VLOOKUP(AZ76,Nama_Buku,2))</f>
        <v>BUKU PEMBANTU BPP</v>
      </c>
      <c r="BB76" s="651">
        <f t="shared" si="206"/>
        <v>0</v>
      </c>
      <c r="BC76" s="650">
        <f t="shared" ref="BC76:BC77" si="288">AZ76</f>
        <v>4</v>
      </c>
      <c r="BD76" s="649" t="str">
        <f t="shared" ref="BD76:BD139" si="289">IF(BC76="","",VLOOKUP(BC76,Nama_Buku,2))</f>
        <v>BUKU PEMBANTU BPP</v>
      </c>
      <c r="BE76" s="709">
        <f t="shared" si="207"/>
        <v>0</v>
      </c>
      <c r="BF76" s="944">
        <v>5</v>
      </c>
      <c r="BG76" s="945" t="str">
        <f t="shared" ref="BG76:BG139" si="290">IF(BF76="","",VLOOKUP(BF76,Nama_Buku,2))</f>
        <v>BUKU PEMBANTU UANG PERSEDIAAN</v>
      </c>
      <c r="BH76" s="946">
        <f t="shared" si="252"/>
        <v>0</v>
      </c>
      <c r="BI76" s="945">
        <f t="shared" ref="BI76:BI77" si="291">BF76</f>
        <v>5</v>
      </c>
      <c r="BJ76" s="947" t="str">
        <f t="shared" ref="BJ76:BJ139" si="292">IF(BI76="","",VLOOKUP(BI76,Nama_Buku,2))</f>
        <v>BUKU PEMBANTU UANG PERSEDIAAN</v>
      </c>
      <c r="BK76" s="948">
        <f t="shared" si="208"/>
        <v>0</v>
      </c>
      <c r="BL76" s="909">
        <v>6</v>
      </c>
      <c r="BM76" s="910" t="str">
        <f t="shared" ref="BM76:BM139" si="293">IF(BL76="","",VLOOKUP(BL76,Nama_Buku,2))</f>
        <v>BUKU PEMBANTU LS BENDAHARA</v>
      </c>
      <c r="BN76" s="911">
        <f t="shared" si="254"/>
        <v>0</v>
      </c>
      <c r="BO76" s="910">
        <f t="shared" ref="BO76:BO77" si="294">BL76</f>
        <v>6</v>
      </c>
      <c r="BP76" s="912" t="str">
        <f t="shared" ref="BP76:BP139" si="295">IF(BO76="","",VLOOKUP(BO76,Nama_Buku,2))</f>
        <v>BUKU PEMBANTU LS BENDAHARA</v>
      </c>
      <c r="BQ76" s="913">
        <f t="shared" si="256"/>
        <v>0</v>
      </c>
      <c r="BR76" s="702">
        <v>7</v>
      </c>
      <c r="BS76" s="650" t="str">
        <f t="shared" ref="BS76:BS139" si="296">IF(BR76="","",VLOOKUP(BR76,Nama_Buku,2))</f>
        <v>BUKU PEMBANTU UANG MUKA PERJADIN</v>
      </c>
      <c r="BT76" s="651">
        <f t="shared" si="257"/>
        <v>0</v>
      </c>
      <c r="BU76" s="650">
        <f t="shared" ref="BU76:BU77" si="297">BR76</f>
        <v>7</v>
      </c>
      <c r="BV76" s="649" t="str">
        <f t="shared" ref="BV76:BV139" si="298">IF(BU76="","",VLOOKUP(BU76,Nama_Buku,2))</f>
        <v>BUKU PEMBANTU UANG MUKA PERJADIN</v>
      </c>
      <c r="BW76" s="709">
        <f t="shared" si="259"/>
        <v>0</v>
      </c>
      <c r="BX76" s="873">
        <v>8</v>
      </c>
      <c r="BY76" s="874" t="str">
        <f t="shared" ref="BY76:BY139" si="299">IF(BX76="","",VLOOKUP(BX76,Nama_Buku,2))</f>
        <v>BUKU PEMBANTU PAJAK UP</v>
      </c>
      <c r="BZ76" s="875">
        <f t="shared" si="204"/>
        <v>0</v>
      </c>
      <c r="CA76" s="876">
        <f t="shared" ref="CA76:CA77" si="300">BX76</f>
        <v>8</v>
      </c>
      <c r="CB76" s="874" t="str">
        <f t="shared" ref="CB76:CB139" si="301">IF(CA76="","",VLOOKUP(CA76,Nama_Buku,2))</f>
        <v>BUKU PEMBANTU PAJAK UP</v>
      </c>
      <c r="CC76" s="877">
        <f t="shared" si="209"/>
        <v>0</v>
      </c>
      <c r="CD76" s="805">
        <v>9</v>
      </c>
      <c r="CE76" s="806" t="str">
        <f t="shared" ref="CE76:CE139" si="302">IF(CD76="","",VLOOKUP(CD76,Nama_Buku,2))</f>
        <v>BUKU PEMBANTU BUNGA REKENING</v>
      </c>
      <c r="CF76" s="807">
        <f t="shared" si="261"/>
        <v>0</v>
      </c>
      <c r="CG76" s="806">
        <f t="shared" ref="CG76:CG77" si="303">CD76</f>
        <v>9</v>
      </c>
      <c r="CH76" s="806" t="str">
        <f t="shared" ref="CH76:CH139" si="304">IF(CG76="","",VLOOKUP(CG76,Nama_Buku,2))</f>
        <v>BUKU PEMBANTU BUNGA REKENING</v>
      </c>
      <c r="CI76" s="808">
        <f t="shared" si="263"/>
        <v>0</v>
      </c>
      <c r="CJ76" s="835">
        <v>10</v>
      </c>
      <c r="CK76" s="836" t="str">
        <f t="shared" ref="CK76:CK139" si="305">IF(CJ76="","",VLOOKUP(CJ76,Nama_Buku,2))</f>
        <v>BUKU PEMBANTU PAJAK UP &amp; LS</v>
      </c>
      <c r="CL76" s="837">
        <f t="shared" ref="CL76:CL139" si="306">IF(E76="M1",L76,IF(E76="M4",L76,IF(E76="M6",L76,IF(E76="M8",L76,0))))</f>
        <v>0</v>
      </c>
      <c r="CM76" s="836">
        <f t="shared" ref="CM76:CM77" si="307">CJ76</f>
        <v>10</v>
      </c>
      <c r="CN76" s="836" t="str">
        <f t="shared" ref="CN76:CN139" si="308">IF(CM76="","",VLOOKUP(CM76,Nama_Buku,2))</f>
        <v>BUKU PEMBANTU PAJAK UP &amp; LS</v>
      </c>
      <c r="CO76" s="838">
        <f t="shared" ref="CO76:CO139" si="309">IF(E76="M2",L76,IF(E76="M3",L76,IF(E76="M5",L76,IF(E76="M7",L76,IF(E76="M9",L76,0)))))</f>
        <v>0</v>
      </c>
      <c r="CP76" s="786">
        <f t="shared" ref="CP76:CP139" si="310">IF(E76="H1",L76,IF(E76="H2",L76,IF(E76="J3",L76,IF(E76="K3",L76,0))))</f>
        <v>0</v>
      </c>
      <c r="CQ76" s="787">
        <f t="shared" ref="CQ76:CQ139" si="311">IF(E76="H1",M76,IF(E76="H2",M76,IF(E76="J3",M76,0)))</f>
        <v>0</v>
      </c>
      <c r="CR76" s="782">
        <f t="shared" ref="CR76:CR139" si="312">IF(E76="H1",N76,IF(E76="H2",N76,IF(E76="J3",N76,0)))</f>
        <v>0</v>
      </c>
      <c r="CS76" s="733">
        <v>11</v>
      </c>
      <c r="CT76" s="734" t="str">
        <f t="shared" ref="CT76:CT139" si="313">IF(CS76="","",VLOOKUP(CS76,Nama_Buku,2))</f>
        <v>BUKU PENGESAHAN BELANJA</v>
      </c>
      <c r="CU76" s="735">
        <f t="shared" ref="CU76:CU139" si="314">IF(E76="C2",L76,IF(E76="I1",L76,IF(E76="I2",L76,IF(E76="K3",L76,IF(E76="M3",L76,IF(E76="M9",L76,0))))))</f>
        <v>0</v>
      </c>
      <c r="CV76" s="734">
        <f t="shared" si="125"/>
        <v>11</v>
      </c>
      <c r="CW76" s="736" t="str">
        <f t="shared" ref="CW76:CW139" si="315">IF(CV76="","",VLOOKUP(CV76,Nama_Buku,2))</f>
        <v>BUKU PENGESAHAN BELANJA</v>
      </c>
      <c r="CX76" s="737">
        <f t="shared" ref="CX76:CX139" si="316">IF(E76="C3",L76,0)</f>
        <v>0</v>
      </c>
      <c r="CY76" s="769">
        <v>12</v>
      </c>
      <c r="CZ76" s="770" t="str">
        <f t="shared" si="266"/>
        <v>BUKU PENGEMBALIAN BELANJA</v>
      </c>
      <c r="DA76" s="771">
        <f t="shared" si="202"/>
        <v>0</v>
      </c>
      <c r="DB76" s="770">
        <f t="shared" ref="DB76:DB150" si="317">CY76</f>
        <v>12</v>
      </c>
      <c r="DC76" s="770" t="str">
        <f t="shared" ref="DC76:DC139" si="318">IF(DB76="","",VLOOKUP(DB76,Nama_Buku,2))</f>
        <v>BUKU PENGEMBALIAN BELANJA</v>
      </c>
      <c r="DD76" s="772">
        <f t="shared" ref="DD76:DD139" si="319">IF(E76="L5",L76,IF(E76="L5",L76,0))</f>
        <v>0</v>
      </c>
    </row>
    <row r="77" spans="1:108" ht="11.25" customHeight="1" x14ac:dyDescent="0.2">
      <c r="A77" s="1124" t="s">
        <v>634</v>
      </c>
      <c r="B77" s="63"/>
      <c r="C77" s="677"/>
      <c r="D77" s="540" t="str">
        <f t="shared" ref="D77:D128" si="320">"2026."&amp;A77</f>
        <v>2026.067</v>
      </c>
      <c r="E77" s="648"/>
      <c r="F77" s="610"/>
      <c r="G77" s="649"/>
      <c r="H77" s="543"/>
      <c r="I77" s="545"/>
      <c r="J77" s="650"/>
      <c r="K77" s="543"/>
      <c r="L77" s="680"/>
      <c r="M77" s="543"/>
      <c r="N77" s="543"/>
      <c r="O77" s="651">
        <f t="shared" si="268"/>
        <v>0</v>
      </c>
      <c r="P77" s="1090">
        <f t="shared" si="269"/>
        <v>0</v>
      </c>
      <c r="Q77" s="641">
        <f t="shared" si="235"/>
        <v>0</v>
      </c>
      <c r="R77" s="640">
        <v>1</v>
      </c>
      <c r="S77" s="640" t="str">
        <f t="shared" si="236"/>
        <v>BUKU KAS UMUM</v>
      </c>
      <c r="T77" s="641">
        <f t="shared" si="237"/>
        <v>0</v>
      </c>
      <c r="U77" s="641">
        <f t="shared" si="238"/>
        <v>0</v>
      </c>
      <c r="V77" s="641">
        <f t="shared" si="239"/>
        <v>0</v>
      </c>
      <c r="W77" s="1082">
        <f t="shared" si="270"/>
        <v>0</v>
      </c>
      <c r="X77" s="641">
        <f t="shared" si="240"/>
        <v>0</v>
      </c>
      <c r="Y77" s="640">
        <f t="shared" si="271"/>
        <v>1</v>
      </c>
      <c r="Z77" s="640" t="str">
        <f t="shared" si="241"/>
        <v>BUKU KAS UMUM</v>
      </c>
      <c r="AA77" s="1083">
        <f t="shared" si="242"/>
        <v>0</v>
      </c>
      <c r="AB77" s="1055">
        <v>10</v>
      </c>
      <c r="AC77" s="1056" t="str">
        <f t="shared" si="272"/>
        <v>BUKU PEMBANTU PAJAK UP &amp; LS</v>
      </c>
      <c r="AD77" s="1057">
        <f t="shared" si="273"/>
        <v>0</v>
      </c>
      <c r="AE77" s="1057">
        <f t="shared" si="274"/>
        <v>0</v>
      </c>
      <c r="AF77" s="1057">
        <f t="shared" si="275"/>
        <v>0</v>
      </c>
      <c r="AG77" s="1057">
        <f t="shared" si="276"/>
        <v>0</v>
      </c>
      <c r="AH77" s="1057">
        <f t="shared" si="277"/>
        <v>0</v>
      </c>
      <c r="AI77" s="1058">
        <f t="shared" si="278"/>
        <v>10</v>
      </c>
      <c r="AJ77" s="1058" t="str">
        <f t="shared" si="279"/>
        <v>BUKU PEMBANTU PAJAK UP &amp; LS</v>
      </c>
      <c r="AK77" s="1059">
        <f t="shared" si="244"/>
        <v>0</v>
      </c>
      <c r="AL77" s="1014">
        <v>2</v>
      </c>
      <c r="AM77" s="1015" t="str">
        <f t="shared" si="280"/>
        <v>BUKU PEMBANTU KAS TUNAI</v>
      </c>
      <c r="AN77" s="1016">
        <f t="shared" si="245"/>
        <v>0</v>
      </c>
      <c r="AO77" s="1015">
        <f t="shared" si="281"/>
        <v>2</v>
      </c>
      <c r="AP77" s="1015" t="str">
        <f t="shared" si="282"/>
        <v>BUKU PEMBANTU KAS TUNAI</v>
      </c>
      <c r="AQ77" s="1017">
        <f t="shared" si="205"/>
        <v>0</v>
      </c>
      <c r="AR77" s="979">
        <v>3</v>
      </c>
      <c r="AS77" s="980" t="str">
        <f t="shared" si="283"/>
        <v>BUKU PEMBANTU BANK</v>
      </c>
      <c r="AT77" s="981">
        <f t="shared" si="247"/>
        <v>0</v>
      </c>
      <c r="AU77" s="981">
        <f t="shared" si="248"/>
        <v>0</v>
      </c>
      <c r="AV77" s="982">
        <f t="shared" si="284"/>
        <v>0</v>
      </c>
      <c r="AW77" s="983">
        <f t="shared" si="285"/>
        <v>3</v>
      </c>
      <c r="AX77" s="980" t="str">
        <f t="shared" si="286"/>
        <v>BUKU PEMBANTU BANK</v>
      </c>
      <c r="AY77" s="984">
        <f t="shared" si="250"/>
        <v>0</v>
      </c>
      <c r="AZ77" s="702">
        <v>4</v>
      </c>
      <c r="BA77" s="649" t="str">
        <f t="shared" si="287"/>
        <v>BUKU PEMBANTU BPP</v>
      </c>
      <c r="BB77" s="651">
        <f t="shared" si="206"/>
        <v>0</v>
      </c>
      <c r="BC77" s="650">
        <f t="shared" si="288"/>
        <v>4</v>
      </c>
      <c r="BD77" s="649" t="str">
        <f t="shared" si="289"/>
        <v>BUKU PEMBANTU BPP</v>
      </c>
      <c r="BE77" s="709">
        <f t="shared" si="207"/>
        <v>0</v>
      </c>
      <c r="BF77" s="944">
        <v>5</v>
      </c>
      <c r="BG77" s="945" t="str">
        <f t="shared" si="290"/>
        <v>BUKU PEMBANTU UANG PERSEDIAAN</v>
      </c>
      <c r="BH77" s="946">
        <f t="shared" si="252"/>
        <v>0</v>
      </c>
      <c r="BI77" s="945">
        <f t="shared" si="291"/>
        <v>5</v>
      </c>
      <c r="BJ77" s="947" t="str">
        <f t="shared" si="292"/>
        <v>BUKU PEMBANTU UANG PERSEDIAAN</v>
      </c>
      <c r="BK77" s="948">
        <f t="shared" si="208"/>
        <v>0</v>
      </c>
      <c r="BL77" s="909">
        <v>6</v>
      </c>
      <c r="BM77" s="910" t="str">
        <f t="shared" si="293"/>
        <v>BUKU PEMBANTU LS BENDAHARA</v>
      </c>
      <c r="BN77" s="911">
        <f t="shared" si="254"/>
        <v>0</v>
      </c>
      <c r="BO77" s="910">
        <f t="shared" si="294"/>
        <v>6</v>
      </c>
      <c r="BP77" s="912" t="str">
        <f t="shared" si="295"/>
        <v>BUKU PEMBANTU LS BENDAHARA</v>
      </c>
      <c r="BQ77" s="913">
        <f t="shared" si="256"/>
        <v>0</v>
      </c>
      <c r="BR77" s="702">
        <v>7</v>
      </c>
      <c r="BS77" s="650" t="str">
        <f t="shared" si="296"/>
        <v>BUKU PEMBANTU UANG MUKA PERJADIN</v>
      </c>
      <c r="BT77" s="651">
        <f t="shared" si="257"/>
        <v>0</v>
      </c>
      <c r="BU77" s="650">
        <f t="shared" si="297"/>
        <v>7</v>
      </c>
      <c r="BV77" s="649" t="str">
        <f t="shared" si="298"/>
        <v>BUKU PEMBANTU UANG MUKA PERJADIN</v>
      </c>
      <c r="BW77" s="709">
        <f t="shared" si="259"/>
        <v>0</v>
      </c>
      <c r="BX77" s="873">
        <v>8</v>
      </c>
      <c r="BY77" s="874" t="str">
        <f t="shared" si="299"/>
        <v>BUKU PEMBANTU PAJAK UP</v>
      </c>
      <c r="BZ77" s="875">
        <f t="shared" si="204"/>
        <v>0</v>
      </c>
      <c r="CA77" s="876">
        <f t="shared" si="300"/>
        <v>8</v>
      </c>
      <c r="CB77" s="874" t="str">
        <f t="shared" si="301"/>
        <v>BUKU PEMBANTU PAJAK UP</v>
      </c>
      <c r="CC77" s="877">
        <f t="shared" si="209"/>
        <v>0</v>
      </c>
      <c r="CD77" s="805">
        <v>9</v>
      </c>
      <c r="CE77" s="806" t="str">
        <f t="shared" si="302"/>
        <v>BUKU PEMBANTU BUNGA REKENING</v>
      </c>
      <c r="CF77" s="807">
        <f t="shared" si="261"/>
        <v>0</v>
      </c>
      <c r="CG77" s="806">
        <f t="shared" si="303"/>
        <v>9</v>
      </c>
      <c r="CH77" s="806" t="str">
        <f t="shared" si="304"/>
        <v>BUKU PEMBANTU BUNGA REKENING</v>
      </c>
      <c r="CI77" s="808">
        <f t="shared" si="263"/>
        <v>0</v>
      </c>
      <c r="CJ77" s="835">
        <v>10</v>
      </c>
      <c r="CK77" s="836" t="str">
        <f t="shared" si="305"/>
        <v>BUKU PEMBANTU PAJAK UP &amp; LS</v>
      </c>
      <c r="CL77" s="837">
        <f t="shared" si="306"/>
        <v>0</v>
      </c>
      <c r="CM77" s="836">
        <f t="shared" si="307"/>
        <v>10</v>
      </c>
      <c r="CN77" s="836" t="str">
        <f t="shared" si="308"/>
        <v>BUKU PEMBANTU PAJAK UP &amp; LS</v>
      </c>
      <c r="CO77" s="838">
        <f t="shared" si="309"/>
        <v>0</v>
      </c>
      <c r="CP77" s="786">
        <f t="shared" si="310"/>
        <v>0</v>
      </c>
      <c r="CQ77" s="787">
        <f t="shared" si="311"/>
        <v>0</v>
      </c>
      <c r="CR77" s="782">
        <f t="shared" si="312"/>
        <v>0</v>
      </c>
      <c r="CS77" s="733">
        <v>11</v>
      </c>
      <c r="CT77" s="734" t="str">
        <f t="shared" si="313"/>
        <v>BUKU PENGESAHAN BELANJA</v>
      </c>
      <c r="CU77" s="735">
        <f t="shared" si="314"/>
        <v>0</v>
      </c>
      <c r="CV77" s="734">
        <f t="shared" ref="CV77" si="321">CS77</f>
        <v>11</v>
      </c>
      <c r="CW77" s="736" t="str">
        <f t="shared" si="315"/>
        <v>BUKU PENGESAHAN BELANJA</v>
      </c>
      <c r="CX77" s="737">
        <f t="shared" si="316"/>
        <v>0</v>
      </c>
      <c r="CY77" s="769">
        <v>12</v>
      </c>
      <c r="CZ77" s="770" t="str">
        <f t="shared" si="266"/>
        <v>BUKU PENGEMBALIAN BELANJA</v>
      </c>
      <c r="DA77" s="771">
        <f t="shared" si="202"/>
        <v>0</v>
      </c>
      <c r="DB77" s="770">
        <f t="shared" ref="DB77" si="322">CY77</f>
        <v>12</v>
      </c>
      <c r="DC77" s="770" t="str">
        <f t="shared" si="318"/>
        <v>BUKU PENGEMBALIAN BELANJA</v>
      </c>
      <c r="DD77" s="772">
        <f t="shared" si="319"/>
        <v>0</v>
      </c>
    </row>
    <row r="78" spans="1:108" ht="11.25" customHeight="1" x14ac:dyDescent="0.2">
      <c r="A78" s="1124" t="s">
        <v>635</v>
      </c>
      <c r="B78" s="63"/>
      <c r="C78" s="677"/>
      <c r="D78" s="540" t="str">
        <f t="shared" si="320"/>
        <v>2026.068</v>
      </c>
      <c r="E78" s="648"/>
      <c r="F78" s="611"/>
      <c r="G78" s="649"/>
      <c r="H78" s="543"/>
      <c r="I78" s="544"/>
      <c r="J78" s="650"/>
      <c r="K78" s="543"/>
      <c r="L78" s="680"/>
      <c r="M78" s="543"/>
      <c r="N78" s="543"/>
      <c r="O78" s="651">
        <f t="shared" si="268"/>
        <v>0</v>
      </c>
      <c r="P78" s="1090">
        <f t="shared" si="269"/>
        <v>0</v>
      </c>
      <c r="Q78" s="641">
        <f t="shared" si="235"/>
        <v>0</v>
      </c>
      <c r="R78" s="640">
        <v>1</v>
      </c>
      <c r="S78" s="640" t="str">
        <f t="shared" si="236"/>
        <v>BUKU KAS UMUM</v>
      </c>
      <c r="T78" s="641">
        <f t="shared" si="237"/>
        <v>0</v>
      </c>
      <c r="U78" s="641">
        <f t="shared" si="238"/>
        <v>0</v>
      </c>
      <c r="V78" s="641">
        <f t="shared" si="239"/>
        <v>0</v>
      </c>
      <c r="W78" s="1082">
        <f t="shared" si="270"/>
        <v>0</v>
      </c>
      <c r="X78" s="641">
        <f t="shared" si="240"/>
        <v>0</v>
      </c>
      <c r="Y78" s="640">
        <f t="shared" si="271"/>
        <v>1</v>
      </c>
      <c r="Z78" s="640" t="str">
        <f t="shared" si="241"/>
        <v>BUKU KAS UMUM</v>
      </c>
      <c r="AA78" s="1083">
        <f t="shared" si="242"/>
        <v>0</v>
      </c>
      <c r="AB78" s="1055">
        <v>10</v>
      </c>
      <c r="AC78" s="1056" t="str">
        <f t="shared" si="272"/>
        <v>BUKU PEMBANTU PAJAK UP &amp; LS</v>
      </c>
      <c r="AD78" s="1057">
        <f t="shared" si="273"/>
        <v>0</v>
      </c>
      <c r="AE78" s="1057">
        <f t="shared" si="274"/>
        <v>0</v>
      </c>
      <c r="AF78" s="1057">
        <f t="shared" si="275"/>
        <v>0</v>
      </c>
      <c r="AG78" s="1057">
        <f t="shared" si="276"/>
        <v>0</v>
      </c>
      <c r="AH78" s="1057">
        <f t="shared" si="277"/>
        <v>0</v>
      </c>
      <c r="AI78" s="1058">
        <f t="shared" si="14"/>
        <v>10</v>
      </c>
      <c r="AJ78" s="1058" t="str">
        <f t="shared" si="279"/>
        <v>BUKU PEMBANTU PAJAK UP &amp; LS</v>
      </c>
      <c r="AK78" s="1059">
        <f t="shared" si="244"/>
        <v>0</v>
      </c>
      <c r="AL78" s="1014">
        <v>2</v>
      </c>
      <c r="AM78" s="1015" t="str">
        <f t="shared" si="280"/>
        <v>BUKU PEMBANTU KAS TUNAI</v>
      </c>
      <c r="AN78" s="1016">
        <f t="shared" si="245"/>
        <v>0</v>
      </c>
      <c r="AO78" s="1015">
        <f t="shared" si="19"/>
        <v>2</v>
      </c>
      <c r="AP78" s="1015" t="str">
        <f t="shared" si="282"/>
        <v>BUKU PEMBANTU KAS TUNAI</v>
      </c>
      <c r="AQ78" s="1017">
        <f t="shared" si="205"/>
        <v>0</v>
      </c>
      <c r="AR78" s="979">
        <v>3</v>
      </c>
      <c r="AS78" s="980" t="str">
        <f t="shared" si="283"/>
        <v>BUKU PEMBANTU BANK</v>
      </c>
      <c r="AT78" s="981">
        <f t="shared" si="247"/>
        <v>0</v>
      </c>
      <c r="AU78" s="981">
        <f t="shared" si="248"/>
        <v>0</v>
      </c>
      <c r="AV78" s="982">
        <f t="shared" si="284"/>
        <v>0</v>
      </c>
      <c r="AW78" s="983">
        <f t="shared" si="25"/>
        <v>3</v>
      </c>
      <c r="AX78" s="980" t="str">
        <f t="shared" si="286"/>
        <v>BUKU PEMBANTU BANK</v>
      </c>
      <c r="AY78" s="984">
        <f t="shared" si="250"/>
        <v>0</v>
      </c>
      <c r="AZ78" s="702">
        <v>4</v>
      </c>
      <c r="BA78" s="649" t="str">
        <f t="shared" si="287"/>
        <v>BUKU PEMBANTU BPP</v>
      </c>
      <c r="BB78" s="651">
        <f t="shared" si="206"/>
        <v>0</v>
      </c>
      <c r="BC78" s="650">
        <f t="shared" si="30"/>
        <v>4</v>
      </c>
      <c r="BD78" s="649" t="str">
        <f t="shared" si="289"/>
        <v>BUKU PEMBANTU BPP</v>
      </c>
      <c r="BE78" s="709">
        <f t="shared" si="207"/>
        <v>0</v>
      </c>
      <c r="BF78" s="944">
        <v>5</v>
      </c>
      <c r="BG78" s="945" t="str">
        <f t="shared" si="290"/>
        <v>BUKU PEMBANTU UANG PERSEDIAAN</v>
      </c>
      <c r="BH78" s="946">
        <f t="shared" si="252"/>
        <v>0</v>
      </c>
      <c r="BI78" s="945">
        <f t="shared" si="35"/>
        <v>5</v>
      </c>
      <c r="BJ78" s="947" t="str">
        <f t="shared" si="292"/>
        <v>BUKU PEMBANTU UANG PERSEDIAAN</v>
      </c>
      <c r="BK78" s="948">
        <f t="shared" si="208"/>
        <v>0</v>
      </c>
      <c r="BL78" s="909">
        <v>6</v>
      </c>
      <c r="BM78" s="910" t="str">
        <f t="shared" si="293"/>
        <v>BUKU PEMBANTU LS BENDAHARA</v>
      </c>
      <c r="BN78" s="911">
        <f t="shared" si="254"/>
        <v>0</v>
      </c>
      <c r="BO78" s="910">
        <f t="shared" si="40"/>
        <v>6</v>
      </c>
      <c r="BP78" s="912" t="str">
        <f t="shared" si="295"/>
        <v>BUKU PEMBANTU LS BENDAHARA</v>
      </c>
      <c r="BQ78" s="913">
        <f t="shared" si="256"/>
        <v>0</v>
      </c>
      <c r="BR78" s="702">
        <v>7</v>
      </c>
      <c r="BS78" s="650" t="str">
        <f t="shared" si="296"/>
        <v>BUKU PEMBANTU UANG MUKA PERJADIN</v>
      </c>
      <c r="BT78" s="651">
        <f t="shared" si="257"/>
        <v>0</v>
      </c>
      <c r="BU78" s="650">
        <f t="shared" si="45"/>
        <v>7</v>
      </c>
      <c r="BV78" s="649" t="str">
        <f t="shared" si="298"/>
        <v>BUKU PEMBANTU UANG MUKA PERJADIN</v>
      </c>
      <c r="BW78" s="709">
        <f t="shared" si="259"/>
        <v>0</v>
      </c>
      <c r="BX78" s="873">
        <v>8</v>
      </c>
      <c r="BY78" s="874" t="str">
        <f t="shared" si="299"/>
        <v>BUKU PEMBANTU PAJAK UP</v>
      </c>
      <c r="BZ78" s="875">
        <f t="shared" si="204"/>
        <v>0</v>
      </c>
      <c r="CA78" s="876">
        <f t="shared" si="49"/>
        <v>8</v>
      </c>
      <c r="CB78" s="874" t="str">
        <f t="shared" si="301"/>
        <v>BUKU PEMBANTU PAJAK UP</v>
      </c>
      <c r="CC78" s="877">
        <f t="shared" si="209"/>
        <v>0</v>
      </c>
      <c r="CD78" s="805">
        <v>9</v>
      </c>
      <c r="CE78" s="806" t="str">
        <f t="shared" si="302"/>
        <v>BUKU PEMBANTU BUNGA REKENING</v>
      </c>
      <c r="CF78" s="807">
        <f t="shared" si="261"/>
        <v>0</v>
      </c>
      <c r="CG78" s="806">
        <f t="shared" si="54"/>
        <v>9</v>
      </c>
      <c r="CH78" s="806" t="str">
        <f t="shared" si="304"/>
        <v>BUKU PEMBANTU BUNGA REKENING</v>
      </c>
      <c r="CI78" s="808">
        <f t="shared" si="263"/>
        <v>0</v>
      </c>
      <c r="CJ78" s="835">
        <v>10</v>
      </c>
      <c r="CK78" s="836" t="str">
        <f t="shared" si="305"/>
        <v>BUKU PEMBANTU PAJAK UP &amp; LS</v>
      </c>
      <c r="CL78" s="837">
        <f t="shared" si="306"/>
        <v>0</v>
      </c>
      <c r="CM78" s="836">
        <f t="shared" si="58"/>
        <v>10</v>
      </c>
      <c r="CN78" s="836" t="str">
        <f t="shared" si="308"/>
        <v>BUKU PEMBANTU PAJAK UP &amp; LS</v>
      </c>
      <c r="CO78" s="838">
        <f t="shared" si="309"/>
        <v>0</v>
      </c>
      <c r="CP78" s="786">
        <f t="shared" si="310"/>
        <v>0</v>
      </c>
      <c r="CQ78" s="787">
        <f t="shared" si="311"/>
        <v>0</v>
      </c>
      <c r="CR78" s="782">
        <f t="shared" si="312"/>
        <v>0</v>
      </c>
      <c r="CS78" s="733">
        <v>11</v>
      </c>
      <c r="CT78" s="734" t="str">
        <f t="shared" si="313"/>
        <v>BUKU PENGESAHAN BELANJA</v>
      </c>
      <c r="CU78" s="735">
        <f t="shared" si="314"/>
        <v>0</v>
      </c>
      <c r="CV78" s="734">
        <f t="shared" si="125"/>
        <v>11</v>
      </c>
      <c r="CW78" s="736" t="str">
        <f t="shared" si="315"/>
        <v>BUKU PENGESAHAN BELANJA</v>
      </c>
      <c r="CX78" s="737">
        <f t="shared" si="316"/>
        <v>0</v>
      </c>
      <c r="CY78" s="769">
        <v>12</v>
      </c>
      <c r="CZ78" s="770" t="str">
        <f t="shared" si="266"/>
        <v>BUKU PENGEMBALIAN BELANJA</v>
      </c>
      <c r="DA78" s="771">
        <f t="shared" si="202"/>
        <v>0</v>
      </c>
      <c r="DB78" s="770">
        <f t="shared" si="317"/>
        <v>12</v>
      </c>
      <c r="DC78" s="770" t="str">
        <f t="shared" si="318"/>
        <v>BUKU PENGEMBALIAN BELANJA</v>
      </c>
      <c r="DD78" s="772">
        <f t="shared" si="319"/>
        <v>0</v>
      </c>
    </row>
    <row r="79" spans="1:108" ht="11.25" customHeight="1" x14ac:dyDescent="0.2">
      <c r="A79" s="1124" t="s">
        <v>636</v>
      </c>
      <c r="B79" s="63"/>
      <c r="C79" s="677"/>
      <c r="D79" s="540" t="str">
        <f t="shared" si="320"/>
        <v>2026.069</v>
      </c>
      <c r="E79" s="653"/>
      <c r="F79" s="635"/>
      <c r="G79" s="649"/>
      <c r="H79" s="543"/>
      <c r="I79" s="544"/>
      <c r="J79" s="650"/>
      <c r="K79" s="543"/>
      <c r="L79" s="680"/>
      <c r="M79" s="543"/>
      <c r="N79" s="543"/>
      <c r="O79" s="651">
        <f t="shared" si="268"/>
        <v>0</v>
      </c>
      <c r="P79" s="1090">
        <f t="shared" si="269"/>
        <v>0</v>
      </c>
      <c r="Q79" s="641">
        <f t="shared" si="235"/>
        <v>0</v>
      </c>
      <c r="R79" s="640">
        <v>1</v>
      </c>
      <c r="S79" s="640" t="str">
        <f t="shared" si="236"/>
        <v>BUKU KAS UMUM</v>
      </c>
      <c r="T79" s="641">
        <f t="shared" si="237"/>
        <v>0</v>
      </c>
      <c r="U79" s="641">
        <f t="shared" si="238"/>
        <v>0</v>
      </c>
      <c r="V79" s="641">
        <f t="shared" si="239"/>
        <v>0</v>
      </c>
      <c r="W79" s="1082">
        <f t="shared" si="270"/>
        <v>0</v>
      </c>
      <c r="X79" s="641">
        <f t="shared" si="240"/>
        <v>0</v>
      </c>
      <c r="Y79" s="640">
        <f t="shared" si="271"/>
        <v>1</v>
      </c>
      <c r="Z79" s="640" t="str">
        <f t="shared" si="241"/>
        <v>BUKU KAS UMUM</v>
      </c>
      <c r="AA79" s="1083">
        <f t="shared" si="242"/>
        <v>0</v>
      </c>
      <c r="AB79" s="1055">
        <v>10</v>
      </c>
      <c r="AC79" s="1056" t="str">
        <f t="shared" si="272"/>
        <v>BUKU PEMBANTU PAJAK UP &amp; LS</v>
      </c>
      <c r="AD79" s="1057">
        <f t="shared" si="273"/>
        <v>0</v>
      </c>
      <c r="AE79" s="1057">
        <f t="shared" si="274"/>
        <v>0</v>
      </c>
      <c r="AF79" s="1057">
        <f t="shared" si="275"/>
        <v>0</v>
      </c>
      <c r="AG79" s="1057">
        <f t="shared" si="276"/>
        <v>0</v>
      </c>
      <c r="AH79" s="1057">
        <f t="shared" si="277"/>
        <v>0</v>
      </c>
      <c r="AI79" s="1058">
        <f t="shared" si="14"/>
        <v>10</v>
      </c>
      <c r="AJ79" s="1058" t="str">
        <f t="shared" si="279"/>
        <v>BUKU PEMBANTU PAJAK UP &amp; LS</v>
      </c>
      <c r="AK79" s="1059">
        <f t="shared" si="244"/>
        <v>0</v>
      </c>
      <c r="AL79" s="1014">
        <v>2</v>
      </c>
      <c r="AM79" s="1015" t="str">
        <f t="shared" si="280"/>
        <v>BUKU PEMBANTU KAS TUNAI</v>
      </c>
      <c r="AN79" s="1016">
        <f t="shared" si="245"/>
        <v>0</v>
      </c>
      <c r="AO79" s="1015">
        <f t="shared" si="19"/>
        <v>2</v>
      </c>
      <c r="AP79" s="1015" t="str">
        <f t="shared" si="282"/>
        <v>BUKU PEMBANTU KAS TUNAI</v>
      </c>
      <c r="AQ79" s="1017">
        <f t="shared" si="205"/>
        <v>0</v>
      </c>
      <c r="AR79" s="979">
        <v>3</v>
      </c>
      <c r="AS79" s="980" t="str">
        <f t="shared" si="283"/>
        <v>BUKU PEMBANTU BANK</v>
      </c>
      <c r="AT79" s="981">
        <f t="shared" si="247"/>
        <v>0</v>
      </c>
      <c r="AU79" s="981">
        <f t="shared" si="248"/>
        <v>0</v>
      </c>
      <c r="AV79" s="982">
        <f t="shared" si="284"/>
        <v>0</v>
      </c>
      <c r="AW79" s="983">
        <f t="shared" si="25"/>
        <v>3</v>
      </c>
      <c r="AX79" s="980" t="str">
        <f t="shared" si="286"/>
        <v>BUKU PEMBANTU BANK</v>
      </c>
      <c r="AY79" s="984">
        <f t="shared" si="250"/>
        <v>0</v>
      </c>
      <c r="AZ79" s="702">
        <v>4</v>
      </c>
      <c r="BA79" s="649" t="str">
        <f t="shared" si="287"/>
        <v>BUKU PEMBANTU BPP</v>
      </c>
      <c r="BB79" s="651">
        <f t="shared" si="206"/>
        <v>0</v>
      </c>
      <c r="BC79" s="650">
        <f t="shared" si="30"/>
        <v>4</v>
      </c>
      <c r="BD79" s="649" t="str">
        <f t="shared" si="289"/>
        <v>BUKU PEMBANTU BPP</v>
      </c>
      <c r="BE79" s="709">
        <f t="shared" si="207"/>
        <v>0</v>
      </c>
      <c r="BF79" s="944">
        <v>5</v>
      </c>
      <c r="BG79" s="945" t="str">
        <f t="shared" si="290"/>
        <v>BUKU PEMBANTU UANG PERSEDIAAN</v>
      </c>
      <c r="BH79" s="946">
        <f t="shared" si="252"/>
        <v>0</v>
      </c>
      <c r="BI79" s="945">
        <f t="shared" si="35"/>
        <v>5</v>
      </c>
      <c r="BJ79" s="947" t="str">
        <f t="shared" si="292"/>
        <v>BUKU PEMBANTU UANG PERSEDIAAN</v>
      </c>
      <c r="BK79" s="948">
        <f t="shared" si="208"/>
        <v>0</v>
      </c>
      <c r="BL79" s="909">
        <v>6</v>
      </c>
      <c r="BM79" s="910" t="str">
        <f t="shared" si="293"/>
        <v>BUKU PEMBANTU LS BENDAHARA</v>
      </c>
      <c r="BN79" s="911">
        <f t="shared" si="254"/>
        <v>0</v>
      </c>
      <c r="BO79" s="910">
        <f t="shared" si="40"/>
        <v>6</v>
      </c>
      <c r="BP79" s="912" t="str">
        <f t="shared" si="295"/>
        <v>BUKU PEMBANTU LS BENDAHARA</v>
      </c>
      <c r="BQ79" s="913">
        <f t="shared" si="256"/>
        <v>0</v>
      </c>
      <c r="BR79" s="702">
        <v>7</v>
      </c>
      <c r="BS79" s="650" t="str">
        <f t="shared" si="296"/>
        <v>BUKU PEMBANTU UANG MUKA PERJADIN</v>
      </c>
      <c r="BT79" s="651">
        <f t="shared" si="257"/>
        <v>0</v>
      </c>
      <c r="BU79" s="650">
        <f t="shared" si="45"/>
        <v>7</v>
      </c>
      <c r="BV79" s="649" t="str">
        <f t="shared" si="298"/>
        <v>BUKU PEMBANTU UANG MUKA PERJADIN</v>
      </c>
      <c r="BW79" s="709">
        <f t="shared" si="259"/>
        <v>0</v>
      </c>
      <c r="BX79" s="873">
        <v>8</v>
      </c>
      <c r="BY79" s="874" t="str">
        <f t="shared" si="299"/>
        <v>BUKU PEMBANTU PAJAK UP</v>
      </c>
      <c r="BZ79" s="875">
        <f t="shared" si="204"/>
        <v>0</v>
      </c>
      <c r="CA79" s="876">
        <f t="shared" si="49"/>
        <v>8</v>
      </c>
      <c r="CB79" s="874" t="str">
        <f t="shared" si="301"/>
        <v>BUKU PEMBANTU PAJAK UP</v>
      </c>
      <c r="CC79" s="877">
        <f t="shared" si="209"/>
        <v>0</v>
      </c>
      <c r="CD79" s="805">
        <v>9</v>
      </c>
      <c r="CE79" s="806" t="str">
        <f t="shared" si="302"/>
        <v>BUKU PEMBANTU BUNGA REKENING</v>
      </c>
      <c r="CF79" s="807">
        <f t="shared" si="261"/>
        <v>0</v>
      </c>
      <c r="CG79" s="806">
        <f t="shared" si="54"/>
        <v>9</v>
      </c>
      <c r="CH79" s="806" t="str">
        <f t="shared" si="304"/>
        <v>BUKU PEMBANTU BUNGA REKENING</v>
      </c>
      <c r="CI79" s="808">
        <f t="shared" si="263"/>
        <v>0</v>
      </c>
      <c r="CJ79" s="835">
        <v>10</v>
      </c>
      <c r="CK79" s="836" t="str">
        <f t="shared" si="305"/>
        <v>BUKU PEMBANTU PAJAK UP &amp; LS</v>
      </c>
      <c r="CL79" s="837">
        <f t="shared" si="306"/>
        <v>0</v>
      </c>
      <c r="CM79" s="836">
        <f t="shared" si="58"/>
        <v>10</v>
      </c>
      <c r="CN79" s="836" t="str">
        <f t="shared" si="308"/>
        <v>BUKU PEMBANTU PAJAK UP &amp; LS</v>
      </c>
      <c r="CO79" s="838">
        <f t="shared" si="309"/>
        <v>0</v>
      </c>
      <c r="CP79" s="786">
        <f t="shared" si="310"/>
        <v>0</v>
      </c>
      <c r="CQ79" s="787">
        <f t="shared" si="311"/>
        <v>0</v>
      </c>
      <c r="CR79" s="782">
        <f t="shared" si="312"/>
        <v>0</v>
      </c>
      <c r="CS79" s="733">
        <v>11</v>
      </c>
      <c r="CT79" s="734" t="str">
        <f t="shared" si="313"/>
        <v>BUKU PENGESAHAN BELANJA</v>
      </c>
      <c r="CU79" s="735">
        <f t="shared" si="314"/>
        <v>0</v>
      </c>
      <c r="CV79" s="734">
        <f t="shared" si="125"/>
        <v>11</v>
      </c>
      <c r="CW79" s="736" t="str">
        <f t="shared" si="315"/>
        <v>BUKU PENGESAHAN BELANJA</v>
      </c>
      <c r="CX79" s="737">
        <f t="shared" si="316"/>
        <v>0</v>
      </c>
      <c r="CY79" s="769">
        <v>12</v>
      </c>
      <c r="CZ79" s="770" t="str">
        <f t="shared" si="266"/>
        <v>BUKU PENGEMBALIAN BELANJA</v>
      </c>
      <c r="DA79" s="771">
        <f t="shared" si="202"/>
        <v>0</v>
      </c>
      <c r="DB79" s="770">
        <f t="shared" si="317"/>
        <v>12</v>
      </c>
      <c r="DC79" s="770" t="str">
        <f t="shared" si="318"/>
        <v>BUKU PENGEMBALIAN BELANJA</v>
      </c>
      <c r="DD79" s="772">
        <f t="shared" si="319"/>
        <v>0</v>
      </c>
    </row>
    <row r="80" spans="1:108" ht="11.25" customHeight="1" x14ac:dyDescent="0.2">
      <c r="A80" s="1124" t="s">
        <v>637</v>
      </c>
      <c r="B80" s="63"/>
      <c r="C80" s="677"/>
      <c r="D80" s="540" t="str">
        <f t="shared" si="320"/>
        <v>2026.070</v>
      </c>
      <c r="E80" s="653"/>
      <c r="F80" s="635"/>
      <c r="G80" s="649"/>
      <c r="H80" s="543"/>
      <c r="I80" s="544"/>
      <c r="J80" s="650"/>
      <c r="K80" s="543"/>
      <c r="L80" s="680"/>
      <c r="M80" s="543"/>
      <c r="N80" s="543"/>
      <c r="O80" s="651">
        <f t="shared" si="268"/>
        <v>0</v>
      </c>
      <c r="P80" s="1090">
        <f t="shared" si="269"/>
        <v>0</v>
      </c>
      <c r="Q80" s="641">
        <f t="shared" si="235"/>
        <v>0</v>
      </c>
      <c r="R80" s="640">
        <v>1</v>
      </c>
      <c r="S80" s="640" t="str">
        <f t="shared" si="236"/>
        <v>BUKU KAS UMUM</v>
      </c>
      <c r="T80" s="641">
        <f t="shared" si="237"/>
        <v>0</v>
      </c>
      <c r="U80" s="641">
        <f t="shared" si="238"/>
        <v>0</v>
      </c>
      <c r="V80" s="641">
        <f t="shared" si="239"/>
        <v>0</v>
      </c>
      <c r="W80" s="1082">
        <f t="shared" si="270"/>
        <v>0</v>
      </c>
      <c r="X80" s="641">
        <f t="shared" si="240"/>
        <v>0</v>
      </c>
      <c r="Y80" s="640">
        <f t="shared" si="271"/>
        <v>1</v>
      </c>
      <c r="Z80" s="640" t="str">
        <f t="shared" si="241"/>
        <v>BUKU KAS UMUM</v>
      </c>
      <c r="AA80" s="1083">
        <f t="shared" si="242"/>
        <v>0</v>
      </c>
      <c r="AB80" s="1055">
        <v>10</v>
      </c>
      <c r="AC80" s="1056" t="str">
        <f t="shared" si="272"/>
        <v>BUKU PEMBANTU PAJAK UP &amp; LS</v>
      </c>
      <c r="AD80" s="1057">
        <f t="shared" si="273"/>
        <v>0</v>
      </c>
      <c r="AE80" s="1057">
        <f t="shared" si="274"/>
        <v>0</v>
      </c>
      <c r="AF80" s="1057">
        <f t="shared" si="275"/>
        <v>0</v>
      </c>
      <c r="AG80" s="1057">
        <f t="shared" si="276"/>
        <v>0</v>
      </c>
      <c r="AH80" s="1057">
        <f t="shared" si="277"/>
        <v>0</v>
      </c>
      <c r="AI80" s="1058">
        <f t="shared" ref="AI80" si="323">AB80</f>
        <v>10</v>
      </c>
      <c r="AJ80" s="1058" t="str">
        <f t="shared" si="279"/>
        <v>BUKU PEMBANTU PAJAK UP &amp; LS</v>
      </c>
      <c r="AK80" s="1059">
        <f t="shared" si="244"/>
        <v>0</v>
      </c>
      <c r="AL80" s="1014">
        <v>2</v>
      </c>
      <c r="AM80" s="1015" t="str">
        <f t="shared" si="280"/>
        <v>BUKU PEMBANTU KAS TUNAI</v>
      </c>
      <c r="AN80" s="1016">
        <f t="shared" si="245"/>
        <v>0</v>
      </c>
      <c r="AO80" s="1015">
        <f t="shared" ref="AO80" si="324">AL80</f>
        <v>2</v>
      </c>
      <c r="AP80" s="1015" t="str">
        <f t="shared" si="282"/>
        <v>BUKU PEMBANTU KAS TUNAI</v>
      </c>
      <c r="AQ80" s="1017">
        <f t="shared" si="205"/>
        <v>0</v>
      </c>
      <c r="AR80" s="979">
        <v>3</v>
      </c>
      <c r="AS80" s="980" t="str">
        <f t="shared" si="283"/>
        <v>BUKU PEMBANTU BANK</v>
      </c>
      <c r="AT80" s="981">
        <f t="shared" si="247"/>
        <v>0</v>
      </c>
      <c r="AU80" s="981">
        <f t="shared" si="248"/>
        <v>0</v>
      </c>
      <c r="AV80" s="982">
        <f t="shared" si="284"/>
        <v>0</v>
      </c>
      <c r="AW80" s="983">
        <f t="shared" ref="AW80" si="325">AR80</f>
        <v>3</v>
      </c>
      <c r="AX80" s="980" t="str">
        <f t="shared" si="286"/>
        <v>BUKU PEMBANTU BANK</v>
      </c>
      <c r="AY80" s="984">
        <f t="shared" si="250"/>
        <v>0</v>
      </c>
      <c r="AZ80" s="702">
        <v>4</v>
      </c>
      <c r="BA80" s="649" t="str">
        <f t="shared" si="287"/>
        <v>BUKU PEMBANTU BPP</v>
      </c>
      <c r="BB80" s="651">
        <f t="shared" si="206"/>
        <v>0</v>
      </c>
      <c r="BC80" s="650">
        <f t="shared" ref="BC80" si="326">AZ80</f>
        <v>4</v>
      </c>
      <c r="BD80" s="649" t="str">
        <f t="shared" si="289"/>
        <v>BUKU PEMBANTU BPP</v>
      </c>
      <c r="BE80" s="709">
        <f t="shared" si="207"/>
        <v>0</v>
      </c>
      <c r="BF80" s="944">
        <v>5</v>
      </c>
      <c r="BG80" s="945" t="str">
        <f t="shared" si="290"/>
        <v>BUKU PEMBANTU UANG PERSEDIAAN</v>
      </c>
      <c r="BH80" s="946">
        <f t="shared" si="252"/>
        <v>0</v>
      </c>
      <c r="BI80" s="945">
        <f t="shared" ref="BI80" si="327">BF80</f>
        <v>5</v>
      </c>
      <c r="BJ80" s="947" t="str">
        <f t="shared" si="292"/>
        <v>BUKU PEMBANTU UANG PERSEDIAAN</v>
      </c>
      <c r="BK80" s="948">
        <f t="shared" si="208"/>
        <v>0</v>
      </c>
      <c r="BL80" s="909">
        <v>6</v>
      </c>
      <c r="BM80" s="910" t="str">
        <f t="shared" si="293"/>
        <v>BUKU PEMBANTU LS BENDAHARA</v>
      </c>
      <c r="BN80" s="911">
        <f t="shared" si="254"/>
        <v>0</v>
      </c>
      <c r="BO80" s="910">
        <f t="shared" ref="BO80" si="328">BL80</f>
        <v>6</v>
      </c>
      <c r="BP80" s="912" t="str">
        <f t="shared" si="295"/>
        <v>BUKU PEMBANTU LS BENDAHARA</v>
      </c>
      <c r="BQ80" s="913">
        <f t="shared" si="256"/>
        <v>0</v>
      </c>
      <c r="BR80" s="702">
        <v>7</v>
      </c>
      <c r="BS80" s="650" t="str">
        <f t="shared" si="296"/>
        <v>BUKU PEMBANTU UANG MUKA PERJADIN</v>
      </c>
      <c r="BT80" s="651">
        <f t="shared" si="257"/>
        <v>0</v>
      </c>
      <c r="BU80" s="650">
        <f t="shared" ref="BU80" si="329">BR80</f>
        <v>7</v>
      </c>
      <c r="BV80" s="649" t="str">
        <f t="shared" si="298"/>
        <v>BUKU PEMBANTU UANG MUKA PERJADIN</v>
      </c>
      <c r="BW80" s="709">
        <f t="shared" si="259"/>
        <v>0</v>
      </c>
      <c r="BX80" s="873">
        <v>8</v>
      </c>
      <c r="BY80" s="874" t="str">
        <f t="shared" si="299"/>
        <v>BUKU PEMBANTU PAJAK UP</v>
      </c>
      <c r="BZ80" s="875">
        <f t="shared" si="204"/>
        <v>0</v>
      </c>
      <c r="CA80" s="876">
        <f t="shared" ref="CA80" si="330">BX80</f>
        <v>8</v>
      </c>
      <c r="CB80" s="874" t="str">
        <f t="shared" si="301"/>
        <v>BUKU PEMBANTU PAJAK UP</v>
      </c>
      <c r="CC80" s="877">
        <f t="shared" si="209"/>
        <v>0</v>
      </c>
      <c r="CD80" s="805">
        <v>9</v>
      </c>
      <c r="CE80" s="806" t="str">
        <f t="shared" si="302"/>
        <v>BUKU PEMBANTU BUNGA REKENING</v>
      </c>
      <c r="CF80" s="807">
        <f t="shared" si="261"/>
        <v>0</v>
      </c>
      <c r="CG80" s="806">
        <f t="shared" ref="CG80" si="331">CD80</f>
        <v>9</v>
      </c>
      <c r="CH80" s="806" t="str">
        <f t="shared" si="304"/>
        <v>BUKU PEMBANTU BUNGA REKENING</v>
      </c>
      <c r="CI80" s="808">
        <f t="shared" si="263"/>
        <v>0</v>
      </c>
      <c r="CJ80" s="835">
        <v>10</v>
      </c>
      <c r="CK80" s="836" t="str">
        <f t="shared" si="305"/>
        <v>BUKU PEMBANTU PAJAK UP &amp; LS</v>
      </c>
      <c r="CL80" s="837">
        <f t="shared" si="306"/>
        <v>0</v>
      </c>
      <c r="CM80" s="836">
        <f t="shared" ref="CM80" si="332">CJ80</f>
        <v>10</v>
      </c>
      <c r="CN80" s="836" t="str">
        <f t="shared" si="308"/>
        <v>BUKU PEMBANTU PAJAK UP &amp; LS</v>
      </c>
      <c r="CO80" s="838">
        <f t="shared" si="309"/>
        <v>0</v>
      </c>
      <c r="CP80" s="786">
        <f t="shared" si="310"/>
        <v>0</v>
      </c>
      <c r="CQ80" s="787">
        <f t="shared" si="311"/>
        <v>0</v>
      </c>
      <c r="CR80" s="782">
        <f t="shared" si="312"/>
        <v>0</v>
      </c>
      <c r="CS80" s="733">
        <v>11</v>
      </c>
      <c r="CT80" s="734" t="str">
        <f t="shared" si="313"/>
        <v>BUKU PENGESAHAN BELANJA</v>
      </c>
      <c r="CU80" s="735">
        <f t="shared" si="314"/>
        <v>0</v>
      </c>
      <c r="CV80" s="734">
        <f t="shared" ref="CV80" si="333">CS80</f>
        <v>11</v>
      </c>
      <c r="CW80" s="736" t="str">
        <f t="shared" si="315"/>
        <v>BUKU PENGESAHAN BELANJA</v>
      </c>
      <c r="CX80" s="737">
        <f t="shared" si="316"/>
        <v>0</v>
      </c>
      <c r="CY80" s="769">
        <v>12</v>
      </c>
      <c r="CZ80" s="770" t="str">
        <f t="shared" si="266"/>
        <v>BUKU PENGEMBALIAN BELANJA</v>
      </c>
      <c r="DA80" s="771">
        <f t="shared" si="202"/>
        <v>0</v>
      </c>
      <c r="DB80" s="770">
        <f t="shared" ref="DB80" si="334">CY80</f>
        <v>12</v>
      </c>
      <c r="DC80" s="770" t="str">
        <f t="shared" si="318"/>
        <v>BUKU PENGEMBALIAN BELANJA</v>
      </c>
      <c r="DD80" s="772">
        <f t="shared" si="319"/>
        <v>0</v>
      </c>
    </row>
    <row r="81" spans="1:108" ht="11.25" customHeight="1" x14ac:dyDescent="0.2">
      <c r="A81" s="1124" t="s">
        <v>638</v>
      </c>
      <c r="B81" s="63"/>
      <c r="C81" s="677"/>
      <c r="D81" s="540" t="str">
        <f t="shared" si="320"/>
        <v>2026.071</v>
      </c>
      <c r="E81" s="653"/>
      <c r="F81" s="635"/>
      <c r="G81" s="649"/>
      <c r="H81" s="543"/>
      <c r="I81" s="544"/>
      <c r="J81" s="650"/>
      <c r="K81" s="543"/>
      <c r="L81" s="680"/>
      <c r="M81" s="543"/>
      <c r="N81" s="543"/>
      <c r="O81" s="651">
        <f t="shared" si="268"/>
        <v>0</v>
      </c>
      <c r="P81" s="1090">
        <f t="shared" si="269"/>
        <v>0</v>
      </c>
      <c r="Q81" s="641">
        <f t="shared" si="235"/>
        <v>0</v>
      </c>
      <c r="R81" s="640">
        <v>1</v>
      </c>
      <c r="S81" s="640" t="str">
        <f t="shared" si="236"/>
        <v>BUKU KAS UMUM</v>
      </c>
      <c r="T81" s="641">
        <f t="shared" si="237"/>
        <v>0</v>
      </c>
      <c r="U81" s="641">
        <f t="shared" si="238"/>
        <v>0</v>
      </c>
      <c r="V81" s="641">
        <f t="shared" si="239"/>
        <v>0</v>
      </c>
      <c r="W81" s="1082">
        <f t="shared" si="270"/>
        <v>0</v>
      </c>
      <c r="X81" s="641">
        <f t="shared" si="240"/>
        <v>0</v>
      </c>
      <c r="Y81" s="640">
        <f t="shared" si="271"/>
        <v>1</v>
      </c>
      <c r="Z81" s="640" t="str">
        <f t="shared" si="241"/>
        <v>BUKU KAS UMUM</v>
      </c>
      <c r="AA81" s="1083">
        <f t="shared" si="242"/>
        <v>0</v>
      </c>
      <c r="AB81" s="1055">
        <v>10</v>
      </c>
      <c r="AC81" s="1056" t="str">
        <f t="shared" si="272"/>
        <v>BUKU PEMBANTU PAJAK UP &amp; LS</v>
      </c>
      <c r="AD81" s="1057">
        <f t="shared" si="273"/>
        <v>0</v>
      </c>
      <c r="AE81" s="1057">
        <f t="shared" si="274"/>
        <v>0</v>
      </c>
      <c r="AF81" s="1057">
        <f t="shared" si="275"/>
        <v>0</v>
      </c>
      <c r="AG81" s="1057">
        <f t="shared" si="276"/>
        <v>0</v>
      </c>
      <c r="AH81" s="1057">
        <f t="shared" si="277"/>
        <v>0</v>
      </c>
      <c r="AI81" s="1058">
        <f t="shared" ref="AI81:AI82" si="335">AB81</f>
        <v>10</v>
      </c>
      <c r="AJ81" s="1058" t="str">
        <f t="shared" si="279"/>
        <v>BUKU PEMBANTU PAJAK UP &amp; LS</v>
      </c>
      <c r="AK81" s="1059">
        <f t="shared" si="244"/>
        <v>0</v>
      </c>
      <c r="AL81" s="1014">
        <v>2</v>
      </c>
      <c r="AM81" s="1015" t="str">
        <f t="shared" si="280"/>
        <v>BUKU PEMBANTU KAS TUNAI</v>
      </c>
      <c r="AN81" s="1016">
        <f t="shared" si="245"/>
        <v>0</v>
      </c>
      <c r="AO81" s="1015">
        <f t="shared" ref="AO81:AO82" si="336">AL81</f>
        <v>2</v>
      </c>
      <c r="AP81" s="1015" t="str">
        <f t="shared" si="282"/>
        <v>BUKU PEMBANTU KAS TUNAI</v>
      </c>
      <c r="AQ81" s="1017">
        <f t="shared" si="205"/>
        <v>0</v>
      </c>
      <c r="AR81" s="979">
        <v>3</v>
      </c>
      <c r="AS81" s="980" t="str">
        <f t="shared" si="283"/>
        <v>BUKU PEMBANTU BANK</v>
      </c>
      <c r="AT81" s="981">
        <f t="shared" si="247"/>
        <v>0</v>
      </c>
      <c r="AU81" s="981">
        <f t="shared" si="248"/>
        <v>0</v>
      </c>
      <c r="AV81" s="982">
        <f t="shared" si="284"/>
        <v>0</v>
      </c>
      <c r="AW81" s="983">
        <f t="shared" ref="AW81:AW82" si="337">AR81</f>
        <v>3</v>
      </c>
      <c r="AX81" s="980" t="str">
        <f t="shared" si="286"/>
        <v>BUKU PEMBANTU BANK</v>
      </c>
      <c r="AY81" s="984">
        <f t="shared" si="250"/>
        <v>0</v>
      </c>
      <c r="AZ81" s="702">
        <v>4</v>
      </c>
      <c r="BA81" s="649" t="str">
        <f t="shared" si="287"/>
        <v>BUKU PEMBANTU BPP</v>
      </c>
      <c r="BB81" s="651">
        <f t="shared" si="206"/>
        <v>0</v>
      </c>
      <c r="BC81" s="650">
        <f t="shared" ref="BC81:BC82" si="338">AZ81</f>
        <v>4</v>
      </c>
      <c r="BD81" s="649" t="str">
        <f t="shared" si="289"/>
        <v>BUKU PEMBANTU BPP</v>
      </c>
      <c r="BE81" s="709">
        <f t="shared" si="207"/>
        <v>0</v>
      </c>
      <c r="BF81" s="944">
        <v>5</v>
      </c>
      <c r="BG81" s="945" t="str">
        <f t="shared" si="290"/>
        <v>BUKU PEMBANTU UANG PERSEDIAAN</v>
      </c>
      <c r="BH81" s="946">
        <f t="shared" si="252"/>
        <v>0</v>
      </c>
      <c r="BI81" s="945">
        <f t="shared" ref="BI81:BI82" si="339">BF81</f>
        <v>5</v>
      </c>
      <c r="BJ81" s="947" t="str">
        <f t="shared" si="292"/>
        <v>BUKU PEMBANTU UANG PERSEDIAAN</v>
      </c>
      <c r="BK81" s="948">
        <f t="shared" si="208"/>
        <v>0</v>
      </c>
      <c r="BL81" s="909">
        <v>6</v>
      </c>
      <c r="BM81" s="910" t="str">
        <f t="shared" si="293"/>
        <v>BUKU PEMBANTU LS BENDAHARA</v>
      </c>
      <c r="BN81" s="911">
        <f t="shared" si="254"/>
        <v>0</v>
      </c>
      <c r="BO81" s="910">
        <f t="shared" ref="BO81:BO82" si="340">BL81</f>
        <v>6</v>
      </c>
      <c r="BP81" s="912" t="str">
        <f t="shared" si="295"/>
        <v>BUKU PEMBANTU LS BENDAHARA</v>
      </c>
      <c r="BQ81" s="913">
        <f t="shared" si="256"/>
        <v>0</v>
      </c>
      <c r="BR81" s="702">
        <v>7</v>
      </c>
      <c r="BS81" s="650" t="str">
        <f t="shared" si="296"/>
        <v>BUKU PEMBANTU UANG MUKA PERJADIN</v>
      </c>
      <c r="BT81" s="651">
        <f t="shared" si="257"/>
        <v>0</v>
      </c>
      <c r="BU81" s="650">
        <f t="shared" ref="BU81:BU82" si="341">BR81</f>
        <v>7</v>
      </c>
      <c r="BV81" s="649" t="str">
        <f t="shared" si="298"/>
        <v>BUKU PEMBANTU UANG MUKA PERJADIN</v>
      </c>
      <c r="BW81" s="709">
        <f t="shared" si="259"/>
        <v>0</v>
      </c>
      <c r="BX81" s="873">
        <v>8</v>
      </c>
      <c r="BY81" s="874" t="str">
        <f t="shared" si="299"/>
        <v>BUKU PEMBANTU PAJAK UP</v>
      </c>
      <c r="BZ81" s="875">
        <f t="shared" si="204"/>
        <v>0</v>
      </c>
      <c r="CA81" s="876">
        <f t="shared" ref="CA81:CA82" si="342">BX81</f>
        <v>8</v>
      </c>
      <c r="CB81" s="874" t="str">
        <f t="shared" si="301"/>
        <v>BUKU PEMBANTU PAJAK UP</v>
      </c>
      <c r="CC81" s="877">
        <f t="shared" si="209"/>
        <v>0</v>
      </c>
      <c r="CD81" s="805">
        <v>9</v>
      </c>
      <c r="CE81" s="806" t="str">
        <f t="shared" si="302"/>
        <v>BUKU PEMBANTU BUNGA REKENING</v>
      </c>
      <c r="CF81" s="807">
        <f t="shared" si="261"/>
        <v>0</v>
      </c>
      <c r="CG81" s="806">
        <f t="shared" ref="CG81:CG82" si="343">CD81</f>
        <v>9</v>
      </c>
      <c r="CH81" s="806" t="str">
        <f t="shared" si="304"/>
        <v>BUKU PEMBANTU BUNGA REKENING</v>
      </c>
      <c r="CI81" s="808">
        <f t="shared" si="263"/>
        <v>0</v>
      </c>
      <c r="CJ81" s="835">
        <v>10</v>
      </c>
      <c r="CK81" s="836" t="str">
        <f t="shared" si="305"/>
        <v>BUKU PEMBANTU PAJAK UP &amp; LS</v>
      </c>
      <c r="CL81" s="837">
        <f t="shared" si="306"/>
        <v>0</v>
      </c>
      <c r="CM81" s="836">
        <f t="shared" ref="CM81:CM82" si="344">CJ81</f>
        <v>10</v>
      </c>
      <c r="CN81" s="836" t="str">
        <f t="shared" si="308"/>
        <v>BUKU PEMBANTU PAJAK UP &amp; LS</v>
      </c>
      <c r="CO81" s="838">
        <f t="shared" si="309"/>
        <v>0</v>
      </c>
      <c r="CP81" s="786">
        <f t="shared" si="310"/>
        <v>0</v>
      </c>
      <c r="CQ81" s="787">
        <f t="shared" si="311"/>
        <v>0</v>
      </c>
      <c r="CR81" s="782">
        <f t="shared" si="312"/>
        <v>0</v>
      </c>
      <c r="CS81" s="733">
        <v>11</v>
      </c>
      <c r="CT81" s="734" t="str">
        <f t="shared" si="313"/>
        <v>BUKU PENGESAHAN BELANJA</v>
      </c>
      <c r="CU81" s="735">
        <f t="shared" si="314"/>
        <v>0</v>
      </c>
      <c r="CV81" s="734">
        <f t="shared" si="125"/>
        <v>11</v>
      </c>
      <c r="CW81" s="736" t="str">
        <f t="shared" si="315"/>
        <v>BUKU PENGESAHAN BELANJA</v>
      </c>
      <c r="CX81" s="737">
        <f t="shared" si="316"/>
        <v>0</v>
      </c>
      <c r="CY81" s="769">
        <v>12</v>
      </c>
      <c r="CZ81" s="770" t="str">
        <f t="shared" si="266"/>
        <v>BUKU PENGEMBALIAN BELANJA</v>
      </c>
      <c r="DA81" s="771">
        <f t="shared" si="202"/>
        <v>0</v>
      </c>
      <c r="DB81" s="770">
        <f t="shared" si="317"/>
        <v>12</v>
      </c>
      <c r="DC81" s="770" t="str">
        <f t="shared" si="318"/>
        <v>BUKU PENGEMBALIAN BELANJA</v>
      </c>
      <c r="DD81" s="772">
        <f t="shared" si="319"/>
        <v>0</v>
      </c>
    </row>
    <row r="82" spans="1:108" x14ac:dyDescent="0.2">
      <c r="A82" s="1124" t="s">
        <v>639</v>
      </c>
      <c r="B82" s="63"/>
      <c r="C82" s="677"/>
      <c r="D82" s="540" t="str">
        <f t="shared" si="320"/>
        <v>2026.072</v>
      </c>
      <c r="E82" s="653"/>
      <c r="F82" s="635"/>
      <c r="G82" s="649"/>
      <c r="H82" s="543"/>
      <c r="I82" s="544"/>
      <c r="J82" s="650"/>
      <c r="K82" s="543"/>
      <c r="L82" s="680"/>
      <c r="M82" s="543"/>
      <c r="N82" s="543"/>
      <c r="O82" s="651">
        <f t="shared" si="268"/>
        <v>0</v>
      </c>
      <c r="P82" s="1090">
        <f t="shared" si="269"/>
        <v>0</v>
      </c>
      <c r="Q82" s="641">
        <f t="shared" si="235"/>
        <v>0</v>
      </c>
      <c r="R82" s="640">
        <v>1</v>
      </c>
      <c r="S82" s="640" t="str">
        <f t="shared" si="236"/>
        <v>BUKU KAS UMUM</v>
      </c>
      <c r="T82" s="641">
        <f t="shared" si="237"/>
        <v>0</v>
      </c>
      <c r="U82" s="641">
        <f t="shared" si="238"/>
        <v>0</v>
      </c>
      <c r="V82" s="641">
        <f t="shared" si="239"/>
        <v>0</v>
      </c>
      <c r="W82" s="1082">
        <f t="shared" si="270"/>
        <v>0</v>
      </c>
      <c r="X82" s="641">
        <f t="shared" si="240"/>
        <v>0</v>
      </c>
      <c r="Y82" s="640">
        <f t="shared" si="271"/>
        <v>1</v>
      </c>
      <c r="Z82" s="640" t="str">
        <f t="shared" si="241"/>
        <v>BUKU KAS UMUM</v>
      </c>
      <c r="AA82" s="1083">
        <f t="shared" si="242"/>
        <v>0</v>
      </c>
      <c r="AB82" s="1055">
        <v>10</v>
      </c>
      <c r="AC82" s="1056" t="str">
        <f t="shared" si="272"/>
        <v>BUKU PEMBANTU PAJAK UP &amp; LS</v>
      </c>
      <c r="AD82" s="1057">
        <f t="shared" si="273"/>
        <v>0</v>
      </c>
      <c r="AE82" s="1057">
        <f t="shared" si="274"/>
        <v>0</v>
      </c>
      <c r="AF82" s="1057">
        <f t="shared" si="275"/>
        <v>0</v>
      </c>
      <c r="AG82" s="1057">
        <f t="shared" si="276"/>
        <v>0</v>
      </c>
      <c r="AH82" s="1057">
        <f t="shared" si="277"/>
        <v>0</v>
      </c>
      <c r="AI82" s="1058">
        <f t="shared" si="335"/>
        <v>10</v>
      </c>
      <c r="AJ82" s="1058" t="str">
        <f t="shared" si="279"/>
        <v>BUKU PEMBANTU PAJAK UP &amp; LS</v>
      </c>
      <c r="AK82" s="1059">
        <f t="shared" si="244"/>
        <v>0</v>
      </c>
      <c r="AL82" s="1014">
        <v>2</v>
      </c>
      <c r="AM82" s="1015" t="str">
        <f t="shared" si="280"/>
        <v>BUKU PEMBANTU KAS TUNAI</v>
      </c>
      <c r="AN82" s="1016">
        <f t="shared" si="245"/>
        <v>0</v>
      </c>
      <c r="AO82" s="1015">
        <f t="shared" si="336"/>
        <v>2</v>
      </c>
      <c r="AP82" s="1015" t="str">
        <f t="shared" si="282"/>
        <v>BUKU PEMBANTU KAS TUNAI</v>
      </c>
      <c r="AQ82" s="1017">
        <f t="shared" si="205"/>
        <v>0</v>
      </c>
      <c r="AR82" s="979">
        <v>3</v>
      </c>
      <c r="AS82" s="980" t="str">
        <f t="shared" si="283"/>
        <v>BUKU PEMBANTU BANK</v>
      </c>
      <c r="AT82" s="981">
        <f t="shared" si="247"/>
        <v>0</v>
      </c>
      <c r="AU82" s="981">
        <f t="shared" si="248"/>
        <v>0</v>
      </c>
      <c r="AV82" s="982">
        <f t="shared" si="284"/>
        <v>0</v>
      </c>
      <c r="AW82" s="983">
        <f t="shared" si="337"/>
        <v>3</v>
      </c>
      <c r="AX82" s="980" t="str">
        <f t="shared" si="286"/>
        <v>BUKU PEMBANTU BANK</v>
      </c>
      <c r="AY82" s="984">
        <f t="shared" si="250"/>
        <v>0</v>
      </c>
      <c r="AZ82" s="702">
        <v>4</v>
      </c>
      <c r="BA82" s="649" t="str">
        <f t="shared" si="287"/>
        <v>BUKU PEMBANTU BPP</v>
      </c>
      <c r="BB82" s="651">
        <f t="shared" si="206"/>
        <v>0</v>
      </c>
      <c r="BC82" s="650">
        <f t="shared" si="338"/>
        <v>4</v>
      </c>
      <c r="BD82" s="649" t="str">
        <f t="shared" si="289"/>
        <v>BUKU PEMBANTU BPP</v>
      </c>
      <c r="BE82" s="709">
        <f t="shared" si="207"/>
        <v>0</v>
      </c>
      <c r="BF82" s="944">
        <v>5</v>
      </c>
      <c r="BG82" s="945" t="str">
        <f t="shared" si="290"/>
        <v>BUKU PEMBANTU UANG PERSEDIAAN</v>
      </c>
      <c r="BH82" s="946">
        <f t="shared" si="252"/>
        <v>0</v>
      </c>
      <c r="BI82" s="945">
        <f t="shared" si="339"/>
        <v>5</v>
      </c>
      <c r="BJ82" s="947" t="str">
        <f t="shared" si="292"/>
        <v>BUKU PEMBANTU UANG PERSEDIAAN</v>
      </c>
      <c r="BK82" s="948">
        <f t="shared" si="208"/>
        <v>0</v>
      </c>
      <c r="BL82" s="909">
        <v>6</v>
      </c>
      <c r="BM82" s="910" t="str">
        <f t="shared" si="293"/>
        <v>BUKU PEMBANTU LS BENDAHARA</v>
      </c>
      <c r="BN82" s="911">
        <f t="shared" si="254"/>
        <v>0</v>
      </c>
      <c r="BO82" s="910">
        <f t="shared" si="340"/>
        <v>6</v>
      </c>
      <c r="BP82" s="912" t="str">
        <f t="shared" si="295"/>
        <v>BUKU PEMBANTU LS BENDAHARA</v>
      </c>
      <c r="BQ82" s="913">
        <f t="shared" si="256"/>
        <v>0</v>
      </c>
      <c r="BR82" s="702">
        <v>7</v>
      </c>
      <c r="BS82" s="650" t="str">
        <f t="shared" si="296"/>
        <v>BUKU PEMBANTU UANG MUKA PERJADIN</v>
      </c>
      <c r="BT82" s="651">
        <f t="shared" si="257"/>
        <v>0</v>
      </c>
      <c r="BU82" s="650">
        <f t="shared" si="341"/>
        <v>7</v>
      </c>
      <c r="BV82" s="649" t="str">
        <f t="shared" si="298"/>
        <v>BUKU PEMBANTU UANG MUKA PERJADIN</v>
      </c>
      <c r="BW82" s="709">
        <f t="shared" si="259"/>
        <v>0</v>
      </c>
      <c r="BX82" s="873">
        <v>8</v>
      </c>
      <c r="BY82" s="874" t="str">
        <f t="shared" si="299"/>
        <v>BUKU PEMBANTU PAJAK UP</v>
      </c>
      <c r="BZ82" s="875">
        <f t="shared" si="204"/>
        <v>0</v>
      </c>
      <c r="CA82" s="876">
        <f t="shared" si="342"/>
        <v>8</v>
      </c>
      <c r="CB82" s="874" t="str">
        <f t="shared" si="301"/>
        <v>BUKU PEMBANTU PAJAK UP</v>
      </c>
      <c r="CC82" s="877">
        <f t="shared" si="209"/>
        <v>0</v>
      </c>
      <c r="CD82" s="805">
        <v>9</v>
      </c>
      <c r="CE82" s="806" t="str">
        <f t="shared" si="302"/>
        <v>BUKU PEMBANTU BUNGA REKENING</v>
      </c>
      <c r="CF82" s="807">
        <f t="shared" si="261"/>
        <v>0</v>
      </c>
      <c r="CG82" s="806">
        <f t="shared" si="343"/>
        <v>9</v>
      </c>
      <c r="CH82" s="806" t="str">
        <f t="shared" si="304"/>
        <v>BUKU PEMBANTU BUNGA REKENING</v>
      </c>
      <c r="CI82" s="808">
        <f t="shared" si="263"/>
        <v>0</v>
      </c>
      <c r="CJ82" s="835">
        <v>10</v>
      </c>
      <c r="CK82" s="836" t="str">
        <f t="shared" si="305"/>
        <v>BUKU PEMBANTU PAJAK UP &amp; LS</v>
      </c>
      <c r="CL82" s="837">
        <f t="shared" si="306"/>
        <v>0</v>
      </c>
      <c r="CM82" s="836">
        <f t="shared" si="344"/>
        <v>10</v>
      </c>
      <c r="CN82" s="836" t="str">
        <f t="shared" si="308"/>
        <v>BUKU PEMBANTU PAJAK UP &amp; LS</v>
      </c>
      <c r="CO82" s="838">
        <f t="shared" si="309"/>
        <v>0</v>
      </c>
      <c r="CP82" s="786">
        <f t="shared" si="310"/>
        <v>0</v>
      </c>
      <c r="CQ82" s="787">
        <f t="shared" si="311"/>
        <v>0</v>
      </c>
      <c r="CR82" s="782">
        <f t="shared" si="312"/>
        <v>0</v>
      </c>
      <c r="CS82" s="733">
        <v>11</v>
      </c>
      <c r="CT82" s="734" t="str">
        <f t="shared" si="313"/>
        <v>BUKU PENGESAHAN BELANJA</v>
      </c>
      <c r="CU82" s="735">
        <f t="shared" si="314"/>
        <v>0</v>
      </c>
      <c r="CV82" s="734">
        <f t="shared" ref="CV82" si="345">CS82</f>
        <v>11</v>
      </c>
      <c r="CW82" s="736" t="str">
        <f t="shared" si="315"/>
        <v>BUKU PENGESAHAN BELANJA</v>
      </c>
      <c r="CX82" s="737">
        <f t="shared" si="316"/>
        <v>0</v>
      </c>
      <c r="CY82" s="769">
        <v>12</v>
      </c>
      <c r="CZ82" s="770" t="str">
        <f t="shared" si="266"/>
        <v>BUKU PENGEMBALIAN BELANJA</v>
      </c>
      <c r="DA82" s="771">
        <f t="shared" si="202"/>
        <v>0</v>
      </c>
      <c r="DB82" s="770">
        <f t="shared" ref="DB82" si="346">CY82</f>
        <v>12</v>
      </c>
      <c r="DC82" s="770" t="str">
        <f t="shared" si="318"/>
        <v>BUKU PENGEMBALIAN BELANJA</v>
      </c>
      <c r="DD82" s="772">
        <f t="shared" si="319"/>
        <v>0</v>
      </c>
    </row>
    <row r="83" spans="1:108" ht="11.25" customHeight="1" x14ac:dyDescent="0.2">
      <c r="A83" s="1124" t="s">
        <v>640</v>
      </c>
      <c r="B83" s="63"/>
      <c r="C83" s="677"/>
      <c r="D83" s="540" t="str">
        <f t="shared" si="320"/>
        <v>2026.073</v>
      </c>
      <c r="E83" s="653"/>
      <c r="F83" s="635"/>
      <c r="G83" s="649"/>
      <c r="H83" s="543"/>
      <c r="I83" s="544"/>
      <c r="J83" s="650"/>
      <c r="K83" s="543"/>
      <c r="L83" s="680"/>
      <c r="M83" s="543"/>
      <c r="N83" s="543"/>
      <c r="O83" s="651">
        <f t="shared" si="268"/>
        <v>0</v>
      </c>
      <c r="P83" s="1090">
        <f t="shared" si="269"/>
        <v>0</v>
      </c>
      <c r="Q83" s="641">
        <f t="shared" si="235"/>
        <v>0</v>
      </c>
      <c r="R83" s="640">
        <v>1</v>
      </c>
      <c r="S83" s="640" t="str">
        <f t="shared" si="236"/>
        <v>BUKU KAS UMUM</v>
      </c>
      <c r="T83" s="641">
        <f t="shared" si="237"/>
        <v>0</v>
      </c>
      <c r="U83" s="641">
        <f t="shared" si="238"/>
        <v>0</v>
      </c>
      <c r="V83" s="641">
        <f t="shared" si="239"/>
        <v>0</v>
      </c>
      <c r="W83" s="1082">
        <f t="shared" si="270"/>
        <v>0</v>
      </c>
      <c r="X83" s="641">
        <f t="shared" si="240"/>
        <v>0</v>
      </c>
      <c r="Y83" s="640">
        <f t="shared" si="271"/>
        <v>1</v>
      </c>
      <c r="Z83" s="640" t="str">
        <f t="shared" si="241"/>
        <v>BUKU KAS UMUM</v>
      </c>
      <c r="AA83" s="1083">
        <f t="shared" si="242"/>
        <v>0</v>
      </c>
      <c r="AB83" s="1055">
        <v>10</v>
      </c>
      <c r="AC83" s="1056" t="str">
        <f t="shared" si="272"/>
        <v>BUKU PEMBANTU PAJAK UP &amp; LS</v>
      </c>
      <c r="AD83" s="1057">
        <f t="shared" si="273"/>
        <v>0</v>
      </c>
      <c r="AE83" s="1057">
        <f t="shared" si="274"/>
        <v>0</v>
      </c>
      <c r="AF83" s="1057">
        <f t="shared" si="275"/>
        <v>0</v>
      </c>
      <c r="AG83" s="1057">
        <f t="shared" si="276"/>
        <v>0</v>
      </c>
      <c r="AH83" s="1057">
        <f t="shared" si="277"/>
        <v>0</v>
      </c>
      <c r="AI83" s="1058">
        <f t="shared" ref="AI83:AI84" si="347">AB83</f>
        <v>10</v>
      </c>
      <c r="AJ83" s="1058" t="str">
        <f t="shared" si="279"/>
        <v>BUKU PEMBANTU PAJAK UP &amp; LS</v>
      </c>
      <c r="AK83" s="1059">
        <f t="shared" si="244"/>
        <v>0</v>
      </c>
      <c r="AL83" s="1014">
        <v>2</v>
      </c>
      <c r="AM83" s="1015" t="str">
        <f t="shared" si="280"/>
        <v>BUKU PEMBANTU KAS TUNAI</v>
      </c>
      <c r="AN83" s="1016">
        <f t="shared" si="245"/>
        <v>0</v>
      </c>
      <c r="AO83" s="1015">
        <f t="shared" ref="AO83:AO84" si="348">AL83</f>
        <v>2</v>
      </c>
      <c r="AP83" s="1015" t="str">
        <f t="shared" si="282"/>
        <v>BUKU PEMBANTU KAS TUNAI</v>
      </c>
      <c r="AQ83" s="1017">
        <f t="shared" si="205"/>
        <v>0</v>
      </c>
      <c r="AR83" s="979">
        <v>3</v>
      </c>
      <c r="AS83" s="980" t="str">
        <f t="shared" si="283"/>
        <v>BUKU PEMBANTU BANK</v>
      </c>
      <c r="AT83" s="981">
        <f t="shared" si="247"/>
        <v>0</v>
      </c>
      <c r="AU83" s="981">
        <f t="shared" si="248"/>
        <v>0</v>
      </c>
      <c r="AV83" s="982">
        <f t="shared" si="284"/>
        <v>0</v>
      </c>
      <c r="AW83" s="983">
        <f t="shared" ref="AW83:AW84" si="349">AR83</f>
        <v>3</v>
      </c>
      <c r="AX83" s="980" t="str">
        <f t="shared" si="286"/>
        <v>BUKU PEMBANTU BANK</v>
      </c>
      <c r="AY83" s="984">
        <f t="shared" si="250"/>
        <v>0</v>
      </c>
      <c r="AZ83" s="702">
        <v>4</v>
      </c>
      <c r="BA83" s="649" t="str">
        <f t="shared" si="287"/>
        <v>BUKU PEMBANTU BPP</v>
      </c>
      <c r="BB83" s="651">
        <f t="shared" si="206"/>
        <v>0</v>
      </c>
      <c r="BC83" s="650">
        <f t="shared" ref="BC83:BC84" si="350">AZ83</f>
        <v>4</v>
      </c>
      <c r="BD83" s="649" t="str">
        <f t="shared" si="289"/>
        <v>BUKU PEMBANTU BPP</v>
      </c>
      <c r="BE83" s="709">
        <f t="shared" si="207"/>
        <v>0</v>
      </c>
      <c r="BF83" s="944">
        <v>5</v>
      </c>
      <c r="BG83" s="945" t="str">
        <f t="shared" si="290"/>
        <v>BUKU PEMBANTU UANG PERSEDIAAN</v>
      </c>
      <c r="BH83" s="946">
        <f t="shared" si="252"/>
        <v>0</v>
      </c>
      <c r="BI83" s="945">
        <f t="shared" ref="BI83:BI84" si="351">BF83</f>
        <v>5</v>
      </c>
      <c r="BJ83" s="947" t="str">
        <f t="shared" si="292"/>
        <v>BUKU PEMBANTU UANG PERSEDIAAN</v>
      </c>
      <c r="BK83" s="948">
        <f t="shared" si="208"/>
        <v>0</v>
      </c>
      <c r="BL83" s="909">
        <v>6</v>
      </c>
      <c r="BM83" s="910" t="str">
        <f t="shared" si="293"/>
        <v>BUKU PEMBANTU LS BENDAHARA</v>
      </c>
      <c r="BN83" s="911">
        <f t="shared" si="254"/>
        <v>0</v>
      </c>
      <c r="BO83" s="910">
        <f t="shared" ref="BO83:BO84" si="352">BL83</f>
        <v>6</v>
      </c>
      <c r="BP83" s="912" t="str">
        <f t="shared" si="295"/>
        <v>BUKU PEMBANTU LS BENDAHARA</v>
      </c>
      <c r="BQ83" s="913">
        <f t="shared" si="256"/>
        <v>0</v>
      </c>
      <c r="BR83" s="702">
        <v>7</v>
      </c>
      <c r="BS83" s="650" t="str">
        <f t="shared" si="296"/>
        <v>BUKU PEMBANTU UANG MUKA PERJADIN</v>
      </c>
      <c r="BT83" s="651">
        <f t="shared" si="257"/>
        <v>0</v>
      </c>
      <c r="BU83" s="650">
        <f t="shared" ref="BU83:BU84" si="353">BR83</f>
        <v>7</v>
      </c>
      <c r="BV83" s="649" t="str">
        <f t="shared" si="298"/>
        <v>BUKU PEMBANTU UANG MUKA PERJADIN</v>
      </c>
      <c r="BW83" s="709">
        <f t="shared" si="259"/>
        <v>0</v>
      </c>
      <c r="BX83" s="873">
        <v>8</v>
      </c>
      <c r="BY83" s="874" t="str">
        <f t="shared" si="299"/>
        <v>BUKU PEMBANTU PAJAK UP</v>
      </c>
      <c r="BZ83" s="875">
        <f t="shared" si="204"/>
        <v>0</v>
      </c>
      <c r="CA83" s="876">
        <f t="shared" ref="CA83:CA84" si="354">BX83</f>
        <v>8</v>
      </c>
      <c r="CB83" s="874" t="str">
        <f t="shared" si="301"/>
        <v>BUKU PEMBANTU PAJAK UP</v>
      </c>
      <c r="CC83" s="877">
        <f t="shared" si="209"/>
        <v>0</v>
      </c>
      <c r="CD83" s="805">
        <v>9</v>
      </c>
      <c r="CE83" s="806" t="str">
        <f t="shared" si="302"/>
        <v>BUKU PEMBANTU BUNGA REKENING</v>
      </c>
      <c r="CF83" s="807">
        <f t="shared" si="261"/>
        <v>0</v>
      </c>
      <c r="CG83" s="806">
        <f t="shared" ref="CG83:CG84" si="355">CD83</f>
        <v>9</v>
      </c>
      <c r="CH83" s="806" t="str">
        <f t="shared" si="304"/>
        <v>BUKU PEMBANTU BUNGA REKENING</v>
      </c>
      <c r="CI83" s="808">
        <f t="shared" si="263"/>
        <v>0</v>
      </c>
      <c r="CJ83" s="835">
        <v>10</v>
      </c>
      <c r="CK83" s="836" t="str">
        <f t="shared" si="305"/>
        <v>BUKU PEMBANTU PAJAK UP &amp; LS</v>
      </c>
      <c r="CL83" s="837">
        <f t="shared" si="306"/>
        <v>0</v>
      </c>
      <c r="CM83" s="836">
        <f t="shared" ref="CM83:CM84" si="356">CJ83</f>
        <v>10</v>
      </c>
      <c r="CN83" s="836" t="str">
        <f t="shared" si="308"/>
        <v>BUKU PEMBANTU PAJAK UP &amp; LS</v>
      </c>
      <c r="CO83" s="838">
        <f t="shared" si="309"/>
        <v>0</v>
      </c>
      <c r="CP83" s="786">
        <f t="shared" si="310"/>
        <v>0</v>
      </c>
      <c r="CQ83" s="787">
        <f t="shared" si="311"/>
        <v>0</v>
      </c>
      <c r="CR83" s="782">
        <f t="shared" si="312"/>
        <v>0</v>
      </c>
      <c r="CS83" s="733">
        <v>11</v>
      </c>
      <c r="CT83" s="734" t="str">
        <f t="shared" si="313"/>
        <v>BUKU PENGESAHAN BELANJA</v>
      </c>
      <c r="CU83" s="735">
        <f t="shared" si="314"/>
        <v>0</v>
      </c>
      <c r="CV83" s="734">
        <f t="shared" si="125"/>
        <v>11</v>
      </c>
      <c r="CW83" s="736" t="str">
        <f t="shared" si="315"/>
        <v>BUKU PENGESAHAN BELANJA</v>
      </c>
      <c r="CX83" s="737">
        <f t="shared" si="316"/>
        <v>0</v>
      </c>
      <c r="CY83" s="769">
        <v>12</v>
      </c>
      <c r="CZ83" s="770" t="str">
        <f t="shared" si="266"/>
        <v>BUKU PENGEMBALIAN BELANJA</v>
      </c>
      <c r="DA83" s="771">
        <f t="shared" si="202"/>
        <v>0</v>
      </c>
      <c r="DB83" s="770">
        <f t="shared" si="317"/>
        <v>12</v>
      </c>
      <c r="DC83" s="770" t="str">
        <f t="shared" si="318"/>
        <v>BUKU PENGEMBALIAN BELANJA</v>
      </c>
      <c r="DD83" s="772">
        <f t="shared" si="319"/>
        <v>0</v>
      </c>
    </row>
    <row r="84" spans="1:108" ht="11.25" customHeight="1" x14ac:dyDescent="0.2">
      <c r="A84" s="1124" t="s">
        <v>641</v>
      </c>
      <c r="B84" s="63"/>
      <c r="C84" s="677"/>
      <c r="D84" s="540" t="str">
        <f t="shared" si="320"/>
        <v>2026.074</v>
      </c>
      <c r="E84" s="653"/>
      <c r="F84" s="635"/>
      <c r="G84" s="649"/>
      <c r="H84" s="543"/>
      <c r="I84" s="544"/>
      <c r="J84" s="650"/>
      <c r="K84" s="543"/>
      <c r="L84" s="680"/>
      <c r="M84" s="543"/>
      <c r="N84" s="543"/>
      <c r="O84" s="651">
        <f t="shared" si="268"/>
        <v>0</v>
      </c>
      <c r="P84" s="1090">
        <f t="shared" si="269"/>
        <v>0</v>
      </c>
      <c r="Q84" s="641">
        <f t="shared" si="235"/>
        <v>0</v>
      </c>
      <c r="R84" s="640">
        <v>1</v>
      </c>
      <c r="S84" s="640" t="str">
        <f t="shared" si="236"/>
        <v>BUKU KAS UMUM</v>
      </c>
      <c r="T84" s="641">
        <f t="shared" si="237"/>
        <v>0</v>
      </c>
      <c r="U84" s="641">
        <f t="shared" si="238"/>
        <v>0</v>
      </c>
      <c r="V84" s="641">
        <f t="shared" si="239"/>
        <v>0</v>
      </c>
      <c r="W84" s="1082">
        <f t="shared" si="270"/>
        <v>0</v>
      </c>
      <c r="X84" s="641">
        <f t="shared" si="240"/>
        <v>0</v>
      </c>
      <c r="Y84" s="640">
        <f t="shared" si="271"/>
        <v>1</v>
      </c>
      <c r="Z84" s="640" t="str">
        <f t="shared" si="241"/>
        <v>BUKU KAS UMUM</v>
      </c>
      <c r="AA84" s="1083">
        <f t="shared" si="242"/>
        <v>0</v>
      </c>
      <c r="AB84" s="1055">
        <v>10</v>
      </c>
      <c r="AC84" s="1056" t="str">
        <f t="shared" si="272"/>
        <v>BUKU PEMBANTU PAJAK UP &amp; LS</v>
      </c>
      <c r="AD84" s="1057">
        <f t="shared" si="273"/>
        <v>0</v>
      </c>
      <c r="AE84" s="1057">
        <f t="shared" si="274"/>
        <v>0</v>
      </c>
      <c r="AF84" s="1057">
        <f t="shared" si="275"/>
        <v>0</v>
      </c>
      <c r="AG84" s="1057">
        <f t="shared" si="276"/>
        <v>0</v>
      </c>
      <c r="AH84" s="1057">
        <f t="shared" si="277"/>
        <v>0</v>
      </c>
      <c r="AI84" s="1058">
        <f t="shared" si="347"/>
        <v>10</v>
      </c>
      <c r="AJ84" s="1058" t="str">
        <f t="shared" si="279"/>
        <v>BUKU PEMBANTU PAJAK UP &amp; LS</v>
      </c>
      <c r="AK84" s="1059">
        <f t="shared" si="244"/>
        <v>0</v>
      </c>
      <c r="AL84" s="1014">
        <v>2</v>
      </c>
      <c r="AM84" s="1015" t="str">
        <f t="shared" si="280"/>
        <v>BUKU PEMBANTU KAS TUNAI</v>
      </c>
      <c r="AN84" s="1016">
        <f t="shared" si="245"/>
        <v>0</v>
      </c>
      <c r="AO84" s="1015">
        <f t="shared" si="348"/>
        <v>2</v>
      </c>
      <c r="AP84" s="1015" t="str">
        <f t="shared" si="282"/>
        <v>BUKU PEMBANTU KAS TUNAI</v>
      </c>
      <c r="AQ84" s="1017">
        <f t="shared" si="205"/>
        <v>0</v>
      </c>
      <c r="AR84" s="979">
        <v>3</v>
      </c>
      <c r="AS84" s="980" t="str">
        <f t="shared" si="283"/>
        <v>BUKU PEMBANTU BANK</v>
      </c>
      <c r="AT84" s="981">
        <f t="shared" si="247"/>
        <v>0</v>
      </c>
      <c r="AU84" s="981">
        <f t="shared" si="248"/>
        <v>0</v>
      </c>
      <c r="AV84" s="982">
        <f t="shared" si="284"/>
        <v>0</v>
      </c>
      <c r="AW84" s="983">
        <f t="shared" si="349"/>
        <v>3</v>
      </c>
      <c r="AX84" s="980" t="str">
        <f t="shared" si="286"/>
        <v>BUKU PEMBANTU BANK</v>
      </c>
      <c r="AY84" s="984">
        <f t="shared" si="250"/>
        <v>0</v>
      </c>
      <c r="AZ84" s="702">
        <v>4</v>
      </c>
      <c r="BA84" s="649" t="str">
        <f t="shared" si="287"/>
        <v>BUKU PEMBANTU BPP</v>
      </c>
      <c r="BB84" s="651">
        <f t="shared" si="206"/>
        <v>0</v>
      </c>
      <c r="BC84" s="650">
        <f t="shared" si="350"/>
        <v>4</v>
      </c>
      <c r="BD84" s="649" t="str">
        <f t="shared" si="289"/>
        <v>BUKU PEMBANTU BPP</v>
      </c>
      <c r="BE84" s="709">
        <f t="shared" si="207"/>
        <v>0</v>
      </c>
      <c r="BF84" s="944">
        <v>5</v>
      </c>
      <c r="BG84" s="945" t="str">
        <f t="shared" si="290"/>
        <v>BUKU PEMBANTU UANG PERSEDIAAN</v>
      </c>
      <c r="BH84" s="946">
        <f t="shared" si="252"/>
        <v>0</v>
      </c>
      <c r="BI84" s="945">
        <f t="shared" si="351"/>
        <v>5</v>
      </c>
      <c r="BJ84" s="947" t="str">
        <f t="shared" si="292"/>
        <v>BUKU PEMBANTU UANG PERSEDIAAN</v>
      </c>
      <c r="BK84" s="948">
        <f t="shared" si="208"/>
        <v>0</v>
      </c>
      <c r="BL84" s="909">
        <v>6</v>
      </c>
      <c r="BM84" s="910" t="str">
        <f t="shared" si="293"/>
        <v>BUKU PEMBANTU LS BENDAHARA</v>
      </c>
      <c r="BN84" s="911">
        <f t="shared" si="254"/>
        <v>0</v>
      </c>
      <c r="BO84" s="910">
        <f t="shared" si="352"/>
        <v>6</v>
      </c>
      <c r="BP84" s="912" t="str">
        <f t="shared" si="295"/>
        <v>BUKU PEMBANTU LS BENDAHARA</v>
      </c>
      <c r="BQ84" s="913">
        <f t="shared" si="256"/>
        <v>0</v>
      </c>
      <c r="BR84" s="702">
        <v>7</v>
      </c>
      <c r="BS84" s="650" t="str">
        <f t="shared" si="296"/>
        <v>BUKU PEMBANTU UANG MUKA PERJADIN</v>
      </c>
      <c r="BT84" s="651">
        <f t="shared" si="257"/>
        <v>0</v>
      </c>
      <c r="BU84" s="650">
        <f t="shared" si="353"/>
        <v>7</v>
      </c>
      <c r="BV84" s="649" t="str">
        <f t="shared" si="298"/>
        <v>BUKU PEMBANTU UANG MUKA PERJADIN</v>
      </c>
      <c r="BW84" s="709">
        <f t="shared" si="259"/>
        <v>0</v>
      </c>
      <c r="BX84" s="873">
        <v>8</v>
      </c>
      <c r="BY84" s="874" t="str">
        <f t="shared" si="299"/>
        <v>BUKU PEMBANTU PAJAK UP</v>
      </c>
      <c r="BZ84" s="875">
        <f t="shared" si="204"/>
        <v>0</v>
      </c>
      <c r="CA84" s="876">
        <f t="shared" si="354"/>
        <v>8</v>
      </c>
      <c r="CB84" s="874" t="str">
        <f t="shared" si="301"/>
        <v>BUKU PEMBANTU PAJAK UP</v>
      </c>
      <c r="CC84" s="877">
        <f t="shared" si="209"/>
        <v>0</v>
      </c>
      <c r="CD84" s="805">
        <v>9</v>
      </c>
      <c r="CE84" s="806" t="str">
        <f t="shared" si="302"/>
        <v>BUKU PEMBANTU BUNGA REKENING</v>
      </c>
      <c r="CF84" s="807">
        <f t="shared" si="261"/>
        <v>0</v>
      </c>
      <c r="CG84" s="806">
        <f t="shared" si="355"/>
        <v>9</v>
      </c>
      <c r="CH84" s="806" t="str">
        <f t="shared" si="304"/>
        <v>BUKU PEMBANTU BUNGA REKENING</v>
      </c>
      <c r="CI84" s="808">
        <f t="shared" si="263"/>
        <v>0</v>
      </c>
      <c r="CJ84" s="835">
        <v>10</v>
      </c>
      <c r="CK84" s="836" t="str">
        <f t="shared" si="305"/>
        <v>BUKU PEMBANTU PAJAK UP &amp; LS</v>
      </c>
      <c r="CL84" s="837">
        <f t="shared" si="306"/>
        <v>0</v>
      </c>
      <c r="CM84" s="836">
        <f t="shared" si="356"/>
        <v>10</v>
      </c>
      <c r="CN84" s="836" t="str">
        <f t="shared" si="308"/>
        <v>BUKU PEMBANTU PAJAK UP &amp; LS</v>
      </c>
      <c r="CO84" s="838">
        <f t="shared" si="309"/>
        <v>0</v>
      </c>
      <c r="CP84" s="786">
        <f t="shared" si="310"/>
        <v>0</v>
      </c>
      <c r="CQ84" s="787">
        <f t="shared" si="311"/>
        <v>0</v>
      </c>
      <c r="CR84" s="782">
        <f t="shared" si="312"/>
        <v>0</v>
      </c>
      <c r="CS84" s="733">
        <v>11</v>
      </c>
      <c r="CT84" s="734" t="str">
        <f t="shared" si="313"/>
        <v>BUKU PENGESAHAN BELANJA</v>
      </c>
      <c r="CU84" s="735">
        <f t="shared" si="314"/>
        <v>0</v>
      </c>
      <c r="CV84" s="734">
        <f t="shared" ref="CV84" si="357">CS84</f>
        <v>11</v>
      </c>
      <c r="CW84" s="736" t="str">
        <f t="shared" si="315"/>
        <v>BUKU PENGESAHAN BELANJA</v>
      </c>
      <c r="CX84" s="737">
        <f t="shared" si="316"/>
        <v>0</v>
      </c>
      <c r="CY84" s="769">
        <v>12</v>
      </c>
      <c r="CZ84" s="770" t="str">
        <f t="shared" si="266"/>
        <v>BUKU PENGEMBALIAN BELANJA</v>
      </c>
      <c r="DA84" s="771">
        <f t="shared" si="202"/>
        <v>0</v>
      </c>
      <c r="DB84" s="770">
        <f t="shared" ref="DB84" si="358">CY84</f>
        <v>12</v>
      </c>
      <c r="DC84" s="770" t="str">
        <f t="shared" si="318"/>
        <v>BUKU PENGEMBALIAN BELANJA</v>
      </c>
      <c r="DD84" s="772">
        <f t="shared" si="319"/>
        <v>0</v>
      </c>
    </row>
    <row r="85" spans="1:108" ht="11.25" customHeight="1" x14ac:dyDescent="0.2">
      <c r="A85" s="1124" t="s">
        <v>642</v>
      </c>
      <c r="B85" s="63"/>
      <c r="C85" s="677"/>
      <c r="D85" s="540" t="str">
        <f t="shared" si="320"/>
        <v>2026.075</v>
      </c>
      <c r="E85" s="653"/>
      <c r="F85" s="635"/>
      <c r="G85" s="649"/>
      <c r="H85" s="543"/>
      <c r="I85" s="545"/>
      <c r="J85" s="650"/>
      <c r="K85" s="543"/>
      <c r="L85" s="680"/>
      <c r="M85" s="543"/>
      <c r="N85" s="543"/>
      <c r="O85" s="651">
        <f t="shared" si="268"/>
        <v>0</v>
      </c>
      <c r="P85" s="1090">
        <f t="shared" si="269"/>
        <v>0</v>
      </c>
      <c r="Q85" s="641">
        <f t="shared" si="235"/>
        <v>0</v>
      </c>
      <c r="R85" s="640">
        <v>1</v>
      </c>
      <c r="S85" s="640" t="str">
        <f t="shared" si="236"/>
        <v>BUKU KAS UMUM</v>
      </c>
      <c r="T85" s="641">
        <f t="shared" si="237"/>
        <v>0</v>
      </c>
      <c r="U85" s="641">
        <f t="shared" si="238"/>
        <v>0</v>
      </c>
      <c r="V85" s="641">
        <f t="shared" si="239"/>
        <v>0</v>
      </c>
      <c r="W85" s="1082">
        <f t="shared" si="270"/>
        <v>0</v>
      </c>
      <c r="X85" s="641">
        <f t="shared" si="240"/>
        <v>0</v>
      </c>
      <c r="Y85" s="640">
        <f t="shared" si="271"/>
        <v>1</v>
      </c>
      <c r="Z85" s="640" t="str">
        <f t="shared" si="241"/>
        <v>BUKU KAS UMUM</v>
      </c>
      <c r="AA85" s="1083">
        <f t="shared" si="242"/>
        <v>0</v>
      </c>
      <c r="AB85" s="1055">
        <v>10</v>
      </c>
      <c r="AC85" s="1056" t="str">
        <f t="shared" si="272"/>
        <v>BUKU PEMBANTU PAJAK UP &amp; LS</v>
      </c>
      <c r="AD85" s="1057">
        <f t="shared" si="273"/>
        <v>0</v>
      </c>
      <c r="AE85" s="1057">
        <f t="shared" si="274"/>
        <v>0</v>
      </c>
      <c r="AF85" s="1057">
        <f t="shared" si="275"/>
        <v>0</v>
      </c>
      <c r="AG85" s="1057">
        <f t="shared" si="276"/>
        <v>0</v>
      </c>
      <c r="AH85" s="1057">
        <f t="shared" si="277"/>
        <v>0</v>
      </c>
      <c r="AI85" s="1058">
        <f t="shared" ref="AI85:AI157" si="359">AB85</f>
        <v>10</v>
      </c>
      <c r="AJ85" s="1058" t="str">
        <f t="shared" si="279"/>
        <v>BUKU PEMBANTU PAJAK UP &amp; LS</v>
      </c>
      <c r="AK85" s="1059">
        <f t="shared" si="244"/>
        <v>0</v>
      </c>
      <c r="AL85" s="1014">
        <v>2</v>
      </c>
      <c r="AM85" s="1015" t="str">
        <f t="shared" si="280"/>
        <v>BUKU PEMBANTU KAS TUNAI</v>
      </c>
      <c r="AN85" s="1016">
        <f t="shared" si="245"/>
        <v>0</v>
      </c>
      <c r="AO85" s="1015">
        <f t="shared" ref="AO85:AO157" si="360">AL85</f>
        <v>2</v>
      </c>
      <c r="AP85" s="1015" t="str">
        <f t="shared" si="282"/>
        <v>BUKU PEMBANTU KAS TUNAI</v>
      </c>
      <c r="AQ85" s="1017">
        <f t="shared" si="205"/>
        <v>0</v>
      </c>
      <c r="AR85" s="979">
        <v>3</v>
      </c>
      <c r="AS85" s="980" t="str">
        <f t="shared" si="283"/>
        <v>BUKU PEMBANTU BANK</v>
      </c>
      <c r="AT85" s="981">
        <f t="shared" si="247"/>
        <v>0</v>
      </c>
      <c r="AU85" s="981">
        <f t="shared" si="248"/>
        <v>0</v>
      </c>
      <c r="AV85" s="982">
        <f t="shared" si="284"/>
        <v>0</v>
      </c>
      <c r="AW85" s="983">
        <f t="shared" ref="AW85:AW157" si="361">AR85</f>
        <v>3</v>
      </c>
      <c r="AX85" s="980" t="str">
        <f t="shared" si="286"/>
        <v>BUKU PEMBANTU BANK</v>
      </c>
      <c r="AY85" s="984">
        <f t="shared" si="250"/>
        <v>0</v>
      </c>
      <c r="AZ85" s="702">
        <v>4</v>
      </c>
      <c r="BA85" s="649" t="str">
        <f t="shared" si="287"/>
        <v>BUKU PEMBANTU BPP</v>
      </c>
      <c r="BB85" s="651">
        <f t="shared" si="206"/>
        <v>0</v>
      </c>
      <c r="BC85" s="650">
        <f t="shared" ref="BC85:BC157" si="362">AZ85</f>
        <v>4</v>
      </c>
      <c r="BD85" s="649" t="str">
        <f t="shared" si="289"/>
        <v>BUKU PEMBANTU BPP</v>
      </c>
      <c r="BE85" s="709">
        <f t="shared" si="207"/>
        <v>0</v>
      </c>
      <c r="BF85" s="944">
        <v>5</v>
      </c>
      <c r="BG85" s="945" t="str">
        <f t="shared" si="290"/>
        <v>BUKU PEMBANTU UANG PERSEDIAAN</v>
      </c>
      <c r="BH85" s="946">
        <f t="shared" si="252"/>
        <v>0</v>
      </c>
      <c r="BI85" s="945">
        <f t="shared" ref="BI85:BI157" si="363">BF85</f>
        <v>5</v>
      </c>
      <c r="BJ85" s="947" t="str">
        <f t="shared" si="292"/>
        <v>BUKU PEMBANTU UANG PERSEDIAAN</v>
      </c>
      <c r="BK85" s="948">
        <f t="shared" si="208"/>
        <v>0</v>
      </c>
      <c r="BL85" s="909">
        <v>6</v>
      </c>
      <c r="BM85" s="910" t="str">
        <f t="shared" si="293"/>
        <v>BUKU PEMBANTU LS BENDAHARA</v>
      </c>
      <c r="BN85" s="911">
        <f t="shared" si="254"/>
        <v>0</v>
      </c>
      <c r="BO85" s="910">
        <f t="shared" ref="BO85:BO157" si="364">BL85</f>
        <v>6</v>
      </c>
      <c r="BP85" s="912" t="str">
        <f t="shared" si="295"/>
        <v>BUKU PEMBANTU LS BENDAHARA</v>
      </c>
      <c r="BQ85" s="913">
        <f t="shared" si="256"/>
        <v>0</v>
      </c>
      <c r="BR85" s="702">
        <v>7</v>
      </c>
      <c r="BS85" s="650" t="str">
        <f t="shared" si="296"/>
        <v>BUKU PEMBANTU UANG MUKA PERJADIN</v>
      </c>
      <c r="BT85" s="651">
        <f t="shared" si="257"/>
        <v>0</v>
      </c>
      <c r="BU85" s="650">
        <f t="shared" ref="BU85:BU157" si="365">BR85</f>
        <v>7</v>
      </c>
      <c r="BV85" s="649" t="str">
        <f t="shared" si="298"/>
        <v>BUKU PEMBANTU UANG MUKA PERJADIN</v>
      </c>
      <c r="BW85" s="709">
        <f t="shared" si="259"/>
        <v>0</v>
      </c>
      <c r="BX85" s="873">
        <v>8</v>
      </c>
      <c r="BY85" s="874" t="str">
        <f t="shared" si="299"/>
        <v>BUKU PEMBANTU PAJAK UP</v>
      </c>
      <c r="BZ85" s="875">
        <f t="shared" si="204"/>
        <v>0</v>
      </c>
      <c r="CA85" s="876">
        <f t="shared" ref="CA85:CA157" si="366">BX85</f>
        <v>8</v>
      </c>
      <c r="CB85" s="874" t="str">
        <f t="shared" si="301"/>
        <v>BUKU PEMBANTU PAJAK UP</v>
      </c>
      <c r="CC85" s="877">
        <f t="shared" si="209"/>
        <v>0</v>
      </c>
      <c r="CD85" s="805">
        <v>9</v>
      </c>
      <c r="CE85" s="806" t="str">
        <f t="shared" si="302"/>
        <v>BUKU PEMBANTU BUNGA REKENING</v>
      </c>
      <c r="CF85" s="807">
        <f t="shared" si="261"/>
        <v>0</v>
      </c>
      <c r="CG85" s="806">
        <f t="shared" ref="CG85:CG157" si="367">CD85</f>
        <v>9</v>
      </c>
      <c r="CH85" s="806" t="str">
        <f t="shared" si="304"/>
        <v>BUKU PEMBANTU BUNGA REKENING</v>
      </c>
      <c r="CI85" s="808">
        <f t="shared" si="263"/>
        <v>0</v>
      </c>
      <c r="CJ85" s="835">
        <v>10</v>
      </c>
      <c r="CK85" s="836" t="str">
        <f t="shared" si="305"/>
        <v>BUKU PEMBANTU PAJAK UP &amp; LS</v>
      </c>
      <c r="CL85" s="837">
        <f t="shared" si="306"/>
        <v>0</v>
      </c>
      <c r="CM85" s="836">
        <f t="shared" ref="CM85:CM157" si="368">CJ85</f>
        <v>10</v>
      </c>
      <c r="CN85" s="836" t="str">
        <f t="shared" si="308"/>
        <v>BUKU PEMBANTU PAJAK UP &amp; LS</v>
      </c>
      <c r="CO85" s="838">
        <f t="shared" si="309"/>
        <v>0</v>
      </c>
      <c r="CP85" s="786">
        <f t="shared" si="310"/>
        <v>0</v>
      </c>
      <c r="CQ85" s="787">
        <f t="shared" si="311"/>
        <v>0</v>
      </c>
      <c r="CR85" s="782">
        <f t="shared" si="312"/>
        <v>0</v>
      </c>
      <c r="CS85" s="733">
        <v>11</v>
      </c>
      <c r="CT85" s="734" t="str">
        <f t="shared" si="313"/>
        <v>BUKU PENGESAHAN BELANJA</v>
      </c>
      <c r="CU85" s="735">
        <f t="shared" si="314"/>
        <v>0</v>
      </c>
      <c r="CV85" s="734">
        <f t="shared" si="125"/>
        <v>11</v>
      </c>
      <c r="CW85" s="736" t="str">
        <f t="shared" si="315"/>
        <v>BUKU PENGESAHAN BELANJA</v>
      </c>
      <c r="CX85" s="737">
        <f t="shared" si="316"/>
        <v>0</v>
      </c>
      <c r="CY85" s="769">
        <v>12</v>
      </c>
      <c r="CZ85" s="770" t="str">
        <f t="shared" si="266"/>
        <v>BUKU PENGEMBALIAN BELANJA</v>
      </c>
      <c r="DA85" s="771">
        <f t="shared" si="202"/>
        <v>0</v>
      </c>
      <c r="DB85" s="770">
        <f t="shared" si="317"/>
        <v>12</v>
      </c>
      <c r="DC85" s="770" t="str">
        <f t="shared" si="318"/>
        <v>BUKU PENGEMBALIAN BELANJA</v>
      </c>
      <c r="DD85" s="772">
        <f t="shared" si="319"/>
        <v>0</v>
      </c>
    </row>
    <row r="86" spans="1:108" ht="11.25" customHeight="1" x14ac:dyDescent="0.2">
      <c r="A86" s="1124" t="s">
        <v>643</v>
      </c>
      <c r="B86" s="63"/>
      <c r="C86" s="677"/>
      <c r="D86" s="540" t="str">
        <f t="shared" si="320"/>
        <v>2026.076</v>
      </c>
      <c r="E86" s="653"/>
      <c r="F86" s="635"/>
      <c r="G86" s="649"/>
      <c r="H86" s="650"/>
      <c r="I86" s="544"/>
      <c r="J86" s="650"/>
      <c r="K86" s="543"/>
      <c r="L86" s="680"/>
      <c r="M86" s="543"/>
      <c r="N86" s="527"/>
      <c r="O86" s="651">
        <f t="shared" si="268"/>
        <v>0</v>
      </c>
      <c r="P86" s="1090">
        <f t="shared" si="269"/>
        <v>0</v>
      </c>
      <c r="Q86" s="641">
        <f t="shared" si="235"/>
        <v>0</v>
      </c>
      <c r="R86" s="640">
        <v>1</v>
      </c>
      <c r="S86" s="640" t="str">
        <f t="shared" si="236"/>
        <v>BUKU KAS UMUM</v>
      </c>
      <c r="T86" s="641">
        <f t="shared" si="237"/>
        <v>0</v>
      </c>
      <c r="U86" s="641">
        <f t="shared" si="238"/>
        <v>0</v>
      </c>
      <c r="V86" s="641">
        <f t="shared" si="239"/>
        <v>0</v>
      </c>
      <c r="W86" s="1082">
        <f t="shared" si="270"/>
        <v>0</v>
      </c>
      <c r="X86" s="641">
        <f t="shared" si="240"/>
        <v>0</v>
      </c>
      <c r="Y86" s="640">
        <f t="shared" si="271"/>
        <v>1</v>
      </c>
      <c r="Z86" s="640" t="str">
        <f t="shared" si="241"/>
        <v>BUKU KAS UMUM</v>
      </c>
      <c r="AA86" s="1083">
        <f t="shared" si="242"/>
        <v>0</v>
      </c>
      <c r="AB86" s="1055">
        <v>10</v>
      </c>
      <c r="AC86" s="1056" t="str">
        <f t="shared" si="272"/>
        <v>BUKU PEMBANTU PAJAK UP &amp; LS</v>
      </c>
      <c r="AD86" s="1057">
        <f t="shared" si="273"/>
        <v>0</v>
      </c>
      <c r="AE86" s="1057">
        <f t="shared" si="274"/>
        <v>0</v>
      </c>
      <c r="AF86" s="1057">
        <f t="shared" si="275"/>
        <v>0</v>
      </c>
      <c r="AG86" s="1057">
        <f t="shared" si="276"/>
        <v>0</v>
      </c>
      <c r="AH86" s="1057">
        <f t="shared" si="277"/>
        <v>0</v>
      </c>
      <c r="AI86" s="1058">
        <f t="shared" si="359"/>
        <v>10</v>
      </c>
      <c r="AJ86" s="1058" t="str">
        <f t="shared" si="279"/>
        <v>BUKU PEMBANTU PAJAK UP &amp; LS</v>
      </c>
      <c r="AK86" s="1059">
        <f t="shared" si="244"/>
        <v>0</v>
      </c>
      <c r="AL86" s="1014">
        <v>2</v>
      </c>
      <c r="AM86" s="1015" t="str">
        <f t="shared" si="280"/>
        <v>BUKU PEMBANTU KAS TUNAI</v>
      </c>
      <c r="AN86" s="1016">
        <f t="shared" si="245"/>
        <v>0</v>
      </c>
      <c r="AO86" s="1015">
        <f t="shared" si="360"/>
        <v>2</v>
      </c>
      <c r="AP86" s="1015" t="str">
        <f t="shared" si="282"/>
        <v>BUKU PEMBANTU KAS TUNAI</v>
      </c>
      <c r="AQ86" s="1017">
        <f t="shared" si="205"/>
        <v>0</v>
      </c>
      <c r="AR86" s="979">
        <v>3</v>
      </c>
      <c r="AS86" s="980" t="str">
        <f t="shared" si="283"/>
        <v>BUKU PEMBANTU BANK</v>
      </c>
      <c r="AT86" s="981">
        <f t="shared" si="247"/>
        <v>0</v>
      </c>
      <c r="AU86" s="981">
        <f t="shared" si="248"/>
        <v>0</v>
      </c>
      <c r="AV86" s="982">
        <f t="shared" si="284"/>
        <v>0</v>
      </c>
      <c r="AW86" s="983">
        <f t="shared" si="361"/>
        <v>3</v>
      </c>
      <c r="AX86" s="980" t="str">
        <f t="shared" si="286"/>
        <v>BUKU PEMBANTU BANK</v>
      </c>
      <c r="AY86" s="984">
        <f t="shared" si="250"/>
        <v>0</v>
      </c>
      <c r="AZ86" s="702">
        <v>4</v>
      </c>
      <c r="BA86" s="649" t="str">
        <f t="shared" si="287"/>
        <v>BUKU PEMBANTU BPP</v>
      </c>
      <c r="BB86" s="651">
        <f t="shared" si="206"/>
        <v>0</v>
      </c>
      <c r="BC86" s="650">
        <f t="shared" si="362"/>
        <v>4</v>
      </c>
      <c r="BD86" s="649" t="str">
        <f t="shared" si="289"/>
        <v>BUKU PEMBANTU BPP</v>
      </c>
      <c r="BE86" s="709">
        <f t="shared" si="207"/>
        <v>0</v>
      </c>
      <c r="BF86" s="944">
        <v>5</v>
      </c>
      <c r="BG86" s="945" t="str">
        <f t="shared" si="290"/>
        <v>BUKU PEMBANTU UANG PERSEDIAAN</v>
      </c>
      <c r="BH86" s="946">
        <f t="shared" si="252"/>
        <v>0</v>
      </c>
      <c r="BI86" s="945">
        <f t="shared" si="363"/>
        <v>5</v>
      </c>
      <c r="BJ86" s="947" t="str">
        <f t="shared" si="292"/>
        <v>BUKU PEMBANTU UANG PERSEDIAAN</v>
      </c>
      <c r="BK86" s="948">
        <f t="shared" si="208"/>
        <v>0</v>
      </c>
      <c r="BL86" s="909">
        <v>6</v>
      </c>
      <c r="BM86" s="910" t="str">
        <f t="shared" si="293"/>
        <v>BUKU PEMBANTU LS BENDAHARA</v>
      </c>
      <c r="BN86" s="911">
        <f t="shared" si="254"/>
        <v>0</v>
      </c>
      <c r="BO86" s="910">
        <f t="shared" si="364"/>
        <v>6</v>
      </c>
      <c r="BP86" s="912" t="str">
        <f t="shared" si="295"/>
        <v>BUKU PEMBANTU LS BENDAHARA</v>
      </c>
      <c r="BQ86" s="913">
        <f t="shared" si="256"/>
        <v>0</v>
      </c>
      <c r="BR86" s="702">
        <v>7</v>
      </c>
      <c r="BS86" s="650" t="str">
        <f t="shared" si="296"/>
        <v>BUKU PEMBANTU UANG MUKA PERJADIN</v>
      </c>
      <c r="BT86" s="651">
        <f t="shared" si="257"/>
        <v>0</v>
      </c>
      <c r="BU86" s="650">
        <f t="shared" si="365"/>
        <v>7</v>
      </c>
      <c r="BV86" s="649" t="str">
        <f t="shared" si="298"/>
        <v>BUKU PEMBANTU UANG MUKA PERJADIN</v>
      </c>
      <c r="BW86" s="709">
        <f t="shared" si="259"/>
        <v>0</v>
      </c>
      <c r="BX86" s="873">
        <v>8</v>
      </c>
      <c r="BY86" s="874" t="str">
        <f t="shared" si="299"/>
        <v>BUKU PEMBANTU PAJAK UP</v>
      </c>
      <c r="BZ86" s="875">
        <f t="shared" si="204"/>
        <v>0</v>
      </c>
      <c r="CA86" s="876">
        <f t="shared" si="366"/>
        <v>8</v>
      </c>
      <c r="CB86" s="874" t="str">
        <f t="shared" si="301"/>
        <v>BUKU PEMBANTU PAJAK UP</v>
      </c>
      <c r="CC86" s="877">
        <f t="shared" si="209"/>
        <v>0</v>
      </c>
      <c r="CD86" s="805">
        <v>9</v>
      </c>
      <c r="CE86" s="806" t="str">
        <f t="shared" si="302"/>
        <v>BUKU PEMBANTU BUNGA REKENING</v>
      </c>
      <c r="CF86" s="807">
        <f t="shared" si="261"/>
        <v>0</v>
      </c>
      <c r="CG86" s="806">
        <f t="shared" si="367"/>
        <v>9</v>
      </c>
      <c r="CH86" s="806" t="str">
        <f t="shared" si="304"/>
        <v>BUKU PEMBANTU BUNGA REKENING</v>
      </c>
      <c r="CI86" s="808">
        <f t="shared" si="263"/>
        <v>0</v>
      </c>
      <c r="CJ86" s="835">
        <v>10</v>
      </c>
      <c r="CK86" s="836" t="str">
        <f t="shared" si="305"/>
        <v>BUKU PEMBANTU PAJAK UP &amp; LS</v>
      </c>
      <c r="CL86" s="837">
        <f t="shared" si="306"/>
        <v>0</v>
      </c>
      <c r="CM86" s="836">
        <f t="shared" si="368"/>
        <v>10</v>
      </c>
      <c r="CN86" s="836" t="str">
        <f t="shared" si="308"/>
        <v>BUKU PEMBANTU PAJAK UP &amp; LS</v>
      </c>
      <c r="CO86" s="838">
        <f t="shared" si="309"/>
        <v>0</v>
      </c>
      <c r="CP86" s="786">
        <f t="shared" si="310"/>
        <v>0</v>
      </c>
      <c r="CQ86" s="787">
        <f t="shared" si="311"/>
        <v>0</v>
      </c>
      <c r="CR86" s="782">
        <f t="shared" si="312"/>
        <v>0</v>
      </c>
      <c r="CS86" s="733">
        <v>11</v>
      </c>
      <c r="CT86" s="734" t="str">
        <f t="shared" si="313"/>
        <v>BUKU PENGESAHAN BELANJA</v>
      </c>
      <c r="CU86" s="735">
        <f t="shared" si="314"/>
        <v>0</v>
      </c>
      <c r="CV86" s="734">
        <f t="shared" si="125"/>
        <v>11</v>
      </c>
      <c r="CW86" s="736" t="str">
        <f t="shared" si="315"/>
        <v>BUKU PENGESAHAN BELANJA</v>
      </c>
      <c r="CX86" s="737">
        <f t="shared" si="316"/>
        <v>0</v>
      </c>
      <c r="CY86" s="769">
        <v>12</v>
      </c>
      <c r="CZ86" s="770" t="str">
        <f t="shared" si="266"/>
        <v>BUKU PENGEMBALIAN BELANJA</v>
      </c>
      <c r="DA86" s="771">
        <f t="shared" si="202"/>
        <v>0</v>
      </c>
      <c r="DB86" s="770">
        <f t="shared" si="317"/>
        <v>12</v>
      </c>
      <c r="DC86" s="770" t="str">
        <f t="shared" si="318"/>
        <v>BUKU PENGEMBALIAN BELANJA</v>
      </c>
      <c r="DD86" s="772">
        <f t="shared" si="319"/>
        <v>0</v>
      </c>
    </row>
    <row r="87" spans="1:108" ht="11.25" customHeight="1" x14ac:dyDescent="0.2">
      <c r="A87" s="1124" t="s">
        <v>644</v>
      </c>
      <c r="B87" s="63"/>
      <c r="C87" s="677"/>
      <c r="D87" s="540" t="str">
        <f t="shared" si="320"/>
        <v>2026.077</v>
      </c>
      <c r="E87" s="653"/>
      <c r="F87" s="635"/>
      <c r="G87" s="649"/>
      <c r="H87" s="650"/>
      <c r="I87" s="544"/>
      <c r="J87" s="650"/>
      <c r="K87" s="543"/>
      <c r="L87" s="680"/>
      <c r="M87" s="543"/>
      <c r="N87" s="527"/>
      <c r="O87" s="651">
        <f t="shared" si="268"/>
        <v>0</v>
      </c>
      <c r="P87" s="1090">
        <f t="shared" si="269"/>
        <v>0</v>
      </c>
      <c r="Q87" s="641">
        <f t="shared" si="235"/>
        <v>0</v>
      </c>
      <c r="R87" s="640">
        <v>1</v>
      </c>
      <c r="S87" s="640" t="str">
        <f t="shared" si="236"/>
        <v>BUKU KAS UMUM</v>
      </c>
      <c r="T87" s="641">
        <f t="shared" si="237"/>
        <v>0</v>
      </c>
      <c r="U87" s="641">
        <f t="shared" si="238"/>
        <v>0</v>
      </c>
      <c r="V87" s="641">
        <f t="shared" si="239"/>
        <v>0</v>
      </c>
      <c r="W87" s="1082">
        <f t="shared" si="270"/>
        <v>0</v>
      </c>
      <c r="X87" s="641">
        <f t="shared" si="240"/>
        <v>0</v>
      </c>
      <c r="Y87" s="640">
        <f t="shared" si="271"/>
        <v>1</v>
      </c>
      <c r="Z87" s="640" t="str">
        <f t="shared" si="241"/>
        <v>BUKU KAS UMUM</v>
      </c>
      <c r="AA87" s="1083">
        <f t="shared" si="242"/>
        <v>0</v>
      </c>
      <c r="AB87" s="1055">
        <v>10</v>
      </c>
      <c r="AC87" s="1056" t="str">
        <f t="shared" si="272"/>
        <v>BUKU PEMBANTU PAJAK UP &amp; LS</v>
      </c>
      <c r="AD87" s="1057">
        <f t="shared" si="273"/>
        <v>0</v>
      </c>
      <c r="AE87" s="1057">
        <f t="shared" si="274"/>
        <v>0</v>
      </c>
      <c r="AF87" s="1057">
        <f t="shared" si="275"/>
        <v>0</v>
      </c>
      <c r="AG87" s="1057">
        <f t="shared" si="276"/>
        <v>0</v>
      </c>
      <c r="AH87" s="1057">
        <f t="shared" si="277"/>
        <v>0</v>
      </c>
      <c r="AI87" s="1058">
        <f t="shared" si="359"/>
        <v>10</v>
      </c>
      <c r="AJ87" s="1058" t="str">
        <f t="shared" si="279"/>
        <v>BUKU PEMBANTU PAJAK UP &amp; LS</v>
      </c>
      <c r="AK87" s="1059">
        <f t="shared" si="244"/>
        <v>0</v>
      </c>
      <c r="AL87" s="1014">
        <v>2</v>
      </c>
      <c r="AM87" s="1015" t="str">
        <f t="shared" si="280"/>
        <v>BUKU PEMBANTU KAS TUNAI</v>
      </c>
      <c r="AN87" s="1016">
        <f t="shared" si="245"/>
        <v>0</v>
      </c>
      <c r="AO87" s="1015">
        <f t="shared" si="360"/>
        <v>2</v>
      </c>
      <c r="AP87" s="1015" t="str">
        <f t="shared" si="282"/>
        <v>BUKU PEMBANTU KAS TUNAI</v>
      </c>
      <c r="AQ87" s="1017">
        <f t="shared" si="205"/>
        <v>0</v>
      </c>
      <c r="AR87" s="979">
        <v>3</v>
      </c>
      <c r="AS87" s="980" t="str">
        <f t="shared" si="283"/>
        <v>BUKU PEMBANTU BANK</v>
      </c>
      <c r="AT87" s="981">
        <f t="shared" si="247"/>
        <v>0</v>
      </c>
      <c r="AU87" s="981">
        <f t="shared" si="248"/>
        <v>0</v>
      </c>
      <c r="AV87" s="982">
        <f t="shared" si="284"/>
        <v>0</v>
      </c>
      <c r="AW87" s="983">
        <f t="shared" si="361"/>
        <v>3</v>
      </c>
      <c r="AX87" s="980" t="str">
        <f t="shared" si="286"/>
        <v>BUKU PEMBANTU BANK</v>
      </c>
      <c r="AY87" s="984">
        <f t="shared" si="250"/>
        <v>0</v>
      </c>
      <c r="AZ87" s="702">
        <v>4</v>
      </c>
      <c r="BA87" s="649" t="str">
        <f t="shared" si="287"/>
        <v>BUKU PEMBANTU BPP</v>
      </c>
      <c r="BB87" s="651">
        <f t="shared" si="206"/>
        <v>0</v>
      </c>
      <c r="BC87" s="650">
        <f t="shared" si="362"/>
        <v>4</v>
      </c>
      <c r="BD87" s="649" t="str">
        <f t="shared" si="289"/>
        <v>BUKU PEMBANTU BPP</v>
      </c>
      <c r="BE87" s="709">
        <f t="shared" si="207"/>
        <v>0</v>
      </c>
      <c r="BF87" s="944">
        <v>5</v>
      </c>
      <c r="BG87" s="945" t="str">
        <f t="shared" si="290"/>
        <v>BUKU PEMBANTU UANG PERSEDIAAN</v>
      </c>
      <c r="BH87" s="946">
        <f t="shared" si="252"/>
        <v>0</v>
      </c>
      <c r="BI87" s="945">
        <f t="shared" si="363"/>
        <v>5</v>
      </c>
      <c r="BJ87" s="947" t="str">
        <f t="shared" si="292"/>
        <v>BUKU PEMBANTU UANG PERSEDIAAN</v>
      </c>
      <c r="BK87" s="948">
        <f t="shared" si="208"/>
        <v>0</v>
      </c>
      <c r="BL87" s="909">
        <v>6</v>
      </c>
      <c r="BM87" s="910" t="str">
        <f t="shared" si="293"/>
        <v>BUKU PEMBANTU LS BENDAHARA</v>
      </c>
      <c r="BN87" s="911">
        <f t="shared" si="254"/>
        <v>0</v>
      </c>
      <c r="BO87" s="910">
        <f t="shared" si="364"/>
        <v>6</v>
      </c>
      <c r="BP87" s="912" t="str">
        <f t="shared" si="295"/>
        <v>BUKU PEMBANTU LS BENDAHARA</v>
      </c>
      <c r="BQ87" s="913">
        <f t="shared" si="256"/>
        <v>0</v>
      </c>
      <c r="BR87" s="702">
        <v>7</v>
      </c>
      <c r="BS87" s="650" t="str">
        <f t="shared" si="296"/>
        <v>BUKU PEMBANTU UANG MUKA PERJADIN</v>
      </c>
      <c r="BT87" s="651">
        <f t="shared" si="257"/>
        <v>0</v>
      </c>
      <c r="BU87" s="650">
        <f t="shared" si="365"/>
        <v>7</v>
      </c>
      <c r="BV87" s="649" t="str">
        <f t="shared" si="298"/>
        <v>BUKU PEMBANTU UANG MUKA PERJADIN</v>
      </c>
      <c r="BW87" s="709">
        <f t="shared" si="259"/>
        <v>0</v>
      </c>
      <c r="BX87" s="873">
        <v>8</v>
      </c>
      <c r="BY87" s="874" t="str">
        <f t="shared" si="299"/>
        <v>BUKU PEMBANTU PAJAK UP</v>
      </c>
      <c r="BZ87" s="875">
        <f t="shared" si="204"/>
        <v>0</v>
      </c>
      <c r="CA87" s="876">
        <f t="shared" si="366"/>
        <v>8</v>
      </c>
      <c r="CB87" s="874" t="str">
        <f t="shared" si="301"/>
        <v>BUKU PEMBANTU PAJAK UP</v>
      </c>
      <c r="CC87" s="877">
        <f t="shared" si="209"/>
        <v>0</v>
      </c>
      <c r="CD87" s="805">
        <v>9</v>
      </c>
      <c r="CE87" s="806" t="str">
        <f t="shared" si="302"/>
        <v>BUKU PEMBANTU BUNGA REKENING</v>
      </c>
      <c r="CF87" s="807">
        <f t="shared" si="261"/>
        <v>0</v>
      </c>
      <c r="CG87" s="806">
        <f t="shared" si="367"/>
        <v>9</v>
      </c>
      <c r="CH87" s="806" t="str">
        <f t="shared" si="304"/>
        <v>BUKU PEMBANTU BUNGA REKENING</v>
      </c>
      <c r="CI87" s="808">
        <f t="shared" si="263"/>
        <v>0</v>
      </c>
      <c r="CJ87" s="835">
        <v>10</v>
      </c>
      <c r="CK87" s="836" t="str">
        <f t="shared" si="305"/>
        <v>BUKU PEMBANTU PAJAK UP &amp; LS</v>
      </c>
      <c r="CL87" s="837">
        <f t="shared" si="306"/>
        <v>0</v>
      </c>
      <c r="CM87" s="836">
        <f t="shared" si="368"/>
        <v>10</v>
      </c>
      <c r="CN87" s="836" t="str">
        <f t="shared" si="308"/>
        <v>BUKU PEMBANTU PAJAK UP &amp; LS</v>
      </c>
      <c r="CO87" s="838">
        <f t="shared" si="309"/>
        <v>0</v>
      </c>
      <c r="CP87" s="786">
        <f t="shared" si="310"/>
        <v>0</v>
      </c>
      <c r="CQ87" s="787">
        <f t="shared" si="311"/>
        <v>0</v>
      </c>
      <c r="CR87" s="782">
        <f t="shared" si="312"/>
        <v>0</v>
      </c>
      <c r="CS87" s="733">
        <v>11</v>
      </c>
      <c r="CT87" s="734" t="str">
        <f t="shared" si="313"/>
        <v>BUKU PENGESAHAN BELANJA</v>
      </c>
      <c r="CU87" s="735">
        <f t="shared" si="314"/>
        <v>0</v>
      </c>
      <c r="CV87" s="734">
        <f t="shared" si="125"/>
        <v>11</v>
      </c>
      <c r="CW87" s="736" t="str">
        <f t="shared" si="315"/>
        <v>BUKU PENGESAHAN BELANJA</v>
      </c>
      <c r="CX87" s="737">
        <f t="shared" si="316"/>
        <v>0</v>
      </c>
      <c r="CY87" s="769">
        <v>12</v>
      </c>
      <c r="CZ87" s="770" t="str">
        <f t="shared" si="266"/>
        <v>BUKU PENGEMBALIAN BELANJA</v>
      </c>
      <c r="DA87" s="771">
        <f t="shared" si="202"/>
        <v>0</v>
      </c>
      <c r="DB87" s="770">
        <f t="shared" si="317"/>
        <v>12</v>
      </c>
      <c r="DC87" s="770" t="str">
        <f t="shared" si="318"/>
        <v>BUKU PENGEMBALIAN BELANJA</v>
      </c>
      <c r="DD87" s="772">
        <f t="shared" si="319"/>
        <v>0</v>
      </c>
    </row>
    <row r="88" spans="1:108" ht="11.25" customHeight="1" x14ac:dyDescent="0.2">
      <c r="A88" s="1124" t="s">
        <v>645</v>
      </c>
      <c r="B88" s="63"/>
      <c r="C88" s="677"/>
      <c r="D88" s="540" t="str">
        <f t="shared" si="320"/>
        <v>2026.078</v>
      </c>
      <c r="E88" s="653"/>
      <c r="F88" s="635"/>
      <c r="G88" s="649"/>
      <c r="H88" s="650"/>
      <c r="I88" s="544"/>
      <c r="J88" s="650"/>
      <c r="K88" s="543"/>
      <c r="L88" s="680"/>
      <c r="M88" s="527"/>
      <c r="N88" s="543"/>
      <c r="O88" s="651">
        <f t="shared" si="268"/>
        <v>0</v>
      </c>
      <c r="P88" s="1090">
        <f t="shared" si="269"/>
        <v>0</v>
      </c>
      <c r="Q88" s="641">
        <f t="shared" si="235"/>
        <v>0</v>
      </c>
      <c r="R88" s="640">
        <v>1</v>
      </c>
      <c r="S88" s="640" t="str">
        <f t="shared" si="236"/>
        <v>BUKU KAS UMUM</v>
      </c>
      <c r="T88" s="641">
        <f t="shared" si="237"/>
        <v>0</v>
      </c>
      <c r="U88" s="641">
        <f t="shared" si="238"/>
        <v>0</v>
      </c>
      <c r="V88" s="641">
        <f t="shared" si="239"/>
        <v>0</v>
      </c>
      <c r="W88" s="1082">
        <f t="shared" si="270"/>
        <v>0</v>
      </c>
      <c r="X88" s="641">
        <f t="shared" si="240"/>
        <v>0</v>
      </c>
      <c r="Y88" s="640">
        <f t="shared" si="271"/>
        <v>1</v>
      </c>
      <c r="Z88" s="640" t="str">
        <f t="shared" si="241"/>
        <v>BUKU KAS UMUM</v>
      </c>
      <c r="AA88" s="1083">
        <f t="shared" si="242"/>
        <v>0</v>
      </c>
      <c r="AB88" s="1055">
        <v>10</v>
      </c>
      <c r="AC88" s="1056" t="str">
        <f t="shared" si="272"/>
        <v>BUKU PEMBANTU PAJAK UP &amp; LS</v>
      </c>
      <c r="AD88" s="1057">
        <f t="shared" si="273"/>
        <v>0</v>
      </c>
      <c r="AE88" s="1057">
        <f t="shared" si="274"/>
        <v>0</v>
      </c>
      <c r="AF88" s="1057">
        <f t="shared" si="275"/>
        <v>0</v>
      </c>
      <c r="AG88" s="1057">
        <f t="shared" si="276"/>
        <v>0</v>
      </c>
      <c r="AH88" s="1057">
        <f t="shared" si="277"/>
        <v>0</v>
      </c>
      <c r="AI88" s="1058">
        <f t="shared" si="359"/>
        <v>10</v>
      </c>
      <c r="AJ88" s="1058" t="str">
        <f t="shared" si="279"/>
        <v>BUKU PEMBANTU PAJAK UP &amp; LS</v>
      </c>
      <c r="AK88" s="1059">
        <f t="shared" si="244"/>
        <v>0</v>
      </c>
      <c r="AL88" s="1014">
        <v>2</v>
      </c>
      <c r="AM88" s="1015" t="str">
        <f t="shared" si="280"/>
        <v>BUKU PEMBANTU KAS TUNAI</v>
      </c>
      <c r="AN88" s="1016">
        <f t="shared" si="245"/>
        <v>0</v>
      </c>
      <c r="AO88" s="1015">
        <f t="shared" si="360"/>
        <v>2</v>
      </c>
      <c r="AP88" s="1015" t="str">
        <f t="shared" si="282"/>
        <v>BUKU PEMBANTU KAS TUNAI</v>
      </c>
      <c r="AQ88" s="1017">
        <f t="shared" si="205"/>
        <v>0</v>
      </c>
      <c r="AR88" s="979">
        <v>3</v>
      </c>
      <c r="AS88" s="980" t="str">
        <f t="shared" si="283"/>
        <v>BUKU PEMBANTU BANK</v>
      </c>
      <c r="AT88" s="981">
        <f t="shared" si="247"/>
        <v>0</v>
      </c>
      <c r="AU88" s="981">
        <f t="shared" si="248"/>
        <v>0</v>
      </c>
      <c r="AV88" s="982">
        <f t="shared" si="284"/>
        <v>0</v>
      </c>
      <c r="AW88" s="983">
        <f t="shared" si="361"/>
        <v>3</v>
      </c>
      <c r="AX88" s="980" t="str">
        <f t="shared" si="286"/>
        <v>BUKU PEMBANTU BANK</v>
      </c>
      <c r="AY88" s="984">
        <f t="shared" si="250"/>
        <v>0</v>
      </c>
      <c r="AZ88" s="702">
        <v>4</v>
      </c>
      <c r="BA88" s="649" t="str">
        <f t="shared" si="287"/>
        <v>BUKU PEMBANTU BPP</v>
      </c>
      <c r="BB88" s="651">
        <f t="shared" si="206"/>
        <v>0</v>
      </c>
      <c r="BC88" s="650">
        <f t="shared" si="362"/>
        <v>4</v>
      </c>
      <c r="BD88" s="649" t="str">
        <f t="shared" si="289"/>
        <v>BUKU PEMBANTU BPP</v>
      </c>
      <c r="BE88" s="709">
        <f t="shared" si="207"/>
        <v>0</v>
      </c>
      <c r="BF88" s="944">
        <v>5</v>
      </c>
      <c r="BG88" s="945" t="str">
        <f t="shared" si="290"/>
        <v>BUKU PEMBANTU UANG PERSEDIAAN</v>
      </c>
      <c r="BH88" s="946">
        <f t="shared" si="252"/>
        <v>0</v>
      </c>
      <c r="BI88" s="945">
        <f t="shared" si="363"/>
        <v>5</v>
      </c>
      <c r="BJ88" s="947" t="str">
        <f t="shared" si="292"/>
        <v>BUKU PEMBANTU UANG PERSEDIAAN</v>
      </c>
      <c r="BK88" s="948">
        <f t="shared" si="208"/>
        <v>0</v>
      </c>
      <c r="BL88" s="909">
        <v>6</v>
      </c>
      <c r="BM88" s="910" t="str">
        <f t="shared" si="293"/>
        <v>BUKU PEMBANTU LS BENDAHARA</v>
      </c>
      <c r="BN88" s="911">
        <f t="shared" si="254"/>
        <v>0</v>
      </c>
      <c r="BO88" s="910">
        <f t="shared" si="364"/>
        <v>6</v>
      </c>
      <c r="BP88" s="912" t="str">
        <f t="shared" si="295"/>
        <v>BUKU PEMBANTU LS BENDAHARA</v>
      </c>
      <c r="BQ88" s="913">
        <f t="shared" si="256"/>
        <v>0</v>
      </c>
      <c r="BR88" s="702">
        <v>7</v>
      </c>
      <c r="BS88" s="650" t="str">
        <f t="shared" si="296"/>
        <v>BUKU PEMBANTU UANG MUKA PERJADIN</v>
      </c>
      <c r="BT88" s="651">
        <f t="shared" si="257"/>
        <v>0</v>
      </c>
      <c r="BU88" s="650">
        <f t="shared" si="365"/>
        <v>7</v>
      </c>
      <c r="BV88" s="649" t="str">
        <f t="shared" si="298"/>
        <v>BUKU PEMBANTU UANG MUKA PERJADIN</v>
      </c>
      <c r="BW88" s="709">
        <f t="shared" si="259"/>
        <v>0</v>
      </c>
      <c r="BX88" s="873">
        <v>8</v>
      </c>
      <c r="BY88" s="874" t="str">
        <f t="shared" si="299"/>
        <v>BUKU PEMBANTU PAJAK UP</v>
      </c>
      <c r="BZ88" s="875">
        <f t="shared" si="204"/>
        <v>0</v>
      </c>
      <c r="CA88" s="876">
        <f t="shared" si="366"/>
        <v>8</v>
      </c>
      <c r="CB88" s="874" t="str">
        <f t="shared" si="301"/>
        <v>BUKU PEMBANTU PAJAK UP</v>
      </c>
      <c r="CC88" s="877">
        <f t="shared" si="209"/>
        <v>0</v>
      </c>
      <c r="CD88" s="805">
        <v>9</v>
      </c>
      <c r="CE88" s="806" t="str">
        <f t="shared" si="302"/>
        <v>BUKU PEMBANTU BUNGA REKENING</v>
      </c>
      <c r="CF88" s="807">
        <f t="shared" si="261"/>
        <v>0</v>
      </c>
      <c r="CG88" s="806">
        <f t="shared" si="367"/>
        <v>9</v>
      </c>
      <c r="CH88" s="806" t="str">
        <f t="shared" si="304"/>
        <v>BUKU PEMBANTU BUNGA REKENING</v>
      </c>
      <c r="CI88" s="808">
        <f t="shared" si="263"/>
        <v>0</v>
      </c>
      <c r="CJ88" s="835">
        <v>10</v>
      </c>
      <c r="CK88" s="836" t="str">
        <f t="shared" si="305"/>
        <v>BUKU PEMBANTU PAJAK UP &amp; LS</v>
      </c>
      <c r="CL88" s="837">
        <f t="shared" si="306"/>
        <v>0</v>
      </c>
      <c r="CM88" s="836">
        <f t="shared" si="368"/>
        <v>10</v>
      </c>
      <c r="CN88" s="836" t="str">
        <f t="shared" si="308"/>
        <v>BUKU PEMBANTU PAJAK UP &amp; LS</v>
      </c>
      <c r="CO88" s="838">
        <f t="shared" si="309"/>
        <v>0</v>
      </c>
      <c r="CP88" s="786">
        <f t="shared" si="310"/>
        <v>0</v>
      </c>
      <c r="CQ88" s="787">
        <f t="shared" si="311"/>
        <v>0</v>
      </c>
      <c r="CR88" s="782">
        <f t="shared" si="312"/>
        <v>0</v>
      </c>
      <c r="CS88" s="733">
        <v>11</v>
      </c>
      <c r="CT88" s="734" t="str">
        <f t="shared" si="313"/>
        <v>BUKU PENGESAHAN BELANJA</v>
      </c>
      <c r="CU88" s="735">
        <f t="shared" si="314"/>
        <v>0</v>
      </c>
      <c r="CV88" s="734">
        <f t="shared" si="125"/>
        <v>11</v>
      </c>
      <c r="CW88" s="736" t="str">
        <f t="shared" si="315"/>
        <v>BUKU PENGESAHAN BELANJA</v>
      </c>
      <c r="CX88" s="737">
        <f t="shared" si="316"/>
        <v>0</v>
      </c>
      <c r="CY88" s="769">
        <v>12</v>
      </c>
      <c r="CZ88" s="770" t="str">
        <f t="shared" si="266"/>
        <v>BUKU PENGEMBALIAN BELANJA</v>
      </c>
      <c r="DA88" s="771">
        <f t="shared" si="202"/>
        <v>0</v>
      </c>
      <c r="DB88" s="770">
        <f t="shared" si="317"/>
        <v>12</v>
      </c>
      <c r="DC88" s="770" t="str">
        <f t="shared" si="318"/>
        <v>BUKU PENGEMBALIAN BELANJA</v>
      </c>
      <c r="DD88" s="772">
        <f t="shared" si="319"/>
        <v>0</v>
      </c>
    </row>
    <row r="89" spans="1:108" x14ac:dyDescent="0.2">
      <c r="A89" s="1124" t="s">
        <v>646</v>
      </c>
      <c r="B89" s="63"/>
      <c r="C89" s="677"/>
      <c r="D89" s="540" t="str">
        <f t="shared" si="320"/>
        <v>2026.079</v>
      </c>
      <c r="E89" s="653"/>
      <c r="F89" s="635"/>
      <c r="G89" s="649"/>
      <c r="H89" s="650"/>
      <c r="I89" s="544"/>
      <c r="J89" s="650"/>
      <c r="K89" s="543"/>
      <c r="L89" s="680"/>
      <c r="M89" s="527"/>
      <c r="N89" s="543"/>
      <c r="O89" s="651">
        <f t="shared" si="268"/>
        <v>0</v>
      </c>
      <c r="P89" s="1090">
        <f t="shared" si="269"/>
        <v>0</v>
      </c>
      <c r="Q89" s="641">
        <f t="shared" si="235"/>
        <v>0</v>
      </c>
      <c r="R89" s="640">
        <v>1</v>
      </c>
      <c r="S89" s="640" t="str">
        <f t="shared" si="236"/>
        <v>BUKU KAS UMUM</v>
      </c>
      <c r="T89" s="641">
        <f t="shared" si="237"/>
        <v>0</v>
      </c>
      <c r="U89" s="641">
        <f t="shared" si="238"/>
        <v>0</v>
      </c>
      <c r="V89" s="641">
        <f t="shared" si="239"/>
        <v>0</v>
      </c>
      <c r="W89" s="1082">
        <f t="shared" si="270"/>
        <v>0</v>
      </c>
      <c r="X89" s="641">
        <f t="shared" si="240"/>
        <v>0</v>
      </c>
      <c r="Y89" s="640">
        <f t="shared" si="271"/>
        <v>1</v>
      </c>
      <c r="Z89" s="640" t="str">
        <f t="shared" si="241"/>
        <v>BUKU KAS UMUM</v>
      </c>
      <c r="AA89" s="1083">
        <f t="shared" si="242"/>
        <v>0</v>
      </c>
      <c r="AB89" s="1055">
        <v>10</v>
      </c>
      <c r="AC89" s="1056" t="str">
        <f t="shared" si="272"/>
        <v>BUKU PEMBANTU PAJAK UP &amp; LS</v>
      </c>
      <c r="AD89" s="1057">
        <f t="shared" si="273"/>
        <v>0</v>
      </c>
      <c r="AE89" s="1057">
        <f t="shared" si="274"/>
        <v>0</v>
      </c>
      <c r="AF89" s="1057">
        <f t="shared" si="275"/>
        <v>0</v>
      </c>
      <c r="AG89" s="1057">
        <f t="shared" si="276"/>
        <v>0</v>
      </c>
      <c r="AH89" s="1057">
        <f t="shared" si="277"/>
        <v>0</v>
      </c>
      <c r="AI89" s="1058">
        <f t="shared" si="359"/>
        <v>10</v>
      </c>
      <c r="AJ89" s="1058" t="str">
        <f t="shared" si="279"/>
        <v>BUKU PEMBANTU PAJAK UP &amp; LS</v>
      </c>
      <c r="AK89" s="1059">
        <f t="shared" si="244"/>
        <v>0</v>
      </c>
      <c r="AL89" s="1014">
        <v>2</v>
      </c>
      <c r="AM89" s="1015" t="str">
        <f t="shared" si="280"/>
        <v>BUKU PEMBANTU KAS TUNAI</v>
      </c>
      <c r="AN89" s="1016">
        <f t="shared" si="245"/>
        <v>0</v>
      </c>
      <c r="AO89" s="1015">
        <f t="shared" si="360"/>
        <v>2</v>
      </c>
      <c r="AP89" s="1015" t="str">
        <f t="shared" si="282"/>
        <v>BUKU PEMBANTU KAS TUNAI</v>
      </c>
      <c r="AQ89" s="1017">
        <f t="shared" si="205"/>
        <v>0</v>
      </c>
      <c r="AR89" s="979">
        <v>3</v>
      </c>
      <c r="AS89" s="980" t="str">
        <f t="shared" si="283"/>
        <v>BUKU PEMBANTU BANK</v>
      </c>
      <c r="AT89" s="981">
        <f t="shared" si="247"/>
        <v>0</v>
      </c>
      <c r="AU89" s="981">
        <f t="shared" si="248"/>
        <v>0</v>
      </c>
      <c r="AV89" s="982">
        <f t="shared" si="284"/>
        <v>0</v>
      </c>
      <c r="AW89" s="983">
        <f t="shared" si="361"/>
        <v>3</v>
      </c>
      <c r="AX89" s="980" t="str">
        <f t="shared" si="286"/>
        <v>BUKU PEMBANTU BANK</v>
      </c>
      <c r="AY89" s="984">
        <f t="shared" si="250"/>
        <v>0</v>
      </c>
      <c r="AZ89" s="702">
        <v>4</v>
      </c>
      <c r="BA89" s="649" t="str">
        <f t="shared" si="287"/>
        <v>BUKU PEMBANTU BPP</v>
      </c>
      <c r="BB89" s="651">
        <f t="shared" si="206"/>
        <v>0</v>
      </c>
      <c r="BC89" s="650">
        <f t="shared" si="362"/>
        <v>4</v>
      </c>
      <c r="BD89" s="649" t="str">
        <f t="shared" si="289"/>
        <v>BUKU PEMBANTU BPP</v>
      </c>
      <c r="BE89" s="709">
        <f t="shared" si="207"/>
        <v>0</v>
      </c>
      <c r="BF89" s="944">
        <v>5</v>
      </c>
      <c r="BG89" s="945" t="str">
        <f t="shared" si="290"/>
        <v>BUKU PEMBANTU UANG PERSEDIAAN</v>
      </c>
      <c r="BH89" s="946">
        <f t="shared" si="252"/>
        <v>0</v>
      </c>
      <c r="BI89" s="945">
        <f t="shared" si="363"/>
        <v>5</v>
      </c>
      <c r="BJ89" s="947" t="str">
        <f t="shared" si="292"/>
        <v>BUKU PEMBANTU UANG PERSEDIAAN</v>
      </c>
      <c r="BK89" s="948">
        <f t="shared" si="208"/>
        <v>0</v>
      </c>
      <c r="BL89" s="909">
        <v>6</v>
      </c>
      <c r="BM89" s="910" t="str">
        <f t="shared" si="293"/>
        <v>BUKU PEMBANTU LS BENDAHARA</v>
      </c>
      <c r="BN89" s="911">
        <f t="shared" si="254"/>
        <v>0</v>
      </c>
      <c r="BO89" s="910">
        <f t="shared" si="364"/>
        <v>6</v>
      </c>
      <c r="BP89" s="912" t="str">
        <f t="shared" si="295"/>
        <v>BUKU PEMBANTU LS BENDAHARA</v>
      </c>
      <c r="BQ89" s="913">
        <f t="shared" si="256"/>
        <v>0</v>
      </c>
      <c r="BR89" s="702">
        <v>7</v>
      </c>
      <c r="BS89" s="650" t="str">
        <f t="shared" si="296"/>
        <v>BUKU PEMBANTU UANG MUKA PERJADIN</v>
      </c>
      <c r="BT89" s="651">
        <f t="shared" si="257"/>
        <v>0</v>
      </c>
      <c r="BU89" s="650">
        <f t="shared" si="365"/>
        <v>7</v>
      </c>
      <c r="BV89" s="649" t="str">
        <f t="shared" si="298"/>
        <v>BUKU PEMBANTU UANG MUKA PERJADIN</v>
      </c>
      <c r="BW89" s="709">
        <f t="shared" si="259"/>
        <v>0</v>
      </c>
      <c r="BX89" s="873">
        <v>8</v>
      </c>
      <c r="BY89" s="874" t="str">
        <f t="shared" si="299"/>
        <v>BUKU PEMBANTU PAJAK UP</v>
      </c>
      <c r="BZ89" s="875">
        <f t="shared" si="204"/>
        <v>0</v>
      </c>
      <c r="CA89" s="876">
        <f t="shared" si="366"/>
        <v>8</v>
      </c>
      <c r="CB89" s="874" t="str">
        <f t="shared" si="301"/>
        <v>BUKU PEMBANTU PAJAK UP</v>
      </c>
      <c r="CC89" s="877">
        <f t="shared" si="209"/>
        <v>0</v>
      </c>
      <c r="CD89" s="805">
        <v>9</v>
      </c>
      <c r="CE89" s="806" t="str">
        <f t="shared" si="302"/>
        <v>BUKU PEMBANTU BUNGA REKENING</v>
      </c>
      <c r="CF89" s="807">
        <f t="shared" si="261"/>
        <v>0</v>
      </c>
      <c r="CG89" s="806">
        <f t="shared" si="367"/>
        <v>9</v>
      </c>
      <c r="CH89" s="806" t="str">
        <f t="shared" si="304"/>
        <v>BUKU PEMBANTU BUNGA REKENING</v>
      </c>
      <c r="CI89" s="808">
        <f t="shared" si="263"/>
        <v>0</v>
      </c>
      <c r="CJ89" s="835">
        <v>10</v>
      </c>
      <c r="CK89" s="836" t="str">
        <f t="shared" si="305"/>
        <v>BUKU PEMBANTU PAJAK UP &amp; LS</v>
      </c>
      <c r="CL89" s="837">
        <f t="shared" si="306"/>
        <v>0</v>
      </c>
      <c r="CM89" s="836">
        <f t="shared" si="368"/>
        <v>10</v>
      </c>
      <c r="CN89" s="836" t="str">
        <f t="shared" si="308"/>
        <v>BUKU PEMBANTU PAJAK UP &amp; LS</v>
      </c>
      <c r="CO89" s="838">
        <f t="shared" si="309"/>
        <v>0</v>
      </c>
      <c r="CP89" s="786">
        <f t="shared" si="310"/>
        <v>0</v>
      </c>
      <c r="CQ89" s="787">
        <f t="shared" si="311"/>
        <v>0</v>
      </c>
      <c r="CR89" s="782">
        <f t="shared" si="312"/>
        <v>0</v>
      </c>
      <c r="CS89" s="733">
        <v>11</v>
      </c>
      <c r="CT89" s="734" t="str">
        <f t="shared" si="313"/>
        <v>BUKU PENGESAHAN BELANJA</v>
      </c>
      <c r="CU89" s="735">
        <f t="shared" si="314"/>
        <v>0</v>
      </c>
      <c r="CV89" s="734">
        <f t="shared" si="125"/>
        <v>11</v>
      </c>
      <c r="CW89" s="736" t="str">
        <f t="shared" si="315"/>
        <v>BUKU PENGESAHAN BELANJA</v>
      </c>
      <c r="CX89" s="737">
        <f t="shared" si="316"/>
        <v>0</v>
      </c>
      <c r="CY89" s="769">
        <v>12</v>
      </c>
      <c r="CZ89" s="770" t="str">
        <f t="shared" si="266"/>
        <v>BUKU PENGEMBALIAN BELANJA</v>
      </c>
      <c r="DA89" s="771">
        <f t="shared" si="202"/>
        <v>0</v>
      </c>
      <c r="DB89" s="770">
        <f t="shared" si="317"/>
        <v>12</v>
      </c>
      <c r="DC89" s="770" t="str">
        <f t="shared" si="318"/>
        <v>BUKU PENGEMBALIAN BELANJA</v>
      </c>
      <c r="DD89" s="772">
        <f t="shared" si="319"/>
        <v>0</v>
      </c>
    </row>
    <row r="90" spans="1:108" ht="11.25" customHeight="1" x14ac:dyDescent="0.2">
      <c r="A90" s="1124" t="s">
        <v>647</v>
      </c>
      <c r="B90" s="63"/>
      <c r="C90" s="677"/>
      <c r="D90" s="540" t="str">
        <f t="shared" si="320"/>
        <v>2026.080</v>
      </c>
      <c r="E90" s="653"/>
      <c r="F90" s="635"/>
      <c r="G90" s="649"/>
      <c r="H90" s="650"/>
      <c r="I90" s="544"/>
      <c r="J90" s="650"/>
      <c r="K90" s="650"/>
      <c r="L90" s="680"/>
      <c r="M90" s="650"/>
      <c r="N90" s="650"/>
      <c r="O90" s="651">
        <f t="shared" si="268"/>
        <v>0</v>
      </c>
      <c r="P90" s="1090">
        <f t="shared" si="269"/>
        <v>0</v>
      </c>
      <c r="Q90" s="641">
        <f t="shared" si="235"/>
        <v>0</v>
      </c>
      <c r="R90" s="640">
        <v>1</v>
      </c>
      <c r="S90" s="640" t="str">
        <f t="shared" si="236"/>
        <v>BUKU KAS UMUM</v>
      </c>
      <c r="T90" s="641">
        <f t="shared" si="237"/>
        <v>0</v>
      </c>
      <c r="U90" s="641">
        <f t="shared" si="238"/>
        <v>0</v>
      </c>
      <c r="V90" s="641">
        <f t="shared" si="239"/>
        <v>0</v>
      </c>
      <c r="W90" s="1082">
        <f t="shared" si="270"/>
        <v>0</v>
      </c>
      <c r="X90" s="641">
        <f t="shared" si="240"/>
        <v>0</v>
      </c>
      <c r="Y90" s="640">
        <f t="shared" si="271"/>
        <v>1</v>
      </c>
      <c r="Z90" s="640" t="str">
        <f t="shared" si="241"/>
        <v>BUKU KAS UMUM</v>
      </c>
      <c r="AA90" s="1083">
        <f t="shared" si="242"/>
        <v>0</v>
      </c>
      <c r="AB90" s="1055">
        <v>10</v>
      </c>
      <c r="AC90" s="1056" t="str">
        <f t="shared" si="272"/>
        <v>BUKU PEMBANTU PAJAK UP &amp; LS</v>
      </c>
      <c r="AD90" s="1057">
        <f t="shared" si="273"/>
        <v>0</v>
      </c>
      <c r="AE90" s="1057">
        <f t="shared" si="274"/>
        <v>0</v>
      </c>
      <c r="AF90" s="1057">
        <f t="shared" si="275"/>
        <v>0</v>
      </c>
      <c r="AG90" s="1057">
        <f t="shared" si="276"/>
        <v>0</v>
      </c>
      <c r="AH90" s="1057">
        <f t="shared" si="277"/>
        <v>0</v>
      </c>
      <c r="AI90" s="1058">
        <f t="shared" si="359"/>
        <v>10</v>
      </c>
      <c r="AJ90" s="1058" t="str">
        <f t="shared" si="279"/>
        <v>BUKU PEMBANTU PAJAK UP &amp; LS</v>
      </c>
      <c r="AK90" s="1059">
        <f t="shared" si="244"/>
        <v>0</v>
      </c>
      <c r="AL90" s="1014">
        <v>2</v>
      </c>
      <c r="AM90" s="1015" t="str">
        <f t="shared" si="280"/>
        <v>BUKU PEMBANTU KAS TUNAI</v>
      </c>
      <c r="AN90" s="1016">
        <f t="shared" si="245"/>
        <v>0</v>
      </c>
      <c r="AO90" s="1015">
        <f t="shared" si="360"/>
        <v>2</v>
      </c>
      <c r="AP90" s="1015" t="str">
        <f t="shared" si="282"/>
        <v>BUKU PEMBANTU KAS TUNAI</v>
      </c>
      <c r="AQ90" s="1017">
        <f t="shared" si="205"/>
        <v>0</v>
      </c>
      <c r="AR90" s="979">
        <v>3</v>
      </c>
      <c r="AS90" s="980" t="str">
        <f t="shared" si="283"/>
        <v>BUKU PEMBANTU BANK</v>
      </c>
      <c r="AT90" s="981">
        <f t="shared" si="247"/>
        <v>0</v>
      </c>
      <c r="AU90" s="981">
        <f t="shared" si="248"/>
        <v>0</v>
      </c>
      <c r="AV90" s="982">
        <f t="shared" si="284"/>
        <v>0</v>
      </c>
      <c r="AW90" s="983">
        <f t="shared" si="361"/>
        <v>3</v>
      </c>
      <c r="AX90" s="980" t="str">
        <f t="shared" si="286"/>
        <v>BUKU PEMBANTU BANK</v>
      </c>
      <c r="AY90" s="984">
        <f t="shared" si="250"/>
        <v>0</v>
      </c>
      <c r="AZ90" s="702">
        <v>4</v>
      </c>
      <c r="BA90" s="649" t="str">
        <f t="shared" si="287"/>
        <v>BUKU PEMBANTU BPP</v>
      </c>
      <c r="BB90" s="651">
        <f t="shared" si="206"/>
        <v>0</v>
      </c>
      <c r="BC90" s="650">
        <f t="shared" si="362"/>
        <v>4</v>
      </c>
      <c r="BD90" s="649" t="str">
        <f t="shared" si="289"/>
        <v>BUKU PEMBANTU BPP</v>
      </c>
      <c r="BE90" s="709">
        <f t="shared" si="207"/>
        <v>0</v>
      </c>
      <c r="BF90" s="944">
        <v>5</v>
      </c>
      <c r="BG90" s="945" t="str">
        <f t="shared" si="290"/>
        <v>BUKU PEMBANTU UANG PERSEDIAAN</v>
      </c>
      <c r="BH90" s="946">
        <f t="shared" si="252"/>
        <v>0</v>
      </c>
      <c r="BI90" s="945">
        <f t="shared" si="363"/>
        <v>5</v>
      </c>
      <c r="BJ90" s="947" t="str">
        <f t="shared" si="292"/>
        <v>BUKU PEMBANTU UANG PERSEDIAAN</v>
      </c>
      <c r="BK90" s="948">
        <f t="shared" si="208"/>
        <v>0</v>
      </c>
      <c r="BL90" s="909">
        <v>6</v>
      </c>
      <c r="BM90" s="910" t="str">
        <f t="shared" si="293"/>
        <v>BUKU PEMBANTU LS BENDAHARA</v>
      </c>
      <c r="BN90" s="911">
        <f t="shared" si="254"/>
        <v>0</v>
      </c>
      <c r="BO90" s="910">
        <f t="shared" si="364"/>
        <v>6</v>
      </c>
      <c r="BP90" s="912" t="str">
        <f t="shared" si="295"/>
        <v>BUKU PEMBANTU LS BENDAHARA</v>
      </c>
      <c r="BQ90" s="913">
        <f t="shared" si="256"/>
        <v>0</v>
      </c>
      <c r="BR90" s="702">
        <v>7</v>
      </c>
      <c r="BS90" s="650" t="str">
        <f t="shared" si="296"/>
        <v>BUKU PEMBANTU UANG MUKA PERJADIN</v>
      </c>
      <c r="BT90" s="651">
        <f t="shared" si="257"/>
        <v>0</v>
      </c>
      <c r="BU90" s="650">
        <f t="shared" si="365"/>
        <v>7</v>
      </c>
      <c r="BV90" s="649" t="str">
        <f t="shared" si="298"/>
        <v>BUKU PEMBANTU UANG MUKA PERJADIN</v>
      </c>
      <c r="BW90" s="709">
        <f t="shared" si="259"/>
        <v>0</v>
      </c>
      <c r="BX90" s="873">
        <v>8</v>
      </c>
      <c r="BY90" s="874" t="str">
        <f t="shared" si="299"/>
        <v>BUKU PEMBANTU PAJAK UP</v>
      </c>
      <c r="BZ90" s="875">
        <f t="shared" si="204"/>
        <v>0</v>
      </c>
      <c r="CA90" s="876">
        <f t="shared" si="366"/>
        <v>8</v>
      </c>
      <c r="CB90" s="874" t="str">
        <f t="shared" si="301"/>
        <v>BUKU PEMBANTU PAJAK UP</v>
      </c>
      <c r="CC90" s="877">
        <f t="shared" si="209"/>
        <v>0</v>
      </c>
      <c r="CD90" s="805">
        <v>9</v>
      </c>
      <c r="CE90" s="806" t="str">
        <f t="shared" si="302"/>
        <v>BUKU PEMBANTU BUNGA REKENING</v>
      </c>
      <c r="CF90" s="807">
        <f t="shared" si="261"/>
        <v>0</v>
      </c>
      <c r="CG90" s="806">
        <f t="shared" si="367"/>
        <v>9</v>
      </c>
      <c r="CH90" s="806" t="str">
        <f t="shared" si="304"/>
        <v>BUKU PEMBANTU BUNGA REKENING</v>
      </c>
      <c r="CI90" s="808">
        <f t="shared" si="263"/>
        <v>0</v>
      </c>
      <c r="CJ90" s="835">
        <v>10</v>
      </c>
      <c r="CK90" s="836" t="str">
        <f t="shared" si="305"/>
        <v>BUKU PEMBANTU PAJAK UP &amp; LS</v>
      </c>
      <c r="CL90" s="837">
        <f t="shared" si="306"/>
        <v>0</v>
      </c>
      <c r="CM90" s="836">
        <f t="shared" si="368"/>
        <v>10</v>
      </c>
      <c r="CN90" s="836" t="str">
        <f t="shared" si="308"/>
        <v>BUKU PEMBANTU PAJAK UP &amp; LS</v>
      </c>
      <c r="CO90" s="838">
        <f t="shared" si="309"/>
        <v>0</v>
      </c>
      <c r="CP90" s="786">
        <f t="shared" si="310"/>
        <v>0</v>
      </c>
      <c r="CQ90" s="787">
        <f>IF(E90="H1",M90,IF(E90="H2",M90,IF(E90="J3",M90,0)))</f>
        <v>0</v>
      </c>
      <c r="CR90" s="782">
        <f>IF(E90="H1",N90,IF(E90="H2",N90,IF(E90="J3",N90,0)))</f>
        <v>0</v>
      </c>
      <c r="CS90" s="733">
        <v>11</v>
      </c>
      <c r="CT90" s="734" t="str">
        <f t="shared" si="313"/>
        <v>BUKU PENGESAHAN BELANJA</v>
      </c>
      <c r="CU90" s="735">
        <f t="shared" si="314"/>
        <v>0</v>
      </c>
      <c r="CV90" s="734">
        <f t="shared" ref="CV90:CV161" si="369">CS90</f>
        <v>11</v>
      </c>
      <c r="CW90" s="736" t="str">
        <f t="shared" si="315"/>
        <v>BUKU PENGESAHAN BELANJA</v>
      </c>
      <c r="CX90" s="737">
        <f t="shared" si="316"/>
        <v>0</v>
      </c>
      <c r="CY90" s="769">
        <v>12</v>
      </c>
      <c r="CZ90" s="770" t="str">
        <f t="shared" si="266"/>
        <v>BUKU PENGEMBALIAN BELANJA</v>
      </c>
      <c r="DA90" s="771">
        <f t="shared" si="202"/>
        <v>0</v>
      </c>
      <c r="DB90" s="770">
        <f t="shared" si="317"/>
        <v>12</v>
      </c>
      <c r="DC90" s="770" t="str">
        <f t="shared" si="318"/>
        <v>BUKU PENGEMBALIAN BELANJA</v>
      </c>
      <c r="DD90" s="772">
        <f t="shared" si="319"/>
        <v>0</v>
      </c>
    </row>
    <row r="91" spans="1:108" ht="11.25" customHeight="1" x14ac:dyDescent="0.2">
      <c r="A91" s="1124" t="s">
        <v>648</v>
      </c>
      <c r="B91" s="63"/>
      <c r="C91" s="677"/>
      <c r="D91" s="540" t="str">
        <f t="shared" si="320"/>
        <v>2026.081</v>
      </c>
      <c r="E91" s="653"/>
      <c r="F91" s="635"/>
      <c r="G91" s="649"/>
      <c r="H91" s="650"/>
      <c r="I91" s="544"/>
      <c r="J91" s="650"/>
      <c r="K91" s="650"/>
      <c r="L91" s="680"/>
      <c r="M91" s="650"/>
      <c r="N91" s="650"/>
      <c r="O91" s="651">
        <f t="shared" si="268"/>
        <v>0</v>
      </c>
      <c r="P91" s="1090">
        <f t="shared" si="269"/>
        <v>0</v>
      </c>
      <c r="Q91" s="641">
        <f t="shared" si="235"/>
        <v>0</v>
      </c>
      <c r="R91" s="640">
        <v>1</v>
      </c>
      <c r="S91" s="640" t="str">
        <f t="shared" si="236"/>
        <v>BUKU KAS UMUM</v>
      </c>
      <c r="T91" s="641">
        <f t="shared" si="237"/>
        <v>0</v>
      </c>
      <c r="U91" s="641">
        <f t="shared" si="238"/>
        <v>0</v>
      </c>
      <c r="V91" s="641">
        <f t="shared" si="239"/>
        <v>0</v>
      </c>
      <c r="W91" s="1082">
        <f t="shared" si="270"/>
        <v>0</v>
      </c>
      <c r="X91" s="641">
        <f t="shared" si="240"/>
        <v>0</v>
      </c>
      <c r="Y91" s="640">
        <f t="shared" si="271"/>
        <v>1</v>
      </c>
      <c r="Z91" s="640" t="str">
        <f t="shared" si="241"/>
        <v>BUKU KAS UMUM</v>
      </c>
      <c r="AA91" s="1083">
        <f t="shared" si="242"/>
        <v>0</v>
      </c>
      <c r="AB91" s="1055">
        <v>10</v>
      </c>
      <c r="AC91" s="1056" t="str">
        <f t="shared" si="272"/>
        <v>BUKU PEMBANTU PAJAK UP &amp; LS</v>
      </c>
      <c r="AD91" s="1057">
        <f t="shared" si="273"/>
        <v>0</v>
      </c>
      <c r="AE91" s="1057">
        <f t="shared" si="274"/>
        <v>0</v>
      </c>
      <c r="AF91" s="1057">
        <f t="shared" si="275"/>
        <v>0</v>
      </c>
      <c r="AG91" s="1057">
        <f t="shared" si="276"/>
        <v>0</v>
      </c>
      <c r="AH91" s="1057">
        <f t="shared" si="277"/>
        <v>0</v>
      </c>
      <c r="AI91" s="1058">
        <f t="shared" si="359"/>
        <v>10</v>
      </c>
      <c r="AJ91" s="1058" t="str">
        <f t="shared" si="279"/>
        <v>BUKU PEMBANTU PAJAK UP &amp; LS</v>
      </c>
      <c r="AK91" s="1059">
        <f t="shared" si="244"/>
        <v>0</v>
      </c>
      <c r="AL91" s="1014">
        <v>2</v>
      </c>
      <c r="AM91" s="1015" t="str">
        <f t="shared" si="280"/>
        <v>BUKU PEMBANTU KAS TUNAI</v>
      </c>
      <c r="AN91" s="1016">
        <f t="shared" si="245"/>
        <v>0</v>
      </c>
      <c r="AO91" s="1015">
        <f t="shared" si="360"/>
        <v>2</v>
      </c>
      <c r="AP91" s="1015" t="str">
        <f t="shared" si="282"/>
        <v>BUKU PEMBANTU KAS TUNAI</v>
      </c>
      <c r="AQ91" s="1017">
        <f t="shared" si="205"/>
        <v>0</v>
      </c>
      <c r="AR91" s="979">
        <v>3</v>
      </c>
      <c r="AS91" s="980" t="str">
        <f t="shared" si="283"/>
        <v>BUKU PEMBANTU BANK</v>
      </c>
      <c r="AT91" s="981">
        <f t="shared" si="247"/>
        <v>0</v>
      </c>
      <c r="AU91" s="981">
        <f t="shared" si="248"/>
        <v>0</v>
      </c>
      <c r="AV91" s="982">
        <f t="shared" si="284"/>
        <v>0</v>
      </c>
      <c r="AW91" s="983">
        <f t="shared" si="361"/>
        <v>3</v>
      </c>
      <c r="AX91" s="980" t="str">
        <f t="shared" si="286"/>
        <v>BUKU PEMBANTU BANK</v>
      </c>
      <c r="AY91" s="984">
        <f t="shared" si="250"/>
        <v>0</v>
      </c>
      <c r="AZ91" s="702">
        <v>4</v>
      </c>
      <c r="BA91" s="649" t="str">
        <f t="shared" si="287"/>
        <v>BUKU PEMBANTU BPP</v>
      </c>
      <c r="BB91" s="651">
        <f t="shared" si="206"/>
        <v>0</v>
      </c>
      <c r="BC91" s="650">
        <f t="shared" si="362"/>
        <v>4</v>
      </c>
      <c r="BD91" s="649" t="str">
        <f t="shared" si="289"/>
        <v>BUKU PEMBANTU BPP</v>
      </c>
      <c r="BE91" s="709">
        <f t="shared" si="207"/>
        <v>0</v>
      </c>
      <c r="BF91" s="944">
        <v>5</v>
      </c>
      <c r="BG91" s="945" t="str">
        <f t="shared" si="290"/>
        <v>BUKU PEMBANTU UANG PERSEDIAAN</v>
      </c>
      <c r="BH91" s="946">
        <f t="shared" si="252"/>
        <v>0</v>
      </c>
      <c r="BI91" s="945">
        <f t="shared" si="363"/>
        <v>5</v>
      </c>
      <c r="BJ91" s="947" t="str">
        <f t="shared" si="292"/>
        <v>BUKU PEMBANTU UANG PERSEDIAAN</v>
      </c>
      <c r="BK91" s="948">
        <f t="shared" si="208"/>
        <v>0</v>
      </c>
      <c r="BL91" s="909">
        <v>6</v>
      </c>
      <c r="BM91" s="910" t="str">
        <f t="shared" si="293"/>
        <v>BUKU PEMBANTU LS BENDAHARA</v>
      </c>
      <c r="BN91" s="911">
        <f t="shared" si="254"/>
        <v>0</v>
      </c>
      <c r="BO91" s="910">
        <f t="shared" si="364"/>
        <v>6</v>
      </c>
      <c r="BP91" s="912" t="str">
        <f t="shared" si="295"/>
        <v>BUKU PEMBANTU LS BENDAHARA</v>
      </c>
      <c r="BQ91" s="913">
        <f t="shared" si="256"/>
        <v>0</v>
      </c>
      <c r="BR91" s="702">
        <v>7</v>
      </c>
      <c r="BS91" s="650" t="str">
        <f t="shared" si="296"/>
        <v>BUKU PEMBANTU UANG MUKA PERJADIN</v>
      </c>
      <c r="BT91" s="651">
        <f t="shared" si="257"/>
        <v>0</v>
      </c>
      <c r="BU91" s="650">
        <f t="shared" si="365"/>
        <v>7</v>
      </c>
      <c r="BV91" s="649" t="str">
        <f t="shared" si="298"/>
        <v>BUKU PEMBANTU UANG MUKA PERJADIN</v>
      </c>
      <c r="BW91" s="709">
        <f t="shared" si="259"/>
        <v>0</v>
      </c>
      <c r="BX91" s="873">
        <v>8</v>
      </c>
      <c r="BY91" s="874" t="str">
        <f t="shared" si="299"/>
        <v>BUKU PEMBANTU PAJAK UP</v>
      </c>
      <c r="BZ91" s="875">
        <f t="shared" si="204"/>
        <v>0</v>
      </c>
      <c r="CA91" s="876">
        <f t="shared" si="366"/>
        <v>8</v>
      </c>
      <c r="CB91" s="874" t="str">
        <f t="shared" si="301"/>
        <v>BUKU PEMBANTU PAJAK UP</v>
      </c>
      <c r="CC91" s="877">
        <f t="shared" si="209"/>
        <v>0</v>
      </c>
      <c r="CD91" s="805">
        <v>9</v>
      </c>
      <c r="CE91" s="806" t="str">
        <f t="shared" si="302"/>
        <v>BUKU PEMBANTU BUNGA REKENING</v>
      </c>
      <c r="CF91" s="807">
        <f t="shared" si="261"/>
        <v>0</v>
      </c>
      <c r="CG91" s="806">
        <f t="shared" si="367"/>
        <v>9</v>
      </c>
      <c r="CH91" s="806" t="str">
        <f t="shared" si="304"/>
        <v>BUKU PEMBANTU BUNGA REKENING</v>
      </c>
      <c r="CI91" s="808">
        <f t="shared" si="263"/>
        <v>0</v>
      </c>
      <c r="CJ91" s="835">
        <v>10</v>
      </c>
      <c r="CK91" s="836" t="str">
        <f t="shared" si="305"/>
        <v>BUKU PEMBANTU PAJAK UP &amp; LS</v>
      </c>
      <c r="CL91" s="837">
        <f t="shared" si="306"/>
        <v>0</v>
      </c>
      <c r="CM91" s="836">
        <f t="shared" si="368"/>
        <v>10</v>
      </c>
      <c r="CN91" s="836" t="str">
        <f t="shared" si="308"/>
        <v>BUKU PEMBANTU PAJAK UP &amp; LS</v>
      </c>
      <c r="CO91" s="838">
        <f t="shared" si="309"/>
        <v>0</v>
      </c>
      <c r="CP91" s="786">
        <f t="shared" si="310"/>
        <v>0</v>
      </c>
      <c r="CQ91" s="787">
        <f>IF(E91="H1",M91,IF(E91="H2",M91,IF(E91="J3",M91,0)))</f>
        <v>0</v>
      </c>
      <c r="CR91" s="782">
        <f>IF(E91="H1",N91,IF(E91="H2",N91,IF(E91="J3",N91,0)))</f>
        <v>0</v>
      </c>
      <c r="CS91" s="733">
        <v>11</v>
      </c>
      <c r="CT91" s="734" t="str">
        <f t="shared" si="313"/>
        <v>BUKU PENGESAHAN BELANJA</v>
      </c>
      <c r="CU91" s="735">
        <f t="shared" si="314"/>
        <v>0</v>
      </c>
      <c r="CV91" s="734">
        <f t="shared" si="369"/>
        <v>11</v>
      </c>
      <c r="CW91" s="736" t="str">
        <f t="shared" si="315"/>
        <v>BUKU PENGESAHAN BELANJA</v>
      </c>
      <c r="CX91" s="737">
        <f t="shared" si="316"/>
        <v>0</v>
      </c>
      <c r="CY91" s="769">
        <v>12</v>
      </c>
      <c r="CZ91" s="770" t="str">
        <f t="shared" si="266"/>
        <v>BUKU PENGEMBALIAN BELANJA</v>
      </c>
      <c r="DA91" s="771">
        <f t="shared" si="202"/>
        <v>0</v>
      </c>
      <c r="DB91" s="770">
        <f t="shared" si="317"/>
        <v>12</v>
      </c>
      <c r="DC91" s="770" t="str">
        <f t="shared" si="318"/>
        <v>BUKU PENGEMBALIAN BELANJA</v>
      </c>
      <c r="DD91" s="772">
        <f t="shared" si="319"/>
        <v>0</v>
      </c>
    </row>
    <row r="92" spans="1:108" ht="11.25" customHeight="1" x14ac:dyDescent="0.2">
      <c r="A92" s="1124" t="s">
        <v>649</v>
      </c>
      <c r="B92" s="63"/>
      <c r="C92" s="677"/>
      <c r="D92" s="540" t="str">
        <f t="shared" si="320"/>
        <v>2026.082</v>
      </c>
      <c r="E92" s="653"/>
      <c r="F92" s="635"/>
      <c r="G92" s="649"/>
      <c r="H92" s="650"/>
      <c r="I92" s="544"/>
      <c r="J92" s="650"/>
      <c r="K92" s="543"/>
      <c r="L92" s="680"/>
      <c r="M92" s="543"/>
      <c r="N92" s="543"/>
      <c r="O92" s="651">
        <f t="shared" si="268"/>
        <v>0</v>
      </c>
      <c r="P92" s="1090">
        <f t="shared" si="269"/>
        <v>0</v>
      </c>
      <c r="Q92" s="641">
        <f t="shared" si="235"/>
        <v>0</v>
      </c>
      <c r="R92" s="640">
        <v>1</v>
      </c>
      <c r="S92" s="640" t="str">
        <f t="shared" si="236"/>
        <v>BUKU KAS UMUM</v>
      </c>
      <c r="T92" s="641">
        <f t="shared" si="237"/>
        <v>0</v>
      </c>
      <c r="U92" s="641">
        <f t="shared" si="238"/>
        <v>0</v>
      </c>
      <c r="V92" s="641">
        <f t="shared" si="239"/>
        <v>0</v>
      </c>
      <c r="W92" s="1082">
        <f t="shared" si="270"/>
        <v>0</v>
      </c>
      <c r="X92" s="641">
        <f t="shared" si="240"/>
        <v>0</v>
      </c>
      <c r="Y92" s="640">
        <f t="shared" si="271"/>
        <v>1</v>
      </c>
      <c r="Z92" s="640" t="str">
        <f t="shared" si="241"/>
        <v>BUKU KAS UMUM</v>
      </c>
      <c r="AA92" s="1083">
        <f t="shared" si="242"/>
        <v>0</v>
      </c>
      <c r="AB92" s="1055">
        <v>10</v>
      </c>
      <c r="AC92" s="1056" t="str">
        <f t="shared" si="272"/>
        <v>BUKU PEMBANTU PAJAK UP &amp; LS</v>
      </c>
      <c r="AD92" s="1057">
        <f t="shared" si="273"/>
        <v>0</v>
      </c>
      <c r="AE92" s="1057">
        <f t="shared" si="274"/>
        <v>0</v>
      </c>
      <c r="AF92" s="1057">
        <f t="shared" si="275"/>
        <v>0</v>
      </c>
      <c r="AG92" s="1057">
        <f t="shared" si="276"/>
        <v>0</v>
      </c>
      <c r="AH92" s="1057">
        <f t="shared" si="277"/>
        <v>0</v>
      </c>
      <c r="AI92" s="1058">
        <f t="shared" si="359"/>
        <v>10</v>
      </c>
      <c r="AJ92" s="1058" t="str">
        <f t="shared" si="279"/>
        <v>BUKU PEMBANTU PAJAK UP &amp; LS</v>
      </c>
      <c r="AK92" s="1059">
        <f t="shared" si="244"/>
        <v>0</v>
      </c>
      <c r="AL92" s="1014">
        <v>2</v>
      </c>
      <c r="AM92" s="1015" t="str">
        <f t="shared" si="280"/>
        <v>BUKU PEMBANTU KAS TUNAI</v>
      </c>
      <c r="AN92" s="1016">
        <f t="shared" si="245"/>
        <v>0</v>
      </c>
      <c r="AO92" s="1015">
        <f t="shared" si="360"/>
        <v>2</v>
      </c>
      <c r="AP92" s="1015" t="str">
        <f t="shared" si="282"/>
        <v>BUKU PEMBANTU KAS TUNAI</v>
      </c>
      <c r="AQ92" s="1017">
        <f t="shared" si="205"/>
        <v>0</v>
      </c>
      <c r="AR92" s="979">
        <v>3</v>
      </c>
      <c r="AS92" s="980" t="str">
        <f t="shared" si="283"/>
        <v>BUKU PEMBANTU BANK</v>
      </c>
      <c r="AT92" s="981">
        <f t="shared" si="247"/>
        <v>0</v>
      </c>
      <c r="AU92" s="981">
        <f t="shared" si="248"/>
        <v>0</v>
      </c>
      <c r="AV92" s="982">
        <f t="shared" si="284"/>
        <v>0</v>
      </c>
      <c r="AW92" s="983">
        <f t="shared" si="361"/>
        <v>3</v>
      </c>
      <c r="AX92" s="980" t="str">
        <f t="shared" si="286"/>
        <v>BUKU PEMBANTU BANK</v>
      </c>
      <c r="AY92" s="984">
        <f t="shared" si="250"/>
        <v>0</v>
      </c>
      <c r="AZ92" s="702">
        <v>4</v>
      </c>
      <c r="BA92" s="649" t="str">
        <f t="shared" si="287"/>
        <v>BUKU PEMBANTU BPP</v>
      </c>
      <c r="BB92" s="651">
        <f t="shared" si="206"/>
        <v>0</v>
      </c>
      <c r="BC92" s="650">
        <f t="shared" si="362"/>
        <v>4</v>
      </c>
      <c r="BD92" s="649" t="str">
        <f t="shared" si="289"/>
        <v>BUKU PEMBANTU BPP</v>
      </c>
      <c r="BE92" s="709">
        <f t="shared" si="207"/>
        <v>0</v>
      </c>
      <c r="BF92" s="944">
        <v>5</v>
      </c>
      <c r="BG92" s="945" t="str">
        <f t="shared" si="290"/>
        <v>BUKU PEMBANTU UANG PERSEDIAAN</v>
      </c>
      <c r="BH92" s="946">
        <f t="shared" si="252"/>
        <v>0</v>
      </c>
      <c r="BI92" s="945">
        <f t="shared" si="363"/>
        <v>5</v>
      </c>
      <c r="BJ92" s="947" t="str">
        <f t="shared" si="292"/>
        <v>BUKU PEMBANTU UANG PERSEDIAAN</v>
      </c>
      <c r="BK92" s="948">
        <f t="shared" si="208"/>
        <v>0</v>
      </c>
      <c r="BL92" s="909">
        <v>6</v>
      </c>
      <c r="BM92" s="910" t="str">
        <f t="shared" si="293"/>
        <v>BUKU PEMBANTU LS BENDAHARA</v>
      </c>
      <c r="BN92" s="911">
        <f t="shared" si="254"/>
        <v>0</v>
      </c>
      <c r="BO92" s="910">
        <f t="shared" si="364"/>
        <v>6</v>
      </c>
      <c r="BP92" s="912" t="str">
        <f t="shared" si="295"/>
        <v>BUKU PEMBANTU LS BENDAHARA</v>
      </c>
      <c r="BQ92" s="913">
        <f t="shared" si="256"/>
        <v>0</v>
      </c>
      <c r="BR92" s="702">
        <v>7</v>
      </c>
      <c r="BS92" s="650" t="str">
        <f t="shared" si="296"/>
        <v>BUKU PEMBANTU UANG MUKA PERJADIN</v>
      </c>
      <c r="BT92" s="651">
        <f t="shared" si="257"/>
        <v>0</v>
      </c>
      <c r="BU92" s="650">
        <f t="shared" si="365"/>
        <v>7</v>
      </c>
      <c r="BV92" s="649" t="str">
        <f t="shared" si="298"/>
        <v>BUKU PEMBANTU UANG MUKA PERJADIN</v>
      </c>
      <c r="BW92" s="709">
        <f t="shared" si="259"/>
        <v>0</v>
      </c>
      <c r="BX92" s="873">
        <v>8</v>
      </c>
      <c r="BY92" s="874" t="str">
        <f t="shared" si="299"/>
        <v>BUKU PEMBANTU PAJAK UP</v>
      </c>
      <c r="BZ92" s="875">
        <f t="shared" si="204"/>
        <v>0</v>
      </c>
      <c r="CA92" s="876">
        <f t="shared" si="366"/>
        <v>8</v>
      </c>
      <c r="CB92" s="874" t="str">
        <f t="shared" si="301"/>
        <v>BUKU PEMBANTU PAJAK UP</v>
      </c>
      <c r="CC92" s="877">
        <f t="shared" si="209"/>
        <v>0</v>
      </c>
      <c r="CD92" s="805">
        <v>9</v>
      </c>
      <c r="CE92" s="806" t="str">
        <f t="shared" si="302"/>
        <v>BUKU PEMBANTU BUNGA REKENING</v>
      </c>
      <c r="CF92" s="807">
        <f t="shared" si="261"/>
        <v>0</v>
      </c>
      <c r="CG92" s="806">
        <f t="shared" si="367"/>
        <v>9</v>
      </c>
      <c r="CH92" s="806" t="str">
        <f t="shared" si="304"/>
        <v>BUKU PEMBANTU BUNGA REKENING</v>
      </c>
      <c r="CI92" s="808">
        <f t="shared" si="263"/>
        <v>0</v>
      </c>
      <c r="CJ92" s="835">
        <v>10</v>
      </c>
      <c r="CK92" s="836" t="str">
        <f t="shared" si="305"/>
        <v>BUKU PEMBANTU PAJAK UP &amp; LS</v>
      </c>
      <c r="CL92" s="837">
        <f t="shared" si="306"/>
        <v>0</v>
      </c>
      <c r="CM92" s="836">
        <f t="shared" si="368"/>
        <v>10</v>
      </c>
      <c r="CN92" s="836" t="str">
        <f t="shared" si="308"/>
        <v>BUKU PEMBANTU PAJAK UP &amp; LS</v>
      </c>
      <c r="CO92" s="838">
        <f t="shared" si="309"/>
        <v>0</v>
      </c>
      <c r="CP92" s="786">
        <f t="shared" si="310"/>
        <v>0</v>
      </c>
      <c r="CQ92" s="787">
        <f t="shared" si="311"/>
        <v>0</v>
      </c>
      <c r="CR92" s="782">
        <f t="shared" si="312"/>
        <v>0</v>
      </c>
      <c r="CS92" s="733">
        <v>11</v>
      </c>
      <c r="CT92" s="734" t="str">
        <f t="shared" si="313"/>
        <v>BUKU PENGESAHAN BELANJA</v>
      </c>
      <c r="CU92" s="735">
        <f t="shared" si="314"/>
        <v>0</v>
      </c>
      <c r="CV92" s="734">
        <f t="shared" si="369"/>
        <v>11</v>
      </c>
      <c r="CW92" s="736" t="str">
        <f t="shared" si="315"/>
        <v>BUKU PENGESAHAN BELANJA</v>
      </c>
      <c r="CX92" s="737">
        <f t="shared" si="316"/>
        <v>0</v>
      </c>
      <c r="CY92" s="769">
        <v>12</v>
      </c>
      <c r="CZ92" s="770" t="str">
        <f t="shared" si="266"/>
        <v>BUKU PENGEMBALIAN BELANJA</v>
      </c>
      <c r="DA92" s="771">
        <f t="shared" si="202"/>
        <v>0</v>
      </c>
      <c r="DB92" s="770">
        <f t="shared" si="317"/>
        <v>12</v>
      </c>
      <c r="DC92" s="770" t="str">
        <f t="shared" si="318"/>
        <v>BUKU PENGEMBALIAN BELANJA</v>
      </c>
      <c r="DD92" s="772">
        <f t="shared" si="319"/>
        <v>0</v>
      </c>
    </row>
    <row r="93" spans="1:108" ht="11.25" customHeight="1" x14ac:dyDescent="0.2">
      <c r="A93" s="1124" t="s">
        <v>650</v>
      </c>
      <c r="B93" s="63"/>
      <c r="C93" s="677"/>
      <c r="D93" s="540" t="str">
        <f t="shared" si="320"/>
        <v>2026.083</v>
      </c>
      <c r="E93" s="653"/>
      <c r="F93" s="635"/>
      <c r="G93" s="649"/>
      <c r="H93" s="650"/>
      <c r="I93" s="545"/>
      <c r="J93" s="650"/>
      <c r="K93" s="543"/>
      <c r="L93" s="680"/>
      <c r="M93" s="527"/>
      <c r="N93" s="543"/>
      <c r="O93" s="651">
        <f t="shared" si="268"/>
        <v>0</v>
      </c>
      <c r="P93" s="1090">
        <f t="shared" si="269"/>
        <v>0</v>
      </c>
      <c r="Q93" s="641">
        <f t="shared" si="235"/>
        <v>0</v>
      </c>
      <c r="R93" s="640">
        <v>1</v>
      </c>
      <c r="S93" s="640" t="str">
        <f t="shared" si="236"/>
        <v>BUKU KAS UMUM</v>
      </c>
      <c r="T93" s="641">
        <f t="shared" si="237"/>
        <v>0</v>
      </c>
      <c r="U93" s="641">
        <f t="shared" si="238"/>
        <v>0</v>
      </c>
      <c r="V93" s="641">
        <f t="shared" si="239"/>
        <v>0</v>
      </c>
      <c r="W93" s="1082">
        <f t="shared" si="270"/>
        <v>0</v>
      </c>
      <c r="X93" s="641">
        <f t="shared" si="240"/>
        <v>0</v>
      </c>
      <c r="Y93" s="640">
        <f t="shared" si="271"/>
        <v>1</v>
      </c>
      <c r="Z93" s="640" t="str">
        <f t="shared" si="241"/>
        <v>BUKU KAS UMUM</v>
      </c>
      <c r="AA93" s="1083">
        <f t="shared" si="242"/>
        <v>0</v>
      </c>
      <c r="AB93" s="1055">
        <v>10</v>
      </c>
      <c r="AC93" s="1056" t="str">
        <f t="shared" si="272"/>
        <v>BUKU PEMBANTU PAJAK UP &amp; LS</v>
      </c>
      <c r="AD93" s="1057">
        <f t="shared" si="273"/>
        <v>0</v>
      </c>
      <c r="AE93" s="1057">
        <f t="shared" si="274"/>
        <v>0</v>
      </c>
      <c r="AF93" s="1057">
        <f t="shared" si="275"/>
        <v>0</v>
      </c>
      <c r="AG93" s="1057">
        <f t="shared" si="276"/>
        <v>0</v>
      </c>
      <c r="AH93" s="1057">
        <f t="shared" si="277"/>
        <v>0</v>
      </c>
      <c r="AI93" s="1058">
        <f t="shared" si="359"/>
        <v>10</v>
      </c>
      <c r="AJ93" s="1058" t="str">
        <f t="shared" si="279"/>
        <v>BUKU PEMBANTU PAJAK UP &amp; LS</v>
      </c>
      <c r="AK93" s="1059">
        <f t="shared" si="244"/>
        <v>0</v>
      </c>
      <c r="AL93" s="1014">
        <v>2</v>
      </c>
      <c r="AM93" s="1015" t="str">
        <f t="shared" si="280"/>
        <v>BUKU PEMBANTU KAS TUNAI</v>
      </c>
      <c r="AN93" s="1016">
        <f t="shared" si="245"/>
        <v>0</v>
      </c>
      <c r="AO93" s="1015">
        <f t="shared" si="360"/>
        <v>2</v>
      </c>
      <c r="AP93" s="1015" t="str">
        <f t="shared" si="282"/>
        <v>BUKU PEMBANTU KAS TUNAI</v>
      </c>
      <c r="AQ93" s="1017">
        <f t="shared" si="205"/>
        <v>0</v>
      </c>
      <c r="AR93" s="979">
        <v>3</v>
      </c>
      <c r="AS93" s="980" t="str">
        <f t="shared" si="283"/>
        <v>BUKU PEMBANTU BANK</v>
      </c>
      <c r="AT93" s="981">
        <f t="shared" si="247"/>
        <v>0</v>
      </c>
      <c r="AU93" s="981">
        <f t="shared" si="248"/>
        <v>0</v>
      </c>
      <c r="AV93" s="982">
        <f t="shared" si="284"/>
        <v>0</v>
      </c>
      <c r="AW93" s="983">
        <f t="shared" si="361"/>
        <v>3</v>
      </c>
      <c r="AX93" s="980" t="str">
        <f t="shared" si="286"/>
        <v>BUKU PEMBANTU BANK</v>
      </c>
      <c r="AY93" s="984">
        <f t="shared" si="250"/>
        <v>0</v>
      </c>
      <c r="AZ93" s="702">
        <v>4</v>
      </c>
      <c r="BA93" s="649" t="str">
        <f t="shared" si="287"/>
        <v>BUKU PEMBANTU BPP</v>
      </c>
      <c r="BB93" s="651">
        <f t="shared" si="206"/>
        <v>0</v>
      </c>
      <c r="BC93" s="650">
        <f t="shared" si="362"/>
        <v>4</v>
      </c>
      <c r="BD93" s="649" t="str">
        <f t="shared" si="289"/>
        <v>BUKU PEMBANTU BPP</v>
      </c>
      <c r="BE93" s="709">
        <f t="shared" si="207"/>
        <v>0</v>
      </c>
      <c r="BF93" s="944">
        <v>5</v>
      </c>
      <c r="BG93" s="945" t="str">
        <f t="shared" si="290"/>
        <v>BUKU PEMBANTU UANG PERSEDIAAN</v>
      </c>
      <c r="BH93" s="946">
        <f t="shared" si="252"/>
        <v>0</v>
      </c>
      <c r="BI93" s="945">
        <f t="shared" si="363"/>
        <v>5</v>
      </c>
      <c r="BJ93" s="947" t="str">
        <f t="shared" si="292"/>
        <v>BUKU PEMBANTU UANG PERSEDIAAN</v>
      </c>
      <c r="BK93" s="948">
        <f t="shared" si="208"/>
        <v>0</v>
      </c>
      <c r="BL93" s="909">
        <v>6</v>
      </c>
      <c r="BM93" s="910" t="str">
        <f t="shared" si="293"/>
        <v>BUKU PEMBANTU LS BENDAHARA</v>
      </c>
      <c r="BN93" s="911">
        <f t="shared" si="254"/>
        <v>0</v>
      </c>
      <c r="BO93" s="910">
        <f t="shared" si="364"/>
        <v>6</v>
      </c>
      <c r="BP93" s="912" t="str">
        <f t="shared" si="295"/>
        <v>BUKU PEMBANTU LS BENDAHARA</v>
      </c>
      <c r="BQ93" s="913">
        <f t="shared" si="256"/>
        <v>0</v>
      </c>
      <c r="BR93" s="702">
        <v>7</v>
      </c>
      <c r="BS93" s="650" t="str">
        <f t="shared" si="296"/>
        <v>BUKU PEMBANTU UANG MUKA PERJADIN</v>
      </c>
      <c r="BT93" s="651">
        <f t="shared" si="257"/>
        <v>0</v>
      </c>
      <c r="BU93" s="650">
        <f t="shared" si="365"/>
        <v>7</v>
      </c>
      <c r="BV93" s="649" t="str">
        <f t="shared" si="298"/>
        <v>BUKU PEMBANTU UANG MUKA PERJADIN</v>
      </c>
      <c r="BW93" s="709">
        <f t="shared" si="259"/>
        <v>0</v>
      </c>
      <c r="BX93" s="873">
        <v>8</v>
      </c>
      <c r="BY93" s="874" t="str">
        <f t="shared" si="299"/>
        <v>BUKU PEMBANTU PAJAK UP</v>
      </c>
      <c r="BZ93" s="875">
        <f t="shared" si="204"/>
        <v>0</v>
      </c>
      <c r="CA93" s="876">
        <f t="shared" si="366"/>
        <v>8</v>
      </c>
      <c r="CB93" s="874" t="str">
        <f t="shared" si="301"/>
        <v>BUKU PEMBANTU PAJAK UP</v>
      </c>
      <c r="CC93" s="877">
        <f t="shared" si="209"/>
        <v>0</v>
      </c>
      <c r="CD93" s="805">
        <v>9</v>
      </c>
      <c r="CE93" s="806" t="str">
        <f t="shared" si="302"/>
        <v>BUKU PEMBANTU BUNGA REKENING</v>
      </c>
      <c r="CF93" s="807">
        <f t="shared" si="261"/>
        <v>0</v>
      </c>
      <c r="CG93" s="806">
        <f t="shared" si="367"/>
        <v>9</v>
      </c>
      <c r="CH93" s="806" t="str">
        <f t="shared" si="304"/>
        <v>BUKU PEMBANTU BUNGA REKENING</v>
      </c>
      <c r="CI93" s="808">
        <f t="shared" si="263"/>
        <v>0</v>
      </c>
      <c r="CJ93" s="835">
        <v>10</v>
      </c>
      <c r="CK93" s="836" t="str">
        <f t="shared" si="305"/>
        <v>BUKU PEMBANTU PAJAK UP &amp; LS</v>
      </c>
      <c r="CL93" s="837">
        <f t="shared" si="306"/>
        <v>0</v>
      </c>
      <c r="CM93" s="836">
        <f t="shared" si="368"/>
        <v>10</v>
      </c>
      <c r="CN93" s="836" t="str">
        <f t="shared" si="308"/>
        <v>BUKU PEMBANTU PAJAK UP &amp; LS</v>
      </c>
      <c r="CO93" s="838">
        <f t="shared" si="309"/>
        <v>0</v>
      </c>
      <c r="CP93" s="786">
        <f t="shared" si="310"/>
        <v>0</v>
      </c>
      <c r="CQ93" s="787">
        <f t="shared" si="311"/>
        <v>0</v>
      </c>
      <c r="CR93" s="782">
        <f t="shared" si="312"/>
        <v>0</v>
      </c>
      <c r="CS93" s="733">
        <v>11</v>
      </c>
      <c r="CT93" s="734" t="str">
        <f t="shared" si="313"/>
        <v>BUKU PENGESAHAN BELANJA</v>
      </c>
      <c r="CU93" s="735">
        <f t="shared" si="314"/>
        <v>0</v>
      </c>
      <c r="CV93" s="734">
        <f t="shared" si="369"/>
        <v>11</v>
      </c>
      <c r="CW93" s="736" t="str">
        <f t="shared" si="315"/>
        <v>BUKU PENGESAHAN BELANJA</v>
      </c>
      <c r="CX93" s="737">
        <f t="shared" si="316"/>
        <v>0</v>
      </c>
      <c r="CY93" s="769">
        <v>12</v>
      </c>
      <c r="CZ93" s="770" t="str">
        <f t="shared" si="266"/>
        <v>BUKU PENGEMBALIAN BELANJA</v>
      </c>
      <c r="DA93" s="771">
        <f t="shared" si="202"/>
        <v>0</v>
      </c>
      <c r="DB93" s="770">
        <f t="shared" si="317"/>
        <v>12</v>
      </c>
      <c r="DC93" s="770" t="str">
        <f t="shared" si="318"/>
        <v>BUKU PENGEMBALIAN BELANJA</v>
      </c>
      <c r="DD93" s="772">
        <f t="shared" si="319"/>
        <v>0</v>
      </c>
    </row>
    <row r="94" spans="1:108" ht="11.25" customHeight="1" x14ac:dyDescent="0.2">
      <c r="A94" s="1124" t="s">
        <v>651</v>
      </c>
      <c r="B94" s="63"/>
      <c r="C94" s="677"/>
      <c r="D94" s="540" t="str">
        <f t="shared" si="320"/>
        <v>2026.084</v>
      </c>
      <c r="E94" s="653"/>
      <c r="F94" s="635"/>
      <c r="G94" s="649"/>
      <c r="H94" s="650"/>
      <c r="I94" s="545"/>
      <c r="J94" s="650"/>
      <c r="K94" s="650"/>
      <c r="L94" s="680"/>
      <c r="M94" s="543"/>
      <c r="N94" s="650"/>
      <c r="O94" s="651">
        <f t="shared" si="268"/>
        <v>0</v>
      </c>
      <c r="P94" s="1090">
        <f t="shared" si="269"/>
        <v>0</v>
      </c>
      <c r="Q94" s="641">
        <f t="shared" si="235"/>
        <v>0</v>
      </c>
      <c r="R94" s="640">
        <v>1</v>
      </c>
      <c r="S94" s="640" t="str">
        <f t="shared" si="236"/>
        <v>BUKU KAS UMUM</v>
      </c>
      <c r="T94" s="641">
        <f t="shared" si="237"/>
        <v>0</v>
      </c>
      <c r="U94" s="641">
        <f t="shared" si="238"/>
        <v>0</v>
      </c>
      <c r="V94" s="641">
        <f t="shared" si="239"/>
        <v>0</v>
      </c>
      <c r="W94" s="1082">
        <f t="shared" si="270"/>
        <v>0</v>
      </c>
      <c r="X94" s="641">
        <f t="shared" si="240"/>
        <v>0</v>
      </c>
      <c r="Y94" s="640">
        <f t="shared" si="271"/>
        <v>1</v>
      </c>
      <c r="Z94" s="640" t="str">
        <f t="shared" si="241"/>
        <v>BUKU KAS UMUM</v>
      </c>
      <c r="AA94" s="1083">
        <f t="shared" si="242"/>
        <v>0</v>
      </c>
      <c r="AB94" s="1055">
        <v>10</v>
      </c>
      <c r="AC94" s="1056" t="str">
        <f t="shared" si="272"/>
        <v>BUKU PEMBANTU PAJAK UP &amp; LS</v>
      </c>
      <c r="AD94" s="1057">
        <f t="shared" si="273"/>
        <v>0</v>
      </c>
      <c r="AE94" s="1057">
        <f t="shared" si="274"/>
        <v>0</v>
      </c>
      <c r="AF94" s="1057">
        <f t="shared" si="275"/>
        <v>0</v>
      </c>
      <c r="AG94" s="1057">
        <f t="shared" si="276"/>
        <v>0</v>
      </c>
      <c r="AH94" s="1057">
        <f t="shared" si="277"/>
        <v>0</v>
      </c>
      <c r="AI94" s="1058">
        <f t="shared" si="359"/>
        <v>10</v>
      </c>
      <c r="AJ94" s="1058" t="str">
        <f t="shared" si="279"/>
        <v>BUKU PEMBANTU PAJAK UP &amp; LS</v>
      </c>
      <c r="AK94" s="1059">
        <f t="shared" si="244"/>
        <v>0</v>
      </c>
      <c r="AL94" s="1014">
        <v>2</v>
      </c>
      <c r="AM94" s="1015" t="str">
        <f t="shared" si="280"/>
        <v>BUKU PEMBANTU KAS TUNAI</v>
      </c>
      <c r="AN94" s="1016">
        <f t="shared" si="245"/>
        <v>0</v>
      </c>
      <c r="AO94" s="1015">
        <f t="shared" si="360"/>
        <v>2</v>
      </c>
      <c r="AP94" s="1015" t="str">
        <f t="shared" si="282"/>
        <v>BUKU PEMBANTU KAS TUNAI</v>
      </c>
      <c r="AQ94" s="1017">
        <f t="shared" si="205"/>
        <v>0</v>
      </c>
      <c r="AR94" s="979">
        <v>3</v>
      </c>
      <c r="AS94" s="980" t="str">
        <f t="shared" si="283"/>
        <v>BUKU PEMBANTU BANK</v>
      </c>
      <c r="AT94" s="981">
        <f t="shared" si="247"/>
        <v>0</v>
      </c>
      <c r="AU94" s="981">
        <f t="shared" si="248"/>
        <v>0</v>
      </c>
      <c r="AV94" s="982">
        <f t="shared" si="284"/>
        <v>0</v>
      </c>
      <c r="AW94" s="983">
        <f t="shared" si="361"/>
        <v>3</v>
      </c>
      <c r="AX94" s="980" t="str">
        <f t="shared" si="286"/>
        <v>BUKU PEMBANTU BANK</v>
      </c>
      <c r="AY94" s="984">
        <f t="shared" si="250"/>
        <v>0</v>
      </c>
      <c r="AZ94" s="702">
        <v>4</v>
      </c>
      <c r="BA94" s="649" t="str">
        <f t="shared" si="287"/>
        <v>BUKU PEMBANTU BPP</v>
      </c>
      <c r="BB94" s="651">
        <f t="shared" si="206"/>
        <v>0</v>
      </c>
      <c r="BC94" s="650">
        <f t="shared" si="362"/>
        <v>4</v>
      </c>
      <c r="BD94" s="649" t="str">
        <f t="shared" si="289"/>
        <v>BUKU PEMBANTU BPP</v>
      </c>
      <c r="BE94" s="709">
        <f t="shared" si="207"/>
        <v>0</v>
      </c>
      <c r="BF94" s="944">
        <v>5</v>
      </c>
      <c r="BG94" s="945" t="str">
        <f t="shared" si="290"/>
        <v>BUKU PEMBANTU UANG PERSEDIAAN</v>
      </c>
      <c r="BH94" s="946">
        <f t="shared" si="252"/>
        <v>0</v>
      </c>
      <c r="BI94" s="945">
        <f t="shared" si="363"/>
        <v>5</v>
      </c>
      <c r="BJ94" s="947" t="str">
        <f t="shared" si="292"/>
        <v>BUKU PEMBANTU UANG PERSEDIAAN</v>
      </c>
      <c r="BK94" s="948">
        <f t="shared" si="208"/>
        <v>0</v>
      </c>
      <c r="BL94" s="909">
        <v>6</v>
      </c>
      <c r="BM94" s="910" t="str">
        <f t="shared" si="293"/>
        <v>BUKU PEMBANTU LS BENDAHARA</v>
      </c>
      <c r="BN94" s="911">
        <f t="shared" si="254"/>
        <v>0</v>
      </c>
      <c r="BO94" s="910">
        <f t="shared" si="364"/>
        <v>6</v>
      </c>
      <c r="BP94" s="912" t="str">
        <f t="shared" si="295"/>
        <v>BUKU PEMBANTU LS BENDAHARA</v>
      </c>
      <c r="BQ94" s="913">
        <f t="shared" si="256"/>
        <v>0</v>
      </c>
      <c r="BR94" s="702">
        <v>7</v>
      </c>
      <c r="BS94" s="650" t="str">
        <f t="shared" si="296"/>
        <v>BUKU PEMBANTU UANG MUKA PERJADIN</v>
      </c>
      <c r="BT94" s="651">
        <f t="shared" si="257"/>
        <v>0</v>
      </c>
      <c r="BU94" s="650">
        <f t="shared" si="365"/>
        <v>7</v>
      </c>
      <c r="BV94" s="649" t="str">
        <f t="shared" si="298"/>
        <v>BUKU PEMBANTU UANG MUKA PERJADIN</v>
      </c>
      <c r="BW94" s="709">
        <f t="shared" si="259"/>
        <v>0</v>
      </c>
      <c r="BX94" s="873">
        <v>8</v>
      </c>
      <c r="BY94" s="874" t="str">
        <f t="shared" si="299"/>
        <v>BUKU PEMBANTU PAJAK UP</v>
      </c>
      <c r="BZ94" s="875">
        <f t="shared" si="204"/>
        <v>0</v>
      </c>
      <c r="CA94" s="876">
        <f t="shared" si="366"/>
        <v>8</v>
      </c>
      <c r="CB94" s="874" t="str">
        <f t="shared" si="301"/>
        <v>BUKU PEMBANTU PAJAK UP</v>
      </c>
      <c r="CC94" s="877">
        <f t="shared" si="209"/>
        <v>0</v>
      </c>
      <c r="CD94" s="805">
        <v>9</v>
      </c>
      <c r="CE94" s="806" t="str">
        <f t="shared" si="302"/>
        <v>BUKU PEMBANTU BUNGA REKENING</v>
      </c>
      <c r="CF94" s="807">
        <f t="shared" si="261"/>
        <v>0</v>
      </c>
      <c r="CG94" s="806">
        <f t="shared" si="367"/>
        <v>9</v>
      </c>
      <c r="CH94" s="806" t="str">
        <f t="shared" si="304"/>
        <v>BUKU PEMBANTU BUNGA REKENING</v>
      </c>
      <c r="CI94" s="808">
        <f t="shared" si="263"/>
        <v>0</v>
      </c>
      <c r="CJ94" s="835">
        <v>10</v>
      </c>
      <c r="CK94" s="836" t="str">
        <f t="shared" si="305"/>
        <v>BUKU PEMBANTU PAJAK UP &amp; LS</v>
      </c>
      <c r="CL94" s="837">
        <f t="shared" si="306"/>
        <v>0</v>
      </c>
      <c r="CM94" s="836">
        <f t="shared" si="368"/>
        <v>10</v>
      </c>
      <c r="CN94" s="836" t="str">
        <f t="shared" si="308"/>
        <v>BUKU PEMBANTU PAJAK UP &amp; LS</v>
      </c>
      <c r="CO94" s="838">
        <f t="shared" si="309"/>
        <v>0</v>
      </c>
      <c r="CP94" s="786">
        <f t="shared" si="310"/>
        <v>0</v>
      </c>
      <c r="CQ94" s="787">
        <f t="shared" si="311"/>
        <v>0</v>
      </c>
      <c r="CR94" s="782">
        <f t="shared" si="312"/>
        <v>0</v>
      </c>
      <c r="CS94" s="733">
        <v>11</v>
      </c>
      <c r="CT94" s="734" t="str">
        <f t="shared" si="313"/>
        <v>BUKU PENGESAHAN BELANJA</v>
      </c>
      <c r="CU94" s="735">
        <f t="shared" si="314"/>
        <v>0</v>
      </c>
      <c r="CV94" s="734">
        <f t="shared" si="369"/>
        <v>11</v>
      </c>
      <c r="CW94" s="736" t="str">
        <f t="shared" si="315"/>
        <v>BUKU PENGESAHAN BELANJA</v>
      </c>
      <c r="CX94" s="737">
        <f t="shared" si="316"/>
        <v>0</v>
      </c>
      <c r="CY94" s="769">
        <v>12</v>
      </c>
      <c r="CZ94" s="770" t="str">
        <f t="shared" si="266"/>
        <v>BUKU PENGEMBALIAN BELANJA</v>
      </c>
      <c r="DA94" s="771">
        <f t="shared" si="202"/>
        <v>0</v>
      </c>
      <c r="DB94" s="770">
        <f t="shared" si="317"/>
        <v>12</v>
      </c>
      <c r="DC94" s="770" t="str">
        <f t="shared" si="318"/>
        <v>BUKU PENGEMBALIAN BELANJA</v>
      </c>
      <c r="DD94" s="772">
        <f t="shared" si="319"/>
        <v>0</v>
      </c>
    </row>
    <row r="95" spans="1:108" ht="11.25" customHeight="1" x14ac:dyDescent="0.2">
      <c r="A95" s="1124" t="s">
        <v>652</v>
      </c>
      <c r="B95" s="63"/>
      <c r="C95" s="677"/>
      <c r="D95" s="540" t="str">
        <f t="shared" si="320"/>
        <v>2026.085</v>
      </c>
      <c r="E95" s="653"/>
      <c r="F95" s="635"/>
      <c r="G95" s="649"/>
      <c r="H95" s="650"/>
      <c r="I95" s="544"/>
      <c r="J95" s="650"/>
      <c r="K95" s="650"/>
      <c r="L95" s="680"/>
      <c r="M95" s="543"/>
      <c r="N95" s="650"/>
      <c r="O95" s="651">
        <f t="shared" si="268"/>
        <v>0</v>
      </c>
      <c r="P95" s="1090">
        <f t="shared" si="269"/>
        <v>0</v>
      </c>
      <c r="Q95" s="641">
        <f t="shared" si="235"/>
        <v>0</v>
      </c>
      <c r="R95" s="640">
        <v>1</v>
      </c>
      <c r="S95" s="640" t="str">
        <f t="shared" si="236"/>
        <v>BUKU KAS UMUM</v>
      </c>
      <c r="T95" s="641">
        <f t="shared" si="237"/>
        <v>0</v>
      </c>
      <c r="U95" s="641">
        <f t="shared" si="238"/>
        <v>0</v>
      </c>
      <c r="V95" s="641">
        <f t="shared" si="239"/>
        <v>0</v>
      </c>
      <c r="W95" s="1082">
        <f t="shared" si="270"/>
        <v>0</v>
      </c>
      <c r="X95" s="641">
        <f t="shared" si="240"/>
        <v>0</v>
      </c>
      <c r="Y95" s="640">
        <f t="shared" si="271"/>
        <v>1</v>
      </c>
      <c r="Z95" s="640" t="str">
        <f t="shared" si="241"/>
        <v>BUKU KAS UMUM</v>
      </c>
      <c r="AA95" s="1083">
        <f t="shared" si="242"/>
        <v>0</v>
      </c>
      <c r="AB95" s="1055">
        <v>10</v>
      </c>
      <c r="AC95" s="1056" t="str">
        <f t="shared" si="272"/>
        <v>BUKU PEMBANTU PAJAK UP &amp; LS</v>
      </c>
      <c r="AD95" s="1057">
        <f t="shared" si="273"/>
        <v>0</v>
      </c>
      <c r="AE95" s="1057">
        <f t="shared" si="274"/>
        <v>0</v>
      </c>
      <c r="AF95" s="1057">
        <f t="shared" si="275"/>
        <v>0</v>
      </c>
      <c r="AG95" s="1057">
        <f t="shared" si="276"/>
        <v>0</v>
      </c>
      <c r="AH95" s="1057">
        <f t="shared" si="277"/>
        <v>0</v>
      </c>
      <c r="AI95" s="1058">
        <f t="shared" si="359"/>
        <v>10</v>
      </c>
      <c r="AJ95" s="1058" t="str">
        <f t="shared" si="279"/>
        <v>BUKU PEMBANTU PAJAK UP &amp; LS</v>
      </c>
      <c r="AK95" s="1059">
        <f t="shared" si="244"/>
        <v>0</v>
      </c>
      <c r="AL95" s="1014">
        <v>2</v>
      </c>
      <c r="AM95" s="1015" t="str">
        <f t="shared" si="280"/>
        <v>BUKU PEMBANTU KAS TUNAI</v>
      </c>
      <c r="AN95" s="1016">
        <f t="shared" si="245"/>
        <v>0</v>
      </c>
      <c r="AO95" s="1015">
        <f t="shared" si="360"/>
        <v>2</v>
      </c>
      <c r="AP95" s="1015" t="str">
        <f t="shared" si="282"/>
        <v>BUKU PEMBANTU KAS TUNAI</v>
      </c>
      <c r="AQ95" s="1017">
        <f t="shared" si="205"/>
        <v>0</v>
      </c>
      <c r="AR95" s="979">
        <v>3</v>
      </c>
      <c r="AS95" s="980" t="str">
        <f t="shared" si="283"/>
        <v>BUKU PEMBANTU BANK</v>
      </c>
      <c r="AT95" s="981">
        <f t="shared" si="247"/>
        <v>0</v>
      </c>
      <c r="AU95" s="981">
        <f t="shared" si="248"/>
        <v>0</v>
      </c>
      <c r="AV95" s="982">
        <f t="shared" si="284"/>
        <v>0</v>
      </c>
      <c r="AW95" s="983">
        <f t="shared" si="361"/>
        <v>3</v>
      </c>
      <c r="AX95" s="980" t="str">
        <f t="shared" si="286"/>
        <v>BUKU PEMBANTU BANK</v>
      </c>
      <c r="AY95" s="984">
        <f t="shared" si="250"/>
        <v>0</v>
      </c>
      <c r="AZ95" s="702">
        <v>4</v>
      </c>
      <c r="BA95" s="649" t="str">
        <f t="shared" si="287"/>
        <v>BUKU PEMBANTU BPP</v>
      </c>
      <c r="BB95" s="651">
        <f t="shared" si="206"/>
        <v>0</v>
      </c>
      <c r="BC95" s="650">
        <f t="shared" si="362"/>
        <v>4</v>
      </c>
      <c r="BD95" s="649" t="str">
        <f t="shared" si="289"/>
        <v>BUKU PEMBANTU BPP</v>
      </c>
      <c r="BE95" s="709">
        <f t="shared" si="207"/>
        <v>0</v>
      </c>
      <c r="BF95" s="944">
        <v>5</v>
      </c>
      <c r="BG95" s="945" t="str">
        <f t="shared" si="290"/>
        <v>BUKU PEMBANTU UANG PERSEDIAAN</v>
      </c>
      <c r="BH95" s="946">
        <f t="shared" si="252"/>
        <v>0</v>
      </c>
      <c r="BI95" s="945">
        <f t="shared" si="363"/>
        <v>5</v>
      </c>
      <c r="BJ95" s="947" t="str">
        <f t="shared" si="292"/>
        <v>BUKU PEMBANTU UANG PERSEDIAAN</v>
      </c>
      <c r="BK95" s="948">
        <f t="shared" si="208"/>
        <v>0</v>
      </c>
      <c r="BL95" s="909">
        <v>6</v>
      </c>
      <c r="BM95" s="910" t="str">
        <f t="shared" si="293"/>
        <v>BUKU PEMBANTU LS BENDAHARA</v>
      </c>
      <c r="BN95" s="911">
        <f t="shared" si="254"/>
        <v>0</v>
      </c>
      <c r="BO95" s="910">
        <f t="shared" si="364"/>
        <v>6</v>
      </c>
      <c r="BP95" s="912" t="str">
        <f t="shared" si="295"/>
        <v>BUKU PEMBANTU LS BENDAHARA</v>
      </c>
      <c r="BQ95" s="913">
        <f t="shared" si="256"/>
        <v>0</v>
      </c>
      <c r="BR95" s="702">
        <v>7</v>
      </c>
      <c r="BS95" s="650" t="str">
        <f t="shared" si="296"/>
        <v>BUKU PEMBANTU UANG MUKA PERJADIN</v>
      </c>
      <c r="BT95" s="651">
        <f t="shared" si="257"/>
        <v>0</v>
      </c>
      <c r="BU95" s="650">
        <f t="shared" si="365"/>
        <v>7</v>
      </c>
      <c r="BV95" s="649" t="str">
        <f t="shared" si="298"/>
        <v>BUKU PEMBANTU UANG MUKA PERJADIN</v>
      </c>
      <c r="BW95" s="709">
        <f t="shared" si="259"/>
        <v>0</v>
      </c>
      <c r="BX95" s="873">
        <v>8</v>
      </c>
      <c r="BY95" s="874" t="str">
        <f t="shared" si="299"/>
        <v>BUKU PEMBANTU PAJAK UP</v>
      </c>
      <c r="BZ95" s="875">
        <f t="shared" si="204"/>
        <v>0</v>
      </c>
      <c r="CA95" s="876">
        <f t="shared" si="366"/>
        <v>8</v>
      </c>
      <c r="CB95" s="874" t="str">
        <f t="shared" si="301"/>
        <v>BUKU PEMBANTU PAJAK UP</v>
      </c>
      <c r="CC95" s="877">
        <f t="shared" si="209"/>
        <v>0</v>
      </c>
      <c r="CD95" s="805">
        <v>9</v>
      </c>
      <c r="CE95" s="806" t="str">
        <f t="shared" si="302"/>
        <v>BUKU PEMBANTU BUNGA REKENING</v>
      </c>
      <c r="CF95" s="807">
        <f t="shared" si="261"/>
        <v>0</v>
      </c>
      <c r="CG95" s="806">
        <f t="shared" si="367"/>
        <v>9</v>
      </c>
      <c r="CH95" s="806" t="str">
        <f t="shared" si="304"/>
        <v>BUKU PEMBANTU BUNGA REKENING</v>
      </c>
      <c r="CI95" s="808">
        <f t="shared" si="263"/>
        <v>0</v>
      </c>
      <c r="CJ95" s="835">
        <v>10</v>
      </c>
      <c r="CK95" s="836" t="str">
        <f t="shared" si="305"/>
        <v>BUKU PEMBANTU PAJAK UP &amp; LS</v>
      </c>
      <c r="CL95" s="837">
        <f t="shared" si="306"/>
        <v>0</v>
      </c>
      <c r="CM95" s="836">
        <f t="shared" si="368"/>
        <v>10</v>
      </c>
      <c r="CN95" s="836" t="str">
        <f t="shared" si="308"/>
        <v>BUKU PEMBANTU PAJAK UP &amp; LS</v>
      </c>
      <c r="CO95" s="838">
        <f t="shared" si="309"/>
        <v>0</v>
      </c>
      <c r="CP95" s="786">
        <f t="shared" si="310"/>
        <v>0</v>
      </c>
      <c r="CQ95" s="787">
        <f t="shared" si="311"/>
        <v>0</v>
      </c>
      <c r="CR95" s="782">
        <f t="shared" si="312"/>
        <v>0</v>
      </c>
      <c r="CS95" s="733">
        <v>11</v>
      </c>
      <c r="CT95" s="734" t="str">
        <f t="shared" si="313"/>
        <v>BUKU PENGESAHAN BELANJA</v>
      </c>
      <c r="CU95" s="735">
        <f t="shared" si="314"/>
        <v>0</v>
      </c>
      <c r="CV95" s="734">
        <f t="shared" si="369"/>
        <v>11</v>
      </c>
      <c r="CW95" s="736" t="str">
        <f t="shared" si="315"/>
        <v>BUKU PENGESAHAN BELANJA</v>
      </c>
      <c r="CX95" s="737">
        <f t="shared" si="316"/>
        <v>0</v>
      </c>
      <c r="CY95" s="769">
        <v>12</v>
      </c>
      <c r="CZ95" s="770" t="str">
        <f t="shared" si="266"/>
        <v>BUKU PENGEMBALIAN BELANJA</v>
      </c>
      <c r="DA95" s="771">
        <f t="shared" si="202"/>
        <v>0</v>
      </c>
      <c r="DB95" s="770">
        <f t="shared" si="317"/>
        <v>12</v>
      </c>
      <c r="DC95" s="770" t="str">
        <f t="shared" si="318"/>
        <v>BUKU PENGEMBALIAN BELANJA</v>
      </c>
      <c r="DD95" s="772">
        <f t="shared" si="319"/>
        <v>0</v>
      </c>
    </row>
    <row r="96" spans="1:108" ht="11.25" customHeight="1" x14ac:dyDescent="0.2">
      <c r="A96" s="1124" t="s">
        <v>653</v>
      </c>
      <c r="B96" s="63"/>
      <c r="C96" s="677"/>
      <c r="D96" s="540" t="str">
        <f t="shared" si="320"/>
        <v>2026.086</v>
      </c>
      <c r="E96" s="653"/>
      <c r="F96" s="635"/>
      <c r="G96" s="649"/>
      <c r="H96" s="650"/>
      <c r="I96" s="542"/>
      <c r="J96" s="650"/>
      <c r="K96" s="543"/>
      <c r="L96" s="680"/>
      <c r="M96" s="543"/>
      <c r="N96" s="543"/>
      <c r="O96" s="651">
        <f t="shared" si="268"/>
        <v>0</v>
      </c>
      <c r="P96" s="1090">
        <f t="shared" si="269"/>
        <v>0</v>
      </c>
      <c r="Q96" s="641">
        <f t="shared" si="235"/>
        <v>0</v>
      </c>
      <c r="R96" s="640">
        <v>1</v>
      </c>
      <c r="S96" s="640" t="str">
        <f t="shared" si="236"/>
        <v>BUKU KAS UMUM</v>
      </c>
      <c r="T96" s="641">
        <f t="shared" si="237"/>
        <v>0</v>
      </c>
      <c r="U96" s="641">
        <f t="shared" si="238"/>
        <v>0</v>
      </c>
      <c r="V96" s="641">
        <f t="shared" si="239"/>
        <v>0</v>
      </c>
      <c r="W96" s="1082">
        <f t="shared" si="270"/>
        <v>0</v>
      </c>
      <c r="X96" s="641">
        <f t="shared" si="240"/>
        <v>0</v>
      </c>
      <c r="Y96" s="640">
        <f t="shared" si="271"/>
        <v>1</v>
      </c>
      <c r="Z96" s="640" t="str">
        <f t="shared" si="241"/>
        <v>BUKU KAS UMUM</v>
      </c>
      <c r="AA96" s="1083">
        <f t="shared" si="242"/>
        <v>0</v>
      </c>
      <c r="AB96" s="1055">
        <v>10</v>
      </c>
      <c r="AC96" s="1056" t="str">
        <f t="shared" si="272"/>
        <v>BUKU PEMBANTU PAJAK UP &amp; LS</v>
      </c>
      <c r="AD96" s="1057">
        <f t="shared" si="273"/>
        <v>0</v>
      </c>
      <c r="AE96" s="1057">
        <f t="shared" si="274"/>
        <v>0</v>
      </c>
      <c r="AF96" s="1057">
        <f t="shared" si="275"/>
        <v>0</v>
      </c>
      <c r="AG96" s="1057">
        <f t="shared" si="276"/>
        <v>0</v>
      </c>
      <c r="AH96" s="1057">
        <f t="shared" si="277"/>
        <v>0</v>
      </c>
      <c r="AI96" s="1058">
        <f t="shared" si="359"/>
        <v>10</v>
      </c>
      <c r="AJ96" s="1058" t="str">
        <f t="shared" si="279"/>
        <v>BUKU PEMBANTU PAJAK UP &amp; LS</v>
      </c>
      <c r="AK96" s="1059">
        <f t="shared" si="244"/>
        <v>0</v>
      </c>
      <c r="AL96" s="1014">
        <v>2</v>
      </c>
      <c r="AM96" s="1015" t="str">
        <f t="shared" si="280"/>
        <v>BUKU PEMBANTU KAS TUNAI</v>
      </c>
      <c r="AN96" s="1016">
        <f t="shared" si="245"/>
        <v>0</v>
      </c>
      <c r="AO96" s="1015">
        <f t="shared" si="360"/>
        <v>2</v>
      </c>
      <c r="AP96" s="1015" t="str">
        <f t="shared" si="282"/>
        <v>BUKU PEMBANTU KAS TUNAI</v>
      </c>
      <c r="AQ96" s="1017">
        <f t="shared" si="205"/>
        <v>0</v>
      </c>
      <c r="AR96" s="979">
        <v>3</v>
      </c>
      <c r="AS96" s="980" t="str">
        <f t="shared" si="283"/>
        <v>BUKU PEMBANTU BANK</v>
      </c>
      <c r="AT96" s="981">
        <f t="shared" si="247"/>
        <v>0</v>
      </c>
      <c r="AU96" s="981">
        <f t="shared" si="248"/>
        <v>0</v>
      </c>
      <c r="AV96" s="982">
        <f t="shared" si="284"/>
        <v>0</v>
      </c>
      <c r="AW96" s="983">
        <f t="shared" si="361"/>
        <v>3</v>
      </c>
      <c r="AX96" s="980" t="str">
        <f t="shared" si="286"/>
        <v>BUKU PEMBANTU BANK</v>
      </c>
      <c r="AY96" s="984">
        <f t="shared" si="250"/>
        <v>0</v>
      </c>
      <c r="AZ96" s="702">
        <v>4</v>
      </c>
      <c r="BA96" s="649" t="str">
        <f t="shared" si="287"/>
        <v>BUKU PEMBANTU BPP</v>
      </c>
      <c r="BB96" s="651">
        <f t="shared" si="206"/>
        <v>0</v>
      </c>
      <c r="BC96" s="650">
        <f t="shared" si="362"/>
        <v>4</v>
      </c>
      <c r="BD96" s="649" t="str">
        <f t="shared" si="289"/>
        <v>BUKU PEMBANTU BPP</v>
      </c>
      <c r="BE96" s="709">
        <f t="shared" si="207"/>
        <v>0</v>
      </c>
      <c r="BF96" s="944">
        <v>5</v>
      </c>
      <c r="BG96" s="945" t="str">
        <f t="shared" si="290"/>
        <v>BUKU PEMBANTU UANG PERSEDIAAN</v>
      </c>
      <c r="BH96" s="946">
        <f t="shared" si="252"/>
        <v>0</v>
      </c>
      <c r="BI96" s="945">
        <f t="shared" si="363"/>
        <v>5</v>
      </c>
      <c r="BJ96" s="947" t="str">
        <f t="shared" si="292"/>
        <v>BUKU PEMBANTU UANG PERSEDIAAN</v>
      </c>
      <c r="BK96" s="948">
        <f t="shared" si="208"/>
        <v>0</v>
      </c>
      <c r="BL96" s="909">
        <v>6</v>
      </c>
      <c r="BM96" s="910" t="str">
        <f t="shared" si="293"/>
        <v>BUKU PEMBANTU LS BENDAHARA</v>
      </c>
      <c r="BN96" s="911">
        <f t="shared" si="254"/>
        <v>0</v>
      </c>
      <c r="BO96" s="910">
        <f t="shared" si="364"/>
        <v>6</v>
      </c>
      <c r="BP96" s="912" t="str">
        <f t="shared" si="295"/>
        <v>BUKU PEMBANTU LS BENDAHARA</v>
      </c>
      <c r="BQ96" s="913">
        <f t="shared" si="256"/>
        <v>0</v>
      </c>
      <c r="BR96" s="702">
        <v>7</v>
      </c>
      <c r="BS96" s="650" t="str">
        <f t="shared" si="296"/>
        <v>BUKU PEMBANTU UANG MUKA PERJADIN</v>
      </c>
      <c r="BT96" s="651">
        <f t="shared" si="257"/>
        <v>0</v>
      </c>
      <c r="BU96" s="650">
        <f t="shared" si="365"/>
        <v>7</v>
      </c>
      <c r="BV96" s="649" t="str">
        <f t="shared" si="298"/>
        <v>BUKU PEMBANTU UANG MUKA PERJADIN</v>
      </c>
      <c r="BW96" s="709">
        <f t="shared" si="259"/>
        <v>0</v>
      </c>
      <c r="BX96" s="873">
        <v>8</v>
      </c>
      <c r="BY96" s="874" t="str">
        <f t="shared" si="299"/>
        <v>BUKU PEMBANTU PAJAK UP</v>
      </c>
      <c r="BZ96" s="875">
        <f t="shared" si="204"/>
        <v>0</v>
      </c>
      <c r="CA96" s="876">
        <f t="shared" si="366"/>
        <v>8</v>
      </c>
      <c r="CB96" s="874" t="str">
        <f t="shared" si="301"/>
        <v>BUKU PEMBANTU PAJAK UP</v>
      </c>
      <c r="CC96" s="877">
        <f t="shared" si="209"/>
        <v>0</v>
      </c>
      <c r="CD96" s="805">
        <v>9</v>
      </c>
      <c r="CE96" s="806" t="str">
        <f t="shared" si="302"/>
        <v>BUKU PEMBANTU BUNGA REKENING</v>
      </c>
      <c r="CF96" s="807">
        <f t="shared" si="261"/>
        <v>0</v>
      </c>
      <c r="CG96" s="806">
        <f t="shared" si="367"/>
        <v>9</v>
      </c>
      <c r="CH96" s="806" t="str">
        <f t="shared" si="304"/>
        <v>BUKU PEMBANTU BUNGA REKENING</v>
      </c>
      <c r="CI96" s="808">
        <f t="shared" si="263"/>
        <v>0</v>
      </c>
      <c r="CJ96" s="835">
        <v>10</v>
      </c>
      <c r="CK96" s="836" t="str">
        <f t="shared" si="305"/>
        <v>BUKU PEMBANTU PAJAK UP &amp; LS</v>
      </c>
      <c r="CL96" s="837">
        <f t="shared" si="306"/>
        <v>0</v>
      </c>
      <c r="CM96" s="836">
        <f t="shared" si="368"/>
        <v>10</v>
      </c>
      <c r="CN96" s="836" t="str">
        <f t="shared" si="308"/>
        <v>BUKU PEMBANTU PAJAK UP &amp; LS</v>
      </c>
      <c r="CO96" s="838">
        <f t="shared" si="309"/>
        <v>0</v>
      </c>
      <c r="CP96" s="786">
        <f t="shared" si="310"/>
        <v>0</v>
      </c>
      <c r="CQ96" s="787">
        <f t="shared" si="311"/>
        <v>0</v>
      </c>
      <c r="CR96" s="782">
        <f t="shared" si="312"/>
        <v>0</v>
      </c>
      <c r="CS96" s="733">
        <v>11</v>
      </c>
      <c r="CT96" s="734" t="str">
        <f t="shared" si="313"/>
        <v>BUKU PENGESAHAN BELANJA</v>
      </c>
      <c r="CU96" s="735">
        <f t="shared" si="314"/>
        <v>0</v>
      </c>
      <c r="CV96" s="734">
        <f t="shared" si="369"/>
        <v>11</v>
      </c>
      <c r="CW96" s="736" t="str">
        <f t="shared" si="315"/>
        <v>BUKU PENGESAHAN BELANJA</v>
      </c>
      <c r="CX96" s="737">
        <f t="shared" si="316"/>
        <v>0</v>
      </c>
      <c r="CY96" s="769">
        <v>12</v>
      </c>
      <c r="CZ96" s="770" t="str">
        <f t="shared" si="266"/>
        <v>BUKU PENGEMBALIAN BELANJA</v>
      </c>
      <c r="DA96" s="771">
        <f t="shared" si="202"/>
        <v>0</v>
      </c>
      <c r="DB96" s="770">
        <f t="shared" si="317"/>
        <v>12</v>
      </c>
      <c r="DC96" s="770" t="str">
        <f t="shared" si="318"/>
        <v>BUKU PENGEMBALIAN BELANJA</v>
      </c>
      <c r="DD96" s="772">
        <f t="shared" si="319"/>
        <v>0</v>
      </c>
    </row>
    <row r="97" spans="1:108" ht="11.25" customHeight="1" x14ac:dyDescent="0.2">
      <c r="A97" s="1124" t="s">
        <v>654</v>
      </c>
      <c r="B97" s="63"/>
      <c r="C97" s="677"/>
      <c r="D97" s="540" t="str">
        <f t="shared" si="320"/>
        <v>2026.087</v>
      </c>
      <c r="E97" s="653"/>
      <c r="F97" s="635"/>
      <c r="G97" s="649"/>
      <c r="H97" s="650"/>
      <c r="I97" s="542"/>
      <c r="J97" s="650"/>
      <c r="K97" s="543"/>
      <c r="L97" s="680"/>
      <c r="M97" s="543"/>
      <c r="N97" s="543"/>
      <c r="O97" s="651">
        <f t="shared" si="268"/>
        <v>0</v>
      </c>
      <c r="P97" s="1090">
        <f t="shared" si="269"/>
        <v>0</v>
      </c>
      <c r="Q97" s="641">
        <f t="shared" si="235"/>
        <v>0</v>
      </c>
      <c r="R97" s="640">
        <v>1</v>
      </c>
      <c r="S97" s="640" t="str">
        <f t="shared" si="236"/>
        <v>BUKU KAS UMUM</v>
      </c>
      <c r="T97" s="641">
        <f t="shared" si="237"/>
        <v>0</v>
      </c>
      <c r="U97" s="641">
        <f t="shared" si="238"/>
        <v>0</v>
      </c>
      <c r="V97" s="641">
        <f t="shared" si="239"/>
        <v>0</v>
      </c>
      <c r="W97" s="1082">
        <f t="shared" si="270"/>
        <v>0</v>
      </c>
      <c r="X97" s="641">
        <f t="shared" si="240"/>
        <v>0</v>
      </c>
      <c r="Y97" s="640">
        <f t="shared" si="271"/>
        <v>1</v>
      </c>
      <c r="Z97" s="640" t="str">
        <f t="shared" si="241"/>
        <v>BUKU KAS UMUM</v>
      </c>
      <c r="AA97" s="1083">
        <f t="shared" si="242"/>
        <v>0</v>
      </c>
      <c r="AB97" s="1055">
        <v>10</v>
      </c>
      <c r="AC97" s="1056" t="str">
        <f t="shared" si="272"/>
        <v>BUKU PEMBANTU PAJAK UP &amp; LS</v>
      </c>
      <c r="AD97" s="1057">
        <f t="shared" si="273"/>
        <v>0</v>
      </c>
      <c r="AE97" s="1057">
        <f t="shared" si="274"/>
        <v>0</v>
      </c>
      <c r="AF97" s="1057">
        <f t="shared" si="275"/>
        <v>0</v>
      </c>
      <c r="AG97" s="1057">
        <f t="shared" si="276"/>
        <v>0</v>
      </c>
      <c r="AH97" s="1057">
        <f t="shared" si="277"/>
        <v>0</v>
      </c>
      <c r="AI97" s="1058">
        <f t="shared" si="359"/>
        <v>10</v>
      </c>
      <c r="AJ97" s="1058" t="str">
        <f t="shared" si="279"/>
        <v>BUKU PEMBANTU PAJAK UP &amp; LS</v>
      </c>
      <c r="AK97" s="1059">
        <f t="shared" si="244"/>
        <v>0</v>
      </c>
      <c r="AL97" s="1014">
        <v>2</v>
      </c>
      <c r="AM97" s="1015" t="str">
        <f t="shared" si="280"/>
        <v>BUKU PEMBANTU KAS TUNAI</v>
      </c>
      <c r="AN97" s="1016">
        <f t="shared" si="245"/>
        <v>0</v>
      </c>
      <c r="AO97" s="1015">
        <f t="shared" si="360"/>
        <v>2</v>
      </c>
      <c r="AP97" s="1015" t="str">
        <f t="shared" si="282"/>
        <v>BUKU PEMBANTU KAS TUNAI</v>
      </c>
      <c r="AQ97" s="1017">
        <f t="shared" si="205"/>
        <v>0</v>
      </c>
      <c r="AR97" s="979">
        <v>3</v>
      </c>
      <c r="AS97" s="980" t="str">
        <f t="shared" si="283"/>
        <v>BUKU PEMBANTU BANK</v>
      </c>
      <c r="AT97" s="981">
        <f t="shared" si="247"/>
        <v>0</v>
      </c>
      <c r="AU97" s="981">
        <f t="shared" si="248"/>
        <v>0</v>
      </c>
      <c r="AV97" s="982">
        <f t="shared" si="284"/>
        <v>0</v>
      </c>
      <c r="AW97" s="983">
        <f t="shared" si="361"/>
        <v>3</v>
      </c>
      <c r="AX97" s="980" t="str">
        <f t="shared" si="286"/>
        <v>BUKU PEMBANTU BANK</v>
      </c>
      <c r="AY97" s="984">
        <f t="shared" si="250"/>
        <v>0</v>
      </c>
      <c r="AZ97" s="702">
        <v>4</v>
      </c>
      <c r="BA97" s="649" t="str">
        <f t="shared" si="287"/>
        <v>BUKU PEMBANTU BPP</v>
      </c>
      <c r="BB97" s="651">
        <f t="shared" si="206"/>
        <v>0</v>
      </c>
      <c r="BC97" s="650">
        <f t="shared" si="362"/>
        <v>4</v>
      </c>
      <c r="BD97" s="649" t="str">
        <f t="shared" si="289"/>
        <v>BUKU PEMBANTU BPP</v>
      </c>
      <c r="BE97" s="709">
        <f t="shared" si="207"/>
        <v>0</v>
      </c>
      <c r="BF97" s="944">
        <v>5</v>
      </c>
      <c r="BG97" s="945" t="str">
        <f t="shared" si="290"/>
        <v>BUKU PEMBANTU UANG PERSEDIAAN</v>
      </c>
      <c r="BH97" s="946">
        <f t="shared" si="252"/>
        <v>0</v>
      </c>
      <c r="BI97" s="945">
        <f t="shared" si="363"/>
        <v>5</v>
      </c>
      <c r="BJ97" s="947" t="str">
        <f t="shared" si="292"/>
        <v>BUKU PEMBANTU UANG PERSEDIAAN</v>
      </c>
      <c r="BK97" s="948">
        <f t="shared" si="208"/>
        <v>0</v>
      </c>
      <c r="BL97" s="909">
        <v>6</v>
      </c>
      <c r="BM97" s="910" t="str">
        <f t="shared" si="293"/>
        <v>BUKU PEMBANTU LS BENDAHARA</v>
      </c>
      <c r="BN97" s="911">
        <f t="shared" si="254"/>
        <v>0</v>
      </c>
      <c r="BO97" s="910">
        <f t="shared" si="364"/>
        <v>6</v>
      </c>
      <c r="BP97" s="912" t="str">
        <f t="shared" si="295"/>
        <v>BUKU PEMBANTU LS BENDAHARA</v>
      </c>
      <c r="BQ97" s="913">
        <f t="shared" si="256"/>
        <v>0</v>
      </c>
      <c r="BR97" s="702">
        <v>7</v>
      </c>
      <c r="BS97" s="650" t="str">
        <f t="shared" si="296"/>
        <v>BUKU PEMBANTU UANG MUKA PERJADIN</v>
      </c>
      <c r="BT97" s="651">
        <f t="shared" si="257"/>
        <v>0</v>
      </c>
      <c r="BU97" s="650">
        <f t="shared" si="365"/>
        <v>7</v>
      </c>
      <c r="BV97" s="649" t="str">
        <f t="shared" si="298"/>
        <v>BUKU PEMBANTU UANG MUKA PERJADIN</v>
      </c>
      <c r="BW97" s="709">
        <f t="shared" si="259"/>
        <v>0</v>
      </c>
      <c r="BX97" s="873">
        <v>8</v>
      </c>
      <c r="BY97" s="874" t="str">
        <f t="shared" si="299"/>
        <v>BUKU PEMBANTU PAJAK UP</v>
      </c>
      <c r="BZ97" s="875">
        <f t="shared" si="204"/>
        <v>0</v>
      </c>
      <c r="CA97" s="876">
        <f t="shared" si="366"/>
        <v>8</v>
      </c>
      <c r="CB97" s="874" t="str">
        <f t="shared" si="301"/>
        <v>BUKU PEMBANTU PAJAK UP</v>
      </c>
      <c r="CC97" s="877">
        <f t="shared" si="209"/>
        <v>0</v>
      </c>
      <c r="CD97" s="805">
        <v>9</v>
      </c>
      <c r="CE97" s="806" t="str">
        <f t="shared" si="302"/>
        <v>BUKU PEMBANTU BUNGA REKENING</v>
      </c>
      <c r="CF97" s="807">
        <f t="shared" si="261"/>
        <v>0</v>
      </c>
      <c r="CG97" s="806">
        <f t="shared" si="367"/>
        <v>9</v>
      </c>
      <c r="CH97" s="806" t="str">
        <f t="shared" si="304"/>
        <v>BUKU PEMBANTU BUNGA REKENING</v>
      </c>
      <c r="CI97" s="808">
        <f t="shared" si="263"/>
        <v>0</v>
      </c>
      <c r="CJ97" s="835">
        <v>10</v>
      </c>
      <c r="CK97" s="836" t="str">
        <f t="shared" si="305"/>
        <v>BUKU PEMBANTU PAJAK UP &amp; LS</v>
      </c>
      <c r="CL97" s="837">
        <f t="shared" si="306"/>
        <v>0</v>
      </c>
      <c r="CM97" s="836">
        <f t="shared" si="368"/>
        <v>10</v>
      </c>
      <c r="CN97" s="836" t="str">
        <f t="shared" si="308"/>
        <v>BUKU PEMBANTU PAJAK UP &amp; LS</v>
      </c>
      <c r="CO97" s="838">
        <f t="shared" si="309"/>
        <v>0</v>
      </c>
      <c r="CP97" s="786">
        <f t="shared" si="310"/>
        <v>0</v>
      </c>
      <c r="CQ97" s="787">
        <f t="shared" si="311"/>
        <v>0</v>
      </c>
      <c r="CR97" s="782">
        <f t="shared" si="312"/>
        <v>0</v>
      </c>
      <c r="CS97" s="733">
        <v>11</v>
      </c>
      <c r="CT97" s="734" t="str">
        <f t="shared" si="313"/>
        <v>BUKU PENGESAHAN BELANJA</v>
      </c>
      <c r="CU97" s="735">
        <f t="shared" si="314"/>
        <v>0</v>
      </c>
      <c r="CV97" s="734">
        <f t="shared" si="369"/>
        <v>11</v>
      </c>
      <c r="CW97" s="736" t="str">
        <f t="shared" si="315"/>
        <v>BUKU PENGESAHAN BELANJA</v>
      </c>
      <c r="CX97" s="737">
        <f t="shared" si="316"/>
        <v>0</v>
      </c>
      <c r="CY97" s="769">
        <v>12</v>
      </c>
      <c r="CZ97" s="770" t="str">
        <f t="shared" si="266"/>
        <v>BUKU PENGEMBALIAN BELANJA</v>
      </c>
      <c r="DA97" s="771">
        <f t="shared" si="202"/>
        <v>0</v>
      </c>
      <c r="DB97" s="770">
        <f t="shared" si="317"/>
        <v>12</v>
      </c>
      <c r="DC97" s="770" t="str">
        <f t="shared" si="318"/>
        <v>BUKU PENGEMBALIAN BELANJA</v>
      </c>
      <c r="DD97" s="772">
        <f t="shared" si="319"/>
        <v>0</v>
      </c>
    </row>
    <row r="98" spans="1:108" ht="11.25" customHeight="1" x14ac:dyDescent="0.2">
      <c r="A98" s="1124" t="s">
        <v>655</v>
      </c>
      <c r="B98" s="63"/>
      <c r="C98" s="677"/>
      <c r="D98" s="540" t="str">
        <f t="shared" si="320"/>
        <v>2026.088</v>
      </c>
      <c r="E98" s="648"/>
      <c r="F98" s="610"/>
      <c r="G98" s="649"/>
      <c r="H98" s="650"/>
      <c r="I98" s="542"/>
      <c r="J98" s="650"/>
      <c r="K98" s="543"/>
      <c r="L98" s="680"/>
      <c r="M98" s="527"/>
      <c r="N98" s="543"/>
      <c r="O98" s="651">
        <f t="shared" si="268"/>
        <v>0</v>
      </c>
      <c r="P98" s="1090">
        <f t="shared" si="269"/>
        <v>0</v>
      </c>
      <c r="Q98" s="641">
        <f t="shared" si="235"/>
        <v>0</v>
      </c>
      <c r="R98" s="640">
        <v>1</v>
      </c>
      <c r="S98" s="640" t="str">
        <f t="shared" si="236"/>
        <v>BUKU KAS UMUM</v>
      </c>
      <c r="T98" s="641">
        <f t="shared" si="237"/>
        <v>0</v>
      </c>
      <c r="U98" s="641">
        <f t="shared" si="238"/>
        <v>0</v>
      </c>
      <c r="V98" s="641">
        <f t="shared" si="239"/>
        <v>0</v>
      </c>
      <c r="W98" s="1082">
        <f t="shared" si="270"/>
        <v>0</v>
      </c>
      <c r="X98" s="641">
        <f t="shared" si="240"/>
        <v>0</v>
      </c>
      <c r="Y98" s="640">
        <f t="shared" si="271"/>
        <v>1</v>
      </c>
      <c r="Z98" s="640" t="str">
        <f t="shared" si="241"/>
        <v>BUKU KAS UMUM</v>
      </c>
      <c r="AA98" s="1083">
        <f t="shared" si="242"/>
        <v>0</v>
      </c>
      <c r="AB98" s="1055">
        <v>10</v>
      </c>
      <c r="AC98" s="1056" t="str">
        <f t="shared" si="272"/>
        <v>BUKU PEMBANTU PAJAK UP &amp; LS</v>
      </c>
      <c r="AD98" s="1057">
        <f t="shared" si="273"/>
        <v>0</v>
      </c>
      <c r="AE98" s="1057">
        <f t="shared" si="274"/>
        <v>0</v>
      </c>
      <c r="AF98" s="1057">
        <f t="shared" si="275"/>
        <v>0</v>
      </c>
      <c r="AG98" s="1057">
        <f t="shared" si="276"/>
        <v>0</v>
      </c>
      <c r="AH98" s="1057">
        <f t="shared" si="277"/>
        <v>0</v>
      </c>
      <c r="AI98" s="1058">
        <f t="shared" si="359"/>
        <v>10</v>
      </c>
      <c r="AJ98" s="1058" t="str">
        <f t="shared" si="279"/>
        <v>BUKU PEMBANTU PAJAK UP &amp; LS</v>
      </c>
      <c r="AK98" s="1059">
        <f t="shared" si="244"/>
        <v>0</v>
      </c>
      <c r="AL98" s="1014">
        <v>2</v>
      </c>
      <c r="AM98" s="1015" t="str">
        <f t="shared" si="280"/>
        <v>BUKU PEMBANTU KAS TUNAI</v>
      </c>
      <c r="AN98" s="1016">
        <f t="shared" si="245"/>
        <v>0</v>
      </c>
      <c r="AO98" s="1015">
        <f t="shared" si="360"/>
        <v>2</v>
      </c>
      <c r="AP98" s="1015" t="str">
        <f t="shared" si="282"/>
        <v>BUKU PEMBANTU KAS TUNAI</v>
      </c>
      <c r="AQ98" s="1017">
        <f t="shared" si="205"/>
        <v>0</v>
      </c>
      <c r="AR98" s="979">
        <v>3</v>
      </c>
      <c r="AS98" s="980" t="str">
        <f t="shared" si="283"/>
        <v>BUKU PEMBANTU BANK</v>
      </c>
      <c r="AT98" s="981">
        <f t="shared" si="247"/>
        <v>0</v>
      </c>
      <c r="AU98" s="981">
        <f t="shared" si="248"/>
        <v>0</v>
      </c>
      <c r="AV98" s="982">
        <f t="shared" si="284"/>
        <v>0</v>
      </c>
      <c r="AW98" s="983">
        <f t="shared" si="361"/>
        <v>3</v>
      </c>
      <c r="AX98" s="980" t="str">
        <f t="shared" si="286"/>
        <v>BUKU PEMBANTU BANK</v>
      </c>
      <c r="AY98" s="984">
        <f t="shared" si="250"/>
        <v>0</v>
      </c>
      <c r="AZ98" s="702">
        <v>4</v>
      </c>
      <c r="BA98" s="649" t="str">
        <f t="shared" si="287"/>
        <v>BUKU PEMBANTU BPP</v>
      </c>
      <c r="BB98" s="651">
        <f t="shared" si="206"/>
        <v>0</v>
      </c>
      <c r="BC98" s="650">
        <f t="shared" si="362"/>
        <v>4</v>
      </c>
      <c r="BD98" s="649" t="str">
        <f t="shared" si="289"/>
        <v>BUKU PEMBANTU BPP</v>
      </c>
      <c r="BE98" s="709">
        <f t="shared" si="207"/>
        <v>0</v>
      </c>
      <c r="BF98" s="944">
        <v>5</v>
      </c>
      <c r="BG98" s="945" t="str">
        <f t="shared" si="290"/>
        <v>BUKU PEMBANTU UANG PERSEDIAAN</v>
      </c>
      <c r="BH98" s="946">
        <f t="shared" si="252"/>
        <v>0</v>
      </c>
      <c r="BI98" s="945">
        <f t="shared" si="363"/>
        <v>5</v>
      </c>
      <c r="BJ98" s="947" t="str">
        <f t="shared" si="292"/>
        <v>BUKU PEMBANTU UANG PERSEDIAAN</v>
      </c>
      <c r="BK98" s="948">
        <f t="shared" si="208"/>
        <v>0</v>
      </c>
      <c r="BL98" s="909">
        <v>6</v>
      </c>
      <c r="BM98" s="910" t="str">
        <f t="shared" si="293"/>
        <v>BUKU PEMBANTU LS BENDAHARA</v>
      </c>
      <c r="BN98" s="911">
        <f t="shared" si="254"/>
        <v>0</v>
      </c>
      <c r="BO98" s="910">
        <f t="shared" si="364"/>
        <v>6</v>
      </c>
      <c r="BP98" s="912" t="str">
        <f t="shared" si="295"/>
        <v>BUKU PEMBANTU LS BENDAHARA</v>
      </c>
      <c r="BQ98" s="913">
        <f t="shared" si="256"/>
        <v>0</v>
      </c>
      <c r="BR98" s="702">
        <v>7</v>
      </c>
      <c r="BS98" s="650" t="str">
        <f t="shared" si="296"/>
        <v>BUKU PEMBANTU UANG MUKA PERJADIN</v>
      </c>
      <c r="BT98" s="651">
        <f t="shared" si="257"/>
        <v>0</v>
      </c>
      <c r="BU98" s="650">
        <f t="shared" si="365"/>
        <v>7</v>
      </c>
      <c r="BV98" s="649" t="str">
        <f t="shared" si="298"/>
        <v>BUKU PEMBANTU UANG MUKA PERJADIN</v>
      </c>
      <c r="BW98" s="709">
        <f t="shared" si="259"/>
        <v>0</v>
      </c>
      <c r="BX98" s="873">
        <v>8</v>
      </c>
      <c r="BY98" s="874" t="str">
        <f t="shared" si="299"/>
        <v>BUKU PEMBANTU PAJAK UP</v>
      </c>
      <c r="BZ98" s="875">
        <f t="shared" si="204"/>
        <v>0</v>
      </c>
      <c r="CA98" s="876">
        <f t="shared" si="366"/>
        <v>8</v>
      </c>
      <c r="CB98" s="874" t="str">
        <f t="shared" si="301"/>
        <v>BUKU PEMBANTU PAJAK UP</v>
      </c>
      <c r="CC98" s="877">
        <f t="shared" si="209"/>
        <v>0</v>
      </c>
      <c r="CD98" s="805">
        <v>9</v>
      </c>
      <c r="CE98" s="806" t="str">
        <f t="shared" si="302"/>
        <v>BUKU PEMBANTU BUNGA REKENING</v>
      </c>
      <c r="CF98" s="807">
        <f t="shared" si="261"/>
        <v>0</v>
      </c>
      <c r="CG98" s="806">
        <f t="shared" si="367"/>
        <v>9</v>
      </c>
      <c r="CH98" s="806" t="str">
        <f t="shared" si="304"/>
        <v>BUKU PEMBANTU BUNGA REKENING</v>
      </c>
      <c r="CI98" s="808">
        <f t="shared" si="263"/>
        <v>0</v>
      </c>
      <c r="CJ98" s="835">
        <v>10</v>
      </c>
      <c r="CK98" s="836" t="str">
        <f t="shared" si="305"/>
        <v>BUKU PEMBANTU PAJAK UP &amp; LS</v>
      </c>
      <c r="CL98" s="837">
        <f t="shared" si="306"/>
        <v>0</v>
      </c>
      <c r="CM98" s="836">
        <f t="shared" si="368"/>
        <v>10</v>
      </c>
      <c r="CN98" s="836" t="str">
        <f t="shared" si="308"/>
        <v>BUKU PEMBANTU PAJAK UP &amp; LS</v>
      </c>
      <c r="CO98" s="838">
        <f t="shared" si="309"/>
        <v>0</v>
      </c>
      <c r="CP98" s="786">
        <f t="shared" si="310"/>
        <v>0</v>
      </c>
      <c r="CQ98" s="787">
        <f t="shared" si="311"/>
        <v>0</v>
      </c>
      <c r="CR98" s="782">
        <f t="shared" si="312"/>
        <v>0</v>
      </c>
      <c r="CS98" s="733">
        <v>11</v>
      </c>
      <c r="CT98" s="734" t="str">
        <f t="shared" si="313"/>
        <v>BUKU PENGESAHAN BELANJA</v>
      </c>
      <c r="CU98" s="735">
        <f t="shared" si="314"/>
        <v>0</v>
      </c>
      <c r="CV98" s="734">
        <f t="shared" si="369"/>
        <v>11</v>
      </c>
      <c r="CW98" s="736" t="str">
        <f t="shared" si="315"/>
        <v>BUKU PENGESAHAN BELANJA</v>
      </c>
      <c r="CX98" s="737">
        <f t="shared" si="316"/>
        <v>0</v>
      </c>
      <c r="CY98" s="769">
        <v>12</v>
      </c>
      <c r="CZ98" s="770" t="str">
        <f t="shared" si="266"/>
        <v>BUKU PENGEMBALIAN BELANJA</v>
      </c>
      <c r="DA98" s="771">
        <f t="shared" si="202"/>
        <v>0</v>
      </c>
      <c r="DB98" s="770">
        <f t="shared" si="317"/>
        <v>12</v>
      </c>
      <c r="DC98" s="770" t="str">
        <f t="shared" si="318"/>
        <v>BUKU PENGEMBALIAN BELANJA</v>
      </c>
      <c r="DD98" s="772">
        <f t="shared" si="319"/>
        <v>0</v>
      </c>
    </row>
    <row r="99" spans="1:108" ht="11.25" customHeight="1" x14ac:dyDescent="0.2">
      <c r="A99" s="1124" t="s">
        <v>656</v>
      </c>
      <c r="B99" s="63"/>
      <c r="C99" s="677"/>
      <c r="D99" s="540" t="str">
        <f t="shared" si="320"/>
        <v>2026.089</v>
      </c>
      <c r="E99" s="648"/>
      <c r="F99" s="610"/>
      <c r="G99" s="649"/>
      <c r="H99" s="650"/>
      <c r="I99" s="542"/>
      <c r="J99" s="650"/>
      <c r="K99" s="543"/>
      <c r="L99" s="680"/>
      <c r="M99" s="527"/>
      <c r="N99" s="543"/>
      <c r="O99" s="651">
        <f t="shared" si="268"/>
        <v>0</v>
      </c>
      <c r="P99" s="1090">
        <f t="shared" si="269"/>
        <v>0</v>
      </c>
      <c r="Q99" s="641">
        <f t="shared" si="235"/>
        <v>0</v>
      </c>
      <c r="R99" s="640">
        <v>1</v>
      </c>
      <c r="S99" s="640" t="str">
        <f t="shared" si="236"/>
        <v>BUKU KAS UMUM</v>
      </c>
      <c r="T99" s="641">
        <f t="shared" si="237"/>
        <v>0</v>
      </c>
      <c r="U99" s="641">
        <f t="shared" si="238"/>
        <v>0</v>
      </c>
      <c r="V99" s="641">
        <f t="shared" si="239"/>
        <v>0</v>
      </c>
      <c r="W99" s="1082">
        <f t="shared" si="270"/>
        <v>0</v>
      </c>
      <c r="X99" s="641">
        <f t="shared" si="240"/>
        <v>0</v>
      </c>
      <c r="Y99" s="640">
        <f t="shared" si="271"/>
        <v>1</v>
      </c>
      <c r="Z99" s="640" t="str">
        <f t="shared" si="241"/>
        <v>BUKU KAS UMUM</v>
      </c>
      <c r="AA99" s="1083">
        <f t="shared" si="242"/>
        <v>0</v>
      </c>
      <c r="AB99" s="1055">
        <v>10</v>
      </c>
      <c r="AC99" s="1056" t="str">
        <f t="shared" si="272"/>
        <v>BUKU PEMBANTU PAJAK UP &amp; LS</v>
      </c>
      <c r="AD99" s="1057">
        <f t="shared" si="273"/>
        <v>0</v>
      </c>
      <c r="AE99" s="1057">
        <f t="shared" si="274"/>
        <v>0</v>
      </c>
      <c r="AF99" s="1057">
        <f t="shared" si="275"/>
        <v>0</v>
      </c>
      <c r="AG99" s="1057">
        <f t="shared" si="276"/>
        <v>0</v>
      </c>
      <c r="AH99" s="1057">
        <f t="shared" si="277"/>
        <v>0</v>
      </c>
      <c r="AI99" s="1058">
        <f t="shared" si="359"/>
        <v>10</v>
      </c>
      <c r="AJ99" s="1058" t="str">
        <f t="shared" si="279"/>
        <v>BUKU PEMBANTU PAJAK UP &amp; LS</v>
      </c>
      <c r="AK99" s="1059">
        <f t="shared" si="244"/>
        <v>0</v>
      </c>
      <c r="AL99" s="1014">
        <v>2</v>
      </c>
      <c r="AM99" s="1015" t="str">
        <f t="shared" si="280"/>
        <v>BUKU PEMBANTU KAS TUNAI</v>
      </c>
      <c r="AN99" s="1016">
        <f t="shared" si="245"/>
        <v>0</v>
      </c>
      <c r="AO99" s="1015">
        <f t="shared" si="360"/>
        <v>2</v>
      </c>
      <c r="AP99" s="1015" t="str">
        <f t="shared" si="282"/>
        <v>BUKU PEMBANTU KAS TUNAI</v>
      </c>
      <c r="AQ99" s="1017">
        <f t="shared" si="205"/>
        <v>0</v>
      </c>
      <c r="AR99" s="979">
        <v>3</v>
      </c>
      <c r="AS99" s="980" t="str">
        <f t="shared" si="283"/>
        <v>BUKU PEMBANTU BANK</v>
      </c>
      <c r="AT99" s="981">
        <f t="shared" si="247"/>
        <v>0</v>
      </c>
      <c r="AU99" s="981">
        <f t="shared" si="248"/>
        <v>0</v>
      </c>
      <c r="AV99" s="982">
        <f t="shared" si="284"/>
        <v>0</v>
      </c>
      <c r="AW99" s="983">
        <f t="shared" si="361"/>
        <v>3</v>
      </c>
      <c r="AX99" s="980" t="str">
        <f t="shared" si="286"/>
        <v>BUKU PEMBANTU BANK</v>
      </c>
      <c r="AY99" s="984">
        <f t="shared" si="250"/>
        <v>0</v>
      </c>
      <c r="AZ99" s="702">
        <v>4</v>
      </c>
      <c r="BA99" s="649" t="str">
        <f t="shared" si="287"/>
        <v>BUKU PEMBANTU BPP</v>
      </c>
      <c r="BB99" s="651">
        <f t="shared" si="206"/>
        <v>0</v>
      </c>
      <c r="BC99" s="650">
        <f t="shared" si="362"/>
        <v>4</v>
      </c>
      <c r="BD99" s="649" t="str">
        <f t="shared" si="289"/>
        <v>BUKU PEMBANTU BPP</v>
      </c>
      <c r="BE99" s="709">
        <f t="shared" si="207"/>
        <v>0</v>
      </c>
      <c r="BF99" s="944">
        <v>5</v>
      </c>
      <c r="BG99" s="945" t="str">
        <f t="shared" si="290"/>
        <v>BUKU PEMBANTU UANG PERSEDIAAN</v>
      </c>
      <c r="BH99" s="946">
        <f t="shared" si="252"/>
        <v>0</v>
      </c>
      <c r="BI99" s="945">
        <f t="shared" si="363"/>
        <v>5</v>
      </c>
      <c r="BJ99" s="947" t="str">
        <f t="shared" si="292"/>
        <v>BUKU PEMBANTU UANG PERSEDIAAN</v>
      </c>
      <c r="BK99" s="948">
        <f t="shared" si="208"/>
        <v>0</v>
      </c>
      <c r="BL99" s="909">
        <v>6</v>
      </c>
      <c r="BM99" s="910" t="str">
        <f t="shared" si="293"/>
        <v>BUKU PEMBANTU LS BENDAHARA</v>
      </c>
      <c r="BN99" s="911">
        <f t="shared" si="254"/>
        <v>0</v>
      </c>
      <c r="BO99" s="910">
        <f t="shared" si="364"/>
        <v>6</v>
      </c>
      <c r="BP99" s="912" t="str">
        <f t="shared" si="295"/>
        <v>BUKU PEMBANTU LS BENDAHARA</v>
      </c>
      <c r="BQ99" s="913">
        <f t="shared" si="256"/>
        <v>0</v>
      </c>
      <c r="BR99" s="702">
        <v>7</v>
      </c>
      <c r="BS99" s="650" t="str">
        <f t="shared" si="296"/>
        <v>BUKU PEMBANTU UANG MUKA PERJADIN</v>
      </c>
      <c r="BT99" s="651">
        <f t="shared" si="257"/>
        <v>0</v>
      </c>
      <c r="BU99" s="650">
        <f t="shared" si="365"/>
        <v>7</v>
      </c>
      <c r="BV99" s="649" t="str">
        <f t="shared" si="298"/>
        <v>BUKU PEMBANTU UANG MUKA PERJADIN</v>
      </c>
      <c r="BW99" s="709">
        <f t="shared" si="259"/>
        <v>0</v>
      </c>
      <c r="BX99" s="873">
        <v>8</v>
      </c>
      <c r="BY99" s="874" t="str">
        <f t="shared" si="299"/>
        <v>BUKU PEMBANTU PAJAK UP</v>
      </c>
      <c r="BZ99" s="875">
        <f t="shared" si="204"/>
        <v>0</v>
      </c>
      <c r="CA99" s="876">
        <f t="shared" si="366"/>
        <v>8</v>
      </c>
      <c r="CB99" s="874" t="str">
        <f t="shared" si="301"/>
        <v>BUKU PEMBANTU PAJAK UP</v>
      </c>
      <c r="CC99" s="877">
        <f t="shared" si="209"/>
        <v>0</v>
      </c>
      <c r="CD99" s="805">
        <v>9</v>
      </c>
      <c r="CE99" s="806" t="str">
        <f t="shared" si="302"/>
        <v>BUKU PEMBANTU BUNGA REKENING</v>
      </c>
      <c r="CF99" s="807">
        <f t="shared" si="261"/>
        <v>0</v>
      </c>
      <c r="CG99" s="806">
        <f t="shared" si="367"/>
        <v>9</v>
      </c>
      <c r="CH99" s="806" t="str">
        <f t="shared" si="304"/>
        <v>BUKU PEMBANTU BUNGA REKENING</v>
      </c>
      <c r="CI99" s="808">
        <f t="shared" si="263"/>
        <v>0</v>
      </c>
      <c r="CJ99" s="835">
        <v>10</v>
      </c>
      <c r="CK99" s="836" t="str">
        <f t="shared" si="305"/>
        <v>BUKU PEMBANTU PAJAK UP &amp; LS</v>
      </c>
      <c r="CL99" s="837">
        <f t="shared" si="306"/>
        <v>0</v>
      </c>
      <c r="CM99" s="836">
        <f t="shared" si="368"/>
        <v>10</v>
      </c>
      <c r="CN99" s="836" t="str">
        <f t="shared" si="308"/>
        <v>BUKU PEMBANTU PAJAK UP &amp; LS</v>
      </c>
      <c r="CO99" s="838">
        <f t="shared" si="309"/>
        <v>0</v>
      </c>
      <c r="CP99" s="786">
        <f t="shared" si="310"/>
        <v>0</v>
      </c>
      <c r="CQ99" s="787">
        <f t="shared" si="311"/>
        <v>0</v>
      </c>
      <c r="CR99" s="782">
        <f t="shared" si="312"/>
        <v>0</v>
      </c>
      <c r="CS99" s="733">
        <v>11</v>
      </c>
      <c r="CT99" s="734" t="str">
        <f t="shared" si="313"/>
        <v>BUKU PENGESAHAN BELANJA</v>
      </c>
      <c r="CU99" s="735">
        <f t="shared" si="314"/>
        <v>0</v>
      </c>
      <c r="CV99" s="734">
        <f t="shared" si="369"/>
        <v>11</v>
      </c>
      <c r="CW99" s="736" t="str">
        <f t="shared" si="315"/>
        <v>BUKU PENGESAHAN BELANJA</v>
      </c>
      <c r="CX99" s="737">
        <f t="shared" si="316"/>
        <v>0</v>
      </c>
      <c r="CY99" s="769">
        <v>12</v>
      </c>
      <c r="CZ99" s="770" t="str">
        <f t="shared" si="266"/>
        <v>BUKU PENGEMBALIAN BELANJA</v>
      </c>
      <c r="DA99" s="771">
        <f t="shared" si="202"/>
        <v>0</v>
      </c>
      <c r="DB99" s="770">
        <f t="shared" si="317"/>
        <v>12</v>
      </c>
      <c r="DC99" s="770" t="str">
        <f t="shared" si="318"/>
        <v>BUKU PENGEMBALIAN BELANJA</v>
      </c>
      <c r="DD99" s="772">
        <f t="shared" si="319"/>
        <v>0</v>
      </c>
    </row>
    <row r="100" spans="1:108" ht="11.25" customHeight="1" x14ac:dyDescent="0.2">
      <c r="A100" s="1124" t="s">
        <v>657</v>
      </c>
      <c r="B100" s="63"/>
      <c r="C100" s="677"/>
      <c r="D100" s="540" t="str">
        <f t="shared" si="320"/>
        <v>2026.090</v>
      </c>
      <c r="E100" s="648"/>
      <c r="F100" s="610"/>
      <c r="G100" s="649"/>
      <c r="H100" s="650"/>
      <c r="I100" s="542"/>
      <c r="J100" s="650"/>
      <c r="K100" s="543"/>
      <c r="L100" s="680"/>
      <c r="M100" s="527"/>
      <c r="N100" s="543"/>
      <c r="O100" s="651">
        <f t="shared" si="268"/>
        <v>0</v>
      </c>
      <c r="P100" s="1090">
        <f t="shared" si="269"/>
        <v>0</v>
      </c>
      <c r="Q100" s="641">
        <f t="shared" si="235"/>
        <v>0</v>
      </c>
      <c r="R100" s="640">
        <v>1</v>
      </c>
      <c r="S100" s="640" t="str">
        <f t="shared" si="236"/>
        <v>BUKU KAS UMUM</v>
      </c>
      <c r="T100" s="641">
        <f t="shared" si="237"/>
        <v>0</v>
      </c>
      <c r="U100" s="641">
        <f t="shared" si="238"/>
        <v>0</v>
      </c>
      <c r="V100" s="641">
        <f t="shared" si="239"/>
        <v>0</v>
      </c>
      <c r="W100" s="1082">
        <f t="shared" si="270"/>
        <v>0</v>
      </c>
      <c r="X100" s="641">
        <f t="shared" si="240"/>
        <v>0</v>
      </c>
      <c r="Y100" s="640">
        <f t="shared" si="271"/>
        <v>1</v>
      </c>
      <c r="Z100" s="640" t="str">
        <f t="shared" si="241"/>
        <v>BUKU KAS UMUM</v>
      </c>
      <c r="AA100" s="1083">
        <f t="shared" si="242"/>
        <v>0</v>
      </c>
      <c r="AB100" s="1055">
        <v>10</v>
      </c>
      <c r="AC100" s="1056" t="str">
        <f t="shared" si="272"/>
        <v>BUKU PEMBANTU PAJAK UP &amp; LS</v>
      </c>
      <c r="AD100" s="1057">
        <f t="shared" si="273"/>
        <v>0</v>
      </c>
      <c r="AE100" s="1057">
        <f t="shared" si="274"/>
        <v>0</v>
      </c>
      <c r="AF100" s="1057">
        <f t="shared" si="275"/>
        <v>0</v>
      </c>
      <c r="AG100" s="1057">
        <f t="shared" si="276"/>
        <v>0</v>
      </c>
      <c r="AH100" s="1057">
        <f t="shared" si="277"/>
        <v>0</v>
      </c>
      <c r="AI100" s="1058">
        <f t="shared" si="359"/>
        <v>10</v>
      </c>
      <c r="AJ100" s="1058" t="str">
        <f t="shared" si="279"/>
        <v>BUKU PEMBANTU PAJAK UP &amp; LS</v>
      </c>
      <c r="AK100" s="1059">
        <f t="shared" si="244"/>
        <v>0</v>
      </c>
      <c r="AL100" s="1014">
        <v>2</v>
      </c>
      <c r="AM100" s="1015" t="str">
        <f t="shared" si="280"/>
        <v>BUKU PEMBANTU KAS TUNAI</v>
      </c>
      <c r="AN100" s="1016">
        <f t="shared" si="245"/>
        <v>0</v>
      </c>
      <c r="AO100" s="1015">
        <f t="shared" si="360"/>
        <v>2</v>
      </c>
      <c r="AP100" s="1015" t="str">
        <f t="shared" si="282"/>
        <v>BUKU PEMBANTU KAS TUNAI</v>
      </c>
      <c r="AQ100" s="1017">
        <f t="shared" si="205"/>
        <v>0</v>
      </c>
      <c r="AR100" s="979">
        <v>3</v>
      </c>
      <c r="AS100" s="980" t="str">
        <f t="shared" si="283"/>
        <v>BUKU PEMBANTU BANK</v>
      </c>
      <c r="AT100" s="981">
        <f t="shared" si="247"/>
        <v>0</v>
      </c>
      <c r="AU100" s="981">
        <f t="shared" si="248"/>
        <v>0</v>
      </c>
      <c r="AV100" s="982">
        <f t="shared" si="284"/>
        <v>0</v>
      </c>
      <c r="AW100" s="983">
        <f t="shared" si="361"/>
        <v>3</v>
      </c>
      <c r="AX100" s="980" t="str">
        <f t="shared" si="286"/>
        <v>BUKU PEMBANTU BANK</v>
      </c>
      <c r="AY100" s="984">
        <f t="shared" si="250"/>
        <v>0</v>
      </c>
      <c r="AZ100" s="702">
        <v>4</v>
      </c>
      <c r="BA100" s="649" t="str">
        <f t="shared" si="287"/>
        <v>BUKU PEMBANTU BPP</v>
      </c>
      <c r="BB100" s="651">
        <f t="shared" si="206"/>
        <v>0</v>
      </c>
      <c r="BC100" s="650">
        <f t="shared" si="362"/>
        <v>4</v>
      </c>
      <c r="BD100" s="649" t="str">
        <f t="shared" si="289"/>
        <v>BUKU PEMBANTU BPP</v>
      </c>
      <c r="BE100" s="709">
        <f t="shared" si="207"/>
        <v>0</v>
      </c>
      <c r="BF100" s="944">
        <v>5</v>
      </c>
      <c r="BG100" s="945" t="str">
        <f t="shared" si="290"/>
        <v>BUKU PEMBANTU UANG PERSEDIAAN</v>
      </c>
      <c r="BH100" s="946">
        <f t="shared" si="252"/>
        <v>0</v>
      </c>
      <c r="BI100" s="945">
        <f t="shared" si="363"/>
        <v>5</v>
      </c>
      <c r="BJ100" s="947" t="str">
        <f t="shared" si="292"/>
        <v>BUKU PEMBANTU UANG PERSEDIAAN</v>
      </c>
      <c r="BK100" s="948">
        <f t="shared" si="208"/>
        <v>0</v>
      </c>
      <c r="BL100" s="909">
        <v>6</v>
      </c>
      <c r="BM100" s="910" t="str">
        <f t="shared" si="293"/>
        <v>BUKU PEMBANTU LS BENDAHARA</v>
      </c>
      <c r="BN100" s="911">
        <f t="shared" si="254"/>
        <v>0</v>
      </c>
      <c r="BO100" s="910">
        <f t="shared" si="364"/>
        <v>6</v>
      </c>
      <c r="BP100" s="912" t="str">
        <f t="shared" si="295"/>
        <v>BUKU PEMBANTU LS BENDAHARA</v>
      </c>
      <c r="BQ100" s="913">
        <f t="shared" si="256"/>
        <v>0</v>
      </c>
      <c r="BR100" s="702">
        <v>7</v>
      </c>
      <c r="BS100" s="650" t="str">
        <f t="shared" si="296"/>
        <v>BUKU PEMBANTU UANG MUKA PERJADIN</v>
      </c>
      <c r="BT100" s="651">
        <f t="shared" si="257"/>
        <v>0</v>
      </c>
      <c r="BU100" s="650">
        <f t="shared" si="365"/>
        <v>7</v>
      </c>
      <c r="BV100" s="649" t="str">
        <f t="shared" si="298"/>
        <v>BUKU PEMBANTU UANG MUKA PERJADIN</v>
      </c>
      <c r="BW100" s="709">
        <f t="shared" si="259"/>
        <v>0</v>
      </c>
      <c r="BX100" s="873">
        <v>8</v>
      </c>
      <c r="BY100" s="874" t="str">
        <f t="shared" si="299"/>
        <v>BUKU PEMBANTU PAJAK UP</v>
      </c>
      <c r="BZ100" s="875">
        <f t="shared" si="204"/>
        <v>0</v>
      </c>
      <c r="CA100" s="876">
        <f t="shared" si="366"/>
        <v>8</v>
      </c>
      <c r="CB100" s="874" t="str">
        <f t="shared" si="301"/>
        <v>BUKU PEMBANTU PAJAK UP</v>
      </c>
      <c r="CC100" s="877">
        <f t="shared" si="209"/>
        <v>0</v>
      </c>
      <c r="CD100" s="805">
        <v>9</v>
      </c>
      <c r="CE100" s="806" t="str">
        <f t="shared" si="302"/>
        <v>BUKU PEMBANTU BUNGA REKENING</v>
      </c>
      <c r="CF100" s="807">
        <f t="shared" si="261"/>
        <v>0</v>
      </c>
      <c r="CG100" s="806">
        <f t="shared" si="367"/>
        <v>9</v>
      </c>
      <c r="CH100" s="806" t="str">
        <f t="shared" si="304"/>
        <v>BUKU PEMBANTU BUNGA REKENING</v>
      </c>
      <c r="CI100" s="808">
        <f t="shared" si="263"/>
        <v>0</v>
      </c>
      <c r="CJ100" s="835">
        <v>10</v>
      </c>
      <c r="CK100" s="836" t="str">
        <f t="shared" si="305"/>
        <v>BUKU PEMBANTU PAJAK UP &amp; LS</v>
      </c>
      <c r="CL100" s="837">
        <f t="shared" si="306"/>
        <v>0</v>
      </c>
      <c r="CM100" s="836">
        <f t="shared" si="368"/>
        <v>10</v>
      </c>
      <c r="CN100" s="836" t="str">
        <f t="shared" si="308"/>
        <v>BUKU PEMBANTU PAJAK UP &amp; LS</v>
      </c>
      <c r="CO100" s="838">
        <f t="shared" si="309"/>
        <v>0</v>
      </c>
      <c r="CP100" s="786">
        <f t="shared" si="310"/>
        <v>0</v>
      </c>
      <c r="CQ100" s="787">
        <f t="shared" si="311"/>
        <v>0</v>
      </c>
      <c r="CR100" s="782">
        <f t="shared" si="312"/>
        <v>0</v>
      </c>
      <c r="CS100" s="733">
        <v>11</v>
      </c>
      <c r="CT100" s="734" t="str">
        <f t="shared" si="313"/>
        <v>BUKU PENGESAHAN BELANJA</v>
      </c>
      <c r="CU100" s="735">
        <f t="shared" si="314"/>
        <v>0</v>
      </c>
      <c r="CV100" s="734">
        <f t="shared" si="369"/>
        <v>11</v>
      </c>
      <c r="CW100" s="736" t="str">
        <f t="shared" si="315"/>
        <v>BUKU PENGESAHAN BELANJA</v>
      </c>
      <c r="CX100" s="737">
        <f t="shared" si="316"/>
        <v>0</v>
      </c>
      <c r="CY100" s="769">
        <v>12</v>
      </c>
      <c r="CZ100" s="770" t="str">
        <f t="shared" si="266"/>
        <v>BUKU PENGEMBALIAN BELANJA</v>
      </c>
      <c r="DA100" s="771">
        <f t="shared" si="202"/>
        <v>0</v>
      </c>
      <c r="DB100" s="770">
        <f t="shared" si="317"/>
        <v>12</v>
      </c>
      <c r="DC100" s="770" t="str">
        <f t="shared" si="318"/>
        <v>BUKU PENGEMBALIAN BELANJA</v>
      </c>
      <c r="DD100" s="772">
        <f t="shared" si="319"/>
        <v>0</v>
      </c>
    </row>
    <row r="101" spans="1:108" ht="11.25" customHeight="1" x14ac:dyDescent="0.2">
      <c r="A101" s="1124" t="s">
        <v>658</v>
      </c>
      <c r="B101" s="63"/>
      <c r="C101" s="677"/>
      <c r="D101" s="540" t="str">
        <f t="shared" si="320"/>
        <v>2026.091</v>
      </c>
      <c r="E101" s="648"/>
      <c r="F101" s="611"/>
      <c r="G101" s="649"/>
      <c r="H101" s="650"/>
      <c r="I101" s="542"/>
      <c r="J101" s="650"/>
      <c r="K101" s="543"/>
      <c r="L101" s="680"/>
      <c r="M101" s="543"/>
      <c r="N101" s="543"/>
      <c r="O101" s="651">
        <f t="shared" si="268"/>
        <v>0</v>
      </c>
      <c r="P101" s="1090">
        <f t="shared" si="269"/>
        <v>0</v>
      </c>
      <c r="Q101" s="641">
        <f t="shared" si="235"/>
        <v>0</v>
      </c>
      <c r="R101" s="640">
        <v>1</v>
      </c>
      <c r="S101" s="640" t="str">
        <f t="shared" si="236"/>
        <v>BUKU KAS UMUM</v>
      </c>
      <c r="T101" s="641">
        <f t="shared" si="237"/>
        <v>0</v>
      </c>
      <c r="U101" s="641">
        <f t="shared" si="238"/>
        <v>0</v>
      </c>
      <c r="V101" s="641">
        <f t="shared" si="239"/>
        <v>0</v>
      </c>
      <c r="W101" s="1082">
        <f t="shared" si="270"/>
        <v>0</v>
      </c>
      <c r="X101" s="641">
        <f t="shared" si="240"/>
        <v>0</v>
      </c>
      <c r="Y101" s="640">
        <f t="shared" si="271"/>
        <v>1</v>
      </c>
      <c r="Z101" s="640" t="str">
        <f t="shared" si="241"/>
        <v>BUKU KAS UMUM</v>
      </c>
      <c r="AA101" s="1083">
        <f t="shared" si="242"/>
        <v>0</v>
      </c>
      <c r="AB101" s="1055">
        <v>10</v>
      </c>
      <c r="AC101" s="1056" t="str">
        <f t="shared" si="272"/>
        <v>BUKU PEMBANTU PAJAK UP &amp; LS</v>
      </c>
      <c r="AD101" s="1057">
        <f t="shared" si="273"/>
        <v>0</v>
      </c>
      <c r="AE101" s="1057">
        <f t="shared" si="274"/>
        <v>0</v>
      </c>
      <c r="AF101" s="1057">
        <f t="shared" si="275"/>
        <v>0</v>
      </c>
      <c r="AG101" s="1057">
        <f t="shared" si="276"/>
        <v>0</v>
      </c>
      <c r="AH101" s="1057">
        <f t="shared" si="277"/>
        <v>0</v>
      </c>
      <c r="AI101" s="1058">
        <f t="shared" si="359"/>
        <v>10</v>
      </c>
      <c r="AJ101" s="1058" t="str">
        <f t="shared" si="279"/>
        <v>BUKU PEMBANTU PAJAK UP &amp; LS</v>
      </c>
      <c r="AK101" s="1059">
        <f t="shared" si="244"/>
        <v>0</v>
      </c>
      <c r="AL101" s="1014">
        <v>2</v>
      </c>
      <c r="AM101" s="1015" t="str">
        <f t="shared" si="280"/>
        <v>BUKU PEMBANTU KAS TUNAI</v>
      </c>
      <c r="AN101" s="1016">
        <f t="shared" si="245"/>
        <v>0</v>
      </c>
      <c r="AO101" s="1015">
        <f t="shared" si="360"/>
        <v>2</v>
      </c>
      <c r="AP101" s="1015" t="str">
        <f t="shared" si="282"/>
        <v>BUKU PEMBANTU KAS TUNAI</v>
      </c>
      <c r="AQ101" s="1017">
        <f t="shared" si="205"/>
        <v>0</v>
      </c>
      <c r="AR101" s="979">
        <v>3</v>
      </c>
      <c r="AS101" s="980" t="str">
        <f t="shared" si="283"/>
        <v>BUKU PEMBANTU BANK</v>
      </c>
      <c r="AT101" s="981">
        <f t="shared" si="247"/>
        <v>0</v>
      </c>
      <c r="AU101" s="981">
        <f t="shared" si="248"/>
        <v>0</v>
      </c>
      <c r="AV101" s="982">
        <f t="shared" si="284"/>
        <v>0</v>
      </c>
      <c r="AW101" s="983">
        <f t="shared" si="361"/>
        <v>3</v>
      </c>
      <c r="AX101" s="980" t="str">
        <f t="shared" si="286"/>
        <v>BUKU PEMBANTU BANK</v>
      </c>
      <c r="AY101" s="984">
        <f t="shared" si="250"/>
        <v>0</v>
      </c>
      <c r="AZ101" s="702">
        <v>4</v>
      </c>
      <c r="BA101" s="649" t="str">
        <f t="shared" si="287"/>
        <v>BUKU PEMBANTU BPP</v>
      </c>
      <c r="BB101" s="651">
        <f t="shared" si="206"/>
        <v>0</v>
      </c>
      <c r="BC101" s="650">
        <f t="shared" si="362"/>
        <v>4</v>
      </c>
      <c r="BD101" s="649" t="str">
        <f t="shared" si="289"/>
        <v>BUKU PEMBANTU BPP</v>
      </c>
      <c r="BE101" s="709">
        <f t="shared" si="207"/>
        <v>0</v>
      </c>
      <c r="BF101" s="944">
        <v>5</v>
      </c>
      <c r="BG101" s="945" t="str">
        <f t="shared" si="290"/>
        <v>BUKU PEMBANTU UANG PERSEDIAAN</v>
      </c>
      <c r="BH101" s="946">
        <f t="shared" si="252"/>
        <v>0</v>
      </c>
      <c r="BI101" s="945">
        <f t="shared" si="363"/>
        <v>5</v>
      </c>
      <c r="BJ101" s="947" t="str">
        <f t="shared" si="292"/>
        <v>BUKU PEMBANTU UANG PERSEDIAAN</v>
      </c>
      <c r="BK101" s="948">
        <f t="shared" si="208"/>
        <v>0</v>
      </c>
      <c r="BL101" s="909">
        <v>6</v>
      </c>
      <c r="BM101" s="910" t="str">
        <f t="shared" si="293"/>
        <v>BUKU PEMBANTU LS BENDAHARA</v>
      </c>
      <c r="BN101" s="911">
        <f t="shared" si="254"/>
        <v>0</v>
      </c>
      <c r="BO101" s="910">
        <f t="shared" si="364"/>
        <v>6</v>
      </c>
      <c r="BP101" s="912" t="str">
        <f t="shared" si="295"/>
        <v>BUKU PEMBANTU LS BENDAHARA</v>
      </c>
      <c r="BQ101" s="913">
        <f t="shared" si="256"/>
        <v>0</v>
      </c>
      <c r="BR101" s="702">
        <v>7</v>
      </c>
      <c r="BS101" s="650" t="str">
        <f t="shared" si="296"/>
        <v>BUKU PEMBANTU UANG MUKA PERJADIN</v>
      </c>
      <c r="BT101" s="651">
        <f t="shared" si="257"/>
        <v>0</v>
      </c>
      <c r="BU101" s="650">
        <f t="shared" si="365"/>
        <v>7</v>
      </c>
      <c r="BV101" s="649" t="str">
        <f t="shared" si="298"/>
        <v>BUKU PEMBANTU UANG MUKA PERJADIN</v>
      </c>
      <c r="BW101" s="709">
        <f t="shared" si="259"/>
        <v>0</v>
      </c>
      <c r="BX101" s="873">
        <v>8</v>
      </c>
      <c r="BY101" s="874" t="str">
        <f t="shared" si="299"/>
        <v>BUKU PEMBANTU PAJAK UP</v>
      </c>
      <c r="BZ101" s="875">
        <f t="shared" si="204"/>
        <v>0</v>
      </c>
      <c r="CA101" s="876">
        <f t="shared" si="366"/>
        <v>8</v>
      </c>
      <c r="CB101" s="874" t="str">
        <f t="shared" si="301"/>
        <v>BUKU PEMBANTU PAJAK UP</v>
      </c>
      <c r="CC101" s="877">
        <f t="shared" si="209"/>
        <v>0</v>
      </c>
      <c r="CD101" s="805">
        <v>9</v>
      </c>
      <c r="CE101" s="806" t="str">
        <f t="shared" si="302"/>
        <v>BUKU PEMBANTU BUNGA REKENING</v>
      </c>
      <c r="CF101" s="807">
        <f t="shared" si="261"/>
        <v>0</v>
      </c>
      <c r="CG101" s="806">
        <f t="shared" si="367"/>
        <v>9</v>
      </c>
      <c r="CH101" s="806" t="str">
        <f t="shared" si="304"/>
        <v>BUKU PEMBANTU BUNGA REKENING</v>
      </c>
      <c r="CI101" s="808">
        <f t="shared" si="263"/>
        <v>0</v>
      </c>
      <c r="CJ101" s="835">
        <v>10</v>
      </c>
      <c r="CK101" s="836" t="str">
        <f t="shared" si="305"/>
        <v>BUKU PEMBANTU PAJAK UP &amp; LS</v>
      </c>
      <c r="CL101" s="837">
        <f t="shared" si="306"/>
        <v>0</v>
      </c>
      <c r="CM101" s="836">
        <f t="shared" si="368"/>
        <v>10</v>
      </c>
      <c r="CN101" s="836" t="str">
        <f t="shared" si="308"/>
        <v>BUKU PEMBANTU PAJAK UP &amp; LS</v>
      </c>
      <c r="CO101" s="838">
        <f t="shared" si="309"/>
        <v>0</v>
      </c>
      <c r="CP101" s="786">
        <f t="shared" si="310"/>
        <v>0</v>
      </c>
      <c r="CQ101" s="787">
        <f t="shared" si="311"/>
        <v>0</v>
      </c>
      <c r="CR101" s="782">
        <f t="shared" si="312"/>
        <v>0</v>
      </c>
      <c r="CS101" s="733">
        <v>11</v>
      </c>
      <c r="CT101" s="734" t="str">
        <f t="shared" si="313"/>
        <v>BUKU PENGESAHAN BELANJA</v>
      </c>
      <c r="CU101" s="735">
        <f t="shared" si="314"/>
        <v>0</v>
      </c>
      <c r="CV101" s="734">
        <f t="shared" si="369"/>
        <v>11</v>
      </c>
      <c r="CW101" s="736" t="str">
        <f t="shared" si="315"/>
        <v>BUKU PENGESAHAN BELANJA</v>
      </c>
      <c r="CX101" s="737">
        <f t="shared" si="316"/>
        <v>0</v>
      </c>
      <c r="CY101" s="769">
        <v>12</v>
      </c>
      <c r="CZ101" s="770" t="str">
        <f t="shared" si="266"/>
        <v>BUKU PENGEMBALIAN BELANJA</v>
      </c>
      <c r="DA101" s="771">
        <f t="shared" si="202"/>
        <v>0</v>
      </c>
      <c r="DB101" s="770">
        <f t="shared" si="317"/>
        <v>12</v>
      </c>
      <c r="DC101" s="770" t="str">
        <f t="shared" si="318"/>
        <v>BUKU PENGEMBALIAN BELANJA</v>
      </c>
      <c r="DD101" s="772">
        <f t="shared" si="319"/>
        <v>0</v>
      </c>
    </row>
    <row r="102" spans="1:108" ht="11.25" customHeight="1" x14ac:dyDescent="0.2">
      <c r="A102" s="1124" t="s">
        <v>659</v>
      </c>
      <c r="B102" s="63"/>
      <c r="C102" s="677"/>
      <c r="D102" s="540" t="str">
        <f t="shared" si="320"/>
        <v>2026.092</v>
      </c>
      <c r="E102" s="648"/>
      <c r="F102" s="610"/>
      <c r="G102" s="649"/>
      <c r="H102" s="650"/>
      <c r="I102" s="542"/>
      <c r="J102" s="650"/>
      <c r="K102" s="543"/>
      <c r="L102" s="680"/>
      <c r="M102" s="543"/>
      <c r="N102" s="527"/>
      <c r="O102" s="651">
        <f t="shared" si="268"/>
        <v>0</v>
      </c>
      <c r="P102" s="1090">
        <f t="shared" si="269"/>
        <v>0</v>
      </c>
      <c r="Q102" s="641">
        <f t="shared" si="235"/>
        <v>0</v>
      </c>
      <c r="R102" s="640">
        <v>1</v>
      </c>
      <c r="S102" s="640" t="str">
        <f t="shared" si="236"/>
        <v>BUKU KAS UMUM</v>
      </c>
      <c r="T102" s="641">
        <f t="shared" si="237"/>
        <v>0</v>
      </c>
      <c r="U102" s="641">
        <f t="shared" si="238"/>
        <v>0</v>
      </c>
      <c r="V102" s="641">
        <f t="shared" si="239"/>
        <v>0</v>
      </c>
      <c r="W102" s="1082">
        <f t="shared" si="270"/>
        <v>0</v>
      </c>
      <c r="X102" s="641">
        <f t="shared" si="240"/>
        <v>0</v>
      </c>
      <c r="Y102" s="640">
        <f t="shared" si="271"/>
        <v>1</v>
      </c>
      <c r="Z102" s="640" t="str">
        <f t="shared" si="241"/>
        <v>BUKU KAS UMUM</v>
      </c>
      <c r="AA102" s="1083">
        <f t="shared" si="242"/>
        <v>0</v>
      </c>
      <c r="AB102" s="1055">
        <v>10</v>
      </c>
      <c r="AC102" s="1056" t="str">
        <f t="shared" si="272"/>
        <v>BUKU PEMBANTU PAJAK UP &amp; LS</v>
      </c>
      <c r="AD102" s="1057">
        <f t="shared" si="273"/>
        <v>0</v>
      </c>
      <c r="AE102" s="1057">
        <f t="shared" si="274"/>
        <v>0</v>
      </c>
      <c r="AF102" s="1057">
        <f t="shared" si="275"/>
        <v>0</v>
      </c>
      <c r="AG102" s="1057">
        <f t="shared" si="276"/>
        <v>0</v>
      </c>
      <c r="AH102" s="1057">
        <f t="shared" si="277"/>
        <v>0</v>
      </c>
      <c r="AI102" s="1058">
        <f t="shared" si="359"/>
        <v>10</v>
      </c>
      <c r="AJ102" s="1058" t="str">
        <f t="shared" si="279"/>
        <v>BUKU PEMBANTU PAJAK UP &amp; LS</v>
      </c>
      <c r="AK102" s="1059">
        <f t="shared" si="244"/>
        <v>0</v>
      </c>
      <c r="AL102" s="1014">
        <v>2</v>
      </c>
      <c r="AM102" s="1015" t="str">
        <f t="shared" si="280"/>
        <v>BUKU PEMBANTU KAS TUNAI</v>
      </c>
      <c r="AN102" s="1016">
        <f t="shared" si="245"/>
        <v>0</v>
      </c>
      <c r="AO102" s="1015">
        <f t="shared" si="360"/>
        <v>2</v>
      </c>
      <c r="AP102" s="1015" t="str">
        <f t="shared" si="282"/>
        <v>BUKU PEMBANTU KAS TUNAI</v>
      </c>
      <c r="AQ102" s="1017">
        <f t="shared" si="205"/>
        <v>0</v>
      </c>
      <c r="AR102" s="979">
        <v>3</v>
      </c>
      <c r="AS102" s="980" t="str">
        <f t="shared" si="283"/>
        <v>BUKU PEMBANTU BANK</v>
      </c>
      <c r="AT102" s="981">
        <f t="shared" si="247"/>
        <v>0</v>
      </c>
      <c r="AU102" s="981">
        <f t="shared" si="248"/>
        <v>0</v>
      </c>
      <c r="AV102" s="982">
        <f t="shared" si="284"/>
        <v>0</v>
      </c>
      <c r="AW102" s="983">
        <f t="shared" si="361"/>
        <v>3</v>
      </c>
      <c r="AX102" s="980" t="str">
        <f t="shared" si="286"/>
        <v>BUKU PEMBANTU BANK</v>
      </c>
      <c r="AY102" s="984">
        <f t="shared" si="250"/>
        <v>0</v>
      </c>
      <c r="AZ102" s="702">
        <v>4</v>
      </c>
      <c r="BA102" s="649" t="str">
        <f t="shared" si="287"/>
        <v>BUKU PEMBANTU BPP</v>
      </c>
      <c r="BB102" s="651">
        <f t="shared" si="206"/>
        <v>0</v>
      </c>
      <c r="BC102" s="650">
        <f t="shared" si="362"/>
        <v>4</v>
      </c>
      <c r="BD102" s="649" t="str">
        <f t="shared" si="289"/>
        <v>BUKU PEMBANTU BPP</v>
      </c>
      <c r="BE102" s="709">
        <f t="shared" si="207"/>
        <v>0</v>
      </c>
      <c r="BF102" s="944">
        <v>5</v>
      </c>
      <c r="BG102" s="945" t="str">
        <f t="shared" si="290"/>
        <v>BUKU PEMBANTU UANG PERSEDIAAN</v>
      </c>
      <c r="BH102" s="946">
        <f t="shared" si="252"/>
        <v>0</v>
      </c>
      <c r="BI102" s="945">
        <f t="shared" si="363"/>
        <v>5</v>
      </c>
      <c r="BJ102" s="947" t="str">
        <f t="shared" si="292"/>
        <v>BUKU PEMBANTU UANG PERSEDIAAN</v>
      </c>
      <c r="BK102" s="948">
        <f t="shared" si="208"/>
        <v>0</v>
      </c>
      <c r="BL102" s="909">
        <v>6</v>
      </c>
      <c r="BM102" s="910" t="str">
        <f t="shared" si="293"/>
        <v>BUKU PEMBANTU LS BENDAHARA</v>
      </c>
      <c r="BN102" s="911">
        <f t="shared" si="254"/>
        <v>0</v>
      </c>
      <c r="BO102" s="910">
        <f t="shared" si="364"/>
        <v>6</v>
      </c>
      <c r="BP102" s="912" t="str">
        <f t="shared" si="295"/>
        <v>BUKU PEMBANTU LS BENDAHARA</v>
      </c>
      <c r="BQ102" s="913">
        <f t="shared" si="256"/>
        <v>0</v>
      </c>
      <c r="BR102" s="702">
        <v>7</v>
      </c>
      <c r="BS102" s="650" t="str">
        <f t="shared" si="296"/>
        <v>BUKU PEMBANTU UANG MUKA PERJADIN</v>
      </c>
      <c r="BT102" s="651">
        <f t="shared" si="257"/>
        <v>0</v>
      </c>
      <c r="BU102" s="650">
        <f t="shared" si="365"/>
        <v>7</v>
      </c>
      <c r="BV102" s="649" t="str">
        <f t="shared" si="298"/>
        <v>BUKU PEMBANTU UANG MUKA PERJADIN</v>
      </c>
      <c r="BW102" s="709">
        <f t="shared" si="259"/>
        <v>0</v>
      </c>
      <c r="BX102" s="873">
        <v>8</v>
      </c>
      <c r="BY102" s="874" t="str">
        <f t="shared" si="299"/>
        <v>BUKU PEMBANTU PAJAK UP</v>
      </c>
      <c r="BZ102" s="875">
        <f t="shared" si="204"/>
        <v>0</v>
      </c>
      <c r="CA102" s="876">
        <f t="shared" si="366"/>
        <v>8</v>
      </c>
      <c r="CB102" s="874" t="str">
        <f t="shared" si="301"/>
        <v>BUKU PEMBANTU PAJAK UP</v>
      </c>
      <c r="CC102" s="877">
        <f t="shared" si="209"/>
        <v>0</v>
      </c>
      <c r="CD102" s="805">
        <v>9</v>
      </c>
      <c r="CE102" s="806" t="str">
        <f t="shared" si="302"/>
        <v>BUKU PEMBANTU BUNGA REKENING</v>
      </c>
      <c r="CF102" s="807">
        <f t="shared" si="261"/>
        <v>0</v>
      </c>
      <c r="CG102" s="806">
        <f t="shared" si="367"/>
        <v>9</v>
      </c>
      <c r="CH102" s="806" t="str">
        <f t="shared" si="304"/>
        <v>BUKU PEMBANTU BUNGA REKENING</v>
      </c>
      <c r="CI102" s="808">
        <f t="shared" si="263"/>
        <v>0</v>
      </c>
      <c r="CJ102" s="835">
        <v>10</v>
      </c>
      <c r="CK102" s="836" t="str">
        <f t="shared" si="305"/>
        <v>BUKU PEMBANTU PAJAK UP &amp; LS</v>
      </c>
      <c r="CL102" s="837">
        <f t="shared" si="306"/>
        <v>0</v>
      </c>
      <c r="CM102" s="836">
        <f t="shared" si="368"/>
        <v>10</v>
      </c>
      <c r="CN102" s="836" t="str">
        <f t="shared" si="308"/>
        <v>BUKU PEMBANTU PAJAK UP &amp; LS</v>
      </c>
      <c r="CO102" s="838">
        <f t="shared" si="309"/>
        <v>0</v>
      </c>
      <c r="CP102" s="786">
        <f t="shared" si="310"/>
        <v>0</v>
      </c>
      <c r="CQ102" s="787">
        <f t="shared" si="311"/>
        <v>0</v>
      </c>
      <c r="CR102" s="782">
        <f t="shared" si="312"/>
        <v>0</v>
      </c>
      <c r="CS102" s="733">
        <v>11</v>
      </c>
      <c r="CT102" s="734" t="str">
        <f t="shared" si="313"/>
        <v>BUKU PENGESAHAN BELANJA</v>
      </c>
      <c r="CU102" s="735">
        <f t="shared" si="314"/>
        <v>0</v>
      </c>
      <c r="CV102" s="734">
        <f t="shared" si="369"/>
        <v>11</v>
      </c>
      <c r="CW102" s="736" t="str">
        <f t="shared" si="315"/>
        <v>BUKU PENGESAHAN BELANJA</v>
      </c>
      <c r="CX102" s="737">
        <f t="shared" si="316"/>
        <v>0</v>
      </c>
      <c r="CY102" s="769">
        <v>12</v>
      </c>
      <c r="CZ102" s="770" t="str">
        <f t="shared" si="266"/>
        <v>BUKU PENGEMBALIAN BELANJA</v>
      </c>
      <c r="DA102" s="771">
        <f t="shared" si="202"/>
        <v>0</v>
      </c>
      <c r="DB102" s="770">
        <f t="shared" si="317"/>
        <v>12</v>
      </c>
      <c r="DC102" s="770" t="str">
        <f t="shared" si="318"/>
        <v>BUKU PENGEMBALIAN BELANJA</v>
      </c>
      <c r="DD102" s="772">
        <f t="shared" si="319"/>
        <v>0</v>
      </c>
    </row>
    <row r="103" spans="1:108" ht="11.25" customHeight="1" x14ac:dyDescent="0.2">
      <c r="A103" s="1124" t="s">
        <v>660</v>
      </c>
      <c r="B103" s="63"/>
      <c r="C103" s="677"/>
      <c r="D103" s="540" t="str">
        <f t="shared" si="320"/>
        <v>2026.093</v>
      </c>
      <c r="E103" s="648"/>
      <c r="F103" s="611"/>
      <c r="G103" s="649"/>
      <c r="H103" s="650"/>
      <c r="I103" s="542"/>
      <c r="J103" s="650"/>
      <c r="K103" s="543"/>
      <c r="L103" s="680"/>
      <c r="M103" s="543"/>
      <c r="N103" s="543"/>
      <c r="O103" s="651">
        <f t="shared" si="268"/>
        <v>0</v>
      </c>
      <c r="P103" s="1090">
        <f t="shared" si="269"/>
        <v>0</v>
      </c>
      <c r="Q103" s="641">
        <f t="shared" si="235"/>
        <v>0</v>
      </c>
      <c r="R103" s="640">
        <v>1</v>
      </c>
      <c r="S103" s="640" t="str">
        <f t="shared" si="236"/>
        <v>BUKU KAS UMUM</v>
      </c>
      <c r="T103" s="641">
        <f t="shared" si="237"/>
        <v>0</v>
      </c>
      <c r="U103" s="641">
        <f t="shared" si="238"/>
        <v>0</v>
      </c>
      <c r="V103" s="641">
        <f t="shared" si="239"/>
        <v>0</v>
      </c>
      <c r="W103" s="1082">
        <f t="shared" si="270"/>
        <v>0</v>
      </c>
      <c r="X103" s="641">
        <f t="shared" si="240"/>
        <v>0</v>
      </c>
      <c r="Y103" s="640">
        <f t="shared" si="271"/>
        <v>1</v>
      </c>
      <c r="Z103" s="640" t="str">
        <f t="shared" si="241"/>
        <v>BUKU KAS UMUM</v>
      </c>
      <c r="AA103" s="1083">
        <f t="shared" si="242"/>
        <v>0</v>
      </c>
      <c r="AB103" s="1055">
        <v>10</v>
      </c>
      <c r="AC103" s="1056" t="str">
        <f t="shared" si="272"/>
        <v>BUKU PEMBANTU PAJAK UP &amp; LS</v>
      </c>
      <c r="AD103" s="1057">
        <f t="shared" si="273"/>
        <v>0</v>
      </c>
      <c r="AE103" s="1057">
        <f t="shared" si="274"/>
        <v>0</v>
      </c>
      <c r="AF103" s="1057">
        <f t="shared" si="275"/>
        <v>0</v>
      </c>
      <c r="AG103" s="1057">
        <f t="shared" si="276"/>
        <v>0</v>
      </c>
      <c r="AH103" s="1057">
        <f t="shared" si="277"/>
        <v>0</v>
      </c>
      <c r="AI103" s="1058">
        <f t="shared" si="359"/>
        <v>10</v>
      </c>
      <c r="AJ103" s="1058" t="str">
        <f t="shared" si="279"/>
        <v>BUKU PEMBANTU PAJAK UP &amp; LS</v>
      </c>
      <c r="AK103" s="1059">
        <f t="shared" si="244"/>
        <v>0</v>
      </c>
      <c r="AL103" s="1014">
        <v>2</v>
      </c>
      <c r="AM103" s="1015" t="str">
        <f t="shared" si="280"/>
        <v>BUKU PEMBANTU KAS TUNAI</v>
      </c>
      <c r="AN103" s="1016">
        <f t="shared" si="245"/>
        <v>0</v>
      </c>
      <c r="AO103" s="1015">
        <f t="shared" si="360"/>
        <v>2</v>
      </c>
      <c r="AP103" s="1015" t="str">
        <f t="shared" si="282"/>
        <v>BUKU PEMBANTU KAS TUNAI</v>
      </c>
      <c r="AQ103" s="1017">
        <f t="shared" si="205"/>
        <v>0</v>
      </c>
      <c r="AR103" s="979">
        <v>3</v>
      </c>
      <c r="AS103" s="980" t="str">
        <f t="shared" si="283"/>
        <v>BUKU PEMBANTU BANK</v>
      </c>
      <c r="AT103" s="981">
        <f t="shared" si="247"/>
        <v>0</v>
      </c>
      <c r="AU103" s="981">
        <f t="shared" si="248"/>
        <v>0</v>
      </c>
      <c r="AV103" s="982">
        <f t="shared" si="284"/>
        <v>0</v>
      </c>
      <c r="AW103" s="983">
        <f t="shared" si="361"/>
        <v>3</v>
      </c>
      <c r="AX103" s="980" t="str">
        <f t="shared" si="286"/>
        <v>BUKU PEMBANTU BANK</v>
      </c>
      <c r="AY103" s="984">
        <f t="shared" si="250"/>
        <v>0</v>
      </c>
      <c r="AZ103" s="702">
        <v>4</v>
      </c>
      <c r="BA103" s="649" t="str">
        <f t="shared" si="287"/>
        <v>BUKU PEMBANTU BPP</v>
      </c>
      <c r="BB103" s="651">
        <f t="shared" si="206"/>
        <v>0</v>
      </c>
      <c r="BC103" s="650">
        <f t="shared" si="362"/>
        <v>4</v>
      </c>
      <c r="BD103" s="649" t="str">
        <f t="shared" si="289"/>
        <v>BUKU PEMBANTU BPP</v>
      </c>
      <c r="BE103" s="709">
        <f t="shared" si="207"/>
        <v>0</v>
      </c>
      <c r="BF103" s="944">
        <v>5</v>
      </c>
      <c r="BG103" s="945" t="str">
        <f t="shared" si="290"/>
        <v>BUKU PEMBANTU UANG PERSEDIAAN</v>
      </c>
      <c r="BH103" s="946">
        <f t="shared" si="252"/>
        <v>0</v>
      </c>
      <c r="BI103" s="945">
        <f t="shared" si="363"/>
        <v>5</v>
      </c>
      <c r="BJ103" s="947" t="str">
        <f t="shared" si="292"/>
        <v>BUKU PEMBANTU UANG PERSEDIAAN</v>
      </c>
      <c r="BK103" s="948">
        <f t="shared" si="208"/>
        <v>0</v>
      </c>
      <c r="BL103" s="909">
        <v>6</v>
      </c>
      <c r="BM103" s="910" t="str">
        <f t="shared" si="293"/>
        <v>BUKU PEMBANTU LS BENDAHARA</v>
      </c>
      <c r="BN103" s="911">
        <f t="shared" si="254"/>
        <v>0</v>
      </c>
      <c r="BO103" s="910">
        <f t="shared" si="364"/>
        <v>6</v>
      </c>
      <c r="BP103" s="912" t="str">
        <f t="shared" si="295"/>
        <v>BUKU PEMBANTU LS BENDAHARA</v>
      </c>
      <c r="BQ103" s="913">
        <f t="shared" si="256"/>
        <v>0</v>
      </c>
      <c r="BR103" s="702">
        <v>7</v>
      </c>
      <c r="BS103" s="650" t="str">
        <f t="shared" si="296"/>
        <v>BUKU PEMBANTU UANG MUKA PERJADIN</v>
      </c>
      <c r="BT103" s="651">
        <f t="shared" si="257"/>
        <v>0</v>
      </c>
      <c r="BU103" s="650">
        <f t="shared" si="365"/>
        <v>7</v>
      </c>
      <c r="BV103" s="649" t="str">
        <f t="shared" si="298"/>
        <v>BUKU PEMBANTU UANG MUKA PERJADIN</v>
      </c>
      <c r="BW103" s="709">
        <f t="shared" si="259"/>
        <v>0</v>
      </c>
      <c r="BX103" s="873">
        <v>8</v>
      </c>
      <c r="BY103" s="874" t="str">
        <f t="shared" si="299"/>
        <v>BUKU PEMBANTU PAJAK UP</v>
      </c>
      <c r="BZ103" s="875">
        <f t="shared" si="204"/>
        <v>0</v>
      </c>
      <c r="CA103" s="876">
        <f t="shared" si="366"/>
        <v>8</v>
      </c>
      <c r="CB103" s="874" t="str">
        <f t="shared" si="301"/>
        <v>BUKU PEMBANTU PAJAK UP</v>
      </c>
      <c r="CC103" s="877">
        <f t="shared" si="209"/>
        <v>0</v>
      </c>
      <c r="CD103" s="805">
        <v>9</v>
      </c>
      <c r="CE103" s="806" t="str">
        <f t="shared" si="302"/>
        <v>BUKU PEMBANTU BUNGA REKENING</v>
      </c>
      <c r="CF103" s="807">
        <f t="shared" si="261"/>
        <v>0</v>
      </c>
      <c r="CG103" s="806">
        <f t="shared" si="367"/>
        <v>9</v>
      </c>
      <c r="CH103" s="806" t="str">
        <f t="shared" si="304"/>
        <v>BUKU PEMBANTU BUNGA REKENING</v>
      </c>
      <c r="CI103" s="808">
        <f t="shared" si="263"/>
        <v>0</v>
      </c>
      <c r="CJ103" s="835">
        <v>10</v>
      </c>
      <c r="CK103" s="836" t="str">
        <f t="shared" si="305"/>
        <v>BUKU PEMBANTU PAJAK UP &amp; LS</v>
      </c>
      <c r="CL103" s="837">
        <f t="shared" si="306"/>
        <v>0</v>
      </c>
      <c r="CM103" s="836">
        <f t="shared" si="368"/>
        <v>10</v>
      </c>
      <c r="CN103" s="836" t="str">
        <f t="shared" si="308"/>
        <v>BUKU PEMBANTU PAJAK UP &amp; LS</v>
      </c>
      <c r="CO103" s="838">
        <f t="shared" si="309"/>
        <v>0</v>
      </c>
      <c r="CP103" s="786">
        <f t="shared" si="310"/>
        <v>0</v>
      </c>
      <c r="CQ103" s="787">
        <f t="shared" si="311"/>
        <v>0</v>
      </c>
      <c r="CR103" s="782">
        <f t="shared" si="312"/>
        <v>0</v>
      </c>
      <c r="CS103" s="733">
        <v>11</v>
      </c>
      <c r="CT103" s="734" t="str">
        <f t="shared" si="313"/>
        <v>BUKU PENGESAHAN BELANJA</v>
      </c>
      <c r="CU103" s="735">
        <f t="shared" si="314"/>
        <v>0</v>
      </c>
      <c r="CV103" s="734">
        <f t="shared" si="369"/>
        <v>11</v>
      </c>
      <c r="CW103" s="736" t="str">
        <f t="shared" si="315"/>
        <v>BUKU PENGESAHAN BELANJA</v>
      </c>
      <c r="CX103" s="737">
        <f t="shared" si="316"/>
        <v>0</v>
      </c>
      <c r="CY103" s="769">
        <v>12</v>
      </c>
      <c r="CZ103" s="770" t="str">
        <f t="shared" si="266"/>
        <v>BUKU PENGEMBALIAN BELANJA</v>
      </c>
      <c r="DA103" s="771">
        <f t="shared" si="202"/>
        <v>0</v>
      </c>
      <c r="DB103" s="770">
        <f t="shared" si="317"/>
        <v>12</v>
      </c>
      <c r="DC103" s="770" t="str">
        <f t="shared" si="318"/>
        <v>BUKU PENGEMBALIAN BELANJA</v>
      </c>
      <c r="DD103" s="772">
        <f t="shared" si="319"/>
        <v>0</v>
      </c>
    </row>
    <row r="104" spans="1:108" ht="11.25" customHeight="1" x14ac:dyDescent="0.2">
      <c r="A104" s="1124" t="s">
        <v>392</v>
      </c>
      <c r="B104" s="63"/>
      <c r="C104" s="677"/>
      <c r="D104" s="540" t="str">
        <f t="shared" si="320"/>
        <v>2026.094</v>
      </c>
      <c r="E104" s="648"/>
      <c r="F104" s="610"/>
      <c r="G104" s="649"/>
      <c r="H104" s="543"/>
      <c r="I104" s="542"/>
      <c r="J104" s="650"/>
      <c r="K104" s="543"/>
      <c r="L104" s="680"/>
      <c r="M104" s="527"/>
      <c r="N104" s="543"/>
      <c r="O104" s="651">
        <f t="shared" si="268"/>
        <v>0</v>
      </c>
      <c r="P104" s="1090">
        <f t="shared" si="269"/>
        <v>0</v>
      </c>
      <c r="Q104" s="641">
        <f t="shared" si="235"/>
        <v>0</v>
      </c>
      <c r="R104" s="640">
        <v>1</v>
      </c>
      <c r="S104" s="640" t="str">
        <f t="shared" si="236"/>
        <v>BUKU KAS UMUM</v>
      </c>
      <c r="T104" s="641">
        <f t="shared" si="237"/>
        <v>0</v>
      </c>
      <c r="U104" s="641">
        <f t="shared" si="238"/>
        <v>0</v>
      </c>
      <c r="V104" s="641">
        <f t="shared" si="239"/>
        <v>0</v>
      </c>
      <c r="W104" s="1082">
        <f t="shared" si="270"/>
        <v>0</v>
      </c>
      <c r="X104" s="641">
        <f t="shared" si="240"/>
        <v>0</v>
      </c>
      <c r="Y104" s="640">
        <f t="shared" si="271"/>
        <v>1</v>
      </c>
      <c r="Z104" s="640" t="str">
        <f t="shared" si="241"/>
        <v>BUKU KAS UMUM</v>
      </c>
      <c r="AA104" s="1083">
        <f t="shared" si="242"/>
        <v>0</v>
      </c>
      <c r="AB104" s="1055">
        <v>10</v>
      </c>
      <c r="AC104" s="1056" t="str">
        <f t="shared" si="272"/>
        <v>BUKU PEMBANTU PAJAK UP &amp; LS</v>
      </c>
      <c r="AD104" s="1057">
        <f t="shared" si="273"/>
        <v>0</v>
      </c>
      <c r="AE104" s="1057">
        <f t="shared" si="274"/>
        <v>0</v>
      </c>
      <c r="AF104" s="1057">
        <f t="shared" si="275"/>
        <v>0</v>
      </c>
      <c r="AG104" s="1057">
        <f t="shared" si="276"/>
        <v>0</v>
      </c>
      <c r="AH104" s="1057">
        <f t="shared" si="277"/>
        <v>0</v>
      </c>
      <c r="AI104" s="1058">
        <f t="shared" si="359"/>
        <v>10</v>
      </c>
      <c r="AJ104" s="1058" t="str">
        <f t="shared" si="279"/>
        <v>BUKU PEMBANTU PAJAK UP &amp; LS</v>
      </c>
      <c r="AK104" s="1059">
        <f t="shared" si="244"/>
        <v>0</v>
      </c>
      <c r="AL104" s="1014">
        <v>2</v>
      </c>
      <c r="AM104" s="1015" t="str">
        <f t="shared" si="280"/>
        <v>BUKU PEMBANTU KAS TUNAI</v>
      </c>
      <c r="AN104" s="1016">
        <f t="shared" si="245"/>
        <v>0</v>
      </c>
      <c r="AO104" s="1015">
        <f t="shared" si="360"/>
        <v>2</v>
      </c>
      <c r="AP104" s="1015" t="str">
        <f t="shared" si="282"/>
        <v>BUKU PEMBANTU KAS TUNAI</v>
      </c>
      <c r="AQ104" s="1017">
        <f t="shared" si="205"/>
        <v>0</v>
      </c>
      <c r="AR104" s="979">
        <v>3</v>
      </c>
      <c r="AS104" s="980" t="str">
        <f t="shared" si="283"/>
        <v>BUKU PEMBANTU BANK</v>
      </c>
      <c r="AT104" s="981">
        <f t="shared" si="247"/>
        <v>0</v>
      </c>
      <c r="AU104" s="981">
        <f t="shared" si="248"/>
        <v>0</v>
      </c>
      <c r="AV104" s="982">
        <f t="shared" si="284"/>
        <v>0</v>
      </c>
      <c r="AW104" s="983">
        <f t="shared" si="361"/>
        <v>3</v>
      </c>
      <c r="AX104" s="980" t="str">
        <f t="shared" si="286"/>
        <v>BUKU PEMBANTU BANK</v>
      </c>
      <c r="AY104" s="984">
        <f t="shared" si="250"/>
        <v>0</v>
      </c>
      <c r="AZ104" s="702">
        <v>4</v>
      </c>
      <c r="BA104" s="649" t="str">
        <f t="shared" si="287"/>
        <v>BUKU PEMBANTU BPP</v>
      </c>
      <c r="BB104" s="651">
        <f t="shared" si="206"/>
        <v>0</v>
      </c>
      <c r="BC104" s="650">
        <f t="shared" si="362"/>
        <v>4</v>
      </c>
      <c r="BD104" s="649" t="str">
        <f t="shared" si="289"/>
        <v>BUKU PEMBANTU BPP</v>
      </c>
      <c r="BE104" s="709">
        <f t="shared" si="207"/>
        <v>0</v>
      </c>
      <c r="BF104" s="944">
        <v>5</v>
      </c>
      <c r="BG104" s="945" t="str">
        <f t="shared" si="290"/>
        <v>BUKU PEMBANTU UANG PERSEDIAAN</v>
      </c>
      <c r="BH104" s="946">
        <f t="shared" si="252"/>
        <v>0</v>
      </c>
      <c r="BI104" s="945">
        <f t="shared" si="363"/>
        <v>5</v>
      </c>
      <c r="BJ104" s="947" t="str">
        <f t="shared" si="292"/>
        <v>BUKU PEMBANTU UANG PERSEDIAAN</v>
      </c>
      <c r="BK104" s="948">
        <f t="shared" si="208"/>
        <v>0</v>
      </c>
      <c r="BL104" s="909">
        <v>6</v>
      </c>
      <c r="BM104" s="910" t="str">
        <f t="shared" si="293"/>
        <v>BUKU PEMBANTU LS BENDAHARA</v>
      </c>
      <c r="BN104" s="911">
        <f t="shared" si="254"/>
        <v>0</v>
      </c>
      <c r="BO104" s="910">
        <f t="shared" si="364"/>
        <v>6</v>
      </c>
      <c r="BP104" s="912" t="str">
        <f t="shared" si="295"/>
        <v>BUKU PEMBANTU LS BENDAHARA</v>
      </c>
      <c r="BQ104" s="913">
        <f t="shared" si="256"/>
        <v>0</v>
      </c>
      <c r="BR104" s="702">
        <v>7</v>
      </c>
      <c r="BS104" s="650" t="str">
        <f t="shared" si="296"/>
        <v>BUKU PEMBANTU UANG MUKA PERJADIN</v>
      </c>
      <c r="BT104" s="651">
        <f t="shared" si="257"/>
        <v>0</v>
      </c>
      <c r="BU104" s="650">
        <f t="shared" si="365"/>
        <v>7</v>
      </c>
      <c r="BV104" s="649" t="str">
        <f t="shared" si="298"/>
        <v>BUKU PEMBANTU UANG MUKA PERJADIN</v>
      </c>
      <c r="BW104" s="709">
        <f t="shared" si="259"/>
        <v>0</v>
      </c>
      <c r="BX104" s="873">
        <v>8</v>
      </c>
      <c r="BY104" s="874" t="str">
        <f t="shared" si="299"/>
        <v>BUKU PEMBANTU PAJAK UP</v>
      </c>
      <c r="BZ104" s="875">
        <f t="shared" si="204"/>
        <v>0</v>
      </c>
      <c r="CA104" s="876">
        <f t="shared" si="366"/>
        <v>8</v>
      </c>
      <c r="CB104" s="874" t="str">
        <f t="shared" si="301"/>
        <v>BUKU PEMBANTU PAJAK UP</v>
      </c>
      <c r="CC104" s="877">
        <f t="shared" si="209"/>
        <v>0</v>
      </c>
      <c r="CD104" s="805">
        <v>9</v>
      </c>
      <c r="CE104" s="806" t="str">
        <f t="shared" si="302"/>
        <v>BUKU PEMBANTU BUNGA REKENING</v>
      </c>
      <c r="CF104" s="807">
        <f t="shared" si="261"/>
        <v>0</v>
      </c>
      <c r="CG104" s="806">
        <f t="shared" si="367"/>
        <v>9</v>
      </c>
      <c r="CH104" s="806" t="str">
        <f t="shared" si="304"/>
        <v>BUKU PEMBANTU BUNGA REKENING</v>
      </c>
      <c r="CI104" s="808">
        <f t="shared" si="263"/>
        <v>0</v>
      </c>
      <c r="CJ104" s="835">
        <v>10</v>
      </c>
      <c r="CK104" s="836" t="str">
        <f t="shared" si="305"/>
        <v>BUKU PEMBANTU PAJAK UP &amp; LS</v>
      </c>
      <c r="CL104" s="837">
        <f t="shared" si="306"/>
        <v>0</v>
      </c>
      <c r="CM104" s="836">
        <f t="shared" si="368"/>
        <v>10</v>
      </c>
      <c r="CN104" s="836" t="str">
        <f t="shared" si="308"/>
        <v>BUKU PEMBANTU PAJAK UP &amp; LS</v>
      </c>
      <c r="CO104" s="838">
        <f t="shared" si="309"/>
        <v>0</v>
      </c>
      <c r="CP104" s="786">
        <f t="shared" si="310"/>
        <v>0</v>
      </c>
      <c r="CQ104" s="787">
        <f t="shared" si="311"/>
        <v>0</v>
      </c>
      <c r="CR104" s="782">
        <f t="shared" si="312"/>
        <v>0</v>
      </c>
      <c r="CS104" s="733">
        <v>11</v>
      </c>
      <c r="CT104" s="734" t="str">
        <f t="shared" si="313"/>
        <v>BUKU PENGESAHAN BELANJA</v>
      </c>
      <c r="CU104" s="735">
        <f t="shared" si="314"/>
        <v>0</v>
      </c>
      <c r="CV104" s="734">
        <f t="shared" si="369"/>
        <v>11</v>
      </c>
      <c r="CW104" s="736" t="str">
        <f t="shared" si="315"/>
        <v>BUKU PENGESAHAN BELANJA</v>
      </c>
      <c r="CX104" s="737">
        <f t="shared" si="316"/>
        <v>0</v>
      </c>
      <c r="CY104" s="769">
        <v>12</v>
      </c>
      <c r="CZ104" s="770" t="str">
        <f t="shared" si="266"/>
        <v>BUKU PENGEMBALIAN BELANJA</v>
      </c>
      <c r="DA104" s="771">
        <f t="shared" si="202"/>
        <v>0</v>
      </c>
      <c r="DB104" s="770">
        <f t="shared" si="317"/>
        <v>12</v>
      </c>
      <c r="DC104" s="770" t="str">
        <f t="shared" si="318"/>
        <v>BUKU PENGEMBALIAN BELANJA</v>
      </c>
      <c r="DD104" s="772">
        <f t="shared" si="319"/>
        <v>0</v>
      </c>
    </row>
    <row r="105" spans="1:108" ht="11.25" customHeight="1" x14ac:dyDescent="0.2">
      <c r="A105" s="1124" t="s">
        <v>661</v>
      </c>
      <c r="B105" s="63"/>
      <c r="C105" s="677"/>
      <c r="D105" s="540" t="str">
        <f t="shared" si="320"/>
        <v>2026.095</v>
      </c>
      <c r="E105" s="648"/>
      <c r="F105" s="610"/>
      <c r="G105" s="649"/>
      <c r="H105" s="543"/>
      <c r="I105" s="542"/>
      <c r="J105" s="650"/>
      <c r="K105" s="543"/>
      <c r="L105" s="680"/>
      <c r="M105" s="543"/>
      <c r="N105" s="543"/>
      <c r="O105" s="651">
        <f t="shared" si="268"/>
        <v>0</v>
      </c>
      <c r="P105" s="1090">
        <f t="shared" si="269"/>
        <v>0</v>
      </c>
      <c r="Q105" s="641">
        <f t="shared" si="235"/>
        <v>0</v>
      </c>
      <c r="R105" s="640">
        <v>1</v>
      </c>
      <c r="S105" s="640" t="str">
        <f t="shared" si="236"/>
        <v>BUKU KAS UMUM</v>
      </c>
      <c r="T105" s="641">
        <f t="shared" si="237"/>
        <v>0</v>
      </c>
      <c r="U105" s="641">
        <f t="shared" si="238"/>
        <v>0</v>
      </c>
      <c r="V105" s="641">
        <f t="shared" si="239"/>
        <v>0</v>
      </c>
      <c r="W105" s="1082">
        <f t="shared" si="270"/>
        <v>0</v>
      </c>
      <c r="X105" s="641">
        <f t="shared" si="240"/>
        <v>0</v>
      </c>
      <c r="Y105" s="640">
        <f t="shared" si="271"/>
        <v>1</v>
      </c>
      <c r="Z105" s="640" t="str">
        <f t="shared" si="241"/>
        <v>BUKU KAS UMUM</v>
      </c>
      <c r="AA105" s="1083">
        <f t="shared" si="242"/>
        <v>0</v>
      </c>
      <c r="AB105" s="1055">
        <v>10</v>
      </c>
      <c r="AC105" s="1056" t="str">
        <f t="shared" si="272"/>
        <v>BUKU PEMBANTU PAJAK UP &amp; LS</v>
      </c>
      <c r="AD105" s="1057">
        <f t="shared" si="273"/>
        <v>0</v>
      </c>
      <c r="AE105" s="1057">
        <f t="shared" si="274"/>
        <v>0</v>
      </c>
      <c r="AF105" s="1057">
        <f t="shared" si="275"/>
        <v>0</v>
      </c>
      <c r="AG105" s="1057">
        <f t="shared" si="276"/>
        <v>0</v>
      </c>
      <c r="AH105" s="1057">
        <f t="shared" si="277"/>
        <v>0</v>
      </c>
      <c r="AI105" s="1058">
        <f t="shared" si="359"/>
        <v>10</v>
      </c>
      <c r="AJ105" s="1058" t="str">
        <f t="shared" si="279"/>
        <v>BUKU PEMBANTU PAJAK UP &amp; LS</v>
      </c>
      <c r="AK105" s="1059">
        <f t="shared" si="244"/>
        <v>0</v>
      </c>
      <c r="AL105" s="1014">
        <v>2</v>
      </c>
      <c r="AM105" s="1015" t="str">
        <f t="shared" si="280"/>
        <v>BUKU PEMBANTU KAS TUNAI</v>
      </c>
      <c r="AN105" s="1016">
        <f t="shared" si="245"/>
        <v>0</v>
      </c>
      <c r="AO105" s="1015">
        <f t="shared" si="360"/>
        <v>2</v>
      </c>
      <c r="AP105" s="1015" t="str">
        <f t="shared" si="282"/>
        <v>BUKU PEMBANTU KAS TUNAI</v>
      </c>
      <c r="AQ105" s="1017">
        <f t="shared" si="205"/>
        <v>0</v>
      </c>
      <c r="AR105" s="979">
        <v>3</v>
      </c>
      <c r="AS105" s="980" t="str">
        <f t="shared" si="283"/>
        <v>BUKU PEMBANTU BANK</v>
      </c>
      <c r="AT105" s="981">
        <f t="shared" si="247"/>
        <v>0</v>
      </c>
      <c r="AU105" s="981">
        <f t="shared" si="248"/>
        <v>0</v>
      </c>
      <c r="AV105" s="982">
        <f t="shared" si="284"/>
        <v>0</v>
      </c>
      <c r="AW105" s="983">
        <f t="shared" si="361"/>
        <v>3</v>
      </c>
      <c r="AX105" s="980" t="str">
        <f t="shared" si="286"/>
        <v>BUKU PEMBANTU BANK</v>
      </c>
      <c r="AY105" s="984">
        <f t="shared" si="250"/>
        <v>0</v>
      </c>
      <c r="AZ105" s="702">
        <v>4</v>
      </c>
      <c r="BA105" s="649" t="str">
        <f t="shared" si="287"/>
        <v>BUKU PEMBANTU BPP</v>
      </c>
      <c r="BB105" s="651">
        <f t="shared" si="206"/>
        <v>0</v>
      </c>
      <c r="BC105" s="650">
        <f t="shared" si="362"/>
        <v>4</v>
      </c>
      <c r="BD105" s="649" t="str">
        <f t="shared" si="289"/>
        <v>BUKU PEMBANTU BPP</v>
      </c>
      <c r="BE105" s="709">
        <f t="shared" si="207"/>
        <v>0</v>
      </c>
      <c r="BF105" s="944">
        <v>5</v>
      </c>
      <c r="BG105" s="945" t="str">
        <f t="shared" si="290"/>
        <v>BUKU PEMBANTU UANG PERSEDIAAN</v>
      </c>
      <c r="BH105" s="946">
        <f t="shared" si="252"/>
        <v>0</v>
      </c>
      <c r="BI105" s="945">
        <f t="shared" si="363"/>
        <v>5</v>
      </c>
      <c r="BJ105" s="947" t="str">
        <f t="shared" si="292"/>
        <v>BUKU PEMBANTU UANG PERSEDIAAN</v>
      </c>
      <c r="BK105" s="948">
        <f t="shared" si="208"/>
        <v>0</v>
      </c>
      <c r="BL105" s="909">
        <v>6</v>
      </c>
      <c r="BM105" s="910" t="str">
        <f t="shared" si="293"/>
        <v>BUKU PEMBANTU LS BENDAHARA</v>
      </c>
      <c r="BN105" s="911">
        <f t="shared" si="254"/>
        <v>0</v>
      </c>
      <c r="BO105" s="910">
        <f t="shared" si="364"/>
        <v>6</v>
      </c>
      <c r="BP105" s="912" t="str">
        <f t="shared" si="295"/>
        <v>BUKU PEMBANTU LS BENDAHARA</v>
      </c>
      <c r="BQ105" s="913">
        <f t="shared" si="256"/>
        <v>0</v>
      </c>
      <c r="BR105" s="702">
        <v>7</v>
      </c>
      <c r="BS105" s="650" t="str">
        <f t="shared" si="296"/>
        <v>BUKU PEMBANTU UANG MUKA PERJADIN</v>
      </c>
      <c r="BT105" s="651">
        <f t="shared" si="257"/>
        <v>0</v>
      </c>
      <c r="BU105" s="650">
        <f t="shared" si="365"/>
        <v>7</v>
      </c>
      <c r="BV105" s="649" t="str">
        <f t="shared" si="298"/>
        <v>BUKU PEMBANTU UANG MUKA PERJADIN</v>
      </c>
      <c r="BW105" s="709">
        <f t="shared" si="259"/>
        <v>0</v>
      </c>
      <c r="BX105" s="873">
        <v>8</v>
      </c>
      <c r="BY105" s="874" t="str">
        <f t="shared" si="299"/>
        <v>BUKU PEMBANTU PAJAK UP</v>
      </c>
      <c r="BZ105" s="875">
        <f t="shared" si="204"/>
        <v>0</v>
      </c>
      <c r="CA105" s="876">
        <f t="shared" si="366"/>
        <v>8</v>
      </c>
      <c r="CB105" s="874" t="str">
        <f t="shared" si="301"/>
        <v>BUKU PEMBANTU PAJAK UP</v>
      </c>
      <c r="CC105" s="877">
        <f t="shared" si="209"/>
        <v>0</v>
      </c>
      <c r="CD105" s="805">
        <v>9</v>
      </c>
      <c r="CE105" s="806" t="str">
        <f t="shared" si="302"/>
        <v>BUKU PEMBANTU BUNGA REKENING</v>
      </c>
      <c r="CF105" s="807">
        <f t="shared" si="261"/>
        <v>0</v>
      </c>
      <c r="CG105" s="806">
        <f t="shared" si="367"/>
        <v>9</v>
      </c>
      <c r="CH105" s="806" t="str">
        <f t="shared" si="304"/>
        <v>BUKU PEMBANTU BUNGA REKENING</v>
      </c>
      <c r="CI105" s="808">
        <f t="shared" si="263"/>
        <v>0</v>
      </c>
      <c r="CJ105" s="835">
        <v>10</v>
      </c>
      <c r="CK105" s="836" t="str">
        <f t="shared" si="305"/>
        <v>BUKU PEMBANTU PAJAK UP &amp; LS</v>
      </c>
      <c r="CL105" s="837">
        <f t="shared" si="306"/>
        <v>0</v>
      </c>
      <c r="CM105" s="836">
        <f t="shared" si="368"/>
        <v>10</v>
      </c>
      <c r="CN105" s="836" t="str">
        <f t="shared" si="308"/>
        <v>BUKU PEMBANTU PAJAK UP &amp; LS</v>
      </c>
      <c r="CO105" s="838">
        <f t="shared" si="309"/>
        <v>0</v>
      </c>
      <c r="CP105" s="786">
        <f t="shared" si="310"/>
        <v>0</v>
      </c>
      <c r="CQ105" s="787">
        <f t="shared" si="311"/>
        <v>0</v>
      </c>
      <c r="CR105" s="782">
        <f t="shared" si="312"/>
        <v>0</v>
      </c>
      <c r="CS105" s="733">
        <v>11</v>
      </c>
      <c r="CT105" s="734" t="str">
        <f t="shared" si="313"/>
        <v>BUKU PENGESAHAN BELANJA</v>
      </c>
      <c r="CU105" s="735">
        <f t="shared" si="314"/>
        <v>0</v>
      </c>
      <c r="CV105" s="734">
        <f t="shared" si="369"/>
        <v>11</v>
      </c>
      <c r="CW105" s="736" t="str">
        <f t="shared" si="315"/>
        <v>BUKU PENGESAHAN BELANJA</v>
      </c>
      <c r="CX105" s="737">
        <f t="shared" si="316"/>
        <v>0</v>
      </c>
      <c r="CY105" s="769">
        <v>12</v>
      </c>
      <c r="CZ105" s="770" t="str">
        <f t="shared" si="266"/>
        <v>BUKU PENGEMBALIAN BELANJA</v>
      </c>
      <c r="DA105" s="771">
        <f t="shared" si="202"/>
        <v>0</v>
      </c>
      <c r="DB105" s="770">
        <f t="shared" si="317"/>
        <v>12</v>
      </c>
      <c r="DC105" s="770" t="str">
        <f t="shared" si="318"/>
        <v>BUKU PENGEMBALIAN BELANJA</v>
      </c>
      <c r="DD105" s="772">
        <f t="shared" si="319"/>
        <v>0</v>
      </c>
    </row>
    <row r="106" spans="1:108" ht="11.25" customHeight="1" x14ac:dyDescent="0.2">
      <c r="A106" s="1124" t="s">
        <v>662</v>
      </c>
      <c r="B106" s="63"/>
      <c r="C106" s="677"/>
      <c r="D106" s="540" t="str">
        <f t="shared" si="320"/>
        <v>2026.096</v>
      </c>
      <c r="E106" s="648"/>
      <c r="F106" s="611"/>
      <c r="G106" s="649"/>
      <c r="H106" s="543"/>
      <c r="I106" s="542"/>
      <c r="J106" s="650"/>
      <c r="K106" s="543"/>
      <c r="L106" s="680"/>
      <c r="M106" s="543"/>
      <c r="N106" s="543"/>
      <c r="O106" s="651">
        <f t="shared" si="268"/>
        <v>0</v>
      </c>
      <c r="P106" s="1090">
        <f t="shared" si="269"/>
        <v>0</v>
      </c>
      <c r="Q106" s="641">
        <f t="shared" si="235"/>
        <v>0</v>
      </c>
      <c r="R106" s="640">
        <v>1</v>
      </c>
      <c r="S106" s="640" t="str">
        <f t="shared" si="236"/>
        <v>BUKU KAS UMUM</v>
      </c>
      <c r="T106" s="641">
        <f t="shared" si="237"/>
        <v>0</v>
      </c>
      <c r="U106" s="641">
        <f t="shared" si="238"/>
        <v>0</v>
      </c>
      <c r="V106" s="641">
        <f t="shared" si="239"/>
        <v>0</v>
      </c>
      <c r="W106" s="1082">
        <f t="shared" si="270"/>
        <v>0</v>
      </c>
      <c r="X106" s="641">
        <f t="shared" si="240"/>
        <v>0</v>
      </c>
      <c r="Y106" s="640">
        <f t="shared" si="271"/>
        <v>1</v>
      </c>
      <c r="Z106" s="640" t="str">
        <f t="shared" si="241"/>
        <v>BUKU KAS UMUM</v>
      </c>
      <c r="AA106" s="1083">
        <f t="shared" si="242"/>
        <v>0</v>
      </c>
      <c r="AB106" s="1055">
        <v>10</v>
      </c>
      <c r="AC106" s="1056" t="str">
        <f t="shared" si="272"/>
        <v>BUKU PEMBANTU PAJAK UP &amp; LS</v>
      </c>
      <c r="AD106" s="1057">
        <f t="shared" si="273"/>
        <v>0</v>
      </c>
      <c r="AE106" s="1057">
        <f t="shared" si="274"/>
        <v>0</v>
      </c>
      <c r="AF106" s="1057">
        <f t="shared" si="275"/>
        <v>0</v>
      </c>
      <c r="AG106" s="1057">
        <f t="shared" si="276"/>
        <v>0</v>
      </c>
      <c r="AH106" s="1057">
        <f t="shared" si="277"/>
        <v>0</v>
      </c>
      <c r="AI106" s="1058">
        <f t="shared" si="359"/>
        <v>10</v>
      </c>
      <c r="AJ106" s="1058" t="str">
        <f t="shared" si="279"/>
        <v>BUKU PEMBANTU PAJAK UP &amp; LS</v>
      </c>
      <c r="AK106" s="1059">
        <f t="shared" si="244"/>
        <v>0</v>
      </c>
      <c r="AL106" s="1014">
        <v>2</v>
      </c>
      <c r="AM106" s="1015" t="str">
        <f t="shared" si="280"/>
        <v>BUKU PEMBANTU KAS TUNAI</v>
      </c>
      <c r="AN106" s="1016">
        <f t="shared" si="245"/>
        <v>0</v>
      </c>
      <c r="AO106" s="1015">
        <f t="shared" si="360"/>
        <v>2</v>
      </c>
      <c r="AP106" s="1015" t="str">
        <f t="shared" si="282"/>
        <v>BUKU PEMBANTU KAS TUNAI</v>
      </c>
      <c r="AQ106" s="1017">
        <f t="shared" si="205"/>
        <v>0</v>
      </c>
      <c r="AR106" s="979">
        <v>3</v>
      </c>
      <c r="AS106" s="980" t="str">
        <f t="shared" si="283"/>
        <v>BUKU PEMBANTU BANK</v>
      </c>
      <c r="AT106" s="981">
        <f t="shared" si="247"/>
        <v>0</v>
      </c>
      <c r="AU106" s="981">
        <f t="shared" si="248"/>
        <v>0</v>
      </c>
      <c r="AV106" s="982">
        <f t="shared" si="284"/>
        <v>0</v>
      </c>
      <c r="AW106" s="983">
        <f t="shared" si="361"/>
        <v>3</v>
      </c>
      <c r="AX106" s="980" t="str">
        <f t="shared" si="286"/>
        <v>BUKU PEMBANTU BANK</v>
      </c>
      <c r="AY106" s="984">
        <f t="shared" si="250"/>
        <v>0</v>
      </c>
      <c r="AZ106" s="702">
        <v>4</v>
      </c>
      <c r="BA106" s="649" t="str">
        <f t="shared" si="287"/>
        <v>BUKU PEMBANTU BPP</v>
      </c>
      <c r="BB106" s="651">
        <f t="shared" si="206"/>
        <v>0</v>
      </c>
      <c r="BC106" s="650">
        <f t="shared" si="362"/>
        <v>4</v>
      </c>
      <c r="BD106" s="649" t="str">
        <f t="shared" si="289"/>
        <v>BUKU PEMBANTU BPP</v>
      </c>
      <c r="BE106" s="709">
        <f t="shared" si="207"/>
        <v>0</v>
      </c>
      <c r="BF106" s="944">
        <v>5</v>
      </c>
      <c r="BG106" s="945" t="str">
        <f t="shared" si="290"/>
        <v>BUKU PEMBANTU UANG PERSEDIAAN</v>
      </c>
      <c r="BH106" s="946">
        <f t="shared" si="252"/>
        <v>0</v>
      </c>
      <c r="BI106" s="945">
        <f t="shared" si="363"/>
        <v>5</v>
      </c>
      <c r="BJ106" s="947" t="str">
        <f t="shared" si="292"/>
        <v>BUKU PEMBANTU UANG PERSEDIAAN</v>
      </c>
      <c r="BK106" s="948">
        <f t="shared" si="208"/>
        <v>0</v>
      </c>
      <c r="BL106" s="909">
        <v>6</v>
      </c>
      <c r="BM106" s="910" t="str">
        <f t="shared" si="293"/>
        <v>BUKU PEMBANTU LS BENDAHARA</v>
      </c>
      <c r="BN106" s="911">
        <f t="shared" si="254"/>
        <v>0</v>
      </c>
      <c r="BO106" s="910">
        <f t="shared" si="364"/>
        <v>6</v>
      </c>
      <c r="BP106" s="912" t="str">
        <f t="shared" si="295"/>
        <v>BUKU PEMBANTU LS BENDAHARA</v>
      </c>
      <c r="BQ106" s="913">
        <f t="shared" si="256"/>
        <v>0</v>
      </c>
      <c r="BR106" s="702">
        <v>7</v>
      </c>
      <c r="BS106" s="650" t="str">
        <f t="shared" si="296"/>
        <v>BUKU PEMBANTU UANG MUKA PERJADIN</v>
      </c>
      <c r="BT106" s="651">
        <f t="shared" si="257"/>
        <v>0</v>
      </c>
      <c r="BU106" s="650">
        <f t="shared" si="365"/>
        <v>7</v>
      </c>
      <c r="BV106" s="649" t="str">
        <f t="shared" si="298"/>
        <v>BUKU PEMBANTU UANG MUKA PERJADIN</v>
      </c>
      <c r="BW106" s="709">
        <f t="shared" si="259"/>
        <v>0</v>
      </c>
      <c r="BX106" s="873">
        <v>8</v>
      </c>
      <c r="BY106" s="874" t="str">
        <f t="shared" si="299"/>
        <v>BUKU PEMBANTU PAJAK UP</v>
      </c>
      <c r="BZ106" s="875">
        <f t="shared" si="204"/>
        <v>0</v>
      </c>
      <c r="CA106" s="876">
        <f t="shared" si="366"/>
        <v>8</v>
      </c>
      <c r="CB106" s="874" t="str">
        <f t="shared" si="301"/>
        <v>BUKU PEMBANTU PAJAK UP</v>
      </c>
      <c r="CC106" s="877">
        <f t="shared" si="209"/>
        <v>0</v>
      </c>
      <c r="CD106" s="805">
        <v>9</v>
      </c>
      <c r="CE106" s="806" t="str">
        <f t="shared" si="302"/>
        <v>BUKU PEMBANTU BUNGA REKENING</v>
      </c>
      <c r="CF106" s="807">
        <f t="shared" si="261"/>
        <v>0</v>
      </c>
      <c r="CG106" s="806">
        <f t="shared" si="367"/>
        <v>9</v>
      </c>
      <c r="CH106" s="806" t="str">
        <f t="shared" si="304"/>
        <v>BUKU PEMBANTU BUNGA REKENING</v>
      </c>
      <c r="CI106" s="808">
        <f t="shared" si="263"/>
        <v>0</v>
      </c>
      <c r="CJ106" s="835">
        <v>10</v>
      </c>
      <c r="CK106" s="836" t="str">
        <f t="shared" si="305"/>
        <v>BUKU PEMBANTU PAJAK UP &amp; LS</v>
      </c>
      <c r="CL106" s="837">
        <f t="shared" si="306"/>
        <v>0</v>
      </c>
      <c r="CM106" s="836">
        <f t="shared" si="368"/>
        <v>10</v>
      </c>
      <c r="CN106" s="836" t="str">
        <f t="shared" si="308"/>
        <v>BUKU PEMBANTU PAJAK UP &amp; LS</v>
      </c>
      <c r="CO106" s="838">
        <f t="shared" si="309"/>
        <v>0</v>
      </c>
      <c r="CP106" s="786">
        <f t="shared" si="310"/>
        <v>0</v>
      </c>
      <c r="CQ106" s="787">
        <f t="shared" si="311"/>
        <v>0</v>
      </c>
      <c r="CR106" s="782">
        <f t="shared" si="312"/>
        <v>0</v>
      </c>
      <c r="CS106" s="733">
        <v>11</v>
      </c>
      <c r="CT106" s="734" t="str">
        <f t="shared" si="313"/>
        <v>BUKU PENGESAHAN BELANJA</v>
      </c>
      <c r="CU106" s="735">
        <f t="shared" si="314"/>
        <v>0</v>
      </c>
      <c r="CV106" s="734">
        <f t="shared" si="369"/>
        <v>11</v>
      </c>
      <c r="CW106" s="736" t="str">
        <f t="shared" si="315"/>
        <v>BUKU PENGESAHAN BELANJA</v>
      </c>
      <c r="CX106" s="737">
        <f t="shared" si="316"/>
        <v>0</v>
      </c>
      <c r="CY106" s="769">
        <v>12</v>
      </c>
      <c r="CZ106" s="770" t="str">
        <f t="shared" si="266"/>
        <v>BUKU PENGEMBALIAN BELANJA</v>
      </c>
      <c r="DA106" s="771">
        <f t="shared" si="202"/>
        <v>0</v>
      </c>
      <c r="DB106" s="770">
        <f t="shared" si="317"/>
        <v>12</v>
      </c>
      <c r="DC106" s="770" t="str">
        <f t="shared" si="318"/>
        <v>BUKU PENGEMBALIAN BELANJA</v>
      </c>
      <c r="DD106" s="772">
        <f t="shared" si="319"/>
        <v>0</v>
      </c>
    </row>
    <row r="107" spans="1:108" x14ac:dyDescent="0.2">
      <c r="A107" s="1124" t="s">
        <v>663</v>
      </c>
      <c r="B107" s="63"/>
      <c r="C107" s="677"/>
      <c r="D107" s="540" t="str">
        <f t="shared" si="320"/>
        <v>2026.097</v>
      </c>
      <c r="E107" s="648"/>
      <c r="F107" s="610"/>
      <c r="G107" s="649"/>
      <c r="H107" s="543"/>
      <c r="I107" s="544"/>
      <c r="J107" s="650"/>
      <c r="K107" s="543"/>
      <c r="L107" s="680"/>
      <c r="M107" s="543"/>
      <c r="N107" s="543"/>
      <c r="O107" s="651">
        <f t="shared" si="268"/>
        <v>0</v>
      </c>
      <c r="P107" s="1090">
        <f t="shared" si="269"/>
        <v>0</v>
      </c>
      <c r="Q107" s="641">
        <f t="shared" si="235"/>
        <v>0</v>
      </c>
      <c r="R107" s="640">
        <v>1</v>
      </c>
      <c r="S107" s="640" t="str">
        <f t="shared" si="236"/>
        <v>BUKU KAS UMUM</v>
      </c>
      <c r="T107" s="641">
        <f t="shared" si="237"/>
        <v>0</v>
      </c>
      <c r="U107" s="641">
        <f t="shared" si="238"/>
        <v>0</v>
      </c>
      <c r="V107" s="641">
        <f t="shared" si="239"/>
        <v>0</v>
      </c>
      <c r="W107" s="1082">
        <f t="shared" si="270"/>
        <v>0</v>
      </c>
      <c r="X107" s="641">
        <f t="shared" si="240"/>
        <v>0</v>
      </c>
      <c r="Y107" s="640">
        <f t="shared" si="271"/>
        <v>1</v>
      </c>
      <c r="Z107" s="640" t="str">
        <f t="shared" si="241"/>
        <v>BUKU KAS UMUM</v>
      </c>
      <c r="AA107" s="1083">
        <f t="shared" si="242"/>
        <v>0</v>
      </c>
      <c r="AB107" s="1055">
        <v>10</v>
      </c>
      <c r="AC107" s="1056" t="str">
        <f t="shared" si="272"/>
        <v>BUKU PEMBANTU PAJAK UP &amp; LS</v>
      </c>
      <c r="AD107" s="1057">
        <f t="shared" si="273"/>
        <v>0</v>
      </c>
      <c r="AE107" s="1057">
        <f t="shared" si="274"/>
        <v>0</v>
      </c>
      <c r="AF107" s="1057">
        <f t="shared" si="275"/>
        <v>0</v>
      </c>
      <c r="AG107" s="1057">
        <f t="shared" si="276"/>
        <v>0</v>
      </c>
      <c r="AH107" s="1057">
        <f t="shared" si="277"/>
        <v>0</v>
      </c>
      <c r="AI107" s="1058">
        <f t="shared" si="359"/>
        <v>10</v>
      </c>
      <c r="AJ107" s="1058" t="str">
        <f t="shared" si="279"/>
        <v>BUKU PEMBANTU PAJAK UP &amp; LS</v>
      </c>
      <c r="AK107" s="1059">
        <f t="shared" si="244"/>
        <v>0</v>
      </c>
      <c r="AL107" s="1014">
        <v>2</v>
      </c>
      <c r="AM107" s="1015" t="str">
        <f t="shared" si="280"/>
        <v>BUKU PEMBANTU KAS TUNAI</v>
      </c>
      <c r="AN107" s="1016">
        <f t="shared" si="245"/>
        <v>0</v>
      </c>
      <c r="AO107" s="1015">
        <f t="shared" si="360"/>
        <v>2</v>
      </c>
      <c r="AP107" s="1015" t="str">
        <f t="shared" si="282"/>
        <v>BUKU PEMBANTU KAS TUNAI</v>
      </c>
      <c r="AQ107" s="1017">
        <f t="shared" si="205"/>
        <v>0</v>
      </c>
      <c r="AR107" s="979">
        <v>3</v>
      </c>
      <c r="AS107" s="980" t="str">
        <f t="shared" si="283"/>
        <v>BUKU PEMBANTU BANK</v>
      </c>
      <c r="AT107" s="981">
        <f t="shared" si="247"/>
        <v>0</v>
      </c>
      <c r="AU107" s="981">
        <f t="shared" si="248"/>
        <v>0</v>
      </c>
      <c r="AV107" s="982">
        <f t="shared" si="284"/>
        <v>0</v>
      </c>
      <c r="AW107" s="983">
        <f t="shared" si="361"/>
        <v>3</v>
      </c>
      <c r="AX107" s="980" t="str">
        <f t="shared" si="286"/>
        <v>BUKU PEMBANTU BANK</v>
      </c>
      <c r="AY107" s="984">
        <f t="shared" si="250"/>
        <v>0</v>
      </c>
      <c r="AZ107" s="702">
        <v>4</v>
      </c>
      <c r="BA107" s="649" t="str">
        <f t="shared" si="287"/>
        <v>BUKU PEMBANTU BPP</v>
      </c>
      <c r="BB107" s="651">
        <f t="shared" si="206"/>
        <v>0</v>
      </c>
      <c r="BC107" s="650">
        <f t="shared" si="362"/>
        <v>4</v>
      </c>
      <c r="BD107" s="649" t="str">
        <f t="shared" si="289"/>
        <v>BUKU PEMBANTU BPP</v>
      </c>
      <c r="BE107" s="709">
        <f t="shared" si="207"/>
        <v>0</v>
      </c>
      <c r="BF107" s="944">
        <v>5</v>
      </c>
      <c r="BG107" s="945" t="str">
        <f t="shared" si="290"/>
        <v>BUKU PEMBANTU UANG PERSEDIAAN</v>
      </c>
      <c r="BH107" s="946">
        <f t="shared" si="252"/>
        <v>0</v>
      </c>
      <c r="BI107" s="945">
        <f t="shared" si="363"/>
        <v>5</v>
      </c>
      <c r="BJ107" s="947" t="str">
        <f t="shared" si="292"/>
        <v>BUKU PEMBANTU UANG PERSEDIAAN</v>
      </c>
      <c r="BK107" s="948">
        <f t="shared" si="208"/>
        <v>0</v>
      </c>
      <c r="BL107" s="909">
        <v>6</v>
      </c>
      <c r="BM107" s="910" t="str">
        <f t="shared" si="293"/>
        <v>BUKU PEMBANTU LS BENDAHARA</v>
      </c>
      <c r="BN107" s="911">
        <f t="shared" si="254"/>
        <v>0</v>
      </c>
      <c r="BO107" s="910">
        <f t="shared" si="364"/>
        <v>6</v>
      </c>
      <c r="BP107" s="912" t="str">
        <f t="shared" si="295"/>
        <v>BUKU PEMBANTU LS BENDAHARA</v>
      </c>
      <c r="BQ107" s="913">
        <f t="shared" si="256"/>
        <v>0</v>
      </c>
      <c r="BR107" s="702">
        <v>7</v>
      </c>
      <c r="BS107" s="650" t="str">
        <f t="shared" si="296"/>
        <v>BUKU PEMBANTU UANG MUKA PERJADIN</v>
      </c>
      <c r="BT107" s="651">
        <f t="shared" si="257"/>
        <v>0</v>
      </c>
      <c r="BU107" s="650">
        <f t="shared" si="365"/>
        <v>7</v>
      </c>
      <c r="BV107" s="649" t="str">
        <f t="shared" si="298"/>
        <v>BUKU PEMBANTU UANG MUKA PERJADIN</v>
      </c>
      <c r="BW107" s="709">
        <f t="shared" si="259"/>
        <v>0</v>
      </c>
      <c r="BX107" s="873">
        <v>8</v>
      </c>
      <c r="BY107" s="874" t="str">
        <f t="shared" si="299"/>
        <v>BUKU PEMBANTU PAJAK UP</v>
      </c>
      <c r="BZ107" s="875">
        <f t="shared" si="204"/>
        <v>0</v>
      </c>
      <c r="CA107" s="876">
        <f t="shared" si="366"/>
        <v>8</v>
      </c>
      <c r="CB107" s="874" t="str">
        <f t="shared" si="301"/>
        <v>BUKU PEMBANTU PAJAK UP</v>
      </c>
      <c r="CC107" s="877">
        <f t="shared" si="209"/>
        <v>0</v>
      </c>
      <c r="CD107" s="805">
        <v>9</v>
      </c>
      <c r="CE107" s="806" t="str">
        <f t="shared" si="302"/>
        <v>BUKU PEMBANTU BUNGA REKENING</v>
      </c>
      <c r="CF107" s="807">
        <f t="shared" si="261"/>
        <v>0</v>
      </c>
      <c r="CG107" s="806">
        <f t="shared" si="367"/>
        <v>9</v>
      </c>
      <c r="CH107" s="806" t="str">
        <f t="shared" si="304"/>
        <v>BUKU PEMBANTU BUNGA REKENING</v>
      </c>
      <c r="CI107" s="808">
        <f t="shared" si="263"/>
        <v>0</v>
      </c>
      <c r="CJ107" s="835">
        <v>10</v>
      </c>
      <c r="CK107" s="836" t="str">
        <f t="shared" si="305"/>
        <v>BUKU PEMBANTU PAJAK UP &amp; LS</v>
      </c>
      <c r="CL107" s="837">
        <f t="shared" si="306"/>
        <v>0</v>
      </c>
      <c r="CM107" s="836">
        <f t="shared" si="368"/>
        <v>10</v>
      </c>
      <c r="CN107" s="836" t="str">
        <f t="shared" si="308"/>
        <v>BUKU PEMBANTU PAJAK UP &amp; LS</v>
      </c>
      <c r="CO107" s="838">
        <f t="shared" si="309"/>
        <v>0</v>
      </c>
      <c r="CP107" s="786">
        <f t="shared" si="310"/>
        <v>0</v>
      </c>
      <c r="CQ107" s="787">
        <f t="shared" si="311"/>
        <v>0</v>
      </c>
      <c r="CR107" s="782">
        <f t="shared" si="312"/>
        <v>0</v>
      </c>
      <c r="CS107" s="733">
        <v>11</v>
      </c>
      <c r="CT107" s="734" t="str">
        <f t="shared" si="313"/>
        <v>BUKU PENGESAHAN BELANJA</v>
      </c>
      <c r="CU107" s="735">
        <f t="shared" si="314"/>
        <v>0</v>
      </c>
      <c r="CV107" s="734">
        <f t="shared" si="369"/>
        <v>11</v>
      </c>
      <c r="CW107" s="736" t="str">
        <f t="shared" si="315"/>
        <v>BUKU PENGESAHAN BELANJA</v>
      </c>
      <c r="CX107" s="737">
        <f t="shared" si="316"/>
        <v>0</v>
      </c>
      <c r="CY107" s="769">
        <v>12</v>
      </c>
      <c r="CZ107" s="770" t="str">
        <f t="shared" si="266"/>
        <v>BUKU PENGEMBALIAN BELANJA</v>
      </c>
      <c r="DA107" s="771">
        <f t="shared" si="202"/>
        <v>0</v>
      </c>
      <c r="DB107" s="770">
        <f t="shared" si="317"/>
        <v>12</v>
      </c>
      <c r="DC107" s="770" t="str">
        <f t="shared" si="318"/>
        <v>BUKU PENGEMBALIAN BELANJA</v>
      </c>
      <c r="DD107" s="772">
        <f t="shared" si="319"/>
        <v>0</v>
      </c>
    </row>
    <row r="108" spans="1:108" ht="11.25" customHeight="1" x14ac:dyDescent="0.2">
      <c r="A108" s="1124" t="s">
        <v>664</v>
      </c>
      <c r="B108" s="63"/>
      <c r="C108" s="677"/>
      <c r="D108" s="540" t="str">
        <f t="shared" si="320"/>
        <v>2026.098</v>
      </c>
      <c r="E108" s="648"/>
      <c r="F108" s="611"/>
      <c r="G108" s="649"/>
      <c r="H108" s="543"/>
      <c r="I108" s="544"/>
      <c r="J108" s="650"/>
      <c r="K108" s="543"/>
      <c r="L108" s="680"/>
      <c r="M108" s="543"/>
      <c r="N108" s="543"/>
      <c r="O108" s="651">
        <f t="shared" si="268"/>
        <v>0</v>
      </c>
      <c r="P108" s="1090">
        <f t="shared" si="269"/>
        <v>0</v>
      </c>
      <c r="Q108" s="641">
        <f t="shared" si="235"/>
        <v>0</v>
      </c>
      <c r="R108" s="640">
        <v>1</v>
      </c>
      <c r="S108" s="640" t="str">
        <f t="shared" si="236"/>
        <v>BUKU KAS UMUM</v>
      </c>
      <c r="T108" s="641">
        <f t="shared" si="237"/>
        <v>0</v>
      </c>
      <c r="U108" s="641">
        <f t="shared" si="238"/>
        <v>0</v>
      </c>
      <c r="V108" s="641">
        <f t="shared" si="239"/>
        <v>0</v>
      </c>
      <c r="W108" s="1082">
        <f t="shared" si="270"/>
        <v>0</v>
      </c>
      <c r="X108" s="641">
        <f t="shared" si="240"/>
        <v>0</v>
      </c>
      <c r="Y108" s="640">
        <f t="shared" si="271"/>
        <v>1</v>
      </c>
      <c r="Z108" s="640" t="str">
        <f t="shared" si="241"/>
        <v>BUKU KAS UMUM</v>
      </c>
      <c r="AA108" s="1083">
        <f t="shared" si="242"/>
        <v>0</v>
      </c>
      <c r="AB108" s="1055">
        <v>10</v>
      </c>
      <c r="AC108" s="1056" t="str">
        <f t="shared" si="272"/>
        <v>BUKU PEMBANTU PAJAK UP &amp; LS</v>
      </c>
      <c r="AD108" s="1057">
        <f t="shared" si="273"/>
        <v>0</v>
      </c>
      <c r="AE108" s="1057">
        <f t="shared" si="274"/>
        <v>0</v>
      </c>
      <c r="AF108" s="1057">
        <f t="shared" si="275"/>
        <v>0</v>
      </c>
      <c r="AG108" s="1057">
        <f t="shared" si="276"/>
        <v>0</v>
      </c>
      <c r="AH108" s="1057">
        <f t="shared" si="277"/>
        <v>0</v>
      </c>
      <c r="AI108" s="1058">
        <f t="shared" si="359"/>
        <v>10</v>
      </c>
      <c r="AJ108" s="1058" t="str">
        <f t="shared" si="279"/>
        <v>BUKU PEMBANTU PAJAK UP &amp; LS</v>
      </c>
      <c r="AK108" s="1059">
        <f t="shared" si="244"/>
        <v>0</v>
      </c>
      <c r="AL108" s="1014">
        <v>2</v>
      </c>
      <c r="AM108" s="1015" t="str">
        <f t="shared" si="280"/>
        <v>BUKU PEMBANTU KAS TUNAI</v>
      </c>
      <c r="AN108" s="1016">
        <f t="shared" si="245"/>
        <v>0</v>
      </c>
      <c r="AO108" s="1015">
        <f t="shared" si="360"/>
        <v>2</v>
      </c>
      <c r="AP108" s="1015" t="str">
        <f t="shared" si="282"/>
        <v>BUKU PEMBANTU KAS TUNAI</v>
      </c>
      <c r="AQ108" s="1017">
        <f t="shared" si="205"/>
        <v>0</v>
      </c>
      <c r="AR108" s="979">
        <v>3</v>
      </c>
      <c r="AS108" s="980" t="str">
        <f t="shared" si="283"/>
        <v>BUKU PEMBANTU BANK</v>
      </c>
      <c r="AT108" s="981">
        <f t="shared" si="247"/>
        <v>0</v>
      </c>
      <c r="AU108" s="981">
        <f t="shared" si="248"/>
        <v>0</v>
      </c>
      <c r="AV108" s="982">
        <f t="shared" si="284"/>
        <v>0</v>
      </c>
      <c r="AW108" s="983">
        <f t="shared" si="361"/>
        <v>3</v>
      </c>
      <c r="AX108" s="980" t="str">
        <f t="shared" si="286"/>
        <v>BUKU PEMBANTU BANK</v>
      </c>
      <c r="AY108" s="984">
        <f t="shared" si="250"/>
        <v>0</v>
      </c>
      <c r="AZ108" s="702">
        <v>4</v>
      </c>
      <c r="BA108" s="649" t="str">
        <f t="shared" si="287"/>
        <v>BUKU PEMBANTU BPP</v>
      </c>
      <c r="BB108" s="651">
        <f t="shared" si="206"/>
        <v>0</v>
      </c>
      <c r="BC108" s="650">
        <f t="shared" si="362"/>
        <v>4</v>
      </c>
      <c r="BD108" s="649" t="str">
        <f t="shared" si="289"/>
        <v>BUKU PEMBANTU BPP</v>
      </c>
      <c r="BE108" s="709">
        <f t="shared" si="207"/>
        <v>0</v>
      </c>
      <c r="BF108" s="944">
        <v>5</v>
      </c>
      <c r="BG108" s="945" t="str">
        <f t="shared" si="290"/>
        <v>BUKU PEMBANTU UANG PERSEDIAAN</v>
      </c>
      <c r="BH108" s="946">
        <f t="shared" si="252"/>
        <v>0</v>
      </c>
      <c r="BI108" s="945">
        <f t="shared" si="363"/>
        <v>5</v>
      </c>
      <c r="BJ108" s="947" t="str">
        <f t="shared" si="292"/>
        <v>BUKU PEMBANTU UANG PERSEDIAAN</v>
      </c>
      <c r="BK108" s="948">
        <f t="shared" si="208"/>
        <v>0</v>
      </c>
      <c r="BL108" s="909">
        <v>6</v>
      </c>
      <c r="BM108" s="910" t="str">
        <f t="shared" si="293"/>
        <v>BUKU PEMBANTU LS BENDAHARA</v>
      </c>
      <c r="BN108" s="911">
        <f t="shared" si="254"/>
        <v>0</v>
      </c>
      <c r="BO108" s="910">
        <f t="shared" si="364"/>
        <v>6</v>
      </c>
      <c r="BP108" s="912" t="str">
        <f t="shared" si="295"/>
        <v>BUKU PEMBANTU LS BENDAHARA</v>
      </c>
      <c r="BQ108" s="913">
        <f t="shared" si="256"/>
        <v>0</v>
      </c>
      <c r="BR108" s="702">
        <v>7</v>
      </c>
      <c r="BS108" s="650" t="str">
        <f t="shared" si="296"/>
        <v>BUKU PEMBANTU UANG MUKA PERJADIN</v>
      </c>
      <c r="BT108" s="651">
        <f t="shared" si="257"/>
        <v>0</v>
      </c>
      <c r="BU108" s="650">
        <f t="shared" si="365"/>
        <v>7</v>
      </c>
      <c r="BV108" s="649" t="str">
        <f t="shared" si="298"/>
        <v>BUKU PEMBANTU UANG MUKA PERJADIN</v>
      </c>
      <c r="BW108" s="709">
        <f t="shared" si="259"/>
        <v>0</v>
      </c>
      <c r="BX108" s="873">
        <v>8</v>
      </c>
      <c r="BY108" s="874" t="str">
        <f t="shared" si="299"/>
        <v>BUKU PEMBANTU PAJAK UP</v>
      </c>
      <c r="BZ108" s="875">
        <f t="shared" si="204"/>
        <v>0</v>
      </c>
      <c r="CA108" s="876">
        <f t="shared" si="366"/>
        <v>8</v>
      </c>
      <c r="CB108" s="874" t="str">
        <f t="shared" si="301"/>
        <v>BUKU PEMBANTU PAJAK UP</v>
      </c>
      <c r="CC108" s="877">
        <f t="shared" si="209"/>
        <v>0</v>
      </c>
      <c r="CD108" s="805">
        <v>9</v>
      </c>
      <c r="CE108" s="806" t="str">
        <f t="shared" si="302"/>
        <v>BUKU PEMBANTU BUNGA REKENING</v>
      </c>
      <c r="CF108" s="807">
        <f t="shared" si="261"/>
        <v>0</v>
      </c>
      <c r="CG108" s="806">
        <f t="shared" si="367"/>
        <v>9</v>
      </c>
      <c r="CH108" s="806" t="str">
        <f t="shared" si="304"/>
        <v>BUKU PEMBANTU BUNGA REKENING</v>
      </c>
      <c r="CI108" s="808">
        <f t="shared" si="263"/>
        <v>0</v>
      </c>
      <c r="CJ108" s="835">
        <v>10</v>
      </c>
      <c r="CK108" s="836" t="str">
        <f t="shared" si="305"/>
        <v>BUKU PEMBANTU PAJAK UP &amp; LS</v>
      </c>
      <c r="CL108" s="837">
        <f t="shared" si="306"/>
        <v>0</v>
      </c>
      <c r="CM108" s="836">
        <f t="shared" si="368"/>
        <v>10</v>
      </c>
      <c r="CN108" s="836" t="str">
        <f t="shared" si="308"/>
        <v>BUKU PEMBANTU PAJAK UP &amp; LS</v>
      </c>
      <c r="CO108" s="838">
        <f t="shared" si="309"/>
        <v>0</v>
      </c>
      <c r="CP108" s="786">
        <f t="shared" si="310"/>
        <v>0</v>
      </c>
      <c r="CQ108" s="787">
        <f t="shared" si="311"/>
        <v>0</v>
      </c>
      <c r="CR108" s="782">
        <f t="shared" si="312"/>
        <v>0</v>
      </c>
      <c r="CS108" s="733">
        <v>11</v>
      </c>
      <c r="CT108" s="734" t="str">
        <f t="shared" si="313"/>
        <v>BUKU PENGESAHAN BELANJA</v>
      </c>
      <c r="CU108" s="735">
        <f t="shared" si="314"/>
        <v>0</v>
      </c>
      <c r="CV108" s="734">
        <f t="shared" si="369"/>
        <v>11</v>
      </c>
      <c r="CW108" s="736" t="str">
        <f t="shared" si="315"/>
        <v>BUKU PENGESAHAN BELANJA</v>
      </c>
      <c r="CX108" s="737">
        <f t="shared" si="316"/>
        <v>0</v>
      </c>
      <c r="CY108" s="769">
        <v>12</v>
      </c>
      <c r="CZ108" s="770" t="str">
        <f t="shared" si="266"/>
        <v>BUKU PENGEMBALIAN BELANJA</v>
      </c>
      <c r="DA108" s="771">
        <f t="shared" si="202"/>
        <v>0</v>
      </c>
      <c r="DB108" s="770">
        <f t="shared" si="317"/>
        <v>12</v>
      </c>
      <c r="DC108" s="770" t="str">
        <f t="shared" si="318"/>
        <v>BUKU PENGEMBALIAN BELANJA</v>
      </c>
      <c r="DD108" s="772">
        <f t="shared" si="319"/>
        <v>0</v>
      </c>
    </row>
    <row r="109" spans="1:108" ht="11.25" customHeight="1" x14ac:dyDescent="0.2">
      <c r="A109" s="1124" t="s">
        <v>665</v>
      </c>
      <c r="B109" s="63"/>
      <c r="C109" s="677"/>
      <c r="D109" s="540" t="str">
        <f t="shared" si="320"/>
        <v>2026.099</v>
      </c>
      <c r="E109" s="648"/>
      <c r="F109" s="610"/>
      <c r="G109" s="649"/>
      <c r="H109" s="650"/>
      <c r="I109" s="544"/>
      <c r="J109" s="650"/>
      <c r="K109" s="650"/>
      <c r="L109" s="680"/>
      <c r="M109" s="543"/>
      <c r="N109" s="543"/>
      <c r="O109" s="651">
        <f t="shared" si="268"/>
        <v>0</v>
      </c>
      <c r="P109" s="1090">
        <f t="shared" si="269"/>
        <v>0</v>
      </c>
      <c r="Q109" s="641">
        <f t="shared" si="235"/>
        <v>0</v>
      </c>
      <c r="R109" s="640">
        <v>1</v>
      </c>
      <c r="S109" s="640" t="str">
        <f t="shared" si="236"/>
        <v>BUKU KAS UMUM</v>
      </c>
      <c r="T109" s="641">
        <f t="shared" si="237"/>
        <v>0</v>
      </c>
      <c r="U109" s="641">
        <f t="shared" si="238"/>
        <v>0</v>
      </c>
      <c r="V109" s="641">
        <f t="shared" si="239"/>
        <v>0</v>
      </c>
      <c r="W109" s="1082">
        <f t="shared" si="270"/>
        <v>0</v>
      </c>
      <c r="X109" s="641">
        <f t="shared" si="240"/>
        <v>0</v>
      </c>
      <c r="Y109" s="640">
        <f t="shared" si="271"/>
        <v>1</v>
      </c>
      <c r="Z109" s="640" t="str">
        <f t="shared" si="241"/>
        <v>BUKU KAS UMUM</v>
      </c>
      <c r="AA109" s="1083">
        <f t="shared" si="242"/>
        <v>0</v>
      </c>
      <c r="AB109" s="1055">
        <v>10</v>
      </c>
      <c r="AC109" s="1056" t="str">
        <f t="shared" si="272"/>
        <v>BUKU PEMBANTU PAJAK UP &amp; LS</v>
      </c>
      <c r="AD109" s="1057">
        <f t="shared" si="273"/>
        <v>0</v>
      </c>
      <c r="AE109" s="1057">
        <f t="shared" si="274"/>
        <v>0</v>
      </c>
      <c r="AF109" s="1057">
        <f t="shared" si="275"/>
        <v>0</v>
      </c>
      <c r="AG109" s="1057">
        <f t="shared" si="276"/>
        <v>0</v>
      </c>
      <c r="AH109" s="1057">
        <f t="shared" si="277"/>
        <v>0</v>
      </c>
      <c r="AI109" s="1058">
        <f t="shared" si="359"/>
        <v>10</v>
      </c>
      <c r="AJ109" s="1058" t="str">
        <f t="shared" si="279"/>
        <v>BUKU PEMBANTU PAJAK UP &amp; LS</v>
      </c>
      <c r="AK109" s="1059">
        <f t="shared" si="244"/>
        <v>0</v>
      </c>
      <c r="AL109" s="1014">
        <v>2</v>
      </c>
      <c r="AM109" s="1015" t="str">
        <f t="shared" si="280"/>
        <v>BUKU PEMBANTU KAS TUNAI</v>
      </c>
      <c r="AN109" s="1016">
        <f t="shared" si="245"/>
        <v>0</v>
      </c>
      <c r="AO109" s="1015">
        <f t="shared" si="360"/>
        <v>2</v>
      </c>
      <c r="AP109" s="1015" t="str">
        <f t="shared" si="282"/>
        <v>BUKU PEMBANTU KAS TUNAI</v>
      </c>
      <c r="AQ109" s="1017">
        <f t="shared" si="205"/>
        <v>0</v>
      </c>
      <c r="AR109" s="979">
        <v>3</v>
      </c>
      <c r="AS109" s="980" t="str">
        <f t="shared" si="283"/>
        <v>BUKU PEMBANTU BANK</v>
      </c>
      <c r="AT109" s="981">
        <f t="shared" si="247"/>
        <v>0</v>
      </c>
      <c r="AU109" s="981">
        <f t="shared" si="248"/>
        <v>0</v>
      </c>
      <c r="AV109" s="982">
        <f t="shared" si="284"/>
        <v>0</v>
      </c>
      <c r="AW109" s="983">
        <f t="shared" si="361"/>
        <v>3</v>
      </c>
      <c r="AX109" s="980" t="str">
        <f t="shared" si="286"/>
        <v>BUKU PEMBANTU BANK</v>
      </c>
      <c r="AY109" s="984">
        <f t="shared" si="250"/>
        <v>0</v>
      </c>
      <c r="AZ109" s="702">
        <v>4</v>
      </c>
      <c r="BA109" s="649" t="str">
        <f t="shared" si="287"/>
        <v>BUKU PEMBANTU BPP</v>
      </c>
      <c r="BB109" s="651">
        <f t="shared" si="206"/>
        <v>0</v>
      </c>
      <c r="BC109" s="650">
        <f t="shared" si="362"/>
        <v>4</v>
      </c>
      <c r="BD109" s="649" t="str">
        <f t="shared" si="289"/>
        <v>BUKU PEMBANTU BPP</v>
      </c>
      <c r="BE109" s="709">
        <f t="shared" si="207"/>
        <v>0</v>
      </c>
      <c r="BF109" s="944">
        <v>5</v>
      </c>
      <c r="BG109" s="945" t="str">
        <f t="shared" si="290"/>
        <v>BUKU PEMBANTU UANG PERSEDIAAN</v>
      </c>
      <c r="BH109" s="946">
        <f t="shared" si="252"/>
        <v>0</v>
      </c>
      <c r="BI109" s="945">
        <f t="shared" si="363"/>
        <v>5</v>
      </c>
      <c r="BJ109" s="947" t="str">
        <f t="shared" si="292"/>
        <v>BUKU PEMBANTU UANG PERSEDIAAN</v>
      </c>
      <c r="BK109" s="948">
        <f t="shared" si="208"/>
        <v>0</v>
      </c>
      <c r="BL109" s="909">
        <v>6</v>
      </c>
      <c r="BM109" s="910" t="str">
        <f t="shared" si="293"/>
        <v>BUKU PEMBANTU LS BENDAHARA</v>
      </c>
      <c r="BN109" s="911">
        <f t="shared" si="254"/>
        <v>0</v>
      </c>
      <c r="BO109" s="910">
        <f t="shared" si="364"/>
        <v>6</v>
      </c>
      <c r="BP109" s="912" t="str">
        <f t="shared" si="295"/>
        <v>BUKU PEMBANTU LS BENDAHARA</v>
      </c>
      <c r="BQ109" s="913">
        <f t="shared" si="256"/>
        <v>0</v>
      </c>
      <c r="BR109" s="702">
        <v>7</v>
      </c>
      <c r="BS109" s="650" t="str">
        <f t="shared" si="296"/>
        <v>BUKU PEMBANTU UANG MUKA PERJADIN</v>
      </c>
      <c r="BT109" s="651">
        <f t="shared" si="257"/>
        <v>0</v>
      </c>
      <c r="BU109" s="650">
        <f t="shared" si="365"/>
        <v>7</v>
      </c>
      <c r="BV109" s="649" t="str">
        <f t="shared" si="298"/>
        <v>BUKU PEMBANTU UANG MUKA PERJADIN</v>
      </c>
      <c r="BW109" s="709">
        <f t="shared" si="259"/>
        <v>0</v>
      </c>
      <c r="BX109" s="873">
        <v>8</v>
      </c>
      <c r="BY109" s="874" t="str">
        <f t="shared" si="299"/>
        <v>BUKU PEMBANTU PAJAK UP</v>
      </c>
      <c r="BZ109" s="875">
        <f t="shared" si="204"/>
        <v>0</v>
      </c>
      <c r="CA109" s="876">
        <f t="shared" si="366"/>
        <v>8</v>
      </c>
      <c r="CB109" s="874" t="str">
        <f t="shared" si="301"/>
        <v>BUKU PEMBANTU PAJAK UP</v>
      </c>
      <c r="CC109" s="877">
        <f t="shared" si="209"/>
        <v>0</v>
      </c>
      <c r="CD109" s="805">
        <v>9</v>
      </c>
      <c r="CE109" s="806" t="str">
        <f t="shared" si="302"/>
        <v>BUKU PEMBANTU BUNGA REKENING</v>
      </c>
      <c r="CF109" s="807">
        <f t="shared" si="261"/>
        <v>0</v>
      </c>
      <c r="CG109" s="806">
        <f t="shared" si="367"/>
        <v>9</v>
      </c>
      <c r="CH109" s="806" t="str">
        <f t="shared" si="304"/>
        <v>BUKU PEMBANTU BUNGA REKENING</v>
      </c>
      <c r="CI109" s="808">
        <f t="shared" si="263"/>
        <v>0</v>
      </c>
      <c r="CJ109" s="835">
        <v>10</v>
      </c>
      <c r="CK109" s="836" t="str">
        <f t="shared" si="305"/>
        <v>BUKU PEMBANTU PAJAK UP &amp; LS</v>
      </c>
      <c r="CL109" s="837">
        <f t="shared" si="306"/>
        <v>0</v>
      </c>
      <c r="CM109" s="836">
        <f t="shared" si="368"/>
        <v>10</v>
      </c>
      <c r="CN109" s="836" t="str">
        <f t="shared" si="308"/>
        <v>BUKU PEMBANTU PAJAK UP &amp; LS</v>
      </c>
      <c r="CO109" s="838">
        <f t="shared" si="309"/>
        <v>0</v>
      </c>
      <c r="CP109" s="786">
        <f t="shared" si="310"/>
        <v>0</v>
      </c>
      <c r="CQ109" s="787">
        <f t="shared" si="311"/>
        <v>0</v>
      </c>
      <c r="CR109" s="782">
        <f t="shared" si="312"/>
        <v>0</v>
      </c>
      <c r="CS109" s="733">
        <v>11</v>
      </c>
      <c r="CT109" s="734" t="str">
        <f t="shared" si="313"/>
        <v>BUKU PENGESAHAN BELANJA</v>
      </c>
      <c r="CU109" s="735">
        <f t="shared" si="314"/>
        <v>0</v>
      </c>
      <c r="CV109" s="734">
        <f t="shared" si="369"/>
        <v>11</v>
      </c>
      <c r="CW109" s="736" t="str">
        <f t="shared" si="315"/>
        <v>BUKU PENGESAHAN BELANJA</v>
      </c>
      <c r="CX109" s="737">
        <f t="shared" si="316"/>
        <v>0</v>
      </c>
      <c r="CY109" s="769">
        <v>12</v>
      </c>
      <c r="CZ109" s="770" t="str">
        <f t="shared" si="266"/>
        <v>BUKU PENGEMBALIAN BELANJA</v>
      </c>
      <c r="DA109" s="771">
        <f t="shared" si="202"/>
        <v>0</v>
      </c>
      <c r="DB109" s="770">
        <f t="shared" si="317"/>
        <v>12</v>
      </c>
      <c r="DC109" s="770" t="str">
        <f t="shared" si="318"/>
        <v>BUKU PENGEMBALIAN BELANJA</v>
      </c>
      <c r="DD109" s="772">
        <f t="shared" si="319"/>
        <v>0</v>
      </c>
    </row>
    <row r="110" spans="1:108" ht="11.25" customHeight="1" x14ac:dyDescent="0.2">
      <c r="A110" s="1124" t="s">
        <v>666</v>
      </c>
      <c r="B110" s="63"/>
      <c r="C110" s="677"/>
      <c r="D110" s="540" t="str">
        <f t="shared" si="320"/>
        <v>2026.100</v>
      </c>
      <c r="E110" s="648"/>
      <c r="F110" s="610"/>
      <c r="G110" s="649"/>
      <c r="H110" s="650"/>
      <c r="I110" s="545"/>
      <c r="J110" s="650"/>
      <c r="K110" s="650"/>
      <c r="L110" s="680"/>
      <c r="M110" s="543"/>
      <c r="N110" s="543"/>
      <c r="O110" s="651">
        <f t="shared" si="268"/>
        <v>0</v>
      </c>
      <c r="P110" s="1090">
        <f t="shared" si="269"/>
        <v>0</v>
      </c>
      <c r="Q110" s="641">
        <f t="shared" si="235"/>
        <v>0</v>
      </c>
      <c r="R110" s="640">
        <v>1</v>
      </c>
      <c r="S110" s="640" t="str">
        <f t="shared" si="236"/>
        <v>BUKU KAS UMUM</v>
      </c>
      <c r="T110" s="641">
        <f t="shared" si="237"/>
        <v>0</v>
      </c>
      <c r="U110" s="641">
        <f t="shared" si="238"/>
        <v>0</v>
      </c>
      <c r="V110" s="641">
        <f t="shared" si="239"/>
        <v>0</v>
      </c>
      <c r="W110" s="1082">
        <f t="shared" si="270"/>
        <v>0</v>
      </c>
      <c r="X110" s="641">
        <f t="shared" si="240"/>
        <v>0</v>
      </c>
      <c r="Y110" s="640">
        <f t="shared" si="271"/>
        <v>1</v>
      </c>
      <c r="Z110" s="640" t="str">
        <f t="shared" si="241"/>
        <v>BUKU KAS UMUM</v>
      </c>
      <c r="AA110" s="1083">
        <f t="shared" si="242"/>
        <v>0</v>
      </c>
      <c r="AB110" s="1055">
        <v>10</v>
      </c>
      <c r="AC110" s="1056" t="str">
        <f t="shared" si="272"/>
        <v>BUKU PEMBANTU PAJAK UP &amp; LS</v>
      </c>
      <c r="AD110" s="1057">
        <f t="shared" si="273"/>
        <v>0</v>
      </c>
      <c r="AE110" s="1057">
        <f t="shared" si="274"/>
        <v>0</v>
      </c>
      <c r="AF110" s="1057">
        <f t="shared" si="275"/>
        <v>0</v>
      </c>
      <c r="AG110" s="1057">
        <f t="shared" si="276"/>
        <v>0</v>
      </c>
      <c r="AH110" s="1057">
        <f t="shared" si="277"/>
        <v>0</v>
      </c>
      <c r="AI110" s="1058">
        <f t="shared" si="359"/>
        <v>10</v>
      </c>
      <c r="AJ110" s="1058" t="str">
        <f t="shared" si="279"/>
        <v>BUKU PEMBANTU PAJAK UP &amp; LS</v>
      </c>
      <c r="AK110" s="1059">
        <f t="shared" si="244"/>
        <v>0</v>
      </c>
      <c r="AL110" s="1014">
        <v>2</v>
      </c>
      <c r="AM110" s="1015" t="str">
        <f t="shared" si="280"/>
        <v>BUKU PEMBANTU KAS TUNAI</v>
      </c>
      <c r="AN110" s="1016">
        <f t="shared" si="245"/>
        <v>0</v>
      </c>
      <c r="AO110" s="1015">
        <f t="shared" si="360"/>
        <v>2</v>
      </c>
      <c r="AP110" s="1015" t="str">
        <f t="shared" si="282"/>
        <v>BUKU PEMBANTU KAS TUNAI</v>
      </c>
      <c r="AQ110" s="1017">
        <f t="shared" si="205"/>
        <v>0</v>
      </c>
      <c r="AR110" s="979">
        <v>3</v>
      </c>
      <c r="AS110" s="980" t="str">
        <f t="shared" si="283"/>
        <v>BUKU PEMBANTU BANK</v>
      </c>
      <c r="AT110" s="981">
        <f t="shared" si="247"/>
        <v>0</v>
      </c>
      <c r="AU110" s="981">
        <f t="shared" si="248"/>
        <v>0</v>
      </c>
      <c r="AV110" s="982">
        <f t="shared" si="284"/>
        <v>0</v>
      </c>
      <c r="AW110" s="983">
        <f t="shared" si="361"/>
        <v>3</v>
      </c>
      <c r="AX110" s="980" t="str">
        <f t="shared" si="286"/>
        <v>BUKU PEMBANTU BANK</v>
      </c>
      <c r="AY110" s="984">
        <f t="shared" si="250"/>
        <v>0</v>
      </c>
      <c r="AZ110" s="702">
        <v>4</v>
      </c>
      <c r="BA110" s="649" t="str">
        <f t="shared" si="287"/>
        <v>BUKU PEMBANTU BPP</v>
      </c>
      <c r="BB110" s="651">
        <f t="shared" si="206"/>
        <v>0</v>
      </c>
      <c r="BC110" s="650">
        <f t="shared" si="362"/>
        <v>4</v>
      </c>
      <c r="BD110" s="649" t="str">
        <f t="shared" si="289"/>
        <v>BUKU PEMBANTU BPP</v>
      </c>
      <c r="BE110" s="709">
        <f t="shared" si="207"/>
        <v>0</v>
      </c>
      <c r="BF110" s="944">
        <v>5</v>
      </c>
      <c r="BG110" s="945" t="str">
        <f t="shared" si="290"/>
        <v>BUKU PEMBANTU UANG PERSEDIAAN</v>
      </c>
      <c r="BH110" s="946">
        <f t="shared" si="252"/>
        <v>0</v>
      </c>
      <c r="BI110" s="945">
        <f t="shared" si="363"/>
        <v>5</v>
      </c>
      <c r="BJ110" s="947" t="str">
        <f t="shared" si="292"/>
        <v>BUKU PEMBANTU UANG PERSEDIAAN</v>
      </c>
      <c r="BK110" s="948">
        <f t="shared" si="208"/>
        <v>0</v>
      </c>
      <c r="BL110" s="909">
        <v>6</v>
      </c>
      <c r="BM110" s="910" t="str">
        <f t="shared" si="293"/>
        <v>BUKU PEMBANTU LS BENDAHARA</v>
      </c>
      <c r="BN110" s="911">
        <f t="shared" si="254"/>
        <v>0</v>
      </c>
      <c r="BO110" s="910">
        <f t="shared" si="364"/>
        <v>6</v>
      </c>
      <c r="BP110" s="912" t="str">
        <f t="shared" si="295"/>
        <v>BUKU PEMBANTU LS BENDAHARA</v>
      </c>
      <c r="BQ110" s="913">
        <f t="shared" si="256"/>
        <v>0</v>
      </c>
      <c r="BR110" s="702">
        <v>7</v>
      </c>
      <c r="BS110" s="650" t="str">
        <f t="shared" si="296"/>
        <v>BUKU PEMBANTU UANG MUKA PERJADIN</v>
      </c>
      <c r="BT110" s="651">
        <f t="shared" si="257"/>
        <v>0</v>
      </c>
      <c r="BU110" s="650">
        <f t="shared" si="365"/>
        <v>7</v>
      </c>
      <c r="BV110" s="649" t="str">
        <f t="shared" si="298"/>
        <v>BUKU PEMBANTU UANG MUKA PERJADIN</v>
      </c>
      <c r="BW110" s="709">
        <f t="shared" si="259"/>
        <v>0</v>
      </c>
      <c r="BX110" s="873">
        <v>8</v>
      </c>
      <c r="BY110" s="874" t="str">
        <f t="shared" si="299"/>
        <v>BUKU PEMBANTU PAJAK UP</v>
      </c>
      <c r="BZ110" s="875">
        <f t="shared" si="204"/>
        <v>0</v>
      </c>
      <c r="CA110" s="876">
        <f t="shared" si="366"/>
        <v>8</v>
      </c>
      <c r="CB110" s="874" t="str">
        <f t="shared" si="301"/>
        <v>BUKU PEMBANTU PAJAK UP</v>
      </c>
      <c r="CC110" s="877">
        <f t="shared" si="209"/>
        <v>0</v>
      </c>
      <c r="CD110" s="805">
        <v>9</v>
      </c>
      <c r="CE110" s="806" t="str">
        <f t="shared" si="302"/>
        <v>BUKU PEMBANTU BUNGA REKENING</v>
      </c>
      <c r="CF110" s="807">
        <f t="shared" si="261"/>
        <v>0</v>
      </c>
      <c r="CG110" s="806">
        <f t="shared" si="367"/>
        <v>9</v>
      </c>
      <c r="CH110" s="806" t="str">
        <f t="shared" si="304"/>
        <v>BUKU PEMBANTU BUNGA REKENING</v>
      </c>
      <c r="CI110" s="808">
        <f t="shared" si="263"/>
        <v>0</v>
      </c>
      <c r="CJ110" s="835">
        <v>10</v>
      </c>
      <c r="CK110" s="836" t="str">
        <f t="shared" si="305"/>
        <v>BUKU PEMBANTU PAJAK UP &amp; LS</v>
      </c>
      <c r="CL110" s="837">
        <f t="shared" si="306"/>
        <v>0</v>
      </c>
      <c r="CM110" s="836">
        <f t="shared" si="368"/>
        <v>10</v>
      </c>
      <c r="CN110" s="836" t="str">
        <f t="shared" si="308"/>
        <v>BUKU PEMBANTU PAJAK UP &amp; LS</v>
      </c>
      <c r="CO110" s="838">
        <f t="shared" si="309"/>
        <v>0</v>
      </c>
      <c r="CP110" s="786">
        <f t="shared" si="310"/>
        <v>0</v>
      </c>
      <c r="CQ110" s="787">
        <f t="shared" si="311"/>
        <v>0</v>
      </c>
      <c r="CR110" s="782">
        <f t="shared" si="312"/>
        <v>0</v>
      </c>
      <c r="CS110" s="733">
        <v>11</v>
      </c>
      <c r="CT110" s="734" t="str">
        <f t="shared" si="313"/>
        <v>BUKU PENGESAHAN BELANJA</v>
      </c>
      <c r="CU110" s="735">
        <f t="shared" si="314"/>
        <v>0</v>
      </c>
      <c r="CV110" s="734">
        <f t="shared" si="369"/>
        <v>11</v>
      </c>
      <c r="CW110" s="736" t="str">
        <f t="shared" si="315"/>
        <v>BUKU PENGESAHAN BELANJA</v>
      </c>
      <c r="CX110" s="737">
        <f t="shared" si="316"/>
        <v>0</v>
      </c>
      <c r="CY110" s="769">
        <v>12</v>
      </c>
      <c r="CZ110" s="770" t="str">
        <f t="shared" si="266"/>
        <v>BUKU PENGEMBALIAN BELANJA</v>
      </c>
      <c r="DA110" s="771">
        <f t="shared" si="202"/>
        <v>0</v>
      </c>
      <c r="DB110" s="770">
        <f t="shared" si="317"/>
        <v>12</v>
      </c>
      <c r="DC110" s="770" t="str">
        <f t="shared" si="318"/>
        <v>BUKU PENGEMBALIAN BELANJA</v>
      </c>
      <c r="DD110" s="772">
        <f t="shared" si="319"/>
        <v>0</v>
      </c>
    </row>
    <row r="111" spans="1:108" ht="11.25" customHeight="1" x14ac:dyDescent="0.2">
      <c r="A111" s="1124" t="s">
        <v>667</v>
      </c>
      <c r="B111" s="63"/>
      <c r="C111" s="677"/>
      <c r="D111" s="540" t="str">
        <f t="shared" si="320"/>
        <v>2026.101</v>
      </c>
      <c r="E111" s="648"/>
      <c r="F111" s="610"/>
      <c r="G111" s="649"/>
      <c r="H111" s="543"/>
      <c r="I111" s="544"/>
      <c r="J111" s="650"/>
      <c r="K111" s="543"/>
      <c r="L111" s="680"/>
      <c r="M111" s="543"/>
      <c r="N111" s="543"/>
      <c r="O111" s="651">
        <f t="shared" si="268"/>
        <v>0</v>
      </c>
      <c r="P111" s="1090">
        <f t="shared" si="269"/>
        <v>0</v>
      </c>
      <c r="Q111" s="641">
        <f t="shared" si="235"/>
        <v>0</v>
      </c>
      <c r="R111" s="640">
        <v>1</v>
      </c>
      <c r="S111" s="640" t="str">
        <f t="shared" si="236"/>
        <v>BUKU KAS UMUM</v>
      </c>
      <c r="T111" s="641">
        <f t="shared" si="237"/>
        <v>0</v>
      </c>
      <c r="U111" s="641">
        <f t="shared" si="238"/>
        <v>0</v>
      </c>
      <c r="V111" s="641">
        <f t="shared" si="239"/>
        <v>0</v>
      </c>
      <c r="W111" s="1082">
        <f t="shared" si="270"/>
        <v>0</v>
      </c>
      <c r="X111" s="641">
        <f t="shared" si="240"/>
        <v>0</v>
      </c>
      <c r="Y111" s="640">
        <f t="shared" si="271"/>
        <v>1</v>
      </c>
      <c r="Z111" s="640" t="str">
        <f t="shared" si="241"/>
        <v>BUKU KAS UMUM</v>
      </c>
      <c r="AA111" s="1083">
        <f t="shared" si="242"/>
        <v>0</v>
      </c>
      <c r="AB111" s="1055">
        <v>10</v>
      </c>
      <c r="AC111" s="1056" t="str">
        <f t="shared" si="272"/>
        <v>BUKU PEMBANTU PAJAK UP &amp; LS</v>
      </c>
      <c r="AD111" s="1057">
        <f t="shared" si="273"/>
        <v>0</v>
      </c>
      <c r="AE111" s="1057">
        <f t="shared" si="274"/>
        <v>0</v>
      </c>
      <c r="AF111" s="1057">
        <f t="shared" si="275"/>
        <v>0</v>
      </c>
      <c r="AG111" s="1057">
        <f t="shared" si="276"/>
        <v>0</v>
      </c>
      <c r="AH111" s="1057">
        <f t="shared" si="277"/>
        <v>0</v>
      </c>
      <c r="AI111" s="1058">
        <f t="shared" si="359"/>
        <v>10</v>
      </c>
      <c r="AJ111" s="1058" t="str">
        <f t="shared" si="279"/>
        <v>BUKU PEMBANTU PAJAK UP &amp; LS</v>
      </c>
      <c r="AK111" s="1059">
        <f t="shared" si="244"/>
        <v>0</v>
      </c>
      <c r="AL111" s="1014">
        <v>2</v>
      </c>
      <c r="AM111" s="1015" t="str">
        <f t="shared" si="280"/>
        <v>BUKU PEMBANTU KAS TUNAI</v>
      </c>
      <c r="AN111" s="1016">
        <f t="shared" si="245"/>
        <v>0</v>
      </c>
      <c r="AO111" s="1015">
        <f t="shared" si="360"/>
        <v>2</v>
      </c>
      <c r="AP111" s="1015" t="str">
        <f t="shared" si="282"/>
        <v>BUKU PEMBANTU KAS TUNAI</v>
      </c>
      <c r="AQ111" s="1017">
        <f t="shared" si="205"/>
        <v>0</v>
      </c>
      <c r="AR111" s="979">
        <v>3</v>
      </c>
      <c r="AS111" s="980" t="str">
        <f t="shared" si="283"/>
        <v>BUKU PEMBANTU BANK</v>
      </c>
      <c r="AT111" s="981">
        <f t="shared" si="247"/>
        <v>0</v>
      </c>
      <c r="AU111" s="981">
        <f t="shared" si="248"/>
        <v>0</v>
      </c>
      <c r="AV111" s="982">
        <f t="shared" si="284"/>
        <v>0</v>
      </c>
      <c r="AW111" s="983">
        <f t="shared" si="361"/>
        <v>3</v>
      </c>
      <c r="AX111" s="980" t="str">
        <f t="shared" si="286"/>
        <v>BUKU PEMBANTU BANK</v>
      </c>
      <c r="AY111" s="984">
        <f t="shared" si="250"/>
        <v>0</v>
      </c>
      <c r="AZ111" s="702">
        <v>4</v>
      </c>
      <c r="BA111" s="649" t="str">
        <f t="shared" si="287"/>
        <v>BUKU PEMBANTU BPP</v>
      </c>
      <c r="BB111" s="651">
        <f t="shared" si="206"/>
        <v>0</v>
      </c>
      <c r="BC111" s="650">
        <f t="shared" si="362"/>
        <v>4</v>
      </c>
      <c r="BD111" s="649" t="str">
        <f t="shared" si="289"/>
        <v>BUKU PEMBANTU BPP</v>
      </c>
      <c r="BE111" s="709">
        <f t="shared" si="207"/>
        <v>0</v>
      </c>
      <c r="BF111" s="944">
        <v>5</v>
      </c>
      <c r="BG111" s="945" t="str">
        <f t="shared" si="290"/>
        <v>BUKU PEMBANTU UANG PERSEDIAAN</v>
      </c>
      <c r="BH111" s="946">
        <f t="shared" si="252"/>
        <v>0</v>
      </c>
      <c r="BI111" s="945">
        <f t="shared" si="363"/>
        <v>5</v>
      </c>
      <c r="BJ111" s="947" t="str">
        <f t="shared" si="292"/>
        <v>BUKU PEMBANTU UANG PERSEDIAAN</v>
      </c>
      <c r="BK111" s="948">
        <f t="shared" si="208"/>
        <v>0</v>
      </c>
      <c r="BL111" s="909">
        <v>6</v>
      </c>
      <c r="BM111" s="910" t="str">
        <f t="shared" si="293"/>
        <v>BUKU PEMBANTU LS BENDAHARA</v>
      </c>
      <c r="BN111" s="911">
        <f t="shared" si="254"/>
        <v>0</v>
      </c>
      <c r="BO111" s="910">
        <f t="shared" si="364"/>
        <v>6</v>
      </c>
      <c r="BP111" s="912" t="str">
        <f t="shared" si="295"/>
        <v>BUKU PEMBANTU LS BENDAHARA</v>
      </c>
      <c r="BQ111" s="913">
        <f t="shared" si="256"/>
        <v>0</v>
      </c>
      <c r="BR111" s="702">
        <v>7</v>
      </c>
      <c r="BS111" s="650" t="str">
        <f t="shared" si="296"/>
        <v>BUKU PEMBANTU UANG MUKA PERJADIN</v>
      </c>
      <c r="BT111" s="651">
        <f t="shared" si="257"/>
        <v>0</v>
      </c>
      <c r="BU111" s="650">
        <f t="shared" si="365"/>
        <v>7</v>
      </c>
      <c r="BV111" s="649" t="str">
        <f t="shared" si="298"/>
        <v>BUKU PEMBANTU UANG MUKA PERJADIN</v>
      </c>
      <c r="BW111" s="709">
        <f t="shared" si="259"/>
        <v>0</v>
      </c>
      <c r="BX111" s="873">
        <v>8</v>
      </c>
      <c r="BY111" s="874" t="str">
        <f t="shared" si="299"/>
        <v>BUKU PEMBANTU PAJAK UP</v>
      </c>
      <c r="BZ111" s="875">
        <f t="shared" si="204"/>
        <v>0</v>
      </c>
      <c r="CA111" s="876">
        <f t="shared" si="366"/>
        <v>8</v>
      </c>
      <c r="CB111" s="874" t="str">
        <f t="shared" si="301"/>
        <v>BUKU PEMBANTU PAJAK UP</v>
      </c>
      <c r="CC111" s="877">
        <f t="shared" si="209"/>
        <v>0</v>
      </c>
      <c r="CD111" s="805">
        <v>9</v>
      </c>
      <c r="CE111" s="806" t="str">
        <f t="shared" si="302"/>
        <v>BUKU PEMBANTU BUNGA REKENING</v>
      </c>
      <c r="CF111" s="807">
        <f t="shared" si="261"/>
        <v>0</v>
      </c>
      <c r="CG111" s="806">
        <f t="shared" si="367"/>
        <v>9</v>
      </c>
      <c r="CH111" s="806" t="str">
        <f t="shared" si="304"/>
        <v>BUKU PEMBANTU BUNGA REKENING</v>
      </c>
      <c r="CI111" s="808">
        <f t="shared" si="263"/>
        <v>0</v>
      </c>
      <c r="CJ111" s="835">
        <v>10</v>
      </c>
      <c r="CK111" s="836" t="str">
        <f t="shared" si="305"/>
        <v>BUKU PEMBANTU PAJAK UP &amp; LS</v>
      </c>
      <c r="CL111" s="837">
        <f t="shared" si="306"/>
        <v>0</v>
      </c>
      <c r="CM111" s="836">
        <f t="shared" si="368"/>
        <v>10</v>
      </c>
      <c r="CN111" s="836" t="str">
        <f t="shared" si="308"/>
        <v>BUKU PEMBANTU PAJAK UP &amp; LS</v>
      </c>
      <c r="CO111" s="838">
        <f t="shared" si="309"/>
        <v>0</v>
      </c>
      <c r="CP111" s="786">
        <f t="shared" si="310"/>
        <v>0</v>
      </c>
      <c r="CQ111" s="787">
        <f t="shared" si="311"/>
        <v>0</v>
      </c>
      <c r="CR111" s="782">
        <f t="shared" si="312"/>
        <v>0</v>
      </c>
      <c r="CS111" s="733">
        <v>11</v>
      </c>
      <c r="CT111" s="734" t="str">
        <f t="shared" si="313"/>
        <v>BUKU PENGESAHAN BELANJA</v>
      </c>
      <c r="CU111" s="735">
        <f t="shared" si="314"/>
        <v>0</v>
      </c>
      <c r="CV111" s="734">
        <f t="shared" si="369"/>
        <v>11</v>
      </c>
      <c r="CW111" s="736" t="str">
        <f t="shared" si="315"/>
        <v>BUKU PENGESAHAN BELANJA</v>
      </c>
      <c r="CX111" s="737">
        <f t="shared" si="316"/>
        <v>0</v>
      </c>
      <c r="CY111" s="769">
        <v>12</v>
      </c>
      <c r="CZ111" s="770" t="str">
        <f t="shared" si="266"/>
        <v>BUKU PENGEMBALIAN BELANJA</v>
      </c>
      <c r="DA111" s="771">
        <f t="shared" ref="DA111:DA174" si="370">IF(E111="L4",L111,IF(E111="R2",L111,IF(E111="L7",L111,0)))</f>
        <v>0</v>
      </c>
      <c r="DB111" s="770">
        <f t="shared" si="317"/>
        <v>12</v>
      </c>
      <c r="DC111" s="770" t="str">
        <f t="shared" si="318"/>
        <v>BUKU PENGEMBALIAN BELANJA</v>
      </c>
      <c r="DD111" s="772">
        <f t="shared" si="319"/>
        <v>0</v>
      </c>
    </row>
    <row r="112" spans="1:108" ht="11.25" customHeight="1" x14ac:dyDescent="0.2">
      <c r="A112" s="1124" t="s">
        <v>668</v>
      </c>
      <c r="B112" s="63"/>
      <c r="C112" s="677"/>
      <c r="D112" s="540" t="str">
        <f t="shared" si="320"/>
        <v>2026.102</v>
      </c>
      <c r="E112" s="648"/>
      <c r="F112" s="610"/>
      <c r="G112" s="649"/>
      <c r="H112" s="543"/>
      <c r="I112" s="545"/>
      <c r="J112" s="650"/>
      <c r="K112" s="543"/>
      <c r="L112" s="680"/>
      <c r="M112" s="543"/>
      <c r="N112" s="543"/>
      <c r="O112" s="651">
        <f t="shared" si="268"/>
        <v>0</v>
      </c>
      <c r="P112" s="1090">
        <f t="shared" si="269"/>
        <v>0</v>
      </c>
      <c r="Q112" s="641">
        <f t="shared" si="235"/>
        <v>0</v>
      </c>
      <c r="R112" s="640">
        <v>1</v>
      </c>
      <c r="S112" s="640" t="str">
        <f t="shared" si="236"/>
        <v>BUKU KAS UMUM</v>
      </c>
      <c r="T112" s="641">
        <f t="shared" si="237"/>
        <v>0</v>
      </c>
      <c r="U112" s="641">
        <f t="shared" si="238"/>
        <v>0</v>
      </c>
      <c r="V112" s="641">
        <f t="shared" si="239"/>
        <v>0</v>
      </c>
      <c r="W112" s="1082">
        <f t="shared" si="270"/>
        <v>0</v>
      </c>
      <c r="X112" s="641">
        <f t="shared" si="240"/>
        <v>0</v>
      </c>
      <c r="Y112" s="640">
        <f t="shared" si="271"/>
        <v>1</v>
      </c>
      <c r="Z112" s="640" t="str">
        <f t="shared" si="241"/>
        <v>BUKU KAS UMUM</v>
      </c>
      <c r="AA112" s="1083">
        <f t="shared" si="242"/>
        <v>0</v>
      </c>
      <c r="AB112" s="1055">
        <v>10</v>
      </c>
      <c r="AC112" s="1056" t="str">
        <f t="shared" si="272"/>
        <v>BUKU PEMBANTU PAJAK UP &amp; LS</v>
      </c>
      <c r="AD112" s="1057">
        <f t="shared" si="273"/>
        <v>0</v>
      </c>
      <c r="AE112" s="1057">
        <f t="shared" si="274"/>
        <v>0</v>
      </c>
      <c r="AF112" s="1057">
        <f t="shared" si="275"/>
        <v>0</v>
      </c>
      <c r="AG112" s="1057">
        <f t="shared" si="276"/>
        <v>0</v>
      </c>
      <c r="AH112" s="1057">
        <f t="shared" si="277"/>
        <v>0</v>
      </c>
      <c r="AI112" s="1058">
        <f t="shared" si="359"/>
        <v>10</v>
      </c>
      <c r="AJ112" s="1058" t="str">
        <f t="shared" si="279"/>
        <v>BUKU PEMBANTU PAJAK UP &amp; LS</v>
      </c>
      <c r="AK112" s="1059">
        <f t="shared" si="244"/>
        <v>0</v>
      </c>
      <c r="AL112" s="1014">
        <v>2</v>
      </c>
      <c r="AM112" s="1015" t="str">
        <f t="shared" si="280"/>
        <v>BUKU PEMBANTU KAS TUNAI</v>
      </c>
      <c r="AN112" s="1016">
        <f t="shared" si="245"/>
        <v>0</v>
      </c>
      <c r="AO112" s="1015">
        <f t="shared" si="360"/>
        <v>2</v>
      </c>
      <c r="AP112" s="1015" t="str">
        <f t="shared" si="282"/>
        <v>BUKU PEMBANTU KAS TUNAI</v>
      </c>
      <c r="AQ112" s="1017">
        <f t="shared" si="205"/>
        <v>0</v>
      </c>
      <c r="AR112" s="979">
        <v>3</v>
      </c>
      <c r="AS112" s="980" t="str">
        <f t="shared" si="283"/>
        <v>BUKU PEMBANTU BANK</v>
      </c>
      <c r="AT112" s="981">
        <f t="shared" si="247"/>
        <v>0</v>
      </c>
      <c r="AU112" s="981">
        <f t="shared" si="248"/>
        <v>0</v>
      </c>
      <c r="AV112" s="982">
        <f t="shared" si="284"/>
        <v>0</v>
      </c>
      <c r="AW112" s="983">
        <f t="shared" si="361"/>
        <v>3</v>
      </c>
      <c r="AX112" s="980" t="str">
        <f t="shared" si="286"/>
        <v>BUKU PEMBANTU BANK</v>
      </c>
      <c r="AY112" s="984">
        <f t="shared" si="250"/>
        <v>0</v>
      </c>
      <c r="AZ112" s="702">
        <v>4</v>
      </c>
      <c r="BA112" s="649" t="str">
        <f t="shared" si="287"/>
        <v>BUKU PEMBANTU BPP</v>
      </c>
      <c r="BB112" s="651">
        <f t="shared" si="206"/>
        <v>0</v>
      </c>
      <c r="BC112" s="650">
        <f t="shared" si="362"/>
        <v>4</v>
      </c>
      <c r="BD112" s="649" t="str">
        <f t="shared" si="289"/>
        <v>BUKU PEMBANTU BPP</v>
      </c>
      <c r="BE112" s="709">
        <f t="shared" si="207"/>
        <v>0</v>
      </c>
      <c r="BF112" s="944">
        <v>5</v>
      </c>
      <c r="BG112" s="945" t="str">
        <f t="shared" si="290"/>
        <v>BUKU PEMBANTU UANG PERSEDIAAN</v>
      </c>
      <c r="BH112" s="946">
        <f t="shared" si="252"/>
        <v>0</v>
      </c>
      <c r="BI112" s="945">
        <f t="shared" si="363"/>
        <v>5</v>
      </c>
      <c r="BJ112" s="947" t="str">
        <f t="shared" si="292"/>
        <v>BUKU PEMBANTU UANG PERSEDIAAN</v>
      </c>
      <c r="BK112" s="948">
        <f t="shared" si="208"/>
        <v>0</v>
      </c>
      <c r="BL112" s="909">
        <v>6</v>
      </c>
      <c r="BM112" s="910" t="str">
        <f t="shared" si="293"/>
        <v>BUKU PEMBANTU LS BENDAHARA</v>
      </c>
      <c r="BN112" s="911">
        <f t="shared" si="254"/>
        <v>0</v>
      </c>
      <c r="BO112" s="910">
        <f t="shared" si="364"/>
        <v>6</v>
      </c>
      <c r="BP112" s="912" t="str">
        <f t="shared" si="295"/>
        <v>BUKU PEMBANTU LS BENDAHARA</v>
      </c>
      <c r="BQ112" s="913">
        <f t="shared" si="256"/>
        <v>0</v>
      </c>
      <c r="BR112" s="702">
        <v>7</v>
      </c>
      <c r="BS112" s="650" t="str">
        <f t="shared" si="296"/>
        <v>BUKU PEMBANTU UANG MUKA PERJADIN</v>
      </c>
      <c r="BT112" s="651">
        <f t="shared" si="257"/>
        <v>0</v>
      </c>
      <c r="BU112" s="650">
        <f t="shared" si="365"/>
        <v>7</v>
      </c>
      <c r="BV112" s="649" t="str">
        <f t="shared" si="298"/>
        <v>BUKU PEMBANTU UANG MUKA PERJADIN</v>
      </c>
      <c r="BW112" s="709">
        <f t="shared" si="259"/>
        <v>0</v>
      </c>
      <c r="BX112" s="873">
        <v>8</v>
      </c>
      <c r="BY112" s="874" t="str">
        <f t="shared" si="299"/>
        <v>BUKU PEMBANTU PAJAK UP</v>
      </c>
      <c r="BZ112" s="875">
        <f t="shared" si="204"/>
        <v>0</v>
      </c>
      <c r="CA112" s="876">
        <f t="shared" si="366"/>
        <v>8</v>
      </c>
      <c r="CB112" s="874" t="str">
        <f t="shared" si="301"/>
        <v>BUKU PEMBANTU PAJAK UP</v>
      </c>
      <c r="CC112" s="877">
        <f t="shared" si="209"/>
        <v>0</v>
      </c>
      <c r="CD112" s="805">
        <v>9</v>
      </c>
      <c r="CE112" s="806" t="str">
        <f t="shared" si="302"/>
        <v>BUKU PEMBANTU BUNGA REKENING</v>
      </c>
      <c r="CF112" s="807">
        <f t="shared" si="261"/>
        <v>0</v>
      </c>
      <c r="CG112" s="806">
        <f t="shared" si="367"/>
        <v>9</v>
      </c>
      <c r="CH112" s="806" t="str">
        <f t="shared" si="304"/>
        <v>BUKU PEMBANTU BUNGA REKENING</v>
      </c>
      <c r="CI112" s="808">
        <f t="shared" si="263"/>
        <v>0</v>
      </c>
      <c r="CJ112" s="835">
        <v>10</v>
      </c>
      <c r="CK112" s="836" t="str">
        <f t="shared" si="305"/>
        <v>BUKU PEMBANTU PAJAK UP &amp; LS</v>
      </c>
      <c r="CL112" s="837">
        <f t="shared" si="306"/>
        <v>0</v>
      </c>
      <c r="CM112" s="836">
        <f t="shared" si="368"/>
        <v>10</v>
      </c>
      <c r="CN112" s="836" t="str">
        <f t="shared" si="308"/>
        <v>BUKU PEMBANTU PAJAK UP &amp; LS</v>
      </c>
      <c r="CO112" s="838">
        <f t="shared" si="309"/>
        <v>0</v>
      </c>
      <c r="CP112" s="786">
        <f t="shared" si="310"/>
        <v>0</v>
      </c>
      <c r="CQ112" s="787">
        <f t="shared" si="311"/>
        <v>0</v>
      </c>
      <c r="CR112" s="782">
        <f t="shared" si="312"/>
        <v>0</v>
      </c>
      <c r="CS112" s="733">
        <v>11</v>
      </c>
      <c r="CT112" s="734" t="str">
        <f t="shared" si="313"/>
        <v>BUKU PENGESAHAN BELANJA</v>
      </c>
      <c r="CU112" s="735">
        <f t="shared" si="314"/>
        <v>0</v>
      </c>
      <c r="CV112" s="734">
        <f t="shared" si="369"/>
        <v>11</v>
      </c>
      <c r="CW112" s="736" t="str">
        <f t="shared" si="315"/>
        <v>BUKU PENGESAHAN BELANJA</v>
      </c>
      <c r="CX112" s="737">
        <f t="shared" si="316"/>
        <v>0</v>
      </c>
      <c r="CY112" s="769">
        <v>12</v>
      </c>
      <c r="CZ112" s="770" t="str">
        <f t="shared" si="266"/>
        <v>BUKU PENGEMBALIAN BELANJA</v>
      </c>
      <c r="DA112" s="771">
        <f t="shared" si="370"/>
        <v>0</v>
      </c>
      <c r="DB112" s="770">
        <f t="shared" si="317"/>
        <v>12</v>
      </c>
      <c r="DC112" s="770" t="str">
        <f t="shared" si="318"/>
        <v>BUKU PENGEMBALIAN BELANJA</v>
      </c>
      <c r="DD112" s="772">
        <f t="shared" si="319"/>
        <v>0</v>
      </c>
    </row>
    <row r="113" spans="1:108" ht="11.25" customHeight="1" x14ac:dyDescent="0.2">
      <c r="A113" s="1124" t="s">
        <v>669</v>
      </c>
      <c r="B113" s="63"/>
      <c r="C113" s="677"/>
      <c r="D113" s="540" t="str">
        <f t="shared" si="320"/>
        <v>2026.103</v>
      </c>
      <c r="E113" s="648"/>
      <c r="F113" s="610"/>
      <c r="G113" s="649"/>
      <c r="H113" s="543"/>
      <c r="I113" s="545"/>
      <c r="J113" s="650"/>
      <c r="K113" s="543"/>
      <c r="L113" s="680"/>
      <c r="M113" s="543"/>
      <c r="N113" s="543"/>
      <c r="O113" s="651">
        <f t="shared" si="268"/>
        <v>0</v>
      </c>
      <c r="P113" s="1090">
        <f t="shared" si="269"/>
        <v>0</v>
      </c>
      <c r="Q113" s="641">
        <f t="shared" si="235"/>
        <v>0</v>
      </c>
      <c r="R113" s="640">
        <v>1</v>
      </c>
      <c r="S113" s="640" t="str">
        <f t="shared" si="236"/>
        <v>BUKU KAS UMUM</v>
      </c>
      <c r="T113" s="641">
        <f t="shared" si="237"/>
        <v>0</v>
      </c>
      <c r="U113" s="641">
        <f t="shared" si="238"/>
        <v>0</v>
      </c>
      <c r="V113" s="641">
        <f t="shared" si="239"/>
        <v>0</v>
      </c>
      <c r="W113" s="1082">
        <f t="shared" si="270"/>
        <v>0</v>
      </c>
      <c r="X113" s="641">
        <f t="shared" si="240"/>
        <v>0</v>
      </c>
      <c r="Y113" s="640">
        <f t="shared" si="271"/>
        <v>1</v>
      </c>
      <c r="Z113" s="640" t="str">
        <f t="shared" si="241"/>
        <v>BUKU KAS UMUM</v>
      </c>
      <c r="AA113" s="1083">
        <f t="shared" si="242"/>
        <v>0</v>
      </c>
      <c r="AB113" s="1055">
        <v>10</v>
      </c>
      <c r="AC113" s="1056" t="str">
        <f t="shared" si="272"/>
        <v>BUKU PEMBANTU PAJAK UP &amp; LS</v>
      </c>
      <c r="AD113" s="1057">
        <f t="shared" si="273"/>
        <v>0</v>
      </c>
      <c r="AE113" s="1057">
        <f t="shared" si="274"/>
        <v>0</v>
      </c>
      <c r="AF113" s="1057">
        <f t="shared" si="275"/>
        <v>0</v>
      </c>
      <c r="AG113" s="1057">
        <f t="shared" si="276"/>
        <v>0</v>
      </c>
      <c r="AH113" s="1057">
        <f t="shared" si="277"/>
        <v>0</v>
      </c>
      <c r="AI113" s="1058">
        <f t="shared" si="359"/>
        <v>10</v>
      </c>
      <c r="AJ113" s="1058" t="str">
        <f t="shared" si="279"/>
        <v>BUKU PEMBANTU PAJAK UP &amp; LS</v>
      </c>
      <c r="AK113" s="1059">
        <f t="shared" si="244"/>
        <v>0</v>
      </c>
      <c r="AL113" s="1014">
        <v>2</v>
      </c>
      <c r="AM113" s="1015" t="str">
        <f t="shared" si="280"/>
        <v>BUKU PEMBANTU KAS TUNAI</v>
      </c>
      <c r="AN113" s="1016">
        <f t="shared" si="245"/>
        <v>0</v>
      </c>
      <c r="AO113" s="1015">
        <f t="shared" si="360"/>
        <v>2</v>
      </c>
      <c r="AP113" s="1015" t="str">
        <f t="shared" si="282"/>
        <v>BUKU PEMBANTU KAS TUNAI</v>
      </c>
      <c r="AQ113" s="1017">
        <f t="shared" si="205"/>
        <v>0</v>
      </c>
      <c r="AR113" s="979">
        <v>3</v>
      </c>
      <c r="AS113" s="980" t="str">
        <f t="shared" si="283"/>
        <v>BUKU PEMBANTU BANK</v>
      </c>
      <c r="AT113" s="981">
        <f t="shared" si="247"/>
        <v>0</v>
      </c>
      <c r="AU113" s="981">
        <f t="shared" si="248"/>
        <v>0</v>
      </c>
      <c r="AV113" s="982">
        <f t="shared" si="284"/>
        <v>0</v>
      </c>
      <c r="AW113" s="983">
        <f t="shared" si="361"/>
        <v>3</v>
      </c>
      <c r="AX113" s="980" t="str">
        <f t="shared" si="286"/>
        <v>BUKU PEMBANTU BANK</v>
      </c>
      <c r="AY113" s="984">
        <f t="shared" si="250"/>
        <v>0</v>
      </c>
      <c r="AZ113" s="702">
        <v>4</v>
      </c>
      <c r="BA113" s="649" t="str">
        <f t="shared" si="287"/>
        <v>BUKU PEMBANTU BPP</v>
      </c>
      <c r="BB113" s="651">
        <f t="shared" si="206"/>
        <v>0</v>
      </c>
      <c r="BC113" s="650">
        <f t="shared" si="362"/>
        <v>4</v>
      </c>
      <c r="BD113" s="649" t="str">
        <f t="shared" si="289"/>
        <v>BUKU PEMBANTU BPP</v>
      </c>
      <c r="BE113" s="709">
        <f t="shared" si="207"/>
        <v>0</v>
      </c>
      <c r="BF113" s="944">
        <v>5</v>
      </c>
      <c r="BG113" s="945" t="str">
        <f t="shared" si="290"/>
        <v>BUKU PEMBANTU UANG PERSEDIAAN</v>
      </c>
      <c r="BH113" s="946">
        <f t="shared" si="252"/>
        <v>0</v>
      </c>
      <c r="BI113" s="945">
        <f t="shared" si="363"/>
        <v>5</v>
      </c>
      <c r="BJ113" s="947" t="str">
        <f t="shared" si="292"/>
        <v>BUKU PEMBANTU UANG PERSEDIAAN</v>
      </c>
      <c r="BK113" s="948">
        <f t="shared" si="208"/>
        <v>0</v>
      </c>
      <c r="BL113" s="909">
        <v>6</v>
      </c>
      <c r="BM113" s="910" t="str">
        <f t="shared" si="293"/>
        <v>BUKU PEMBANTU LS BENDAHARA</v>
      </c>
      <c r="BN113" s="911">
        <f t="shared" si="254"/>
        <v>0</v>
      </c>
      <c r="BO113" s="910">
        <f t="shared" si="364"/>
        <v>6</v>
      </c>
      <c r="BP113" s="912" t="str">
        <f t="shared" si="295"/>
        <v>BUKU PEMBANTU LS BENDAHARA</v>
      </c>
      <c r="BQ113" s="913">
        <f t="shared" si="256"/>
        <v>0</v>
      </c>
      <c r="BR113" s="702">
        <v>7</v>
      </c>
      <c r="BS113" s="650" t="str">
        <f t="shared" si="296"/>
        <v>BUKU PEMBANTU UANG MUKA PERJADIN</v>
      </c>
      <c r="BT113" s="651">
        <f t="shared" si="257"/>
        <v>0</v>
      </c>
      <c r="BU113" s="650">
        <f t="shared" si="365"/>
        <v>7</v>
      </c>
      <c r="BV113" s="649" t="str">
        <f t="shared" si="298"/>
        <v>BUKU PEMBANTU UANG MUKA PERJADIN</v>
      </c>
      <c r="BW113" s="709">
        <f t="shared" si="259"/>
        <v>0</v>
      </c>
      <c r="BX113" s="873">
        <v>8</v>
      </c>
      <c r="BY113" s="874" t="str">
        <f t="shared" si="299"/>
        <v>BUKU PEMBANTU PAJAK UP</v>
      </c>
      <c r="BZ113" s="875">
        <f t="shared" si="204"/>
        <v>0</v>
      </c>
      <c r="CA113" s="876">
        <f t="shared" si="366"/>
        <v>8</v>
      </c>
      <c r="CB113" s="874" t="str">
        <f t="shared" si="301"/>
        <v>BUKU PEMBANTU PAJAK UP</v>
      </c>
      <c r="CC113" s="877">
        <f t="shared" si="209"/>
        <v>0</v>
      </c>
      <c r="CD113" s="805">
        <v>9</v>
      </c>
      <c r="CE113" s="806" t="str">
        <f t="shared" si="302"/>
        <v>BUKU PEMBANTU BUNGA REKENING</v>
      </c>
      <c r="CF113" s="807">
        <f t="shared" si="261"/>
        <v>0</v>
      </c>
      <c r="CG113" s="806">
        <f t="shared" si="367"/>
        <v>9</v>
      </c>
      <c r="CH113" s="806" t="str">
        <f t="shared" si="304"/>
        <v>BUKU PEMBANTU BUNGA REKENING</v>
      </c>
      <c r="CI113" s="808">
        <f t="shared" si="263"/>
        <v>0</v>
      </c>
      <c r="CJ113" s="835">
        <v>10</v>
      </c>
      <c r="CK113" s="836" t="str">
        <f t="shared" si="305"/>
        <v>BUKU PEMBANTU PAJAK UP &amp; LS</v>
      </c>
      <c r="CL113" s="837">
        <f t="shared" si="306"/>
        <v>0</v>
      </c>
      <c r="CM113" s="836">
        <f t="shared" si="368"/>
        <v>10</v>
      </c>
      <c r="CN113" s="836" t="str">
        <f t="shared" si="308"/>
        <v>BUKU PEMBANTU PAJAK UP &amp; LS</v>
      </c>
      <c r="CO113" s="838">
        <f t="shared" si="309"/>
        <v>0</v>
      </c>
      <c r="CP113" s="786">
        <f t="shared" si="310"/>
        <v>0</v>
      </c>
      <c r="CQ113" s="787">
        <f t="shared" si="311"/>
        <v>0</v>
      </c>
      <c r="CR113" s="782">
        <f t="shared" si="312"/>
        <v>0</v>
      </c>
      <c r="CS113" s="733">
        <v>11</v>
      </c>
      <c r="CT113" s="734" t="str">
        <f t="shared" si="313"/>
        <v>BUKU PENGESAHAN BELANJA</v>
      </c>
      <c r="CU113" s="735">
        <f t="shared" si="314"/>
        <v>0</v>
      </c>
      <c r="CV113" s="734">
        <f t="shared" si="369"/>
        <v>11</v>
      </c>
      <c r="CW113" s="736" t="str">
        <f t="shared" si="315"/>
        <v>BUKU PENGESAHAN BELANJA</v>
      </c>
      <c r="CX113" s="737">
        <f t="shared" si="316"/>
        <v>0</v>
      </c>
      <c r="CY113" s="769">
        <v>12</v>
      </c>
      <c r="CZ113" s="770" t="str">
        <f t="shared" si="266"/>
        <v>BUKU PENGEMBALIAN BELANJA</v>
      </c>
      <c r="DA113" s="771">
        <f t="shared" si="370"/>
        <v>0</v>
      </c>
      <c r="DB113" s="770">
        <f t="shared" si="317"/>
        <v>12</v>
      </c>
      <c r="DC113" s="770" t="str">
        <f t="shared" si="318"/>
        <v>BUKU PENGEMBALIAN BELANJA</v>
      </c>
      <c r="DD113" s="772">
        <f t="shared" si="319"/>
        <v>0</v>
      </c>
    </row>
    <row r="114" spans="1:108" ht="11.25" customHeight="1" x14ac:dyDescent="0.2">
      <c r="A114" s="1124" t="s">
        <v>670</v>
      </c>
      <c r="B114" s="63"/>
      <c r="C114" s="677"/>
      <c r="D114" s="540" t="str">
        <f t="shared" si="320"/>
        <v>2026.104</v>
      </c>
      <c r="E114" s="648"/>
      <c r="F114" s="610"/>
      <c r="G114" s="649"/>
      <c r="H114" s="543"/>
      <c r="I114" s="545"/>
      <c r="J114" s="650"/>
      <c r="K114" s="543"/>
      <c r="L114" s="680"/>
      <c r="M114" s="543"/>
      <c r="N114" s="543"/>
      <c r="O114" s="651">
        <f t="shared" si="268"/>
        <v>0</v>
      </c>
      <c r="P114" s="1090">
        <f t="shared" si="269"/>
        <v>0</v>
      </c>
      <c r="Q114" s="641">
        <f t="shared" si="235"/>
        <v>0</v>
      </c>
      <c r="R114" s="640">
        <v>1</v>
      </c>
      <c r="S114" s="640" t="str">
        <f t="shared" si="236"/>
        <v>BUKU KAS UMUM</v>
      </c>
      <c r="T114" s="641">
        <f t="shared" si="237"/>
        <v>0</v>
      </c>
      <c r="U114" s="641">
        <f t="shared" si="238"/>
        <v>0</v>
      </c>
      <c r="V114" s="641">
        <f t="shared" si="239"/>
        <v>0</v>
      </c>
      <c r="W114" s="1082">
        <f t="shared" si="270"/>
        <v>0</v>
      </c>
      <c r="X114" s="641">
        <f t="shared" si="240"/>
        <v>0</v>
      </c>
      <c r="Y114" s="640">
        <f t="shared" si="271"/>
        <v>1</v>
      </c>
      <c r="Z114" s="640" t="str">
        <f t="shared" si="241"/>
        <v>BUKU KAS UMUM</v>
      </c>
      <c r="AA114" s="1083">
        <f t="shared" si="242"/>
        <v>0</v>
      </c>
      <c r="AB114" s="1055">
        <v>10</v>
      </c>
      <c r="AC114" s="1056" t="str">
        <f t="shared" si="272"/>
        <v>BUKU PEMBANTU PAJAK UP &amp; LS</v>
      </c>
      <c r="AD114" s="1057">
        <f t="shared" si="273"/>
        <v>0</v>
      </c>
      <c r="AE114" s="1057">
        <f t="shared" si="274"/>
        <v>0</v>
      </c>
      <c r="AF114" s="1057">
        <f t="shared" si="275"/>
        <v>0</v>
      </c>
      <c r="AG114" s="1057">
        <f t="shared" si="276"/>
        <v>0</v>
      </c>
      <c r="AH114" s="1057">
        <f t="shared" si="277"/>
        <v>0</v>
      </c>
      <c r="AI114" s="1058">
        <f t="shared" si="359"/>
        <v>10</v>
      </c>
      <c r="AJ114" s="1058" t="str">
        <f t="shared" si="279"/>
        <v>BUKU PEMBANTU PAJAK UP &amp; LS</v>
      </c>
      <c r="AK114" s="1059">
        <f t="shared" si="244"/>
        <v>0</v>
      </c>
      <c r="AL114" s="1014">
        <v>2</v>
      </c>
      <c r="AM114" s="1015" t="str">
        <f t="shared" si="280"/>
        <v>BUKU PEMBANTU KAS TUNAI</v>
      </c>
      <c r="AN114" s="1016">
        <f t="shared" si="245"/>
        <v>0</v>
      </c>
      <c r="AO114" s="1015">
        <f t="shared" si="360"/>
        <v>2</v>
      </c>
      <c r="AP114" s="1015" t="str">
        <f t="shared" si="282"/>
        <v>BUKU PEMBANTU KAS TUNAI</v>
      </c>
      <c r="AQ114" s="1017">
        <f t="shared" si="205"/>
        <v>0</v>
      </c>
      <c r="AR114" s="979">
        <v>3</v>
      </c>
      <c r="AS114" s="980" t="str">
        <f t="shared" si="283"/>
        <v>BUKU PEMBANTU BANK</v>
      </c>
      <c r="AT114" s="981">
        <f t="shared" si="247"/>
        <v>0</v>
      </c>
      <c r="AU114" s="981">
        <f t="shared" si="248"/>
        <v>0</v>
      </c>
      <c r="AV114" s="982">
        <f t="shared" si="284"/>
        <v>0</v>
      </c>
      <c r="AW114" s="983">
        <f t="shared" si="361"/>
        <v>3</v>
      </c>
      <c r="AX114" s="980" t="str">
        <f t="shared" si="286"/>
        <v>BUKU PEMBANTU BANK</v>
      </c>
      <c r="AY114" s="984">
        <f t="shared" si="250"/>
        <v>0</v>
      </c>
      <c r="AZ114" s="702">
        <v>4</v>
      </c>
      <c r="BA114" s="649" t="str">
        <f t="shared" si="287"/>
        <v>BUKU PEMBANTU BPP</v>
      </c>
      <c r="BB114" s="651">
        <f t="shared" si="206"/>
        <v>0</v>
      </c>
      <c r="BC114" s="650">
        <f t="shared" si="362"/>
        <v>4</v>
      </c>
      <c r="BD114" s="649" t="str">
        <f t="shared" si="289"/>
        <v>BUKU PEMBANTU BPP</v>
      </c>
      <c r="BE114" s="709">
        <f t="shared" si="207"/>
        <v>0</v>
      </c>
      <c r="BF114" s="944">
        <v>5</v>
      </c>
      <c r="BG114" s="945" t="str">
        <f t="shared" si="290"/>
        <v>BUKU PEMBANTU UANG PERSEDIAAN</v>
      </c>
      <c r="BH114" s="946">
        <f t="shared" si="252"/>
        <v>0</v>
      </c>
      <c r="BI114" s="945">
        <f t="shared" si="363"/>
        <v>5</v>
      </c>
      <c r="BJ114" s="947" t="str">
        <f t="shared" si="292"/>
        <v>BUKU PEMBANTU UANG PERSEDIAAN</v>
      </c>
      <c r="BK114" s="948">
        <f t="shared" si="208"/>
        <v>0</v>
      </c>
      <c r="BL114" s="909">
        <v>6</v>
      </c>
      <c r="BM114" s="910" t="str">
        <f t="shared" si="293"/>
        <v>BUKU PEMBANTU LS BENDAHARA</v>
      </c>
      <c r="BN114" s="911">
        <f t="shared" si="254"/>
        <v>0</v>
      </c>
      <c r="BO114" s="910">
        <f t="shared" si="364"/>
        <v>6</v>
      </c>
      <c r="BP114" s="912" t="str">
        <f t="shared" si="295"/>
        <v>BUKU PEMBANTU LS BENDAHARA</v>
      </c>
      <c r="BQ114" s="913">
        <f t="shared" si="256"/>
        <v>0</v>
      </c>
      <c r="BR114" s="702">
        <v>7</v>
      </c>
      <c r="BS114" s="650" t="str">
        <f t="shared" si="296"/>
        <v>BUKU PEMBANTU UANG MUKA PERJADIN</v>
      </c>
      <c r="BT114" s="651">
        <f t="shared" si="257"/>
        <v>0</v>
      </c>
      <c r="BU114" s="650">
        <f t="shared" si="365"/>
        <v>7</v>
      </c>
      <c r="BV114" s="649" t="str">
        <f t="shared" si="298"/>
        <v>BUKU PEMBANTU UANG MUKA PERJADIN</v>
      </c>
      <c r="BW114" s="709">
        <f t="shared" si="259"/>
        <v>0</v>
      </c>
      <c r="BX114" s="873">
        <v>8</v>
      </c>
      <c r="BY114" s="874" t="str">
        <f t="shared" si="299"/>
        <v>BUKU PEMBANTU PAJAK UP</v>
      </c>
      <c r="BZ114" s="875">
        <f t="shared" si="204"/>
        <v>0</v>
      </c>
      <c r="CA114" s="876">
        <f t="shared" si="366"/>
        <v>8</v>
      </c>
      <c r="CB114" s="874" t="str">
        <f t="shared" si="301"/>
        <v>BUKU PEMBANTU PAJAK UP</v>
      </c>
      <c r="CC114" s="877">
        <f t="shared" si="209"/>
        <v>0</v>
      </c>
      <c r="CD114" s="805">
        <v>9</v>
      </c>
      <c r="CE114" s="806" t="str">
        <f t="shared" si="302"/>
        <v>BUKU PEMBANTU BUNGA REKENING</v>
      </c>
      <c r="CF114" s="807">
        <f t="shared" si="261"/>
        <v>0</v>
      </c>
      <c r="CG114" s="806">
        <f t="shared" si="367"/>
        <v>9</v>
      </c>
      <c r="CH114" s="806" t="str">
        <f t="shared" si="304"/>
        <v>BUKU PEMBANTU BUNGA REKENING</v>
      </c>
      <c r="CI114" s="808">
        <f t="shared" si="263"/>
        <v>0</v>
      </c>
      <c r="CJ114" s="835">
        <v>10</v>
      </c>
      <c r="CK114" s="836" t="str">
        <f t="shared" si="305"/>
        <v>BUKU PEMBANTU PAJAK UP &amp; LS</v>
      </c>
      <c r="CL114" s="837">
        <f t="shared" si="306"/>
        <v>0</v>
      </c>
      <c r="CM114" s="836">
        <f t="shared" si="368"/>
        <v>10</v>
      </c>
      <c r="CN114" s="836" t="str">
        <f t="shared" si="308"/>
        <v>BUKU PEMBANTU PAJAK UP &amp; LS</v>
      </c>
      <c r="CO114" s="838">
        <f t="shared" si="309"/>
        <v>0</v>
      </c>
      <c r="CP114" s="786">
        <f t="shared" si="310"/>
        <v>0</v>
      </c>
      <c r="CQ114" s="787">
        <f t="shared" si="311"/>
        <v>0</v>
      </c>
      <c r="CR114" s="782">
        <f t="shared" si="312"/>
        <v>0</v>
      </c>
      <c r="CS114" s="733">
        <v>11</v>
      </c>
      <c r="CT114" s="734" t="str">
        <f t="shared" si="313"/>
        <v>BUKU PENGESAHAN BELANJA</v>
      </c>
      <c r="CU114" s="735">
        <f t="shared" si="314"/>
        <v>0</v>
      </c>
      <c r="CV114" s="734">
        <f t="shared" si="369"/>
        <v>11</v>
      </c>
      <c r="CW114" s="736" t="str">
        <f t="shared" si="315"/>
        <v>BUKU PENGESAHAN BELANJA</v>
      </c>
      <c r="CX114" s="737">
        <f t="shared" si="316"/>
        <v>0</v>
      </c>
      <c r="CY114" s="769">
        <v>12</v>
      </c>
      <c r="CZ114" s="770" t="str">
        <f t="shared" si="266"/>
        <v>BUKU PENGEMBALIAN BELANJA</v>
      </c>
      <c r="DA114" s="771">
        <f t="shared" si="370"/>
        <v>0</v>
      </c>
      <c r="DB114" s="770">
        <f t="shared" si="317"/>
        <v>12</v>
      </c>
      <c r="DC114" s="770" t="str">
        <f t="shared" si="318"/>
        <v>BUKU PENGEMBALIAN BELANJA</v>
      </c>
      <c r="DD114" s="772">
        <f t="shared" si="319"/>
        <v>0</v>
      </c>
    </row>
    <row r="115" spans="1:108" x14ac:dyDescent="0.2">
      <c r="A115" s="1124" t="s">
        <v>671</v>
      </c>
      <c r="B115" s="63"/>
      <c r="C115" s="677"/>
      <c r="D115" s="540" t="str">
        <f t="shared" si="320"/>
        <v>2026.105</v>
      </c>
      <c r="E115" s="648"/>
      <c r="F115" s="610"/>
      <c r="G115" s="649"/>
      <c r="H115" s="543"/>
      <c r="I115" s="544"/>
      <c r="J115" s="650"/>
      <c r="K115" s="543"/>
      <c r="L115" s="680"/>
      <c r="M115" s="543"/>
      <c r="N115" s="543"/>
      <c r="O115" s="651">
        <f t="shared" si="268"/>
        <v>0</v>
      </c>
      <c r="P115" s="1090">
        <f t="shared" si="269"/>
        <v>0</v>
      </c>
      <c r="Q115" s="641">
        <f t="shared" si="235"/>
        <v>0</v>
      </c>
      <c r="R115" s="640">
        <v>1</v>
      </c>
      <c r="S115" s="640" t="str">
        <f t="shared" si="236"/>
        <v>BUKU KAS UMUM</v>
      </c>
      <c r="T115" s="641">
        <f t="shared" si="237"/>
        <v>0</v>
      </c>
      <c r="U115" s="641">
        <f t="shared" si="238"/>
        <v>0</v>
      </c>
      <c r="V115" s="641">
        <f t="shared" si="239"/>
        <v>0</v>
      </c>
      <c r="W115" s="1082">
        <f t="shared" si="270"/>
        <v>0</v>
      </c>
      <c r="X115" s="641">
        <f t="shared" si="240"/>
        <v>0</v>
      </c>
      <c r="Y115" s="640">
        <f t="shared" si="271"/>
        <v>1</v>
      </c>
      <c r="Z115" s="640" t="str">
        <f t="shared" si="241"/>
        <v>BUKU KAS UMUM</v>
      </c>
      <c r="AA115" s="1083">
        <f t="shared" si="242"/>
        <v>0</v>
      </c>
      <c r="AB115" s="1055">
        <v>10</v>
      </c>
      <c r="AC115" s="1056" t="str">
        <f t="shared" si="272"/>
        <v>BUKU PEMBANTU PAJAK UP &amp; LS</v>
      </c>
      <c r="AD115" s="1057">
        <f t="shared" si="273"/>
        <v>0</v>
      </c>
      <c r="AE115" s="1057">
        <f t="shared" si="274"/>
        <v>0</v>
      </c>
      <c r="AF115" s="1057">
        <f t="shared" si="275"/>
        <v>0</v>
      </c>
      <c r="AG115" s="1057">
        <f t="shared" si="276"/>
        <v>0</v>
      </c>
      <c r="AH115" s="1057">
        <f t="shared" si="277"/>
        <v>0</v>
      </c>
      <c r="AI115" s="1058">
        <f t="shared" si="359"/>
        <v>10</v>
      </c>
      <c r="AJ115" s="1058" t="str">
        <f t="shared" si="279"/>
        <v>BUKU PEMBANTU PAJAK UP &amp; LS</v>
      </c>
      <c r="AK115" s="1059">
        <f t="shared" si="244"/>
        <v>0</v>
      </c>
      <c r="AL115" s="1014">
        <v>2</v>
      </c>
      <c r="AM115" s="1015" t="str">
        <f t="shared" si="280"/>
        <v>BUKU PEMBANTU KAS TUNAI</v>
      </c>
      <c r="AN115" s="1016">
        <f t="shared" si="245"/>
        <v>0</v>
      </c>
      <c r="AO115" s="1015">
        <f t="shared" si="360"/>
        <v>2</v>
      </c>
      <c r="AP115" s="1015" t="str">
        <f t="shared" si="282"/>
        <v>BUKU PEMBANTU KAS TUNAI</v>
      </c>
      <c r="AQ115" s="1017">
        <f t="shared" si="205"/>
        <v>0</v>
      </c>
      <c r="AR115" s="979">
        <v>3</v>
      </c>
      <c r="AS115" s="980" t="str">
        <f t="shared" si="283"/>
        <v>BUKU PEMBANTU BANK</v>
      </c>
      <c r="AT115" s="981">
        <f t="shared" si="247"/>
        <v>0</v>
      </c>
      <c r="AU115" s="981">
        <f t="shared" si="248"/>
        <v>0</v>
      </c>
      <c r="AV115" s="982">
        <f t="shared" si="284"/>
        <v>0</v>
      </c>
      <c r="AW115" s="983">
        <f t="shared" si="361"/>
        <v>3</v>
      </c>
      <c r="AX115" s="980" t="str">
        <f t="shared" si="286"/>
        <v>BUKU PEMBANTU BANK</v>
      </c>
      <c r="AY115" s="984">
        <f t="shared" si="250"/>
        <v>0</v>
      </c>
      <c r="AZ115" s="702">
        <v>4</v>
      </c>
      <c r="BA115" s="649" t="str">
        <f t="shared" si="287"/>
        <v>BUKU PEMBANTU BPP</v>
      </c>
      <c r="BB115" s="651">
        <f t="shared" si="206"/>
        <v>0</v>
      </c>
      <c r="BC115" s="650">
        <f t="shared" si="362"/>
        <v>4</v>
      </c>
      <c r="BD115" s="649" t="str">
        <f t="shared" si="289"/>
        <v>BUKU PEMBANTU BPP</v>
      </c>
      <c r="BE115" s="709">
        <f t="shared" si="207"/>
        <v>0</v>
      </c>
      <c r="BF115" s="944">
        <v>5</v>
      </c>
      <c r="BG115" s="945" t="str">
        <f t="shared" si="290"/>
        <v>BUKU PEMBANTU UANG PERSEDIAAN</v>
      </c>
      <c r="BH115" s="946">
        <f t="shared" si="252"/>
        <v>0</v>
      </c>
      <c r="BI115" s="945">
        <f t="shared" si="363"/>
        <v>5</v>
      </c>
      <c r="BJ115" s="947" t="str">
        <f t="shared" si="292"/>
        <v>BUKU PEMBANTU UANG PERSEDIAAN</v>
      </c>
      <c r="BK115" s="948">
        <f t="shared" si="208"/>
        <v>0</v>
      </c>
      <c r="BL115" s="909">
        <v>6</v>
      </c>
      <c r="BM115" s="910" t="str">
        <f t="shared" si="293"/>
        <v>BUKU PEMBANTU LS BENDAHARA</v>
      </c>
      <c r="BN115" s="911">
        <f t="shared" si="254"/>
        <v>0</v>
      </c>
      <c r="BO115" s="910">
        <f t="shared" si="364"/>
        <v>6</v>
      </c>
      <c r="BP115" s="912" t="str">
        <f t="shared" si="295"/>
        <v>BUKU PEMBANTU LS BENDAHARA</v>
      </c>
      <c r="BQ115" s="913">
        <f t="shared" si="256"/>
        <v>0</v>
      </c>
      <c r="BR115" s="702">
        <v>7</v>
      </c>
      <c r="BS115" s="650" t="str">
        <f t="shared" si="296"/>
        <v>BUKU PEMBANTU UANG MUKA PERJADIN</v>
      </c>
      <c r="BT115" s="651">
        <f t="shared" si="257"/>
        <v>0</v>
      </c>
      <c r="BU115" s="650">
        <f t="shared" si="365"/>
        <v>7</v>
      </c>
      <c r="BV115" s="649" t="str">
        <f t="shared" si="298"/>
        <v>BUKU PEMBANTU UANG MUKA PERJADIN</v>
      </c>
      <c r="BW115" s="709">
        <f t="shared" si="259"/>
        <v>0</v>
      </c>
      <c r="BX115" s="873">
        <v>8</v>
      </c>
      <c r="BY115" s="874" t="str">
        <f t="shared" si="299"/>
        <v>BUKU PEMBANTU PAJAK UP</v>
      </c>
      <c r="BZ115" s="875">
        <f t="shared" ref="BZ115:BZ178" si="371">IF(E115="M1",L115,IF(E115="M4",L115,IF(E115="M8",L115,0)))</f>
        <v>0</v>
      </c>
      <c r="CA115" s="876">
        <f t="shared" si="366"/>
        <v>8</v>
      </c>
      <c r="CB115" s="874" t="str">
        <f t="shared" si="301"/>
        <v>BUKU PEMBANTU PAJAK UP</v>
      </c>
      <c r="CC115" s="877">
        <f t="shared" si="209"/>
        <v>0</v>
      </c>
      <c r="CD115" s="805">
        <v>9</v>
      </c>
      <c r="CE115" s="806" t="str">
        <f t="shared" si="302"/>
        <v>BUKU PEMBANTU BUNGA REKENING</v>
      </c>
      <c r="CF115" s="807">
        <f t="shared" si="261"/>
        <v>0</v>
      </c>
      <c r="CG115" s="806">
        <f t="shared" si="367"/>
        <v>9</v>
      </c>
      <c r="CH115" s="806" t="str">
        <f t="shared" si="304"/>
        <v>BUKU PEMBANTU BUNGA REKENING</v>
      </c>
      <c r="CI115" s="808">
        <f t="shared" si="263"/>
        <v>0</v>
      </c>
      <c r="CJ115" s="835">
        <v>10</v>
      </c>
      <c r="CK115" s="836" t="str">
        <f t="shared" si="305"/>
        <v>BUKU PEMBANTU PAJAK UP &amp; LS</v>
      </c>
      <c r="CL115" s="837">
        <f t="shared" si="306"/>
        <v>0</v>
      </c>
      <c r="CM115" s="836">
        <f t="shared" si="368"/>
        <v>10</v>
      </c>
      <c r="CN115" s="836" t="str">
        <f t="shared" si="308"/>
        <v>BUKU PEMBANTU PAJAK UP &amp; LS</v>
      </c>
      <c r="CO115" s="838">
        <f t="shared" si="309"/>
        <v>0</v>
      </c>
      <c r="CP115" s="786">
        <f t="shared" si="310"/>
        <v>0</v>
      </c>
      <c r="CQ115" s="787">
        <f t="shared" si="311"/>
        <v>0</v>
      </c>
      <c r="CR115" s="782">
        <f t="shared" si="312"/>
        <v>0</v>
      </c>
      <c r="CS115" s="733">
        <v>11</v>
      </c>
      <c r="CT115" s="734" t="str">
        <f t="shared" si="313"/>
        <v>BUKU PENGESAHAN BELANJA</v>
      </c>
      <c r="CU115" s="735">
        <f t="shared" si="314"/>
        <v>0</v>
      </c>
      <c r="CV115" s="734">
        <f t="shared" si="369"/>
        <v>11</v>
      </c>
      <c r="CW115" s="736" t="str">
        <f t="shared" si="315"/>
        <v>BUKU PENGESAHAN BELANJA</v>
      </c>
      <c r="CX115" s="737">
        <f t="shared" si="316"/>
        <v>0</v>
      </c>
      <c r="CY115" s="769">
        <v>12</v>
      </c>
      <c r="CZ115" s="770" t="str">
        <f t="shared" si="266"/>
        <v>BUKU PENGEMBALIAN BELANJA</v>
      </c>
      <c r="DA115" s="771">
        <f t="shared" si="370"/>
        <v>0</v>
      </c>
      <c r="DB115" s="770">
        <f t="shared" si="317"/>
        <v>12</v>
      </c>
      <c r="DC115" s="770" t="str">
        <f t="shared" si="318"/>
        <v>BUKU PENGEMBALIAN BELANJA</v>
      </c>
      <c r="DD115" s="772">
        <f t="shared" si="319"/>
        <v>0</v>
      </c>
    </row>
    <row r="116" spans="1:108" x14ac:dyDescent="0.2">
      <c r="A116" s="1124" t="s">
        <v>672</v>
      </c>
      <c r="B116" s="63"/>
      <c r="C116" s="677"/>
      <c r="D116" s="540" t="str">
        <f t="shared" si="320"/>
        <v>2026.106</v>
      </c>
      <c r="E116" s="648"/>
      <c r="F116" s="610"/>
      <c r="G116" s="649"/>
      <c r="H116" s="543"/>
      <c r="I116" s="545"/>
      <c r="J116" s="650"/>
      <c r="K116" s="543"/>
      <c r="L116" s="680"/>
      <c r="M116" s="543"/>
      <c r="N116" s="543"/>
      <c r="O116" s="651">
        <f t="shared" si="268"/>
        <v>0</v>
      </c>
      <c r="P116" s="1090">
        <f t="shared" si="269"/>
        <v>0</v>
      </c>
      <c r="Q116" s="641">
        <f t="shared" si="235"/>
        <v>0</v>
      </c>
      <c r="R116" s="640">
        <v>1</v>
      </c>
      <c r="S116" s="640" t="str">
        <f t="shared" si="236"/>
        <v>BUKU KAS UMUM</v>
      </c>
      <c r="T116" s="641">
        <f t="shared" si="237"/>
        <v>0</v>
      </c>
      <c r="U116" s="641">
        <f t="shared" si="238"/>
        <v>0</v>
      </c>
      <c r="V116" s="641">
        <f t="shared" si="239"/>
        <v>0</v>
      </c>
      <c r="W116" s="1082">
        <f t="shared" si="270"/>
        <v>0</v>
      </c>
      <c r="X116" s="641">
        <f t="shared" si="240"/>
        <v>0</v>
      </c>
      <c r="Y116" s="640">
        <f t="shared" si="271"/>
        <v>1</v>
      </c>
      <c r="Z116" s="640" t="str">
        <f t="shared" si="241"/>
        <v>BUKU KAS UMUM</v>
      </c>
      <c r="AA116" s="1083">
        <f t="shared" si="242"/>
        <v>0</v>
      </c>
      <c r="AB116" s="1055">
        <v>10</v>
      </c>
      <c r="AC116" s="1056" t="str">
        <f t="shared" si="272"/>
        <v>BUKU PEMBANTU PAJAK UP &amp; LS</v>
      </c>
      <c r="AD116" s="1057">
        <f t="shared" si="273"/>
        <v>0</v>
      </c>
      <c r="AE116" s="1057">
        <f t="shared" si="274"/>
        <v>0</v>
      </c>
      <c r="AF116" s="1057">
        <f t="shared" si="275"/>
        <v>0</v>
      </c>
      <c r="AG116" s="1057">
        <f t="shared" si="276"/>
        <v>0</v>
      </c>
      <c r="AH116" s="1057">
        <f t="shared" si="277"/>
        <v>0</v>
      </c>
      <c r="AI116" s="1058">
        <f t="shared" si="359"/>
        <v>10</v>
      </c>
      <c r="AJ116" s="1058" t="str">
        <f t="shared" si="279"/>
        <v>BUKU PEMBANTU PAJAK UP &amp; LS</v>
      </c>
      <c r="AK116" s="1059">
        <f t="shared" si="244"/>
        <v>0</v>
      </c>
      <c r="AL116" s="1014">
        <v>2</v>
      </c>
      <c r="AM116" s="1015" t="str">
        <f t="shared" si="280"/>
        <v>BUKU PEMBANTU KAS TUNAI</v>
      </c>
      <c r="AN116" s="1016">
        <f t="shared" si="245"/>
        <v>0</v>
      </c>
      <c r="AO116" s="1015">
        <f t="shared" si="360"/>
        <v>2</v>
      </c>
      <c r="AP116" s="1015" t="str">
        <f t="shared" si="282"/>
        <v>BUKU PEMBANTU KAS TUNAI</v>
      </c>
      <c r="AQ116" s="1017">
        <f t="shared" ref="AQ116:AQ179" si="372">IF(E116="G2",L117,IF(E116="H1",L117,IF(E116="I1",L117,IF(E116="J1",L117,IF(E116="K1",L117,IF(E116="L2",L117,IF(E116="M2",L117,IF(E116="N1",L117,0))))))))</f>
        <v>0</v>
      </c>
      <c r="AR116" s="979">
        <v>3</v>
      </c>
      <c r="AS116" s="980" t="str">
        <f t="shared" si="283"/>
        <v>BUKU PEMBANTU BANK</v>
      </c>
      <c r="AT116" s="981">
        <f t="shared" si="247"/>
        <v>0</v>
      </c>
      <c r="AU116" s="981">
        <f t="shared" si="248"/>
        <v>0</v>
      </c>
      <c r="AV116" s="982">
        <f t="shared" si="284"/>
        <v>0</v>
      </c>
      <c r="AW116" s="983">
        <f t="shared" si="361"/>
        <v>3</v>
      </c>
      <c r="AX116" s="980" t="str">
        <f t="shared" si="286"/>
        <v>BUKU PEMBANTU BANK</v>
      </c>
      <c r="AY116" s="984">
        <f t="shared" si="250"/>
        <v>0</v>
      </c>
      <c r="AZ116" s="702">
        <v>4</v>
      </c>
      <c r="BA116" s="649" t="str">
        <f t="shared" si="287"/>
        <v>BUKU PEMBANTU BPP</v>
      </c>
      <c r="BB116" s="651">
        <f t="shared" ref="BB116:BB179" si="373">IF(E116="J1",L117,IF(E116="J2",L117,IF(E116="M4",L117,0)))</f>
        <v>0</v>
      </c>
      <c r="BC116" s="650">
        <f t="shared" si="362"/>
        <v>4</v>
      </c>
      <c r="BD116" s="649" t="str">
        <f t="shared" si="289"/>
        <v>BUKU PEMBANTU BPP</v>
      </c>
      <c r="BE116" s="709">
        <f t="shared" ref="BE116:BE179" si="374">IF(E116="J3",L117,IF(E116="J4",L117,IF(E116="M5",L117,0)))</f>
        <v>0</v>
      </c>
      <c r="BF116" s="944">
        <v>5</v>
      </c>
      <c r="BG116" s="945" t="str">
        <f t="shared" si="290"/>
        <v>BUKU PEMBANTU UANG PERSEDIAAN</v>
      </c>
      <c r="BH116" s="946">
        <f t="shared" si="252"/>
        <v>0</v>
      </c>
      <c r="BI116" s="945">
        <f t="shared" si="363"/>
        <v>5</v>
      </c>
      <c r="BJ116" s="947" t="str">
        <f t="shared" si="292"/>
        <v>BUKU PEMBANTU UANG PERSEDIAAN</v>
      </c>
      <c r="BK116" s="948">
        <f t="shared" ref="BK116:BK179" si="375">IF(E116="D2",L117,IF(E116="H1",L117,IF(E116="H2",L117,IF(E116="J3",L117,IF(E116="K3",L117,IF(E116="N1",L117,IF(E116="N2",L117,0)))))))</f>
        <v>0</v>
      </c>
      <c r="BL116" s="909">
        <v>6</v>
      </c>
      <c r="BM116" s="910" t="str">
        <f t="shared" si="293"/>
        <v>BUKU PEMBANTU LS BENDAHARA</v>
      </c>
      <c r="BN116" s="911">
        <f t="shared" si="254"/>
        <v>0</v>
      </c>
      <c r="BO116" s="910">
        <f t="shared" si="364"/>
        <v>6</v>
      </c>
      <c r="BP116" s="912" t="str">
        <f t="shared" si="295"/>
        <v>BUKU PEMBANTU LS BENDAHARA</v>
      </c>
      <c r="BQ116" s="913">
        <f t="shared" si="256"/>
        <v>0</v>
      </c>
      <c r="BR116" s="702">
        <v>7</v>
      </c>
      <c r="BS116" s="650" t="str">
        <f t="shared" si="296"/>
        <v>BUKU PEMBANTU UANG MUKA PERJADIN</v>
      </c>
      <c r="BT116" s="651">
        <f t="shared" si="257"/>
        <v>0</v>
      </c>
      <c r="BU116" s="650">
        <f t="shared" si="365"/>
        <v>7</v>
      </c>
      <c r="BV116" s="649" t="str">
        <f t="shared" si="298"/>
        <v>BUKU PEMBANTU UANG MUKA PERJADIN</v>
      </c>
      <c r="BW116" s="709">
        <f t="shared" si="259"/>
        <v>0</v>
      </c>
      <c r="BX116" s="873">
        <v>8</v>
      </c>
      <c r="BY116" s="874" t="str">
        <f t="shared" si="299"/>
        <v>BUKU PEMBANTU PAJAK UP</v>
      </c>
      <c r="BZ116" s="875">
        <f t="shared" si="371"/>
        <v>0</v>
      </c>
      <c r="CA116" s="876">
        <f t="shared" si="366"/>
        <v>8</v>
      </c>
      <c r="CB116" s="874" t="str">
        <f t="shared" si="301"/>
        <v>BUKU PEMBANTU PAJAK UP</v>
      </c>
      <c r="CC116" s="877">
        <f t="shared" ref="CC116:CC179" si="376">IF(E116="M2",L116,IF(E116="M3",L116,IF(E116="M5",L116,0)))</f>
        <v>0</v>
      </c>
      <c r="CD116" s="805">
        <v>9</v>
      </c>
      <c r="CE116" s="806" t="str">
        <f t="shared" si="302"/>
        <v>BUKU PEMBANTU BUNGA REKENING</v>
      </c>
      <c r="CF116" s="807">
        <f t="shared" si="261"/>
        <v>0</v>
      </c>
      <c r="CG116" s="806">
        <f t="shared" si="367"/>
        <v>9</v>
      </c>
      <c r="CH116" s="806" t="str">
        <f t="shared" si="304"/>
        <v>BUKU PEMBANTU BUNGA REKENING</v>
      </c>
      <c r="CI116" s="808">
        <f t="shared" si="263"/>
        <v>0</v>
      </c>
      <c r="CJ116" s="835">
        <v>10</v>
      </c>
      <c r="CK116" s="836" t="str">
        <f t="shared" si="305"/>
        <v>BUKU PEMBANTU PAJAK UP &amp; LS</v>
      </c>
      <c r="CL116" s="837">
        <f t="shared" si="306"/>
        <v>0</v>
      </c>
      <c r="CM116" s="836">
        <f t="shared" si="368"/>
        <v>10</v>
      </c>
      <c r="CN116" s="836" t="str">
        <f t="shared" si="308"/>
        <v>BUKU PEMBANTU PAJAK UP &amp; LS</v>
      </c>
      <c r="CO116" s="838">
        <f t="shared" si="309"/>
        <v>0</v>
      </c>
      <c r="CP116" s="786">
        <f t="shared" si="310"/>
        <v>0</v>
      </c>
      <c r="CQ116" s="787">
        <f t="shared" si="311"/>
        <v>0</v>
      </c>
      <c r="CR116" s="782">
        <f t="shared" si="312"/>
        <v>0</v>
      </c>
      <c r="CS116" s="733">
        <v>11</v>
      </c>
      <c r="CT116" s="734" t="str">
        <f t="shared" si="313"/>
        <v>BUKU PENGESAHAN BELANJA</v>
      </c>
      <c r="CU116" s="735">
        <f t="shared" si="314"/>
        <v>0</v>
      </c>
      <c r="CV116" s="734">
        <f t="shared" si="369"/>
        <v>11</v>
      </c>
      <c r="CW116" s="736" t="str">
        <f t="shared" si="315"/>
        <v>BUKU PENGESAHAN BELANJA</v>
      </c>
      <c r="CX116" s="737">
        <f t="shared" si="316"/>
        <v>0</v>
      </c>
      <c r="CY116" s="769">
        <v>12</v>
      </c>
      <c r="CZ116" s="770" t="str">
        <f t="shared" si="266"/>
        <v>BUKU PENGEMBALIAN BELANJA</v>
      </c>
      <c r="DA116" s="771">
        <f t="shared" si="370"/>
        <v>0</v>
      </c>
      <c r="DB116" s="770">
        <f t="shared" si="317"/>
        <v>12</v>
      </c>
      <c r="DC116" s="770" t="str">
        <f t="shared" si="318"/>
        <v>BUKU PENGEMBALIAN BELANJA</v>
      </c>
      <c r="DD116" s="772">
        <f t="shared" si="319"/>
        <v>0</v>
      </c>
    </row>
    <row r="117" spans="1:108" x14ac:dyDescent="0.2">
      <c r="A117" s="1124" t="s">
        <v>673</v>
      </c>
      <c r="B117" s="63"/>
      <c r="C117" s="677"/>
      <c r="D117" s="540" t="str">
        <f t="shared" si="320"/>
        <v>2026.107</v>
      </c>
      <c r="E117" s="648"/>
      <c r="F117" s="610"/>
      <c r="G117" s="649"/>
      <c r="H117" s="543"/>
      <c r="I117" s="545"/>
      <c r="J117" s="650"/>
      <c r="K117" s="543"/>
      <c r="L117" s="680"/>
      <c r="M117" s="543"/>
      <c r="N117" s="543"/>
      <c r="O117" s="651">
        <f t="shared" si="268"/>
        <v>0</v>
      </c>
      <c r="P117" s="1090">
        <f t="shared" si="269"/>
        <v>0</v>
      </c>
      <c r="Q117" s="641">
        <f t="shared" si="235"/>
        <v>0</v>
      </c>
      <c r="R117" s="640">
        <v>1</v>
      </c>
      <c r="S117" s="640" t="str">
        <f t="shared" si="236"/>
        <v>BUKU KAS UMUM</v>
      </c>
      <c r="T117" s="641">
        <f t="shared" si="237"/>
        <v>0</v>
      </c>
      <c r="U117" s="641">
        <f t="shared" si="238"/>
        <v>0</v>
      </c>
      <c r="V117" s="641">
        <f t="shared" si="239"/>
        <v>0</v>
      </c>
      <c r="W117" s="1082">
        <f t="shared" si="270"/>
        <v>0</v>
      </c>
      <c r="X117" s="641">
        <f t="shared" si="240"/>
        <v>0</v>
      </c>
      <c r="Y117" s="640">
        <f t="shared" si="271"/>
        <v>1</v>
      </c>
      <c r="Z117" s="640" t="str">
        <f t="shared" si="241"/>
        <v>BUKU KAS UMUM</v>
      </c>
      <c r="AA117" s="1083">
        <f t="shared" si="242"/>
        <v>0</v>
      </c>
      <c r="AB117" s="1055">
        <v>10</v>
      </c>
      <c r="AC117" s="1056" t="str">
        <f t="shared" si="272"/>
        <v>BUKU PEMBANTU PAJAK UP &amp; LS</v>
      </c>
      <c r="AD117" s="1057">
        <f t="shared" si="273"/>
        <v>0</v>
      </c>
      <c r="AE117" s="1057">
        <f t="shared" si="274"/>
        <v>0</v>
      </c>
      <c r="AF117" s="1057">
        <f t="shared" si="275"/>
        <v>0</v>
      </c>
      <c r="AG117" s="1057">
        <f t="shared" si="276"/>
        <v>0</v>
      </c>
      <c r="AH117" s="1057">
        <f t="shared" si="277"/>
        <v>0</v>
      </c>
      <c r="AI117" s="1058">
        <f t="shared" si="359"/>
        <v>10</v>
      </c>
      <c r="AJ117" s="1058" t="str">
        <f t="shared" si="279"/>
        <v>BUKU PEMBANTU PAJAK UP &amp; LS</v>
      </c>
      <c r="AK117" s="1059">
        <f t="shared" si="244"/>
        <v>0</v>
      </c>
      <c r="AL117" s="1014">
        <v>2</v>
      </c>
      <c r="AM117" s="1015" t="str">
        <f t="shared" si="280"/>
        <v>BUKU PEMBANTU KAS TUNAI</v>
      </c>
      <c r="AN117" s="1016">
        <f t="shared" si="245"/>
        <v>0</v>
      </c>
      <c r="AO117" s="1015">
        <f t="shared" si="360"/>
        <v>2</v>
      </c>
      <c r="AP117" s="1015" t="str">
        <f t="shared" si="282"/>
        <v>BUKU PEMBANTU KAS TUNAI</v>
      </c>
      <c r="AQ117" s="1017">
        <f t="shared" si="372"/>
        <v>0</v>
      </c>
      <c r="AR117" s="979">
        <v>3</v>
      </c>
      <c r="AS117" s="980" t="str">
        <f t="shared" si="283"/>
        <v>BUKU PEMBANTU BANK</v>
      </c>
      <c r="AT117" s="981">
        <f t="shared" si="247"/>
        <v>0</v>
      </c>
      <c r="AU117" s="981">
        <f t="shared" si="248"/>
        <v>0</v>
      </c>
      <c r="AV117" s="982">
        <f t="shared" si="284"/>
        <v>0</v>
      </c>
      <c r="AW117" s="983">
        <f t="shared" si="361"/>
        <v>3</v>
      </c>
      <c r="AX117" s="980" t="str">
        <f t="shared" si="286"/>
        <v>BUKU PEMBANTU BANK</v>
      </c>
      <c r="AY117" s="984">
        <f t="shared" si="250"/>
        <v>0</v>
      </c>
      <c r="AZ117" s="702">
        <v>4</v>
      </c>
      <c r="BA117" s="649" t="str">
        <f t="shared" si="287"/>
        <v>BUKU PEMBANTU BPP</v>
      </c>
      <c r="BB117" s="651">
        <f t="shared" si="373"/>
        <v>0</v>
      </c>
      <c r="BC117" s="650">
        <f t="shared" si="362"/>
        <v>4</v>
      </c>
      <c r="BD117" s="649" t="str">
        <f t="shared" si="289"/>
        <v>BUKU PEMBANTU BPP</v>
      </c>
      <c r="BE117" s="709">
        <f t="shared" si="374"/>
        <v>0</v>
      </c>
      <c r="BF117" s="944">
        <v>5</v>
      </c>
      <c r="BG117" s="945" t="str">
        <f t="shared" si="290"/>
        <v>BUKU PEMBANTU UANG PERSEDIAAN</v>
      </c>
      <c r="BH117" s="946">
        <f t="shared" si="252"/>
        <v>0</v>
      </c>
      <c r="BI117" s="945">
        <f t="shared" si="363"/>
        <v>5</v>
      </c>
      <c r="BJ117" s="947" t="str">
        <f t="shared" si="292"/>
        <v>BUKU PEMBANTU UANG PERSEDIAAN</v>
      </c>
      <c r="BK117" s="948">
        <f t="shared" si="375"/>
        <v>0</v>
      </c>
      <c r="BL117" s="909">
        <v>6</v>
      </c>
      <c r="BM117" s="910" t="str">
        <f t="shared" si="293"/>
        <v>BUKU PEMBANTU LS BENDAHARA</v>
      </c>
      <c r="BN117" s="911">
        <f t="shared" si="254"/>
        <v>0</v>
      </c>
      <c r="BO117" s="910">
        <f t="shared" si="364"/>
        <v>6</v>
      </c>
      <c r="BP117" s="912" t="str">
        <f t="shared" si="295"/>
        <v>BUKU PEMBANTU LS BENDAHARA</v>
      </c>
      <c r="BQ117" s="913">
        <f t="shared" si="256"/>
        <v>0</v>
      </c>
      <c r="BR117" s="702">
        <v>7</v>
      </c>
      <c r="BS117" s="650" t="str">
        <f t="shared" si="296"/>
        <v>BUKU PEMBANTU UANG MUKA PERJADIN</v>
      </c>
      <c r="BT117" s="651">
        <f t="shared" si="257"/>
        <v>0</v>
      </c>
      <c r="BU117" s="650">
        <f t="shared" si="365"/>
        <v>7</v>
      </c>
      <c r="BV117" s="649" t="str">
        <f t="shared" si="298"/>
        <v>BUKU PEMBANTU UANG MUKA PERJADIN</v>
      </c>
      <c r="BW117" s="709">
        <f t="shared" si="259"/>
        <v>0</v>
      </c>
      <c r="BX117" s="873">
        <v>8</v>
      </c>
      <c r="BY117" s="874" t="str">
        <f t="shared" si="299"/>
        <v>BUKU PEMBANTU PAJAK UP</v>
      </c>
      <c r="BZ117" s="875">
        <f t="shared" si="371"/>
        <v>0</v>
      </c>
      <c r="CA117" s="876">
        <f t="shared" si="366"/>
        <v>8</v>
      </c>
      <c r="CB117" s="874" t="str">
        <f t="shared" si="301"/>
        <v>BUKU PEMBANTU PAJAK UP</v>
      </c>
      <c r="CC117" s="877">
        <f t="shared" si="376"/>
        <v>0</v>
      </c>
      <c r="CD117" s="805">
        <v>9</v>
      </c>
      <c r="CE117" s="806" t="str">
        <f t="shared" si="302"/>
        <v>BUKU PEMBANTU BUNGA REKENING</v>
      </c>
      <c r="CF117" s="807">
        <f t="shared" si="261"/>
        <v>0</v>
      </c>
      <c r="CG117" s="806">
        <f t="shared" si="367"/>
        <v>9</v>
      </c>
      <c r="CH117" s="806" t="str">
        <f t="shared" si="304"/>
        <v>BUKU PEMBANTU BUNGA REKENING</v>
      </c>
      <c r="CI117" s="808">
        <f t="shared" si="263"/>
        <v>0</v>
      </c>
      <c r="CJ117" s="835">
        <v>10</v>
      </c>
      <c r="CK117" s="836" t="str">
        <f t="shared" si="305"/>
        <v>BUKU PEMBANTU PAJAK UP &amp; LS</v>
      </c>
      <c r="CL117" s="837">
        <f t="shared" si="306"/>
        <v>0</v>
      </c>
      <c r="CM117" s="836">
        <f t="shared" si="368"/>
        <v>10</v>
      </c>
      <c r="CN117" s="836" t="str">
        <f t="shared" si="308"/>
        <v>BUKU PEMBANTU PAJAK UP &amp; LS</v>
      </c>
      <c r="CO117" s="838">
        <f t="shared" si="309"/>
        <v>0</v>
      </c>
      <c r="CP117" s="786">
        <f t="shared" si="310"/>
        <v>0</v>
      </c>
      <c r="CQ117" s="787">
        <f t="shared" si="311"/>
        <v>0</v>
      </c>
      <c r="CR117" s="782">
        <f t="shared" si="312"/>
        <v>0</v>
      </c>
      <c r="CS117" s="733">
        <v>11</v>
      </c>
      <c r="CT117" s="734" t="str">
        <f t="shared" si="313"/>
        <v>BUKU PENGESAHAN BELANJA</v>
      </c>
      <c r="CU117" s="735">
        <f t="shared" si="314"/>
        <v>0</v>
      </c>
      <c r="CV117" s="734">
        <f t="shared" si="369"/>
        <v>11</v>
      </c>
      <c r="CW117" s="736" t="str">
        <f t="shared" si="315"/>
        <v>BUKU PENGESAHAN BELANJA</v>
      </c>
      <c r="CX117" s="737">
        <f t="shared" si="316"/>
        <v>0</v>
      </c>
      <c r="CY117" s="769">
        <v>12</v>
      </c>
      <c r="CZ117" s="770" t="str">
        <f t="shared" si="266"/>
        <v>BUKU PENGEMBALIAN BELANJA</v>
      </c>
      <c r="DA117" s="771">
        <f t="shared" si="370"/>
        <v>0</v>
      </c>
      <c r="DB117" s="770">
        <f t="shared" si="317"/>
        <v>12</v>
      </c>
      <c r="DC117" s="770" t="str">
        <f t="shared" si="318"/>
        <v>BUKU PENGEMBALIAN BELANJA</v>
      </c>
      <c r="DD117" s="772">
        <f t="shared" si="319"/>
        <v>0</v>
      </c>
    </row>
    <row r="118" spans="1:108" ht="11.25" customHeight="1" x14ac:dyDescent="0.2">
      <c r="A118" s="1124" t="s">
        <v>674</v>
      </c>
      <c r="B118" s="63"/>
      <c r="C118" s="677"/>
      <c r="D118" s="540" t="str">
        <f t="shared" si="320"/>
        <v>2026.108</v>
      </c>
      <c r="E118" s="648"/>
      <c r="F118" s="610"/>
      <c r="G118" s="649"/>
      <c r="H118" s="543"/>
      <c r="I118" s="544"/>
      <c r="J118" s="650"/>
      <c r="K118" s="543"/>
      <c r="L118" s="680"/>
      <c r="M118" s="543"/>
      <c r="N118" s="543"/>
      <c r="O118" s="651">
        <f t="shared" si="268"/>
        <v>0</v>
      </c>
      <c r="P118" s="1090">
        <f t="shared" si="269"/>
        <v>0</v>
      </c>
      <c r="Q118" s="641">
        <f t="shared" si="235"/>
        <v>0</v>
      </c>
      <c r="R118" s="640">
        <v>1</v>
      </c>
      <c r="S118" s="640" t="str">
        <f t="shared" si="236"/>
        <v>BUKU KAS UMUM</v>
      </c>
      <c r="T118" s="641">
        <f t="shared" si="237"/>
        <v>0</v>
      </c>
      <c r="U118" s="641">
        <f t="shared" si="238"/>
        <v>0</v>
      </c>
      <c r="V118" s="641">
        <f t="shared" si="239"/>
        <v>0</v>
      </c>
      <c r="W118" s="1082">
        <f t="shared" si="270"/>
        <v>0</v>
      </c>
      <c r="X118" s="641">
        <f t="shared" si="240"/>
        <v>0</v>
      </c>
      <c r="Y118" s="640">
        <f t="shared" si="271"/>
        <v>1</v>
      </c>
      <c r="Z118" s="640" t="str">
        <f t="shared" si="241"/>
        <v>BUKU KAS UMUM</v>
      </c>
      <c r="AA118" s="1083">
        <f t="shared" si="242"/>
        <v>0</v>
      </c>
      <c r="AB118" s="1055">
        <v>10</v>
      </c>
      <c r="AC118" s="1056" t="str">
        <f t="shared" si="272"/>
        <v>BUKU PEMBANTU PAJAK UP &amp; LS</v>
      </c>
      <c r="AD118" s="1057">
        <f t="shared" si="273"/>
        <v>0</v>
      </c>
      <c r="AE118" s="1057">
        <f t="shared" si="274"/>
        <v>0</v>
      </c>
      <c r="AF118" s="1057">
        <f t="shared" si="275"/>
        <v>0</v>
      </c>
      <c r="AG118" s="1057">
        <f t="shared" si="276"/>
        <v>0</v>
      </c>
      <c r="AH118" s="1057">
        <f t="shared" si="277"/>
        <v>0</v>
      </c>
      <c r="AI118" s="1058">
        <f t="shared" ref="AI118" si="377">AB118</f>
        <v>10</v>
      </c>
      <c r="AJ118" s="1058" t="str">
        <f t="shared" si="279"/>
        <v>BUKU PEMBANTU PAJAK UP &amp; LS</v>
      </c>
      <c r="AK118" s="1059">
        <f t="shared" si="244"/>
        <v>0</v>
      </c>
      <c r="AL118" s="1014">
        <v>2</v>
      </c>
      <c r="AM118" s="1015" t="str">
        <f t="shared" si="280"/>
        <v>BUKU PEMBANTU KAS TUNAI</v>
      </c>
      <c r="AN118" s="1016">
        <f t="shared" si="245"/>
        <v>0</v>
      </c>
      <c r="AO118" s="1015">
        <f t="shared" ref="AO118" si="378">AL118</f>
        <v>2</v>
      </c>
      <c r="AP118" s="1015" t="str">
        <f t="shared" si="282"/>
        <v>BUKU PEMBANTU KAS TUNAI</v>
      </c>
      <c r="AQ118" s="1017">
        <f t="shared" si="372"/>
        <v>0</v>
      </c>
      <c r="AR118" s="979">
        <v>3</v>
      </c>
      <c r="AS118" s="980" t="str">
        <f t="shared" si="283"/>
        <v>BUKU PEMBANTU BANK</v>
      </c>
      <c r="AT118" s="981">
        <f t="shared" si="247"/>
        <v>0</v>
      </c>
      <c r="AU118" s="981">
        <f t="shared" si="248"/>
        <v>0</v>
      </c>
      <c r="AV118" s="982">
        <f t="shared" si="284"/>
        <v>0</v>
      </c>
      <c r="AW118" s="983">
        <f t="shared" ref="AW118" si="379">AR118</f>
        <v>3</v>
      </c>
      <c r="AX118" s="980" t="str">
        <f t="shared" si="286"/>
        <v>BUKU PEMBANTU BANK</v>
      </c>
      <c r="AY118" s="984">
        <f t="shared" si="250"/>
        <v>0</v>
      </c>
      <c r="AZ118" s="702">
        <v>4</v>
      </c>
      <c r="BA118" s="649" t="str">
        <f t="shared" si="287"/>
        <v>BUKU PEMBANTU BPP</v>
      </c>
      <c r="BB118" s="651">
        <f t="shared" si="373"/>
        <v>0</v>
      </c>
      <c r="BC118" s="650">
        <f t="shared" ref="BC118" si="380">AZ118</f>
        <v>4</v>
      </c>
      <c r="BD118" s="649" t="str">
        <f t="shared" si="289"/>
        <v>BUKU PEMBANTU BPP</v>
      </c>
      <c r="BE118" s="709">
        <f t="shared" si="374"/>
        <v>0</v>
      </c>
      <c r="BF118" s="944">
        <v>5</v>
      </c>
      <c r="BG118" s="945" t="str">
        <f t="shared" si="290"/>
        <v>BUKU PEMBANTU UANG PERSEDIAAN</v>
      </c>
      <c r="BH118" s="946">
        <f t="shared" si="252"/>
        <v>0</v>
      </c>
      <c r="BI118" s="945">
        <f t="shared" ref="BI118" si="381">BF118</f>
        <v>5</v>
      </c>
      <c r="BJ118" s="947" t="str">
        <f t="shared" si="292"/>
        <v>BUKU PEMBANTU UANG PERSEDIAAN</v>
      </c>
      <c r="BK118" s="948">
        <f t="shared" si="375"/>
        <v>0</v>
      </c>
      <c r="BL118" s="909">
        <v>6</v>
      </c>
      <c r="BM118" s="910" t="str">
        <f t="shared" si="293"/>
        <v>BUKU PEMBANTU LS BENDAHARA</v>
      </c>
      <c r="BN118" s="911">
        <f t="shared" si="254"/>
        <v>0</v>
      </c>
      <c r="BO118" s="910">
        <f t="shared" ref="BO118" si="382">BL118</f>
        <v>6</v>
      </c>
      <c r="BP118" s="912" t="str">
        <f t="shared" si="295"/>
        <v>BUKU PEMBANTU LS BENDAHARA</v>
      </c>
      <c r="BQ118" s="913">
        <f t="shared" si="256"/>
        <v>0</v>
      </c>
      <c r="BR118" s="702">
        <v>7</v>
      </c>
      <c r="BS118" s="650" t="str">
        <f t="shared" si="296"/>
        <v>BUKU PEMBANTU UANG MUKA PERJADIN</v>
      </c>
      <c r="BT118" s="651">
        <f t="shared" si="257"/>
        <v>0</v>
      </c>
      <c r="BU118" s="650">
        <f t="shared" ref="BU118" si="383">BR118</f>
        <v>7</v>
      </c>
      <c r="BV118" s="649" t="str">
        <f t="shared" si="298"/>
        <v>BUKU PEMBANTU UANG MUKA PERJADIN</v>
      </c>
      <c r="BW118" s="709">
        <f t="shared" si="259"/>
        <v>0</v>
      </c>
      <c r="BX118" s="873">
        <v>8</v>
      </c>
      <c r="BY118" s="874" t="str">
        <f t="shared" si="299"/>
        <v>BUKU PEMBANTU PAJAK UP</v>
      </c>
      <c r="BZ118" s="875">
        <f t="shared" si="371"/>
        <v>0</v>
      </c>
      <c r="CA118" s="876">
        <f t="shared" ref="CA118" si="384">BX118</f>
        <v>8</v>
      </c>
      <c r="CB118" s="874" t="str">
        <f t="shared" si="301"/>
        <v>BUKU PEMBANTU PAJAK UP</v>
      </c>
      <c r="CC118" s="877">
        <f t="shared" si="376"/>
        <v>0</v>
      </c>
      <c r="CD118" s="805">
        <v>9</v>
      </c>
      <c r="CE118" s="806" t="str">
        <f t="shared" si="302"/>
        <v>BUKU PEMBANTU BUNGA REKENING</v>
      </c>
      <c r="CF118" s="807">
        <f t="shared" si="261"/>
        <v>0</v>
      </c>
      <c r="CG118" s="806">
        <f t="shared" ref="CG118" si="385">CD118</f>
        <v>9</v>
      </c>
      <c r="CH118" s="806" t="str">
        <f t="shared" si="304"/>
        <v>BUKU PEMBANTU BUNGA REKENING</v>
      </c>
      <c r="CI118" s="808">
        <f t="shared" si="263"/>
        <v>0</v>
      </c>
      <c r="CJ118" s="835">
        <v>10</v>
      </c>
      <c r="CK118" s="836" t="str">
        <f t="shared" si="305"/>
        <v>BUKU PEMBANTU PAJAK UP &amp; LS</v>
      </c>
      <c r="CL118" s="837">
        <f t="shared" si="306"/>
        <v>0</v>
      </c>
      <c r="CM118" s="836">
        <f t="shared" ref="CM118" si="386">CJ118</f>
        <v>10</v>
      </c>
      <c r="CN118" s="836" t="str">
        <f t="shared" si="308"/>
        <v>BUKU PEMBANTU PAJAK UP &amp; LS</v>
      </c>
      <c r="CO118" s="838">
        <f t="shared" si="309"/>
        <v>0</v>
      </c>
      <c r="CP118" s="786">
        <f t="shared" si="310"/>
        <v>0</v>
      </c>
      <c r="CQ118" s="787">
        <f t="shared" si="311"/>
        <v>0</v>
      </c>
      <c r="CR118" s="782">
        <f t="shared" si="312"/>
        <v>0</v>
      </c>
      <c r="CS118" s="733">
        <v>11</v>
      </c>
      <c r="CT118" s="734" t="str">
        <f t="shared" si="313"/>
        <v>BUKU PENGESAHAN BELANJA</v>
      </c>
      <c r="CU118" s="735">
        <f t="shared" si="314"/>
        <v>0</v>
      </c>
      <c r="CV118" s="734">
        <f t="shared" ref="CV118" si="387">CS118</f>
        <v>11</v>
      </c>
      <c r="CW118" s="736" t="str">
        <f t="shared" si="315"/>
        <v>BUKU PENGESAHAN BELANJA</v>
      </c>
      <c r="CX118" s="737">
        <f t="shared" si="316"/>
        <v>0</v>
      </c>
      <c r="CY118" s="769">
        <v>12</v>
      </c>
      <c r="CZ118" s="770" t="str">
        <f t="shared" si="266"/>
        <v>BUKU PENGEMBALIAN BELANJA</v>
      </c>
      <c r="DA118" s="771">
        <f t="shared" si="370"/>
        <v>0</v>
      </c>
      <c r="DB118" s="770">
        <f t="shared" ref="DB118" si="388">CY118</f>
        <v>12</v>
      </c>
      <c r="DC118" s="770" t="str">
        <f t="shared" si="318"/>
        <v>BUKU PENGEMBALIAN BELANJA</v>
      </c>
      <c r="DD118" s="772">
        <f t="shared" si="319"/>
        <v>0</v>
      </c>
    </row>
    <row r="119" spans="1:108" ht="11.25" customHeight="1" x14ac:dyDescent="0.2">
      <c r="A119" s="1124" t="s">
        <v>675</v>
      </c>
      <c r="B119" s="63"/>
      <c r="C119" s="677"/>
      <c r="D119" s="540" t="str">
        <f t="shared" si="320"/>
        <v>2026.109</v>
      </c>
      <c r="E119" s="648"/>
      <c r="F119" s="610"/>
      <c r="G119" s="649"/>
      <c r="H119" s="543"/>
      <c r="I119" s="545"/>
      <c r="J119" s="650"/>
      <c r="K119" s="543"/>
      <c r="L119" s="680"/>
      <c r="M119" s="543"/>
      <c r="N119" s="543"/>
      <c r="O119" s="651">
        <f t="shared" si="268"/>
        <v>0</v>
      </c>
      <c r="P119" s="1090">
        <f t="shared" si="269"/>
        <v>0</v>
      </c>
      <c r="Q119" s="641">
        <f t="shared" si="235"/>
        <v>0</v>
      </c>
      <c r="R119" s="640">
        <v>1</v>
      </c>
      <c r="S119" s="640" t="str">
        <f t="shared" si="236"/>
        <v>BUKU KAS UMUM</v>
      </c>
      <c r="T119" s="641">
        <f t="shared" si="237"/>
        <v>0</v>
      </c>
      <c r="U119" s="641">
        <f t="shared" si="238"/>
        <v>0</v>
      </c>
      <c r="V119" s="641">
        <f t="shared" si="239"/>
        <v>0</v>
      </c>
      <c r="W119" s="1082">
        <f t="shared" si="270"/>
        <v>0</v>
      </c>
      <c r="X119" s="641">
        <f t="shared" si="240"/>
        <v>0</v>
      </c>
      <c r="Y119" s="640">
        <f t="shared" si="271"/>
        <v>1</v>
      </c>
      <c r="Z119" s="640" t="str">
        <f t="shared" si="241"/>
        <v>BUKU KAS UMUM</v>
      </c>
      <c r="AA119" s="1083">
        <f t="shared" si="242"/>
        <v>0</v>
      </c>
      <c r="AB119" s="1055">
        <v>10</v>
      </c>
      <c r="AC119" s="1056" t="str">
        <f t="shared" si="272"/>
        <v>BUKU PEMBANTU PAJAK UP &amp; LS</v>
      </c>
      <c r="AD119" s="1057">
        <f t="shared" si="273"/>
        <v>0</v>
      </c>
      <c r="AE119" s="1057">
        <f t="shared" si="274"/>
        <v>0</v>
      </c>
      <c r="AF119" s="1057">
        <f t="shared" si="275"/>
        <v>0</v>
      </c>
      <c r="AG119" s="1057">
        <f t="shared" si="276"/>
        <v>0</v>
      </c>
      <c r="AH119" s="1057">
        <f t="shared" si="277"/>
        <v>0</v>
      </c>
      <c r="AI119" s="1058">
        <f t="shared" si="359"/>
        <v>10</v>
      </c>
      <c r="AJ119" s="1058" t="str">
        <f t="shared" si="279"/>
        <v>BUKU PEMBANTU PAJAK UP &amp; LS</v>
      </c>
      <c r="AK119" s="1059">
        <f t="shared" si="244"/>
        <v>0</v>
      </c>
      <c r="AL119" s="1014">
        <v>2</v>
      </c>
      <c r="AM119" s="1015" t="str">
        <f t="shared" si="280"/>
        <v>BUKU PEMBANTU KAS TUNAI</v>
      </c>
      <c r="AN119" s="1016">
        <f t="shared" si="245"/>
        <v>0</v>
      </c>
      <c r="AO119" s="1015">
        <f t="shared" si="360"/>
        <v>2</v>
      </c>
      <c r="AP119" s="1015" t="str">
        <f t="shared" si="282"/>
        <v>BUKU PEMBANTU KAS TUNAI</v>
      </c>
      <c r="AQ119" s="1017">
        <f t="shared" si="372"/>
        <v>0</v>
      </c>
      <c r="AR119" s="979">
        <v>3</v>
      </c>
      <c r="AS119" s="980" t="str">
        <f t="shared" si="283"/>
        <v>BUKU PEMBANTU BANK</v>
      </c>
      <c r="AT119" s="981">
        <f t="shared" si="247"/>
        <v>0</v>
      </c>
      <c r="AU119" s="981">
        <f t="shared" si="248"/>
        <v>0</v>
      </c>
      <c r="AV119" s="982">
        <f t="shared" si="284"/>
        <v>0</v>
      </c>
      <c r="AW119" s="983">
        <f t="shared" si="361"/>
        <v>3</v>
      </c>
      <c r="AX119" s="980" t="str">
        <f t="shared" si="286"/>
        <v>BUKU PEMBANTU BANK</v>
      </c>
      <c r="AY119" s="984">
        <f t="shared" si="250"/>
        <v>0</v>
      </c>
      <c r="AZ119" s="702">
        <v>4</v>
      </c>
      <c r="BA119" s="649" t="str">
        <f t="shared" si="287"/>
        <v>BUKU PEMBANTU BPP</v>
      </c>
      <c r="BB119" s="651">
        <f t="shared" si="373"/>
        <v>0</v>
      </c>
      <c r="BC119" s="650">
        <f t="shared" si="362"/>
        <v>4</v>
      </c>
      <c r="BD119" s="649" t="str">
        <f t="shared" si="289"/>
        <v>BUKU PEMBANTU BPP</v>
      </c>
      <c r="BE119" s="709">
        <f t="shared" si="374"/>
        <v>0</v>
      </c>
      <c r="BF119" s="944">
        <v>5</v>
      </c>
      <c r="BG119" s="945" t="str">
        <f t="shared" si="290"/>
        <v>BUKU PEMBANTU UANG PERSEDIAAN</v>
      </c>
      <c r="BH119" s="946">
        <f t="shared" si="252"/>
        <v>0</v>
      </c>
      <c r="BI119" s="945">
        <f t="shared" si="363"/>
        <v>5</v>
      </c>
      <c r="BJ119" s="947" t="str">
        <f t="shared" si="292"/>
        <v>BUKU PEMBANTU UANG PERSEDIAAN</v>
      </c>
      <c r="BK119" s="948">
        <f t="shared" si="375"/>
        <v>0</v>
      </c>
      <c r="BL119" s="909">
        <v>6</v>
      </c>
      <c r="BM119" s="910" t="str">
        <f t="shared" si="293"/>
        <v>BUKU PEMBANTU LS BENDAHARA</v>
      </c>
      <c r="BN119" s="911">
        <f t="shared" si="254"/>
        <v>0</v>
      </c>
      <c r="BO119" s="910">
        <f t="shared" si="364"/>
        <v>6</v>
      </c>
      <c r="BP119" s="912" t="str">
        <f t="shared" si="295"/>
        <v>BUKU PEMBANTU LS BENDAHARA</v>
      </c>
      <c r="BQ119" s="913">
        <f t="shared" si="256"/>
        <v>0</v>
      </c>
      <c r="BR119" s="702">
        <v>7</v>
      </c>
      <c r="BS119" s="650" t="str">
        <f t="shared" si="296"/>
        <v>BUKU PEMBANTU UANG MUKA PERJADIN</v>
      </c>
      <c r="BT119" s="651">
        <f t="shared" si="257"/>
        <v>0</v>
      </c>
      <c r="BU119" s="650">
        <f t="shared" si="365"/>
        <v>7</v>
      </c>
      <c r="BV119" s="649" t="str">
        <f t="shared" si="298"/>
        <v>BUKU PEMBANTU UANG MUKA PERJADIN</v>
      </c>
      <c r="BW119" s="709">
        <f t="shared" si="259"/>
        <v>0</v>
      </c>
      <c r="BX119" s="873">
        <v>8</v>
      </c>
      <c r="BY119" s="874" t="str">
        <f t="shared" si="299"/>
        <v>BUKU PEMBANTU PAJAK UP</v>
      </c>
      <c r="BZ119" s="875">
        <f t="shared" si="371"/>
        <v>0</v>
      </c>
      <c r="CA119" s="876">
        <f t="shared" si="366"/>
        <v>8</v>
      </c>
      <c r="CB119" s="874" t="str">
        <f t="shared" si="301"/>
        <v>BUKU PEMBANTU PAJAK UP</v>
      </c>
      <c r="CC119" s="877">
        <f t="shared" si="376"/>
        <v>0</v>
      </c>
      <c r="CD119" s="805">
        <v>9</v>
      </c>
      <c r="CE119" s="806" t="str">
        <f t="shared" si="302"/>
        <v>BUKU PEMBANTU BUNGA REKENING</v>
      </c>
      <c r="CF119" s="807">
        <f t="shared" si="261"/>
        <v>0</v>
      </c>
      <c r="CG119" s="806">
        <f t="shared" si="367"/>
        <v>9</v>
      </c>
      <c r="CH119" s="806" t="str">
        <f t="shared" si="304"/>
        <v>BUKU PEMBANTU BUNGA REKENING</v>
      </c>
      <c r="CI119" s="808">
        <f t="shared" si="263"/>
        <v>0</v>
      </c>
      <c r="CJ119" s="835">
        <v>10</v>
      </c>
      <c r="CK119" s="836" t="str">
        <f t="shared" si="305"/>
        <v>BUKU PEMBANTU PAJAK UP &amp; LS</v>
      </c>
      <c r="CL119" s="837">
        <f t="shared" si="306"/>
        <v>0</v>
      </c>
      <c r="CM119" s="836">
        <f t="shared" si="368"/>
        <v>10</v>
      </c>
      <c r="CN119" s="836" t="str">
        <f t="shared" si="308"/>
        <v>BUKU PEMBANTU PAJAK UP &amp; LS</v>
      </c>
      <c r="CO119" s="838">
        <f t="shared" si="309"/>
        <v>0</v>
      </c>
      <c r="CP119" s="786">
        <f t="shared" si="310"/>
        <v>0</v>
      </c>
      <c r="CQ119" s="787">
        <f t="shared" si="311"/>
        <v>0</v>
      </c>
      <c r="CR119" s="782">
        <f t="shared" si="312"/>
        <v>0</v>
      </c>
      <c r="CS119" s="733">
        <v>11</v>
      </c>
      <c r="CT119" s="734" t="str">
        <f t="shared" si="313"/>
        <v>BUKU PENGESAHAN BELANJA</v>
      </c>
      <c r="CU119" s="735">
        <f t="shared" si="314"/>
        <v>0</v>
      </c>
      <c r="CV119" s="734">
        <f t="shared" si="369"/>
        <v>11</v>
      </c>
      <c r="CW119" s="736" t="str">
        <f t="shared" si="315"/>
        <v>BUKU PENGESAHAN BELANJA</v>
      </c>
      <c r="CX119" s="737">
        <f t="shared" si="316"/>
        <v>0</v>
      </c>
      <c r="CY119" s="769">
        <v>12</v>
      </c>
      <c r="CZ119" s="770" t="str">
        <f t="shared" si="266"/>
        <v>BUKU PENGEMBALIAN BELANJA</v>
      </c>
      <c r="DA119" s="771">
        <f t="shared" si="370"/>
        <v>0</v>
      </c>
      <c r="DB119" s="770">
        <f t="shared" si="317"/>
        <v>12</v>
      </c>
      <c r="DC119" s="770" t="str">
        <f t="shared" si="318"/>
        <v>BUKU PENGEMBALIAN BELANJA</v>
      </c>
      <c r="DD119" s="772">
        <f t="shared" si="319"/>
        <v>0</v>
      </c>
    </row>
    <row r="120" spans="1:108" x14ac:dyDescent="0.2">
      <c r="A120" s="1124" t="s">
        <v>676</v>
      </c>
      <c r="B120" s="63"/>
      <c r="C120" s="677"/>
      <c r="D120" s="540" t="str">
        <f t="shared" si="320"/>
        <v>2026.110</v>
      </c>
      <c r="E120" s="648"/>
      <c r="F120" s="610"/>
      <c r="G120" s="649"/>
      <c r="H120" s="543"/>
      <c r="I120" s="545"/>
      <c r="J120" s="650"/>
      <c r="K120" s="543"/>
      <c r="L120" s="680"/>
      <c r="M120" s="543"/>
      <c r="N120" s="543"/>
      <c r="O120" s="651">
        <f t="shared" si="268"/>
        <v>0</v>
      </c>
      <c r="P120" s="1090">
        <f t="shared" si="269"/>
        <v>0</v>
      </c>
      <c r="Q120" s="641">
        <f t="shared" si="235"/>
        <v>0</v>
      </c>
      <c r="R120" s="640">
        <v>1</v>
      </c>
      <c r="S120" s="640" t="str">
        <f t="shared" si="236"/>
        <v>BUKU KAS UMUM</v>
      </c>
      <c r="T120" s="641">
        <f t="shared" si="237"/>
        <v>0</v>
      </c>
      <c r="U120" s="641">
        <f t="shared" si="238"/>
        <v>0</v>
      </c>
      <c r="V120" s="641">
        <f t="shared" si="239"/>
        <v>0</v>
      </c>
      <c r="W120" s="1082">
        <f t="shared" si="270"/>
        <v>0</v>
      </c>
      <c r="X120" s="641">
        <f t="shared" si="240"/>
        <v>0</v>
      </c>
      <c r="Y120" s="640">
        <f t="shared" si="271"/>
        <v>1</v>
      </c>
      <c r="Z120" s="640" t="str">
        <f t="shared" si="241"/>
        <v>BUKU KAS UMUM</v>
      </c>
      <c r="AA120" s="1083">
        <f t="shared" si="242"/>
        <v>0</v>
      </c>
      <c r="AB120" s="1055">
        <v>10</v>
      </c>
      <c r="AC120" s="1056" t="str">
        <f t="shared" si="272"/>
        <v>BUKU PEMBANTU PAJAK UP &amp; LS</v>
      </c>
      <c r="AD120" s="1057">
        <f t="shared" si="273"/>
        <v>0</v>
      </c>
      <c r="AE120" s="1057">
        <f t="shared" si="274"/>
        <v>0</v>
      </c>
      <c r="AF120" s="1057">
        <f t="shared" si="275"/>
        <v>0</v>
      </c>
      <c r="AG120" s="1057">
        <f t="shared" si="276"/>
        <v>0</v>
      </c>
      <c r="AH120" s="1057">
        <f t="shared" si="277"/>
        <v>0</v>
      </c>
      <c r="AI120" s="1058">
        <f t="shared" si="359"/>
        <v>10</v>
      </c>
      <c r="AJ120" s="1058" t="str">
        <f t="shared" si="279"/>
        <v>BUKU PEMBANTU PAJAK UP &amp; LS</v>
      </c>
      <c r="AK120" s="1059">
        <f t="shared" si="244"/>
        <v>0</v>
      </c>
      <c r="AL120" s="1014">
        <v>2</v>
      </c>
      <c r="AM120" s="1015" t="str">
        <f t="shared" si="280"/>
        <v>BUKU PEMBANTU KAS TUNAI</v>
      </c>
      <c r="AN120" s="1016">
        <f t="shared" si="245"/>
        <v>0</v>
      </c>
      <c r="AO120" s="1015">
        <f t="shared" si="360"/>
        <v>2</v>
      </c>
      <c r="AP120" s="1015" t="str">
        <f t="shared" si="282"/>
        <v>BUKU PEMBANTU KAS TUNAI</v>
      </c>
      <c r="AQ120" s="1017">
        <f t="shared" si="372"/>
        <v>0</v>
      </c>
      <c r="AR120" s="979">
        <v>3</v>
      </c>
      <c r="AS120" s="980" t="str">
        <f t="shared" si="283"/>
        <v>BUKU PEMBANTU BANK</v>
      </c>
      <c r="AT120" s="981">
        <f t="shared" si="247"/>
        <v>0</v>
      </c>
      <c r="AU120" s="981">
        <f t="shared" si="248"/>
        <v>0</v>
      </c>
      <c r="AV120" s="982">
        <f t="shared" si="284"/>
        <v>0</v>
      </c>
      <c r="AW120" s="983">
        <f t="shared" si="361"/>
        <v>3</v>
      </c>
      <c r="AX120" s="980" t="str">
        <f t="shared" si="286"/>
        <v>BUKU PEMBANTU BANK</v>
      </c>
      <c r="AY120" s="984">
        <f t="shared" si="250"/>
        <v>0</v>
      </c>
      <c r="AZ120" s="702">
        <v>4</v>
      </c>
      <c r="BA120" s="649" t="str">
        <f t="shared" si="287"/>
        <v>BUKU PEMBANTU BPP</v>
      </c>
      <c r="BB120" s="651">
        <f t="shared" si="373"/>
        <v>0</v>
      </c>
      <c r="BC120" s="650">
        <f t="shared" si="362"/>
        <v>4</v>
      </c>
      <c r="BD120" s="649" t="str">
        <f t="shared" si="289"/>
        <v>BUKU PEMBANTU BPP</v>
      </c>
      <c r="BE120" s="709">
        <f t="shared" si="374"/>
        <v>0</v>
      </c>
      <c r="BF120" s="944">
        <v>5</v>
      </c>
      <c r="BG120" s="945" t="str">
        <f t="shared" si="290"/>
        <v>BUKU PEMBANTU UANG PERSEDIAAN</v>
      </c>
      <c r="BH120" s="946">
        <f t="shared" si="252"/>
        <v>0</v>
      </c>
      <c r="BI120" s="945">
        <f t="shared" si="363"/>
        <v>5</v>
      </c>
      <c r="BJ120" s="947" t="str">
        <f t="shared" si="292"/>
        <v>BUKU PEMBANTU UANG PERSEDIAAN</v>
      </c>
      <c r="BK120" s="948">
        <f t="shared" si="375"/>
        <v>0</v>
      </c>
      <c r="BL120" s="909">
        <v>6</v>
      </c>
      <c r="BM120" s="910" t="str">
        <f t="shared" si="293"/>
        <v>BUKU PEMBANTU LS BENDAHARA</v>
      </c>
      <c r="BN120" s="911">
        <f t="shared" si="254"/>
        <v>0</v>
      </c>
      <c r="BO120" s="910">
        <f t="shared" si="364"/>
        <v>6</v>
      </c>
      <c r="BP120" s="912" t="str">
        <f t="shared" si="295"/>
        <v>BUKU PEMBANTU LS BENDAHARA</v>
      </c>
      <c r="BQ120" s="913">
        <f t="shared" si="256"/>
        <v>0</v>
      </c>
      <c r="BR120" s="702">
        <v>7</v>
      </c>
      <c r="BS120" s="650" t="str">
        <f t="shared" si="296"/>
        <v>BUKU PEMBANTU UANG MUKA PERJADIN</v>
      </c>
      <c r="BT120" s="651">
        <f t="shared" si="257"/>
        <v>0</v>
      </c>
      <c r="BU120" s="650">
        <f t="shared" si="365"/>
        <v>7</v>
      </c>
      <c r="BV120" s="649" t="str">
        <f t="shared" si="298"/>
        <v>BUKU PEMBANTU UANG MUKA PERJADIN</v>
      </c>
      <c r="BW120" s="709">
        <f t="shared" si="259"/>
        <v>0</v>
      </c>
      <c r="BX120" s="873">
        <v>8</v>
      </c>
      <c r="BY120" s="874" t="str">
        <f t="shared" si="299"/>
        <v>BUKU PEMBANTU PAJAK UP</v>
      </c>
      <c r="BZ120" s="875">
        <f t="shared" si="371"/>
        <v>0</v>
      </c>
      <c r="CA120" s="876">
        <f t="shared" si="366"/>
        <v>8</v>
      </c>
      <c r="CB120" s="874" t="str">
        <f t="shared" si="301"/>
        <v>BUKU PEMBANTU PAJAK UP</v>
      </c>
      <c r="CC120" s="877">
        <f t="shared" si="376"/>
        <v>0</v>
      </c>
      <c r="CD120" s="805">
        <v>9</v>
      </c>
      <c r="CE120" s="806" t="str">
        <f t="shared" si="302"/>
        <v>BUKU PEMBANTU BUNGA REKENING</v>
      </c>
      <c r="CF120" s="807">
        <f t="shared" si="261"/>
        <v>0</v>
      </c>
      <c r="CG120" s="806">
        <f t="shared" si="367"/>
        <v>9</v>
      </c>
      <c r="CH120" s="806" t="str">
        <f t="shared" si="304"/>
        <v>BUKU PEMBANTU BUNGA REKENING</v>
      </c>
      <c r="CI120" s="808">
        <f t="shared" si="263"/>
        <v>0</v>
      </c>
      <c r="CJ120" s="835">
        <v>10</v>
      </c>
      <c r="CK120" s="836" t="str">
        <f t="shared" si="305"/>
        <v>BUKU PEMBANTU PAJAK UP &amp; LS</v>
      </c>
      <c r="CL120" s="837">
        <f t="shared" si="306"/>
        <v>0</v>
      </c>
      <c r="CM120" s="836">
        <f t="shared" si="368"/>
        <v>10</v>
      </c>
      <c r="CN120" s="836" t="str">
        <f t="shared" si="308"/>
        <v>BUKU PEMBANTU PAJAK UP &amp; LS</v>
      </c>
      <c r="CO120" s="838">
        <f t="shared" si="309"/>
        <v>0</v>
      </c>
      <c r="CP120" s="786">
        <f t="shared" si="310"/>
        <v>0</v>
      </c>
      <c r="CQ120" s="787">
        <f t="shared" si="311"/>
        <v>0</v>
      </c>
      <c r="CR120" s="782">
        <f t="shared" si="312"/>
        <v>0</v>
      </c>
      <c r="CS120" s="733">
        <v>11</v>
      </c>
      <c r="CT120" s="734" t="str">
        <f t="shared" si="313"/>
        <v>BUKU PENGESAHAN BELANJA</v>
      </c>
      <c r="CU120" s="735">
        <f t="shared" si="314"/>
        <v>0</v>
      </c>
      <c r="CV120" s="734">
        <f t="shared" si="369"/>
        <v>11</v>
      </c>
      <c r="CW120" s="736" t="str">
        <f t="shared" si="315"/>
        <v>BUKU PENGESAHAN BELANJA</v>
      </c>
      <c r="CX120" s="737">
        <f t="shared" si="316"/>
        <v>0</v>
      </c>
      <c r="CY120" s="769">
        <v>12</v>
      </c>
      <c r="CZ120" s="770" t="str">
        <f t="shared" si="266"/>
        <v>BUKU PENGEMBALIAN BELANJA</v>
      </c>
      <c r="DA120" s="771">
        <f t="shared" si="370"/>
        <v>0</v>
      </c>
      <c r="DB120" s="770">
        <f t="shared" si="317"/>
        <v>12</v>
      </c>
      <c r="DC120" s="770" t="str">
        <f t="shared" si="318"/>
        <v>BUKU PENGEMBALIAN BELANJA</v>
      </c>
      <c r="DD120" s="772">
        <f t="shared" si="319"/>
        <v>0</v>
      </c>
    </row>
    <row r="121" spans="1:108" ht="11.25" customHeight="1" x14ac:dyDescent="0.2">
      <c r="A121" s="1124" t="s">
        <v>677</v>
      </c>
      <c r="B121" s="63"/>
      <c r="C121" s="677"/>
      <c r="D121" s="540" t="str">
        <f t="shared" si="320"/>
        <v>2026.111</v>
      </c>
      <c r="E121" s="648"/>
      <c r="F121" s="610"/>
      <c r="G121" s="649"/>
      <c r="H121" s="543"/>
      <c r="I121" s="545"/>
      <c r="J121" s="650"/>
      <c r="K121" s="543"/>
      <c r="L121" s="680"/>
      <c r="M121" s="543"/>
      <c r="N121" s="543"/>
      <c r="O121" s="651">
        <f t="shared" si="268"/>
        <v>0</v>
      </c>
      <c r="P121" s="1090">
        <f t="shared" si="269"/>
        <v>0</v>
      </c>
      <c r="Q121" s="641">
        <f t="shared" si="235"/>
        <v>0</v>
      </c>
      <c r="R121" s="640">
        <v>1</v>
      </c>
      <c r="S121" s="640" t="str">
        <f t="shared" si="236"/>
        <v>BUKU KAS UMUM</v>
      </c>
      <c r="T121" s="641">
        <f t="shared" si="237"/>
        <v>0</v>
      </c>
      <c r="U121" s="641">
        <f t="shared" si="238"/>
        <v>0</v>
      </c>
      <c r="V121" s="641">
        <f t="shared" si="239"/>
        <v>0</v>
      </c>
      <c r="W121" s="1082">
        <f t="shared" si="270"/>
        <v>0</v>
      </c>
      <c r="X121" s="641">
        <f t="shared" si="240"/>
        <v>0</v>
      </c>
      <c r="Y121" s="640">
        <f t="shared" si="271"/>
        <v>1</v>
      </c>
      <c r="Z121" s="640" t="str">
        <f t="shared" si="241"/>
        <v>BUKU KAS UMUM</v>
      </c>
      <c r="AA121" s="1083">
        <f t="shared" si="242"/>
        <v>0</v>
      </c>
      <c r="AB121" s="1055">
        <v>10</v>
      </c>
      <c r="AC121" s="1056" t="str">
        <f t="shared" si="272"/>
        <v>BUKU PEMBANTU PAJAK UP &amp; LS</v>
      </c>
      <c r="AD121" s="1057">
        <f t="shared" si="273"/>
        <v>0</v>
      </c>
      <c r="AE121" s="1057">
        <f t="shared" si="274"/>
        <v>0</v>
      </c>
      <c r="AF121" s="1057">
        <f t="shared" si="275"/>
        <v>0</v>
      </c>
      <c r="AG121" s="1057">
        <f t="shared" si="276"/>
        <v>0</v>
      </c>
      <c r="AH121" s="1057">
        <f t="shared" si="277"/>
        <v>0</v>
      </c>
      <c r="AI121" s="1058">
        <f t="shared" si="359"/>
        <v>10</v>
      </c>
      <c r="AJ121" s="1058" t="str">
        <f t="shared" si="279"/>
        <v>BUKU PEMBANTU PAJAK UP &amp; LS</v>
      </c>
      <c r="AK121" s="1059">
        <f t="shared" si="244"/>
        <v>0</v>
      </c>
      <c r="AL121" s="1014">
        <v>2</v>
      </c>
      <c r="AM121" s="1015" t="str">
        <f t="shared" si="280"/>
        <v>BUKU PEMBANTU KAS TUNAI</v>
      </c>
      <c r="AN121" s="1016">
        <f t="shared" si="245"/>
        <v>0</v>
      </c>
      <c r="AO121" s="1015">
        <f t="shared" si="360"/>
        <v>2</v>
      </c>
      <c r="AP121" s="1015" t="str">
        <f t="shared" si="282"/>
        <v>BUKU PEMBANTU KAS TUNAI</v>
      </c>
      <c r="AQ121" s="1017">
        <f t="shared" si="372"/>
        <v>0</v>
      </c>
      <c r="AR121" s="979">
        <v>3</v>
      </c>
      <c r="AS121" s="980" t="str">
        <f t="shared" si="283"/>
        <v>BUKU PEMBANTU BANK</v>
      </c>
      <c r="AT121" s="981">
        <f t="shared" si="247"/>
        <v>0</v>
      </c>
      <c r="AU121" s="981">
        <f t="shared" si="248"/>
        <v>0</v>
      </c>
      <c r="AV121" s="982">
        <f t="shared" si="284"/>
        <v>0</v>
      </c>
      <c r="AW121" s="983">
        <f t="shared" si="361"/>
        <v>3</v>
      </c>
      <c r="AX121" s="980" t="str">
        <f t="shared" si="286"/>
        <v>BUKU PEMBANTU BANK</v>
      </c>
      <c r="AY121" s="984">
        <f t="shared" si="250"/>
        <v>0</v>
      </c>
      <c r="AZ121" s="702">
        <v>4</v>
      </c>
      <c r="BA121" s="649" t="str">
        <f t="shared" si="287"/>
        <v>BUKU PEMBANTU BPP</v>
      </c>
      <c r="BB121" s="651">
        <f t="shared" si="373"/>
        <v>0</v>
      </c>
      <c r="BC121" s="650">
        <f t="shared" si="362"/>
        <v>4</v>
      </c>
      <c r="BD121" s="649" t="str">
        <f t="shared" si="289"/>
        <v>BUKU PEMBANTU BPP</v>
      </c>
      <c r="BE121" s="709">
        <f t="shared" si="374"/>
        <v>0</v>
      </c>
      <c r="BF121" s="944">
        <v>5</v>
      </c>
      <c r="BG121" s="945" t="str">
        <f t="shared" si="290"/>
        <v>BUKU PEMBANTU UANG PERSEDIAAN</v>
      </c>
      <c r="BH121" s="946">
        <f t="shared" si="252"/>
        <v>0</v>
      </c>
      <c r="BI121" s="945">
        <f t="shared" si="363"/>
        <v>5</v>
      </c>
      <c r="BJ121" s="947" t="str">
        <f t="shared" si="292"/>
        <v>BUKU PEMBANTU UANG PERSEDIAAN</v>
      </c>
      <c r="BK121" s="948">
        <f t="shared" si="375"/>
        <v>0</v>
      </c>
      <c r="BL121" s="909">
        <v>6</v>
      </c>
      <c r="BM121" s="910" t="str">
        <f t="shared" si="293"/>
        <v>BUKU PEMBANTU LS BENDAHARA</v>
      </c>
      <c r="BN121" s="911">
        <f t="shared" si="254"/>
        <v>0</v>
      </c>
      <c r="BO121" s="910">
        <f t="shared" si="364"/>
        <v>6</v>
      </c>
      <c r="BP121" s="912" t="str">
        <f t="shared" si="295"/>
        <v>BUKU PEMBANTU LS BENDAHARA</v>
      </c>
      <c r="BQ121" s="913">
        <f t="shared" si="256"/>
        <v>0</v>
      </c>
      <c r="BR121" s="702">
        <v>7</v>
      </c>
      <c r="BS121" s="650" t="str">
        <f t="shared" si="296"/>
        <v>BUKU PEMBANTU UANG MUKA PERJADIN</v>
      </c>
      <c r="BT121" s="651">
        <f t="shared" si="257"/>
        <v>0</v>
      </c>
      <c r="BU121" s="650">
        <f t="shared" si="365"/>
        <v>7</v>
      </c>
      <c r="BV121" s="649" t="str">
        <f t="shared" si="298"/>
        <v>BUKU PEMBANTU UANG MUKA PERJADIN</v>
      </c>
      <c r="BW121" s="709">
        <f t="shared" si="259"/>
        <v>0</v>
      </c>
      <c r="BX121" s="873">
        <v>8</v>
      </c>
      <c r="BY121" s="874" t="str">
        <f t="shared" si="299"/>
        <v>BUKU PEMBANTU PAJAK UP</v>
      </c>
      <c r="BZ121" s="875">
        <f t="shared" si="371"/>
        <v>0</v>
      </c>
      <c r="CA121" s="876">
        <f t="shared" si="366"/>
        <v>8</v>
      </c>
      <c r="CB121" s="874" t="str">
        <f t="shared" si="301"/>
        <v>BUKU PEMBANTU PAJAK UP</v>
      </c>
      <c r="CC121" s="877">
        <f t="shared" si="376"/>
        <v>0</v>
      </c>
      <c r="CD121" s="805">
        <v>9</v>
      </c>
      <c r="CE121" s="806" t="str">
        <f t="shared" si="302"/>
        <v>BUKU PEMBANTU BUNGA REKENING</v>
      </c>
      <c r="CF121" s="807">
        <f t="shared" si="261"/>
        <v>0</v>
      </c>
      <c r="CG121" s="806">
        <f t="shared" si="367"/>
        <v>9</v>
      </c>
      <c r="CH121" s="806" t="str">
        <f t="shared" si="304"/>
        <v>BUKU PEMBANTU BUNGA REKENING</v>
      </c>
      <c r="CI121" s="808">
        <f t="shared" si="263"/>
        <v>0</v>
      </c>
      <c r="CJ121" s="835">
        <v>10</v>
      </c>
      <c r="CK121" s="836" t="str">
        <f t="shared" si="305"/>
        <v>BUKU PEMBANTU PAJAK UP &amp; LS</v>
      </c>
      <c r="CL121" s="837">
        <f t="shared" si="306"/>
        <v>0</v>
      </c>
      <c r="CM121" s="836">
        <f t="shared" si="368"/>
        <v>10</v>
      </c>
      <c r="CN121" s="836" t="str">
        <f t="shared" si="308"/>
        <v>BUKU PEMBANTU PAJAK UP &amp; LS</v>
      </c>
      <c r="CO121" s="838">
        <f t="shared" si="309"/>
        <v>0</v>
      </c>
      <c r="CP121" s="786">
        <f t="shared" si="310"/>
        <v>0</v>
      </c>
      <c r="CQ121" s="787">
        <f t="shared" si="311"/>
        <v>0</v>
      </c>
      <c r="CR121" s="782">
        <f t="shared" si="312"/>
        <v>0</v>
      </c>
      <c r="CS121" s="733">
        <v>11</v>
      </c>
      <c r="CT121" s="734" t="str">
        <f t="shared" si="313"/>
        <v>BUKU PENGESAHAN BELANJA</v>
      </c>
      <c r="CU121" s="735">
        <f t="shared" si="314"/>
        <v>0</v>
      </c>
      <c r="CV121" s="734">
        <f t="shared" si="369"/>
        <v>11</v>
      </c>
      <c r="CW121" s="736" t="str">
        <f t="shared" si="315"/>
        <v>BUKU PENGESAHAN BELANJA</v>
      </c>
      <c r="CX121" s="737">
        <f t="shared" si="316"/>
        <v>0</v>
      </c>
      <c r="CY121" s="769">
        <v>12</v>
      </c>
      <c r="CZ121" s="770" t="str">
        <f t="shared" si="266"/>
        <v>BUKU PENGEMBALIAN BELANJA</v>
      </c>
      <c r="DA121" s="771">
        <f t="shared" si="370"/>
        <v>0</v>
      </c>
      <c r="DB121" s="770">
        <f t="shared" si="317"/>
        <v>12</v>
      </c>
      <c r="DC121" s="770" t="str">
        <f t="shared" si="318"/>
        <v>BUKU PENGEMBALIAN BELANJA</v>
      </c>
      <c r="DD121" s="772">
        <f t="shared" si="319"/>
        <v>0</v>
      </c>
    </row>
    <row r="122" spans="1:108" ht="11.25" customHeight="1" x14ac:dyDescent="0.2">
      <c r="A122" s="1124" t="s">
        <v>678</v>
      </c>
      <c r="B122" s="63"/>
      <c r="C122" s="677"/>
      <c r="D122" s="540" t="str">
        <f t="shared" si="320"/>
        <v>2026.112</v>
      </c>
      <c r="E122" s="648"/>
      <c r="F122" s="610"/>
      <c r="G122" s="649"/>
      <c r="H122" s="543"/>
      <c r="I122" s="544"/>
      <c r="J122" s="650"/>
      <c r="K122" s="543"/>
      <c r="L122" s="680"/>
      <c r="M122" s="543"/>
      <c r="N122" s="543"/>
      <c r="O122" s="651">
        <f t="shared" si="268"/>
        <v>0</v>
      </c>
      <c r="P122" s="1090">
        <f t="shared" si="269"/>
        <v>0</v>
      </c>
      <c r="Q122" s="641">
        <f t="shared" si="235"/>
        <v>0</v>
      </c>
      <c r="R122" s="640">
        <v>1</v>
      </c>
      <c r="S122" s="640" t="str">
        <f t="shared" si="236"/>
        <v>BUKU KAS UMUM</v>
      </c>
      <c r="T122" s="641">
        <f t="shared" si="237"/>
        <v>0</v>
      </c>
      <c r="U122" s="641">
        <f t="shared" si="238"/>
        <v>0</v>
      </c>
      <c r="V122" s="641">
        <f t="shared" si="239"/>
        <v>0</v>
      </c>
      <c r="W122" s="1082">
        <f t="shared" si="270"/>
        <v>0</v>
      </c>
      <c r="X122" s="641">
        <f t="shared" si="240"/>
        <v>0</v>
      </c>
      <c r="Y122" s="640">
        <f t="shared" si="271"/>
        <v>1</v>
      </c>
      <c r="Z122" s="640" t="str">
        <f t="shared" si="241"/>
        <v>BUKU KAS UMUM</v>
      </c>
      <c r="AA122" s="1083">
        <f t="shared" si="242"/>
        <v>0</v>
      </c>
      <c r="AB122" s="1055">
        <v>10</v>
      </c>
      <c r="AC122" s="1056" t="str">
        <f t="shared" si="272"/>
        <v>BUKU PEMBANTU PAJAK UP &amp; LS</v>
      </c>
      <c r="AD122" s="1057">
        <f t="shared" si="273"/>
        <v>0</v>
      </c>
      <c r="AE122" s="1057">
        <f t="shared" si="274"/>
        <v>0</v>
      </c>
      <c r="AF122" s="1057">
        <f t="shared" si="275"/>
        <v>0</v>
      </c>
      <c r="AG122" s="1057">
        <f t="shared" si="276"/>
        <v>0</v>
      </c>
      <c r="AH122" s="1057">
        <f t="shared" si="277"/>
        <v>0</v>
      </c>
      <c r="AI122" s="1058">
        <f t="shared" si="359"/>
        <v>10</v>
      </c>
      <c r="AJ122" s="1058" t="str">
        <f t="shared" si="279"/>
        <v>BUKU PEMBANTU PAJAK UP &amp; LS</v>
      </c>
      <c r="AK122" s="1059">
        <f t="shared" si="244"/>
        <v>0</v>
      </c>
      <c r="AL122" s="1014">
        <v>2</v>
      </c>
      <c r="AM122" s="1015" t="str">
        <f t="shared" si="280"/>
        <v>BUKU PEMBANTU KAS TUNAI</v>
      </c>
      <c r="AN122" s="1016">
        <f t="shared" si="245"/>
        <v>0</v>
      </c>
      <c r="AO122" s="1015">
        <f t="shared" si="360"/>
        <v>2</v>
      </c>
      <c r="AP122" s="1015" t="str">
        <f t="shared" si="282"/>
        <v>BUKU PEMBANTU KAS TUNAI</v>
      </c>
      <c r="AQ122" s="1017">
        <f t="shared" si="372"/>
        <v>0</v>
      </c>
      <c r="AR122" s="979">
        <v>3</v>
      </c>
      <c r="AS122" s="980" t="str">
        <f t="shared" si="283"/>
        <v>BUKU PEMBANTU BANK</v>
      </c>
      <c r="AT122" s="981">
        <f t="shared" si="247"/>
        <v>0</v>
      </c>
      <c r="AU122" s="981">
        <f t="shared" si="248"/>
        <v>0</v>
      </c>
      <c r="AV122" s="982">
        <f t="shared" si="284"/>
        <v>0</v>
      </c>
      <c r="AW122" s="983">
        <f t="shared" si="361"/>
        <v>3</v>
      </c>
      <c r="AX122" s="980" t="str">
        <f t="shared" si="286"/>
        <v>BUKU PEMBANTU BANK</v>
      </c>
      <c r="AY122" s="984">
        <f t="shared" si="250"/>
        <v>0</v>
      </c>
      <c r="AZ122" s="702">
        <v>4</v>
      </c>
      <c r="BA122" s="649" t="str">
        <f t="shared" si="287"/>
        <v>BUKU PEMBANTU BPP</v>
      </c>
      <c r="BB122" s="651">
        <f t="shared" si="373"/>
        <v>0</v>
      </c>
      <c r="BC122" s="650">
        <f t="shared" si="362"/>
        <v>4</v>
      </c>
      <c r="BD122" s="649" t="str">
        <f t="shared" si="289"/>
        <v>BUKU PEMBANTU BPP</v>
      </c>
      <c r="BE122" s="709">
        <f t="shared" si="374"/>
        <v>0</v>
      </c>
      <c r="BF122" s="944">
        <v>5</v>
      </c>
      <c r="BG122" s="945" t="str">
        <f t="shared" si="290"/>
        <v>BUKU PEMBANTU UANG PERSEDIAAN</v>
      </c>
      <c r="BH122" s="946">
        <f t="shared" si="252"/>
        <v>0</v>
      </c>
      <c r="BI122" s="945">
        <f t="shared" si="363"/>
        <v>5</v>
      </c>
      <c r="BJ122" s="947" t="str">
        <f t="shared" si="292"/>
        <v>BUKU PEMBANTU UANG PERSEDIAAN</v>
      </c>
      <c r="BK122" s="948">
        <f t="shared" si="375"/>
        <v>0</v>
      </c>
      <c r="BL122" s="909">
        <v>6</v>
      </c>
      <c r="BM122" s="910" t="str">
        <f t="shared" si="293"/>
        <v>BUKU PEMBANTU LS BENDAHARA</v>
      </c>
      <c r="BN122" s="911">
        <f t="shared" si="254"/>
        <v>0</v>
      </c>
      <c r="BO122" s="910">
        <f t="shared" si="364"/>
        <v>6</v>
      </c>
      <c r="BP122" s="912" t="str">
        <f t="shared" si="295"/>
        <v>BUKU PEMBANTU LS BENDAHARA</v>
      </c>
      <c r="BQ122" s="913">
        <f t="shared" si="256"/>
        <v>0</v>
      </c>
      <c r="BR122" s="702">
        <v>7</v>
      </c>
      <c r="BS122" s="650" t="str">
        <f t="shared" si="296"/>
        <v>BUKU PEMBANTU UANG MUKA PERJADIN</v>
      </c>
      <c r="BT122" s="651">
        <f t="shared" si="257"/>
        <v>0</v>
      </c>
      <c r="BU122" s="650">
        <f t="shared" si="365"/>
        <v>7</v>
      </c>
      <c r="BV122" s="649" t="str">
        <f t="shared" si="298"/>
        <v>BUKU PEMBANTU UANG MUKA PERJADIN</v>
      </c>
      <c r="BW122" s="709">
        <f t="shared" si="259"/>
        <v>0</v>
      </c>
      <c r="BX122" s="873">
        <v>8</v>
      </c>
      <c r="BY122" s="874" t="str">
        <f t="shared" si="299"/>
        <v>BUKU PEMBANTU PAJAK UP</v>
      </c>
      <c r="BZ122" s="875">
        <f t="shared" si="371"/>
        <v>0</v>
      </c>
      <c r="CA122" s="876">
        <f t="shared" si="366"/>
        <v>8</v>
      </c>
      <c r="CB122" s="874" t="str">
        <f t="shared" si="301"/>
        <v>BUKU PEMBANTU PAJAK UP</v>
      </c>
      <c r="CC122" s="877">
        <f t="shared" si="376"/>
        <v>0</v>
      </c>
      <c r="CD122" s="805">
        <v>9</v>
      </c>
      <c r="CE122" s="806" t="str">
        <f t="shared" si="302"/>
        <v>BUKU PEMBANTU BUNGA REKENING</v>
      </c>
      <c r="CF122" s="807">
        <f t="shared" si="261"/>
        <v>0</v>
      </c>
      <c r="CG122" s="806">
        <f t="shared" si="367"/>
        <v>9</v>
      </c>
      <c r="CH122" s="806" t="str">
        <f t="shared" si="304"/>
        <v>BUKU PEMBANTU BUNGA REKENING</v>
      </c>
      <c r="CI122" s="808">
        <f t="shared" si="263"/>
        <v>0</v>
      </c>
      <c r="CJ122" s="835">
        <v>10</v>
      </c>
      <c r="CK122" s="836" t="str">
        <f t="shared" si="305"/>
        <v>BUKU PEMBANTU PAJAK UP &amp; LS</v>
      </c>
      <c r="CL122" s="837">
        <f t="shared" si="306"/>
        <v>0</v>
      </c>
      <c r="CM122" s="836">
        <f t="shared" si="368"/>
        <v>10</v>
      </c>
      <c r="CN122" s="836" t="str">
        <f t="shared" si="308"/>
        <v>BUKU PEMBANTU PAJAK UP &amp; LS</v>
      </c>
      <c r="CO122" s="838">
        <f t="shared" si="309"/>
        <v>0</v>
      </c>
      <c r="CP122" s="786">
        <f t="shared" si="310"/>
        <v>0</v>
      </c>
      <c r="CQ122" s="787">
        <f t="shared" si="311"/>
        <v>0</v>
      </c>
      <c r="CR122" s="782">
        <f t="shared" si="312"/>
        <v>0</v>
      </c>
      <c r="CS122" s="733">
        <v>11</v>
      </c>
      <c r="CT122" s="734" t="str">
        <f t="shared" si="313"/>
        <v>BUKU PENGESAHAN BELANJA</v>
      </c>
      <c r="CU122" s="735">
        <f t="shared" si="314"/>
        <v>0</v>
      </c>
      <c r="CV122" s="734">
        <f t="shared" si="369"/>
        <v>11</v>
      </c>
      <c r="CW122" s="736" t="str">
        <f t="shared" si="315"/>
        <v>BUKU PENGESAHAN BELANJA</v>
      </c>
      <c r="CX122" s="737">
        <f t="shared" si="316"/>
        <v>0</v>
      </c>
      <c r="CY122" s="769">
        <v>12</v>
      </c>
      <c r="CZ122" s="770" t="str">
        <f t="shared" si="266"/>
        <v>BUKU PENGEMBALIAN BELANJA</v>
      </c>
      <c r="DA122" s="771">
        <f t="shared" si="370"/>
        <v>0</v>
      </c>
      <c r="DB122" s="770">
        <f t="shared" si="317"/>
        <v>12</v>
      </c>
      <c r="DC122" s="770" t="str">
        <f t="shared" si="318"/>
        <v>BUKU PENGEMBALIAN BELANJA</v>
      </c>
      <c r="DD122" s="772">
        <f t="shared" si="319"/>
        <v>0</v>
      </c>
    </row>
    <row r="123" spans="1:108" x14ac:dyDescent="0.2">
      <c r="A123" s="1124" t="s">
        <v>679</v>
      </c>
      <c r="B123" s="63"/>
      <c r="C123" s="677"/>
      <c r="D123" s="540" t="str">
        <f t="shared" si="320"/>
        <v>2026.113</v>
      </c>
      <c r="E123" s="648"/>
      <c r="F123" s="610"/>
      <c r="G123" s="649"/>
      <c r="H123" s="543"/>
      <c r="I123" s="545"/>
      <c r="J123" s="650"/>
      <c r="K123" s="543"/>
      <c r="L123" s="680"/>
      <c r="M123" s="543"/>
      <c r="N123" s="543"/>
      <c r="O123" s="651">
        <f t="shared" si="268"/>
        <v>0</v>
      </c>
      <c r="P123" s="1090">
        <f t="shared" si="269"/>
        <v>0</v>
      </c>
      <c r="Q123" s="641">
        <f t="shared" si="235"/>
        <v>0</v>
      </c>
      <c r="R123" s="640">
        <v>1</v>
      </c>
      <c r="S123" s="640" t="str">
        <f t="shared" si="236"/>
        <v>BUKU KAS UMUM</v>
      </c>
      <c r="T123" s="641">
        <f t="shared" si="237"/>
        <v>0</v>
      </c>
      <c r="U123" s="641">
        <f t="shared" si="238"/>
        <v>0</v>
      </c>
      <c r="V123" s="641">
        <f t="shared" si="239"/>
        <v>0</v>
      </c>
      <c r="W123" s="1082">
        <f t="shared" si="270"/>
        <v>0</v>
      </c>
      <c r="X123" s="641">
        <f t="shared" si="240"/>
        <v>0</v>
      </c>
      <c r="Y123" s="640">
        <f t="shared" si="271"/>
        <v>1</v>
      </c>
      <c r="Z123" s="640" t="str">
        <f t="shared" si="241"/>
        <v>BUKU KAS UMUM</v>
      </c>
      <c r="AA123" s="1083">
        <f t="shared" si="242"/>
        <v>0</v>
      </c>
      <c r="AB123" s="1055">
        <v>10</v>
      </c>
      <c r="AC123" s="1056" t="str">
        <f t="shared" si="272"/>
        <v>BUKU PEMBANTU PAJAK UP &amp; LS</v>
      </c>
      <c r="AD123" s="1057">
        <f t="shared" si="273"/>
        <v>0</v>
      </c>
      <c r="AE123" s="1057">
        <f t="shared" si="274"/>
        <v>0</v>
      </c>
      <c r="AF123" s="1057">
        <f t="shared" si="275"/>
        <v>0</v>
      </c>
      <c r="AG123" s="1057">
        <f t="shared" si="276"/>
        <v>0</v>
      </c>
      <c r="AH123" s="1057">
        <f t="shared" si="277"/>
        <v>0</v>
      </c>
      <c r="AI123" s="1058">
        <f t="shared" ref="AI123" si="389">AB123</f>
        <v>10</v>
      </c>
      <c r="AJ123" s="1058" t="str">
        <f t="shared" si="279"/>
        <v>BUKU PEMBANTU PAJAK UP &amp; LS</v>
      </c>
      <c r="AK123" s="1059">
        <f t="shared" si="244"/>
        <v>0</v>
      </c>
      <c r="AL123" s="1014">
        <v>2</v>
      </c>
      <c r="AM123" s="1015" t="str">
        <f t="shared" si="280"/>
        <v>BUKU PEMBANTU KAS TUNAI</v>
      </c>
      <c r="AN123" s="1016">
        <f t="shared" si="245"/>
        <v>0</v>
      </c>
      <c r="AO123" s="1015">
        <f t="shared" ref="AO123" si="390">AL123</f>
        <v>2</v>
      </c>
      <c r="AP123" s="1015" t="str">
        <f t="shared" si="282"/>
        <v>BUKU PEMBANTU KAS TUNAI</v>
      </c>
      <c r="AQ123" s="1017">
        <f t="shared" si="372"/>
        <v>0</v>
      </c>
      <c r="AR123" s="979">
        <v>3</v>
      </c>
      <c r="AS123" s="980" t="str">
        <f t="shared" si="283"/>
        <v>BUKU PEMBANTU BANK</v>
      </c>
      <c r="AT123" s="981">
        <f t="shared" si="247"/>
        <v>0</v>
      </c>
      <c r="AU123" s="981">
        <f t="shared" si="248"/>
        <v>0</v>
      </c>
      <c r="AV123" s="982">
        <f t="shared" si="284"/>
        <v>0</v>
      </c>
      <c r="AW123" s="983">
        <f t="shared" ref="AW123" si="391">AR123</f>
        <v>3</v>
      </c>
      <c r="AX123" s="980" t="str">
        <f t="shared" si="286"/>
        <v>BUKU PEMBANTU BANK</v>
      </c>
      <c r="AY123" s="984">
        <f t="shared" si="250"/>
        <v>0</v>
      </c>
      <c r="AZ123" s="702">
        <v>4</v>
      </c>
      <c r="BA123" s="649" t="str">
        <f t="shared" si="287"/>
        <v>BUKU PEMBANTU BPP</v>
      </c>
      <c r="BB123" s="651">
        <f t="shared" si="373"/>
        <v>0</v>
      </c>
      <c r="BC123" s="650">
        <f t="shared" ref="BC123" si="392">AZ123</f>
        <v>4</v>
      </c>
      <c r="BD123" s="649" t="str">
        <f t="shared" si="289"/>
        <v>BUKU PEMBANTU BPP</v>
      </c>
      <c r="BE123" s="709">
        <f t="shared" si="374"/>
        <v>0</v>
      </c>
      <c r="BF123" s="944">
        <v>5</v>
      </c>
      <c r="BG123" s="945" t="str">
        <f t="shared" si="290"/>
        <v>BUKU PEMBANTU UANG PERSEDIAAN</v>
      </c>
      <c r="BH123" s="946">
        <f t="shared" si="252"/>
        <v>0</v>
      </c>
      <c r="BI123" s="945">
        <f t="shared" ref="BI123" si="393">BF123</f>
        <v>5</v>
      </c>
      <c r="BJ123" s="947" t="str">
        <f t="shared" si="292"/>
        <v>BUKU PEMBANTU UANG PERSEDIAAN</v>
      </c>
      <c r="BK123" s="948">
        <f t="shared" si="375"/>
        <v>0</v>
      </c>
      <c r="BL123" s="909">
        <v>6</v>
      </c>
      <c r="BM123" s="910" t="str">
        <f t="shared" si="293"/>
        <v>BUKU PEMBANTU LS BENDAHARA</v>
      </c>
      <c r="BN123" s="911">
        <f t="shared" si="254"/>
        <v>0</v>
      </c>
      <c r="BO123" s="910">
        <f t="shared" ref="BO123" si="394">BL123</f>
        <v>6</v>
      </c>
      <c r="BP123" s="912" t="str">
        <f t="shared" si="295"/>
        <v>BUKU PEMBANTU LS BENDAHARA</v>
      </c>
      <c r="BQ123" s="913">
        <f t="shared" si="256"/>
        <v>0</v>
      </c>
      <c r="BR123" s="702">
        <v>7</v>
      </c>
      <c r="BS123" s="650" t="str">
        <f t="shared" si="296"/>
        <v>BUKU PEMBANTU UANG MUKA PERJADIN</v>
      </c>
      <c r="BT123" s="651">
        <f t="shared" si="257"/>
        <v>0</v>
      </c>
      <c r="BU123" s="650">
        <f t="shared" ref="BU123" si="395">BR123</f>
        <v>7</v>
      </c>
      <c r="BV123" s="649" t="str">
        <f t="shared" si="298"/>
        <v>BUKU PEMBANTU UANG MUKA PERJADIN</v>
      </c>
      <c r="BW123" s="709">
        <f t="shared" si="259"/>
        <v>0</v>
      </c>
      <c r="BX123" s="873">
        <v>8</v>
      </c>
      <c r="BY123" s="874" t="str">
        <f t="shared" si="299"/>
        <v>BUKU PEMBANTU PAJAK UP</v>
      </c>
      <c r="BZ123" s="875">
        <f t="shared" si="371"/>
        <v>0</v>
      </c>
      <c r="CA123" s="876">
        <f t="shared" ref="CA123" si="396">BX123</f>
        <v>8</v>
      </c>
      <c r="CB123" s="874" t="str">
        <f t="shared" si="301"/>
        <v>BUKU PEMBANTU PAJAK UP</v>
      </c>
      <c r="CC123" s="877">
        <f t="shared" si="376"/>
        <v>0</v>
      </c>
      <c r="CD123" s="805">
        <v>9</v>
      </c>
      <c r="CE123" s="806" t="str">
        <f t="shared" si="302"/>
        <v>BUKU PEMBANTU BUNGA REKENING</v>
      </c>
      <c r="CF123" s="807">
        <f t="shared" si="261"/>
        <v>0</v>
      </c>
      <c r="CG123" s="806">
        <f t="shared" ref="CG123" si="397">CD123</f>
        <v>9</v>
      </c>
      <c r="CH123" s="806" t="str">
        <f t="shared" si="304"/>
        <v>BUKU PEMBANTU BUNGA REKENING</v>
      </c>
      <c r="CI123" s="808">
        <f t="shared" si="263"/>
        <v>0</v>
      </c>
      <c r="CJ123" s="835">
        <v>10</v>
      </c>
      <c r="CK123" s="836" t="str">
        <f t="shared" si="305"/>
        <v>BUKU PEMBANTU PAJAK UP &amp; LS</v>
      </c>
      <c r="CL123" s="837">
        <f t="shared" si="306"/>
        <v>0</v>
      </c>
      <c r="CM123" s="836">
        <f t="shared" ref="CM123" si="398">CJ123</f>
        <v>10</v>
      </c>
      <c r="CN123" s="836" t="str">
        <f t="shared" si="308"/>
        <v>BUKU PEMBANTU PAJAK UP &amp; LS</v>
      </c>
      <c r="CO123" s="838">
        <f t="shared" si="309"/>
        <v>0</v>
      </c>
      <c r="CP123" s="786">
        <f t="shared" si="310"/>
        <v>0</v>
      </c>
      <c r="CQ123" s="787">
        <f t="shared" si="311"/>
        <v>0</v>
      </c>
      <c r="CR123" s="782">
        <f t="shared" si="312"/>
        <v>0</v>
      </c>
      <c r="CS123" s="733">
        <v>11</v>
      </c>
      <c r="CT123" s="734" t="str">
        <f t="shared" si="313"/>
        <v>BUKU PENGESAHAN BELANJA</v>
      </c>
      <c r="CU123" s="735">
        <f t="shared" si="314"/>
        <v>0</v>
      </c>
      <c r="CV123" s="734">
        <f t="shared" ref="CV123" si="399">CS123</f>
        <v>11</v>
      </c>
      <c r="CW123" s="736" t="str">
        <f t="shared" si="315"/>
        <v>BUKU PENGESAHAN BELANJA</v>
      </c>
      <c r="CX123" s="737">
        <f t="shared" si="316"/>
        <v>0</v>
      </c>
      <c r="CY123" s="769">
        <v>12</v>
      </c>
      <c r="CZ123" s="770" t="str">
        <f t="shared" si="266"/>
        <v>BUKU PENGEMBALIAN BELANJA</v>
      </c>
      <c r="DA123" s="771">
        <f t="shared" si="370"/>
        <v>0</v>
      </c>
      <c r="DB123" s="770">
        <f t="shared" ref="DB123" si="400">CY123</f>
        <v>12</v>
      </c>
      <c r="DC123" s="770" t="str">
        <f t="shared" si="318"/>
        <v>BUKU PENGEMBALIAN BELANJA</v>
      </c>
      <c r="DD123" s="772">
        <f t="shared" si="319"/>
        <v>0</v>
      </c>
    </row>
    <row r="124" spans="1:108" ht="11.25" customHeight="1" x14ac:dyDescent="0.2">
      <c r="A124" s="1124" t="s">
        <v>680</v>
      </c>
      <c r="B124" s="63"/>
      <c r="C124" s="677"/>
      <c r="D124" s="540" t="str">
        <f t="shared" si="320"/>
        <v>2026.114</v>
      </c>
      <c r="E124" s="648"/>
      <c r="F124" s="610"/>
      <c r="G124" s="649"/>
      <c r="H124" s="543"/>
      <c r="I124" s="545"/>
      <c r="J124" s="650"/>
      <c r="K124" s="543"/>
      <c r="L124" s="680"/>
      <c r="M124" s="543"/>
      <c r="N124" s="543"/>
      <c r="O124" s="651">
        <f t="shared" si="268"/>
        <v>0</v>
      </c>
      <c r="P124" s="1090">
        <f t="shared" si="269"/>
        <v>0</v>
      </c>
      <c r="Q124" s="641">
        <f t="shared" si="235"/>
        <v>0</v>
      </c>
      <c r="R124" s="640">
        <v>1</v>
      </c>
      <c r="S124" s="640" t="str">
        <f t="shared" si="236"/>
        <v>BUKU KAS UMUM</v>
      </c>
      <c r="T124" s="641">
        <f t="shared" si="237"/>
        <v>0</v>
      </c>
      <c r="U124" s="641">
        <f t="shared" si="238"/>
        <v>0</v>
      </c>
      <c r="V124" s="641">
        <f t="shared" si="239"/>
        <v>0</v>
      </c>
      <c r="W124" s="1082">
        <f t="shared" si="270"/>
        <v>0</v>
      </c>
      <c r="X124" s="641">
        <f t="shared" si="240"/>
        <v>0</v>
      </c>
      <c r="Y124" s="640">
        <f t="shared" si="271"/>
        <v>1</v>
      </c>
      <c r="Z124" s="640" t="str">
        <f t="shared" si="241"/>
        <v>BUKU KAS UMUM</v>
      </c>
      <c r="AA124" s="1083">
        <f t="shared" si="242"/>
        <v>0</v>
      </c>
      <c r="AB124" s="1055">
        <v>10</v>
      </c>
      <c r="AC124" s="1056" t="str">
        <f t="shared" si="272"/>
        <v>BUKU PEMBANTU PAJAK UP &amp; LS</v>
      </c>
      <c r="AD124" s="1057">
        <f t="shared" si="273"/>
        <v>0</v>
      </c>
      <c r="AE124" s="1057">
        <f t="shared" si="274"/>
        <v>0</v>
      </c>
      <c r="AF124" s="1057">
        <f t="shared" si="275"/>
        <v>0</v>
      </c>
      <c r="AG124" s="1057">
        <f t="shared" si="276"/>
        <v>0</v>
      </c>
      <c r="AH124" s="1057">
        <f t="shared" si="277"/>
        <v>0</v>
      </c>
      <c r="AI124" s="1058">
        <f t="shared" si="359"/>
        <v>10</v>
      </c>
      <c r="AJ124" s="1058" t="str">
        <f t="shared" si="279"/>
        <v>BUKU PEMBANTU PAJAK UP &amp; LS</v>
      </c>
      <c r="AK124" s="1059">
        <f t="shared" si="244"/>
        <v>0</v>
      </c>
      <c r="AL124" s="1014">
        <v>2</v>
      </c>
      <c r="AM124" s="1015" t="str">
        <f t="shared" si="280"/>
        <v>BUKU PEMBANTU KAS TUNAI</v>
      </c>
      <c r="AN124" s="1016">
        <f t="shared" si="245"/>
        <v>0</v>
      </c>
      <c r="AO124" s="1015">
        <f t="shared" si="360"/>
        <v>2</v>
      </c>
      <c r="AP124" s="1015" t="str">
        <f t="shared" si="282"/>
        <v>BUKU PEMBANTU KAS TUNAI</v>
      </c>
      <c r="AQ124" s="1017">
        <f t="shared" si="372"/>
        <v>0</v>
      </c>
      <c r="AR124" s="979">
        <v>3</v>
      </c>
      <c r="AS124" s="980" t="str">
        <f t="shared" si="283"/>
        <v>BUKU PEMBANTU BANK</v>
      </c>
      <c r="AT124" s="981">
        <f t="shared" si="247"/>
        <v>0</v>
      </c>
      <c r="AU124" s="981">
        <f t="shared" si="248"/>
        <v>0</v>
      </c>
      <c r="AV124" s="982">
        <f t="shared" si="284"/>
        <v>0</v>
      </c>
      <c r="AW124" s="983">
        <f t="shared" si="361"/>
        <v>3</v>
      </c>
      <c r="AX124" s="980" t="str">
        <f t="shared" si="286"/>
        <v>BUKU PEMBANTU BANK</v>
      </c>
      <c r="AY124" s="984">
        <f t="shared" si="250"/>
        <v>0</v>
      </c>
      <c r="AZ124" s="702">
        <v>4</v>
      </c>
      <c r="BA124" s="649" t="str">
        <f t="shared" si="287"/>
        <v>BUKU PEMBANTU BPP</v>
      </c>
      <c r="BB124" s="651">
        <f t="shared" si="373"/>
        <v>0</v>
      </c>
      <c r="BC124" s="650">
        <f t="shared" si="362"/>
        <v>4</v>
      </c>
      <c r="BD124" s="649" t="str">
        <f t="shared" si="289"/>
        <v>BUKU PEMBANTU BPP</v>
      </c>
      <c r="BE124" s="709">
        <f t="shared" si="374"/>
        <v>0</v>
      </c>
      <c r="BF124" s="944">
        <v>5</v>
      </c>
      <c r="BG124" s="945" t="str">
        <f t="shared" si="290"/>
        <v>BUKU PEMBANTU UANG PERSEDIAAN</v>
      </c>
      <c r="BH124" s="946">
        <f t="shared" si="252"/>
        <v>0</v>
      </c>
      <c r="BI124" s="945">
        <f t="shared" si="363"/>
        <v>5</v>
      </c>
      <c r="BJ124" s="947" t="str">
        <f t="shared" si="292"/>
        <v>BUKU PEMBANTU UANG PERSEDIAAN</v>
      </c>
      <c r="BK124" s="948">
        <f t="shared" si="375"/>
        <v>0</v>
      </c>
      <c r="BL124" s="909">
        <v>6</v>
      </c>
      <c r="BM124" s="910" t="str">
        <f t="shared" si="293"/>
        <v>BUKU PEMBANTU LS BENDAHARA</v>
      </c>
      <c r="BN124" s="911">
        <f t="shared" si="254"/>
        <v>0</v>
      </c>
      <c r="BO124" s="910">
        <f t="shared" si="364"/>
        <v>6</v>
      </c>
      <c r="BP124" s="912" t="str">
        <f t="shared" si="295"/>
        <v>BUKU PEMBANTU LS BENDAHARA</v>
      </c>
      <c r="BQ124" s="913">
        <f t="shared" si="256"/>
        <v>0</v>
      </c>
      <c r="BR124" s="702">
        <v>7</v>
      </c>
      <c r="BS124" s="650" t="str">
        <f t="shared" si="296"/>
        <v>BUKU PEMBANTU UANG MUKA PERJADIN</v>
      </c>
      <c r="BT124" s="651">
        <f t="shared" si="257"/>
        <v>0</v>
      </c>
      <c r="BU124" s="650">
        <f t="shared" si="365"/>
        <v>7</v>
      </c>
      <c r="BV124" s="649" t="str">
        <f t="shared" si="298"/>
        <v>BUKU PEMBANTU UANG MUKA PERJADIN</v>
      </c>
      <c r="BW124" s="709">
        <f t="shared" si="259"/>
        <v>0</v>
      </c>
      <c r="BX124" s="873">
        <v>8</v>
      </c>
      <c r="BY124" s="874" t="str">
        <f t="shared" si="299"/>
        <v>BUKU PEMBANTU PAJAK UP</v>
      </c>
      <c r="BZ124" s="875">
        <f t="shared" si="371"/>
        <v>0</v>
      </c>
      <c r="CA124" s="876">
        <f t="shared" si="366"/>
        <v>8</v>
      </c>
      <c r="CB124" s="874" t="str">
        <f t="shared" si="301"/>
        <v>BUKU PEMBANTU PAJAK UP</v>
      </c>
      <c r="CC124" s="877">
        <f t="shared" si="376"/>
        <v>0</v>
      </c>
      <c r="CD124" s="805">
        <v>9</v>
      </c>
      <c r="CE124" s="806" t="str">
        <f t="shared" si="302"/>
        <v>BUKU PEMBANTU BUNGA REKENING</v>
      </c>
      <c r="CF124" s="807">
        <f t="shared" si="261"/>
        <v>0</v>
      </c>
      <c r="CG124" s="806">
        <f t="shared" si="367"/>
        <v>9</v>
      </c>
      <c r="CH124" s="806" t="str">
        <f t="shared" si="304"/>
        <v>BUKU PEMBANTU BUNGA REKENING</v>
      </c>
      <c r="CI124" s="808">
        <f t="shared" si="263"/>
        <v>0</v>
      </c>
      <c r="CJ124" s="835">
        <v>10</v>
      </c>
      <c r="CK124" s="836" t="str">
        <f t="shared" si="305"/>
        <v>BUKU PEMBANTU PAJAK UP &amp; LS</v>
      </c>
      <c r="CL124" s="837">
        <f t="shared" si="306"/>
        <v>0</v>
      </c>
      <c r="CM124" s="836">
        <f t="shared" si="368"/>
        <v>10</v>
      </c>
      <c r="CN124" s="836" t="str">
        <f t="shared" si="308"/>
        <v>BUKU PEMBANTU PAJAK UP &amp; LS</v>
      </c>
      <c r="CO124" s="838">
        <f t="shared" si="309"/>
        <v>0</v>
      </c>
      <c r="CP124" s="786">
        <f t="shared" si="310"/>
        <v>0</v>
      </c>
      <c r="CQ124" s="787">
        <f t="shared" si="311"/>
        <v>0</v>
      </c>
      <c r="CR124" s="782">
        <f t="shared" si="312"/>
        <v>0</v>
      </c>
      <c r="CS124" s="733">
        <v>11</v>
      </c>
      <c r="CT124" s="734" t="str">
        <f t="shared" si="313"/>
        <v>BUKU PENGESAHAN BELANJA</v>
      </c>
      <c r="CU124" s="735">
        <f t="shared" si="314"/>
        <v>0</v>
      </c>
      <c r="CV124" s="734">
        <f t="shared" si="369"/>
        <v>11</v>
      </c>
      <c r="CW124" s="736" t="str">
        <f t="shared" si="315"/>
        <v>BUKU PENGESAHAN BELANJA</v>
      </c>
      <c r="CX124" s="737">
        <f t="shared" si="316"/>
        <v>0</v>
      </c>
      <c r="CY124" s="769">
        <v>12</v>
      </c>
      <c r="CZ124" s="770" t="str">
        <f t="shared" si="266"/>
        <v>BUKU PENGEMBALIAN BELANJA</v>
      </c>
      <c r="DA124" s="771">
        <f t="shared" si="370"/>
        <v>0</v>
      </c>
      <c r="DB124" s="770">
        <f t="shared" si="317"/>
        <v>12</v>
      </c>
      <c r="DC124" s="770" t="str">
        <f t="shared" si="318"/>
        <v>BUKU PENGEMBALIAN BELANJA</v>
      </c>
      <c r="DD124" s="772">
        <f t="shared" si="319"/>
        <v>0</v>
      </c>
    </row>
    <row r="125" spans="1:108" ht="11.25" customHeight="1" x14ac:dyDescent="0.2">
      <c r="A125" s="1124" t="s">
        <v>681</v>
      </c>
      <c r="B125" s="63"/>
      <c r="C125" s="677"/>
      <c r="D125" s="540" t="str">
        <f t="shared" si="320"/>
        <v>2026.115</v>
      </c>
      <c r="E125" s="648"/>
      <c r="F125" s="610"/>
      <c r="G125" s="649"/>
      <c r="H125" s="543"/>
      <c r="I125" s="545"/>
      <c r="J125" s="650"/>
      <c r="K125" s="543"/>
      <c r="L125" s="680"/>
      <c r="M125" s="543"/>
      <c r="N125" s="543"/>
      <c r="O125" s="651">
        <f t="shared" si="268"/>
        <v>0</v>
      </c>
      <c r="P125" s="1090">
        <f t="shared" si="269"/>
        <v>0</v>
      </c>
      <c r="Q125" s="641">
        <f t="shared" si="235"/>
        <v>0</v>
      </c>
      <c r="R125" s="640">
        <v>1</v>
      </c>
      <c r="S125" s="640" t="str">
        <f t="shared" si="236"/>
        <v>BUKU KAS UMUM</v>
      </c>
      <c r="T125" s="641">
        <f t="shared" si="237"/>
        <v>0</v>
      </c>
      <c r="U125" s="641">
        <f t="shared" si="238"/>
        <v>0</v>
      </c>
      <c r="V125" s="641">
        <f t="shared" si="239"/>
        <v>0</v>
      </c>
      <c r="W125" s="1082">
        <f t="shared" si="270"/>
        <v>0</v>
      </c>
      <c r="X125" s="641">
        <f t="shared" si="240"/>
        <v>0</v>
      </c>
      <c r="Y125" s="640">
        <f t="shared" si="271"/>
        <v>1</v>
      </c>
      <c r="Z125" s="640" t="str">
        <f t="shared" si="241"/>
        <v>BUKU KAS UMUM</v>
      </c>
      <c r="AA125" s="1083">
        <f t="shared" si="242"/>
        <v>0</v>
      </c>
      <c r="AB125" s="1055">
        <v>10</v>
      </c>
      <c r="AC125" s="1056" t="str">
        <f t="shared" si="272"/>
        <v>BUKU PEMBANTU PAJAK UP &amp; LS</v>
      </c>
      <c r="AD125" s="1057">
        <f t="shared" si="273"/>
        <v>0</v>
      </c>
      <c r="AE125" s="1057">
        <f t="shared" si="274"/>
        <v>0</v>
      </c>
      <c r="AF125" s="1057">
        <f t="shared" si="275"/>
        <v>0</v>
      </c>
      <c r="AG125" s="1057">
        <f t="shared" si="276"/>
        <v>0</v>
      </c>
      <c r="AH125" s="1057">
        <f t="shared" si="277"/>
        <v>0</v>
      </c>
      <c r="AI125" s="1058">
        <f t="shared" ref="AI125" si="401">AB125</f>
        <v>10</v>
      </c>
      <c r="AJ125" s="1058" t="str">
        <f t="shared" si="279"/>
        <v>BUKU PEMBANTU PAJAK UP &amp; LS</v>
      </c>
      <c r="AK125" s="1059">
        <f t="shared" si="244"/>
        <v>0</v>
      </c>
      <c r="AL125" s="1014">
        <v>2</v>
      </c>
      <c r="AM125" s="1015" t="str">
        <f t="shared" si="280"/>
        <v>BUKU PEMBANTU KAS TUNAI</v>
      </c>
      <c r="AN125" s="1016">
        <f t="shared" si="245"/>
        <v>0</v>
      </c>
      <c r="AO125" s="1015">
        <f t="shared" ref="AO125" si="402">AL125</f>
        <v>2</v>
      </c>
      <c r="AP125" s="1015" t="str">
        <f t="shared" si="282"/>
        <v>BUKU PEMBANTU KAS TUNAI</v>
      </c>
      <c r="AQ125" s="1017">
        <f t="shared" si="372"/>
        <v>0</v>
      </c>
      <c r="AR125" s="979">
        <v>3</v>
      </c>
      <c r="AS125" s="980" t="str">
        <f t="shared" si="283"/>
        <v>BUKU PEMBANTU BANK</v>
      </c>
      <c r="AT125" s="981">
        <f t="shared" si="247"/>
        <v>0</v>
      </c>
      <c r="AU125" s="981">
        <f t="shared" si="248"/>
        <v>0</v>
      </c>
      <c r="AV125" s="982">
        <f t="shared" si="284"/>
        <v>0</v>
      </c>
      <c r="AW125" s="983">
        <f t="shared" ref="AW125" si="403">AR125</f>
        <v>3</v>
      </c>
      <c r="AX125" s="980" t="str">
        <f t="shared" si="286"/>
        <v>BUKU PEMBANTU BANK</v>
      </c>
      <c r="AY125" s="984">
        <f t="shared" si="250"/>
        <v>0</v>
      </c>
      <c r="AZ125" s="702">
        <v>4</v>
      </c>
      <c r="BA125" s="649" t="str">
        <f t="shared" si="287"/>
        <v>BUKU PEMBANTU BPP</v>
      </c>
      <c r="BB125" s="651">
        <f t="shared" si="373"/>
        <v>0</v>
      </c>
      <c r="BC125" s="650">
        <f t="shared" ref="BC125" si="404">AZ125</f>
        <v>4</v>
      </c>
      <c r="BD125" s="649" t="str">
        <f t="shared" si="289"/>
        <v>BUKU PEMBANTU BPP</v>
      </c>
      <c r="BE125" s="709">
        <f t="shared" si="374"/>
        <v>0</v>
      </c>
      <c r="BF125" s="944">
        <v>5</v>
      </c>
      <c r="BG125" s="945" t="str">
        <f t="shared" si="290"/>
        <v>BUKU PEMBANTU UANG PERSEDIAAN</v>
      </c>
      <c r="BH125" s="946">
        <f t="shared" si="252"/>
        <v>0</v>
      </c>
      <c r="BI125" s="945">
        <f t="shared" ref="BI125" si="405">BF125</f>
        <v>5</v>
      </c>
      <c r="BJ125" s="947" t="str">
        <f t="shared" si="292"/>
        <v>BUKU PEMBANTU UANG PERSEDIAAN</v>
      </c>
      <c r="BK125" s="948">
        <f t="shared" si="375"/>
        <v>0</v>
      </c>
      <c r="BL125" s="909">
        <v>6</v>
      </c>
      <c r="BM125" s="910" t="str">
        <f t="shared" si="293"/>
        <v>BUKU PEMBANTU LS BENDAHARA</v>
      </c>
      <c r="BN125" s="911">
        <f t="shared" si="254"/>
        <v>0</v>
      </c>
      <c r="BO125" s="910">
        <f t="shared" ref="BO125" si="406">BL125</f>
        <v>6</v>
      </c>
      <c r="BP125" s="912" t="str">
        <f t="shared" si="295"/>
        <v>BUKU PEMBANTU LS BENDAHARA</v>
      </c>
      <c r="BQ125" s="913">
        <f t="shared" si="256"/>
        <v>0</v>
      </c>
      <c r="BR125" s="702">
        <v>7</v>
      </c>
      <c r="BS125" s="650" t="str">
        <f t="shared" si="296"/>
        <v>BUKU PEMBANTU UANG MUKA PERJADIN</v>
      </c>
      <c r="BT125" s="651">
        <f t="shared" si="257"/>
        <v>0</v>
      </c>
      <c r="BU125" s="650">
        <f t="shared" ref="BU125" si="407">BR125</f>
        <v>7</v>
      </c>
      <c r="BV125" s="649" t="str">
        <f t="shared" si="298"/>
        <v>BUKU PEMBANTU UANG MUKA PERJADIN</v>
      </c>
      <c r="BW125" s="709">
        <f t="shared" si="259"/>
        <v>0</v>
      </c>
      <c r="BX125" s="873">
        <v>8</v>
      </c>
      <c r="BY125" s="874" t="str">
        <f t="shared" si="299"/>
        <v>BUKU PEMBANTU PAJAK UP</v>
      </c>
      <c r="BZ125" s="875">
        <f t="shared" si="371"/>
        <v>0</v>
      </c>
      <c r="CA125" s="876">
        <f t="shared" ref="CA125" si="408">BX125</f>
        <v>8</v>
      </c>
      <c r="CB125" s="874" t="str">
        <f t="shared" si="301"/>
        <v>BUKU PEMBANTU PAJAK UP</v>
      </c>
      <c r="CC125" s="877">
        <f t="shared" si="376"/>
        <v>0</v>
      </c>
      <c r="CD125" s="805">
        <v>9</v>
      </c>
      <c r="CE125" s="806" t="str">
        <f t="shared" si="302"/>
        <v>BUKU PEMBANTU BUNGA REKENING</v>
      </c>
      <c r="CF125" s="807">
        <f t="shared" si="261"/>
        <v>0</v>
      </c>
      <c r="CG125" s="806">
        <f t="shared" ref="CG125" si="409">CD125</f>
        <v>9</v>
      </c>
      <c r="CH125" s="806" t="str">
        <f t="shared" si="304"/>
        <v>BUKU PEMBANTU BUNGA REKENING</v>
      </c>
      <c r="CI125" s="808">
        <f t="shared" si="263"/>
        <v>0</v>
      </c>
      <c r="CJ125" s="835">
        <v>10</v>
      </c>
      <c r="CK125" s="836" t="str">
        <f t="shared" si="305"/>
        <v>BUKU PEMBANTU PAJAK UP &amp; LS</v>
      </c>
      <c r="CL125" s="837">
        <f t="shared" si="306"/>
        <v>0</v>
      </c>
      <c r="CM125" s="836">
        <f t="shared" ref="CM125" si="410">CJ125</f>
        <v>10</v>
      </c>
      <c r="CN125" s="836" t="str">
        <f t="shared" si="308"/>
        <v>BUKU PEMBANTU PAJAK UP &amp; LS</v>
      </c>
      <c r="CO125" s="838">
        <f t="shared" si="309"/>
        <v>0</v>
      </c>
      <c r="CP125" s="786">
        <f t="shared" si="310"/>
        <v>0</v>
      </c>
      <c r="CQ125" s="787">
        <f t="shared" si="311"/>
        <v>0</v>
      </c>
      <c r="CR125" s="782">
        <f t="shared" si="312"/>
        <v>0</v>
      </c>
      <c r="CS125" s="733">
        <v>11</v>
      </c>
      <c r="CT125" s="734" t="str">
        <f t="shared" si="313"/>
        <v>BUKU PENGESAHAN BELANJA</v>
      </c>
      <c r="CU125" s="735">
        <f t="shared" si="314"/>
        <v>0</v>
      </c>
      <c r="CV125" s="734">
        <f t="shared" ref="CV125" si="411">CS125</f>
        <v>11</v>
      </c>
      <c r="CW125" s="736" t="str">
        <f t="shared" si="315"/>
        <v>BUKU PENGESAHAN BELANJA</v>
      </c>
      <c r="CX125" s="737">
        <f t="shared" si="316"/>
        <v>0</v>
      </c>
      <c r="CY125" s="769">
        <v>12</v>
      </c>
      <c r="CZ125" s="770" t="str">
        <f t="shared" si="266"/>
        <v>BUKU PENGEMBALIAN BELANJA</v>
      </c>
      <c r="DA125" s="771">
        <f t="shared" si="370"/>
        <v>0</v>
      </c>
      <c r="DB125" s="770">
        <f t="shared" ref="DB125" si="412">CY125</f>
        <v>12</v>
      </c>
      <c r="DC125" s="770" t="str">
        <f t="shared" si="318"/>
        <v>BUKU PENGEMBALIAN BELANJA</v>
      </c>
      <c r="DD125" s="772">
        <f t="shared" si="319"/>
        <v>0</v>
      </c>
    </row>
    <row r="126" spans="1:108" ht="11.25" customHeight="1" x14ac:dyDescent="0.2">
      <c r="A126" s="1124" t="s">
        <v>682</v>
      </c>
      <c r="B126" s="63"/>
      <c r="C126" s="677"/>
      <c r="D126" s="540" t="str">
        <f t="shared" si="320"/>
        <v>2026.116</v>
      </c>
      <c r="E126" s="648"/>
      <c r="F126" s="610"/>
      <c r="G126" s="649"/>
      <c r="H126" s="543"/>
      <c r="I126" s="545"/>
      <c r="J126" s="650"/>
      <c r="K126" s="543"/>
      <c r="L126" s="680"/>
      <c r="M126" s="543"/>
      <c r="N126" s="543"/>
      <c r="O126" s="651">
        <f t="shared" si="268"/>
        <v>0</v>
      </c>
      <c r="P126" s="1090">
        <f t="shared" si="269"/>
        <v>0</v>
      </c>
      <c r="Q126" s="641">
        <f t="shared" si="235"/>
        <v>0</v>
      </c>
      <c r="R126" s="640">
        <v>1</v>
      </c>
      <c r="S126" s="640" t="str">
        <f t="shared" si="236"/>
        <v>BUKU KAS UMUM</v>
      </c>
      <c r="T126" s="641">
        <f t="shared" si="237"/>
        <v>0</v>
      </c>
      <c r="U126" s="641">
        <f t="shared" si="238"/>
        <v>0</v>
      </c>
      <c r="V126" s="641">
        <f t="shared" si="239"/>
        <v>0</v>
      </c>
      <c r="W126" s="1082">
        <f t="shared" si="270"/>
        <v>0</v>
      </c>
      <c r="X126" s="641">
        <f t="shared" si="240"/>
        <v>0</v>
      </c>
      <c r="Y126" s="640">
        <f t="shared" si="271"/>
        <v>1</v>
      </c>
      <c r="Z126" s="640" t="str">
        <f t="shared" si="241"/>
        <v>BUKU KAS UMUM</v>
      </c>
      <c r="AA126" s="1083">
        <f t="shared" si="242"/>
        <v>0</v>
      </c>
      <c r="AB126" s="1055">
        <v>10</v>
      </c>
      <c r="AC126" s="1056" t="str">
        <f t="shared" si="272"/>
        <v>BUKU PEMBANTU PAJAK UP &amp; LS</v>
      </c>
      <c r="AD126" s="1057">
        <f t="shared" si="273"/>
        <v>0</v>
      </c>
      <c r="AE126" s="1057">
        <f t="shared" si="274"/>
        <v>0</v>
      </c>
      <c r="AF126" s="1057">
        <f t="shared" si="275"/>
        <v>0</v>
      </c>
      <c r="AG126" s="1057">
        <f t="shared" si="276"/>
        <v>0</v>
      </c>
      <c r="AH126" s="1057">
        <f t="shared" si="277"/>
        <v>0</v>
      </c>
      <c r="AI126" s="1058">
        <f t="shared" si="359"/>
        <v>10</v>
      </c>
      <c r="AJ126" s="1058" t="str">
        <f t="shared" si="279"/>
        <v>BUKU PEMBANTU PAJAK UP &amp; LS</v>
      </c>
      <c r="AK126" s="1059">
        <f t="shared" si="244"/>
        <v>0</v>
      </c>
      <c r="AL126" s="1014">
        <v>2</v>
      </c>
      <c r="AM126" s="1015" t="str">
        <f t="shared" si="280"/>
        <v>BUKU PEMBANTU KAS TUNAI</v>
      </c>
      <c r="AN126" s="1016">
        <f t="shared" si="245"/>
        <v>0</v>
      </c>
      <c r="AO126" s="1015">
        <f t="shared" si="360"/>
        <v>2</v>
      </c>
      <c r="AP126" s="1015" t="str">
        <f t="shared" si="282"/>
        <v>BUKU PEMBANTU KAS TUNAI</v>
      </c>
      <c r="AQ126" s="1017">
        <f t="shared" si="372"/>
        <v>0</v>
      </c>
      <c r="AR126" s="979">
        <v>3</v>
      </c>
      <c r="AS126" s="980" t="str">
        <f t="shared" si="283"/>
        <v>BUKU PEMBANTU BANK</v>
      </c>
      <c r="AT126" s="981">
        <f t="shared" si="247"/>
        <v>0</v>
      </c>
      <c r="AU126" s="981">
        <f t="shared" si="248"/>
        <v>0</v>
      </c>
      <c r="AV126" s="982">
        <f t="shared" si="284"/>
        <v>0</v>
      </c>
      <c r="AW126" s="983">
        <f t="shared" si="361"/>
        <v>3</v>
      </c>
      <c r="AX126" s="980" t="str">
        <f t="shared" si="286"/>
        <v>BUKU PEMBANTU BANK</v>
      </c>
      <c r="AY126" s="984">
        <f t="shared" si="250"/>
        <v>0</v>
      </c>
      <c r="AZ126" s="702">
        <v>4</v>
      </c>
      <c r="BA126" s="649" t="str">
        <f t="shared" si="287"/>
        <v>BUKU PEMBANTU BPP</v>
      </c>
      <c r="BB126" s="651">
        <f t="shared" si="373"/>
        <v>0</v>
      </c>
      <c r="BC126" s="650">
        <f t="shared" si="362"/>
        <v>4</v>
      </c>
      <c r="BD126" s="649" t="str">
        <f t="shared" si="289"/>
        <v>BUKU PEMBANTU BPP</v>
      </c>
      <c r="BE126" s="709">
        <f t="shared" si="374"/>
        <v>0</v>
      </c>
      <c r="BF126" s="944">
        <v>5</v>
      </c>
      <c r="BG126" s="945" t="str">
        <f t="shared" si="290"/>
        <v>BUKU PEMBANTU UANG PERSEDIAAN</v>
      </c>
      <c r="BH126" s="946">
        <f t="shared" si="252"/>
        <v>0</v>
      </c>
      <c r="BI126" s="945">
        <f t="shared" si="363"/>
        <v>5</v>
      </c>
      <c r="BJ126" s="947" t="str">
        <f t="shared" si="292"/>
        <v>BUKU PEMBANTU UANG PERSEDIAAN</v>
      </c>
      <c r="BK126" s="948">
        <f t="shared" si="375"/>
        <v>0</v>
      </c>
      <c r="BL126" s="909">
        <v>6</v>
      </c>
      <c r="BM126" s="910" t="str">
        <f t="shared" si="293"/>
        <v>BUKU PEMBANTU LS BENDAHARA</v>
      </c>
      <c r="BN126" s="911">
        <f t="shared" si="254"/>
        <v>0</v>
      </c>
      <c r="BO126" s="910">
        <f t="shared" si="364"/>
        <v>6</v>
      </c>
      <c r="BP126" s="912" t="str">
        <f t="shared" si="295"/>
        <v>BUKU PEMBANTU LS BENDAHARA</v>
      </c>
      <c r="BQ126" s="913">
        <f t="shared" si="256"/>
        <v>0</v>
      </c>
      <c r="BR126" s="702">
        <v>7</v>
      </c>
      <c r="BS126" s="650" t="str">
        <f t="shared" si="296"/>
        <v>BUKU PEMBANTU UANG MUKA PERJADIN</v>
      </c>
      <c r="BT126" s="651">
        <f t="shared" si="257"/>
        <v>0</v>
      </c>
      <c r="BU126" s="650">
        <f t="shared" si="365"/>
        <v>7</v>
      </c>
      <c r="BV126" s="649" t="str">
        <f t="shared" si="298"/>
        <v>BUKU PEMBANTU UANG MUKA PERJADIN</v>
      </c>
      <c r="BW126" s="709">
        <f t="shared" si="259"/>
        <v>0</v>
      </c>
      <c r="BX126" s="873">
        <v>8</v>
      </c>
      <c r="BY126" s="874" t="str">
        <f t="shared" si="299"/>
        <v>BUKU PEMBANTU PAJAK UP</v>
      </c>
      <c r="BZ126" s="875">
        <f t="shared" si="371"/>
        <v>0</v>
      </c>
      <c r="CA126" s="876">
        <f t="shared" si="366"/>
        <v>8</v>
      </c>
      <c r="CB126" s="874" t="str">
        <f t="shared" si="301"/>
        <v>BUKU PEMBANTU PAJAK UP</v>
      </c>
      <c r="CC126" s="877">
        <f t="shared" si="376"/>
        <v>0</v>
      </c>
      <c r="CD126" s="805">
        <v>9</v>
      </c>
      <c r="CE126" s="806" t="str">
        <f t="shared" si="302"/>
        <v>BUKU PEMBANTU BUNGA REKENING</v>
      </c>
      <c r="CF126" s="807">
        <f t="shared" si="261"/>
        <v>0</v>
      </c>
      <c r="CG126" s="806">
        <f t="shared" si="367"/>
        <v>9</v>
      </c>
      <c r="CH126" s="806" t="str">
        <f t="shared" si="304"/>
        <v>BUKU PEMBANTU BUNGA REKENING</v>
      </c>
      <c r="CI126" s="808">
        <f t="shared" si="263"/>
        <v>0</v>
      </c>
      <c r="CJ126" s="835">
        <v>10</v>
      </c>
      <c r="CK126" s="836" t="str">
        <f t="shared" si="305"/>
        <v>BUKU PEMBANTU PAJAK UP &amp; LS</v>
      </c>
      <c r="CL126" s="837">
        <f t="shared" si="306"/>
        <v>0</v>
      </c>
      <c r="CM126" s="836">
        <f t="shared" si="368"/>
        <v>10</v>
      </c>
      <c r="CN126" s="836" t="str">
        <f t="shared" si="308"/>
        <v>BUKU PEMBANTU PAJAK UP &amp; LS</v>
      </c>
      <c r="CO126" s="838">
        <f t="shared" si="309"/>
        <v>0</v>
      </c>
      <c r="CP126" s="786">
        <f t="shared" si="310"/>
        <v>0</v>
      </c>
      <c r="CQ126" s="787">
        <f t="shared" si="311"/>
        <v>0</v>
      </c>
      <c r="CR126" s="782">
        <f t="shared" si="312"/>
        <v>0</v>
      </c>
      <c r="CS126" s="733">
        <v>11</v>
      </c>
      <c r="CT126" s="734" t="str">
        <f t="shared" si="313"/>
        <v>BUKU PENGESAHAN BELANJA</v>
      </c>
      <c r="CU126" s="735">
        <f t="shared" si="314"/>
        <v>0</v>
      </c>
      <c r="CV126" s="734">
        <f t="shared" si="369"/>
        <v>11</v>
      </c>
      <c r="CW126" s="736" t="str">
        <f t="shared" si="315"/>
        <v>BUKU PENGESAHAN BELANJA</v>
      </c>
      <c r="CX126" s="737">
        <f t="shared" si="316"/>
        <v>0</v>
      </c>
      <c r="CY126" s="769">
        <v>12</v>
      </c>
      <c r="CZ126" s="770" t="str">
        <f t="shared" si="266"/>
        <v>BUKU PENGEMBALIAN BELANJA</v>
      </c>
      <c r="DA126" s="771">
        <f t="shared" si="370"/>
        <v>0</v>
      </c>
      <c r="DB126" s="770">
        <f t="shared" si="317"/>
        <v>12</v>
      </c>
      <c r="DC126" s="770" t="str">
        <f t="shared" si="318"/>
        <v>BUKU PENGEMBALIAN BELANJA</v>
      </c>
      <c r="DD126" s="772">
        <f t="shared" si="319"/>
        <v>0</v>
      </c>
    </row>
    <row r="127" spans="1:108" x14ac:dyDescent="0.2">
      <c r="A127" s="1124" t="s">
        <v>683</v>
      </c>
      <c r="B127" s="63"/>
      <c r="C127" s="677"/>
      <c r="D127" s="540" t="str">
        <f t="shared" si="320"/>
        <v>2026.117</v>
      </c>
      <c r="E127" s="648"/>
      <c r="F127" s="610"/>
      <c r="G127" s="649"/>
      <c r="H127" s="650"/>
      <c r="I127" s="542"/>
      <c r="J127" s="650"/>
      <c r="K127" s="543"/>
      <c r="L127" s="680"/>
      <c r="M127" s="543"/>
      <c r="N127" s="543"/>
      <c r="O127" s="651">
        <f t="shared" si="268"/>
        <v>0</v>
      </c>
      <c r="P127" s="1090">
        <f t="shared" si="269"/>
        <v>0</v>
      </c>
      <c r="Q127" s="641">
        <f t="shared" si="235"/>
        <v>0</v>
      </c>
      <c r="R127" s="640">
        <v>1</v>
      </c>
      <c r="S127" s="640" t="str">
        <f t="shared" si="236"/>
        <v>BUKU KAS UMUM</v>
      </c>
      <c r="T127" s="641">
        <f t="shared" si="237"/>
        <v>0</v>
      </c>
      <c r="U127" s="641">
        <f t="shared" si="238"/>
        <v>0</v>
      </c>
      <c r="V127" s="641">
        <f t="shared" si="239"/>
        <v>0</v>
      </c>
      <c r="W127" s="1082">
        <f t="shared" si="270"/>
        <v>0</v>
      </c>
      <c r="X127" s="641">
        <f t="shared" si="240"/>
        <v>0</v>
      </c>
      <c r="Y127" s="640">
        <f t="shared" si="271"/>
        <v>1</v>
      </c>
      <c r="Z127" s="640" t="str">
        <f t="shared" si="241"/>
        <v>BUKU KAS UMUM</v>
      </c>
      <c r="AA127" s="1083">
        <f t="shared" si="242"/>
        <v>0</v>
      </c>
      <c r="AB127" s="1055">
        <v>10</v>
      </c>
      <c r="AC127" s="1056" t="str">
        <f t="shared" si="272"/>
        <v>BUKU PEMBANTU PAJAK UP &amp; LS</v>
      </c>
      <c r="AD127" s="1057">
        <f t="shared" si="273"/>
        <v>0</v>
      </c>
      <c r="AE127" s="1057">
        <f t="shared" si="274"/>
        <v>0</v>
      </c>
      <c r="AF127" s="1057">
        <f t="shared" si="275"/>
        <v>0</v>
      </c>
      <c r="AG127" s="1057">
        <f t="shared" si="276"/>
        <v>0</v>
      </c>
      <c r="AH127" s="1057">
        <f t="shared" si="277"/>
        <v>0</v>
      </c>
      <c r="AI127" s="1058">
        <f t="shared" ref="AI127" si="413">AB127</f>
        <v>10</v>
      </c>
      <c r="AJ127" s="1058" t="str">
        <f t="shared" si="279"/>
        <v>BUKU PEMBANTU PAJAK UP &amp; LS</v>
      </c>
      <c r="AK127" s="1059">
        <f t="shared" si="244"/>
        <v>0</v>
      </c>
      <c r="AL127" s="1014">
        <v>2</v>
      </c>
      <c r="AM127" s="1015" t="str">
        <f t="shared" si="280"/>
        <v>BUKU PEMBANTU KAS TUNAI</v>
      </c>
      <c r="AN127" s="1016">
        <f t="shared" si="245"/>
        <v>0</v>
      </c>
      <c r="AO127" s="1015">
        <f t="shared" ref="AO127" si="414">AL127</f>
        <v>2</v>
      </c>
      <c r="AP127" s="1015" t="str">
        <f t="shared" si="282"/>
        <v>BUKU PEMBANTU KAS TUNAI</v>
      </c>
      <c r="AQ127" s="1017">
        <f t="shared" si="372"/>
        <v>0</v>
      </c>
      <c r="AR127" s="979">
        <v>3</v>
      </c>
      <c r="AS127" s="980" t="str">
        <f t="shared" si="283"/>
        <v>BUKU PEMBANTU BANK</v>
      </c>
      <c r="AT127" s="981">
        <f t="shared" si="247"/>
        <v>0</v>
      </c>
      <c r="AU127" s="981">
        <f t="shared" si="248"/>
        <v>0</v>
      </c>
      <c r="AV127" s="982">
        <f t="shared" si="284"/>
        <v>0</v>
      </c>
      <c r="AW127" s="983">
        <f t="shared" ref="AW127" si="415">AR127</f>
        <v>3</v>
      </c>
      <c r="AX127" s="980" t="str">
        <f t="shared" si="286"/>
        <v>BUKU PEMBANTU BANK</v>
      </c>
      <c r="AY127" s="984">
        <f t="shared" si="250"/>
        <v>0</v>
      </c>
      <c r="AZ127" s="702">
        <v>4</v>
      </c>
      <c r="BA127" s="649" t="str">
        <f t="shared" si="287"/>
        <v>BUKU PEMBANTU BPP</v>
      </c>
      <c r="BB127" s="651">
        <f t="shared" si="373"/>
        <v>0</v>
      </c>
      <c r="BC127" s="650">
        <f t="shared" ref="BC127" si="416">AZ127</f>
        <v>4</v>
      </c>
      <c r="BD127" s="649" t="str">
        <f t="shared" si="289"/>
        <v>BUKU PEMBANTU BPP</v>
      </c>
      <c r="BE127" s="709">
        <f t="shared" si="374"/>
        <v>0</v>
      </c>
      <c r="BF127" s="944">
        <v>5</v>
      </c>
      <c r="BG127" s="945" t="str">
        <f t="shared" si="290"/>
        <v>BUKU PEMBANTU UANG PERSEDIAAN</v>
      </c>
      <c r="BH127" s="946">
        <f t="shared" si="252"/>
        <v>0</v>
      </c>
      <c r="BI127" s="945">
        <f t="shared" ref="BI127" si="417">BF127</f>
        <v>5</v>
      </c>
      <c r="BJ127" s="947" t="str">
        <f t="shared" si="292"/>
        <v>BUKU PEMBANTU UANG PERSEDIAAN</v>
      </c>
      <c r="BK127" s="948">
        <f t="shared" si="375"/>
        <v>0</v>
      </c>
      <c r="BL127" s="909">
        <v>6</v>
      </c>
      <c r="BM127" s="910" t="str">
        <f t="shared" si="293"/>
        <v>BUKU PEMBANTU LS BENDAHARA</v>
      </c>
      <c r="BN127" s="911">
        <f t="shared" si="254"/>
        <v>0</v>
      </c>
      <c r="BO127" s="910">
        <f t="shared" ref="BO127" si="418">BL127</f>
        <v>6</v>
      </c>
      <c r="BP127" s="912" t="str">
        <f t="shared" si="295"/>
        <v>BUKU PEMBANTU LS BENDAHARA</v>
      </c>
      <c r="BQ127" s="913">
        <f t="shared" si="256"/>
        <v>0</v>
      </c>
      <c r="BR127" s="702">
        <v>7</v>
      </c>
      <c r="BS127" s="650" t="str">
        <f t="shared" si="296"/>
        <v>BUKU PEMBANTU UANG MUKA PERJADIN</v>
      </c>
      <c r="BT127" s="651">
        <f t="shared" si="257"/>
        <v>0</v>
      </c>
      <c r="BU127" s="650">
        <f t="shared" ref="BU127" si="419">BR127</f>
        <v>7</v>
      </c>
      <c r="BV127" s="649" t="str">
        <f t="shared" si="298"/>
        <v>BUKU PEMBANTU UANG MUKA PERJADIN</v>
      </c>
      <c r="BW127" s="709">
        <f t="shared" si="259"/>
        <v>0</v>
      </c>
      <c r="BX127" s="873">
        <v>8</v>
      </c>
      <c r="BY127" s="874" t="str">
        <f t="shared" si="299"/>
        <v>BUKU PEMBANTU PAJAK UP</v>
      </c>
      <c r="BZ127" s="875">
        <f t="shared" si="371"/>
        <v>0</v>
      </c>
      <c r="CA127" s="876">
        <f t="shared" ref="CA127" si="420">BX127</f>
        <v>8</v>
      </c>
      <c r="CB127" s="874" t="str">
        <f t="shared" si="301"/>
        <v>BUKU PEMBANTU PAJAK UP</v>
      </c>
      <c r="CC127" s="877">
        <f t="shared" si="376"/>
        <v>0</v>
      </c>
      <c r="CD127" s="805">
        <v>9</v>
      </c>
      <c r="CE127" s="806" t="str">
        <f t="shared" si="302"/>
        <v>BUKU PEMBANTU BUNGA REKENING</v>
      </c>
      <c r="CF127" s="807">
        <f t="shared" si="261"/>
        <v>0</v>
      </c>
      <c r="CG127" s="806">
        <f t="shared" ref="CG127" si="421">CD127</f>
        <v>9</v>
      </c>
      <c r="CH127" s="806" t="str">
        <f t="shared" si="304"/>
        <v>BUKU PEMBANTU BUNGA REKENING</v>
      </c>
      <c r="CI127" s="808">
        <f t="shared" si="263"/>
        <v>0</v>
      </c>
      <c r="CJ127" s="835">
        <v>10</v>
      </c>
      <c r="CK127" s="836" t="str">
        <f t="shared" si="305"/>
        <v>BUKU PEMBANTU PAJAK UP &amp; LS</v>
      </c>
      <c r="CL127" s="837">
        <f t="shared" si="306"/>
        <v>0</v>
      </c>
      <c r="CM127" s="836">
        <f t="shared" ref="CM127" si="422">CJ127</f>
        <v>10</v>
      </c>
      <c r="CN127" s="836" t="str">
        <f t="shared" si="308"/>
        <v>BUKU PEMBANTU PAJAK UP &amp; LS</v>
      </c>
      <c r="CO127" s="838">
        <f t="shared" si="309"/>
        <v>0</v>
      </c>
      <c r="CP127" s="786">
        <f t="shared" si="310"/>
        <v>0</v>
      </c>
      <c r="CQ127" s="787">
        <f t="shared" si="311"/>
        <v>0</v>
      </c>
      <c r="CR127" s="782">
        <f t="shared" si="312"/>
        <v>0</v>
      </c>
      <c r="CS127" s="733">
        <v>11</v>
      </c>
      <c r="CT127" s="734" t="str">
        <f t="shared" si="313"/>
        <v>BUKU PENGESAHAN BELANJA</v>
      </c>
      <c r="CU127" s="735">
        <f t="shared" si="314"/>
        <v>0</v>
      </c>
      <c r="CV127" s="734">
        <f t="shared" ref="CV127" si="423">CS127</f>
        <v>11</v>
      </c>
      <c r="CW127" s="736" t="str">
        <f t="shared" si="315"/>
        <v>BUKU PENGESAHAN BELANJA</v>
      </c>
      <c r="CX127" s="737">
        <f t="shared" si="316"/>
        <v>0</v>
      </c>
      <c r="CY127" s="769">
        <v>12</v>
      </c>
      <c r="CZ127" s="770" t="str">
        <f t="shared" si="266"/>
        <v>BUKU PENGEMBALIAN BELANJA</v>
      </c>
      <c r="DA127" s="771">
        <f t="shared" si="370"/>
        <v>0</v>
      </c>
      <c r="DB127" s="770">
        <f t="shared" ref="DB127" si="424">CY127</f>
        <v>12</v>
      </c>
      <c r="DC127" s="770" t="str">
        <f t="shared" si="318"/>
        <v>BUKU PENGEMBALIAN BELANJA</v>
      </c>
      <c r="DD127" s="772">
        <f t="shared" si="319"/>
        <v>0</v>
      </c>
    </row>
    <row r="128" spans="1:108" x14ac:dyDescent="0.2">
      <c r="A128" s="1124" t="s">
        <v>684</v>
      </c>
      <c r="B128" s="63"/>
      <c r="C128" s="677"/>
      <c r="D128" s="540" t="str">
        <f t="shared" si="320"/>
        <v>2026.118</v>
      </c>
      <c r="E128" s="648"/>
      <c r="F128" s="610"/>
      <c r="G128" s="649"/>
      <c r="H128" s="650"/>
      <c r="I128" s="542"/>
      <c r="J128" s="650"/>
      <c r="K128" s="650"/>
      <c r="L128" s="680"/>
      <c r="M128" s="543"/>
      <c r="N128" s="543"/>
      <c r="O128" s="651">
        <f t="shared" si="268"/>
        <v>0</v>
      </c>
      <c r="P128" s="1090">
        <f t="shared" si="269"/>
        <v>0</v>
      </c>
      <c r="Q128" s="641">
        <f t="shared" si="235"/>
        <v>0</v>
      </c>
      <c r="R128" s="640">
        <v>1</v>
      </c>
      <c r="S128" s="640" t="str">
        <f t="shared" si="236"/>
        <v>BUKU KAS UMUM</v>
      </c>
      <c r="T128" s="641">
        <f t="shared" si="237"/>
        <v>0</v>
      </c>
      <c r="U128" s="641">
        <f t="shared" si="238"/>
        <v>0</v>
      </c>
      <c r="V128" s="641">
        <f t="shared" si="239"/>
        <v>0</v>
      </c>
      <c r="W128" s="1082">
        <f t="shared" si="270"/>
        <v>0</v>
      </c>
      <c r="X128" s="641">
        <f t="shared" si="240"/>
        <v>0</v>
      </c>
      <c r="Y128" s="640">
        <f t="shared" si="271"/>
        <v>1</v>
      </c>
      <c r="Z128" s="640" t="str">
        <f t="shared" si="241"/>
        <v>BUKU KAS UMUM</v>
      </c>
      <c r="AA128" s="1083">
        <f t="shared" si="242"/>
        <v>0</v>
      </c>
      <c r="AB128" s="1055">
        <v>10</v>
      </c>
      <c r="AC128" s="1056" t="str">
        <f t="shared" si="272"/>
        <v>BUKU PEMBANTU PAJAK UP &amp; LS</v>
      </c>
      <c r="AD128" s="1057">
        <f t="shared" si="273"/>
        <v>0</v>
      </c>
      <c r="AE128" s="1057">
        <f t="shared" si="274"/>
        <v>0</v>
      </c>
      <c r="AF128" s="1057">
        <f t="shared" si="275"/>
        <v>0</v>
      </c>
      <c r="AG128" s="1057">
        <f t="shared" si="276"/>
        <v>0</v>
      </c>
      <c r="AH128" s="1057">
        <f t="shared" si="277"/>
        <v>0</v>
      </c>
      <c r="AI128" s="1058">
        <f t="shared" si="359"/>
        <v>10</v>
      </c>
      <c r="AJ128" s="1058" t="str">
        <f t="shared" si="279"/>
        <v>BUKU PEMBANTU PAJAK UP &amp; LS</v>
      </c>
      <c r="AK128" s="1059">
        <f t="shared" si="244"/>
        <v>0</v>
      </c>
      <c r="AL128" s="1014">
        <v>2</v>
      </c>
      <c r="AM128" s="1015" t="str">
        <f t="shared" si="280"/>
        <v>BUKU PEMBANTU KAS TUNAI</v>
      </c>
      <c r="AN128" s="1016">
        <f t="shared" si="245"/>
        <v>0</v>
      </c>
      <c r="AO128" s="1015">
        <f t="shared" si="360"/>
        <v>2</v>
      </c>
      <c r="AP128" s="1015" t="str">
        <f t="shared" si="282"/>
        <v>BUKU PEMBANTU KAS TUNAI</v>
      </c>
      <c r="AQ128" s="1017">
        <f t="shared" si="372"/>
        <v>0</v>
      </c>
      <c r="AR128" s="979">
        <v>3</v>
      </c>
      <c r="AS128" s="980" t="str">
        <f t="shared" si="283"/>
        <v>BUKU PEMBANTU BANK</v>
      </c>
      <c r="AT128" s="981">
        <f t="shared" si="247"/>
        <v>0</v>
      </c>
      <c r="AU128" s="981">
        <f t="shared" si="248"/>
        <v>0</v>
      </c>
      <c r="AV128" s="982">
        <f t="shared" si="284"/>
        <v>0</v>
      </c>
      <c r="AW128" s="983">
        <f t="shared" si="361"/>
        <v>3</v>
      </c>
      <c r="AX128" s="980" t="str">
        <f t="shared" si="286"/>
        <v>BUKU PEMBANTU BANK</v>
      </c>
      <c r="AY128" s="984">
        <f t="shared" si="250"/>
        <v>0</v>
      </c>
      <c r="AZ128" s="702">
        <v>4</v>
      </c>
      <c r="BA128" s="649" t="str">
        <f t="shared" si="287"/>
        <v>BUKU PEMBANTU BPP</v>
      </c>
      <c r="BB128" s="651">
        <f t="shared" si="373"/>
        <v>0</v>
      </c>
      <c r="BC128" s="650">
        <f t="shared" si="362"/>
        <v>4</v>
      </c>
      <c r="BD128" s="649" t="str">
        <f t="shared" si="289"/>
        <v>BUKU PEMBANTU BPP</v>
      </c>
      <c r="BE128" s="709">
        <f t="shared" si="374"/>
        <v>0</v>
      </c>
      <c r="BF128" s="944">
        <v>5</v>
      </c>
      <c r="BG128" s="945" t="str">
        <f t="shared" si="290"/>
        <v>BUKU PEMBANTU UANG PERSEDIAAN</v>
      </c>
      <c r="BH128" s="946">
        <f t="shared" si="252"/>
        <v>0</v>
      </c>
      <c r="BI128" s="945">
        <f t="shared" si="363"/>
        <v>5</v>
      </c>
      <c r="BJ128" s="947" t="str">
        <f t="shared" si="292"/>
        <v>BUKU PEMBANTU UANG PERSEDIAAN</v>
      </c>
      <c r="BK128" s="948">
        <f t="shared" si="375"/>
        <v>0</v>
      </c>
      <c r="BL128" s="909">
        <v>6</v>
      </c>
      <c r="BM128" s="910" t="str">
        <f t="shared" si="293"/>
        <v>BUKU PEMBANTU LS BENDAHARA</v>
      </c>
      <c r="BN128" s="911">
        <f t="shared" si="254"/>
        <v>0</v>
      </c>
      <c r="BO128" s="910">
        <f t="shared" si="364"/>
        <v>6</v>
      </c>
      <c r="BP128" s="912" t="str">
        <f t="shared" si="295"/>
        <v>BUKU PEMBANTU LS BENDAHARA</v>
      </c>
      <c r="BQ128" s="913">
        <f t="shared" si="256"/>
        <v>0</v>
      </c>
      <c r="BR128" s="702">
        <v>7</v>
      </c>
      <c r="BS128" s="650" t="str">
        <f t="shared" si="296"/>
        <v>BUKU PEMBANTU UANG MUKA PERJADIN</v>
      </c>
      <c r="BT128" s="651">
        <f t="shared" si="257"/>
        <v>0</v>
      </c>
      <c r="BU128" s="650">
        <f t="shared" si="365"/>
        <v>7</v>
      </c>
      <c r="BV128" s="649" t="str">
        <f t="shared" si="298"/>
        <v>BUKU PEMBANTU UANG MUKA PERJADIN</v>
      </c>
      <c r="BW128" s="709">
        <f t="shared" si="259"/>
        <v>0</v>
      </c>
      <c r="BX128" s="873">
        <v>8</v>
      </c>
      <c r="BY128" s="874" t="str">
        <f t="shared" si="299"/>
        <v>BUKU PEMBANTU PAJAK UP</v>
      </c>
      <c r="BZ128" s="875">
        <f t="shared" si="371"/>
        <v>0</v>
      </c>
      <c r="CA128" s="876">
        <f t="shared" si="366"/>
        <v>8</v>
      </c>
      <c r="CB128" s="874" t="str">
        <f t="shared" si="301"/>
        <v>BUKU PEMBANTU PAJAK UP</v>
      </c>
      <c r="CC128" s="877">
        <f t="shared" si="376"/>
        <v>0</v>
      </c>
      <c r="CD128" s="805">
        <v>9</v>
      </c>
      <c r="CE128" s="806" t="str">
        <f t="shared" si="302"/>
        <v>BUKU PEMBANTU BUNGA REKENING</v>
      </c>
      <c r="CF128" s="807">
        <f t="shared" si="261"/>
        <v>0</v>
      </c>
      <c r="CG128" s="806">
        <f t="shared" si="367"/>
        <v>9</v>
      </c>
      <c r="CH128" s="806" t="str">
        <f t="shared" si="304"/>
        <v>BUKU PEMBANTU BUNGA REKENING</v>
      </c>
      <c r="CI128" s="808">
        <f t="shared" si="263"/>
        <v>0</v>
      </c>
      <c r="CJ128" s="835">
        <v>10</v>
      </c>
      <c r="CK128" s="836" t="str">
        <f t="shared" si="305"/>
        <v>BUKU PEMBANTU PAJAK UP &amp; LS</v>
      </c>
      <c r="CL128" s="837">
        <f t="shared" si="306"/>
        <v>0</v>
      </c>
      <c r="CM128" s="836">
        <f t="shared" si="368"/>
        <v>10</v>
      </c>
      <c r="CN128" s="836" t="str">
        <f t="shared" si="308"/>
        <v>BUKU PEMBANTU PAJAK UP &amp; LS</v>
      </c>
      <c r="CO128" s="838">
        <f t="shared" si="309"/>
        <v>0</v>
      </c>
      <c r="CP128" s="786">
        <f t="shared" si="310"/>
        <v>0</v>
      </c>
      <c r="CQ128" s="787">
        <f t="shared" si="311"/>
        <v>0</v>
      </c>
      <c r="CR128" s="782">
        <f t="shared" si="312"/>
        <v>0</v>
      </c>
      <c r="CS128" s="733">
        <v>11</v>
      </c>
      <c r="CT128" s="734" t="str">
        <f t="shared" si="313"/>
        <v>BUKU PENGESAHAN BELANJA</v>
      </c>
      <c r="CU128" s="735">
        <f t="shared" si="314"/>
        <v>0</v>
      </c>
      <c r="CV128" s="734">
        <f t="shared" si="369"/>
        <v>11</v>
      </c>
      <c r="CW128" s="736" t="str">
        <f t="shared" si="315"/>
        <v>BUKU PENGESAHAN BELANJA</v>
      </c>
      <c r="CX128" s="737">
        <f t="shared" si="316"/>
        <v>0</v>
      </c>
      <c r="CY128" s="769">
        <v>12</v>
      </c>
      <c r="CZ128" s="770" t="str">
        <f t="shared" si="266"/>
        <v>BUKU PENGEMBALIAN BELANJA</v>
      </c>
      <c r="DA128" s="771">
        <f t="shared" si="370"/>
        <v>0</v>
      </c>
      <c r="DB128" s="770">
        <f t="shared" si="317"/>
        <v>12</v>
      </c>
      <c r="DC128" s="770" t="str">
        <f t="shared" si="318"/>
        <v>BUKU PENGEMBALIAN BELANJA</v>
      </c>
      <c r="DD128" s="772">
        <f t="shared" si="319"/>
        <v>0</v>
      </c>
    </row>
    <row r="129" spans="1:108" x14ac:dyDescent="0.2">
      <c r="A129" s="647"/>
      <c r="B129" s="63"/>
      <c r="C129" s="677"/>
      <c r="D129" s="540"/>
      <c r="E129" s="648"/>
      <c r="F129" s="610"/>
      <c r="G129" s="649"/>
      <c r="H129" s="650"/>
      <c r="I129" s="542"/>
      <c r="J129" s="650"/>
      <c r="K129" s="543"/>
      <c r="L129" s="680"/>
      <c r="M129" s="543"/>
      <c r="N129" s="543"/>
      <c r="O129" s="651">
        <f t="shared" si="268"/>
        <v>0</v>
      </c>
      <c r="P129" s="1090">
        <f t="shared" si="269"/>
        <v>0</v>
      </c>
      <c r="Q129" s="641">
        <f t="shared" si="235"/>
        <v>0</v>
      </c>
      <c r="R129" s="640">
        <v>1</v>
      </c>
      <c r="S129" s="640" t="str">
        <f t="shared" si="236"/>
        <v>BUKU KAS UMUM</v>
      </c>
      <c r="T129" s="641">
        <f t="shared" si="237"/>
        <v>0</v>
      </c>
      <c r="U129" s="641">
        <f t="shared" si="238"/>
        <v>0</v>
      </c>
      <c r="V129" s="641">
        <f t="shared" si="239"/>
        <v>0</v>
      </c>
      <c r="W129" s="1082">
        <f t="shared" si="270"/>
        <v>0</v>
      </c>
      <c r="X129" s="641">
        <f t="shared" si="240"/>
        <v>0</v>
      </c>
      <c r="Y129" s="640">
        <f t="shared" si="271"/>
        <v>1</v>
      </c>
      <c r="Z129" s="640" t="str">
        <f t="shared" si="241"/>
        <v>BUKU KAS UMUM</v>
      </c>
      <c r="AA129" s="1083">
        <f t="shared" si="242"/>
        <v>0</v>
      </c>
      <c r="AB129" s="1055">
        <v>10</v>
      </c>
      <c r="AC129" s="1056" t="str">
        <f t="shared" si="272"/>
        <v>BUKU PEMBANTU PAJAK UP &amp; LS</v>
      </c>
      <c r="AD129" s="1057">
        <f t="shared" si="273"/>
        <v>0</v>
      </c>
      <c r="AE129" s="1057">
        <f t="shared" si="274"/>
        <v>0</v>
      </c>
      <c r="AF129" s="1057">
        <f t="shared" si="275"/>
        <v>0</v>
      </c>
      <c r="AG129" s="1057">
        <f t="shared" si="276"/>
        <v>0</v>
      </c>
      <c r="AH129" s="1057">
        <f t="shared" si="277"/>
        <v>0</v>
      </c>
      <c r="AI129" s="1058">
        <f t="shared" si="359"/>
        <v>10</v>
      </c>
      <c r="AJ129" s="1058" t="str">
        <f t="shared" si="279"/>
        <v>BUKU PEMBANTU PAJAK UP &amp; LS</v>
      </c>
      <c r="AK129" s="1059">
        <f t="shared" si="244"/>
        <v>0</v>
      </c>
      <c r="AL129" s="1014">
        <v>2</v>
      </c>
      <c r="AM129" s="1015" t="str">
        <f t="shared" si="280"/>
        <v>BUKU PEMBANTU KAS TUNAI</v>
      </c>
      <c r="AN129" s="1016">
        <f t="shared" si="245"/>
        <v>0</v>
      </c>
      <c r="AO129" s="1015">
        <f t="shared" si="360"/>
        <v>2</v>
      </c>
      <c r="AP129" s="1015" t="str">
        <f t="shared" si="282"/>
        <v>BUKU PEMBANTU KAS TUNAI</v>
      </c>
      <c r="AQ129" s="1017">
        <f t="shared" si="372"/>
        <v>0</v>
      </c>
      <c r="AR129" s="979">
        <v>3</v>
      </c>
      <c r="AS129" s="980" t="str">
        <f t="shared" si="283"/>
        <v>BUKU PEMBANTU BANK</v>
      </c>
      <c r="AT129" s="981">
        <f t="shared" si="247"/>
        <v>0</v>
      </c>
      <c r="AU129" s="981">
        <f t="shared" si="248"/>
        <v>0</v>
      </c>
      <c r="AV129" s="982">
        <f t="shared" si="284"/>
        <v>0</v>
      </c>
      <c r="AW129" s="983">
        <f t="shared" si="361"/>
        <v>3</v>
      </c>
      <c r="AX129" s="980" t="str">
        <f t="shared" si="286"/>
        <v>BUKU PEMBANTU BANK</v>
      </c>
      <c r="AY129" s="984">
        <f t="shared" si="250"/>
        <v>0</v>
      </c>
      <c r="AZ129" s="702">
        <v>4</v>
      </c>
      <c r="BA129" s="649" t="str">
        <f t="shared" si="287"/>
        <v>BUKU PEMBANTU BPP</v>
      </c>
      <c r="BB129" s="651">
        <f t="shared" si="373"/>
        <v>0</v>
      </c>
      <c r="BC129" s="650">
        <f t="shared" si="362"/>
        <v>4</v>
      </c>
      <c r="BD129" s="649" t="str">
        <f t="shared" si="289"/>
        <v>BUKU PEMBANTU BPP</v>
      </c>
      <c r="BE129" s="709">
        <f t="shared" si="374"/>
        <v>0</v>
      </c>
      <c r="BF129" s="944">
        <v>5</v>
      </c>
      <c r="BG129" s="945" t="str">
        <f t="shared" si="290"/>
        <v>BUKU PEMBANTU UANG PERSEDIAAN</v>
      </c>
      <c r="BH129" s="946">
        <f t="shared" si="252"/>
        <v>0</v>
      </c>
      <c r="BI129" s="945">
        <f t="shared" si="363"/>
        <v>5</v>
      </c>
      <c r="BJ129" s="947" t="str">
        <f t="shared" si="292"/>
        <v>BUKU PEMBANTU UANG PERSEDIAAN</v>
      </c>
      <c r="BK129" s="948">
        <f t="shared" si="375"/>
        <v>0</v>
      </c>
      <c r="BL129" s="909">
        <v>6</v>
      </c>
      <c r="BM129" s="910" t="str">
        <f t="shared" si="293"/>
        <v>BUKU PEMBANTU LS BENDAHARA</v>
      </c>
      <c r="BN129" s="911">
        <f t="shared" si="254"/>
        <v>0</v>
      </c>
      <c r="BO129" s="910">
        <f t="shared" si="364"/>
        <v>6</v>
      </c>
      <c r="BP129" s="912" t="str">
        <f t="shared" si="295"/>
        <v>BUKU PEMBANTU LS BENDAHARA</v>
      </c>
      <c r="BQ129" s="913">
        <f t="shared" si="256"/>
        <v>0</v>
      </c>
      <c r="BR129" s="702">
        <v>7</v>
      </c>
      <c r="BS129" s="650" t="str">
        <f t="shared" si="296"/>
        <v>BUKU PEMBANTU UANG MUKA PERJADIN</v>
      </c>
      <c r="BT129" s="651">
        <f t="shared" si="257"/>
        <v>0</v>
      </c>
      <c r="BU129" s="650">
        <f t="shared" si="365"/>
        <v>7</v>
      </c>
      <c r="BV129" s="649" t="str">
        <f t="shared" si="298"/>
        <v>BUKU PEMBANTU UANG MUKA PERJADIN</v>
      </c>
      <c r="BW129" s="709">
        <f t="shared" si="259"/>
        <v>0</v>
      </c>
      <c r="BX129" s="873">
        <v>8</v>
      </c>
      <c r="BY129" s="874" t="str">
        <f t="shared" si="299"/>
        <v>BUKU PEMBANTU PAJAK UP</v>
      </c>
      <c r="BZ129" s="875">
        <f t="shared" si="371"/>
        <v>0</v>
      </c>
      <c r="CA129" s="876">
        <f t="shared" si="366"/>
        <v>8</v>
      </c>
      <c r="CB129" s="874" t="str">
        <f t="shared" si="301"/>
        <v>BUKU PEMBANTU PAJAK UP</v>
      </c>
      <c r="CC129" s="877">
        <f t="shared" si="376"/>
        <v>0</v>
      </c>
      <c r="CD129" s="805">
        <v>9</v>
      </c>
      <c r="CE129" s="806" t="str">
        <f t="shared" si="302"/>
        <v>BUKU PEMBANTU BUNGA REKENING</v>
      </c>
      <c r="CF129" s="807">
        <f t="shared" si="261"/>
        <v>0</v>
      </c>
      <c r="CG129" s="806">
        <f t="shared" si="367"/>
        <v>9</v>
      </c>
      <c r="CH129" s="806" t="str">
        <f t="shared" si="304"/>
        <v>BUKU PEMBANTU BUNGA REKENING</v>
      </c>
      <c r="CI129" s="808">
        <f t="shared" si="263"/>
        <v>0</v>
      </c>
      <c r="CJ129" s="835">
        <v>10</v>
      </c>
      <c r="CK129" s="836" t="str">
        <f t="shared" si="305"/>
        <v>BUKU PEMBANTU PAJAK UP &amp; LS</v>
      </c>
      <c r="CL129" s="837">
        <f t="shared" si="306"/>
        <v>0</v>
      </c>
      <c r="CM129" s="836">
        <f t="shared" si="368"/>
        <v>10</v>
      </c>
      <c r="CN129" s="836" t="str">
        <f t="shared" si="308"/>
        <v>BUKU PEMBANTU PAJAK UP &amp; LS</v>
      </c>
      <c r="CO129" s="838">
        <f t="shared" si="309"/>
        <v>0</v>
      </c>
      <c r="CP129" s="786">
        <f t="shared" si="310"/>
        <v>0</v>
      </c>
      <c r="CQ129" s="787">
        <f t="shared" si="311"/>
        <v>0</v>
      </c>
      <c r="CR129" s="782">
        <f t="shared" si="312"/>
        <v>0</v>
      </c>
      <c r="CS129" s="733">
        <v>11</v>
      </c>
      <c r="CT129" s="734" t="str">
        <f t="shared" si="313"/>
        <v>BUKU PENGESAHAN BELANJA</v>
      </c>
      <c r="CU129" s="735">
        <f t="shared" si="314"/>
        <v>0</v>
      </c>
      <c r="CV129" s="734">
        <f t="shared" si="369"/>
        <v>11</v>
      </c>
      <c r="CW129" s="736" t="str">
        <f t="shared" si="315"/>
        <v>BUKU PENGESAHAN BELANJA</v>
      </c>
      <c r="CX129" s="737">
        <f t="shared" si="316"/>
        <v>0</v>
      </c>
      <c r="CY129" s="769">
        <v>12</v>
      </c>
      <c r="CZ129" s="770" t="str">
        <f t="shared" si="266"/>
        <v>BUKU PENGEMBALIAN BELANJA</v>
      </c>
      <c r="DA129" s="771">
        <f t="shared" si="370"/>
        <v>0</v>
      </c>
      <c r="DB129" s="770">
        <f t="shared" si="317"/>
        <v>12</v>
      </c>
      <c r="DC129" s="770" t="str">
        <f t="shared" si="318"/>
        <v>BUKU PENGEMBALIAN BELANJA</v>
      </c>
      <c r="DD129" s="772">
        <f t="shared" si="319"/>
        <v>0</v>
      </c>
    </row>
    <row r="130" spans="1:108" x14ac:dyDescent="0.2">
      <c r="A130" s="647"/>
      <c r="B130" s="63"/>
      <c r="C130" s="677"/>
      <c r="D130" s="601"/>
      <c r="E130" s="648"/>
      <c r="F130" s="610"/>
      <c r="G130" s="649"/>
      <c r="H130" s="650"/>
      <c r="I130" s="542"/>
      <c r="J130" s="650"/>
      <c r="K130" s="543"/>
      <c r="L130" s="529"/>
      <c r="M130" s="543"/>
      <c r="N130" s="543"/>
      <c r="O130" s="651">
        <f t="shared" si="268"/>
        <v>0</v>
      </c>
      <c r="P130" s="1090">
        <f t="shared" si="269"/>
        <v>0</v>
      </c>
      <c r="Q130" s="641">
        <f t="shared" si="235"/>
        <v>0</v>
      </c>
      <c r="R130" s="640">
        <v>1</v>
      </c>
      <c r="S130" s="640" t="str">
        <f t="shared" si="236"/>
        <v>BUKU KAS UMUM</v>
      </c>
      <c r="T130" s="641">
        <f t="shared" si="237"/>
        <v>0</v>
      </c>
      <c r="U130" s="641">
        <f t="shared" si="238"/>
        <v>0</v>
      </c>
      <c r="V130" s="641">
        <f t="shared" si="239"/>
        <v>0</v>
      </c>
      <c r="W130" s="1082">
        <f t="shared" si="270"/>
        <v>0</v>
      </c>
      <c r="X130" s="641">
        <f t="shared" si="240"/>
        <v>0</v>
      </c>
      <c r="Y130" s="640">
        <f t="shared" si="271"/>
        <v>1</v>
      </c>
      <c r="Z130" s="640" t="str">
        <f t="shared" si="241"/>
        <v>BUKU KAS UMUM</v>
      </c>
      <c r="AA130" s="1083">
        <f t="shared" si="242"/>
        <v>0</v>
      </c>
      <c r="AB130" s="1055">
        <v>10</v>
      </c>
      <c r="AC130" s="1056" t="str">
        <f t="shared" si="272"/>
        <v>BUKU PEMBANTU PAJAK UP &amp; LS</v>
      </c>
      <c r="AD130" s="1057">
        <f t="shared" si="273"/>
        <v>0</v>
      </c>
      <c r="AE130" s="1057">
        <f t="shared" si="274"/>
        <v>0</v>
      </c>
      <c r="AF130" s="1057">
        <f t="shared" si="275"/>
        <v>0</v>
      </c>
      <c r="AG130" s="1057">
        <f t="shared" si="276"/>
        <v>0</v>
      </c>
      <c r="AH130" s="1057">
        <f t="shared" si="277"/>
        <v>0</v>
      </c>
      <c r="AI130" s="1058">
        <f t="shared" ref="AI130" si="425">AB130</f>
        <v>10</v>
      </c>
      <c r="AJ130" s="1058" t="str">
        <f t="shared" si="279"/>
        <v>BUKU PEMBANTU PAJAK UP &amp; LS</v>
      </c>
      <c r="AK130" s="1059">
        <f t="shared" si="244"/>
        <v>0</v>
      </c>
      <c r="AL130" s="1014">
        <v>2</v>
      </c>
      <c r="AM130" s="1015" t="str">
        <f t="shared" si="280"/>
        <v>BUKU PEMBANTU KAS TUNAI</v>
      </c>
      <c r="AN130" s="1016">
        <f t="shared" si="245"/>
        <v>0</v>
      </c>
      <c r="AO130" s="1015">
        <f t="shared" ref="AO130" si="426">AL130</f>
        <v>2</v>
      </c>
      <c r="AP130" s="1015" t="str">
        <f t="shared" si="282"/>
        <v>BUKU PEMBANTU KAS TUNAI</v>
      </c>
      <c r="AQ130" s="1017">
        <f t="shared" si="372"/>
        <v>0</v>
      </c>
      <c r="AR130" s="979">
        <v>3</v>
      </c>
      <c r="AS130" s="980" t="str">
        <f t="shared" si="283"/>
        <v>BUKU PEMBANTU BANK</v>
      </c>
      <c r="AT130" s="981">
        <f t="shared" si="247"/>
        <v>0</v>
      </c>
      <c r="AU130" s="981">
        <f t="shared" si="248"/>
        <v>0</v>
      </c>
      <c r="AV130" s="982">
        <f t="shared" si="284"/>
        <v>0</v>
      </c>
      <c r="AW130" s="983">
        <f t="shared" ref="AW130" si="427">AR130</f>
        <v>3</v>
      </c>
      <c r="AX130" s="980" t="str">
        <f t="shared" si="286"/>
        <v>BUKU PEMBANTU BANK</v>
      </c>
      <c r="AY130" s="984">
        <f t="shared" si="250"/>
        <v>0</v>
      </c>
      <c r="AZ130" s="702">
        <v>4</v>
      </c>
      <c r="BA130" s="649" t="str">
        <f t="shared" si="287"/>
        <v>BUKU PEMBANTU BPP</v>
      </c>
      <c r="BB130" s="651">
        <f t="shared" si="373"/>
        <v>0</v>
      </c>
      <c r="BC130" s="650">
        <f t="shared" ref="BC130" si="428">AZ130</f>
        <v>4</v>
      </c>
      <c r="BD130" s="649" t="str">
        <f t="shared" si="289"/>
        <v>BUKU PEMBANTU BPP</v>
      </c>
      <c r="BE130" s="709">
        <f t="shared" si="374"/>
        <v>0</v>
      </c>
      <c r="BF130" s="944">
        <v>5</v>
      </c>
      <c r="BG130" s="945" t="str">
        <f t="shared" si="290"/>
        <v>BUKU PEMBANTU UANG PERSEDIAAN</v>
      </c>
      <c r="BH130" s="946">
        <f t="shared" si="252"/>
        <v>0</v>
      </c>
      <c r="BI130" s="945">
        <f t="shared" ref="BI130" si="429">BF130</f>
        <v>5</v>
      </c>
      <c r="BJ130" s="947" t="str">
        <f t="shared" si="292"/>
        <v>BUKU PEMBANTU UANG PERSEDIAAN</v>
      </c>
      <c r="BK130" s="948">
        <f t="shared" si="375"/>
        <v>0</v>
      </c>
      <c r="BL130" s="909">
        <v>6</v>
      </c>
      <c r="BM130" s="910" t="str">
        <f t="shared" si="293"/>
        <v>BUKU PEMBANTU LS BENDAHARA</v>
      </c>
      <c r="BN130" s="911">
        <f t="shared" si="254"/>
        <v>0</v>
      </c>
      <c r="BO130" s="910">
        <f t="shared" ref="BO130" si="430">BL130</f>
        <v>6</v>
      </c>
      <c r="BP130" s="912" t="str">
        <f t="shared" si="295"/>
        <v>BUKU PEMBANTU LS BENDAHARA</v>
      </c>
      <c r="BQ130" s="913">
        <f t="shared" si="256"/>
        <v>0</v>
      </c>
      <c r="BR130" s="702">
        <v>7</v>
      </c>
      <c r="BS130" s="650" t="str">
        <f t="shared" si="296"/>
        <v>BUKU PEMBANTU UANG MUKA PERJADIN</v>
      </c>
      <c r="BT130" s="651">
        <f t="shared" si="257"/>
        <v>0</v>
      </c>
      <c r="BU130" s="650">
        <f t="shared" ref="BU130" si="431">BR130</f>
        <v>7</v>
      </c>
      <c r="BV130" s="649" t="str">
        <f t="shared" si="298"/>
        <v>BUKU PEMBANTU UANG MUKA PERJADIN</v>
      </c>
      <c r="BW130" s="709">
        <f t="shared" si="259"/>
        <v>0</v>
      </c>
      <c r="BX130" s="873">
        <v>8</v>
      </c>
      <c r="BY130" s="874" t="str">
        <f t="shared" si="299"/>
        <v>BUKU PEMBANTU PAJAK UP</v>
      </c>
      <c r="BZ130" s="875">
        <f t="shared" si="371"/>
        <v>0</v>
      </c>
      <c r="CA130" s="876">
        <f t="shared" ref="CA130" si="432">BX130</f>
        <v>8</v>
      </c>
      <c r="CB130" s="874" t="str">
        <f t="shared" si="301"/>
        <v>BUKU PEMBANTU PAJAK UP</v>
      </c>
      <c r="CC130" s="877">
        <f t="shared" si="376"/>
        <v>0</v>
      </c>
      <c r="CD130" s="805">
        <v>9</v>
      </c>
      <c r="CE130" s="806" t="str">
        <f t="shared" si="302"/>
        <v>BUKU PEMBANTU BUNGA REKENING</v>
      </c>
      <c r="CF130" s="807">
        <f t="shared" si="261"/>
        <v>0</v>
      </c>
      <c r="CG130" s="806">
        <f t="shared" ref="CG130" si="433">CD130</f>
        <v>9</v>
      </c>
      <c r="CH130" s="806" t="str">
        <f t="shared" si="304"/>
        <v>BUKU PEMBANTU BUNGA REKENING</v>
      </c>
      <c r="CI130" s="808">
        <f t="shared" si="263"/>
        <v>0</v>
      </c>
      <c r="CJ130" s="835">
        <v>10</v>
      </c>
      <c r="CK130" s="836" t="str">
        <f t="shared" si="305"/>
        <v>BUKU PEMBANTU PAJAK UP &amp; LS</v>
      </c>
      <c r="CL130" s="837">
        <f t="shared" si="306"/>
        <v>0</v>
      </c>
      <c r="CM130" s="836">
        <f t="shared" ref="CM130" si="434">CJ130</f>
        <v>10</v>
      </c>
      <c r="CN130" s="836" t="str">
        <f t="shared" si="308"/>
        <v>BUKU PEMBANTU PAJAK UP &amp; LS</v>
      </c>
      <c r="CO130" s="838">
        <f t="shared" si="309"/>
        <v>0</v>
      </c>
      <c r="CP130" s="786">
        <f t="shared" si="310"/>
        <v>0</v>
      </c>
      <c r="CQ130" s="787">
        <f t="shared" si="311"/>
        <v>0</v>
      </c>
      <c r="CR130" s="782">
        <f t="shared" si="312"/>
        <v>0</v>
      </c>
      <c r="CS130" s="733">
        <v>11</v>
      </c>
      <c r="CT130" s="734" t="str">
        <f t="shared" si="313"/>
        <v>BUKU PENGESAHAN BELANJA</v>
      </c>
      <c r="CU130" s="735">
        <f t="shared" si="314"/>
        <v>0</v>
      </c>
      <c r="CV130" s="734">
        <f t="shared" ref="CV130" si="435">CS130</f>
        <v>11</v>
      </c>
      <c r="CW130" s="736" t="str">
        <f t="shared" si="315"/>
        <v>BUKU PENGESAHAN BELANJA</v>
      </c>
      <c r="CX130" s="737">
        <f t="shared" si="316"/>
        <v>0</v>
      </c>
      <c r="CY130" s="769">
        <v>12</v>
      </c>
      <c r="CZ130" s="770" t="str">
        <f t="shared" si="266"/>
        <v>BUKU PENGEMBALIAN BELANJA</v>
      </c>
      <c r="DA130" s="771">
        <f t="shared" si="370"/>
        <v>0</v>
      </c>
      <c r="DB130" s="770">
        <f t="shared" ref="DB130" si="436">CY130</f>
        <v>12</v>
      </c>
      <c r="DC130" s="770" t="str">
        <f t="shared" si="318"/>
        <v>BUKU PENGEMBALIAN BELANJA</v>
      </c>
      <c r="DD130" s="772">
        <f t="shared" si="319"/>
        <v>0</v>
      </c>
    </row>
    <row r="131" spans="1:108" x14ac:dyDescent="0.2">
      <c r="A131" s="647"/>
      <c r="B131" s="63"/>
      <c r="C131" s="677"/>
      <c r="D131" s="540"/>
      <c r="E131" s="648"/>
      <c r="F131" s="610"/>
      <c r="G131" s="649"/>
      <c r="H131" s="650"/>
      <c r="I131" s="542"/>
      <c r="J131" s="650"/>
      <c r="K131" s="543"/>
      <c r="L131" s="529"/>
      <c r="M131" s="543"/>
      <c r="N131" s="543"/>
      <c r="O131" s="651">
        <f t="shared" si="268"/>
        <v>0</v>
      </c>
      <c r="P131" s="1090">
        <f t="shared" si="269"/>
        <v>0</v>
      </c>
      <c r="Q131" s="641">
        <f t="shared" si="235"/>
        <v>0</v>
      </c>
      <c r="R131" s="640">
        <v>1</v>
      </c>
      <c r="S131" s="640" t="str">
        <f t="shared" si="236"/>
        <v>BUKU KAS UMUM</v>
      </c>
      <c r="T131" s="641">
        <f t="shared" si="237"/>
        <v>0</v>
      </c>
      <c r="U131" s="641">
        <f t="shared" si="238"/>
        <v>0</v>
      </c>
      <c r="V131" s="641">
        <f t="shared" si="239"/>
        <v>0</v>
      </c>
      <c r="W131" s="1082">
        <f t="shared" si="270"/>
        <v>0</v>
      </c>
      <c r="X131" s="641">
        <f t="shared" si="240"/>
        <v>0</v>
      </c>
      <c r="Y131" s="640">
        <f t="shared" si="271"/>
        <v>1</v>
      </c>
      <c r="Z131" s="640" t="str">
        <f t="shared" si="241"/>
        <v>BUKU KAS UMUM</v>
      </c>
      <c r="AA131" s="1083">
        <f t="shared" si="242"/>
        <v>0</v>
      </c>
      <c r="AB131" s="1055">
        <v>10</v>
      </c>
      <c r="AC131" s="1056" t="str">
        <f t="shared" si="272"/>
        <v>BUKU PEMBANTU PAJAK UP &amp; LS</v>
      </c>
      <c r="AD131" s="1057">
        <f t="shared" si="273"/>
        <v>0</v>
      </c>
      <c r="AE131" s="1057">
        <f t="shared" si="274"/>
        <v>0</v>
      </c>
      <c r="AF131" s="1057">
        <f t="shared" si="275"/>
        <v>0</v>
      </c>
      <c r="AG131" s="1057">
        <f t="shared" si="276"/>
        <v>0</v>
      </c>
      <c r="AH131" s="1057">
        <f t="shared" si="277"/>
        <v>0</v>
      </c>
      <c r="AI131" s="1058">
        <f t="shared" si="359"/>
        <v>10</v>
      </c>
      <c r="AJ131" s="1058" t="str">
        <f t="shared" si="279"/>
        <v>BUKU PEMBANTU PAJAK UP &amp; LS</v>
      </c>
      <c r="AK131" s="1059">
        <f t="shared" si="244"/>
        <v>0</v>
      </c>
      <c r="AL131" s="1014">
        <v>2</v>
      </c>
      <c r="AM131" s="1015" t="str">
        <f t="shared" si="280"/>
        <v>BUKU PEMBANTU KAS TUNAI</v>
      </c>
      <c r="AN131" s="1016">
        <f t="shared" si="245"/>
        <v>0</v>
      </c>
      <c r="AO131" s="1015">
        <f t="shared" si="360"/>
        <v>2</v>
      </c>
      <c r="AP131" s="1015" t="str">
        <f t="shared" si="282"/>
        <v>BUKU PEMBANTU KAS TUNAI</v>
      </c>
      <c r="AQ131" s="1017">
        <f t="shared" si="372"/>
        <v>0</v>
      </c>
      <c r="AR131" s="979">
        <v>3</v>
      </c>
      <c r="AS131" s="980" t="str">
        <f t="shared" si="283"/>
        <v>BUKU PEMBANTU BANK</v>
      </c>
      <c r="AT131" s="981">
        <f t="shared" si="247"/>
        <v>0</v>
      </c>
      <c r="AU131" s="981">
        <f t="shared" si="248"/>
        <v>0</v>
      </c>
      <c r="AV131" s="982">
        <f t="shared" si="284"/>
        <v>0</v>
      </c>
      <c r="AW131" s="983">
        <f t="shared" si="361"/>
        <v>3</v>
      </c>
      <c r="AX131" s="980" t="str">
        <f t="shared" si="286"/>
        <v>BUKU PEMBANTU BANK</v>
      </c>
      <c r="AY131" s="984">
        <f t="shared" si="250"/>
        <v>0</v>
      </c>
      <c r="AZ131" s="702">
        <v>4</v>
      </c>
      <c r="BA131" s="649" t="str">
        <f t="shared" si="287"/>
        <v>BUKU PEMBANTU BPP</v>
      </c>
      <c r="BB131" s="651">
        <f t="shared" si="373"/>
        <v>0</v>
      </c>
      <c r="BC131" s="650">
        <f t="shared" si="362"/>
        <v>4</v>
      </c>
      <c r="BD131" s="649" t="str">
        <f t="shared" si="289"/>
        <v>BUKU PEMBANTU BPP</v>
      </c>
      <c r="BE131" s="709">
        <f t="shared" si="374"/>
        <v>0</v>
      </c>
      <c r="BF131" s="944">
        <v>5</v>
      </c>
      <c r="BG131" s="945" t="str">
        <f t="shared" si="290"/>
        <v>BUKU PEMBANTU UANG PERSEDIAAN</v>
      </c>
      <c r="BH131" s="946">
        <f t="shared" si="252"/>
        <v>0</v>
      </c>
      <c r="BI131" s="945">
        <f t="shared" si="363"/>
        <v>5</v>
      </c>
      <c r="BJ131" s="947" t="str">
        <f t="shared" si="292"/>
        <v>BUKU PEMBANTU UANG PERSEDIAAN</v>
      </c>
      <c r="BK131" s="948">
        <f t="shared" si="375"/>
        <v>0</v>
      </c>
      <c r="BL131" s="909">
        <v>6</v>
      </c>
      <c r="BM131" s="910" t="str">
        <f t="shared" si="293"/>
        <v>BUKU PEMBANTU LS BENDAHARA</v>
      </c>
      <c r="BN131" s="911">
        <f t="shared" si="254"/>
        <v>0</v>
      </c>
      <c r="BO131" s="910">
        <f t="shared" si="364"/>
        <v>6</v>
      </c>
      <c r="BP131" s="912" t="str">
        <f t="shared" si="295"/>
        <v>BUKU PEMBANTU LS BENDAHARA</v>
      </c>
      <c r="BQ131" s="913">
        <f t="shared" si="256"/>
        <v>0</v>
      </c>
      <c r="BR131" s="702">
        <v>7</v>
      </c>
      <c r="BS131" s="650" t="str">
        <f t="shared" si="296"/>
        <v>BUKU PEMBANTU UANG MUKA PERJADIN</v>
      </c>
      <c r="BT131" s="651">
        <f t="shared" si="257"/>
        <v>0</v>
      </c>
      <c r="BU131" s="650">
        <f t="shared" si="365"/>
        <v>7</v>
      </c>
      <c r="BV131" s="649" t="str">
        <f t="shared" si="298"/>
        <v>BUKU PEMBANTU UANG MUKA PERJADIN</v>
      </c>
      <c r="BW131" s="709">
        <f t="shared" si="259"/>
        <v>0</v>
      </c>
      <c r="BX131" s="873">
        <v>8</v>
      </c>
      <c r="BY131" s="874" t="str">
        <f t="shared" si="299"/>
        <v>BUKU PEMBANTU PAJAK UP</v>
      </c>
      <c r="BZ131" s="875">
        <f t="shared" si="371"/>
        <v>0</v>
      </c>
      <c r="CA131" s="876">
        <f t="shared" si="366"/>
        <v>8</v>
      </c>
      <c r="CB131" s="874" t="str">
        <f t="shared" si="301"/>
        <v>BUKU PEMBANTU PAJAK UP</v>
      </c>
      <c r="CC131" s="877">
        <f t="shared" si="376"/>
        <v>0</v>
      </c>
      <c r="CD131" s="805">
        <v>9</v>
      </c>
      <c r="CE131" s="806" t="str">
        <f t="shared" si="302"/>
        <v>BUKU PEMBANTU BUNGA REKENING</v>
      </c>
      <c r="CF131" s="807">
        <f t="shared" si="261"/>
        <v>0</v>
      </c>
      <c r="CG131" s="806">
        <f t="shared" si="367"/>
        <v>9</v>
      </c>
      <c r="CH131" s="806" t="str">
        <f t="shared" si="304"/>
        <v>BUKU PEMBANTU BUNGA REKENING</v>
      </c>
      <c r="CI131" s="808">
        <f t="shared" si="263"/>
        <v>0</v>
      </c>
      <c r="CJ131" s="835">
        <v>10</v>
      </c>
      <c r="CK131" s="836" t="str">
        <f t="shared" si="305"/>
        <v>BUKU PEMBANTU PAJAK UP &amp; LS</v>
      </c>
      <c r="CL131" s="837">
        <f t="shared" si="306"/>
        <v>0</v>
      </c>
      <c r="CM131" s="836">
        <f t="shared" si="368"/>
        <v>10</v>
      </c>
      <c r="CN131" s="836" t="str">
        <f t="shared" si="308"/>
        <v>BUKU PEMBANTU PAJAK UP &amp; LS</v>
      </c>
      <c r="CO131" s="838">
        <f t="shared" si="309"/>
        <v>0</v>
      </c>
      <c r="CP131" s="786">
        <f t="shared" si="310"/>
        <v>0</v>
      </c>
      <c r="CQ131" s="787">
        <f t="shared" si="311"/>
        <v>0</v>
      </c>
      <c r="CR131" s="782">
        <f t="shared" si="312"/>
        <v>0</v>
      </c>
      <c r="CS131" s="733">
        <v>11</v>
      </c>
      <c r="CT131" s="734" t="str">
        <f t="shared" si="313"/>
        <v>BUKU PENGESAHAN BELANJA</v>
      </c>
      <c r="CU131" s="735">
        <f t="shared" si="314"/>
        <v>0</v>
      </c>
      <c r="CV131" s="734">
        <f t="shared" si="369"/>
        <v>11</v>
      </c>
      <c r="CW131" s="736" t="str">
        <f t="shared" si="315"/>
        <v>BUKU PENGESAHAN BELANJA</v>
      </c>
      <c r="CX131" s="737">
        <f t="shared" si="316"/>
        <v>0</v>
      </c>
      <c r="CY131" s="769">
        <v>12</v>
      </c>
      <c r="CZ131" s="770" t="str">
        <f t="shared" si="266"/>
        <v>BUKU PENGEMBALIAN BELANJA</v>
      </c>
      <c r="DA131" s="771">
        <f t="shared" si="370"/>
        <v>0</v>
      </c>
      <c r="DB131" s="770">
        <f t="shared" si="317"/>
        <v>12</v>
      </c>
      <c r="DC131" s="770" t="str">
        <f t="shared" si="318"/>
        <v>BUKU PENGEMBALIAN BELANJA</v>
      </c>
      <c r="DD131" s="772">
        <f t="shared" si="319"/>
        <v>0</v>
      </c>
    </row>
    <row r="132" spans="1:108" x14ac:dyDescent="0.2">
      <c r="A132" s="647"/>
      <c r="B132" s="63"/>
      <c r="C132" s="677"/>
      <c r="D132" s="601"/>
      <c r="E132" s="648"/>
      <c r="F132" s="610"/>
      <c r="G132" s="649"/>
      <c r="H132" s="650"/>
      <c r="I132" s="542"/>
      <c r="J132" s="650"/>
      <c r="K132" s="543"/>
      <c r="L132" s="529"/>
      <c r="M132" s="543"/>
      <c r="N132" s="543"/>
      <c r="O132" s="651">
        <f t="shared" si="268"/>
        <v>0</v>
      </c>
      <c r="P132" s="1090">
        <f t="shared" si="269"/>
        <v>0</v>
      </c>
      <c r="Q132" s="641">
        <f t="shared" si="235"/>
        <v>0</v>
      </c>
      <c r="R132" s="640">
        <v>1</v>
      </c>
      <c r="S132" s="640" t="str">
        <f t="shared" si="236"/>
        <v>BUKU KAS UMUM</v>
      </c>
      <c r="T132" s="641">
        <f t="shared" si="237"/>
        <v>0</v>
      </c>
      <c r="U132" s="641">
        <f t="shared" si="238"/>
        <v>0</v>
      </c>
      <c r="V132" s="641">
        <f t="shared" si="239"/>
        <v>0</v>
      </c>
      <c r="W132" s="1082">
        <f t="shared" si="270"/>
        <v>0</v>
      </c>
      <c r="X132" s="641">
        <f t="shared" si="240"/>
        <v>0</v>
      </c>
      <c r="Y132" s="640">
        <f t="shared" si="271"/>
        <v>1</v>
      </c>
      <c r="Z132" s="640" t="str">
        <f t="shared" si="241"/>
        <v>BUKU KAS UMUM</v>
      </c>
      <c r="AA132" s="1083">
        <f t="shared" si="242"/>
        <v>0</v>
      </c>
      <c r="AB132" s="1055">
        <v>10</v>
      </c>
      <c r="AC132" s="1056" t="str">
        <f t="shared" si="272"/>
        <v>BUKU PEMBANTU PAJAK UP &amp; LS</v>
      </c>
      <c r="AD132" s="1057">
        <f t="shared" si="273"/>
        <v>0</v>
      </c>
      <c r="AE132" s="1057">
        <f t="shared" si="274"/>
        <v>0</v>
      </c>
      <c r="AF132" s="1057">
        <f t="shared" si="275"/>
        <v>0</v>
      </c>
      <c r="AG132" s="1057">
        <f t="shared" si="276"/>
        <v>0</v>
      </c>
      <c r="AH132" s="1057">
        <f t="shared" si="277"/>
        <v>0</v>
      </c>
      <c r="AI132" s="1058">
        <f t="shared" ref="AI132" si="437">AB132</f>
        <v>10</v>
      </c>
      <c r="AJ132" s="1058" t="str">
        <f t="shared" si="279"/>
        <v>BUKU PEMBANTU PAJAK UP &amp; LS</v>
      </c>
      <c r="AK132" s="1059">
        <f t="shared" si="244"/>
        <v>0</v>
      </c>
      <c r="AL132" s="1014">
        <v>2</v>
      </c>
      <c r="AM132" s="1015" t="str">
        <f t="shared" si="280"/>
        <v>BUKU PEMBANTU KAS TUNAI</v>
      </c>
      <c r="AN132" s="1016">
        <f t="shared" si="245"/>
        <v>0</v>
      </c>
      <c r="AO132" s="1015">
        <f t="shared" si="360"/>
        <v>2</v>
      </c>
      <c r="AP132" s="1015" t="str">
        <f t="shared" si="282"/>
        <v>BUKU PEMBANTU KAS TUNAI</v>
      </c>
      <c r="AQ132" s="1017">
        <f t="shared" si="372"/>
        <v>0</v>
      </c>
      <c r="AR132" s="979">
        <v>3</v>
      </c>
      <c r="AS132" s="980" t="str">
        <f t="shared" si="283"/>
        <v>BUKU PEMBANTU BANK</v>
      </c>
      <c r="AT132" s="981">
        <f t="shared" si="247"/>
        <v>0</v>
      </c>
      <c r="AU132" s="981">
        <f t="shared" si="248"/>
        <v>0</v>
      </c>
      <c r="AV132" s="982">
        <f t="shared" si="284"/>
        <v>0</v>
      </c>
      <c r="AW132" s="983">
        <f t="shared" ref="AW132" si="438">AR132</f>
        <v>3</v>
      </c>
      <c r="AX132" s="980" t="str">
        <f t="shared" si="286"/>
        <v>BUKU PEMBANTU BANK</v>
      </c>
      <c r="AY132" s="984">
        <f t="shared" si="250"/>
        <v>0</v>
      </c>
      <c r="AZ132" s="702">
        <v>4</v>
      </c>
      <c r="BA132" s="649" t="str">
        <f t="shared" si="287"/>
        <v>BUKU PEMBANTU BPP</v>
      </c>
      <c r="BB132" s="651">
        <f t="shared" si="373"/>
        <v>0</v>
      </c>
      <c r="BC132" s="650">
        <f t="shared" si="362"/>
        <v>4</v>
      </c>
      <c r="BD132" s="649" t="str">
        <f t="shared" si="289"/>
        <v>BUKU PEMBANTU BPP</v>
      </c>
      <c r="BE132" s="709">
        <f t="shared" si="374"/>
        <v>0</v>
      </c>
      <c r="BF132" s="944">
        <v>5</v>
      </c>
      <c r="BG132" s="945" t="str">
        <f t="shared" si="290"/>
        <v>BUKU PEMBANTU UANG PERSEDIAAN</v>
      </c>
      <c r="BH132" s="946">
        <f t="shared" si="252"/>
        <v>0</v>
      </c>
      <c r="BI132" s="945">
        <f t="shared" si="363"/>
        <v>5</v>
      </c>
      <c r="BJ132" s="947" t="str">
        <f t="shared" si="292"/>
        <v>BUKU PEMBANTU UANG PERSEDIAAN</v>
      </c>
      <c r="BK132" s="948">
        <f t="shared" si="375"/>
        <v>0</v>
      </c>
      <c r="BL132" s="909">
        <v>6</v>
      </c>
      <c r="BM132" s="910" t="str">
        <f t="shared" si="293"/>
        <v>BUKU PEMBANTU LS BENDAHARA</v>
      </c>
      <c r="BN132" s="911">
        <f t="shared" si="254"/>
        <v>0</v>
      </c>
      <c r="BO132" s="910">
        <f t="shared" si="364"/>
        <v>6</v>
      </c>
      <c r="BP132" s="912" t="str">
        <f t="shared" si="295"/>
        <v>BUKU PEMBANTU LS BENDAHARA</v>
      </c>
      <c r="BQ132" s="913">
        <f t="shared" si="256"/>
        <v>0</v>
      </c>
      <c r="BR132" s="702">
        <v>7</v>
      </c>
      <c r="BS132" s="650" t="str">
        <f t="shared" si="296"/>
        <v>BUKU PEMBANTU UANG MUKA PERJADIN</v>
      </c>
      <c r="BT132" s="651">
        <f t="shared" si="257"/>
        <v>0</v>
      </c>
      <c r="BU132" s="650">
        <f t="shared" si="365"/>
        <v>7</v>
      </c>
      <c r="BV132" s="649" t="str">
        <f t="shared" si="298"/>
        <v>BUKU PEMBANTU UANG MUKA PERJADIN</v>
      </c>
      <c r="BW132" s="709">
        <f t="shared" si="259"/>
        <v>0</v>
      </c>
      <c r="BX132" s="873">
        <v>8</v>
      </c>
      <c r="BY132" s="874" t="str">
        <f t="shared" si="299"/>
        <v>BUKU PEMBANTU PAJAK UP</v>
      </c>
      <c r="BZ132" s="875">
        <f t="shared" si="371"/>
        <v>0</v>
      </c>
      <c r="CA132" s="876">
        <f t="shared" si="366"/>
        <v>8</v>
      </c>
      <c r="CB132" s="874" t="str">
        <f t="shared" si="301"/>
        <v>BUKU PEMBANTU PAJAK UP</v>
      </c>
      <c r="CC132" s="877">
        <f t="shared" si="376"/>
        <v>0</v>
      </c>
      <c r="CD132" s="805">
        <v>9</v>
      </c>
      <c r="CE132" s="806" t="str">
        <f t="shared" si="302"/>
        <v>BUKU PEMBANTU BUNGA REKENING</v>
      </c>
      <c r="CF132" s="807">
        <f t="shared" si="261"/>
        <v>0</v>
      </c>
      <c r="CG132" s="806">
        <f t="shared" si="367"/>
        <v>9</v>
      </c>
      <c r="CH132" s="806" t="str">
        <f t="shared" si="304"/>
        <v>BUKU PEMBANTU BUNGA REKENING</v>
      </c>
      <c r="CI132" s="808">
        <f t="shared" si="263"/>
        <v>0</v>
      </c>
      <c r="CJ132" s="835">
        <v>10</v>
      </c>
      <c r="CK132" s="836" t="str">
        <f t="shared" si="305"/>
        <v>BUKU PEMBANTU PAJAK UP &amp; LS</v>
      </c>
      <c r="CL132" s="837">
        <f t="shared" si="306"/>
        <v>0</v>
      </c>
      <c r="CM132" s="836">
        <f t="shared" si="368"/>
        <v>10</v>
      </c>
      <c r="CN132" s="836" t="str">
        <f t="shared" si="308"/>
        <v>BUKU PEMBANTU PAJAK UP &amp; LS</v>
      </c>
      <c r="CO132" s="838">
        <f t="shared" si="309"/>
        <v>0</v>
      </c>
      <c r="CP132" s="786">
        <f t="shared" si="310"/>
        <v>0</v>
      </c>
      <c r="CQ132" s="787">
        <f t="shared" si="311"/>
        <v>0</v>
      </c>
      <c r="CR132" s="782">
        <f t="shared" si="312"/>
        <v>0</v>
      </c>
      <c r="CS132" s="733">
        <v>11</v>
      </c>
      <c r="CT132" s="734" t="str">
        <f t="shared" si="313"/>
        <v>BUKU PENGESAHAN BELANJA</v>
      </c>
      <c r="CU132" s="735">
        <f t="shared" si="314"/>
        <v>0</v>
      </c>
      <c r="CV132" s="734">
        <f t="shared" ref="CV132" si="439">CS132</f>
        <v>11</v>
      </c>
      <c r="CW132" s="736" t="str">
        <f t="shared" si="315"/>
        <v>BUKU PENGESAHAN BELANJA</v>
      </c>
      <c r="CX132" s="737">
        <f t="shared" si="316"/>
        <v>0</v>
      </c>
      <c r="CY132" s="769">
        <v>12</v>
      </c>
      <c r="CZ132" s="770" t="str">
        <f t="shared" si="266"/>
        <v>BUKU PENGEMBALIAN BELANJA</v>
      </c>
      <c r="DA132" s="771">
        <f t="shared" si="370"/>
        <v>0</v>
      </c>
      <c r="DB132" s="770">
        <f t="shared" ref="DB132" si="440">CY132</f>
        <v>12</v>
      </c>
      <c r="DC132" s="770" t="str">
        <f t="shared" si="318"/>
        <v>BUKU PENGEMBALIAN BELANJA</v>
      </c>
      <c r="DD132" s="772">
        <f t="shared" si="319"/>
        <v>0</v>
      </c>
    </row>
    <row r="133" spans="1:108" x14ac:dyDescent="0.2">
      <c r="A133" s="647"/>
      <c r="B133" s="63"/>
      <c r="C133" s="677"/>
      <c r="D133" s="540"/>
      <c r="E133" s="648"/>
      <c r="F133" s="610"/>
      <c r="G133" s="649"/>
      <c r="H133" s="650"/>
      <c r="I133" s="542"/>
      <c r="J133" s="650"/>
      <c r="K133" s="543"/>
      <c r="L133" s="529"/>
      <c r="M133" s="543"/>
      <c r="N133" s="543"/>
      <c r="O133" s="651">
        <f t="shared" si="268"/>
        <v>0</v>
      </c>
      <c r="P133" s="1090">
        <f t="shared" si="269"/>
        <v>0</v>
      </c>
      <c r="Q133" s="641">
        <f t="shared" si="235"/>
        <v>0</v>
      </c>
      <c r="R133" s="640">
        <v>1</v>
      </c>
      <c r="S133" s="640" t="str">
        <f t="shared" si="236"/>
        <v>BUKU KAS UMUM</v>
      </c>
      <c r="T133" s="641">
        <f t="shared" si="237"/>
        <v>0</v>
      </c>
      <c r="U133" s="641">
        <f t="shared" si="238"/>
        <v>0</v>
      </c>
      <c r="V133" s="641">
        <f t="shared" si="239"/>
        <v>0</v>
      </c>
      <c r="W133" s="1082">
        <f t="shared" si="270"/>
        <v>0</v>
      </c>
      <c r="X133" s="641">
        <f t="shared" si="240"/>
        <v>0</v>
      </c>
      <c r="Y133" s="640">
        <f t="shared" si="271"/>
        <v>1</v>
      </c>
      <c r="Z133" s="640" t="str">
        <f t="shared" si="241"/>
        <v>BUKU KAS UMUM</v>
      </c>
      <c r="AA133" s="1083">
        <f t="shared" si="242"/>
        <v>0</v>
      </c>
      <c r="AB133" s="1055">
        <v>10</v>
      </c>
      <c r="AC133" s="1056" t="str">
        <f t="shared" si="272"/>
        <v>BUKU PEMBANTU PAJAK UP &amp; LS</v>
      </c>
      <c r="AD133" s="1057">
        <f t="shared" si="273"/>
        <v>0</v>
      </c>
      <c r="AE133" s="1057">
        <f t="shared" si="274"/>
        <v>0</v>
      </c>
      <c r="AF133" s="1057">
        <f t="shared" si="275"/>
        <v>0</v>
      </c>
      <c r="AG133" s="1057">
        <f t="shared" si="276"/>
        <v>0</v>
      </c>
      <c r="AH133" s="1057">
        <f t="shared" si="277"/>
        <v>0</v>
      </c>
      <c r="AI133" s="1058">
        <f t="shared" si="359"/>
        <v>10</v>
      </c>
      <c r="AJ133" s="1058" t="str">
        <f t="shared" si="279"/>
        <v>BUKU PEMBANTU PAJAK UP &amp; LS</v>
      </c>
      <c r="AK133" s="1059">
        <f t="shared" si="244"/>
        <v>0</v>
      </c>
      <c r="AL133" s="1014">
        <v>2</v>
      </c>
      <c r="AM133" s="1015" t="str">
        <f t="shared" si="280"/>
        <v>BUKU PEMBANTU KAS TUNAI</v>
      </c>
      <c r="AN133" s="1016">
        <f t="shared" si="245"/>
        <v>0</v>
      </c>
      <c r="AO133" s="1015">
        <f t="shared" ref="AO133:AO141" si="441">AL133</f>
        <v>2</v>
      </c>
      <c r="AP133" s="1015" t="str">
        <f t="shared" si="282"/>
        <v>BUKU PEMBANTU KAS TUNAI</v>
      </c>
      <c r="AQ133" s="1017">
        <f t="shared" si="372"/>
        <v>0</v>
      </c>
      <c r="AR133" s="979">
        <v>3</v>
      </c>
      <c r="AS133" s="980" t="str">
        <f t="shared" si="283"/>
        <v>BUKU PEMBANTU BANK</v>
      </c>
      <c r="AT133" s="981">
        <f t="shared" si="247"/>
        <v>0</v>
      </c>
      <c r="AU133" s="981">
        <f t="shared" si="248"/>
        <v>0</v>
      </c>
      <c r="AV133" s="982">
        <f t="shared" si="284"/>
        <v>0</v>
      </c>
      <c r="AW133" s="983">
        <f t="shared" si="361"/>
        <v>3</v>
      </c>
      <c r="AX133" s="980" t="str">
        <f t="shared" si="286"/>
        <v>BUKU PEMBANTU BANK</v>
      </c>
      <c r="AY133" s="984">
        <f t="shared" si="250"/>
        <v>0</v>
      </c>
      <c r="AZ133" s="702">
        <v>4</v>
      </c>
      <c r="BA133" s="649" t="str">
        <f t="shared" si="287"/>
        <v>BUKU PEMBANTU BPP</v>
      </c>
      <c r="BB133" s="651">
        <f t="shared" si="373"/>
        <v>0</v>
      </c>
      <c r="BC133" s="650">
        <f t="shared" ref="BC133:BC141" si="442">AZ133</f>
        <v>4</v>
      </c>
      <c r="BD133" s="649" t="str">
        <f t="shared" si="289"/>
        <v>BUKU PEMBANTU BPP</v>
      </c>
      <c r="BE133" s="709">
        <f t="shared" si="374"/>
        <v>0</v>
      </c>
      <c r="BF133" s="944">
        <v>5</v>
      </c>
      <c r="BG133" s="945" t="str">
        <f t="shared" si="290"/>
        <v>BUKU PEMBANTU UANG PERSEDIAAN</v>
      </c>
      <c r="BH133" s="946">
        <f t="shared" si="252"/>
        <v>0</v>
      </c>
      <c r="BI133" s="945">
        <f t="shared" ref="BI133:BI141" si="443">BF133</f>
        <v>5</v>
      </c>
      <c r="BJ133" s="947" t="str">
        <f t="shared" si="292"/>
        <v>BUKU PEMBANTU UANG PERSEDIAAN</v>
      </c>
      <c r="BK133" s="948">
        <f t="shared" si="375"/>
        <v>0</v>
      </c>
      <c r="BL133" s="909">
        <v>6</v>
      </c>
      <c r="BM133" s="910" t="str">
        <f t="shared" si="293"/>
        <v>BUKU PEMBANTU LS BENDAHARA</v>
      </c>
      <c r="BN133" s="911">
        <f t="shared" si="254"/>
        <v>0</v>
      </c>
      <c r="BO133" s="910">
        <f t="shared" ref="BO133:BO141" si="444">BL133</f>
        <v>6</v>
      </c>
      <c r="BP133" s="912" t="str">
        <f t="shared" si="295"/>
        <v>BUKU PEMBANTU LS BENDAHARA</v>
      </c>
      <c r="BQ133" s="913">
        <f t="shared" si="256"/>
        <v>0</v>
      </c>
      <c r="BR133" s="702">
        <v>7</v>
      </c>
      <c r="BS133" s="650" t="str">
        <f t="shared" si="296"/>
        <v>BUKU PEMBANTU UANG MUKA PERJADIN</v>
      </c>
      <c r="BT133" s="651">
        <f t="shared" si="257"/>
        <v>0</v>
      </c>
      <c r="BU133" s="650">
        <f t="shared" ref="BU133:BU141" si="445">BR133</f>
        <v>7</v>
      </c>
      <c r="BV133" s="649" t="str">
        <f t="shared" si="298"/>
        <v>BUKU PEMBANTU UANG MUKA PERJADIN</v>
      </c>
      <c r="BW133" s="709">
        <f t="shared" si="259"/>
        <v>0</v>
      </c>
      <c r="BX133" s="873">
        <v>8</v>
      </c>
      <c r="BY133" s="874" t="str">
        <f t="shared" si="299"/>
        <v>BUKU PEMBANTU PAJAK UP</v>
      </c>
      <c r="BZ133" s="875">
        <f t="shared" si="371"/>
        <v>0</v>
      </c>
      <c r="CA133" s="876">
        <f t="shared" ref="CA133:CA141" si="446">BX133</f>
        <v>8</v>
      </c>
      <c r="CB133" s="874" t="str">
        <f t="shared" si="301"/>
        <v>BUKU PEMBANTU PAJAK UP</v>
      </c>
      <c r="CC133" s="877">
        <f t="shared" si="376"/>
        <v>0</v>
      </c>
      <c r="CD133" s="805">
        <v>9</v>
      </c>
      <c r="CE133" s="806" t="str">
        <f t="shared" si="302"/>
        <v>BUKU PEMBANTU BUNGA REKENING</v>
      </c>
      <c r="CF133" s="807">
        <f t="shared" si="261"/>
        <v>0</v>
      </c>
      <c r="CG133" s="806">
        <f t="shared" ref="CG133:CG141" si="447">CD133</f>
        <v>9</v>
      </c>
      <c r="CH133" s="806" t="str">
        <f t="shared" si="304"/>
        <v>BUKU PEMBANTU BUNGA REKENING</v>
      </c>
      <c r="CI133" s="808">
        <f t="shared" si="263"/>
        <v>0</v>
      </c>
      <c r="CJ133" s="835">
        <v>10</v>
      </c>
      <c r="CK133" s="836" t="str">
        <f t="shared" si="305"/>
        <v>BUKU PEMBANTU PAJAK UP &amp; LS</v>
      </c>
      <c r="CL133" s="837">
        <f t="shared" si="306"/>
        <v>0</v>
      </c>
      <c r="CM133" s="836">
        <f t="shared" ref="CM133:CM141" si="448">CJ133</f>
        <v>10</v>
      </c>
      <c r="CN133" s="836" t="str">
        <f t="shared" si="308"/>
        <v>BUKU PEMBANTU PAJAK UP &amp; LS</v>
      </c>
      <c r="CO133" s="838">
        <f t="shared" si="309"/>
        <v>0</v>
      </c>
      <c r="CP133" s="786">
        <f t="shared" si="310"/>
        <v>0</v>
      </c>
      <c r="CQ133" s="787">
        <f t="shared" si="311"/>
        <v>0</v>
      </c>
      <c r="CR133" s="782">
        <f t="shared" si="312"/>
        <v>0</v>
      </c>
      <c r="CS133" s="733">
        <v>11</v>
      </c>
      <c r="CT133" s="734" t="str">
        <f t="shared" si="313"/>
        <v>BUKU PENGESAHAN BELANJA</v>
      </c>
      <c r="CU133" s="735">
        <f t="shared" si="314"/>
        <v>0</v>
      </c>
      <c r="CV133" s="734">
        <f t="shared" si="369"/>
        <v>11</v>
      </c>
      <c r="CW133" s="736" t="str">
        <f t="shared" si="315"/>
        <v>BUKU PENGESAHAN BELANJA</v>
      </c>
      <c r="CX133" s="737">
        <f t="shared" si="316"/>
        <v>0</v>
      </c>
      <c r="CY133" s="769">
        <v>12</v>
      </c>
      <c r="CZ133" s="770" t="str">
        <f t="shared" si="266"/>
        <v>BUKU PENGEMBALIAN BELANJA</v>
      </c>
      <c r="DA133" s="771">
        <f t="shared" si="370"/>
        <v>0</v>
      </c>
      <c r="DB133" s="770">
        <f t="shared" si="317"/>
        <v>12</v>
      </c>
      <c r="DC133" s="770" t="str">
        <f t="shared" si="318"/>
        <v>BUKU PENGEMBALIAN BELANJA</v>
      </c>
      <c r="DD133" s="772">
        <f t="shared" si="319"/>
        <v>0</v>
      </c>
    </row>
    <row r="134" spans="1:108" x14ac:dyDescent="0.2">
      <c r="A134" s="647"/>
      <c r="B134" s="63"/>
      <c r="C134" s="677"/>
      <c r="D134" s="601"/>
      <c r="E134" s="648"/>
      <c r="F134" s="610"/>
      <c r="G134" s="649"/>
      <c r="H134" s="650"/>
      <c r="I134" s="542"/>
      <c r="J134" s="650"/>
      <c r="K134" s="543"/>
      <c r="L134" s="529"/>
      <c r="M134" s="543"/>
      <c r="N134" s="543"/>
      <c r="O134" s="651">
        <f t="shared" si="268"/>
        <v>0</v>
      </c>
      <c r="P134" s="1090">
        <f t="shared" si="269"/>
        <v>0</v>
      </c>
      <c r="Q134" s="641">
        <f t="shared" si="235"/>
        <v>0</v>
      </c>
      <c r="R134" s="640">
        <v>1</v>
      </c>
      <c r="S134" s="640" t="str">
        <f t="shared" si="236"/>
        <v>BUKU KAS UMUM</v>
      </c>
      <c r="T134" s="641">
        <f t="shared" si="237"/>
        <v>0</v>
      </c>
      <c r="U134" s="641">
        <f t="shared" si="238"/>
        <v>0</v>
      </c>
      <c r="V134" s="641">
        <f t="shared" si="239"/>
        <v>0</v>
      </c>
      <c r="W134" s="1082">
        <f t="shared" si="270"/>
        <v>0</v>
      </c>
      <c r="X134" s="641">
        <f t="shared" si="240"/>
        <v>0</v>
      </c>
      <c r="Y134" s="640">
        <f t="shared" si="271"/>
        <v>1</v>
      </c>
      <c r="Z134" s="640" t="str">
        <f t="shared" si="241"/>
        <v>BUKU KAS UMUM</v>
      </c>
      <c r="AA134" s="1083">
        <f t="shared" si="242"/>
        <v>0</v>
      </c>
      <c r="AB134" s="1055">
        <v>10</v>
      </c>
      <c r="AC134" s="1056" t="str">
        <f t="shared" si="272"/>
        <v>BUKU PEMBANTU PAJAK UP &amp; LS</v>
      </c>
      <c r="AD134" s="1057">
        <f t="shared" si="273"/>
        <v>0</v>
      </c>
      <c r="AE134" s="1057">
        <f t="shared" si="274"/>
        <v>0</v>
      </c>
      <c r="AF134" s="1057">
        <f t="shared" si="275"/>
        <v>0</v>
      </c>
      <c r="AG134" s="1057">
        <f t="shared" si="276"/>
        <v>0</v>
      </c>
      <c r="AH134" s="1057">
        <f t="shared" si="277"/>
        <v>0</v>
      </c>
      <c r="AI134" s="1058">
        <f t="shared" si="359"/>
        <v>10</v>
      </c>
      <c r="AJ134" s="1058" t="str">
        <f t="shared" si="279"/>
        <v>BUKU PEMBANTU PAJAK UP &amp; LS</v>
      </c>
      <c r="AK134" s="1059">
        <f t="shared" si="244"/>
        <v>0</v>
      </c>
      <c r="AL134" s="1014">
        <v>2</v>
      </c>
      <c r="AM134" s="1015" t="str">
        <f t="shared" si="280"/>
        <v>BUKU PEMBANTU KAS TUNAI</v>
      </c>
      <c r="AN134" s="1016">
        <f t="shared" si="245"/>
        <v>0</v>
      </c>
      <c r="AO134" s="1015">
        <f t="shared" si="441"/>
        <v>2</v>
      </c>
      <c r="AP134" s="1015" t="str">
        <f t="shared" si="282"/>
        <v>BUKU PEMBANTU KAS TUNAI</v>
      </c>
      <c r="AQ134" s="1017">
        <f t="shared" si="372"/>
        <v>0</v>
      </c>
      <c r="AR134" s="979">
        <v>3</v>
      </c>
      <c r="AS134" s="980" t="str">
        <f t="shared" si="283"/>
        <v>BUKU PEMBANTU BANK</v>
      </c>
      <c r="AT134" s="981">
        <f t="shared" si="247"/>
        <v>0</v>
      </c>
      <c r="AU134" s="981">
        <f t="shared" si="248"/>
        <v>0</v>
      </c>
      <c r="AV134" s="982">
        <f t="shared" si="284"/>
        <v>0</v>
      </c>
      <c r="AW134" s="983">
        <f t="shared" si="361"/>
        <v>3</v>
      </c>
      <c r="AX134" s="980" t="str">
        <f t="shared" si="286"/>
        <v>BUKU PEMBANTU BANK</v>
      </c>
      <c r="AY134" s="984">
        <f t="shared" si="250"/>
        <v>0</v>
      </c>
      <c r="AZ134" s="702">
        <v>4</v>
      </c>
      <c r="BA134" s="649" t="str">
        <f t="shared" si="287"/>
        <v>BUKU PEMBANTU BPP</v>
      </c>
      <c r="BB134" s="651">
        <f t="shared" si="373"/>
        <v>0</v>
      </c>
      <c r="BC134" s="650">
        <f t="shared" si="442"/>
        <v>4</v>
      </c>
      <c r="BD134" s="649" t="str">
        <f t="shared" si="289"/>
        <v>BUKU PEMBANTU BPP</v>
      </c>
      <c r="BE134" s="709">
        <f t="shared" si="374"/>
        <v>0</v>
      </c>
      <c r="BF134" s="944">
        <v>5</v>
      </c>
      <c r="BG134" s="945" t="str">
        <f t="shared" si="290"/>
        <v>BUKU PEMBANTU UANG PERSEDIAAN</v>
      </c>
      <c r="BH134" s="946">
        <f t="shared" si="252"/>
        <v>0</v>
      </c>
      <c r="BI134" s="945">
        <f t="shared" si="443"/>
        <v>5</v>
      </c>
      <c r="BJ134" s="947" t="str">
        <f t="shared" si="292"/>
        <v>BUKU PEMBANTU UANG PERSEDIAAN</v>
      </c>
      <c r="BK134" s="948">
        <f t="shared" si="375"/>
        <v>0</v>
      </c>
      <c r="BL134" s="909">
        <v>6</v>
      </c>
      <c r="BM134" s="910" t="str">
        <f t="shared" si="293"/>
        <v>BUKU PEMBANTU LS BENDAHARA</v>
      </c>
      <c r="BN134" s="911">
        <f t="shared" si="254"/>
        <v>0</v>
      </c>
      <c r="BO134" s="910">
        <f t="shared" si="444"/>
        <v>6</v>
      </c>
      <c r="BP134" s="912" t="str">
        <f t="shared" si="295"/>
        <v>BUKU PEMBANTU LS BENDAHARA</v>
      </c>
      <c r="BQ134" s="913">
        <f t="shared" si="256"/>
        <v>0</v>
      </c>
      <c r="BR134" s="702">
        <v>7</v>
      </c>
      <c r="BS134" s="650" t="str">
        <f t="shared" si="296"/>
        <v>BUKU PEMBANTU UANG MUKA PERJADIN</v>
      </c>
      <c r="BT134" s="651">
        <f t="shared" si="257"/>
        <v>0</v>
      </c>
      <c r="BU134" s="650">
        <f t="shared" si="445"/>
        <v>7</v>
      </c>
      <c r="BV134" s="649" t="str">
        <f t="shared" si="298"/>
        <v>BUKU PEMBANTU UANG MUKA PERJADIN</v>
      </c>
      <c r="BW134" s="709">
        <f t="shared" si="259"/>
        <v>0</v>
      </c>
      <c r="BX134" s="873">
        <v>8</v>
      </c>
      <c r="BY134" s="874" t="str">
        <f t="shared" si="299"/>
        <v>BUKU PEMBANTU PAJAK UP</v>
      </c>
      <c r="BZ134" s="875">
        <f t="shared" si="371"/>
        <v>0</v>
      </c>
      <c r="CA134" s="876">
        <f t="shared" si="446"/>
        <v>8</v>
      </c>
      <c r="CB134" s="874" t="str">
        <f t="shared" si="301"/>
        <v>BUKU PEMBANTU PAJAK UP</v>
      </c>
      <c r="CC134" s="877">
        <f t="shared" si="376"/>
        <v>0</v>
      </c>
      <c r="CD134" s="805">
        <v>9</v>
      </c>
      <c r="CE134" s="806" t="str">
        <f t="shared" si="302"/>
        <v>BUKU PEMBANTU BUNGA REKENING</v>
      </c>
      <c r="CF134" s="807">
        <f t="shared" si="261"/>
        <v>0</v>
      </c>
      <c r="CG134" s="806">
        <f t="shared" si="447"/>
        <v>9</v>
      </c>
      <c r="CH134" s="806" t="str">
        <f t="shared" si="304"/>
        <v>BUKU PEMBANTU BUNGA REKENING</v>
      </c>
      <c r="CI134" s="808">
        <f t="shared" si="263"/>
        <v>0</v>
      </c>
      <c r="CJ134" s="835">
        <v>10</v>
      </c>
      <c r="CK134" s="836" t="str">
        <f t="shared" si="305"/>
        <v>BUKU PEMBANTU PAJAK UP &amp; LS</v>
      </c>
      <c r="CL134" s="837">
        <f t="shared" si="306"/>
        <v>0</v>
      </c>
      <c r="CM134" s="836">
        <f t="shared" si="448"/>
        <v>10</v>
      </c>
      <c r="CN134" s="836" t="str">
        <f t="shared" si="308"/>
        <v>BUKU PEMBANTU PAJAK UP &amp; LS</v>
      </c>
      <c r="CO134" s="838">
        <f t="shared" si="309"/>
        <v>0</v>
      </c>
      <c r="CP134" s="786">
        <f t="shared" si="310"/>
        <v>0</v>
      </c>
      <c r="CQ134" s="787">
        <f t="shared" si="311"/>
        <v>0</v>
      </c>
      <c r="CR134" s="782">
        <f t="shared" si="312"/>
        <v>0</v>
      </c>
      <c r="CS134" s="733">
        <v>11</v>
      </c>
      <c r="CT134" s="734" t="str">
        <f t="shared" si="313"/>
        <v>BUKU PENGESAHAN BELANJA</v>
      </c>
      <c r="CU134" s="735">
        <f t="shared" si="314"/>
        <v>0</v>
      </c>
      <c r="CV134" s="734">
        <f t="shared" si="369"/>
        <v>11</v>
      </c>
      <c r="CW134" s="736" t="str">
        <f t="shared" si="315"/>
        <v>BUKU PENGESAHAN BELANJA</v>
      </c>
      <c r="CX134" s="737">
        <f t="shared" si="316"/>
        <v>0</v>
      </c>
      <c r="CY134" s="769">
        <v>12</v>
      </c>
      <c r="CZ134" s="770" t="str">
        <f t="shared" si="266"/>
        <v>BUKU PENGEMBALIAN BELANJA</v>
      </c>
      <c r="DA134" s="771">
        <f t="shared" si="370"/>
        <v>0</v>
      </c>
      <c r="DB134" s="770">
        <f t="shared" si="317"/>
        <v>12</v>
      </c>
      <c r="DC134" s="770" t="str">
        <f t="shared" si="318"/>
        <v>BUKU PENGEMBALIAN BELANJA</v>
      </c>
      <c r="DD134" s="772">
        <f t="shared" si="319"/>
        <v>0</v>
      </c>
    </row>
    <row r="135" spans="1:108" x14ac:dyDescent="0.2">
      <c r="A135" s="647"/>
      <c r="B135" s="63"/>
      <c r="C135" s="677"/>
      <c r="D135" s="540"/>
      <c r="E135" s="648"/>
      <c r="F135" s="610"/>
      <c r="G135" s="649"/>
      <c r="H135" s="650"/>
      <c r="I135" s="542"/>
      <c r="J135" s="650"/>
      <c r="K135" s="650"/>
      <c r="L135" s="529"/>
      <c r="M135" s="543"/>
      <c r="N135" s="543"/>
      <c r="O135" s="651">
        <f t="shared" si="268"/>
        <v>0</v>
      </c>
      <c r="P135" s="1090">
        <f t="shared" si="269"/>
        <v>0</v>
      </c>
      <c r="Q135" s="641">
        <f t="shared" si="235"/>
        <v>0</v>
      </c>
      <c r="R135" s="640">
        <v>1</v>
      </c>
      <c r="S135" s="640" t="str">
        <f t="shared" si="236"/>
        <v>BUKU KAS UMUM</v>
      </c>
      <c r="T135" s="641">
        <f t="shared" si="237"/>
        <v>0</v>
      </c>
      <c r="U135" s="641">
        <f t="shared" si="238"/>
        <v>0</v>
      </c>
      <c r="V135" s="641">
        <f t="shared" si="239"/>
        <v>0</v>
      </c>
      <c r="W135" s="1082">
        <f t="shared" si="270"/>
        <v>0</v>
      </c>
      <c r="X135" s="641">
        <f t="shared" si="240"/>
        <v>0</v>
      </c>
      <c r="Y135" s="640">
        <f t="shared" si="271"/>
        <v>1</v>
      </c>
      <c r="Z135" s="640" t="str">
        <f t="shared" si="241"/>
        <v>BUKU KAS UMUM</v>
      </c>
      <c r="AA135" s="1083">
        <f t="shared" si="242"/>
        <v>0</v>
      </c>
      <c r="AB135" s="1055">
        <v>10</v>
      </c>
      <c r="AC135" s="1056" t="str">
        <f t="shared" si="272"/>
        <v>BUKU PEMBANTU PAJAK UP &amp; LS</v>
      </c>
      <c r="AD135" s="1057">
        <f t="shared" si="273"/>
        <v>0</v>
      </c>
      <c r="AE135" s="1057">
        <f t="shared" si="274"/>
        <v>0</v>
      </c>
      <c r="AF135" s="1057">
        <f t="shared" si="275"/>
        <v>0</v>
      </c>
      <c r="AG135" s="1057">
        <f t="shared" si="276"/>
        <v>0</v>
      </c>
      <c r="AH135" s="1057">
        <f t="shared" si="277"/>
        <v>0</v>
      </c>
      <c r="AI135" s="1058">
        <f t="shared" si="359"/>
        <v>10</v>
      </c>
      <c r="AJ135" s="1058" t="str">
        <f t="shared" si="279"/>
        <v>BUKU PEMBANTU PAJAK UP &amp; LS</v>
      </c>
      <c r="AK135" s="1059">
        <f t="shared" si="244"/>
        <v>0</v>
      </c>
      <c r="AL135" s="1014">
        <v>2</v>
      </c>
      <c r="AM135" s="1015" t="str">
        <f t="shared" si="280"/>
        <v>BUKU PEMBANTU KAS TUNAI</v>
      </c>
      <c r="AN135" s="1016">
        <f t="shared" si="245"/>
        <v>0</v>
      </c>
      <c r="AO135" s="1015">
        <f t="shared" si="441"/>
        <v>2</v>
      </c>
      <c r="AP135" s="1015" t="str">
        <f t="shared" si="282"/>
        <v>BUKU PEMBANTU KAS TUNAI</v>
      </c>
      <c r="AQ135" s="1017">
        <f t="shared" si="372"/>
        <v>0</v>
      </c>
      <c r="AR135" s="979">
        <v>3</v>
      </c>
      <c r="AS135" s="980" t="str">
        <f t="shared" si="283"/>
        <v>BUKU PEMBANTU BANK</v>
      </c>
      <c r="AT135" s="981">
        <f t="shared" si="247"/>
        <v>0</v>
      </c>
      <c r="AU135" s="981">
        <f t="shared" si="248"/>
        <v>0</v>
      </c>
      <c r="AV135" s="982">
        <f t="shared" si="284"/>
        <v>0</v>
      </c>
      <c r="AW135" s="983">
        <f t="shared" si="361"/>
        <v>3</v>
      </c>
      <c r="AX135" s="980" t="str">
        <f t="shared" si="286"/>
        <v>BUKU PEMBANTU BANK</v>
      </c>
      <c r="AY135" s="984">
        <f t="shared" si="250"/>
        <v>0</v>
      </c>
      <c r="AZ135" s="702">
        <v>4</v>
      </c>
      <c r="BA135" s="649" t="str">
        <f t="shared" si="287"/>
        <v>BUKU PEMBANTU BPP</v>
      </c>
      <c r="BB135" s="651">
        <f t="shared" si="373"/>
        <v>0</v>
      </c>
      <c r="BC135" s="650">
        <f t="shared" si="442"/>
        <v>4</v>
      </c>
      <c r="BD135" s="649" t="str">
        <f t="shared" si="289"/>
        <v>BUKU PEMBANTU BPP</v>
      </c>
      <c r="BE135" s="709">
        <f t="shared" si="374"/>
        <v>0</v>
      </c>
      <c r="BF135" s="944">
        <v>5</v>
      </c>
      <c r="BG135" s="945" t="str">
        <f t="shared" si="290"/>
        <v>BUKU PEMBANTU UANG PERSEDIAAN</v>
      </c>
      <c r="BH135" s="946">
        <f t="shared" si="252"/>
        <v>0</v>
      </c>
      <c r="BI135" s="945">
        <f t="shared" si="443"/>
        <v>5</v>
      </c>
      <c r="BJ135" s="947" t="str">
        <f t="shared" si="292"/>
        <v>BUKU PEMBANTU UANG PERSEDIAAN</v>
      </c>
      <c r="BK135" s="948">
        <f t="shared" si="375"/>
        <v>0</v>
      </c>
      <c r="BL135" s="909">
        <v>6</v>
      </c>
      <c r="BM135" s="910" t="str">
        <f t="shared" si="293"/>
        <v>BUKU PEMBANTU LS BENDAHARA</v>
      </c>
      <c r="BN135" s="911">
        <f t="shared" si="254"/>
        <v>0</v>
      </c>
      <c r="BO135" s="910">
        <f t="shared" si="444"/>
        <v>6</v>
      </c>
      <c r="BP135" s="912" t="str">
        <f t="shared" si="295"/>
        <v>BUKU PEMBANTU LS BENDAHARA</v>
      </c>
      <c r="BQ135" s="913">
        <f t="shared" si="256"/>
        <v>0</v>
      </c>
      <c r="BR135" s="702">
        <v>7</v>
      </c>
      <c r="BS135" s="650" t="str">
        <f t="shared" si="296"/>
        <v>BUKU PEMBANTU UANG MUKA PERJADIN</v>
      </c>
      <c r="BT135" s="651">
        <f t="shared" si="257"/>
        <v>0</v>
      </c>
      <c r="BU135" s="650">
        <f t="shared" si="445"/>
        <v>7</v>
      </c>
      <c r="BV135" s="649" t="str">
        <f t="shared" si="298"/>
        <v>BUKU PEMBANTU UANG MUKA PERJADIN</v>
      </c>
      <c r="BW135" s="709">
        <f t="shared" si="259"/>
        <v>0</v>
      </c>
      <c r="BX135" s="873">
        <v>8</v>
      </c>
      <c r="BY135" s="874" t="str">
        <f t="shared" si="299"/>
        <v>BUKU PEMBANTU PAJAK UP</v>
      </c>
      <c r="BZ135" s="875">
        <f t="shared" si="371"/>
        <v>0</v>
      </c>
      <c r="CA135" s="876">
        <f t="shared" si="446"/>
        <v>8</v>
      </c>
      <c r="CB135" s="874" t="str">
        <f t="shared" si="301"/>
        <v>BUKU PEMBANTU PAJAK UP</v>
      </c>
      <c r="CC135" s="877">
        <f t="shared" si="376"/>
        <v>0</v>
      </c>
      <c r="CD135" s="805">
        <v>9</v>
      </c>
      <c r="CE135" s="806" t="str">
        <f t="shared" si="302"/>
        <v>BUKU PEMBANTU BUNGA REKENING</v>
      </c>
      <c r="CF135" s="807">
        <f t="shared" si="261"/>
        <v>0</v>
      </c>
      <c r="CG135" s="806">
        <f t="shared" si="447"/>
        <v>9</v>
      </c>
      <c r="CH135" s="806" t="str">
        <f t="shared" si="304"/>
        <v>BUKU PEMBANTU BUNGA REKENING</v>
      </c>
      <c r="CI135" s="808">
        <f t="shared" si="263"/>
        <v>0</v>
      </c>
      <c r="CJ135" s="835">
        <v>10</v>
      </c>
      <c r="CK135" s="836" t="str">
        <f t="shared" si="305"/>
        <v>BUKU PEMBANTU PAJAK UP &amp; LS</v>
      </c>
      <c r="CL135" s="837">
        <f t="shared" si="306"/>
        <v>0</v>
      </c>
      <c r="CM135" s="836">
        <f t="shared" si="448"/>
        <v>10</v>
      </c>
      <c r="CN135" s="836" t="str">
        <f t="shared" si="308"/>
        <v>BUKU PEMBANTU PAJAK UP &amp; LS</v>
      </c>
      <c r="CO135" s="838">
        <f t="shared" si="309"/>
        <v>0</v>
      </c>
      <c r="CP135" s="786">
        <f t="shared" si="310"/>
        <v>0</v>
      </c>
      <c r="CQ135" s="787">
        <f t="shared" si="311"/>
        <v>0</v>
      </c>
      <c r="CR135" s="782">
        <f t="shared" si="312"/>
        <v>0</v>
      </c>
      <c r="CS135" s="733">
        <v>11</v>
      </c>
      <c r="CT135" s="734" t="str">
        <f t="shared" si="313"/>
        <v>BUKU PENGESAHAN BELANJA</v>
      </c>
      <c r="CU135" s="735">
        <f t="shared" si="314"/>
        <v>0</v>
      </c>
      <c r="CV135" s="734">
        <f t="shared" si="369"/>
        <v>11</v>
      </c>
      <c r="CW135" s="736" t="str">
        <f t="shared" si="315"/>
        <v>BUKU PENGESAHAN BELANJA</v>
      </c>
      <c r="CX135" s="737">
        <f t="shared" si="316"/>
        <v>0</v>
      </c>
      <c r="CY135" s="769">
        <v>12</v>
      </c>
      <c r="CZ135" s="770" t="str">
        <f t="shared" si="266"/>
        <v>BUKU PENGEMBALIAN BELANJA</v>
      </c>
      <c r="DA135" s="771">
        <f t="shared" si="370"/>
        <v>0</v>
      </c>
      <c r="DB135" s="770">
        <f t="shared" si="317"/>
        <v>12</v>
      </c>
      <c r="DC135" s="770" t="str">
        <f t="shared" si="318"/>
        <v>BUKU PENGEMBALIAN BELANJA</v>
      </c>
      <c r="DD135" s="772">
        <f t="shared" si="319"/>
        <v>0</v>
      </c>
    </row>
    <row r="136" spans="1:108" x14ac:dyDescent="0.2">
      <c r="A136" s="647"/>
      <c r="B136" s="63"/>
      <c r="C136" s="677"/>
      <c r="D136" s="601"/>
      <c r="E136" s="648"/>
      <c r="F136" s="610"/>
      <c r="G136" s="649"/>
      <c r="H136" s="650"/>
      <c r="I136" s="542"/>
      <c r="J136" s="650"/>
      <c r="K136" s="543"/>
      <c r="L136" s="529"/>
      <c r="M136" s="543"/>
      <c r="N136" s="543"/>
      <c r="O136" s="651">
        <f t="shared" si="268"/>
        <v>0</v>
      </c>
      <c r="P136" s="1090">
        <f t="shared" si="269"/>
        <v>0</v>
      </c>
      <c r="Q136" s="641">
        <f t="shared" si="235"/>
        <v>0</v>
      </c>
      <c r="R136" s="640">
        <v>1</v>
      </c>
      <c r="S136" s="640" t="str">
        <f t="shared" si="236"/>
        <v>BUKU KAS UMUM</v>
      </c>
      <c r="T136" s="641">
        <f t="shared" si="237"/>
        <v>0</v>
      </c>
      <c r="U136" s="641">
        <f t="shared" si="238"/>
        <v>0</v>
      </c>
      <c r="V136" s="641">
        <f t="shared" si="239"/>
        <v>0</v>
      </c>
      <c r="W136" s="1082">
        <f t="shared" si="270"/>
        <v>0</v>
      </c>
      <c r="X136" s="641">
        <f t="shared" si="240"/>
        <v>0</v>
      </c>
      <c r="Y136" s="640">
        <f t="shared" si="271"/>
        <v>1</v>
      </c>
      <c r="Z136" s="640" t="str">
        <f t="shared" si="241"/>
        <v>BUKU KAS UMUM</v>
      </c>
      <c r="AA136" s="1083">
        <f t="shared" si="242"/>
        <v>0</v>
      </c>
      <c r="AB136" s="1055">
        <v>10</v>
      </c>
      <c r="AC136" s="1056" t="str">
        <f t="shared" si="272"/>
        <v>BUKU PEMBANTU PAJAK UP &amp; LS</v>
      </c>
      <c r="AD136" s="1057">
        <f t="shared" si="273"/>
        <v>0</v>
      </c>
      <c r="AE136" s="1057">
        <f t="shared" si="274"/>
        <v>0</v>
      </c>
      <c r="AF136" s="1057">
        <f t="shared" si="275"/>
        <v>0</v>
      </c>
      <c r="AG136" s="1057">
        <f t="shared" si="276"/>
        <v>0</v>
      </c>
      <c r="AH136" s="1057">
        <f t="shared" si="277"/>
        <v>0</v>
      </c>
      <c r="AI136" s="1058">
        <f t="shared" si="359"/>
        <v>10</v>
      </c>
      <c r="AJ136" s="1058" t="str">
        <f t="shared" si="279"/>
        <v>BUKU PEMBANTU PAJAK UP &amp; LS</v>
      </c>
      <c r="AK136" s="1059">
        <f t="shared" si="244"/>
        <v>0</v>
      </c>
      <c r="AL136" s="1014">
        <v>2</v>
      </c>
      <c r="AM136" s="1015" t="str">
        <f t="shared" si="280"/>
        <v>BUKU PEMBANTU KAS TUNAI</v>
      </c>
      <c r="AN136" s="1016">
        <f t="shared" si="245"/>
        <v>0</v>
      </c>
      <c r="AO136" s="1015">
        <f t="shared" si="441"/>
        <v>2</v>
      </c>
      <c r="AP136" s="1015" t="str">
        <f t="shared" si="282"/>
        <v>BUKU PEMBANTU KAS TUNAI</v>
      </c>
      <c r="AQ136" s="1017">
        <f t="shared" si="372"/>
        <v>0</v>
      </c>
      <c r="AR136" s="979">
        <v>3</v>
      </c>
      <c r="AS136" s="980" t="str">
        <f t="shared" si="283"/>
        <v>BUKU PEMBANTU BANK</v>
      </c>
      <c r="AT136" s="981">
        <f t="shared" si="247"/>
        <v>0</v>
      </c>
      <c r="AU136" s="981">
        <f t="shared" si="248"/>
        <v>0</v>
      </c>
      <c r="AV136" s="982">
        <f t="shared" si="284"/>
        <v>0</v>
      </c>
      <c r="AW136" s="983">
        <f t="shared" si="361"/>
        <v>3</v>
      </c>
      <c r="AX136" s="980" t="str">
        <f t="shared" si="286"/>
        <v>BUKU PEMBANTU BANK</v>
      </c>
      <c r="AY136" s="984">
        <f t="shared" si="250"/>
        <v>0</v>
      </c>
      <c r="AZ136" s="702">
        <v>4</v>
      </c>
      <c r="BA136" s="649" t="str">
        <f t="shared" si="287"/>
        <v>BUKU PEMBANTU BPP</v>
      </c>
      <c r="BB136" s="651">
        <f t="shared" si="373"/>
        <v>0</v>
      </c>
      <c r="BC136" s="650">
        <f t="shared" si="442"/>
        <v>4</v>
      </c>
      <c r="BD136" s="649" t="str">
        <f t="shared" si="289"/>
        <v>BUKU PEMBANTU BPP</v>
      </c>
      <c r="BE136" s="709">
        <f t="shared" si="374"/>
        <v>0</v>
      </c>
      <c r="BF136" s="944">
        <v>5</v>
      </c>
      <c r="BG136" s="945" t="str">
        <f t="shared" si="290"/>
        <v>BUKU PEMBANTU UANG PERSEDIAAN</v>
      </c>
      <c r="BH136" s="946">
        <f t="shared" si="252"/>
        <v>0</v>
      </c>
      <c r="BI136" s="945">
        <f t="shared" si="443"/>
        <v>5</v>
      </c>
      <c r="BJ136" s="947" t="str">
        <f t="shared" si="292"/>
        <v>BUKU PEMBANTU UANG PERSEDIAAN</v>
      </c>
      <c r="BK136" s="948">
        <f t="shared" si="375"/>
        <v>0</v>
      </c>
      <c r="BL136" s="909">
        <v>6</v>
      </c>
      <c r="BM136" s="910" t="str">
        <f t="shared" si="293"/>
        <v>BUKU PEMBANTU LS BENDAHARA</v>
      </c>
      <c r="BN136" s="911">
        <f t="shared" si="254"/>
        <v>0</v>
      </c>
      <c r="BO136" s="910">
        <f t="shared" si="444"/>
        <v>6</v>
      </c>
      <c r="BP136" s="912" t="str">
        <f t="shared" si="295"/>
        <v>BUKU PEMBANTU LS BENDAHARA</v>
      </c>
      <c r="BQ136" s="913">
        <f t="shared" si="256"/>
        <v>0</v>
      </c>
      <c r="BR136" s="702">
        <v>7</v>
      </c>
      <c r="BS136" s="650" t="str">
        <f t="shared" si="296"/>
        <v>BUKU PEMBANTU UANG MUKA PERJADIN</v>
      </c>
      <c r="BT136" s="651">
        <f t="shared" si="257"/>
        <v>0</v>
      </c>
      <c r="BU136" s="650">
        <f t="shared" si="445"/>
        <v>7</v>
      </c>
      <c r="BV136" s="649" t="str">
        <f t="shared" si="298"/>
        <v>BUKU PEMBANTU UANG MUKA PERJADIN</v>
      </c>
      <c r="BW136" s="709">
        <f t="shared" si="259"/>
        <v>0</v>
      </c>
      <c r="BX136" s="873">
        <v>8</v>
      </c>
      <c r="BY136" s="874" t="str">
        <f t="shared" si="299"/>
        <v>BUKU PEMBANTU PAJAK UP</v>
      </c>
      <c r="BZ136" s="875">
        <f t="shared" si="371"/>
        <v>0</v>
      </c>
      <c r="CA136" s="876">
        <f t="shared" si="446"/>
        <v>8</v>
      </c>
      <c r="CB136" s="874" t="str">
        <f t="shared" si="301"/>
        <v>BUKU PEMBANTU PAJAK UP</v>
      </c>
      <c r="CC136" s="877">
        <f t="shared" si="376"/>
        <v>0</v>
      </c>
      <c r="CD136" s="805">
        <v>9</v>
      </c>
      <c r="CE136" s="806" t="str">
        <f t="shared" si="302"/>
        <v>BUKU PEMBANTU BUNGA REKENING</v>
      </c>
      <c r="CF136" s="807">
        <f t="shared" si="261"/>
        <v>0</v>
      </c>
      <c r="CG136" s="806">
        <f t="shared" si="447"/>
        <v>9</v>
      </c>
      <c r="CH136" s="806" t="str">
        <f t="shared" si="304"/>
        <v>BUKU PEMBANTU BUNGA REKENING</v>
      </c>
      <c r="CI136" s="808">
        <f t="shared" si="263"/>
        <v>0</v>
      </c>
      <c r="CJ136" s="835">
        <v>10</v>
      </c>
      <c r="CK136" s="836" t="str">
        <f t="shared" si="305"/>
        <v>BUKU PEMBANTU PAJAK UP &amp; LS</v>
      </c>
      <c r="CL136" s="837">
        <f t="shared" si="306"/>
        <v>0</v>
      </c>
      <c r="CM136" s="836">
        <f t="shared" si="448"/>
        <v>10</v>
      </c>
      <c r="CN136" s="836" t="str">
        <f t="shared" si="308"/>
        <v>BUKU PEMBANTU PAJAK UP &amp; LS</v>
      </c>
      <c r="CO136" s="838">
        <f t="shared" si="309"/>
        <v>0</v>
      </c>
      <c r="CP136" s="786">
        <f t="shared" si="310"/>
        <v>0</v>
      </c>
      <c r="CQ136" s="787">
        <f t="shared" si="311"/>
        <v>0</v>
      </c>
      <c r="CR136" s="782">
        <f t="shared" si="312"/>
        <v>0</v>
      </c>
      <c r="CS136" s="733">
        <v>11</v>
      </c>
      <c r="CT136" s="734" t="str">
        <f t="shared" si="313"/>
        <v>BUKU PENGESAHAN BELANJA</v>
      </c>
      <c r="CU136" s="735">
        <f t="shared" si="314"/>
        <v>0</v>
      </c>
      <c r="CV136" s="734">
        <f t="shared" si="369"/>
        <v>11</v>
      </c>
      <c r="CW136" s="736" t="str">
        <f t="shared" si="315"/>
        <v>BUKU PENGESAHAN BELANJA</v>
      </c>
      <c r="CX136" s="737">
        <f t="shared" si="316"/>
        <v>0</v>
      </c>
      <c r="CY136" s="769">
        <v>12</v>
      </c>
      <c r="CZ136" s="770" t="str">
        <f t="shared" si="266"/>
        <v>BUKU PENGEMBALIAN BELANJA</v>
      </c>
      <c r="DA136" s="771">
        <f t="shared" si="370"/>
        <v>0</v>
      </c>
      <c r="DB136" s="770">
        <f t="shared" si="317"/>
        <v>12</v>
      </c>
      <c r="DC136" s="770" t="str">
        <f t="shared" si="318"/>
        <v>BUKU PENGEMBALIAN BELANJA</v>
      </c>
      <c r="DD136" s="772">
        <f t="shared" si="319"/>
        <v>0</v>
      </c>
    </row>
    <row r="137" spans="1:108" x14ac:dyDescent="0.2">
      <c r="A137" s="647"/>
      <c r="B137" s="63"/>
      <c r="C137" s="677"/>
      <c r="D137" s="540"/>
      <c r="E137" s="648"/>
      <c r="F137" s="610"/>
      <c r="G137" s="649"/>
      <c r="H137" s="650"/>
      <c r="I137" s="542"/>
      <c r="J137" s="650"/>
      <c r="K137" s="543"/>
      <c r="L137" s="529"/>
      <c r="M137" s="543"/>
      <c r="N137" s="543"/>
      <c r="O137" s="651">
        <f t="shared" si="268"/>
        <v>0</v>
      </c>
      <c r="P137" s="1090">
        <f t="shared" si="269"/>
        <v>0</v>
      </c>
      <c r="Q137" s="641">
        <f t="shared" si="235"/>
        <v>0</v>
      </c>
      <c r="R137" s="640">
        <v>1</v>
      </c>
      <c r="S137" s="640" t="str">
        <f t="shared" si="236"/>
        <v>BUKU KAS UMUM</v>
      </c>
      <c r="T137" s="641">
        <f t="shared" si="237"/>
        <v>0</v>
      </c>
      <c r="U137" s="641">
        <f t="shared" si="238"/>
        <v>0</v>
      </c>
      <c r="V137" s="641">
        <f t="shared" si="239"/>
        <v>0</v>
      </c>
      <c r="W137" s="1082">
        <f t="shared" si="270"/>
        <v>0</v>
      </c>
      <c r="X137" s="641">
        <f t="shared" si="240"/>
        <v>0</v>
      </c>
      <c r="Y137" s="640">
        <f t="shared" si="271"/>
        <v>1</v>
      </c>
      <c r="Z137" s="640" t="str">
        <f t="shared" si="241"/>
        <v>BUKU KAS UMUM</v>
      </c>
      <c r="AA137" s="1083">
        <f t="shared" si="242"/>
        <v>0</v>
      </c>
      <c r="AB137" s="1055">
        <v>10</v>
      </c>
      <c r="AC137" s="1056" t="str">
        <f t="shared" si="272"/>
        <v>BUKU PEMBANTU PAJAK UP &amp; LS</v>
      </c>
      <c r="AD137" s="1057">
        <f t="shared" si="273"/>
        <v>0</v>
      </c>
      <c r="AE137" s="1057">
        <f t="shared" si="274"/>
        <v>0</v>
      </c>
      <c r="AF137" s="1057">
        <f t="shared" si="275"/>
        <v>0</v>
      </c>
      <c r="AG137" s="1057">
        <f t="shared" si="276"/>
        <v>0</v>
      </c>
      <c r="AH137" s="1057">
        <f t="shared" si="277"/>
        <v>0</v>
      </c>
      <c r="AI137" s="1058">
        <f t="shared" si="359"/>
        <v>10</v>
      </c>
      <c r="AJ137" s="1058" t="str">
        <f t="shared" si="279"/>
        <v>BUKU PEMBANTU PAJAK UP &amp; LS</v>
      </c>
      <c r="AK137" s="1059">
        <f t="shared" si="244"/>
        <v>0</v>
      </c>
      <c r="AL137" s="1014">
        <v>2</v>
      </c>
      <c r="AM137" s="1015" t="str">
        <f t="shared" si="280"/>
        <v>BUKU PEMBANTU KAS TUNAI</v>
      </c>
      <c r="AN137" s="1016">
        <f t="shared" si="245"/>
        <v>0</v>
      </c>
      <c r="AO137" s="1015">
        <f t="shared" si="441"/>
        <v>2</v>
      </c>
      <c r="AP137" s="1015" t="str">
        <f t="shared" si="282"/>
        <v>BUKU PEMBANTU KAS TUNAI</v>
      </c>
      <c r="AQ137" s="1017">
        <f t="shared" si="372"/>
        <v>0</v>
      </c>
      <c r="AR137" s="979">
        <v>3</v>
      </c>
      <c r="AS137" s="980" t="str">
        <f t="shared" si="283"/>
        <v>BUKU PEMBANTU BANK</v>
      </c>
      <c r="AT137" s="981">
        <f t="shared" si="247"/>
        <v>0</v>
      </c>
      <c r="AU137" s="981">
        <f t="shared" si="248"/>
        <v>0</v>
      </c>
      <c r="AV137" s="982">
        <f t="shared" si="284"/>
        <v>0</v>
      </c>
      <c r="AW137" s="983">
        <f t="shared" si="361"/>
        <v>3</v>
      </c>
      <c r="AX137" s="980" t="str">
        <f t="shared" si="286"/>
        <v>BUKU PEMBANTU BANK</v>
      </c>
      <c r="AY137" s="984">
        <f t="shared" si="250"/>
        <v>0</v>
      </c>
      <c r="AZ137" s="702">
        <v>4</v>
      </c>
      <c r="BA137" s="649" t="str">
        <f t="shared" si="287"/>
        <v>BUKU PEMBANTU BPP</v>
      </c>
      <c r="BB137" s="651">
        <f t="shared" si="373"/>
        <v>0</v>
      </c>
      <c r="BC137" s="650">
        <f t="shared" si="442"/>
        <v>4</v>
      </c>
      <c r="BD137" s="649" t="str">
        <f t="shared" si="289"/>
        <v>BUKU PEMBANTU BPP</v>
      </c>
      <c r="BE137" s="709">
        <f t="shared" si="374"/>
        <v>0</v>
      </c>
      <c r="BF137" s="944">
        <v>5</v>
      </c>
      <c r="BG137" s="945" t="str">
        <f t="shared" si="290"/>
        <v>BUKU PEMBANTU UANG PERSEDIAAN</v>
      </c>
      <c r="BH137" s="946">
        <f t="shared" si="252"/>
        <v>0</v>
      </c>
      <c r="BI137" s="945">
        <f t="shared" si="443"/>
        <v>5</v>
      </c>
      <c r="BJ137" s="947" t="str">
        <f t="shared" si="292"/>
        <v>BUKU PEMBANTU UANG PERSEDIAAN</v>
      </c>
      <c r="BK137" s="948">
        <f t="shared" si="375"/>
        <v>0</v>
      </c>
      <c r="BL137" s="909">
        <v>6</v>
      </c>
      <c r="BM137" s="910" t="str">
        <f t="shared" si="293"/>
        <v>BUKU PEMBANTU LS BENDAHARA</v>
      </c>
      <c r="BN137" s="911">
        <f t="shared" si="254"/>
        <v>0</v>
      </c>
      <c r="BO137" s="910">
        <f t="shared" si="444"/>
        <v>6</v>
      </c>
      <c r="BP137" s="912" t="str">
        <f t="shared" si="295"/>
        <v>BUKU PEMBANTU LS BENDAHARA</v>
      </c>
      <c r="BQ137" s="913">
        <f t="shared" si="256"/>
        <v>0</v>
      </c>
      <c r="BR137" s="702">
        <v>7</v>
      </c>
      <c r="BS137" s="650" t="str">
        <f t="shared" si="296"/>
        <v>BUKU PEMBANTU UANG MUKA PERJADIN</v>
      </c>
      <c r="BT137" s="651">
        <f t="shared" si="257"/>
        <v>0</v>
      </c>
      <c r="BU137" s="650">
        <f t="shared" si="445"/>
        <v>7</v>
      </c>
      <c r="BV137" s="649" t="str">
        <f t="shared" si="298"/>
        <v>BUKU PEMBANTU UANG MUKA PERJADIN</v>
      </c>
      <c r="BW137" s="709">
        <f t="shared" si="259"/>
        <v>0</v>
      </c>
      <c r="BX137" s="873">
        <v>8</v>
      </c>
      <c r="BY137" s="874" t="str">
        <f t="shared" si="299"/>
        <v>BUKU PEMBANTU PAJAK UP</v>
      </c>
      <c r="BZ137" s="875">
        <f t="shared" si="371"/>
        <v>0</v>
      </c>
      <c r="CA137" s="876">
        <f t="shared" si="446"/>
        <v>8</v>
      </c>
      <c r="CB137" s="874" t="str">
        <f t="shared" si="301"/>
        <v>BUKU PEMBANTU PAJAK UP</v>
      </c>
      <c r="CC137" s="877">
        <f t="shared" si="376"/>
        <v>0</v>
      </c>
      <c r="CD137" s="805">
        <v>9</v>
      </c>
      <c r="CE137" s="806" t="str">
        <f t="shared" si="302"/>
        <v>BUKU PEMBANTU BUNGA REKENING</v>
      </c>
      <c r="CF137" s="807">
        <f t="shared" si="261"/>
        <v>0</v>
      </c>
      <c r="CG137" s="806">
        <f t="shared" si="447"/>
        <v>9</v>
      </c>
      <c r="CH137" s="806" t="str">
        <f t="shared" si="304"/>
        <v>BUKU PEMBANTU BUNGA REKENING</v>
      </c>
      <c r="CI137" s="808">
        <f t="shared" si="263"/>
        <v>0</v>
      </c>
      <c r="CJ137" s="835">
        <v>10</v>
      </c>
      <c r="CK137" s="836" t="str">
        <f t="shared" si="305"/>
        <v>BUKU PEMBANTU PAJAK UP &amp; LS</v>
      </c>
      <c r="CL137" s="837">
        <f t="shared" si="306"/>
        <v>0</v>
      </c>
      <c r="CM137" s="836">
        <f t="shared" si="448"/>
        <v>10</v>
      </c>
      <c r="CN137" s="836" t="str">
        <f t="shared" si="308"/>
        <v>BUKU PEMBANTU PAJAK UP &amp; LS</v>
      </c>
      <c r="CO137" s="838">
        <f t="shared" si="309"/>
        <v>0</v>
      </c>
      <c r="CP137" s="786">
        <f t="shared" si="310"/>
        <v>0</v>
      </c>
      <c r="CQ137" s="787">
        <f t="shared" si="311"/>
        <v>0</v>
      </c>
      <c r="CR137" s="782">
        <f t="shared" si="312"/>
        <v>0</v>
      </c>
      <c r="CS137" s="733">
        <v>11</v>
      </c>
      <c r="CT137" s="734" t="str">
        <f t="shared" si="313"/>
        <v>BUKU PENGESAHAN BELANJA</v>
      </c>
      <c r="CU137" s="735">
        <f t="shared" si="314"/>
        <v>0</v>
      </c>
      <c r="CV137" s="734">
        <f t="shared" si="369"/>
        <v>11</v>
      </c>
      <c r="CW137" s="736" t="str">
        <f t="shared" si="315"/>
        <v>BUKU PENGESAHAN BELANJA</v>
      </c>
      <c r="CX137" s="737">
        <f t="shared" si="316"/>
        <v>0</v>
      </c>
      <c r="CY137" s="769">
        <v>12</v>
      </c>
      <c r="CZ137" s="770" t="str">
        <f t="shared" si="266"/>
        <v>BUKU PENGEMBALIAN BELANJA</v>
      </c>
      <c r="DA137" s="771">
        <f t="shared" si="370"/>
        <v>0</v>
      </c>
      <c r="DB137" s="770">
        <f t="shared" si="317"/>
        <v>12</v>
      </c>
      <c r="DC137" s="770" t="str">
        <f t="shared" si="318"/>
        <v>BUKU PENGEMBALIAN BELANJA</v>
      </c>
      <c r="DD137" s="772">
        <f t="shared" si="319"/>
        <v>0</v>
      </c>
    </row>
    <row r="138" spans="1:108" x14ac:dyDescent="0.2">
      <c r="A138" s="647"/>
      <c r="B138" s="63"/>
      <c r="C138" s="677"/>
      <c r="D138" s="601"/>
      <c r="E138" s="648"/>
      <c r="F138" s="610"/>
      <c r="G138" s="649"/>
      <c r="H138" s="650"/>
      <c r="I138" s="542"/>
      <c r="J138" s="650"/>
      <c r="K138" s="543"/>
      <c r="L138" s="529"/>
      <c r="M138" s="543"/>
      <c r="N138" s="543"/>
      <c r="O138" s="651">
        <f t="shared" si="268"/>
        <v>0</v>
      </c>
      <c r="P138" s="1090">
        <f t="shared" si="269"/>
        <v>0</v>
      </c>
      <c r="Q138" s="641">
        <f t="shared" si="235"/>
        <v>0</v>
      </c>
      <c r="R138" s="640">
        <v>1</v>
      </c>
      <c r="S138" s="640" t="str">
        <f t="shared" si="236"/>
        <v>BUKU KAS UMUM</v>
      </c>
      <c r="T138" s="641">
        <f t="shared" si="237"/>
        <v>0</v>
      </c>
      <c r="U138" s="641">
        <f t="shared" si="238"/>
        <v>0</v>
      </c>
      <c r="V138" s="641">
        <f t="shared" si="239"/>
        <v>0</v>
      </c>
      <c r="W138" s="1082">
        <f t="shared" si="270"/>
        <v>0</v>
      </c>
      <c r="X138" s="641">
        <f t="shared" si="240"/>
        <v>0</v>
      </c>
      <c r="Y138" s="640">
        <f t="shared" si="271"/>
        <v>1</v>
      </c>
      <c r="Z138" s="640" t="str">
        <f t="shared" si="241"/>
        <v>BUKU KAS UMUM</v>
      </c>
      <c r="AA138" s="1083">
        <f t="shared" si="242"/>
        <v>0</v>
      </c>
      <c r="AB138" s="1055">
        <v>10</v>
      </c>
      <c r="AC138" s="1056" t="str">
        <f t="shared" si="272"/>
        <v>BUKU PEMBANTU PAJAK UP &amp; LS</v>
      </c>
      <c r="AD138" s="1057">
        <f t="shared" si="273"/>
        <v>0</v>
      </c>
      <c r="AE138" s="1057">
        <f t="shared" si="274"/>
        <v>0</v>
      </c>
      <c r="AF138" s="1057">
        <f t="shared" si="275"/>
        <v>0</v>
      </c>
      <c r="AG138" s="1057">
        <f t="shared" si="276"/>
        <v>0</v>
      </c>
      <c r="AH138" s="1057">
        <f t="shared" si="277"/>
        <v>0</v>
      </c>
      <c r="AI138" s="1058">
        <f t="shared" si="359"/>
        <v>10</v>
      </c>
      <c r="AJ138" s="1058" t="str">
        <f t="shared" si="279"/>
        <v>BUKU PEMBANTU PAJAK UP &amp; LS</v>
      </c>
      <c r="AK138" s="1059">
        <f t="shared" si="244"/>
        <v>0</v>
      </c>
      <c r="AL138" s="1014">
        <v>2</v>
      </c>
      <c r="AM138" s="1015" t="str">
        <f t="shared" si="280"/>
        <v>BUKU PEMBANTU KAS TUNAI</v>
      </c>
      <c r="AN138" s="1016">
        <f t="shared" si="245"/>
        <v>0</v>
      </c>
      <c r="AO138" s="1015">
        <f t="shared" si="441"/>
        <v>2</v>
      </c>
      <c r="AP138" s="1015" t="str">
        <f t="shared" si="282"/>
        <v>BUKU PEMBANTU KAS TUNAI</v>
      </c>
      <c r="AQ138" s="1017">
        <f t="shared" si="372"/>
        <v>0</v>
      </c>
      <c r="AR138" s="979">
        <v>3</v>
      </c>
      <c r="AS138" s="980" t="str">
        <f t="shared" si="283"/>
        <v>BUKU PEMBANTU BANK</v>
      </c>
      <c r="AT138" s="981">
        <f t="shared" si="247"/>
        <v>0</v>
      </c>
      <c r="AU138" s="981">
        <f t="shared" si="248"/>
        <v>0</v>
      </c>
      <c r="AV138" s="982">
        <f t="shared" si="284"/>
        <v>0</v>
      </c>
      <c r="AW138" s="983">
        <f t="shared" si="361"/>
        <v>3</v>
      </c>
      <c r="AX138" s="980" t="str">
        <f t="shared" si="286"/>
        <v>BUKU PEMBANTU BANK</v>
      </c>
      <c r="AY138" s="984">
        <f t="shared" si="250"/>
        <v>0</v>
      </c>
      <c r="AZ138" s="702">
        <v>4</v>
      </c>
      <c r="BA138" s="649" t="str">
        <f t="shared" si="287"/>
        <v>BUKU PEMBANTU BPP</v>
      </c>
      <c r="BB138" s="651">
        <f t="shared" si="373"/>
        <v>0</v>
      </c>
      <c r="BC138" s="650">
        <f t="shared" si="442"/>
        <v>4</v>
      </c>
      <c r="BD138" s="649" t="str">
        <f t="shared" si="289"/>
        <v>BUKU PEMBANTU BPP</v>
      </c>
      <c r="BE138" s="709">
        <f t="shared" si="374"/>
        <v>0</v>
      </c>
      <c r="BF138" s="944">
        <v>5</v>
      </c>
      <c r="BG138" s="945" t="str">
        <f t="shared" si="290"/>
        <v>BUKU PEMBANTU UANG PERSEDIAAN</v>
      </c>
      <c r="BH138" s="946">
        <f t="shared" si="252"/>
        <v>0</v>
      </c>
      <c r="BI138" s="945">
        <f t="shared" si="443"/>
        <v>5</v>
      </c>
      <c r="BJ138" s="947" t="str">
        <f t="shared" si="292"/>
        <v>BUKU PEMBANTU UANG PERSEDIAAN</v>
      </c>
      <c r="BK138" s="948">
        <f t="shared" si="375"/>
        <v>0</v>
      </c>
      <c r="BL138" s="909">
        <v>6</v>
      </c>
      <c r="BM138" s="910" t="str">
        <f t="shared" si="293"/>
        <v>BUKU PEMBANTU LS BENDAHARA</v>
      </c>
      <c r="BN138" s="911">
        <f t="shared" si="254"/>
        <v>0</v>
      </c>
      <c r="BO138" s="910">
        <f t="shared" si="444"/>
        <v>6</v>
      </c>
      <c r="BP138" s="912" t="str">
        <f t="shared" si="295"/>
        <v>BUKU PEMBANTU LS BENDAHARA</v>
      </c>
      <c r="BQ138" s="913">
        <f t="shared" si="256"/>
        <v>0</v>
      </c>
      <c r="BR138" s="702">
        <v>7</v>
      </c>
      <c r="BS138" s="650" t="str">
        <f t="shared" si="296"/>
        <v>BUKU PEMBANTU UANG MUKA PERJADIN</v>
      </c>
      <c r="BT138" s="651">
        <f t="shared" si="257"/>
        <v>0</v>
      </c>
      <c r="BU138" s="650">
        <f t="shared" si="445"/>
        <v>7</v>
      </c>
      <c r="BV138" s="649" t="str">
        <f t="shared" si="298"/>
        <v>BUKU PEMBANTU UANG MUKA PERJADIN</v>
      </c>
      <c r="BW138" s="709">
        <f t="shared" si="259"/>
        <v>0</v>
      </c>
      <c r="BX138" s="873">
        <v>8</v>
      </c>
      <c r="BY138" s="874" t="str">
        <f t="shared" si="299"/>
        <v>BUKU PEMBANTU PAJAK UP</v>
      </c>
      <c r="BZ138" s="875">
        <f t="shared" si="371"/>
        <v>0</v>
      </c>
      <c r="CA138" s="876">
        <f t="shared" si="446"/>
        <v>8</v>
      </c>
      <c r="CB138" s="874" t="str">
        <f t="shared" si="301"/>
        <v>BUKU PEMBANTU PAJAK UP</v>
      </c>
      <c r="CC138" s="877">
        <f t="shared" si="376"/>
        <v>0</v>
      </c>
      <c r="CD138" s="805">
        <v>9</v>
      </c>
      <c r="CE138" s="806" t="str">
        <f t="shared" si="302"/>
        <v>BUKU PEMBANTU BUNGA REKENING</v>
      </c>
      <c r="CF138" s="807">
        <f t="shared" si="261"/>
        <v>0</v>
      </c>
      <c r="CG138" s="806">
        <f t="shared" si="447"/>
        <v>9</v>
      </c>
      <c r="CH138" s="806" t="str">
        <f t="shared" si="304"/>
        <v>BUKU PEMBANTU BUNGA REKENING</v>
      </c>
      <c r="CI138" s="808">
        <f t="shared" si="263"/>
        <v>0</v>
      </c>
      <c r="CJ138" s="835">
        <v>10</v>
      </c>
      <c r="CK138" s="836" t="str">
        <f t="shared" si="305"/>
        <v>BUKU PEMBANTU PAJAK UP &amp; LS</v>
      </c>
      <c r="CL138" s="837">
        <f t="shared" si="306"/>
        <v>0</v>
      </c>
      <c r="CM138" s="836">
        <f t="shared" si="448"/>
        <v>10</v>
      </c>
      <c r="CN138" s="836" t="str">
        <f t="shared" si="308"/>
        <v>BUKU PEMBANTU PAJAK UP &amp; LS</v>
      </c>
      <c r="CO138" s="838">
        <f t="shared" si="309"/>
        <v>0</v>
      </c>
      <c r="CP138" s="786">
        <f t="shared" si="310"/>
        <v>0</v>
      </c>
      <c r="CQ138" s="787">
        <f t="shared" si="311"/>
        <v>0</v>
      </c>
      <c r="CR138" s="782">
        <f t="shared" si="312"/>
        <v>0</v>
      </c>
      <c r="CS138" s="733">
        <v>11</v>
      </c>
      <c r="CT138" s="734" t="str">
        <f t="shared" si="313"/>
        <v>BUKU PENGESAHAN BELANJA</v>
      </c>
      <c r="CU138" s="735">
        <f t="shared" si="314"/>
        <v>0</v>
      </c>
      <c r="CV138" s="734">
        <f t="shared" si="369"/>
        <v>11</v>
      </c>
      <c r="CW138" s="736" t="str">
        <f t="shared" si="315"/>
        <v>BUKU PENGESAHAN BELANJA</v>
      </c>
      <c r="CX138" s="737">
        <f t="shared" si="316"/>
        <v>0</v>
      </c>
      <c r="CY138" s="769">
        <v>12</v>
      </c>
      <c r="CZ138" s="770" t="str">
        <f t="shared" si="266"/>
        <v>BUKU PENGEMBALIAN BELANJA</v>
      </c>
      <c r="DA138" s="771">
        <f t="shared" si="370"/>
        <v>0</v>
      </c>
      <c r="DB138" s="770">
        <f t="shared" si="317"/>
        <v>12</v>
      </c>
      <c r="DC138" s="770" t="str">
        <f t="shared" si="318"/>
        <v>BUKU PENGEMBALIAN BELANJA</v>
      </c>
      <c r="DD138" s="772">
        <f t="shared" si="319"/>
        <v>0</v>
      </c>
    </row>
    <row r="139" spans="1:108" x14ac:dyDescent="0.2">
      <c r="A139" s="647"/>
      <c r="B139" s="63"/>
      <c r="C139" s="677"/>
      <c r="D139" s="540"/>
      <c r="E139" s="648"/>
      <c r="F139" s="610"/>
      <c r="G139" s="649"/>
      <c r="H139" s="650"/>
      <c r="I139" s="542"/>
      <c r="J139" s="650"/>
      <c r="K139" s="543"/>
      <c r="L139" s="529"/>
      <c r="M139" s="543"/>
      <c r="N139" s="543"/>
      <c r="O139" s="651">
        <f t="shared" si="268"/>
        <v>0</v>
      </c>
      <c r="P139" s="1090">
        <f t="shared" si="269"/>
        <v>0</v>
      </c>
      <c r="Q139" s="641">
        <f t="shared" ref="Q139:Q202" si="449">IF(E139="M4",L139,0)</f>
        <v>0</v>
      </c>
      <c r="R139" s="640">
        <v>1</v>
      </c>
      <c r="S139" s="640" t="str">
        <f t="shared" ref="S139:S202" si="450">IF(R139="","",VLOOKUP(R139,Nama_Buku,2))</f>
        <v>BUKU KAS UMUM</v>
      </c>
      <c r="T139" s="641">
        <f t="shared" ref="T139:T202" si="451">AVERAGE(O139+P139+Q139)</f>
        <v>0</v>
      </c>
      <c r="U139" s="641">
        <f t="shared" ref="U139:U202" si="452">IF(E139="A",L139,IF(E139="C2",L139,IF(E139="D2",L139,IF(E139="E",L139,IF(E139="F",L139,IF(E139="G1",L139,IF(E139="G2",L139,IF(E139="H1",L139,IF(E139="R1",L139,0)))))))))</f>
        <v>0</v>
      </c>
      <c r="V139" s="641">
        <f t="shared" ref="V139:V202" si="453">IF(E139="H2",L139,IF(E139="I1",L139,IF(E139="I2",L139,IF(E139="J1",L139,IF(E139="J2",L139,IF(E139="J3",L139,IF(E139="J4",L139,IF(E139="K1",L139,0))))))))</f>
        <v>0</v>
      </c>
      <c r="W139" s="1082">
        <f t="shared" si="270"/>
        <v>0</v>
      </c>
      <c r="X139" s="641">
        <f t="shared" ref="X139:X202" si="454">IF(E139="N1",L139,IF(E139="N2",L139,0))</f>
        <v>0</v>
      </c>
      <c r="Y139" s="640">
        <f t="shared" si="271"/>
        <v>1</v>
      </c>
      <c r="Z139" s="640" t="str">
        <f t="shared" ref="Z139:Z202" si="455">IF(Y139="","",VLOOKUP(Y139,Nama_Buku,2))</f>
        <v>BUKU KAS UMUM</v>
      </c>
      <c r="AA139" s="1083">
        <f t="shared" ref="AA139:AA202" si="456">AVERAGE(U139+V139+W139+X139)</f>
        <v>0</v>
      </c>
      <c r="AB139" s="1055">
        <v>10</v>
      </c>
      <c r="AC139" s="1056" t="str">
        <f t="shared" si="272"/>
        <v>BUKU PEMBANTU PAJAK UP &amp; LS</v>
      </c>
      <c r="AD139" s="1057">
        <f t="shared" si="273"/>
        <v>0</v>
      </c>
      <c r="AE139" s="1057">
        <f t="shared" si="274"/>
        <v>0</v>
      </c>
      <c r="AF139" s="1057">
        <f t="shared" si="275"/>
        <v>0</v>
      </c>
      <c r="AG139" s="1057">
        <f t="shared" si="276"/>
        <v>0</v>
      </c>
      <c r="AH139" s="1057">
        <f t="shared" si="277"/>
        <v>0</v>
      </c>
      <c r="AI139" s="1058">
        <f t="shared" si="359"/>
        <v>10</v>
      </c>
      <c r="AJ139" s="1058" t="str">
        <f t="shared" si="279"/>
        <v>BUKU PEMBANTU PAJAK UP &amp; LS</v>
      </c>
      <c r="AK139" s="1059">
        <f t="shared" ref="AK139:AK202" si="457">AVERAGE(AG139+AH139)</f>
        <v>0</v>
      </c>
      <c r="AL139" s="1014">
        <v>2</v>
      </c>
      <c r="AM139" s="1015" t="str">
        <f t="shared" si="280"/>
        <v>BUKU PEMBANTU KAS TUNAI</v>
      </c>
      <c r="AN139" s="1016">
        <f t="shared" ref="AN139:AN202" si="458">IF(E139="G1",L139,IF(E139="J4",L139,IF(E139="K4",L139,IF(E139="M1",L139,0))))</f>
        <v>0</v>
      </c>
      <c r="AO139" s="1015">
        <f t="shared" si="441"/>
        <v>2</v>
      </c>
      <c r="AP139" s="1015" t="str">
        <f t="shared" si="282"/>
        <v>BUKU PEMBANTU KAS TUNAI</v>
      </c>
      <c r="AQ139" s="1017">
        <f t="shared" si="372"/>
        <v>0</v>
      </c>
      <c r="AR139" s="979">
        <v>3</v>
      </c>
      <c r="AS139" s="980" t="str">
        <f t="shared" si="283"/>
        <v>BUKU PEMBANTU BANK</v>
      </c>
      <c r="AT139" s="981">
        <f t="shared" ref="AT139:AT202" si="459">IF(E139="B",L139,IF(E139="C1",L139,IF(E139="D1",L139,IF(E139="G2",L139,IF(E139="L1",L139,IF(E139="L4",L139,IF(E139="R2",L139,IF(E139="L7",L139,0))))))))</f>
        <v>0</v>
      </c>
      <c r="AU139" s="981">
        <f t="shared" ref="AU139:AU202" si="460">IF(E139="C2",L139,IF(E139="D2",L139,IF(E139="G1",L139,IF(E139="H2",L139,IF(E139="I2",L139,IF(E139="J2",L139,IF(E139="K2",L139,IF(E139="L3",L139,IF(E139="L5",L139,IF(E139="L6",L139,0))))))))))</f>
        <v>0</v>
      </c>
      <c r="AV139" s="982">
        <f t="shared" si="284"/>
        <v>0</v>
      </c>
      <c r="AW139" s="983">
        <f t="shared" si="361"/>
        <v>3</v>
      </c>
      <c r="AX139" s="980" t="str">
        <f t="shared" si="286"/>
        <v>BUKU PEMBANTU BANK</v>
      </c>
      <c r="AY139" s="984">
        <f t="shared" ref="AY139:AY202" si="461">AVERAGE(AU139+AV139)</f>
        <v>0</v>
      </c>
      <c r="AZ139" s="702">
        <v>4</v>
      </c>
      <c r="BA139" s="649" t="str">
        <f t="shared" si="287"/>
        <v>BUKU PEMBANTU BPP</v>
      </c>
      <c r="BB139" s="651">
        <f t="shared" si="373"/>
        <v>0</v>
      </c>
      <c r="BC139" s="650">
        <f t="shared" si="442"/>
        <v>4</v>
      </c>
      <c r="BD139" s="649" t="str">
        <f t="shared" si="289"/>
        <v>BUKU PEMBANTU BPP</v>
      </c>
      <c r="BE139" s="709">
        <f t="shared" si="374"/>
        <v>0</v>
      </c>
      <c r="BF139" s="944">
        <v>5</v>
      </c>
      <c r="BG139" s="945" t="str">
        <f t="shared" si="290"/>
        <v>BUKU PEMBANTU UANG PERSEDIAAN</v>
      </c>
      <c r="BH139" s="946">
        <f t="shared" ref="BH139:BH202" si="462">IF(E139="B",L139,IF(E139="D1",L139,0))</f>
        <v>0</v>
      </c>
      <c r="BI139" s="945">
        <f t="shared" si="443"/>
        <v>5</v>
      </c>
      <c r="BJ139" s="947" t="str">
        <f t="shared" si="292"/>
        <v>BUKU PEMBANTU UANG PERSEDIAAN</v>
      </c>
      <c r="BK139" s="948">
        <f t="shared" si="375"/>
        <v>0</v>
      </c>
      <c r="BL139" s="909">
        <v>6</v>
      </c>
      <c r="BM139" s="910" t="str">
        <f t="shared" si="293"/>
        <v>BUKU PEMBANTU LS BENDAHARA</v>
      </c>
      <c r="BN139" s="911">
        <f t="shared" ref="BN139:BN202" si="463">IF(E139="C1",L139,IF(E139="C1",L139,IF(E139="R2",L139,IF(E139="L7",L139,0))))</f>
        <v>0</v>
      </c>
      <c r="BO139" s="910">
        <f t="shared" si="444"/>
        <v>6</v>
      </c>
      <c r="BP139" s="912" t="str">
        <f t="shared" si="295"/>
        <v>BUKU PEMBANTU LS BENDAHARA</v>
      </c>
      <c r="BQ139" s="913">
        <f t="shared" ref="BQ139:BQ202" si="464">IF(E139="C2",L139,IF(E139="I1",L139,IF(E139="I2",L139,IF(E139="M9",L139,IF(E139="M3",L139,IF(E139="K3",L139,IF(E139="R1",L139,IF(E139="L6",L139,0))))))))</f>
        <v>0</v>
      </c>
      <c r="BR139" s="702">
        <v>7</v>
      </c>
      <c r="BS139" s="650" t="str">
        <f t="shared" si="296"/>
        <v>BUKU PEMBANTU UANG MUKA PERJADIN</v>
      </c>
      <c r="BT139" s="651">
        <f t="shared" ref="BT139:BT202" si="465">IF(E139="K1",L139,IF(E139="K2",L139,0))</f>
        <v>0</v>
      </c>
      <c r="BU139" s="650">
        <f t="shared" si="445"/>
        <v>7</v>
      </c>
      <c r="BV139" s="649" t="str">
        <f t="shared" si="298"/>
        <v>BUKU PEMBANTU UANG MUKA PERJADIN</v>
      </c>
      <c r="BW139" s="709">
        <f t="shared" ref="BW139:BW202" si="466">IF(E139="K3",L139,IF(E139="K4",L139,0))</f>
        <v>0</v>
      </c>
      <c r="BX139" s="873">
        <v>8</v>
      </c>
      <c r="BY139" s="874" t="str">
        <f t="shared" si="299"/>
        <v>BUKU PEMBANTU PAJAK UP</v>
      </c>
      <c r="BZ139" s="875">
        <f t="shared" si="371"/>
        <v>0</v>
      </c>
      <c r="CA139" s="876">
        <f t="shared" si="446"/>
        <v>8</v>
      </c>
      <c r="CB139" s="874" t="str">
        <f t="shared" si="301"/>
        <v>BUKU PEMBANTU PAJAK UP</v>
      </c>
      <c r="CC139" s="877">
        <f t="shared" si="376"/>
        <v>0</v>
      </c>
      <c r="CD139" s="805">
        <v>9</v>
      </c>
      <c r="CE139" s="806" t="str">
        <f t="shared" si="302"/>
        <v>BUKU PEMBANTU BUNGA REKENING</v>
      </c>
      <c r="CF139" s="807">
        <f t="shared" ref="CF139:CF202" si="467">IF(E139="L1",L139,IF(E139="R1",L139,0))</f>
        <v>0</v>
      </c>
      <c r="CG139" s="806">
        <f t="shared" si="447"/>
        <v>9</v>
      </c>
      <c r="CH139" s="806" t="str">
        <f t="shared" si="304"/>
        <v>BUKU PEMBANTU BUNGA REKENING</v>
      </c>
      <c r="CI139" s="808">
        <f t="shared" ref="CI139:CI202" si="468">IF(E139="L2",L139,IF(E139="L3",L139,0))</f>
        <v>0</v>
      </c>
      <c r="CJ139" s="835">
        <v>10</v>
      </c>
      <c r="CK139" s="836" t="str">
        <f t="shared" si="305"/>
        <v>BUKU PEMBANTU PAJAK UP &amp; LS</v>
      </c>
      <c r="CL139" s="837">
        <f t="shared" si="306"/>
        <v>0</v>
      </c>
      <c r="CM139" s="836">
        <f t="shared" si="448"/>
        <v>10</v>
      </c>
      <c r="CN139" s="836" t="str">
        <f t="shared" si="308"/>
        <v>BUKU PEMBANTU PAJAK UP &amp; LS</v>
      </c>
      <c r="CO139" s="838">
        <f t="shared" si="309"/>
        <v>0</v>
      </c>
      <c r="CP139" s="786">
        <f t="shared" si="310"/>
        <v>0</v>
      </c>
      <c r="CQ139" s="787">
        <f t="shared" si="311"/>
        <v>0</v>
      </c>
      <c r="CR139" s="782">
        <f t="shared" si="312"/>
        <v>0</v>
      </c>
      <c r="CS139" s="733">
        <v>11</v>
      </c>
      <c r="CT139" s="734" t="str">
        <f t="shared" si="313"/>
        <v>BUKU PENGESAHAN BELANJA</v>
      </c>
      <c r="CU139" s="735">
        <f t="shared" si="314"/>
        <v>0</v>
      </c>
      <c r="CV139" s="734">
        <f t="shared" si="369"/>
        <v>11</v>
      </c>
      <c r="CW139" s="736" t="str">
        <f t="shared" si="315"/>
        <v>BUKU PENGESAHAN BELANJA</v>
      </c>
      <c r="CX139" s="737">
        <f t="shared" si="316"/>
        <v>0</v>
      </c>
      <c r="CY139" s="769">
        <v>12</v>
      </c>
      <c r="CZ139" s="770" t="str">
        <f t="shared" ref="CZ139:CZ202" si="469">IF(CY139="","",VLOOKUP(CY139,Nama_Buku,2))</f>
        <v>BUKU PENGEMBALIAN BELANJA</v>
      </c>
      <c r="DA139" s="771">
        <f t="shared" si="370"/>
        <v>0</v>
      </c>
      <c r="DB139" s="770">
        <f t="shared" si="317"/>
        <v>12</v>
      </c>
      <c r="DC139" s="770" t="str">
        <f t="shared" si="318"/>
        <v>BUKU PENGEMBALIAN BELANJA</v>
      </c>
      <c r="DD139" s="772">
        <f t="shared" si="319"/>
        <v>0</v>
      </c>
    </row>
    <row r="140" spans="1:108" ht="11.25" customHeight="1" x14ac:dyDescent="0.2">
      <c r="A140" s="647"/>
      <c r="B140" s="63"/>
      <c r="C140" s="677"/>
      <c r="D140" s="601"/>
      <c r="E140" s="648"/>
      <c r="F140" s="610"/>
      <c r="G140" s="649"/>
      <c r="H140" s="650"/>
      <c r="I140" s="542"/>
      <c r="J140" s="650"/>
      <c r="K140" s="650"/>
      <c r="L140" s="529"/>
      <c r="M140" s="543"/>
      <c r="N140" s="650"/>
      <c r="O140" s="651">
        <f t="shared" ref="O140:O203" si="470">IF(E140="A",L140,IF(E140="B",L140,IF(E140="C1",L140,IF(E140="D1",L140,IF(E140="E",L140,IF(E140="F",L140,IF(E140="G1",L140,IF(E140="G2",L140,IF(E140="R1",L140,IF(E140="L4",L140,IF(E140="R2",L140,IF(E140="l7",L140,0))))))))))))</f>
        <v>0</v>
      </c>
      <c r="P140" s="1090">
        <f t="shared" ref="P140:P203" si="471">IF(E140="J1",L140,IF(E140="J2",L140,IF(E140="J4",L140,IF(E140="K1",L140,IF(E140="K2",L140,IF(E140="K4",L140,IF(E140="L1",L140,IF(E140="M1",L140,IF(E140="M6",L140,IF(E140="M6",L140,0))))))))))</f>
        <v>0</v>
      </c>
      <c r="Q140" s="641">
        <f t="shared" si="449"/>
        <v>0</v>
      </c>
      <c r="R140" s="640">
        <v>1</v>
      </c>
      <c r="S140" s="640" t="str">
        <f t="shared" si="450"/>
        <v>BUKU KAS UMUM</v>
      </c>
      <c r="T140" s="641">
        <f t="shared" si="451"/>
        <v>0</v>
      </c>
      <c r="U140" s="641">
        <f t="shared" si="452"/>
        <v>0</v>
      </c>
      <c r="V140" s="641">
        <f t="shared" si="453"/>
        <v>0</v>
      </c>
      <c r="W140" s="1082">
        <f t="shared" ref="W140:W203" si="472">IF(E140="K2",L140,IF(E140="K3",L140,IF(E140="K4",L140,IF(E140="L2",L140,IF(E140="L3",L140,IF(E140="M2",L140,IF(E140="M3",L140,IF(E140="M7",L140,IF(E140="L5",L140,IF(E140="L6",L140,0))))))))))</f>
        <v>0</v>
      </c>
      <c r="X140" s="641">
        <f t="shared" si="454"/>
        <v>0</v>
      </c>
      <c r="Y140" s="640">
        <f t="shared" ref="Y140:Y203" si="473">R140</f>
        <v>1</v>
      </c>
      <c r="Z140" s="640" t="str">
        <f t="shared" si="455"/>
        <v>BUKU KAS UMUM</v>
      </c>
      <c r="AA140" s="1083">
        <f t="shared" si="456"/>
        <v>0</v>
      </c>
      <c r="AB140" s="1055">
        <v>10</v>
      </c>
      <c r="AC140" s="1056" t="str">
        <f t="shared" ref="AC140:AC203" si="474">IF(AB140="","",VLOOKUP(AB140,Nama_Buku,2))</f>
        <v>BUKU PEMBANTU PAJAK UP &amp; LS</v>
      </c>
      <c r="AD140" s="1057">
        <f t="shared" ref="AD140:AD203" si="475">IF(E140="B",L140,IF(E140="C1",L140,IF(E140="D1",L140,IF(E140="J1",-L140,IF(E140="J2",-L140,IF(E140="L1",L140,IF(E140="M1",L140,IF(E140="M4",L140,IF(E140="M8",L140,IF(E140="R2",L140,0))))))))))</f>
        <v>0</v>
      </c>
      <c r="AE140" s="1057">
        <f t="shared" ref="AE140:AE203" si="476">IF(E140="K1",-L140,IF(E140="K2",-L140,))</f>
        <v>0</v>
      </c>
      <c r="AF140" s="1057">
        <f t="shared" ref="AF140:AF203" si="477">AVERAGE(AD140+AE140)</f>
        <v>0</v>
      </c>
      <c r="AG140" s="1057">
        <f t="shared" ref="AG140:AG203" si="478">IF(E140="C2",L140,IF(E140="D2",L140,IF(E140="H1",L140,IF(E140="H2",L140,IF(E140="I1",L140,IF(E140="I2",L140,IF(E140="J4",-L140,IF(E140="K4",-L140,0))))))))</f>
        <v>0</v>
      </c>
      <c r="AH140" s="1057">
        <f t="shared" ref="AH140:AH203" si="479">IF(E140="L2",L140,IF(E140="L3",L140,IF(E140="M2",L140,IF(E140="M3",L140,IF(E140="M5",L140,IF(E140="N1",L140,IF(E140="N2",L140,0)))))))</f>
        <v>0</v>
      </c>
      <c r="AI140" s="1058">
        <f t="shared" si="359"/>
        <v>10</v>
      </c>
      <c r="AJ140" s="1058" t="str">
        <f t="shared" ref="AJ140:AJ203" si="480">IF(AI140="","",VLOOKUP(AI140,Nama_Buku,2))</f>
        <v>BUKU PEMBANTU PAJAK UP &amp; LS</v>
      </c>
      <c r="AK140" s="1059">
        <f t="shared" si="457"/>
        <v>0</v>
      </c>
      <c r="AL140" s="1014">
        <v>2</v>
      </c>
      <c r="AM140" s="1015" t="str">
        <f t="shared" ref="AM140:AM203" si="481">IF(AL140="","",VLOOKUP(AL140,Nama_Buku,2))</f>
        <v>BUKU PEMBANTU KAS TUNAI</v>
      </c>
      <c r="AN140" s="1016">
        <f t="shared" si="458"/>
        <v>0</v>
      </c>
      <c r="AO140" s="1015">
        <f t="shared" si="441"/>
        <v>2</v>
      </c>
      <c r="AP140" s="1015" t="str">
        <f t="shared" ref="AP140:AP203" si="482">IF(AO140="","",VLOOKUP(AO140,Nama_Buku,2))</f>
        <v>BUKU PEMBANTU KAS TUNAI</v>
      </c>
      <c r="AQ140" s="1017">
        <f t="shared" si="372"/>
        <v>0</v>
      </c>
      <c r="AR140" s="979">
        <v>3</v>
      </c>
      <c r="AS140" s="980" t="str">
        <f t="shared" ref="AS140:AS203" si="483">IF(AR140="","",VLOOKUP(AR140,Nama_Buku,2))</f>
        <v>BUKU PEMBANTU BANK</v>
      </c>
      <c r="AT140" s="981">
        <f t="shared" si="459"/>
        <v>0</v>
      </c>
      <c r="AU140" s="981">
        <f t="shared" si="460"/>
        <v>0</v>
      </c>
      <c r="AV140" s="982">
        <f t="shared" ref="AV140:AV203" si="484">IF(E140="M3",L140,IF(E140="N2",L140,IF(E140="M9",L140,0)))</f>
        <v>0</v>
      </c>
      <c r="AW140" s="983">
        <f t="shared" si="361"/>
        <v>3</v>
      </c>
      <c r="AX140" s="980" t="str">
        <f t="shared" ref="AX140:AX203" si="485">IF(AW140="","",VLOOKUP(AW140,Nama_Buku,2))</f>
        <v>BUKU PEMBANTU BANK</v>
      </c>
      <c r="AY140" s="984">
        <f t="shared" si="461"/>
        <v>0</v>
      </c>
      <c r="AZ140" s="702">
        <v>4</v>
      </c>
      <c r="BA140" s="649" t="str">
        <f t="shared" ref="BA140:BA203" si="486">IF(AZ140="","",VLOOKUP(AZ140,Nama_Buku,2))</f>
        <v>BUKU PEMBANTU BPP</v>
      </c>
      <c r="BB140" s="651">
        <f t="shared" si="373"/>
        <v>0</v>
      </c>
      <c r="BC140" s="650">
        <f t="shared" si="442"/>
        <v>4</v>
      </c>
      <c r="BD140" s="649" t="str">
        <f t="shared" ref="BD140:BD203" si="487">IF(BC140="","",VLOOKUP(BC140,Nama_Buku,2))</f>
        <v>BUKU PEMBANTU BPP</v>
      </c>
      <c r="BE140" s="709">
        <f t="shared" si="374"/>
        <v>0</v>
      </c>
      <c r="BF140" s="944">
        <v>5</v>
      </c>
      <c r="BG140" s="945" t="str">
        <f t="shared" ref="BG140:BG203" si="488">IF(BF140="","",VLOOKUP(BF140,Nama_Buku,2))</f>
        <v>BUKU PEMBANTU UANG PERSEDIAAN</v>
      </c>
      <c r="BH140" s="946">
        <f t="shared" si="462"/>
        <v>0</v>
      </c>
      <c r="BI140" s="945">
        <f t="shared" si="443"/>
        <v>5</v>
      </c>
      <c r="BJ140" s="947" t="str">
        <f t="shared" ref="BJ140:BJ203" si="489">IF(BI140="","",VLOOKUP(BI140,Nama_Buku,2))</f>
        <v>BUKU PEMBANTU UANG PERSEDIAAN</v>
      </c>
      <c r="BK140" s="948">
        <f t="shared" si="375"/>
        <v>0</v>
      </c>
      <c r="BL140" s="909">
        <v>6</v>
      </c>
      <c r="BM140" s="910" t="str">
        <f t="shared" ref="BM140:BM203" si="490">IF(BL140="","",VLOOKUP(BL140,Nama_Buku,2))</f>
        <v>BUKU PEMBANTU LS BENDAHARA</v>
      </c>
      <c r="BN140" s="911">
        <f t="shared" si="463"/>
        <v>0</v>
      </c>
      <c r="BO140" s="910">
        <f t="shared" si="444"/>
        <v>6</v>
      </c>
      <c r="BP140" s="912" t="str">
        <f t="shared" ref="BP140:BP203" si="491">IF(BO140="","",VLOOKUP(BO140,Nama_Buku,2))</f>
        <v>BUKU PEMBANTU LS BENDAHARA</v>
      </c>
      <c r="BQ140" s="913">
        <f t="shared" si="464"/>
        <v>0</v>
      </c>
      <c r="BR140" s="702">
        <v>7</v>
      </c>
      <c r="BS140" s="650" t="str">
        <f t="shared" ref="BS140:BS203" si="492">IF(BR140="","",VLOOKUP(BR140,Nama_Buku,2))</f>
        <v>BUKU PEMBANTU UANG MUKA PERJADIN</v>
      </c>
      <c r="BT140" s="651">
        <f t="shared" si="465"/>
        <v>0</v>
      </c>
      <c r="BU140" s="650">
        <f t="shared" si="445"/>
        <v>7</v>
      </c>
      <c r="BV140" s="649" t="str">
        <f t="shared" ref="BV140:BV203" si="493">IF(BU140="","",VLOOKUP(BU140,Nama_Buku,2))</f>
        <v>BUKU PEMBANTU UANG MUKA PERJADIN</v>
      </c>
      <c r="BW140" s="709">
        <f t="shared" si="466"/>
        <v>0</v>
      </c>
      <c r="BX140" s="873">
        <v>8</v>
      </c>
      <c r="BY140" s="874" t="str">
        <f t="shared" ref="BY140:BY203" si="494">IF(BX140="","",VLOOKUP(BX140,Nama_Buku,2))</f>
        <v>BUKU PEMBANTU PAJAK UP</v>
      </c>
      <c r="BZ140" s="875">
        <f t="shared" si="371"/>
        <v>0</v>
      </c>
      <c r="CA140" s="876">
        <f t="shared" si="446"/>
        <v>8</v>
      </c>
      <c r="CB140" s="874" t="str">
        <f t="shared" ref="CB140:CB203" si="495">IF(CA140="","",VLOOKUP(CA140,Nama_Buku,2))</f>
        <v>BUKU PEMBANTU PAJAK UP</v>
      </c>
      <c r="CC140" s="877">
        <f t="shared" si="376"/>
        <v>0</v>
      </c>
      <c r="CD140" s="805">
        <v>9</v>
      </c>
      <c r="CE140" s="806" t="str">
        <f t="shared" ref="CE140:CE203" si="496">IF(CD140="","",VLOOKUP(CD140,Nama_Buku,2))</f>
        <v>BUKU PEMBANTU BUNGA REKENING</v>
      </c>
      <c r="CF140" s="807">
        <f t="shared" si="467"/>
        <v>0</v>
      </c>
      <c r="CG140" s="806">
        <f t="shared" si="447"/>
        <v>9</v>
      </c>
      <c r="CH140" s="806" t="str">
        <f t="shared" ref="CH140:CH203" si="497">IF(CG140="","",VLOOKUP(CG140,Nama_Buku,2))</f>
        <v>BUKU PEMBANTU BUNGA REKENING</v>
      </c>
      <c r="CI140" s="808">
        <f t="shared" si="468"/>
        <v>0</v>
      </c>
      <c r="CJ140" s="835">
        <v>10</v>
      </c>
      <c r="CK140" s="836" t="str">
        <f t="shared" ref="CK140:CK203" si="498">IF(CJ140="","",VLOOKUP(CJ140,Nama_Buku,2))</f>
        <v>BUKU PEMBANTU PAJAK UP &amp; LS</v>
      </c>
      <c r="CL140" s="837">
        <f t="shared" ref="CL140:CL203" si="499">IF(E140="M1",L140,IF(E140="M4",L140,IF(E140="M6",L140,IF(E140="M8",L140,0))))</f>
        <v>0</v>
      </c>
      <c r="CM140" s="836">
        <f t="shared" si="448"/>
        <v>10</v>
      </c>
      <c r="CN140" s="836" t="str">
        <f t="shared" ref="CN140:CN203" si="500">IF(CM140="","",VLOOKUP(CM140,Nama_Buku,2))</f>
        <v>BUKU PEMBANTU PAJAK UP &amp; LS</v>
      </c>
      <c r="CO140" s="838">
        <f t="shared" ref="CO140:CO203" si="501">IF(E140="M2",L140,IF(E140="M3",L140,IF(E140="M5",L140,IF(E140="M7",L140,IF(E140="M9",L140,0)))))</f>
        <v>0</v>
      </c>
      <c r="CP140" s="786">
        <f t="shared" ref="CP140:CP203" si="502">IF(E140="H1",L140,IF(E140="H2",L140,IF(E140="J3",L140,IF(E140="K3",L140,0))))</f>
        <v>0</v>
      </c>
      <c r="CQ140" s="787">
        <f t="shared" ref="CQ140:CQ203" si="503">IF(E140="H1",M140,IF(E140="H2",M140,IF(E140="J3",M140,0)))</f>
        <v>0</v>
      </c>
      <c r="CR140" s="782">
        <f t="shared" ref="CR140:CR203" si="504">IF(E140="H1",N140,IF(E140="H2",N140,IF(E140="J3",N140,0)))</f>
        <v>0</v>
      </c>
      <c r="CS140" s="733">
        <v>11</v>
      </c>
      <c r="CT140" s="734" t="str">
        <f t="shared" ref="CT140:CT203" si="505">IF(CS140="","",VLOOKUP(CS140,Nama_Buku,2))</f>
        <v>BUKU PENGESAHAN BELANJA</v>
      </c>
      <c r="CU140" s="735">
        <f t="shared" ref="CU140:CU203" si="506">IF(E140="C2",L140,IF(E140="I1",L140,IF(E140="I2",L140,IF(E140="K3",L140,IF(E140="M3",L140,IF(E140="M9",L140,0))))))</f>
        <v>0</v>
      </c>
      <c r="CV140" s="734">
        <f t="shared" si="369"/>
        <v>11</v>
      </c>
      <c r="CW140" s="736" t="str">
        <f t="shared" ref="CW140:CW203" si="507">IF(CV140="","",VLOOKUP(CV140,Nama_Buku,2))</f>
        <v>BUKU PENGESAHAN BELANJA</v>
      </c>
      <c r="CX140" s="737">
        <f t="shared" ref="CX140:CX203" si="508">IF(E140="C3",L140,0)</f>
        <v>0</v>
      </c>
      <c r="CY140" s="769">
        <v>12</v>
      </c>
      <c r="CZ140" s="770" t="str">
        <f t="shared" si="469"/>
        <v>BUKU PENGEMBALIAN BELANJA</v>
      </c>
      <c r="DA140" s="771">
        <f t="shared" si="370"/>
        <v>0</v>
      </c>
      <c r="DB140" s="770">
        <f t="shared" si="317"/>
        <v>12</v>
      </c>
      <c r="DC140" s="770" t="str">
        <f t="shared" ref="DC140:DC203" si="509">IF(DB140="","",VLOOKUP(DB140,Nama_Buku,2))</f>
        <v>BUKU PENGEMBALIAN BELANJA</v>
      </c>
      <c r="DD140" s="772">
        <f t="shared" ref="DD140:DD203" si="510">IF(E140="L5",L140,IF(E140="L5",L140,0))</f>
        <v>0</v>
      </c>
    </row>
    <row r="141" spans="1:108" ht="11.25" customHeight="1" x14ac:dyDescent="0.2">
      <c r="A141" s="647"/>
      <c r="B141" s="63"/>
      <c r="C141" s="677"/>
      <c r="D141" s="540"/>
      <c r="E141" s="648"/>
      <c r="F141" s="610"/>
      <c r="G141" s="649"/>
      <c r="H141" s="650"/>
      <c r="I141" s="542"/>
      <c r="J141" s="650"/>
      <c r="K141" s="543"/>
      <c r="L141" s="529"/>
      <c r="M141" s="543"/>
      <c r="N141" s="543"/>
      <c r="O141" s="651">
        <f t="shared" si="470"/>
        <v>0</v>
      </c>
      <c r="P141" s="1090">
        <f t="shared" si="471"/>
        <v>0</v>
      </c>
      <c r="Q141" s="641">
        <f t="shared" si="449"/>
        <v>0</v>
      </c>
      <c r="R141" s="640">
        <v>1</v>
      </c>
      <c r="S141" s="640" t="str">
        <f t="shared" si="450"/>
        <v>BUKU KAS UMUM</v>
      </c>
      <c r="T141" s="641">
        <f t="shared" si="451"/>
        <v>0</v>
      </c>
      <c r="U141" s="641">
        <f t="shared" si="452"/>
        <v>0</v>
      </c>
      <c r="V141" s="641">
        <f t="shared" si="453"/>
        <v>0</v>
      </c>
      <c r="W141" s="1082">
        <f t="shared" si="472"/>
        <v>0</v>
      </c>
      <c r="X141" s="641">
        <f t="shared" si="454"/>
        <v>0</v>
      </c>
      <c r="Y141" s="640">
        <f t="shared" si="473"/>
        <v>1</v>
      </c>
      <c r="Z141" s="640" t="str">
        <f t="shared" si="455"/>
        <v>BUKU KAS UMUM</v>
      </c>
      <c r="AA141" s="1083">
        <f t="shared" si="456"/>
        <v>0</v>
      </c>
      <c r="AB141" s="1055">
        <v>10</v>
      </c>
      <c r="AC141" s="1056" t="str">
        <f t="shared" si="474"/>
        <v>BUKU PEMBANTU PAJAK UP &amp; LS</v>
      </c>
      <c r="AD141" s="1057">
        <f t="shared" si="475"/>
        <v>0</v>
      </c>
      <c r="AE141" s="1057">
        <f t="shared" si="476"/>
        <v>0</v>
      </c>
      <c r="AF141" s="1057">
        <f t="shared" si="477"/>
        <v>0</v>
      </c>
      <c r="AG141" s="1057">
        <f t="shared" si="478"/>
        <v>0</v>
      </c>
      <c r="AH141" s="1057">
        <f t="shared" si="479"/>
        <v>0</v>
      </c>
      <c r="AI141" s="1058">
        <f t="shared" si="359"/>
        <v>10</v>
      </c>
      <c r="AJ141" s="1058" t="str">
        <f t="shared" si="480"/>
        <v>BUKU PEMBANTU PAJAK UP &amp; LS</v>
      </c>
      <c r="AK141" s="1059">
        <f t="shared" si="457"/>
        <v>0</v>
      </c>
      <c r="AL141" s="1014">
        <v>2</v>
      </c>
      <c r="AM141" s="1015" t="str">
        <f t="shared" si="481"/>
        <v>BUKU PEMBANTU KAS TUNAI</v>
      </c>
      <c r="AN141" s="1016">
        <f t="shared" si="458"/>
        <v>0</v>
      </c>
      <c r="AO141" s="1015">
        <f t="shared" si="441"/>
        <v>2</v>
      </c>
      <c r="AP141" s="1015" t="str">
        <f t="shared" si="482"/>
        <v>BUKU PEMBANTU KAS TUNAI</v>
      </c>
      <c r="AQ141" s="1017">
        <f t="shared" si="372"/>
        <v>0</v>
      </c>
      <c r="AR141" s="979">
        <v>3</v>
      </c>
      <c r="AS141" s="980" t="str">
        <f t="shared" si="483"/>
        <v>BUKU PEMBANTU BANK</v>
      </c>
      <c r="AT141" s="981">
        <f t="shared" si="459"/>
        <v>0</v>
      </c>
      <c r="AU141" s="981">
        <f t="shared" si="460"/>
        <v>0</v>
      </c>
      <c r="AV141" s="982">
        <f t="shared" si="484"/>
        <v>0</v>
      </c>
      <c r="AW141" s="983">
        <f t="shared" si="361"/>
        <v>3</v>
      </c>
      <c r="AX141" s="980" t="str">
        <f t="shared" si="485"/>
        <v>BUKU PEMBANTU BANK</v>
      </c>
      <c r="AY141" s="984">
        <f t="shared" si="461"/>
        <v>0</v>
      </c>
      <c r="AZ141" s="702">
        <v>4</v>
      </c>
      <c r="BA141" s="649" t="str">
        <f t="shared" si="486"/>
        <v>BUKU PEMBANTU BPP</v>
      </c>
      <c r="BB141" s="651">
        <f t="shared" si="373"/>
        <v>0</v>
      </c>
      <c r="BC141" s="650">
        <f t="shared" si="442"/>
        <v>4</v>
      </c>
      <c r="BD141" s="649" t="str">
        <f t="shared" si="487"/>
        <v>BUKU PEMBANTU BPP</v>
      </c>
      <c r="BE141" s="709">
        <f t="shared" si="374"/>
        <v>0</v>
      </c>
      <c r="BF141" s="944">
        <v>5</v>
      </c>
      <c r="BG141" s="945" t="str">
        <f t="shared" si="488"/>
        <v>BUKU PEMBANTU UANG PERSEDIAAN</v>
      </c>
      <c r="BH141" s="946">
        <f t="shared" si="462"/>
        <v>0</v>
      </c>
      <c r="BI141" s="945">
        <f t="shared" si="443"/>
        <v>5</v>
      </c>
      <c r="BJ141" s="947" t="str">
        <f t="shared" si="489"/>
        <v>BUKU PEMBANTU UANG PERSEDIAAN</v>
      </c>
      <c r="BK141" s="948">
        <f t="shared" si="375"/>
        <v>0</v>
      </c>
      <c r="BL141" s="909">
        <v>6</v>
      </c>
      <c r="BM141" s="910" t="str">
        <f t="shared" si="490"/>
        <v>BUKU PEMBANTU LS BENDAHARA</v>
      </c>
      <c r="BN141" s="911">
        <f t="shared" si="463"/>
        <v>0</v>
      </c>
      <c r="BO141" s="910">
        <f t="shared" si="444"/>
        <v>6</v>
      </c>
      <c r="BP141" s="912" t="str">
        <f t="shared" si="491"/>
        <v>BUKU PEMBANTU LS BENDAHARA</v>
      </c>
      <c r="BQ141" s="913">
        <f t="shared" si="464"/>
        <v>0</v>
      </c>
      <c r="BR141" s="702">
        <v>7</v>
      </c>
      <c r="BS141" s="650" t="str">
        <f t="shared" si="492"/>
        <v>BUKU PEMBANTU UANG MUKA PERJADIN</v>
      </c>
      <c r="BT141" s="651">
        <f t="shared" si="465"/>
        <v>0</v>
      </c>
      <c r="BU141" s="650">
        <f t="shared" si="445"/>
        <v>7</v>
      </c>
      <c r="BV141" s="649" t="str">
        <f t="shared" si="493"/>
        <v>BUKU PEMBANTU UANG MUKA PERJADIN</v>
      </c>
      <c r="BW141" s="709">
        <f t="shared" si="466"/>
        <v>0</v>
      </c>
      <c r="BX141" s="873">
        <v>8</v>
      </c>
      <c r="BY141" s="874" t="str">
        <f t="shared" si="494"/>
        <v>BUKU PEMBANTU PAJAK UP</v>
      </c>
      <c r="BZ141" s="875">
        <f t="shared" si="371"/>
        <v>0</v>
      </c>
      <c r="CA141" s="876">
        <f t="shared" si="446"/>
        <v>8</v>
      </c>
      <c r="CB141" s="874" t="str">
        <f t="shared" si="495"/>
        <v>BUKU PEMBANTU PAJAK UP</v>
      </c>
      <c r="CC141" s="877">
        <f t="shared" si="376"/>
        <v>0</v>
      </c>
      <c r="CD141" s="805">
        <v>9</v>
      </c>
      <c r="CE141" s="806" t="str">
        <f t="shared" si="496"/>
        <v>BUKU PEMBANTU BUNGA REKENING</v>
      </c>
      <c r="CF141" s="807">
        <f t="shared" si="467"/>
        <v>0</v>
      </c>
      <c r="CG141" s="806">
        <f t="shared" si="447"/>
        <v>9</v>
      </c>
      <c r="CH141" s="806" t="str">
        <f t="shared" si="497"/>
        <v>BUKU PEMBANTU BUNGA REKENING</v>
      </c>
      <c r="CI141" s="808">
        <f t="shared" si="468"/>
        <v>0</v>
      </c>
      <c r="CJ141" s="835">
        <v>10</v>
      </c>
      <c r="CK141" s="836" t="str">
        <f t="shared" si="498"/>
        <v>BUKU PEMBANTU PAJAK UP &amp; LS</v>
      </c>
      <c r="CL141" s="837">
        <f t="shared" si="499"/>
        <v>0</v>
      </c>
      <c r="CM141" s="836">
        <f t="shared" si="448"/>
        <v>10</v>
      </c>
      <c r="CN141" s="836" t="str">
        <f t="shared" si="500"/>
        <v>BUKU PEMBANTU PAJAK UP &amp; LS</v>
      </c>
      <c r="CO141" s="838">
        <f t="shared" si="501"/>
        <v>0</v>
      </c>
      <c r="CP141" s="786">
        <f t="shared" si="502"/>
        <v>0</v>
      </c>
      <c r="CQ141" s="787">
        <f t="shared" si="503"/>
        <v>0</v>
      </c>
      <c r="CR141" s="782">
        <f t="shared" si="504"/>
        <v>0</v>
      </c>
      <c r="CS141" s="733">
        <v>11</v>
      </c>
      <c r="CT141" s="734" t="str">
        <f t="shared" si="505"/>
        <v>BUKU PENGESAHAN BELANJA</v>
      </c>
      <c r="CU141" s="735">
        <f t="shared" si="506"/>
        <v>0</v>
      </c>
      <c r="CV141" s="734">
        <f t="shared" si="369"/>
        <v>11</v>
      </c>
      <c r="CW141" s="736" t="str">
        <f t="shared" si="507"/>
        <v>BUKU PENGESAHAN BELANJA</v>
      </c>
      <c r="CX141" s="737">
        <f t="shared" si="508"/>
        <v>0</v>
      </c>
      <c r="CY141" s="769">
        <v>12</v>
      </c>
      <c r="CZ141" s="770" t="str">
        <f t="shared" si="469"/>
        <v>BUKU PENGEMBALIAN BELANJA</v>
      </c>
      <c r="DA141" s="771">
        <f t="shared" si="370"/>
        <v>0</v>
      </c>
      <c r="DB141" s="770">
        <f t="shared" si="317"/>
        <v>12</v>
      </c>
      <c r="DC141" s="770" t="str">
        <f t="shared" si="509"/>
        <v>BUKU PENGEMBALIAN BELANJA</v>
      </c>
      <c r="DD141" s="772">
        <f t="shared" si="510"/>
        <v>0</v>
      </c>
    </row>
    <row r="142" spans="1:108" ht="11.25" customHeight="1" x14ac:dyDescent="0.2">
      <c r="A142" s="647"/>
      <c r="B142" s="63"/>
      <c r="C142" s="677"/>
      <c r="D142" s="601"/>
      <c r="E142" s="648"/>
      <c r="F142" s="610"/>
      <c r="G142" s="649"/>
      <c r="H142" s="650"/>
      <c r="I142" s="542"/>
      <c r="J142" s="650"/>
      <c r="K142" s="543"/>
      <c r="L142" s="529"/>
      <c r="M142" s="543"/>
      <c r="N142" s="543"/>
      <c r="O142" s="651">
        <f t="shared" si="470"/>
        <v>0</v>
      </c>
      <c r="P142" s="1090">
        <f t="shared" si="471"/>
        <v>0</v>
      </c>
      <c r="Q142" s="641">
        <f t="shared" si="449"/>
        <v>0</v>
      </c>
      <c r="R142" s="640">
        <v>1</v>
      </c>
      <c r="S142" s="640" t="str">
        <f t="shared" si="450"/>
        <v>BUKU KAS UMUM</v>
      </c>
      <c r="T142" s="641">
        <f t="shared" si="451"/>
        <v>0</v>
      </c>
      <c r="U142" s="641">
        <f t="shared" si="452"/>
        <v>0</v>
      </c>
      <c r="V142" s="641">
        <f t="shared" si="453"/>
        <v>0</v>
      </c>
      <c r="W142" s="1082">
        <f t="shared" si="472"/>
        <v>0</v>
      </c>
      <c r="X142" s="641">
        <f t="shared" si="454"/>
        <v>0</v>
      </c>
      <c r="Y142" s="640">
        <f t="shared" si="473"/>
        <v>1</v>
      </c>
      <c r="Z142" s="640" t="str">
        <f t="shared" si="455"/>
        <v>BUKU KAS UMUM</v>
      </c>
      <c r="AA142" s="1083">
        <f t="shared" si="456"/>
        <v>0</v>
      </c>
      <c r="AB142" s="1055">
        <v>10</v>
      </c>
      <c r="AC142" s="1056" t="str">
        <f t="shared" si="474"/>
        <v>BUKU PEMBANTU PAJAK UP &amp; LS</v>
      </c>
      <c r="AD142" s="1057">
        <f t="shared" si="475"/>
        <v>0</v>
      </c>
      <c r="AE142" s="1057">
        <f t="shared" si="476"/>
        <v>0</v>
      </c>
      <c r="AF142" s="1057">
        <f t="shared" si="477"/>
        <v>0</v>
      </c>
      <c r="AG142" s="1057">
        <f t="shared" si="478"/>
        <v>0</v>
      </c>
      <c r="AH142" s="1057">
        <f t="shared" si="479"/>
        <v>0</v>
      </c>
      <c r="AI142" s="1058">
        <f t="shared" si="359"/>
        <v>10</v>
      </c>
      <c r="AJ142" s="1058" t="str">
        <f t="shared" si="480"/>
        <v>BUKU PEMBANTU PAJAK UP &amp; LS</v>
      </c>
      <c r="AK142" s="1059">
        <f t="shared" si="457"/>
        <v>0</v>
      </c>
      <c r="AL142" s="1014">
        <v>2</v>
      </c>
      <c r="AM142" s="1015" t="str">
        <f t="shared" si="481"/>
        <v>BUKU PEMBANTU KAS TUNAI</v>
      </c>
      <c r="AN142" s="1016">
        <f t="shared" si="458"/>
        <v>0</v>
      </c>
      <c r="AO142" s="1015">
        <f t="shared" si="360"/>
        <v>2</v>
      </c>
      <c r="AP142" s="1015" t="str">
        <f t="shared" si="482"/>
        <v>BUKU PEMBANTU KAS TUNAI</v>
      </c>
      <c r="AQ142" s="1017">
        <f t="shared" si="372"/>
        <v>0</v>
      </c>
      <c r="AR142" s="979">
        <v>3</v>
      </c>
      <c r="AS142" s="980" t="str">
        <f t="shared" si="483"/>
        <v>BUKU PEMBANTU BANK</v>
      </c>
      <c r="AT142" s="981">
        <f t="shared" si="459"/>
        <v>0</v>
      </c>
      <c r="AU142" s="981">
        <f t="shared" si="460"/>
        <v>0</v>
      </c>
      <c r="AV142" s="982">
        <f t="shared" si="484"/>
        <v>0</v>
      </c>
      <c r="AW142" s="983">
        <f t="shared" si="361"/>
        <v>3</v>
      </c>
      <c r="AX142" s="980" t="str">
        <f t="shared" si="485"/>
        <v>BUKU PEMBANTU BANK</v>
      </c>
      <c r="AY142" s="984">
        <f t="shared" si="461"/>
        <v>0</v>
      </c>
      <c r="AZ142" s="702">
        <v>4</v>
      </c>
      <c r="BA142" s="649" t="str">
        <f t="shared" si="486"/>
        <v>BUKU PEMBANTU BPP</v>
      </c>
      <c r="BB142" s="651">
        <f t="shared" si="373"/>
        <v>0</v>
      </c>
      <c r="BC142" s="650">
        <f t="shared" si="362"/>
        <v>4</v>
      </c>
      <c r="BD142" s="649" t="str">
        <f t="shared" si="487"/>
        <v>BUKU PEMBANTU BPP</v>
      </c>
      <c r="BE142" s="709">
        <f t="shared" si="374"/>
        <v>0</v>
      </c>
      <c r="BF142" s="944">
        <v>5</v>
      </c>
      <c r="BG142" s="945" t="str">
        <f t="shared" si="488"/>
        <v>BUKU PEMBANTU UANG PERSEDIAAN</v>
      </c>
      <c r="BH142" s="946">
        <f t="shared" si="462"/>
        <v>0</v>
      </c>
      <c r="BI142" s="945">
        <f t="shared" si="363"/>
        <v>5</v>
      </c>
      <c r="BJ142" s="947" t="str">
        <f t="shared" si="489"/>
        <v>BUKU PEMBANTU UANG PERSEDIAAN</v>
      </c>
      <c r="BK142" s="948">
        <f t="shared" si="375"/>
        <v>0</v>
      </c>
      <c r="BL142" s="909">
        <v>6</v>
      </c>
      <c r="BM142" s="910" t="str">
        <f t="shared" si="490"/>
        <v>BUKU PEMBANTU LS BENDAHARA</v>
      </c>
      <c r="BN142" s="911">
        <f t="shared" si="463"/>
        <v>0</v>
      </c>
      <c r="BO142" s="910">
        <f t="shared" si="364"/>
        <v>6</v>
      </c>
      <c r="BP142" s="912" t="str">
        <f t="shared" si="491"/>
        <v>BUKU PEMBANTU LS BENDAHARA</v>
      </c>
      <c r="BQ142" s="913">
        <f t="shared" si="464"/>
        <v>0</v>
      </c>
      <c r="BR142" s="702">
        <v>7</v>
      </c>
      <c r="BS142" s="650" t="str">
        <f t="shared" si="492"/>
        <v>BUKU PEMBANTU UANG MUKA PERJADIN</v>
      </c>
      <c r="BT142" s="651">
        <f t="shared" si="465"/>
        <v>0</v>
      </c>
      <c r="BU142" s="650">
        <f t="shared" si="365"/>
        <v>7</v>
      </c>
      <c r="BV142" s="649" t="str">
        <f t="shared" si="493"/>
        <v>BUKU PEMBANTU UANG MUKA PERJADIN</v>
      </c>
      <c r="BW142" s="709">
        <f t="shared" si="466"/>
        <v>0</v>
      </c>
      <c r="BX142" s="873">
        <v>8</v>
      </c>
      <c r="BY142" s="874" t="str">
        <f t="shared" si="494"/>
        <v>BUKU PEMBANTU PAJAK UP</v>
      </c>
      <c r="BZ142" s="875">
        <f t="shared" si="371"/>
        <v>0</v>
      </c>
      <c r="CA142" s="876">
        <f t="shared" si="366"/>
        <v>8</v>
      </c>
      <c r="CB142" s="874" t="str">
        <f t="shared" si="495"/>
        <v>BUKU PEMBANTU PAJAK UP</v>
      </c>
      <c r="CC142" s="877">
        <f t="shared" si="376"/>
        <v>0</v>
      </c>
      <c r="CD142" s="805">
        <v>9</v>
      </c>
      <c r="CE142" s="806" t="str">
        <f t="shared" si="496"/>
        <v>BUKU PEMBANTU BUNGA REKENING</v>
      </c>
      <c r="CF142" s="807">
        <f t="shared" si="467"/>
        <v>0</v>
      </c>
      <c r="CG142" s="806">
        <f t="shared" si="367"/>
        <v>9</v>
      </c>
      <c r="CH142" s="806" t="str">
        <f t="shared" si="497"/>
        <v>BUKU PEMBANTU BUNGA REKENING</v>
      </c>
      <c r="CI142" s="808">
        <f t="shared" si="468"/>
        <v>0</v>
      </c>
      <c r="CJ142" s="835">
        <v>10</v>
      </c>
      <c r="CK142" s="836" t="str">
        <f t="shared" si="498"/>
        <v>BUKU PEMBANTU PAJAK UP &amp; LS</v>
      </c>
      <c r="CL142" s="837">
        <f t="shared" si="499"/>
        <v>0</v>
      </c>
      <c r="CM142" s="836">
        <f t="shared" si="368"/>
        <v>10</v>
      </c>
      <c r="CN142" s="836" t="str">
        <f t="shared" si="500"/>
        <v>BUKU PEMBANTU PAJAK UP &amp; LS</v>
      </c>
      <c r="CO142" s="838">
        <f t="shared" si="501"/>
        <v>0</v>
      </c>
      <c r="CP142" s="786">
        <f t="shared" si="502"/>
        <v>0</v>
      </c>
      <c r="CQ142" s="787">
        <f t="shared" si="503"/>
        <v>0</v>
      </c>
      <c r="CR142" s="782">
        <f t="shared" si="504"/>
        <v>0</v>
      </c>
      <c r="CS142" s="733">
        <v>11</v>
      </c>
      <c r="CT142" s="734" t="str">
        <f t="shared" si="505"/>
        <v>BUKU PENGESAHAN BELANJA</v>
      </c>
      <c r="CU142" s="735">
        <f t="shared" si="506"/>
        <v>0</v>
      </c>
      <c r="CV142" s="734">
        <f t="shared" si="369"/>
        <v>11</v>
      </c>
      <c r="CW142" s="736" t="str">
        <f t="shared" si="507"/>
        <v>BUKU PENGESAHAN BELANJA</v>
      </c>
      <c r="CX142" s="737">
        <f t="shared" si="508"/>
        <v>0</v>
      </c>
      <c r="CY142" s="769">
        <v>12</v>
      </c>
      <c r="CZ142" s="770" t="str">
        <f t="shared" si="469"/>
        <v>BUKU PENGEMBALIAN BELANJA</v>
      </c>
      <c r="DA142" s="771">
        <f t="shared" si="370"/>
        <v>0</v>
      </c>
      <c r="DB142" s="770">
        <f t="shared" si="317"/>
        <v>12</v>
      </c>
      <c r="DC142" s="770" t="str">
        <f t="shared" si="509"/>
        <v>BUKU PENGEMBALIAN BELANJA</v>
      </c>
      <c r="DD142" s="772">
        <f t="shared" si="510"/>
        <v>0</v>
      </c>
    </row>
    <row r="143" spans="1:108" ht="11.25" customHeight="1" x14ac:dyDescent="0.2">
      <c r="A143" s="647"/>
      <c r="B143" s="63"/>
      <c r="C143" s="677"/>
      <c r="D143" s="540"/>
      <c r="E143" s="648"/>
      <c r="F143" s="610"/>
      <c r="G143" s="649"/>
      <c r="H143" s="650"/>
      <c r="I143" s="542"/>
      <c r="J143" s="650"/>
      <c r="K143" s="543"/>
      <c r="L143" s="529"/>
      <c r="M143" s="543"/>
      <c r="N143" s="543"/>
      <c r="O143" s="651">
        <f t="shared" si="470"/>
        <v>0</v>
      </c>
      <c r="P143" s="1090">
        <f t="shared" si="471"/>
        <v>0</v>
      </c>
      <c r="Q143" s="641">
        <f t="shared" si="449"/>
        <v>0</v>
      </c>
      <c r="R143" s="640">
        <v>1</v>
      </c>
      <c r="S143" s="640" t="str">
        <f t="shared" si="450"/>
        <v>BUKU KAS UMUM</v>
      </c>
      <c r="T143" s="641">
        <f t="shared" si="451"/>
        <v>0</v>
      </c>
      <c r="U143" s="641">
        <f t="shared" si="452"/>
        <v>0</v>
      </c>
      <c r="V143" s="641">
        <f t="shared" si="453"/>
        <v>0</v>
      </c>
      <c r="W143" s="1082">
        <f t="shared" si="472"/>
        <v>0</v>
      </c>
      <c r="X143" s="641">
        <f t="shared" si="454"/>
        <v>0</v>
      </c>
      <c r="Y143" s="640">
        <f t="shared" si="473"/>
        <v>1</v>
      </c>
      <c r="Z143" s="640" t="str">
        <f t="shared" si="455"/>
        <v>BUKU KAS UMUM</v>
      </c>
      <c r="AA143" s="1083">
        <f t="shared" si="456"/>
        <v>0</v>
      </c>
      <c r="AB143" s="1055">
        <v>10</v>
      </c>
      <c r="AC143" s="1056" t="str">
        <f t="shared" si="474"/>
        <v>BUKU PEMBANTU PAJAK UP &amp; LS</v>
      </c>
      <c r="AD143" s="1057">
        <f t="shared" si="475"/>
        <v>0</v>
      </c>
      <c r="AE143" s="1057">
        <f t="shared" si="476"/>
        <v>0</v>
      </c>
      <c r="AF143" s="1057">
        <f t="shared" si="477"/>
        <v>0</v>
      </c>
      <c r="AG143" s="1057">
        <f t="shared" si="478"/>
        <v>0</v>
      </c>
      <c r="AH143" s="1057">
        <f t="shared" si="479"/>
        <v>0</v>
      </c>
      <c r="AI143" s="1058">
        <f t="shared" si="359"/>
        <v>10</v>
      </c>
      <c r="AJ143" s="1058" t="str">
        <f t="shared" si="480"/>
        <v>BUKU PEMBANTU PAJAK UP &amp; LS</v>
      </c>
      <c r="AK143" s="1059">
        <f t="shared" si="457"/>
        <v>0</v>
      </c>
      <c r="AL143" s="1014">
        <v>2</v>
      </c>
      <c r="AM143" s="1015" t="str">
        <f t="shared" si="481"/>
        <v>BUKU PEMBANTU KAS TUNAI</v>
      </c>
      <c r="AN143" s="1016">
        <f t="shared" si="458"/>
        <v>0</v>
      </c>
      <c r="AO143" s="1015">
        <f t="shared" si="360"/>
        <v>2</v>
      </c>
      <c r="AP143" s="1015" t="str">
        <f t="shared" si="482"/>
        <v>BUKU PEMBANTU KAS TUNAI</v>
      </c>
      <c r="AQ143" s="1017">
        <f t="shared" si="372"/>
        <v>0</v>
      </c>
      <c r="AR143" s="979">
        <v>3</v>
      </c>
      <c r="AS143" s="980" t="str">
        <f t="shared" si="483"/>
        <v>BUKU PEMBANTU BANK</v>
      </c>
      <c r="AT143" s="981">
        <f t="shared" si="459"/>
        <v>0</v>
      </c>
      <c r="AU143" s="981">
        <f t="shared" si="460"/>
        <v>0</v>
      </c>
      <c r="AV143" s="982">
        <f t="shared" si="484"/>
        <v>0</v>
      </c>
      <c r="AW143" s="983">
        <f t="shared" si="361"/>
        <v>3</v>
      </c>
      <c r="AX143" s="980" t="str">
        <f t="shared" si="485"/>
        <v>BUKU PEMBANTU BANK</v>
      </c>
      <c r="AY143" s="984">
        <f t="shared" si="461"/>
        <v>0</v>
      </c>
      <c r="AZ143" s="702">
        <v>4</v>
      </c>
      <c r="BA143" s="649" t="str">
        <f t="shared" si="486"/>
        <v>BUKU PEMBANTU BPP</v>
      </c>
      <c r="BB143" s="651">
        <f t="shared" si="373"/>
        <v>0</v>
      </c>
      <c r="BC143" s="650">
        <f t="shared" si="362"/>
        <v>4</v>
      </c>
      <c r="BD143" s="649" t="str">
        <f t="shared" si="487"/>
        <v>BUKU PEMBANTU BPP</v>
      </c>
      <c r="BE143" s="709">
        <f t="shared" si="374"/>
        <v>0</v>
      </c>
      <c r="BF143" s="944">
        <v>5</v>
      </c>
      <c r="BG143" s="945" t="str">
        <f t="shared" si="488"/>
        <v>BUKU PEMBANTU UANG PERSEDIAAN</v>
      </c>
      <c r="BH143" s="946">
        <f t="shared" si="462"/>
        <v>0</v>
      </c>
      <c r="BI143" s="945">
        <f t="shared" si="363"/>
        <v>5</v>
      </c>
      <c r="BJ143" s="947" t="str">
        <f t="shared" si="489"/>
        <v>BUKU PEMBANTU UANG PERSEDIAAN</v>
      </c>
      <c r="BK143" s="948">
        <f t="shared" si="375"/>
        <v>0</v>
      </c>
      <c r="BL143" s="909">
        <v>6</v>
      </c>
      <c r="BM143" s="910" t="str">
        <f t="shared" si="490"/>
        <v>BUKU PEMBANTU LS BENDAHARA</v>
      </c>
      <c r="BN143" s="911">
        <f t="shared" si="463"/>
        <v>0</v>
      </c>
      <c r="BO143" s="910">
        <f t="shared" si="364"/>
        <v>6</v>
      </c>
      <c r="BP143" s="912" t="str">
        <f t="shared" si="491"/>
        <v>BUKU PEMBANTU LS BENDAHARA</v>
      </c>
      <c r="BQ143" s="913">
        <f t="shared" si="464"/>
        <v>0</v>
      </c>
      <c r="BR143" s="702">
        <v>7</v>
      </c>
      <c r="BS143" s="650" t="str">
        <f t="shared" si="492"/>
        <v>BUKU PEMBANTU UANG MUKA PERJADIN</v>
      </c>
      <c r="BT143" s="651">
        <f t="shared" si="465"/>
        <v>0</v>
      </c>
      <c r="BU143" s="650">
        <f t="shared" si="365"/>
        <v>7</v>
      </c>
      <c r="BV143" s="649" t="str">
        <f t="shared" si="493"/>
        <v>BUKU PEMBANTU UANG MUKA PERJADIN</v>
      </c>
      <c r="BW143" s="709">
        <f t="shared" si="466"/>
        <v>0</v>
      </c>
      <c r="BX143" s="873">
        <v>8</v>
      </c>
      <c r="BY143" s="874" t="str">
        <f t="shared" si="494"/>
        <v>BUKU PEMBANTU PAJAK UP</v>
      </c>
      <c r="BZ143" s="875">
        <f t="shared" si="371"/>
        <v>0</v>
      </c>
      <c r="CA143" s="876">
        <f t="shared" si="366"/>
        <v>8</v>
      </c>
      <c r="CB143" s="874" t="str">
        <f t="shared" si="495"/>
        <v>BUKU PEMBANTU PAJAK UP</v>
      </c>
      <c r="CC143" s="877">
        <f t="shared" si="376"/>
        <v>0</v>
      </c>
      <c r="CD143" s="805">
        <v>9</v>
      </c>
      <c r="CE143" s="806" t="str">
        <f t="shared" si="496"/>
        <v>BUKU PEMBANTU BUNGA REKENING</v>
      </c>
      <c r="CF143" s="807">
        <f t="shared" si="467"/>
        <v>0</v>
      </c>
      <c r="CG143" s="806">
        <f t="shared" si="367"/>
        <v>9</v>
      </c>
      <c r="CH143" s="806" t="str">
        <f t="shared" si="497"/>
        <v>BUKU PEMBANTU BUNGA REKENING</v>
      </c>
      <c r="CI143" s="808">
        <f t="shared" si="468"/>
        <v>0</v>
      </c>
      <c r="CJ143" s="835">
        <v>10</v>
      </c>
      <c r="CK143" s="836" t="str">
        <f t="shared" si="498"/>
        <v>BUKU PEMBANTU PAJAK UP &amp; LS</v>
      </c>
      <c r="CL143" s="837">
        <f t="shared" si="499"/>
        <v>0</v>
      </c>
      <c r="CM143" s="836">
        <f t="shared" si="368"/>
        <v>10</v>
      </c>
      <c r="CN143" s="836" t="str">
        <f t="shared" si="500"/>
        <v>BUKU PEMBANTU PAJAK UP &amp; LS</v>
      </c>
      <c r="CO143" s="838">
        <f t="shared" si="501"/>
        <v>0</v>
      </c>
      <c r="CP143" s="786">
        <f t="shared" si="502"/>
        <v>0</v>
      </c>
      <c r="CQ143" s="787">
        <f t="shared" si="503"/>
        <v>0</v>
      </c>
      <c r="CR143" s="782">
        <f t="shared" si="504"/>
        <v>0</v>
      </c>
      <c r="CS143" s="733">
        <v>11</v>
      </c>
      <c r="CT143" s="734" t="str">
        <f t="shared" si="505"/>
        <v>BUKU PENGESAHAN BELANJA</v>
      </c>
      <c r="CU143" s="735">
        <f t="shared" si="506"/>
        <v>0</v>
      </c>
      <c r="CV143" s="734">
        <f t="shared" si="369"/>
        <v>11</v>
      </c>
      <c r="CW143" s="736" t="str">
        <f t="shared" si="507"/>
        <v>BUKU PENGESAHAN BELANJA</v>
      </c>
      <c r="CX143" s="737">
        <f t="shared" si="508"/>
        <v>0</v>
      </c>
      <c r="CY143" s="769">
        <v>12</v>
      </c>
      <c r="CZ143" s="770" t="str">
        <f t="shared" si="469"/>
        <v>BUKU PENGEMBALIAN BELANJA</v>
      </c>
      <c r="DA143" s="771">
        <f t="shared" si="370"/>
        <v>0</v>
      </c>
      <c r="DB143" s="770">
        <f t="shared" si="317"/>
        <v>12</v>
      </c>
      <c r="DC143" s="770" t="str">
        <f t="shared" si="509"/>
        <v>BUKU PENGEMBALIAN BELANJA</v>
      </c>
      <c r="DD143" s="772">
        <f t="shared" si="510"/>
        <v>0</v>
      </c>
    </row>
    <row r="144" spans="1:108" ht="11.25" customHeight="1" x14ac:dyDescent="0.2">
      <c r="A144" s="647"/>
      <c r="B144" s="63"/>
      <c r="C144" s="677"/>
      <c r="D144" s="601"/>
      <c r="E144" s="648"/>
      <c r="F144" s="610"/>
      <c r="G144" s="684"/>
      <c r="H144" s="650"/>
      <c r="I144" s="650"/>
      <c r="J144" s="543"/>
      <c r="K144" s="543"/>
      <c r="L144" s="529"/>
      <c r="M144" s="543"/>
      <c r="N144" s="543"/>
      <c r="O144" s="651">
        <f t="shared" si="470"/>
        <v>0</v>
      </c>
      <c r="P144" s="1090">
        <f t="shared" si="471"/>
        <v>0</v>
      </c>
      <c r="Q144" s="641">
        <f t="shared" si="449"/>
        <v>0</v>
      </c>
      <c r="R144" s="640">
        <v>1</v>
      </c>
      <c r="S144" s="640" t="str">
        <f t="shared" si="450"/>
        <v>BUKU KAS UMUM</v>
      </c>
      <c r="T144" s="641">
        <f t="shared" si="451"/>
        <v>0</v>
      </c>
      <c r="U144" s="641">
        <f t="shared" si="452"/>
        <v>0</v>
      </c>
      <c r="V144" s="641">
        <f t="shared" si="453"/>
        <v>0</v>
      </c>
      <c r="W144" s="1082">
        <f t="shared" si="472"/>
        <v>0</v>
      </c>
      <c r="X144" s="641">
        <f t="shared" si="454"/>
        <v>0</v>
      </c>
      <c r="Y144" s="640">
        <f t="shared" si="473"/>
        <v>1</v>
      </c>
      <c r="Z144" s="640" t="str">
        <f t="shared" si="455"/>
        <v>BUKU KAS UMUM</v>
      </c>
      <c r="AA144" s="1083">
        <f t="shared" si="456"/>
        <v>0</v>
      </c>
      <c r="AB144" s="1055">
        <v>10</v>
      </c>
      <c r="AC144" s="1056" t="str">
        <f t="shared" si="474"/>
        <v>BUKU PEMBANTU PAJAK UP &amp; LS</v>
      </c>
      <c r="AD144" s="1057">
        <f t="shared" si="475"/>
        <v>0</v>
      </c>
      <c r="AE144" s="1057">
        <f t="shared" si="476"/>
        <v>0</v>
      </c>
      <c r="AF144" s="1057">
        <f t="shared" si="477"/>
        <v>0</v>
      </c>
      <c r="AG144" s="1057">
        <f t="shared" si="478"/>
        <v>0</v>
      </c>
      <c r="AH144" s="1057">
        <f t="shared" si="479"/>
        <v>0</v>
      </c>
      <c r="AI144" s="1058">
        <f t="shared" ref="AI144" si="511">AB144</f>
        <v>10</v>
      </c>
      <c r="AJ144" s="1058" t="str">
        <f t="shared" si="480"/>
        <v>BUKU PEMBANTU PAJAK UP &amp; LS</v>
      </c>
      <c r="AK144" s="1059">
        <f t="shared" si="457"/>
        <v>0</v>
      </c>
      <c r="AL144" s="1014">
        <v>2</v>
      </c>
      <c r="AM144" s="1015" t="str">
        <f t="shared" si="481"/>
        <v>BUKU PEMBANTU KAS TUNAI</v>
      </c>
      <c r="AN144" s="1016">
        <f t="shared" si="458"/>
        <v>0</v>
      </c>
      <c r="AO144" s="1015">
        <f t="shared" ref="AO144" si="512">AL144</f>
        <v>2</v>
      </c>
      <c r="AP144" s="1015" t="str">
        <f t="shared" si="482"/>
        <v>BUKU PEMBANTU KAS TUNAI</v>
      </c>
      <c r="AQ144" s="1017">
        <f t="shared" si="372"/>
        <v>0</v>
      </c>
      <c r="AR144" s="979">
        <v>3</v>
      </c>
      <c r="AS144" s="980" t="str">
        <f t="shared" si="483"/>
        <v>BUKU PEMBANTU BANK</v>
      </c>
      <c r="AT144" s="981">
        <f t="shared" si="459"/>
        <v>0</v>
      </c>
      <c r="AU144" s="981">
        <f t="shared" si="460"/>
        <v>0</v>
      </c>
      <c r="AV144" s="982">
        <f t="shared" si="484"/>
        <v>0</v>
      </c>
      <c r="AW144" s="983">
        <f t="shared" ref="AW144" si="513">AR144</f>
        <v>3</v>
      </c>
      <c r="AX144" s="980" t="str">
        <f t="shared" si="485"/>
        <v>BUKU PEMBANTU BANK</v>
      </c>
      <c r="AY144" s="984">
        <f t="shared" si="461"/>
        <v>0</v>
      </c>
      <c r="AZ144" s="702">
        <v>4</v>
      </c>
      <c r="BA144" s="649" t="str">
        <f t="shared" si="486"/>
        <v>BUKU PEMBANTU BPP</v>
      </c>
      <c r="BB144" s="651">
        <f t="shared" si="373"/>
        <v>0</v>
      </c>
      <c r="BC144" s="650">
        <f t="shared" ref="BC144" si="514">AZ144</f>
        <v>4</v>
      </c>
      <c r="BD144" s="649" t="str">
        <f t="shared" si="487"/>
        <v>BUKU PEMBANTU BPP</v>
      </c>
      <c r="BE144" s="709">
        <f t="shared" si="374"/>
        <v>0</v>
      </c>
      <c r="BF144" s="944">
        <v>5</v>
      </c>
      <c r="BG144" s="945" t="str">
        <f t="shared" si="488"/>
        <v>BUKU PEMBANTU UANG PERSEDIAAN</v>
      </c>
      <c r="BH144" s="946">
        <f t="shared" si="462"/>
        <v>0</v>
      </c>
      <c r="BI144" s="945">
        <f t="shared" ref="BI144" si="515">BF144</f>
        <v>5</v>
      </c>
      <c r="BJ144" s="947" t="str">
        <f t="shared" si="489"/>
        <v>BUKU PEMBANTU UANG PERSEDIAAN</v>
      </c>
      <c r="BK144" s="948">
        <f t="shared" si="375"/>
        <v>0</v>
      </c>
      <c r="BL144" s="909">
        <v>6</v>
      </c>
      <c r="BM144" s="910" t="str">
        <f t="shared" si="490"/>
        <v>BUKU PEMBANTU LS BENDAHARA</v>
      </c>
      <c r="BN144" s="911">
        <f t="shared" si="463"/>
        <v>0</v>
      </c>
      <c r="BO144" s="910">
        <f t="shared" ref="BO144" si="516">BL144</f>
        <v>6</v>
      </c>
      <c r="BP144" s="912" t="str">
        <f t="shared" si="491"/>
        <v>BUKU PEMBANTU LS BENDAHARA</v>
      </c>
      <c r="BQ144" s="913">
        <f t="shared" si="464"/>
        <v>0</v>
      </c>
      <c r="BR144" s="702">
        <v>7</v>
      </c>
      <c r="BS144" s="650" t="str">
        <f t="shared" si="492"/>
        <v>BUKU PEMBANTU UANG MUKA PERJADIN</v>
      </c>
      <c r="BT144" s="651">
        <f t="shared" si="465"/>
        <v>0</v>
      </c>
      <c r="BU144" s="650">
        <f t="shared" ref="BU144" si="517">BR144</f>
        <v>7</v>
      </c>
      <c r="BV144" s="649" t="str">
        <f t="shared" si="493"/>
        <v>BUKU PEMBANTU UANG MUKA PERJADIN</v>
      </c>
      <c r="BW144" s="709">
        <f t="shared" si="466"/>
        <v>0</v>
      </c>
      <c r="BX144" s="873">
        <v>8</v>
      </c>
      <c r="BY144" s="874" t="str">
        <f t="shared" si="494"/>
        <v>BUKU PEMBANTU PAJAK UP</v>
      </c>
      <c r="BZ144" s="875">
        <f t="shared" si="371"/>
        <v>0</v>
      </c>
      <c r="CA144" s="876">
        <f t="shared" ref="CA144" si="518">BX144</f>
        <v>8</v>
      </c>
      <c r="CB144" s="874" t="str">
        <f t="shared" si="495"/>
        <v>BUKU PEMBANTU PAJAK UP</v>
      </c>
      <c r="CC144" s="877">
        <f t="shared" si="376"/>
        <v>0</v>
      </c>
      <c r="CD144" s="805">
        <v>9</v>
      </c>
      <c r="CE144" s="806" t="str">
        <f t="shared" si="496"/>
        <v>BUKU PEMBANTU BUNGA REKENING</v>
      </c>
      <c r="CF144" s="807">
        <f t="shared" si="467"/>
        <v>0</v>
      </c>
      <c r="CG144" s="806">
        <f t="shared" ref="CG144" si="519">CD144</f>
        <v>9</v>
      </c>
      <c r="CH144" s="806" t="str">
        <f t="shared" si="497"/>
        <v>BUKU PEMBANTU BUNGA REKENING</v>
      </c>
      <c r="CI144" s="808">
        <f t="shared" si="468"/>
        <v>0</v>
      </c>
      <c r="CJ144" s="835">
        <v>10</v>
      </c>
      <c r="CK144" s="836" t="str">
        <f t="shared" si="498"/>
        <v>BUKU PEMBANTU PAJAK UP &amp; LS</v>
      </c>
      <c r="CL144" s="837">
        <f t="shared" si="499"/>
        <v>0</v>
      </c>
      <c r="CM144" s="836">
        <f t="shared" ref="CM144" si="520">CJ144</f>
        <v>10</v>
      </c>
      <c r="CN144" s="836" t="str">
        <f t="shared" si="500"/>
        <v>BUKU PEMBANTU PAJAK UP &amp; LS</v>
      </c>
      <c r="CO144" s="838">
        <f t="shared" si="501"/>
        <v>0</v>
      </c>
      <c r="CP144" s="786">
        <f t="shared" si="502"/>
        <v>0</v>
      </c>
      <c r="CQ144" s="787">
        <f t="shared" si="503"/>
        <v>0</v>
      </c>
      <c r="CR144" s="782">
        <f t="shared" si="504"/>
        <v>0</v>
      </c>
      <c r="CS144" s="733">
        <v>11</v>
      </c>
      <c r="CT144" s="734" t="str">
        <f t="shared" si="505"/>
        <v>BUKU PENGESAHAN BELANJA</v>
      </c>
      <c r="CU144" s="735">
        <f t="shared" si="506"/>
        <v>0</v>
      </c>
      <c r="CV144" s="734">
        <f t="shared" ref="CV144" si="521">CS144</f>
        <v>11</v>
      </c>
      <c r="CW144" s="736" t="str">
        <f t="shared" si="507"/>
        <v>BUKU PENGESAHAN BELANJA</v>
      </c>
      <c r="CX144" s="737">
        <f t="shared" si="508"/>
        <v>0</v>
      </c>
      <c r="CY144" s="769">
        <v>12</v>
      </c>
      <c r="CZ144" s="770" t="str">
        <f t="shared" si="469"/>
        <v>BUKU PENGEMBALIAN BELANJA</v>
      </c>
      <c r="DA144" s="771">
        <f t="shared" si="370"/>
        <v>0</v>
      </c>
      <c r="DB144" s="770">
        <f t="shared" ref="DB144" si="522">CY144</f>
        <v>12</v>
      </c>
      <c r="DC144" s="770" t="str">
        <f t="shared" si="509"/>
        <v>BUKU PENGEMBALIAN BELANJA</v>
      </c>
      <c r="DD144" s="772">
        <f t="shared" si="510"/>
        <v>0</v>
      </c>
    </row>
    <row r="145" spans="1:108" ht="11.25" customHeight="1" x14ac:dyDescent="0.2">
      <c r="A145" s="647"/>
      <c r="B145" s="63"/>
      <c r="C145" s="677"/>
      <c r="D145" s="540"/>
      <c r="E145" s="648"/>
      <c r="F145" s="610"/>
      <c r="G145" s="684"/>
      <c r="H145" s="624"/>
      <c r="I145" s="650"/>
      <c r="J145" s="543"/>
      <c r="K145" s="650"/>
      <c r="L145" s="529"/>
      <c r="M145" s="543"/>
      <c r="N145" s="650"/>
      <c r="O145" s="651">
        <f t="shared" si="470"/>
        <v>0</v>
      </c>
      <c r="P145" s="1090">
        <f t="shared" si="471"/>
        <v>0</v>
      </c>
      <c r="Q145" s="641">
        <f t="shared" si="449"/>
        <v>0</v>
      </c>
      <c r="R145" s="640">
        <v>1</v>
      </c>
      <c r="S145" s="640" t="str">
        <f t="shared" si="450"/>
        <v>BUKU KAS UMUM</v>
      </c>
      <c r="T145" s="641">
        <f t="shared" si="451"/>
        <v>0</v>
      </c>
      <c r="U145" s="641">
        <f t="shared" si="452"/>
        <v>0</v>
      </c>
      <c r="V145" s="641">
        <f t="shared" si="453"/>
        <v>0</v>
      </c>
      <c r="W145" s="1082">
        <f t="shared" si="472"/>
        <v>0</v>
      </c>
      <c r="X145" s="641">
        <f t="shared" si="454"/>
        <v>0</v>
      </c>
      <c r="Y145" s="640">
        <f t="shared" si="473"/>
        <v>1</v>
      </c>
      <c r="Z145" s="640" t="str">
        <f t="shared" si="455"/>
        <v>BUKU KAS UMUM</v>
      </c>
      <c r="AA145" s="1083">
        <f t="shared" si="456"/>
        <v>0</v>
      </c>
      <c r="AB145" s="1055">
        <v>10</v>
      </c>
      <c r="AC145" s="1056" t="str">
        <f t="shared" si="474"/>
        <v>BUKU PEMBANTU PAJAK UP &amp; LS</v>
      </c>
      <c r="AD145" s="1057">
        <f t="shared" si="475"/>
        <v>0</v>
      </c>
      <c r="AE145" s="1057">
        <f t="shared" si="476"/>
        <v>0</v>
      </c>
      <c r="AF145" s="1057">
        <f t="shared" si="477"/>
        <v>0</v>
      </c>
      <c r="AG145" s="1057">
        <f t="shared" si="478"/>
        <v>0</v>
      </c>
      <c r="AH145" s="1057">
        <f t="shared" si="479"/>
        <v>0</v>
      </c>
      <c r="AI145" s="1058">
        <f t="shared" si="359"/>
        <v>10</v>
      </c>
      <c r="AJ145" s="1058" t="str">
        <f t="shared" si="480"/>
        <v>BUKU PEMBANTU PAJAK UP &amp; LS</v>
      </c>
      <c r="AK145" s="1059">
        <f t="shared" si="457"/>
        <v>0</v>
      </c>
      <c r="AL145" s="1014">
        <v>2</v>
      </c>
      <c r="AM145" s="1015" t="str">
        <f t="shared" si="481"/>
        <v>BUKU PEMBANTU KAS TUNAI</v>
      </c>
      <c r="AN145" s="1016">
        <f t="shared" si="458"/>
        <v>0</v>
      </c>
      <c r="AO145" s="1015">
        <f t="shared" si="360"/>
        <v>2</v>
      </c>
      <c r="AP145" s="1015" t="str">
        <f t="shared" si="482"/>
        <v>BUKU PEMBANTU KAS TUNAI</v>
      </c>
      <c r="AQ145" s="1017">
        <f t="shared" si="372"/>
        <v>0</v>
      </c>
      <c r="AR145" s="979">
        <v>3</v>
      </c>
      <c r="AS145" s="980" t="str">
        <f t="shared" si="483"/>
        <v>BUKU PEMBANTU BANK</v>
      </c>
      <c r="AT145" s="981">
        <f t="shared" si="459"/>
        <v>0</v>
      </c>
      <c r="AU145" s="981">
        <f t="shared" si="460"/>
        <v>0</v>
      </c>
      <c r="AV145" s="982">
        <f t="shared" si="484"/>
        <v>0</v>
      </c>
      <c r="AW145" s="983">
        <f t="shared" si="361"/>
        <v>3</v>
      </c>
      <c r="AX145" s="980" t="str">
        <f t="shared" si="485"/>
        <v>BUKU PEMBANTU BANK</v>
      </c>
      <c r="AY145" s="984">
        <f t="shared" si="461"/>
        <v>0</v>
      </c>
      <c r="AZ145" s="702">
        <v>4</v>
      </c>
      <c r="BA145" s="649" t="str">
        <f t="shared" si="486"/>
        <v>BUKU PEMBANTU BPP</v>
      </c>
      <c r="BB145" s="651">
        <f t="shared" si="373"/>
        <v>0</v>
      </c>
      <c r="BC145" s="650">
        <f t="shared" si="362"/>
        <v>4</v>
      </c>
      <c r="BD145" s="649" t="str">
        <f t="shared" si="487"/>
        <v>BUKU PEMBANTU BPP</v>
      </c>
      <c r="BE145" s="709">
        <f t="shared" si="374"/>
        <v>0</v>
      </c>
      <c r="BF145" s="944">
        <v>5</v>
      </c>
      <c r="BG145" s="945" t="str">
        <f t="shared" si="488"/>
        <v>BUKU PEMBANTU UANG PERSEDIAAN</v>
      </c>
      <c r="BH145" s="946">
        <f t="shared" si="462"/>
        <v>0</v>
      </c>
      <c r="BI145" s="945">
        <f t="shared" si="363"/>
        <v>5</v>
      </c>
      <c r="BJ145" s="947" t="str">
        <f t="shared" si="489"/>
        <v>BUKU PEMBANTU UANG PERSEDIAAN</v>
      </c>
      <c r="BK145" s="948">
        <f t="shared" si="375"/>
        <v>0</v>
      </c>
      <c r="BL145" s="909">
        <v>6</v>
      </c>
      <c r="BM145" s="910" t="str">
        <f t="shared" si="490"/>
        <v>BUKU PEMBANTU LS BENDAHARA</v>
      </c>
      <c r="BN145" s="911">
        <f t="shared" si="463"/>
        <v>0</v>
      </c>
      <c r="BO145" s="910">
        <f t="shared" si="364"/>
        <v>6</v>
      </c>
      <c r="BP145" s="912" t="str">
        <f t="shared" si="491"/>
        <v>BUKU PEMBANTU LS BENDAHARA</v>
      </c>
      <c r="BQ145" s="913">
        <f t="shared" si="464"/>
        <v>0</v>
      </c>
      <c r="BR145" s="702">
        <v>7</v>
      </c>
      <c r="BS145" s="650" t="str">
        <f t="shared" si="492"/>
        <v>BUKU PEMBANTU UANG MUKA PERJADIN</v>
      </c>
      <c r="BT145" s="651">
        <f t="shared" si="465"/>
        <v>0</v>
      </c>
      <c r="BU145" s="650">
        <f t="shared" si="365"/>
        <v>7</v>
      </c>
      <c r="BV145" s="649" t="str">
        <f t="shared" si="493"/>
        <v>BUKU PEMBANTU UANG MUKA PERJADIN</v>
      </c>
      <c r="BW145" s="709">
        <f t="shared" si="466"/>
        <v>0</v>
      </c>
      <c r="BX145" s="873">
        <v>8</v>
      </c>
      <c r="BY145" s="874" t="str">
        <f t="shared" si="494"/>
        <v>BUKU PEMBANTU PAJAK UP</v>
      </c>
      <c r="BZ145" s="875">
        <f t="shared" si="371"/>
        <v>0</v>
      </c>
      <c r="CA145" s="876">
        <f t="shared" si="366"/>
        <v>8</v>
      </c>
      <c r="CB145" s="874" t="str">
        <f t="shared" si="495"/>
        <v>BUKU PEMBANTU PAJAK UP</v>
      </c>
      <c r="CC145" s="877">
        <f t="shared" si="376"/>
        <v>0</v>
      </c>
      <c r="CD145" s="805">
        <v>9</v>
      </c>
      <c r="CE145" s="806" t="str">
        <f t="shared" si="496"/>
        <v>BUKU PEMBANTU BUNGA REKENING</v>
      </c>
      <c r="CF145" s="807">
        <f t="shared" si="467"/>
        <v>0</v>
      </c>
      <c r="CG145" s="806">
        <f t="shared" si="367"/>
        <v>9</v>
      </c>
      <c r="CH145" s="806" t="str">
        <f t="shared" si="497"/>
        <v>BUKU PEMBANTU BUNGA REKENING</v>
      </c>
      <c r="CI145" s="808">
        <f t="shared" si="468"/>
        <v>0</v>
      </c>
      <c r="CJ145" s="835">
        <v>10</v>
      </c>
      <c r="CK145" s="836" t="str">
        <f t="shared" si="498"/>
        <v>BUKU PEMBANTU PAJAK UP &amp; LS</v>
      </c>
      <c r="CL145" s="837">
        <f t="shared" si="499"/>
        <v>0</v>
      </c>
      <c r="CM145" s="836">
        <f t="shared" si="368"/>
        <v>10</v>
      </c>
      <c r="CN145" s="836" t="str">
        <f t="shared" si="500"/>
        <v>BUKU PEMBANTU PAJAK UP &amp; LS</v>
      </c>
      <c r="CO145" s="838">
        <f t="shared" si="501"/>
        <v>0</v>
      </c>
      <c r="CP145" s="786">
        <f t="shared" si="502"/>
        <v>0</v>
      </c>
      <c r="CQ145" s="787">
        <f t="shared" si="503"/>
        <v>0</v>
      </c>
      <c r="CR145" s="782">
        <f t="shared" si="504"/>
        <v>0</v>
      </c>
      <c r="CS145" s="733">
        <v>11</v>
      </c>
      <c r="CT145" s="734" t="str">
        <f t="shared" si="505"/>
        <v>BUKU PENGESAHAN BELANJA</v>
      </c>
      <c r="CU145" s="735">
        <f t="shared" si="506"/>
        <v>0</v>
      </c>
      <c r="CV145" s="734">
        <f t="shared" si="369"/>
        <v>11</v>
      </c>
      <c r="CW145" s="736" t="str">
        <f t="shared" si="507"/>
        <v>BUKU PENGESAHAN BELANJA</v>
      </c>
      <c r="CX145" s="737">
        <f t="shared" si="508"/>
        <v>0</v>
      </c>
      <c r="CY145" s="769">
        <v>12</v>
      </c>
      <c r="CZ145" s="770" t="str">
        <f t="shared" si="469"/>
        <v>BUKU PENGEMBALIAN BELANJA</v>
      </c>
      <c r="DA145" s="771">
        <f t="shared" si="370"/>
        <v>0</v>
      </c>
      <c r="DB145" s="770">
        <f t="shared" si="317"/>
        <v>12</v>
      </c>
      <c r="DC145" s="770" t="str">
        <f t="shared" si="509"/>
        <v>BUKU PENGEMBALIAN BELANJA</v>
      </c>
      <c r="DD145" s="772">
        <f t="shared" si="510"/>
        <v>0</v>
      </c>
    </row>
    <row r="146" spans="1:108" ht="11.25" customHeight="1" x14ac:dyDescent="0.2">
      <c r="A146" s="647"/>
      <c r="B146" s="63"/>
      <c r="C146" s="677"/>
      <c r="D146" s="601"/>
      <c r="E146" s="648"/>
      <c r="F146" s="610"/>
      <c r="G146" s="684"/>
      <c r="H146" s="624"/>
      <c r="I146" s="650"/>
      <c r="J146" s="543"/>
      <c r="K146" s="527"/>
      <c r="L146" s="529"/>
      <c r="M146" s="543"/>
      <c r="N146" s="543"/>
      <c r="O146" s="651">
        <f t="shared" si="470"/>
        <v>0</v>
      </c>
      <c r="P146" s="1090">
        <f t="shared" si="471"/>
        <v>0</v>
      </c>
      <c r="Q146" s="641">
        <f t="shared" si="449"/>
        <v>0</v>
      </c>
      <c r="R146" s="640">
        <v>1</v>
      </c>
      <c r="S146" s="640" t="str">
        <f t="shared" si="450"/>
        <v>BUKU KAS UMUM</v>
      </c>
      <c r="T146" s="641">
        <f t="shared" si="451"/>
        <v>0</v>
      </c>
      <c r="U146" s="641">
        <f t="shared" si="452"/>
        <v>0</v>
      </c>
      <c r="V146" s="641">
        <f t="shared" si="453"/>
        <v>0</v>
      </c>
      <c r="W146" s="1082">
        <f t="shared" si="472"/>
        <v>0</v>
      </c>
      <c r="X146" s="641">
        <f t="shared" si="454"/>
        <v>0</v>
      </c>
      <c r="Y146" s="640">
        <f t="shared" si="473"/>
        <v>1</v>
      </c>
      <c r="Z146" s="640" t="str">
        <f t="shared" si="455"/>
        <v>BUKU KAS UMUM</v>
      </c>
      <c r="AA146" s="1083">
        <f t="shared" si="456"/>
        <v>0</v>
      </c>
      <c r="AB146" s="1055">
        <v>10</v>
      </c>
      <c r="AC146" s="1056" t="str">
        <f t="shared" si="474"/>
        <v>BUKU PEMBANTU PAJAK UP &amp; LS</v>
      </c>
      <c r="AD146" s="1057">
        <f t="shared" si="475"/>
        <v>0</v>
      </c>
      <c r="AE146" s="1057">
        <f t="shared" si="476"/>
        <v>0</v>
      </c>
      <c r="AF146" s="1057">
        <f t="shared" si="477"/>
        <v>0</v>
      </c>
      <c r="AG146" s="1057">
        <f t="shared" si="478"/>
        <v>0</v>
      </c>
      <c r="AH146" s="1057">
        <f t="shared" si="479"/>
        <v>0</v>
      </c>
      <c r="AI146" s="1058">
        <f t="shared" si="359"/>
        <v>10</v>
      </c>
      <c r="AJ146" s="1058" t="str">
        <f t="shared" si="480"/>
        <v>BUKU PEMBANTU PAJAK UP &amp; LS</v>
      </c>
      <c r="AK146" s="1059">
        <f t="shared" si="457"/>
        <v>0</v>
      </c>
      <c r="AL146" s="1014">
        <v>2</v>
      </c>
      <c r="AM146" s="1015" t="str">
        <f t="shared" si="481"/>
        <v>BUKU PEMBANTU KAS TUNAI</v>
      </c>
      <c r="AN146" s="1016">
        <f t="shared" si="458"/>
        <v>0</v>
      </c>
      <c r="AO146" s="1015">
        <f t="shared" si="360"/>
        <v>2</v>
      </c>
      <c r="AP146" s="1015" t="str">
        <f t="shared" si="482"/>
        <v>BUKU PEMBANTU KAS TUNAI</v>
      </c>
      <c r="AQ146" s="1017">
        <f t="shared" si="372"/>
        <v>0</v>
      </c>
      <c r="AR146" s="979">
        <v>3</v>
      </c>
      <c r="AS146" s="980" t="str">
        <f t="shared" si="483"/>
        <v>BUKU PEMBANTU BANK</v>
      </c>
      <c r="AT146" s="981">
        <f t="shared" si="459"/>
        <v>0</v>
      </c>
      <c r="AU146" s="981">
        <f t="shared" si="460"/>
        <v>0</v>
      </c>
      <c r="AV146" s="982">
        <f t="shared" si="484"/>
        <v>0</v>
      </c>
      <c r="AW146" s="983">
        <f t="shared" si="361"/>
        <v>3</v>
      </c>
      <c r="AX146" s="980" t="str">
        <f t="shared" si="485"/>
        <v>BUKU PEMBANTU BANK</v>
      </c>
      <c r="AY146" s="984">
        <f t="shared" si="461"/>
        <v>0</v>
      </c>
      <c r="AZ146" s="702">
        <v>4</v>
      </c>
      <c r="BA146" s="649" t="str">
        <f t="shared" si="486"/>
        <v>BUKU PEMBANTU BPP</v>
      </c>
      <c r="BB146" s="651">
        <f t="shared" si="373"/>
        <v>0</v>
      </c>
      <c r="BC146" s="650">
        <f t="shared" si="362"/>
        <v>4</v>
      </c>
      <c r="BD146" s="649" t="str">
        <f t="shared" si="487"/>
        <v>BUKU PEMBANTU BPP</v>
      </c>
      <c r="BE146" s="709">
        <f t="shared" si="374"/>
        <v>0</v>
      </c>
      <c r="BF146" s="944">
        <v>5</v>
      </c>
      <c r="BG146" s="945" t="str">
        <f t="shared" si="488"/>
        <v>BUKU PEMBANTU UANG PERSEDIAAN</v>
      </c>
      <c r="BH146" s="946">
        <f t="shared" si="462"/>
        <v>0</v>
      </c>
      <c r="BI146" s="945">
        <f t="shared" si="363"/>
        <v>5</v>
      </c>
      <c r="BJ146" s="947" t="str">
        <f t="shared" si="489"/>
        <v>BUKU PEMBANTU UANG PERSEDIAAN</v>
      </c>
      <c r="BK146" s="948">
        <f t="shared" si="375"/>
        <v>0</v>
      </c>
      <c r="BL146" s="909">
        <v>6</v>
      </c>
      <c r="BM146" s="910" t="str">
        <f t="shared" si="490"/>
        <v>BUKU PEMBANTU LS BENDAHARA</v>
      </c>
      <c r="BN146" s="911">
        <f t="shared" si="463"/>
        <v>0</v>
      </c>
      <c r="BO146" s="910">
        <f t="shared" si="364"/>
        <v>6</v>
      </c>
      <c r="BP146" s="912" t="str">
        <f t="shared" si="491"/>
        <v>BUKU PEMBANTU LS BENDAHARA</v>
      </c>
      <c r="BQ146" s="913">
        <f t="shared" si="464"/>
        <v>0</v>
      </c>
      <c r="BR146" s="702">
        <v>7</v>
      </c>
      <c r="BS146" s="650" t="str">
        <f t="shared" si="492"/>
        <v>BUKU PEMBANTU UANG MUKA PERJADIN</v>
      </c>
      <c r="BT146" s="651">
        <f t="shared" si="465"/>
        <v>0</v>
      </c>
      <c r="BU146" s="650">
        <f t="shared" si="365"/>
        <v>7</v>
      </c>
      <c r="BV146" s="649" t="str">
        <f t="shared" si="493"/>
        <v>BUKU PEMBANTU UANG MUKA PERJADIN</v>
      </c>
      <c r="BW146" s="709">
        <f t="shared" si="466"/>
        <v>0</v>
      </c>
      <c r="BX146" s="873">
        <v>8</v>
      </c>
      <c r="BY146" s="874" t="str">
        <f t="shared" si="494"/>
        <v>BUKU PEMBANTU PAJAK UP</v>
      </c>
      <c r="BZ146" s="875">
        <f t="shared" si="371"/>
        <v>0</v>
      </c>
      <c r="CA146" s="876">
        <f t="shared" si="366"/>
        <v>8</v>
      </c>
      <c r="CB146" s="874" t="str">
        <f t="shared" si="495"/>
        <v>BUKU PEMBANTU PAJAK UP</v>
      </c>
      <c r="CC146" s="877">
        <f t="shared" si="376"/>
        <v>0</v>
      </c>
      <c r="CD146" s="805">
        <v>9</v>
      </c>
      <c r="CE146" s="806" t="str">
        <f t="shared" si="496"/>
        <v>BUKU PEMBANTU BUNGA REKENING</v>
      </c>
      <c r="CF146" s="807">
        <f t="shared" si="467"/>
        <v>0</v>
      </c>
      <c r="CG146" s="806">
        <f t="shared" si="367"/>
        <v>9</v>
      </c>
      <c r="CH146" s="806" t="str">
        <f t="shared" si="497"/>
        <v>BUKU PEMBANTU BUNGA REKENING</v>
      </c>
      <c r="CI146" s="808">
        <f t="shared" si="468"/>
        <v>0</v>
      </c>
      <c r="CJ146" s="835">
        <v>10</v>
      </c>
      <c r="CK146" s="836" t="str">
        <f t="shared" si="498"/>
        <v>BUKU PEMBANTU PAJAK UP &amp; LS</v>
      </c>
      <c r="CL146" s="837">
        <f t="shared" si="499"/>
        <v>0</v>
      </c>
      <c r="CM146" s="836">
        <f t="shared" si="368"/>
        <v>10</v>
      </c>
      <c r="CN146" s="836" t="str">
        <f t="shared" si="500"/>
        <v>BUKU PEMBANTU PAJAK UP &amp; LS</v>
      </c>
      <c r="CO146" s="838">
        <f t="shared" si="501"/>
        <v>0</v>
      </c>
      <c r="CP146" s="786">
        <f t="shared" si="502"/>
        <v>0</v>
      </c>
      <c r="CQ146" s="787">
        <f t="shared" si="503"/>
        <v>0</v>
      </c>
      <c r="CR146" s="782">
        <f t="shared" si="504"/>
        <v>0</v>
      </c>
      <c r="CS146" s="733">
        <v>11</v>
      </c>
      <c r="CT146" s="734" t="str">
        <f t="shared" si="505"/>
        <v>BUKU PENGESAHAN BELANJA</v>
      </c>
      <c r="CU146" s="735">
        <f t="shared" si="506"/>
        <v>0</v>
      </c>
      <c r="CV146" s="734">
        <f t="shared" si="369"/>
        <v>11</v>
      </c>
      <c r="CW146" s="736" t="str">
        <f t="shared" si="507"/>
        <v>BUKU PENGESAHAN BELANJA</v>
      </c>
      <c r="CX146" s="737">
        <f t="shared" si="508"/>
        <v>0</v>
      </c>
      <c r="CY146" s="769">
        <v>12</v>
      </c>
      <c r="CZ146" s="770" t="str">
        <f t="shared" si="469"/>
        <v>BUKU PENGEMBALIAN BELANJA</v>
      </c>
      <c r="DA146" s="771">
        <f t="shared" si="370"/>
        <v>0</v>
      </c>
      <c r="DB146" s="770">
        <f t="shared" si="317"/>
        <v>12</v>
      </c>
      <c r="DC146" s="770" t="str">
        <f t="shared" si="509"/>
        <v>BUKU PENGEMBALIAN BELANJA</v>
      </c>
      <c r="DD146" s="772">
        <f t="shared" si="510"/>
        <v>0</v>
      </c>
    </row>
    <row r="147" spans="1:108" ht="11.25" customHeight="1" x14ac:dyDescent="0.2">
      <c r="A147" s="647"/>
      <c r="B147" s="63"/>
      <c r="C147" s="677"/>
      <c r="D147" s="540"/>
      <c r="E147" s="648"/>
      <c r="F147" s="610"/>
      <c r="G147" s="684"/>
      <c r="H147" s="624"/>
      <c r="I147" s="650"/>
      <c r="J147" s="543"/>
      <c r="K147" s="543"/>
      <c r="L147" s="529"/>
      <c r="M147" s="543"/>
      <c r="N147" s="543"/>
      <c r="O147" s="651">
        <f t="shared" si="470"/>
        <v>0</v>
      </c>
      <c r="P147" s="1090">
        <f t="shared" si="471"/>
        <v>0</v>
      </c>
      <c r="Q147" s="641">
        <f t="shared" si="449"/>
        <v>0</v>
      </c>
      <c r="R147" s="640">
        <v>1</v>
      </c>
      <c r="S147" s="640" t="str">
        <f t="shared" si="450"/>
        <v>BUKU KAS UMUM</v>
      </c>
      <c r="T147" s="641">
        <f t="shared" si="451"/>
        <v>0</v>
      </c>
      <c r="U147" s="641">
        <f t="shared" si="452"/>
        <v>0</v>
      </c>
      <c r="V147" s="641">
        <f t="shared" si="453"/>
        <v>0</v>
      </c>
      <c r="W147" s="1082">
        <f t="shared" si="472"/>
        <v>0</v>
      </c>
      <c r="X147" s="641">
        <f t="shared" si="454"/>
        <v>0</v>
      </c>
      <c r="Y147" s="640">
        <f t="shared" si="473"/>
        <v>1</v>
      </c>
      <c r="Z147" s="640" t="str">
        <f t="shared" si="455"/>
        <v>BUKU KAS UMUM</v>
      </c>
      <c r="AA147" s="1083">
        <f t="shared" si="456"/>
        <v>0</v>
      </c>
      <c r="AB147" s="1055">
        <v>10</v>
      </c>
      <c r="AC147" s="1056" t="str">
        <f t="shared" si="474"/>
        <v>BUKU PEMBANTU PAJAK UP &amp; LS</v>
      </c>
      <c r="AD147" s="1057">
        <f t="shared" si="475"/>
        <v>0</v>
      </c>
      <c r="AE147" s="1057">
        <f t="shared" si="476"/>
        <v>0</v>
      </c>
      <c r="AF147" s="1057">
        <f t="shared" si="477"/>
        <v>0</v>
      </c>
      <c r="AG147" s="1057">
        <f t="shared" si="478"/>
        <v>0</v>
      </c>
      <c r="AH147" s="1057">
        <f t="shared" si="479"/>
        <v>0</v>
      </c>
      <c r="AI147" s="1058">
        <f t="shared" si="359"/>
        <v>10</v>
      </c>
      <c r="AJ147" s="1058" t="str">
        <f t="shared" si="480"/>
        <v>BUKU PEMBANTU PAJAK UP &amp; LS</v>
      </c>
      <c r="AK147" s="1059">
        <f t="shared" si="457"/>
        <v>0</v>
      </c>
      <c r="AL147" s="1014">
        <v>2</v>
      </c>
      <c r="AM147" s="1015" t="str">
        <f t="shared" si="481"/>
        <v>BUKU PEMBANTU KAS TUNAI</v>
      </c>
      <c r="AN147" s="1016">
        <f t="shared" si="458"/>
        <v>0</v>
      </c>
      <c r="AO147" s="1015">
        <f t="shared" si="360"/>
        <v>2</v>
      </c>
      <c r="AP147" s="1015" t="str">
        <f t="shared" si="482"/>
        <v>BUKU PEMBANTU KAS TUNAI</v>
      </c>
      <c r="AQ147" s="1017">
        <f t="shared" si="372"/>
        <v>0</v>
      </c>
      <c r="AR147" s="979">
        <v>3</v>
      </c>
      <c r="AS147" s="980" t="str">
        <f t="shared" si="483"/>
        <v>BUKU PEMBANTU BANK</v>
      </c>
      <c r="AT147" s="981">
        <f t="shared" si="459"/>
        <v>0</v>
      </c>
      <c r="AU147" s="981">
        <f t="shared" si="460"/>
        <v>0</v>
      </c>
      <c r="AV147" s="982">
        <f t="shared" si="484"/>
        <v>0</v>
      </c>
      <c r="AW147" s="983">
        <f t="shared" si="361"/>
        <v>3</v>
      </c>
      <c r="AX147" s="980" t="str">
        <f t="shared" si="485"/>
        <v>BUKU PEMBANTU BANK</v>
      </c>
      <c r="AY147" s="984">
        <f t="shared" si="461"/>
        <v>0</v>
      </c>
      <c r="AZ147" s="702">
        <v>4</v>
      </c>
      <c r="BA147" s="649" t="str">
        <f t="shared" si="486"/>
        <v>BUKU PEMBANTU BPP</v>
      </c>
      <c r="BB147" s="651">
        <f t="shared" si="373"/>
        <v>0</v>
      </c>
      <c r="BC147" s="650">
        <f t="shared" si="362"/>
        <v>4</v>
      </c>
      <c r="BD147" s="649" t="str">
        <f t="shared" si="487"/>
        <v>BUKU PEMBANTU BPP</v>
      </c>
      <c r="BE147" s="709">
        <f t="shared" si="374"/>
        <v>0</v>
      </c>
      <c r="BF147" s="944">
        <v>5</v>
      </c>
      <c r="BG147" s="945" t="str">
        <f t="shared" si="488"/>
        <v>BUKU PEMBANTU UANG PERSEDIAAN</v>
      </c>
      <c r="BH147" s="946">
        <f t="shared" si="462"/>
        <v>0</v>
      </c>
      <c r="BI147" s="945">
        <f t="shared" si="363"/>
        <v>5</v>
      </c>
      <c r="BJ147" s="947" t="str">
        <f t="shared" si="489"/>
        <v>BUKU PEMBANTU UANG PERSEDIAAN</v>
      </c>
      <c r="BK147" s="948">
        <f t="shared" si="375"/>
        <v>0</v>
      </c>
      <c r="BL147" s="909">
        <v>6</v>
      </c>
      <c r="BM147" s="910" t="str">
        <f t="shared" si="490"/>
        <v>BUKU PEMBANTU LS BENDAHARA</v>
      </c>
      <c r="BN147" s="911">
        <f t="shared" si="463"/>
        <v>0</v>
      </c>
      <c r="BO147" s="910">
        <f t="shared" si="364"/>
        <v>6</v>
      </c>
      <c r="BP147" s="912" t="str">
        <f t="shared" si="491"/>
        <v>BUKU PEMBANTU LS BENDAHARA</v>
      </c>
      <c r="BQ147" s="913">
        <f t="shared" si="464"/>
        <v>0</v>
      </c>
      <c r="BR147" s="702">
        <v>7</v>
      </c>
      <c r="BS147" s="650" t="str">
        <f t="shared" si="492"/>
        <v>BUKU PEMBANTU UANG MUKA PERJADIN</v>
      </c>
      <c r="BT147" s="651">
        <f t="shared" si="465"/>
        <v>0</v>
      </c>
      <c r="BU147" s="650">
        <f t="shared" si="365"/>
        <v>7</v>
      </c>
      <c r="BV147" s="649" t="str">
        <f t="shared" si="493"/>
        <v>BUKU PEMBANTU UANG MUKA PERJADIN</v>
      </c>
      <c r="BW147" s="709">
        <f t="shared" si="466"/>
        <v>0</v>
      </c>
      <c r="BX147" s="873">
        <v>8</v>
      </c>
      <c r="BY147" s="874" t="str">
        <f t="shared" si="494"/>
        <v>BUKU PEMBANTU PAJAK UP</v>
      </c>
      <c r="BZ147" s="875">
        <f t="shared" si="371"/>
        <v>0</v>
      </c>
      <c r="CA147" s="876">
        <f t="shared" si="366"/>
        <v>8</v>
      </c>
      <c r="CB147" s="874" t="str">
        <f t="shared" si="495"/>
        <v>BUKU PEMBANTU PAJAK UP</v>
      </c>
      <c r="CC147" s="877">
        <f t="shared" si="376"/>
        <v>0</v>
      </c>
      <c r="CD147" s="805">
        <v>9</v>
      </c>
      <c r="CE147" s="806" t="str">
        <f t="shared" si="496"/>
        <v>BUKU PEMBANTU BUNGA REKENING</v>
      </c>
      <c r="CF147" s="807">
        <f t="shared" si="467"/>
        <v>0</v>
      </c>
      <c r="CG147" s="806">
        <f t="shared" si="367"/>
        <v>9</v>
      </c>
      <c r="CH147" s="806" t="str">
        <f t="shared" si="497"/>
        <v>BUKU PEMBANTU BUNGA REKENING</v>
      </c>
      <c r="CI147" s="808">
        <f t="shared" si="468"/>
        <v>0</v>
      </c>
      <c r="CJ147" s="835">
        <v>10</v>
      </c>
      <c r="CK147" s="836" t="str">
        <f t="shared" si="498"/>
        <v>BUKU PEMBANTU PAJAK UP &amp; LS</v>
      </c>
      <c r="CL147" s="837">
        <f t="shared" si="499"/>
        <v>0</v>
      </c>
      <c r="CM147" s="836">
        <f t="shared" si="368"/>
        <v>10</v>
      </c>
      <c r="CN147" s="836" t="str">
        <f t="shared" si="500"/>
        <v>BUKU PEMBANTU PAJAK UP &amp; LS</v>
      </c>
      <c r="CO147" s="838">
        <f t="shared" si="501"/>
        <v>0</v>
      </c>
      <c r="CP147" s="786">
        <f t="shared" si="502"/>
        <v>0</v>
      </c>
      <c r="CQ147" s="787">
        <f t="shared" si="503"/>
        <v>0</v>
      </c>
      <c r="CR147" s="782">
        <f t="shared" si="504"/>
        <v>0</v>
      </c>
      <c r="CS147" s="733">
        <v>11</v>
      </c>
      <c r="CT147" s="734" t="str">
        <f t="shared" si="505"/>
        <v>BUKU PENGESAHAN BELANJA</v>
      </c>
      <c r="CU147" s="735">
        <f t="shared" si="506"/>
        <v>0</v>
      </c>
      <c r="CV147" s="734">
        <f t="shared" si="369"/>
        <v>11</v>
      </c>
      <c r="CW147" s="736" t="str">
        <f t="shared" si="507"/>
        <v>BUKU PENGESAHAN BELANJA</v>
      </c>
      <c r="CX147" s="737">
        <f t="shared" si="508"/>
        <v>0</v>
      </c>
      <c r="CY147" s="769">
        <v>12</v>
      </c>
      <c r="CZ147" s="770" t="str">
        <f t="shared" si="469"/>
        <v>BUKU PENGEMBALIAN BELANJA</v>
      </c>
      <c r="DA147" s="771">
        <f t="shared" si="370"/>
        <v>0</v>
      </c>
      <c r="DB147" s="770">
        <f t="shared" si="317"/>
        <v>12</v>
      </c>
      <c r="DC147" s="770" t="str">
        <f t="shared" si="509"/>
        <v>BUKU PENGEMBALIAN BELANJA</v>
      </c>
      <c r="DD147" s="772">
        <f t="shared" si="510"/>
        <v>0</v>
      </c>
    </row>
    <row r="148" spans="1:108" ht="11.25" customHeight="1" x14ac:dyDescent="0.2">
      <c r="A148" s="647"/>
      <c r="B148" s="63"/>
      <c r="C148" s="677"/>
      <c r="D148" s="601"/>
      <c r="E148" s="648"/>
      <c r="F148" s="610"/>
      <c r="G148" s="684"/>
      <c r="H148" s="624"/>
      <c r="I148" s="650"/>
      <c r="J148" s="543"/>
      <c r="K148" s="543"/>
      <c r="L148" s="529"/>
      <c r="M148" s="543"/>
      <c r="N148" s="543"/>
      <c r="O148" s="651">
        <f t="shared" si="470"/>
        <v>0</v>
      </c>
      <c r="P148" s="1090">
        <f t="shared" si="471"/>
        <v>0</v>
      </c>
      <c r="Q148" s="641">
        <f t="shared" si="449"/>
        <v>0</v>
      </c>
      <c r="R148" s="640">
        <v>1</v>
      </c>
      <c r="S148" s="640" t="str">
        <f t="shared" si="450"/>
        <v>BUKU KAS UMUM</v>
      </c>
      <c r="T148" s="641">
        <f t="shared" si="451"/>
        <v>0</v>
      </c>
      <c r="U148" s="641">
        <f t="shared" si="452"/>
        <v>0</v>
      </c>
      <c r="V148" s="641">
        <f t="shared" si="453"/>
        <v>0</v>
      </c>
      <c r="W148" s="1082">
        <f t="shared" si="472"/>
        <v>0</v>
      </c>
      <c r="X148" s="641">
        <f t="shared" si="454"/>
        <v>0</v>
      </c>
      <c r="Y148" s="640">
        <f t="shared" si="473"/>
        <v>1</v>
      </c>
      <c r="Z148" s="640" t="str">
        <f t="shared" si="455"/>
        <v>BUKU KAS UMUM</v>
      </c>
      <c r="AA148" s="1083">
        <f t="shared" si="456"/>
        <v>0</v>
      </c>
      <c r="AB148" s="1055">
        <v>10</v>
      </c>
      <c r="AC148" s="1056" t="str">
        <f t="shared" si="474"/>
        <v>BUKU PEMBANTU PAJAK UP &amp; LS</v>
      </c>
      <c r="AD148" s="1057">
        <f t="shared" si="475"/>
        <v>0</v>
      </c>
      <c r="AE148" s="1057">
        <f t="shared" si="476"/>
        <v>0</v>
      </c>
      <c r="AF148" s="1057">
        <f t="shared" si="477"/>
        <v>0</v>
      </c>
      <c r="AG148" s="1057">
        <f t="shared" si="478"/>
        <v>0</v>
      </c>
      <c r="AH148" s="1057">
        <f t="shared" si="479"/>
        <v>0</v>
      </c>
      <c r="AI148" s="1058">
        <f t="shared" si="359"/>
        <v>10</v>
      </c>
      <c r="AJ148" s="1058" t="str">
        <f t="shared" si="480"/>
        <v>BUKU PEMBANTU PAJAK UP &amp; LS</v>
      </c>
      <c r="AK148" s="1059">
        <f t="shared" si="457"/>
        <v>0</v>
      </c>
      <c r="AL148" s="1014">
        <v>2</v>
      </c>
      <c r="AM148" s="1015" t="str">
        <f t="shared" si="481"/>
        <v>BUKU PEMBANTU KAS TUNAI</v>
      </c>
      <c r="AN148" s="1016">
        <f t="shared" si="458"/>
        <v>0</v>
      </c>
      <c r="AO148" s="1015">
        <f t="shared" si="360"/>
        <v>2</v>
      </c>
      <c r="AP148" s="1015" t="str">
        <f t="shared" si="482"/>
        <v>BUKU PEMBANTU KAS TUNAI</v>
      </c>
      <c r="AQ148" s="1017">
        <f t="shared" si="372"/>
        <v>0</v>
      </c>
      <c r="AR148" s="979">
        <v>3</v>
      </c>
      <c r="AS148" s="980" t="str">
        <f t="shared" si="483"/>
        <v>BUKU PEMBANTU BANK</v>
      </c>
      <c r="AT148" s="981">
        <f t="shared" si="459"/>
        <v>0</v>
      </c>
      <c r="AU148" s="981">
        <f t="shared" si="460"/>
        <v>0</v>
      </c>
      <c r="AV148" s="982">
        <f t="shared" si="484"/>
        <v>0</v>
      </c>
      <c r="AW148" s="983">
        <f t="shared" si="361"/>
        <v>3</v>
      </c>
      <c r="AX148" s="980" t="str">
        <f t="shared" si="485"/>
        <v>BUKU PEMBANTU BANK</v>
      </c>
      <c r="AY148" s="984">
        <f t="shared" si="461"/>
        <v>0</v>
      </c>
      <c r="AZ148" s="702">
        <v>4</v>
      </c>
      <c r="BA148" s="649" t="str">
        <f t="shared" si="486"/>
        <v>BUKU PEMBANTU BPP</v>
      </c>
      <c r="BB148" s="651">
        <f t="shared" si="373"/>
        <v>0</v>
      </c>
      <c r="BC148" s="650">
        <f t="shared" si="362"/>
        <v>4</v>
      </c>
      <c r="BD148" s="649" t="str">
        <f t="shared" si="487"/>
        <v>BUKU PEMBANTU BPP</v>
      </c>
      <c r="BE148" s="709">
        <f t="shared" si="374"/>
        <v>0</v>
      </c>
      <c r="BF148" s="944">
        <v>5</v>
      </c>
      <c r="BG148" s="945" t="str">
        <f t="shared" si="488"/>
        <v>BUKU PEMBANTU UANG PERSEDIAAN</v>
      </c>
      <c r="BH148" s="946">
        <f t="shared" si="462"/>
        <v>0</v>
      </c>
      <c r="BI148" s="945">
        <f t="shared" si="363"/>
        <v>5</v>
      </c>
      <c r="BJ148" s="947" t="str">
        <f t="shared" si="489"/>
        <v>BUKU PEMBANTU UANG PERSEDIAAN</v>
      </c>
      <c r="BK148" s="948">
        <f t="shared" si="375"/>
        <v>0</v>
      </c>
      <c r="BL148" s="909">
        <v>6</v>
      </c>
      <c r="BM148" s="910" t="str">
        <f t="shared" si="490"/>
        <v>BUKU PEMBANTU LS BENDAHARA</v>
      </c>
      <c r="BN148" s="911">
        <f t="shared" si="463"/>
        <v>0</v>
      </c>
      <c r="BO148" s="910">
        <f t="shared" si="364"/>
        <v>6</v>
      </c>
      <c r="BP148" s="912" t="str">
        <f t="shared" si="491"/>
        <v>BUKU PEMBANTU LS BENDAHARA</v>
      </c>
      <c r="BQ148" s="913">
        <f t="shared" si="464"/>
        <v>0</v>
      </c>
      <c r="BR148" s="702">
        <v>7</v>
      </c>
      <c r="BS148" s="650" t="str">
        <f t="shared" si="492"/>
        <v>BUKU PEMBANTU UANG MUKA PERJADIN</v>
      </c>
      <c r="BT148" s="651">
        <f t="shared" si="465"/>
        <v>0</v>
      </c>
      <c r="BU148" s="650">
        <f t="shared" si="365"/>
        <v>7</v>
      </c>
      <c r="BV148" s="649" t="str">
        <f t="shared" si="493"/>
        <v>BUKU PEMBANTU UANG MUKA PERJADIN</v>
      </c>
      <c r="BW148" s="709">
        <f t="shared" si="466"/>
        <v>0</v>
      </c>
      <c r="BX148" s="873">
        <v>8</v>
      </c>
      <c r="BY148" s="874" t="str">
        <f t="shared" si="494"/>
        <v>BUKU PEMBANTU PAJAK UP</v>
      </c>
      <c r="BZ148" s="875">
        <f t="shared" si="371"/>
        <v>0</v>
      </c>
      <c r="CA148" s="876">
        <f t="shared" si="366"/>
        <v>8</v>
      </c>
      <c r="CB148" s="874" t="str">
        <f t="shared" si="495"/>
        <v>BUKU PEMBANTU PAJAK UP</v>
      </c>
      <c r="CC148" s="877">
        <f t="shared" si="376"/>
        <v>0</v>
      </c>
      <c r="CD148" s="805">
        <v>9</v>
      </c>
      <c r="CE148" s="806" t="str">
        <f t="shared" si="496"/>
        <v>BUKU PEMBANTU BUNGA REKENING</v>
      </c>
      <c r="CF148" s="807">
        <f t="shared" si="467"/>
        <v>0</v>
      </c>
      <c r="CG148" s="806">
        <f t="shared" si="367"/>
        <v>9</v>
      </c>
      <c r="CH148" s="806" t="str">
        <f t="shared" si="497"/>
        <v>BUKU PEMBANTU BUNGA REKENING</v>
      </c>
      <c r="CI148" s="808">
        <f t="shared" si="468"/>
        <v>0</v>
      </c>
      <c r="CJ148" s="835">
        <v>10</v>
      </c>
      <c r="CK148" s="836" t="str">
        <f t="shared" si="498"/>
        <v>BUKU PEMBANTU PAJAK UP &amp; LS</v>
      </c>
      <c r="CL148" s="837">
        <f t="shared" si="499"/>
        <v>0</v>
      </c>
      <c r="CM148" s="836">
        <f t="shared" si="368"/>
        <v>10</v>
      </c>
      <c r="CN148" s="836" t="str">
        <f t="shared" si="500"/>
        <v>BUKU PEMBANTU PAJAK UP &amp; LS</v>
      </c>
      <c r="CO148" s="838">
        <f t="shared" si="501"/>
        <v>0</v>
      </c>
      <c r="CP148" s="786">
        <f t="shared" si="502"/>
        <v>0</v>
      </c>
      <c r="CQ148" s="787">
        <f t="shared" si="503"/>
        <v>0</v>
      </c>
      <c r="CR148" s="782">
        <f t="shared" si="504"/>
        <v>0</v>
      </c>
      <c r="CS148" s="733">
        <v>11</v>
      </c>
      <c r="CT148" s="734" t="str">
        <f t="shared" si="505"/>
        <v>BUKU PENGESAHAN BELANJA</v>
      </c>
      <c r="CU148" s="735">
        <f t="shared" si="506"/>
        <v>0</v>
      </c>
      <c r="CV148" s="734">
        <f t="shared" si="369"/>
        <v>11</v>
      </c>
      <c r="CW148" s="736" t="str">
        <f t="shared" si="507"/>
        <v>BUKU PENGESAHAN BELANJA</v>
      </c>
      <c r="CX148" s="737">
        <f t="shared" si="508"/>
        <v>0</v>
      </c>
      <c r="CY148" s="769">
        <v>12</v>
      </c>
      <c r="CZ148" s="770" t="str">
        <f t="shared" si="469"/>
        <v>BUKU PENGEMBALIAN BELANJA</v>
      </c>
      <c r="DA148" s="771">
        <f t="shared" si="370"/>
        <v>0</v>
      </c>
      <c r="DB148" s="770">
        <f t="shared" si="317"/>
        <v>12</v>
      </c>
      <c r="DC148" s="770" t="str">
        <f t="shared" si="509"/>
        <v>BUKU PENGEMBALIAN BELANJA</v>
      </c>
      <c r="DD148" s="772">
        <f t="shared" si="510"/>
        <v>0</v>
      </c>
    </row>
    <row r="149" spans="1:108" ht="11.25" customHeight="1" x14ac:dyDescent="0.2">
      <c r="A149" s="647"/>
      <c r="B149" s="63"/>
      <c r="C149" s="677"/>
      <c r="D149" s="540"/>
      <c r="E149" s="648"/>
      <c r="F149" s="611"/>
      <c r="G149" s="684"/>
      <c r="H149" s="624"/>
      <c r="I149" s="650"/>
      <c r="J149" s="543"/>
      <c r="K149" s="543"/>
      <c r="L149" s="529"/>
      <c r="M149" s="543"/>
      <c r="N149" s="543"/>
      <c r="O149" s="651">
        <f t="shared" si="470"/>
        <v>0</v>
      </c>
      <c r="P149" s="1090">
        <f t="shared" si="471"/>
        <v>0</v>
      </c>
      <c r="Q149" s="641">
        <f t="shared" si="449"/>
        <v>0</v>
      </c>
      <c r="R149" s="640">
        <v>1</v>
      </c>
      <c r="S149" s="640" t="str">
        <f t="shared" si="450"/>
        <v>BUKU KAS UMUM</v>
      </c>
      <c r="T149" s="641">
        <f t="shared" si="451"/>
        <v>0</v>
      </c>
      <c r="U149" s="641">
        <f t="shared" si="452"/>
        <v>0</v>
      </c>
      <c r="V149" s="641">
        <f t="shared" si="453"/>
        <v>0</v>
      </c>
      <c r="W149" s="1082">
        <f t="shared" si="472"/>
        <v>0</v>
      </c>
      <c r="X149" s="641">
        <f t="shared" si="454"/>
        <v>0</v>
      </c>
      <c r="Y149" s="640">
        <f t="shared" si="473"/>
        <v>1</v>
      </c>
      <c r="Z149" s="640" t="str">
        <f t="shared" si="455"/>
        <v>BUKU KAS UMUM</v>
      </c>
      <c r="AA149" s="1083">
        <f t="shared" si="456"/>
        <v>0</v>
      </c>
      <c r="AB149" s="1055">
        <v>10</v>
      </c>
      <c r="AC149" s="1056" t="str">
        <f t="shared" si="474"/>
        <v>BUKU PEMBANTU PAJAK UP &amp; LS</v>
      </c>
      <c r="AD149" s="1057">
        <f t="shared" si="475"/>
        <v>0</v>
      </c>
      <c r="AE149" s="1057">
        <f t="shared" si="476"/>
        <v>0</v>
      </c>
      <c r="AF149" s="1057">
        <f t="shared" si="477"/>
        <v>0</v>
      </c>
      <c r="AG149" s="1057">
        <f t="shared" si="478"/>
        <v>0</v>
      </c>
      <c r="AH149" s="1057">
        <f t="shared" si="479"/>
        <v>0</v>
      </c>
      <c r="AI149" s="1058">
        <f t="shared" si="359"/>
        <v>10</v>
      </c>
      <c r="AJ149" s="1058" t="str">
        <f t="shared" si="480"/>
        <v>BUKU PEMBANTU PAJAK UP &amp; LS</v>
      </c>
      <c r="AK149" s="1059">
        <f t="shared" si="457"/>
        <v>0</v>
      </c>
      <c r="AL149" s="1014">
        <v>2</v>
      </c>
      <c r="AM149" s="1015" t="str">
        <f t="shared" si="481"/>
        <v>BUKU PEMBANTU KAS TUNAI</v>
      </c>
      <c r="AN149" s="1016">
        <f t="shared" si="458"/>
        <v>0</v>
      </c>
      <c r="AO149" s="1015">
        <f t="shared" si="360"/>
        <v>2</v>
      </c>
      <c r="AP149" s="1015" t="str">
        <f t="shared" si="482"/>
        <v>BUKU PEMBANTU KAS TUNAI</v>
      </c>
      <c r="AQ149" s="1017">
        <f t="shared" si="372"/>
        <v>0</v>
      </c>
      <c r="AR149" s="979">
        <v>3</v>
      </c>
      <c r="AS149" s="980" t="str">
        <f t="shared" si="483"/>
        <v>BUKU PEMBANTU BANK</v>
      </c>
      <c r="AT149" s="981">
        <f t="shared" si="459"/>
        <v>0</v>
      </c>
      <c r="AU149" s="981">
        <f t="shared" si="460"/>
        <v>0</v>
      </c>
      <c r="AV149" s="982">
        <f t="shared" si="484"/>
        <v>0</v>
      </c>
      <c r="AW149" s="983">
        <f t="shared" si="361"/>
        <v>3</v>
      </c>
      <c r="AX149" s="980" t="str">
        <f t="shared" si="485"/>
        <v>BUKU PEMBANTU BANK</v>
      </c>
      <c r="AY149" s="984">
        <f t="shared" si="461"/>
        <v>0</v>
      </c>
      <c r="AZ149" s="702">
        <v>4</v>
      </c>
      <c r="BA149" s="649" t="str">
        <f t="shared" si="486"/>
        <v>BUKU PEMBANTU BPP</v>
      </c>
      <c r="BB149" s="651">
        <f t="shared" si="373"/>
        <v>0</v>
      </c>
      <c r="BC149" s="650">
        <f t="shared" si="362"/>
        <v>4</v>
      </c>
      <c r="BD149" s="649" t="str">
        <f t="shared" si="487"/>
        <v>BUKU PEMBANTU BPP</v>
      </c>
      <c r="BE149" s="709">
        <f t="shared" si="374"/>
        <v>0</v>
      </c>
      <c r="BF149" s="944">
        <v>5</v>
      </c>
      <c r="BG149" s="945" t="str">
        <f t="shared" si="488"/>
        <v>BUKU PEMBANTU UANG PERSEDIAAN</v>
      </c>
      <c r="BH149" s="946">
        <f t="shared" si="462"/>
        <v>0</v>
      </c>
      <c r="BI149" s="945">
        <f t="shared" si="363"/>
        <v>5</v>
      </c>
      <c r="BJ149" s="947" t="str">
        <f t="shared" si="489"/>
        <v>BUKU PEMBANTU UANG PERSEDIAAN</v>
      </c>
      <c r="BK149" s="948">
        <f t="shared" si="375"/>
        <v>0</v>
      </c>
      <c r="BL149" s="909">
        <v>6</v>
      </c>
      <c r="BM149" s="910" t="str">
        <f t="shared" si="490"/>
        <v>BUKU PEMBANTU LS BENDAHARA</v>
      </c>
      <c r="BN149" s="911">
        <f t="shared" si="463"/>
        <v>0</v>
      </c>
      <c r="BO149" s="910">
        <f t="shared" si="364"/>
        <v>6</v>
      </c>
      <c r="BP149" s="912" t="str">
        <f t="shared" si="491"/>
        <v>BUKU PEMBANTU LS BENDAHARA</v>
      </c>
      <c r="BQ149" s="913">
        <f t="shared" si="464"/>
        <v>0</v>
      </c>
      <c r="BR149" s="702">
        <v>7</v>
      </c>
      <c r="BS149" s="650" t="str">
        <f t="shared" si="492"/>
        <v>BUKU PEMBANTU UANG MUKA PERJADIN</v>
      </c>
      <c r="BT149" s="651">
        <f t="shared" si="465"/>
        <v>0</v>
      </c>
      <c r="BU149" s="650">
        <f t="shared" si="365"/>
        <v>7</v>
      </c>
      <c r="BV149" s="649" t="str">
        <f t="shared" si="493"/>
        <v>BUKU PEMBANTU UANG MUKA PERJADIN</v>
      </c>
      <c r="BW149" s="709">
        <f t="shared" si="466"/>
        <v>0</v>
      </c>
      <c r="BX149" s="873">
        <v>8</v>
      </c>
      <c r="BY149" s="874" t="str">
        <f t="shared" si="494"/>
        <v>BUKU PEMBANTU PAJAK UP</v>
      </c>
      <c r="BZ149" s="875">
        <f t="shared" si="371"/>
        <v>0</v>
      </c>
      <c r="CA149" s="876">
        <f t="shared" si="366"/>
        <v>8</v>
      </c>
      <c r="CB149" s="874" t="str">
        <f t="shared" si="495"/>
        <v>BUKU PEMBANTU PAJAK UP</v>
      </c>
      <c r="CC149" s="877">
        <f t="shared" si="376"/>
        <v>0</v>
      </c>
      <c r="CD149" s="805">
        <v>9</v>
      </c>
      <c r="CE149" s="806" t="str">
        <f t="shared" si="496"/>
        <v>BUKU PEMBANTU BUNGA REKENING</v>
      </c>
      <c r="CF149" s="807">
        <f t="shared" si="467"/>
        <v>0</v>
      </c>
      <c r="CG149" s="806">
        <f t="shared" si="367"/>
        <v>9</v>
      </c>
      <c r="CH149" s="806" t="str">
        <f t="shared" si="497"/>
        <v>BUKU PEMBANTU BUNGA REKENING</v>
      </c>
      <c r="CI149" s="808">
        <f t="shared" si="468"/>
        <v>0</v>
      </c>
      <c r="CJ149" s="835">
        <v>10</v>
      </c>
      <c r="CK149" s="836" t="str">
        <f t="shared" si="498"/>
        <v>BUKU PEMBANTU PAJAK UP &amp; LS</v>
      </c>
      <c r="CL149" s="837">
        <f t="shared" si="499"/>
        <v>0</v>
      </c>
      <c r="CM149" s="836">
        <f t="shared" si="368"/>
        <v>10</v>
      </c>
      <c r="CN149" s="836" t="str">
        <f t="shared" si="500"/>
        <v>BUKU PEMBANTU PAJAK UP &amp; LS</v>
      </c>
      <c r="CO149" s="838">
        <f t="shared" si="501"/>
        <v>0</v>
      </c>
      <c r="CP149" s="786">
        <f t="shared" si="502"/>
        <v>0</v>
      </c>
      <c r="CQ149" s="787">
        <f t="shared" si="503"/>
        <v>0</v>
      </c>
      <c r="CR149" s="782">
        <f t="shared" si="504"/>
        <v>0</v>
      </c>
      <c r="CS149" s="733">
        <v>11</v>
      </c>
      <c r="CT149" s="734" t="str">
        <f t="shared" si="505"/>
        <v>BUKU PENGESAHAN BELANJA</v>
      </c>
      <c r="CU149" s="735">
        <f t="shared" si="506"/>
        <v>0</v>
      </c>
      <c r="CV149" s="734">
        <f t="shared" si="369"/>
        <v>11</v>
      </c>
      <c r="CW149" s="736" t="str">
        <f t="shared" si="507"/>
        <v>BUKU PENGESAHAN BELANJA</v>
      </c>
      <c r="CX149" s="737">
        <f t="shared" si="508"/>
        <v>0</v>
      </c>
      <c r="CY149" s="769">
        <v>12</v>
      </c>
      <c r="CZ149" s="770" t="str">
        <f t="shared" si="469"/>
        <v>BUKU PENGEMBALIAN BELANJA</v>
      </c>
      <c r="DA149" s="771">
        <f t="shared" si="370"/>
        <v>0</v>
      </c>
      <c r="DB149" s="770">
        <f t="shared" si="317"/>
        <v>12</v>
      </c>
      <c r="DC149" s="770" t="str">
        <f t="shared" si="509"/>
        <v>BUKU PENGEMBALIAN BELANJA</v>
      </c>
      <c r="DD149" s="772">
        <f t="shared" si="510"/>
        <v>0</v>
      </c>
    </row>
    <row r="150" spans="1:108" s="2" customFormat="1" x14ac:dyDescent="0.2">
      <c r="A150" s="647"/>
      <c r="B150" s="632"/>
      <c r="C150" s="677"/>
      <c r="D150" s="601"/>
      <c r="E150" s="648"/>
      <c r="F150" s="611"/>
      <c r="G150" s="685"/>
      <c r="H150" s="624"/>
      <c r="I150" s="686"/>
      <c r="J150" s="634"/>
      <c r="K150" s="543"/>
      <c r="L150" s="529"/>
      <c r="M150" s="543"/>
      <c r="N150" s="543"/>
      <c r="O150" s="651">
        <f t="shared" si="470"/>
        <v>0</v>
      </c>
      <c r="P150" s="1090">
        <f t="shared" si="471"/>
        <v>0</v>
      </c>
      <c r="Q150" s="641">
        <f t="shared" si="449"/>
        <v>0</v>
      </c>
      <c r="R150" s="1075">
        <v>1</v>
      </c>
      <c r="S150" s="640" t="str">
        <f t="shared" si="450"/>
        <v>BUKU KAS UMUM</v>
      </c>
      <c r="T150" s="641">
        <f t="shared" si="451"/>
        <v>0</v>
      </c>
      <c r="U150" s="641">
        <f t="shared" si="452"/>
        <v>0</v>
      </c>
      <c r="V150" s="641">
        <f t="shared" si="453"/>
        <v>0</v>
      </c>
      <c r="W150" s="1082">
        <f t="shared" si="472"/>
        <v>0</v>
      </c>
      <c r="X150" s="641">
        <f t="shared" si="454"/>
        <v>0</v>
      </c>
      <c r="Y150" s="640">
        <f t="shared" si="473"/>
        <v>1</v>
      </c>
      <c r="Z150" s="640" t="str">
        <f t="shared" si="455"/>
        <v>BUKU KAS UMUM</v>
      </c>
      <c r="AA150" s="1083">
        <f t="shared" si="456"/>
        <v>0</v>
      </c>
      <c r="AB150" s="1062">
        <v>10</v>
      </c>
      <c r="AC150" s="1063" t="str">
        <f t="shared" si="474"/>
        <v>BUKU PEMBANTU PAJAK UP &amp; LS</v>
      </c>
      <c r="AD150" s="1057">
        <f t="shared" si="475"/>
        <v>0</v>
      </c>
      <c r="AE150" s="1057">
        <f t="shared" si="476"/>
        <v>0</v>
      </c>
      <c r="AF150" s="1064">
        <f t="shared" si="477"/>
        <v>0</v>
      </c>
      <c r="AG150" s="1057">
        <f t="shared" si="478"/>
        <v>0</v>
      </c>
      <c r="AH150" s="1057">
        <f t="shared" si="479"/>
        <v>0</v>
      </c>
      <c r="AI150" s="1065">
        <f t="shared" si="359"/>
        <v>10</v>
      </c>
      <c r="AJ150" s="1065" t="str">
        <f t="shared" si="480"/>
        <v>BUKU PEMBANTU PAJAK UP &amp; LS</v>
      </c>
      <c r="AK150" s="1066">
        <f t="shared" si="457"/>
        <v>0</v>
      </c>
      <c r="AL150" s="1020">
        <v>2</v>
      </c>
      <c r="AM150" s="1021" t="str">
        <f t="shared" si="481"/>
        <v>BUKU PEMBANTU KAS TUNAI</v>
      </c>
      <c r="AN150" s="1016">
        <f t="shared" si="458"/>
        <v>0</v>
      </c>
      <c r="AO150" s="1021">
        <f t="shared" si="360"/>
        <v>2</v>
      </c>
      <c r="AP150" s="1021" t="str">
        <f t="shared" si="482"/>
        <v>BUKU PEMBANTU KAS TUNAI</v>
      </c>
      <c r="AQ150" s="1017">
        <f t="shared" si="372"/>
        <v>0</v>
      </c>
      <c r="AR150" s="987">
        <v>3</v>
      </c>
      <c r="AS150" s="980" t="str">
        <f t="shared" si="483"/>
        <v>BUKU PEMBANTU BANK</v>
      </c>
      <c r="AT150" s="981">
        <f t="shared" si="459"/>
        <v>0</v>
      </c>
      <c r="AU150" s="981">
        <f t="shared" si="460"/>
        <v>0</v>
      </c>
      <c r="AV150" s="982">
        <f t="shared" si="484"/>
        <v>0</v>
      </c>
      <c r="AW150" s="988">
        <f t="shared" si="361"/>
        <v>3</v>
      </c>
      <c r="AX150" s="980" t="str">
        <f t="shared" si="485"/>
        <v>BUKU PEMBANTU BANK</v>
      </c>
      <c r="AY150" s="984">
        <f t="shared" si="461"/>
        <v>0</v>
      </c>
      <c r="AZ150" s="703">
        <v>4</v>
      </c>
      <c r="BA150" s="685" t="str">
        <f t="shared" si="486"/>
        <v>BUKU PEMBANTU BPP</v>
      </c>
      <c r="BB150" s="651">
        <f t="shared" si="373"/>
        <v>0</v>
      </c>
      <c r="BC150" s="686">
        <f t="shared" si="362"/>
        <v>4</v>
      </c>
      <c r="BD150" s="649" t="str">
        <f t="shared" si="487"/>
        <v>BUKU PEMBANTU BPP</v>
      </c>
      <c r="BE150" s="709">
        <f t="shared" si="374"/>
        <v>0</v>
      </c>
      <c r="BF150" s="950">
        <v>5</v>
      </c>
      <c r="BG150" s="951" t="str">
        <f t="shared" si="488"/>
        <v>BUKU PEMBANTU UANG PERSEDIAAN</v>
      </c>
      <c r="BH150" s="946">
        <f t="shared" si="462"/>
        <v>0</v>
      </c>
      <c r="BI150" s="951">
        <f t="shared" si="363"/>
        <v>5</v>
      </c>
      <c r="BJ150" s="947" t="str">
        <f t="shared" si="489"/>
        <v>BUKU PEMBANTU UANG PERSEDIAAN</v>
      </c>
      <c r="BK150" s="948">
        <f t="shared" si="375"/>
        <v>0</v>
      </c>
      <c r="BL150" s="915">
        <v>6</v>
      </c>
      <c r="BM150" s="916" t="str">
        <f t="shared" si="490"/>
        <v>BUKU PEMBANTU LS BENDAHARA</v>
      </c>
      <c r="BN150" s="911">
        <f t="shared" si="463"/>
        <v>0</v>
      </c>
      <c r="BO150" s="916">
        <f t="shared" si="364"/>
        <v>6</v>
      </c>
      <c r="BP150" s="912" t="str">
        <f t="shared" si="491"/>
        <v>BUKU PEMBANTU LS BENDAHARA</v>
      </c>
      <c r="BQ150" s="913">
        <f t="shared" si="464"/>
        <v>0</v>
      </c>
      <c r="BR150" s="703">
        <v>7</v>
      </c>
      <c r="BS150" s="650" t="str">
        <f t="shared" si="492"/>
        <v>BUKU PEMBANTU UANG MUKA PERJADIN</v>
      </c>
      <c r="BT150" s="651">
        <f t="shared" si="465"/>
        <v>0</v>
      </c>
      <c r="BU150" s="686">
        <f t="shared" si="365"/>
        <v>7</v>
      </c>
      <c r="BV150" s="649" t="str">
        <f t="shared" si="493"/>
        <v>BUKU PEMBANTU UANG MUKA PERJADIN</v>
      </c>
      <c r="BW150" s="709">
        <f t="shared" si="466"/>
        <v>0</v>
      </c>
      <c r="BX150" s="879">
        <v>8</v>
      </c>
      <c r="BY150" s="874" t="str">
        <f t="shared" si="494"/>
        <v>BUKU PEMBANTU PAJAK UP</v>
      </c>
      <c r="BZ150" s="875">
        <f t="shared" si="371"/>
        <v>0</v>
      </c>
      <c r="CA150" s="880">
        <f t="shared" si="366"/>
        <v>8</v>
      </c>
      <c r="CB150" s="881" t="str">
        <f t="shared" si="495"/>
        <v>BUKU PEMBANTU PAJAK UP</v>
      </c>
      <c r="CC150" s="877">
        <f t="shared" si="376"/>
        <v>0</v>
      </c>
      <c r="CD150" s="810">
        <v>9</v>
      </c>
      <c r="CE150" s="811" t="str">
        <f t="shared" si="496"/>
        <v>BUKU PEMBANTU BUNGA REKENING</v>
      </c>
      <c r="CF150" s="807">
        <f t="shared" si="467"/>
        <v>0</v>
      </c>
      <c r="CG150" s="811">
        <f t="shared" si="367"/>
        <v>9</v>
      </c>
      <c r="CH150" s="806" t="str">
        <f t="shared" si="497"/>
        <v>BUKU PEMBANTU BUNGA REKENING</v>
      </c>
      <c r="CI150" s="808">
        <f t="shared" si="468"/>
        <v>0</v>
      </c>
      <c r="CJ150" s="840">
        <v>10</v>
      </c>
      <c r="CK150" s="841" t="str">
        <f t="shared" si="498"/>
        <v>BUKU PEMBANTU PAJAK UP &amp; LS</v>
      </c>
      <c r="CL150" s="842">
        <f t="shared" si="499"/>
        <v>0</v>
      </c>
      <c r="CM150" s="841">
        <f t="shared" si="368"/>
        <v>10</v>
      </c>
      <c r="CN150" s="841" t="str">
        <f t="shared" si="500"/>
        <v>BUKU PEMBANTU PAJAK UP &amp; LS</v>
      </c>
      <c r="CO150" s="838">
        <f t="shared" si="501"/>
        <v>0</v>
      </c>
      <c r="CP150" s="786">
        <f t="shared" si="502"/>
        <v>0</v>
      </c>
      <c r="CQ150" s="788">
        <f t="shared" si="503"/>
        <v>0</v>
      </c>
      <c r="CR150" s="783">
        <f t="shared" si="504"/>
        <v>0</v>
      </c>
      <c r="CS150" s="738">
        <v>11</v>
      </c>
      <c r="CT150" s="739" t="str">
        <f t="shared" si="505"/>
        <v>BUKU PENGESAHAN BELANJA</v>
      </c>
      <c r="CU150" s="735">
        <f t="shared" si="506"/>
        <v>0</v>
      </c>
      <c r="CV150" s="739">
        <f t="shared" si="369"/>
        <v>11</v>
      </c>
      <c r="CW150" s="736" t="str">
        <f t="shared" si="507"/>
        <v>BUKU PENGESAHAN BELANJA</v>
      </c>
      <c r="CX150" s="737">
        <f t="shared" si="508"/>
        <v>0</v>
      </c>
      <c r="CY150" s="774">
        <v>12</v>
      </c>
      <c r="CZ150" s="775" t="str">
        <f t="shared" si="469"/>
        <v>BUKU PENGEMBALIAN BELANJA</v>
      </c>
      <c r="DA150" s="771">
        <f t="shared" si="370"/>
        <v>0</v>
      </c>
      <c r="DB150" s="775">
        <f t="shared" si="317"/>
        <v>12</v>
      </c>
      <c r="DC150" s="775" t="str">
        <f t="shared" si="509"/>
        <v>BUKU PENGEMBALIAN BELANJA</v>
      </c>
      <c r="DD150" s="772">
        <f t="shared" si="510"/>
        <v>0</v>
      </c>
    </row>
    <row r="151" spans="1:108" s="2" customFormat="1" x14ac:dyDescent="0.2">
      <c r="A151" s="647"/>
      <c r="B151" s="632"/>
      <c r="C151" s="677"/>
      <c r="D151" s="540"/>
      <c r="E151" s="648"/>
      <c r="F151" s="611"/>
      <c r="G151" s="685"/>
      <c r="H151" s="624"/>
      <c r="I151" s="686"/>
      <c r="J151" s="634"/>
      <c r="K151" s="543"/>
      <c r="L151" s="529"/>
      <c r="M151" s="543"/>
      <c r="N151" s="543"/>
      <c r="O151" s="651">
        <f t="shared" si="470"/>
        <v>0</v>
      </c>
      <c r="P151" s="1090">
        <f t="shared" si="471"/>
        <v>0</v>
      </c>
      <c r="Q151" s="641">
        <f t="shared" si="449"/>
        <v>0</v>
      </c>
      <c r="R151" s="1075">
        <v>1</v>
      </c>
      <c r="S151" s="640" t="str">
        <f t="shared" si="450"/>
        <v>BUKU KAS UMUM</v>
      </c>
      <c r="T151" s="641">
        <f t="shared" si="451"/>
        <v>0</v>
      </c>
      <c r="U151" s="641">
        <f t="shared" si="452"/>
        <v>0</v>
      </c>
      <c r="V151" s="641">
        <f t="shared" si="453"/>
        <v>0</v>
      </c>
      <c r="W151" s="1082">
        <f t="shared" si="472"/>
        <v>0</v>
      </c>
      <c r="X151" s="641">
        <f t="shared" si="454"/>
        <v>0</v>
      </c>
      <c r="Y151" s="640">
        <f t="shared" si="473"/>
        <v>1</v>
      </c>
      <c r="Z151" s="640" t="str">
        <f t="shared" si="455"/>
        <v>BUKU KAS UMUM</v>
      </c>
      <c r="AA151" s="1083">
        <f t="shared" si="456"/>
        <v>0</v>
      </c>
      <c r="AB151" s="1062">
        <v>10</v>
      </c>
      <c r="AC151" s="1063" t="str">
        <f t="shared" si="474"/>
        <v>BUKU PEMBANTU PAJAK UP &amp; LS</v>
      </c>
      <c r="AD151" s="1057">
        <f t="shared" si="475"/>
        <v>0</v>
      </c>
      <c r="AE151" s="1057">
        <f t="shared" si="476"/>
        <v>0</v>
      </c>
      <c r="AF151" s="1064">
        <f t="shared" si="477"/>
        <v>0</v>
      </c>
      <c r="AG151" s="1057">
        <f t="shared" si="478"/>
        <v>0</v>
      </c>
      <c r="AH151" s="1057">
        <f t="shared" si="479"/>
        <v>0</v>
      </c>
      <c r="AI151" s="1065">
        <f t="shared" si="359"/>
        <v>10</v>
      </c>
      <c r="AJ151" s="1065" t="str">
        <f t="shared" si="480"/>
        <v>BUKU PEMBANTU PAJAK UP &amp; LS</v>
      </c>
      <c r="AK151" s="1066">
        <f t="shared" si="457"/>
        <v>0</v>
      </c>
      <c r="AL151" s="1020">
        <v>2</v>
      </c>
      <c r="AM151" s="1021" t="str">
        <f t="shared" si="481"/>
        <v>BUKU PEMBANTU KAS TUNAI</v>
      </c>
      <c r="AN151" s="1016">
        <f t="shared" si="458"/>
        <v>0</v>
      </c>
      <c r="AO151" s="1021">
        <f t="shared" si="360"/>
        <v>2</v>
      </c>
      <c r="AP151" s="1021" t="str">
        <f t="shared" si="482"/>
        <v>BUKU PEMBANTU KAS TUNAI</v>
      </c>
      <c r="AQ151" s="1017">
        <f t="shared" si="372"/>
        <v>0</v>
      </c>
      <c r="AR151" s="987">
        <v>3</v>
      </c>
      <c r="AS151" s="980" t="str">
        <f t="shared" si="483"/>
        <v>BUKU PEMBANTU BANK</v>
      </c>
      <c r="AT151" s="981">
        <f t="shared" si="459"/>
        <v>0</v>
      </c>
      <c r="AU151" s="981">
        <f t="shared" si="460"/>
        <v>0</v>
      </c>
      <c r="AV151" s="982">
        <f t="shared" si="484"/>
        <v>0</v>
      </c>
      <c r="AW151" s="988">
        <f t="shared" si="361"/>
        <v>3</v>
      </c>
      <c r="AX151" s="980" t="str">
        <f t="shared" si="485"/>
        <v>BUKU PEMBANTU BANK</v>
      </c>
      <c r="AY151" s="984">
        <f t="shared" si="461"/>
        <v>0</v>
      </c>
      <c r="AZ151" s="703">
        <v>4</v>
      </c>
      <c r="BA151" s="685" t="str">
        <f t="shared" si="486"/>
        <v>BUKU PEMBANTU BPP</v>
      </c>
      <c r="BB151" s="651">
        <f t="shared" si="373"/>
        <v>0</v>
      </c>
      <c r="BC151" s="686">
        <f t="shared" si="362"/>
        <v>4</v>
      </c>
      <c r="BD151" s="649" t="str">
        <f t="shared" si="487"/>
        <v>BUKU PEMBANTU BPP</v>
      </c>
      <c r="BE151" s="709">
        <f t="shared" si="374"/>
        <v>0</v>
      </c>
      <c r="BF151" s="950">
        <v>5</v>
      </c>
      <c r="BG151" s="951" t="str">
        <f t="shared" si="488"/>
        <v>BUKU PEMBANTU UANG PERSEDIAAN</v>
      </c>
      <c r="BH151" s="946">
        <f t="shared" si="462"/>
        <v>0</v>
      </c>
      <c r="BI151" s="951">
        <f t="shared" si="363"/>
        <v>5</v>
      </c>
      <c r="BJ151" s="947" t="str">
        <f t="shared" si="489"/>
        <v>BUKU PEMBANTU UANG PERSEDIAAN</v>
      </c>
      <c r="BK151" s="948">
        <f t="shared" si="375"/>
        <v>0</v>
      </c>
      <c r="BL151" s="915">
        <v>6</v>
      </c>
      <c r="BM151" s="916" t="str">
        <f t="shared" si="490"/>
        <v>BUKU PEMBANTU LS BENDAHARA</v>
      </c>
      <c r="BN151" s="911">
        <f t="shared" si="463"/>
        <v>0</v>
      </c>
      <c r="BO151" s="916">
        <f t="shared" si="364"/>
        <v>6</v>
      </c>
      <c r="BP151" s="912" t="str">
        <f t="shared" si="491"/>
        <v>BUKU PEMBANTU LS BENDAHARA</v>
      </c>
      <c r="BQ151" s="913">
        <f t="shared" si="464"/>
        <v>0</v>
      </c>
      <c r="BR151" s="703">
        <v>7</v>
      </c>
      <c r="BS151" s="650" t="str">
        <f t="shared" si="492"/>
        <v>BUKU PEMBANTU UANG MUKA PERJADIN</v>
      </c>
      <c r="BT151" s="651">
        <f t="shared" si="465"/>
        <v>0</v>
      </c>
      <c r="BU151" s="686">
        <f t="shared" si="365"/>
        <v>7</v>
      </c>
      <c r="BV151" s="649" t="str">
        <f t="shared" si="493"/>
        <v>BUKU PEMBANTU UANG MUKA PERJADIN</v>
      </c>
      <c r="BW151" s="709">
        <f t="shared" si="466"/>
        <v>0</v>
      </c>
      <c r="BX151" s="879">
        <v>8</v>
      </c>
      <c r="BY151" s="874" t="str">
        <f t="shared" si="494"/>
        <v>BUKU PEMBANTU PAJAK UP</v>
      </c>
      <c r="BZ151" s="875">
        <f t="shared" si="371"/>
        <v>0</v>
      </c>
      <c r="CA151" s="880">
        <f t="shared" si="366"/>
        <v>8</v>
      </c>
      <c r="CB151" s="881" t="str">
        <f t="shared" si="495"/>
        <v>BUKU PEMBANTU PAJAK UP</v>
      </c>
      <c r="CC151" s="877">
        <f t="shared" si="376"/>
        <v>0</v>
      </c>
      <c r="CD151" s="810">
        <v>9</v>
      </c>
      <c r="CE151" s="811" t="str">
        <f t="shared" si="496"/>
        <v>BUKU PEMBANTU BUNGA REKENING</v>
      </c>
      <c r="CF151" s="807">
        <f t="shared" si="467"/>
        <v>0</v>
      </c>
      <c r="CG151" s="811">
        <f t="shared" si="367"/>
        <v>9</v>
      </c>
      <c r="CH151" s="806" t="str">
        <f t="shared" si="497"/>
        <v>BUKU PEMBANTU BUNGA REKENING</v>
      </c>
      <c r="CI151" s="808">
        <f t="shared" si="468"/>
        <v>0</v>
      </c>
      <c r="CJ151" s="840">
        <v>10</v>
      </c>
      <c r="CK151" s="841" t="str">
        <f t="shared" si="498"/>
        <v>BUKU PEMBANTU PAJAK UP &amp; LS</v>
      </c>
      <c r="CL151" s="842">
        <f t="shared" si="499"/>
        <v>0</v>
      </c>
      <c r="CM151" s="841">
        <f t="shared" si="368"/>
        <v>10</v>
      </c>
      <c r="CN151" s="841" t="str">
        <f t="shared" si="500"/>
        <v>BUKU PEMBANTU PAJAK UP &amp; LS</v>
      </c>
      <c r="CO151" s="838">
        <f t="shared" si="501"/>
        <v>0</v>
      </c>
      <c r="CP151" s="786">
        <f t="shared" si="502"/>
        <v>0</v>
      </c>
      <c r="CQ151" s="788">
        <f t="shared" si="503"/>
        <v>0</v>
      </c>
      <c r="CR151" s="783">
        <f t="shared" si="504"/>
        <v>0</v>
      </c>
      <c r="CS151" s="738">
        <v>11</v>
      </c>
      <c r="CT151" s="739" t="str">
        <f t="shared" si="505"/>
        <v>BUKU PENGESAHAN BELANJA</v>
      </c>
      <c r="CU151" s="735">
        <f t="shared" si="506"/>
        <v>0</v>
      </c>
      <c r="CV151" s="739">
        <f t="shared" si="369"/>
        <v>11</v>
      </c>
      <c r="CW151" s="736" t="str">
        <f t="shared" si="507"/>
        <v>BUKU PENGESAHAN BELANJA</v>
      </c>
      <c r="CX151" s="737">
        <f t="shared" si="508"/>
        <v>0</v>
      </c>
      <c r="CY151" s="774">
        <v>12</v>
      </c>
      <c r="CZ151" s="775" t="str">
        <f t="shared" si="469"/>
        <v>BUKU PENGEMBALIAN BELANJA</v>
      </c>
      <c r="DA151" s="771">
        <f t="shared" si="370"/>
        <v>0</v>
      </c>
      <c r="DB151" s="775">
        <f t="shared" ref="DB151:DB220" si="523">CY151</f>
        <v>12</v>
      </c>
      <c r="DC151" s="775" t="str">
        <f t="shared" si="509"/>
        <v>BUKU PENGEMBALIAN BELANJA</v>
      </c>
      <c r="DD151" s="772">
        <f t="shared" si="510"/>
        <v>0</v>
      </c>
    </row>
    <row r="152" spans="1:108" s="2" customFormat="1" x14ac:dyDescent="0.2">
      <c r="A152" s="647"/>
      <c r="B152" s="632"/>
      <c r="C152" s="677"/>
      <c r="D152" s="601"/>
      <c r="E152" s="648"/>
      <c r="F152" s="611"/>
      <c r="G152" s="685"/>
      <c r="H152" s="624"/>
      <c r="I152" s="686"/>
      <c r="J152" s="634"/>
      <c r="K152" s="634"/>
      <c r="L152" s="633"/>
      <c r="M152" s="634"/>
      <c r="N152" s="634"/>
      <c r="O152" s="651">
        <f t="shared" si="470"/>
        <v>0</v>
      </c>
      <c r="P152" s="1090">
        <f t="shared" si="471"/>
        <v>0</v>
      </c>
      <c r="Q152" s="641">
        <f t="shared" si="449"/>
        <v>0</v>
      </c>
      <c r="R152" s="1075">
        <v>1</v>
      </c>
      <c r="S152" s="640" t="str">
        <f t="shared" si="450"/>
        <v>BUKU KAS UMUM</v>
      </c>
      <c r="T152" s="641">
        <f t="shared" si="451"/>
        <v>0</v>
      </c>
      <c r="U152" s="641">
        <f t="shared" si="452"/>
        <v>0</v>
      </c>
      <c r="V152" s="641">
        <f t="shared" si="453"/>
        <v>0</v>
      </c>
      <c r="W152" s="1082">
        <f t="shared" si="472"/>
        <v>0</v>
      </c>
      <c r="X152" s="641">
        <f t="shared" si="454"/>
        <v>0</v>
      </c>
      <c r="Y152" s="640">
        <f t="shared" si="473"/>
        <v>1</v>
      </c>
      <c r="Z152" s="640" t="str">
        <f t="shared" si="455"/>
        <v>BUKU KAS UMUM</v>
      </c>
      <c r="AA152" s="1083">
        <f t="shared" si="456"/>
        <v>0</v>
      </c>
      <c r="AB152" s="1062">
        <v>10</v>
      </c>
      <c r="AC152" s="1063" t="str">
        <f t="shared" si="474"/>
        <v>BUKU PEMBANTU PAJAK UP &amp; LS</v>
      </c>
      <c r="AD152" s="1057">
        <f t="shared" si="475"/>
        <v>0</v>
      </c>
      <c r="AE152" s="1057">
        <f t="shared" si="476"/>
        <v>0</v>
      </c>
      <c r="AF152" s="1064">
        <f t="shared" si="477"/>
        <v>0</v>
      </c>
      <c r="AG152" s="1057">
        <f t="shared" si="478"/>
        <v>0</v>
      </c>
      <c r="AH152" s="1057">
        <f t="shared" si="479"/>
        <v>0</v>
      </c>
      <c r="AI152" s="1065">
        <f t="shared" si="359"/>
        <v>10</v>
      </c>
      <c r="AJ152" s="1065" t="str">
        <f t="shared" si="480"/>
        <v>BUKU PEMBANTU PAJAK UP &amp; LS</v>
      </c>
      <c r="AK152" s="1066">
        <f t="shared" si="457"/>
        <v>0</v>
      </c>
      <c r="AL152" s="1020">
        <v>2</v>
      </c>
      <c r="AM152" s="1021" t="str">
        <f t="shared" si="481"/>
        <v>BUKU PEMBANTU KAS TUNAI</v>
      </c>
      <c r="AN152" s="1016">
        <f t="shared" si="458"/>
        <v>0</v>
      </c>
      <c r="AO152" s="1021">
        <f t="shared" si="360"/>
        <v>2</v>
      </c>
      <c r="AP152" s="1021" t="str">
        <f t="shared" si="482"/>
        <v>BUKU PEMBANTU KAS TUNAI</v>
      </c>
      <c r="AQ152" s="1017">
        <f t="shared" si="372"/>
        <v>0</v>
      </c>
      <c r="AR152" s="987">
        <v>3</v>
      </c>
      <c r="AS152" s="980" t="str">
        <f t="shared" si="483"/>
        <v>BUKU PEMBANTU BANK</v>
      </c>
      <c r="AT152" s="981">
        <f t="shared" si="459"/>
        <v>0</v>
      </c>
      <c r="AU152" s="981">
        <f t="shared" si="460"/>
        <v>0</v>
      </c>
      <c r="AV152" s="982">
        <f t="shared" si="484"/>
        <v>0</v>
      </c>
      <c r="AW152" s="988">
        <f t="shared" si="361"/>
        <v>3</v>
      </c>
      <c r="AX152" s="980" t="str">
        <f t="shared" si="485"/>
        <v>BUKU PEMBANTU BANK</v>
      </c>
      <c r="AY152" s="984">
        <f t="shared" si="461"/>
        <v>0</v>
      </c>
      <c r="AZ152" s="703">
        <v>4</v>
      </c>
      <c r="BA152" s="685" t="str">
        <f t="shared" si="486"/>
        <v>BUKU PEMBANTU BPP</v>
      </c>
      <c r="BB152" s="651">
        <f t="shared" si="373"/>
        <v>0</v>
      </c>
      <c r="BC152" s="686">
        <f t="shared" si="362"/>
        <v>4</v>
      </c>
      <c r="BD152" s="649" t="str">
        <f t="shared" si="487"/>
        <v>BUKU PEMBANTU BPP</v>
      </c>
      <c r="BE152" s="709">
        <f t="shared" si="374"/>
        <v>0</v>
      </c>
      <c r="BF152" s="950">
        <v>5</v>
      </c>
      <c r="BG152" s="951" t="str">
        <f t="shared" si="488"/>
        <v>BUKU PEMBANTU UANG PERSEDIAAN</v>
      </c>
      <c r="BH152" s="946">
        <f t="shared" si="462"/>
        <v>0</v>
      </c>
      <c r="BI152" s="951">
        <f t="shared" si="363"/>
        <v>5</v>
      </c>
      <c r="BJ152" s="947" t="str">
        <f t="shared" si="489"/>
        <v>BUKU PEMBANTU UANG PERSEDIAAN</v>
      </c>
      <c r="BK152" s="948">
        <f t="shared" si="375"/>
        <v>0</v>
      </c>
      <c r="BL152" s="915">
        <v>6</v>
      </c>
      <c r="BM152" s="916" t="str">
        <f t="shared" si="490"/>
        <v>BUKU PEMBANTU LS BENDAHARA</v>
      </c>
      <c r="BN152" s="911">
        <f t="shared" si="463"/>
        <v>0</v>
      </c>
      <c r="BO152" s="916">
        <f t="shared" si="364"/>
        <v>6</v>
      </c>
      <c r="BP152" s="912" t="str">
        <f t="shared" si="491"/>
        <v>BUKU PEMBANTU LS BENDAHARA</v>
      </c>
      <c r="BQ152" s="913">
        <f t="shared" si="464"/>
        <v>0</v>
      </c>
      <c r="BR152" s="703">
        <v>7</v>
      </c>
      <c r="BS152" s="650" t="str">
        <f t="shared" si="492"/>
        <v>BUKU PEMBANTU UANG MUKA PERJADIN</v>
      </c>
      <c r="BT152" s="651">
        <f t="shared" si="465"/>
        <v>0</v>
      </c>
      <c r="BU152" s="686">
        <f t="shared" si="365"/>
        <v>7</v>
      </c>
      <c r="BV152" s="649" t="str">
        <f t="shared" si="493"/>
        <v>BUKU PEMBANTU UANG MUKA PERJADIN</v>
      </c>
      <c r="BW152" s="709">
        <f t="shared" si="466"/>
        <v>0</v>
      </c>
      <c r="BX152" s="879">
        <v>8</v>
      </c>
      <c r="BY152" s="874" t="str">
        <f t="shared" si="494"/>
        <v>BUKU PEMBANTU PAJAK UP</v>
      </c>
      <c r="BZ152" s="875">
        <f t="shared" si="371"/>
        <v>0</v>
      </c>
      <c r="CA152" s="880">
        <f t="shared" si="366"/>
        <v>8</v>
      </c>
      <c r="CB152" s="881" t="str">
        <f t="shared" si="495"/>
        <v>BUKU PEMBANTU PAJAK UP</v>
      </c>
      <c r="CC152" s="877">
        <f t="shared" si="376"/>
        <v>0</v>
      </c>
      <c r="CD152" s="810">
        <v>9</v>
      </c>
      <c r="CE152" s="811" t="str">
        <f t="shared" si="496"/>
        <v>BUKU PEMBANTU BUNGA REKENING</v>
      </c>
      <c r="CF152" s="807">
        <f t="shared" si="467"/>
        <v>0</v>
      </c>
      <c r="CG152" s="811">
        <f t="shared" si="367"/>
        <v>9</v>
      </c>
      <c r="CH152" s="806" t="str">
        <f t="shared" si="497"/>
        <v>BUKU PEMBANTU BUNGA REKENING</v>
      </c>
      <c r="CI152" s="808">
        <f t="shared" si="468"/>
        <v>0</v>
      </c>
      <c r="CJ152" s="840">
        <v>10</v>
      </c>
      <c r="CK152" s="841" t="str">
        <f t="shared" si="498"/>
        <v>BUKU PEMBANTU PAJAK UP &amp; LS</v>
      </c>
      <c r="CL152" s="842">
        <f t="shared" si="499"/>
        <v>0</v>
      </c>
      <c r="CM152" s="841">
        <f t="shared" si="368"/>
        <v>10</v>
      </c>
      <c r="CN152" s="841" t="str">
        <f t="shared" si="500"/>
        <v>BUKU PEMBANTU PAJAK UP &amp; LS</v>
      </c>
      <c r="CO152" s="838">
        <f t="shared" si="501"/>
        <v>0</v>
      </c>
      <c r="CP152" s="786">
        <f t="shared" si="502"/>
        <v>0</v>
      </c>
      <c r="CQ152" s="788">
        <f t="shared" si="503"/>
        <v>0</v>
      </c>
      <c r="CR152" s="783">
        <f t="shared" si="504"/>
        <v>0</v>
      </c>
      <c r="CS152" s="738">
        <v>11</v>
      </c>
      <c r="CT152" s="739" t="str">
        <f t="shared" si="505"/>
        <v>BUKU PENGESAHAN BELANJA</v>
      </c>
      <c r="CU152" s="735">
        <f t="shared" si="506"/>
        <v>0</v>
      </c>
      <c r="CV152" s="739">
        <f t="shared" si="369"/>
        <v>11</v>
      </c>
      <c r="CW152" s="736" t="str">
        <f t="shared" si="507"/>
        <v>BUKU PENGESAHAN BELANJA</v>
      </c>
      <c r="CX152" s="737">
        <f t="shared" si="508"/>
        <v>0</v>
      </c>
      <c r="CY152" s="774">
        <v>12</v>
      </c>
      <c r="CZ152" s="775" t="str">
        <f t="shared" si="469"/>
        <v>BUKU PENGEMBALIAN BELANJA</v>
      </c>
      <c r="DA152" s="771">
        <f t="shared" si="370"/>
        <v>0</v>
      </c>
      <c r="DB152" s="775">
        <f t="shared" si="523"/>
        <v>12</v>
      </c>
      <c r="DC152" s="775" t="str">
        <f t="shared" si="509"/>
        <v>BUKU PENGEMBALIAN BELANJA</v>
      </c>
      <c r="DD152" s="772">
        <f t="shared" si="510"/>
        <v>0</v>
      </c>
    </row>
    <row r="153" spans="1:108" s="2" customFormat="1" x14ac:dyDescent="0.2">
      <c r="A153" s="647"/>
      <c r="B153" s="632"/>
      <c r="C153" s="677"/>
      <c r="D153" s="540"/>
      <c r="E153" s="648"/>
      <c r="F153" s="611"/>
      <c r="G153" s="685"/>
      <c r="H153" s="624"/>
      <c r="I153" s="686"/>
      <c r="J153" s="634"/>
      <c r="K153" s="634"/>
      <c r="L153" s="633"/>
      <c r="M153" s="634"/>
      <c r="N153" s="634"/>
      <c r="O153" s="651">
        <f t="shared" si="470"/>
        <v>0</v>
      </c>
      <c r="P153" s="1090">
        <f t="shared" si="471"/>
        <v>0</v>
      </c>
      <c r="Q153" s="641">
        <f t="shared" si="449"/>
        <v>0</v>
      </c>
      <c r="R153" s="1075">
        <v>1</v>
      </c>
      <c r="S153" s="640" t="str">
        <f t="shared" si="450"/>
        <v>BUKU KAS UMUM</v>
      </c>
      <c r="T153" s="641">
        <f t="shared" si="451"/>
        <v>0</v>
      </c>
      <c r="U153" s="641">
        <f t="shared" si="452"/>
        <v>0</v>
      </c>
      <c r="V153" s="641">
        <f t="shared" si="453"/>
        <v>0</v>
      </c>
      <c r="W153" s="1082">
        <f t="shared" si="472"/>
        <v>0</v>
      </c>
      <c r="X153" s="641">
        <f t="shared" si="454"/>
        <v>0</v>
      </c>
      <c r="Y153" s="640">
        <f t="shared" si="473"/>
        <v>1</v>
      </c>
      <c r="Z153" s="640" t="str">
        <f t="shared" si="455"/>
        <v>BUKU KAS UMUM</v>
      </c>
      <c r="AA153" s="1083">
        <f t="shared" si="456"/>
        <v>0</v>
      </c>
      <c r="AB153" s="1062">
        <v>10</v>
      </c>
      <c r="AC153" s="1063" t="str">
        <f t="shared" si="474"/>
        <v>BUKU PEMBANTU PAJAK UP &amp; LS</v>
      </c>
      <c r="AD153" s="1057">
        <f t="shared" si="475"/>
        <v>0</v>
      </c>
      <c r="AE153" s="1057">
        <f t="shared" si="476"/>
        <v>0</v>
      </c>
      <c r="AF153" s="1064">
        <f t="shared" si="477"/>
        <v>0</v>
      </c>
      <c r="AG153" s="1057">
        <f t="shared" si="478"/>
        <v>0</v>
      </c>
      <c r="AH153" s="1057">
        <f t="shared" si="479"/>
        <v>0</v>
      </c>
      <c r="AI153" s="1065">
        <f t="shared" ref="AI153" si="524">AB153</f>
        <v>10</v>
      </c>
      <c r="AJ153" s="1065" t="str">
        <f t="shared" si="480"/>
        <v>BUKU PEMBANTU PAJAK UP &amp; LS</v>
      </c>
      <c r="AK153" s="1066">
        <f t="shared" si="457"/>
        <v>0</v>
      </c>
      <c r="AL153" s="1020">
        <v>2</v>
      </c>
      <c r="AM153" s="1021" t="str">
        <f t="shared" si="481"/>
        <v>BUKU PEMBANTU KAS TUNAI</v>
      </c>
      <c r="AN153" s="1016">
        <f t="shared" si="458"/>
        <v>0</v>
      </c>
      <c r="AO153" s="1021">
        <f t="shared" ref="AO153" si="525">AL153</f>
        <v>2</v>
      </c>
      <c r="AP153" s="1021" t="str">
        <f t="shared" si="482"/>
        <v>BUKU PEMBANTU KAS TUNAI</v>
      </c>
      <c r="AQ153" s="1017">
        <f t="shared" si="372"/>
        <v>0</v>
      </c>
      <c r="AR153" s="987">
        <v>3</v>
      </c>
      <c r="AS153" s="980" t="str">
        <f t="shared" si="483"/>
        <v>BUKU PEMBANTU BANK</v>
      </c>
      <c r="AT153" s="981">
        <f t="shared" si="459"/>
        <v>0</v>
      </c>
      <c r="AU153" s="981">
        <f t="shared" si="460"/>
        <v>0</v>
      </c>
      <c r="AV153" s="982">
        <f t="shared" si="484"/>
        <v>0</v>
      </c>
      <c r="AW153" s="988">
        <f t="shared" ref="AW153" si="526">AR153</f>
        <v>3</v>
      </c>
      <c r="AX153" s="980" t="str">
        <f t="shared" si="485"/>
        <v>BUKU PEMBANTU BANK</v>
      </c>
      <c r="AY153" s="984">
        <f t="shared" si="461"/>
        <v>0</v>
      </c>
      <c r="AZ153" s="703">
        <v>4</v>
      </c>
      <c r="BA153" s="685" t="str">
        <f t="shared" si="486"/>
        <v>BUKU PEMBANTU BPP</v>
      </c>
      <c r="BB153" s="651">
        <f t="shared" si="373"/>
        <v>0</v>
      </c>
      <c r="BC153" s="686">
        <f t="shared" ref="BC153" si="527">AZ153</f>
        <v>4</v>
      </c>
      <c r="BD153" s="649" t="str">
        <f t="shared" si="487"/>
        <v>BUKU PEMBANTU BPP</v>
      </c>
      <c r="BE153" s="709">
        <f t="shared" si="374"/>
        <v>0</v>
      </c>
      <c r="BF153" s="950">
        <v>5</v>
      </c>
      <c r="BG153" s="951" t="str">
        <f t="shared" si="488"/>
        <v>BUKU PEMBANTU UANG PERSEDIAAN</v>
      </c>
      <c r="BH153" s="946">
        <f t="shared" si="462"/>
        <v>0</v>
      </c>
      <c r="BI153" s="951">
        <f t="shared" ref="BI153" si="528">BF153</f>
        <v>5</v>
      </c>
      <c r="BJ153" s="947" t="str">
        <f t="shared" si="489"/>
        <v>BUKU PEMBANTU UANG PERSEDIAAN</v>
      </c>
      <c r="BK153" s="948">
        <f t="shared" si="375"/>
        <v>0</v>
      </c>
      <c r="BL153" s="915">
        <v>6</v>
      </c>
      <c r="BM153" s="916" t="str">
        <f t="shared" si="490"/>
        <v>BUKU PEMBANTU LS BENDAHARA</v>
      </c>
      <c r="BN153" s="911">
        <f t="shared" si="463"/>
        <v>0</v>
      </c>
      <c r="BO153" s="916">
        <f t="shared" ref="BO153" si="529">BL153</f>
        <v>6</v>
      </c>
      <c r="BP153" s="912" t="str">
        <f t="shared" si="491"/>
        <v>BUKU PEMBANTU LS BENDAHARA</v>
      </c>
      <c r="BQ153" s="913">
        <f t="shared" si="464"/>
        <v>0</v>
      </c>
      <c r="BR153" s="703">
        <v>7</v>
      </c>
      <c r="BS153" s="650" t="str">
        <f t="shared" si="492"/>
        <v>BUKU PEMBANTU UANG MUKA PERJADIN</v>
      </c>
      <c r="BT153" s="651">
        <f t="shared" si="465"/>
        <v>0</v>
      </c>
      <c r="BU153" s="686">
        <f t="shared" ref="BU153" si="530">BR153</f>
        <v>7</v>
      </c>
      <c r="BV153" s="649" t="str">
        <f t="shared" si="493"/>
        <v>BUKU PEMBANTU UANG MUKA PERJADIN</v>
      </c>
      <c r="BW153" s="709">
        <f t="shared" si="466"/>
        <v>0</v>
      </c>
      <c r="BX153" s="879">
        <v>8</v>
      </c>
      <c r="BY153" s="874" t="str">
        <f t="shared" si="494"/>
        <v>BUKU PEMBANTU PAJAK UP</v>
      </c>
      <c r="BZ153" s="875">
        <f t="shared" si="371"/>
        <v>0</v>
      </c>
      <c r="CA153" s="880">
        <f t="shared" ref="CA153" si="531">BX153</f>
        <v>8</v>
      </c>
      <c r="CB153" s="881" t="str">
        <f t="shared" si="495"/>
        <v>BUKU PEMBANTU PAJAK UP</v>
      </c>
      <c r="CC153" s="877">
        <f t="shared" si="376"/>
        <v>0</v>
      </c>
      <c r="CD153" s="810">
        <v>9</v>
      </c>
      <c r="CE153" s="811" t="str">
        <f t="shared" si="496"/>
        <v>BUKU PEMBANTU BUNGA REKENING</v>
      </c>
      <c r="CF153" s="807">
        <f t="shared" si="467"/>
        <v>0</v>
      </c>
      <c r="CG153" s="811">
        <f t="shared" ref="CG153" si="532">CD153</f>
        <v>9</v>
      </c>
      <c r="CH153" s="806" t="str">
        <f t="shared" si="497"/>
        <v>BUKU PEMBANTU BUNGA REKENING</v>
      </c>
      <c r="CI153" s="808">
        <f t="shared" si="468"/>
        <v>0</v>
      </c>
      <c r="CJ153" s="840">
        <v>10</v>
      </c>
      <c r="CK153" s="841" t="str">
        <f t="shared" si="498"/>
        <v>BUKU PEMBANTU PAJAK UP &amp; LS</v>
      </c>
      <c r="CL153" s="842">
        <f t="shared" si="499"/>
        <v>0</v>
      </c>
      <c r="CM153" s="841">
        <f t="shared" ref="CM153" si="533">CJ153</f>
        <v>10</v>
      </c>
      <c r="CN153" s="841" t="str">
        <f t="shared" si="500"/>
        <v>BUKU PEMBANTU PAJAK UP &amp; LS</v>
      </c>
      <c r="CO153" s="838">
        <f t="shared" si="501"/>
        <v>0</v>
      </c>
      <c r="CP153" s="786">
        <f t="shared" si="502"/>
        <v>0</v>
      </c>
      <c r="CQ153" s="788">
        <f t="shared" si="503"/>
        <v>0</v>
      </c>
      <c r="CR153" s="783">
        <f t="shared" si="504"/>
        <v>0</v>
      </c>
      <c r="CS153" s="738">
        <v>11</v>
      </c>
      <c r="CT153" s="739" t="str">
        <f t="shared" si="505"/>
        <v>BUKU PENGESAHAN BELANJA</v>
      </c>
      <c r="CU153" s="735">
        <f t="shared" si="506"/>
        <v>0</v>
      </c>
      <c r="CV153" s="739">
        <f t="shared" ref="CV153" si="534">CS153</f>
        <v>11</v>
      </c>
      <c r="CW153" s="736" t="str">
        <f t="shared" si="507"/>
        <v>BUKU PENGESAHAN BELANJA</v>
      </c>
      <c r="CX153" s="737">
        <f t="shared" si="508"/>
        <v>0</v>
      </c>
      <c r="CY153" s="774">
        <v>12</v>
      </c>
      <c r="CZ153" s="775" t="str">
        <f t="shared" si="469"/>
        <v>BUKU PENGEMBALIAN BELANJA</v>
      </c>
      <c r="DA153" s="771">
        <f t="shared" si="370"/>
        <v>0</v>
      </c>
      <c r="DB153" s="775">
        <f t="shared" si="523"/>
        <v>12</v>
      </c>
      <c r="DC153" s="775" t="str">
        <f t="shared" si="509"/>
        <v>BUKU PENGEMBALIAN BELANJA</v>
      </c>
      <c r="DD153" s="772">
        <f t="shared" si="510"/>
        <v>0</v>
      </c>
    </row>
    <row r="154" spans="1:108" s="2" customFormat="1" x14ac:dyDescent="0.2">
      <c r="A154" s="647"/>
      <c r="B154" s="632"/>
      <c r="C154" s="677"/>
      <c r="D154" s="601"/>
      <c r="E154" s="648"/>
      <c r="F154" s="611"/>
      <c r="G154" s="685"/>
      <c r="H154" s="624"/>
      <c r="I154" s="686"/>
      <c r="J154" s="634"/>
      <c r="K154" s="543"/>
      <c r="L154" s="633"/>
      <c r="M154" s="543"/>
      <c r="N154" s="543"/>
      <c r="O154" s="651">
        <f t="shared" si="470"/>
        <v>0</v>
      </c>
      <c r="P154" s="1090">
        <f t="shared" si="471"/>
        <v>0</v>
      </c>
      <c r="Q154" s="641">
        <f t="shared" si="449"/>
        <v>0</v>
      </c>
      <c r="R154" s="1075">
        <v>1</v>
      </c>
      <c r="S154" s="640" t="str">
        <f t="shared" si="450"/>
        <v>BUKU KAS UMUM</v>
      </c>
      <c r="T154" s="641">
        <f t="shared" si="451"/>
        <v>0</v>
      </c>
      <c r="U154" s="641">
        <f t="shared" si="452"/>
        <v>0</v>
      </c>
      <c r="V154" s="641">
        <f t="shared" si="453"/>
        <v>0</v>
      </c>
      <c r="W154" s="1082">
        <f t="shared" si="472"/>
        <v>0</v>
      </c>
      <c r="X154" s="641">
        <f t="shared" si="454"/>
        <v>0</v>
      </c>
      <c r="Y154" s="640">
        <f t="shared" si="473"/>
        <v>1</v>
      </c>
      <c r="Z154" s="640" t="str">
        <f t="shared" si="455"/>
        <v>BUKU KAS UMUM</v>
      </c>
      <c r="AA154" s="1083">
        <f t="shared" si="456"/>
        <v>0</v>
      </c>
      <c r="AB154" s="1062">
        <v>10</v>
      </c>
      <c r="AC154" s="1063" t="str">
        <f t="shared" si="474"/>
        <v>BUKU PEMBANTU PAJAK UP &amp; LS</v>
      </c>
      <c r="AD154" s="1057">
        <f t="shared" si="475"/>
        <v>0</v>
      </c>
      <c r="AE154" s="1057">
        <f t="shared" si="476"/>
        <v>0</v>
      </c>
      <c r="AF154" s="1064">
        <f t="shared" si="477"/>
        <v>0</v>
      </c>
      <c r="AG154" s="1057">
        <f t="shared" si="478"/>
        <v>0</v>
      </c>
      <c r="AH154" s="1057">
        <f t="shared" si="479"/>
        <v>0</v>
      </c>
      <c r="AI154" s="1065">
        <f t="shared" si="359"/>
        <v>10</v>
      </c>
      <c r="AJ154" s="1065" t="str">
        <f t="shared" si="480"/>
        <v>BUKU PEMBANTU PAJAK UP &amp; LS</v>
      </c>
      <c r="AK154" s="1066">
        <f t="shared" si="457"/>
        <v>0</v>
      </c>
      <c r="AL154" s="1020">
        <v>2</v>
      </c>
      <c r="AM154" s="1021" t="str">
        <f t="shared" si="481"/>
        <v>BUKU PEMBANTU KAS TUNAI</v>
      </c>
      <c r="AN154" s="1016">
        <f t="shared" si="458"/>
        <v>0</v>
      </c>
      <c r="AO154" s="1021">
        <f t="shared" si="360"/>
        <v>2</v>
      </c>
      <c r="AP154" s="1021" t="str">
        <f t="shared" si="482"/>
        <v>BUKU PEMBANTU KAS TUNAI</v>
      </c>
      <c r="AQ154" s="1017">
        <f t="shared" si="372"/>
        <v>0</v>
      </c>
      <c r="AR154" s="987">
        <v>3</v>
      </c>
      <c r="AS154" s="980" t="str">
        <f t="shared" si="483"/>
        <v>BUKU PEMBANTU BANK</v>
      </c>
      <c r="AT154" s="981">
        <f t="shared" si="459"/>
        <v>0</v>
      </c>
      <c r="AU154" s="981">
        <f t="shared" si="460"/>
        <v>0</v>
      </c>
      <c r="AV154" s="982">
        <f t="shared" si="484"/>
        <v>0</v>
      </c>
      <c r="AW154" s="988">
        <f t="shared" si="361"/>
        <v>3</v>
      </c>
      <c r="AX154" s="980" t="str">
        <f t="shared" si="485"/>
        <v>BUKU PEMBANTU BANK</v>
      </c>
      <c r="AY154" s="984">
        <f t="shared" si="461"/>
        <v>0</v>
      </c>
      <c r="AZ154" s="703">
        <v>4</v>
      </c>
      <c r="BA154" s="685" t="str">
        <f t="shared" si="486"/>
        <v>BUKU PEMBANTU BPP</v>
      </c>
      <c r="BB154" s="651">
        <f t="shared" si="373"/>
        <v>0</v>
      </c>
      <c r="BC154" s="686">
        <f t="shared" si="362"/>
        <v>4</v>
      </c>
      <c r="BD154" s="649" t="str">
        <f t="shared" si="487"/>
        <v>BUKU PEMBANTU BPP</v>
      </c>
      <c r="BE154" s="709">
        <f t="shared" si="374"/>
        <v>0</v>
      </c>
      <c r="BF154" s="950">
        <v>5</v>
      </c>
      <c r="BG154" s="951" t="str">
        <f t="shared" si="488"/>
        <v>BUKU PEMBANTU UANG PERSEDIAAN</v>
      </c>
      <c r="BH154" s="946">
        <f t="shared" si="462"/>
        <v>0</v>
      </c>
      <c r="BI154" s="951">
        <f t="shared" si="363"/>
        <v>5</v>
      </c>
      <c r="BJ154" s="947" t="str">
        <f t="shared" si="489"/>
        <v>BUKU PEMBANTU UANG PERSEDIAAN</v>
      </c>
      <c r="BK154" s="948">
        <f t="shared" si="375"/>
        <v>0</v>
      </c>
      <c r="BL154" s="915">
        <v>6</v>
      </c>
      <c r="BM154" s="916" t="str">
        <f t="shared" si="490"/>
        <v>BUKU PEMBANTU LS BENDAHARA</v>
      </c>
      <c r="BN154" s="911">
        <f t="shared" si="463"/>
        <v>0</v>
      </c>
      <c r="BO154" s="916">
        <f t="shared" si="364"/>
        <v>6</v>
      </c>
      <c r="BP154" s="912" t="str">
        <f t="shared" si="491"/>
        <v>BUKU PEMBANTU LS BENDAHARA</v>
      </c>
      <c r="BQ154" s="913">
        <f t="shared" si="464"/>
        <v>0</v>
      </c>
      <c r="BR154" s="703">
        <v>7</v>
      </c>
      <c r="BS154" s="650" t="str">
        <f t="shared" si="492"/>
        <v>BUKU PEMBANTU UANG MUKA PERJADIN</v>
      </c>
      <c r="BT154" s="651">
        <f t="shared" si="465"/>
        <v>0</v>
      </c>
      <c r="BU154" s="686">
        <f t="shared" si="365"/>
        <v>7</v>
      </c>
      <c r="BV154" s="649" t="str">
        <f t="shared" si="493"/>
        <v>BUKU PEMBANTU UANG MUKA PERJADIN</v>
      </c>
      <c r="BW154" s="709">
        <f t="shared" si="466"/>
        <v>0</v>
      </c>
      <c r="BX154" s="879">
        <v>8</v>
      </c>
      <c r="BY154" s="874" t="str">
        <f t="shared" si="494"/>
        <v>BUKU PEMBANTU PAJAK UP</v>
      </c>
      <c r="BZ154" s="875">
        <f t="shared" si="371"/>
        <v>0</v>
      </c>
      <c r="CA154" s="880">
        <f t="shared" si="366"/>
        <v>8</v>
      </c>
      <c r="CB154" s="881" t="str">
        <f t="shared" si="495"/>
        <v>BUKU PEMBANTU PAJAK UP</v>
      </c>
      <c r="CC154" s="877">
        <f t="shared" si="376"/>
        <v>0</v>
      </c>
      <c r="CD154" s="810">
        <v>9</v>
      </c>
      <c r="CE154" s="811" t="str">
        <f t="shared" si="496"/>
        <v>BUKU PEMBANTU BUNGA REKENING</v>
      </c>
      <c r="CF154" s="807">
        <f t="shared" si="467"/>
        <v>0</v>
      </c>
      <c r="CG154" s="811">
        <f t="shared" si="367"/>
        <v>9</v>
      </c>
      <c r="CH154" s="806" t="str">
        <f t="shared" si="497"/>
        <v>BUKU PEMBANTU BUNGA REKENING</v>
      </c>
      <c r="CI154" s="808">
        <f t="shared" si="468"/>
        <v>0</v>
      </c>
      <c r="CJ154" s="840">
        <v>10</v>
      </c>
      <c r="CK154" s="841" t="str">
        <f t="shared" si="498"/>
        <v>BUKU PEMBANTU PAJAK UP &amp; LS</v>
      </c>
      <c r="CL154" s="842">
        <f t="shared" si="499"/>
        <v>0</v>
      </c>
      <c r="CM154" s="841">
        <f t="shared" si="368"/>
        <v>10</v>
      </c>
      <c r="CN154" s="841" t="str">
        <f t="shared" si="500"/>
        <v>BUKU PEMBANTU PAJAK UP &amp; LS</v>
      </c>
      <c r="CO154" s="838">
        <f t="shared" si="501"/>
        <v>0</v>
      </c>
      <c r="CP154" s="786">
        <f t="shared" si="502"/>
        <v>0</v>
      </c>
      <c r="CQ154" s="788">
        <f t="shared" si="503"/>
        <v>0</v>
      </c>
      <c r="CR154" s="783">
        <f t="shared" si="504"/>
        <v>0</v>
      </c>
      <c r="CS154" s="738">
        <v>11</v>
      </c>
      <c r="CT154" s="739" t="str">
        <f t="shared" si="505"/>
        <v>BUKU PENGESAHAN BELANJA</v>
      </c>
      <c r="CU154" s="735">
        <f t="shared" si="506"/>
        <v>0</v>
      </c>
      <c r="CV154" s="739">
        <f t="shared" si="369"/>
        <v>11</v>
      </c>
      <c r="CW154" s="736" t="str">
        <f t="shared" si="507"/>
        <v>BUKU PENGESAHAN BELANJA</v>
      </c>
      <c r="CX154" s="737">
        <f t="shared" si="508"/>
        <v>0</v>
      </c>
      <c r="CY154" s="774">
        <v>12</v>
      </c>
      <c r="CZ154" s="775" t="str">
        <f t="shared" si="469"/>
        <v>BUKU PENGEMBALIAN BELANJA</v>
      </c>
      <c r="DA154" s="771">
        <f t="shared" si="370"/>
        <v>0</v>
      </c>
      <c r="DB154" s="775">
        <f t="shared" si="523"/>
        <v>12</v>
      </c>
      <c r="DC154" s="775" t="str">
        <f t="shared" si="509"/>
        <v>BUKU PENGEMBALIAN BELANJA</v>
      </c>
      <c r="DD154" s="772">
        <f t="shared" si="510"/>
        <v>0</v>
      </c>
    </row>
    <row r="155" spans="1:108" ht="11.25" customHeight="1" x14ac:dyDescent="0.2">
      <c r="A155" s="647"/>
      <c r="B155" s="63"/>
      <c r="C155" s="677"/>
      <c r="D155" s="540"/>
      <c r="E155" s="648"/>
      <c r="F155" s="611"/>
      <c r="G155" s="684"/>
      <c r="H155" s="624"/>
      <c r="I155" s="650"/>
      <c r="J155" s="543"/>
      <c r="K155" s="543"/>
      <c r="L155" s="633"/>
      <c r="M155" s="543"/>
      <c r="N155" s="543"/>
      <c r="O155" s="651">
        <f t="shared" si="470"/>
        <v>0</v>
      </c>
      <c r="P155" s="1090">
        <f t="shared" si="471"/>
        <v>0</v>
      </c>
      <c r="Q155" s="641">
        <f t="shared" si="449"/>
        <v>0</v>
      </c>
      <c r="R155" s="640">
        <v>1</v>
      </c>
      <c r="S155" s="640" t="str">
        <f t="shared" si="450"/>
        <v>BUKU KAS UMUM</v>
      </c>
      <c r="T155" s="641">
        <f t="shared" si="451"/>
        <v>0</v>
      </c>
      <c r="U155" s="641">
        <f t="shared" si="452"/>
        <v>0</v>
      </c>
      <c r="V155" s="641">
        <f t="shared" si="453"/>
        <v>0</v>
      </c>
      <c r="W155" s="1082">
        <f t="shared" si="472"/>
        <v>0</v>
      </c>
      <c r="X155" s="641">
        <f t="shared" si="454"/>
        <v>0</v>
      </c>
      <c r="Y155" s="640">
        <f t="shared" si="473"/>
        <v>1</v>
      </c>
      <c r="Z155" s="640" t="str">
        <f t="shared" si="455"/>
        <v>BUKU KAS UMUM</v>
      </c>
      <c r="AA155" s="1083">
        <f t="shared" si="456"/>
        <v>0</v>
      </c>
      <c r="AB155" s="1055">
        <v>10</v>
      </c>
      <c r="AC155" s="1056" t="str">
        <f t="shared" si="474"/>
        <v>BUKU PEMBANTU PAJAK UP &amp; LS</v>
      </c>
      <c r="AD155" s="1057">
        <f t="shared" si="475"/>
        <v>0</v>
      </c>
      <c r="AE155" s="1057">
        <f t="shared" si="476"/>
        <v>0</v>
      </c>
      <c r="AF155" s="1057">
        <f t="shared" si="477"/>
        <v>0</v>
      </c>
      <c r="AG155" s="1057">
        <f t="shared" si="478"/>
        <v>0</v>
      </c>
      <c r="AH155" s="1057">
        <f t="shared" si="479"/>
        <v>0</v>
      </c>
      <c r="AI155" s="1058">
        <f t="shared" si="359"/>
        <v>10</v>
      </c>
      <c r="AJ155" s="1058" t="str">
        <f t="shared" si="480"/>
        <v>BUKU PEMBANTU PAJAK UP &amp; LS</v>
      </c>
      <c r="AK155" s="1059">
        <f t="shared" si="457"/>
        <v>0</v>
      </c>
      <c r="AL155" s="1014">
        <v>2</v>
      </c>
      <c r="AM155" s="1015" t="str">
        <f t="shared" si="481"/>
        <v>BUKU PEMBANTU KAS TUNAI</v>
      </c>
      <c r="AN155" s="1016">
        <f t="shared" si="458"/>
        <v>0</v>
      </c>
      <c r="AO155" s="1015">
        <f t="shared" si="360"/>
        <v>2</v>
      </c>
      <c r="AP155" s="1015" t="str">
        <f t="shared" si="482"/>
        <v>BUKU PEMBANTU KAS TUNAI</v>
      </c>
      <c r="AQ155" s="1017">
        <f t="shared" si="372"/>
        <v>0</v>
      </c>
      <c r="AR155" s="979">
        <v>3</v>
      </c>
      <c r="AS155" s="980" t="str">
        <f t="shared" si="483"/>
        <v>BUKU PEMBANTU BANK</v>
      </c>
      <c r="AT155" s="981">
        <f t="shared" si="459"/>
        <v>0</v>
      </c>
      <c r="AU155" s="981">
        <f t="shared" si="460"/>
        <v>0</v>
      </c>
      <c r="AV155" s="982">
        <f t="shared" si="484"/>
        <v>0</v>
      </c>
      <c r="AW155" s="983">
        <f t="shared" si="361"/>
        <v>3</v>
      </c>
      <c r="AX155" s="980" t="str">
        <f t="shared" si="485"/>
        <v>BUKU PEMBANTU BANK</v>
      </c>
      <c r="AY155" s="984">
        <f t="shared" si="461"/>
        <v>0</v>
      </c>
      <c r="AZ155" s="702">
        <v>4</v>
      </c>
      <c r="BA155" s="649" t="str">
        <f t="shared" si="486"/>
        <v>BUKU PEMBANTU BPP</v>
      </c>
      <c r="BB155" s="651">
        <f t="shared" si="373"/>
        <v>0</v>
      </c>
      <c r="BC155" s="650">
        <f t="shared" si="362"/>
        <v>4</v>
      </c>
      <c r="BD155" s="649" t="str">
        <f t="shared" si="487"/>
        <v>BUKU PEMBANTU BPP</v>
      </c>
      <c r="BE155" s="709">
        <f t="shared" si="374"/>
        <v>0</v>
      </c>
      <c r="BF155" s="944">
        <v>5</v>
      </c>
      <c r="BG155" s="945" t="str">
        <f t="shared" si="488"/>
        <v>BUKU PEMBANTU UANG PERSEDIAAN</v>
      </c>
      <c r="BH155" s="946">
        <f t="shared" si="462"/>
        <v>0</v>
      </c>
      <c r="BI155" s="945">
        <f t="shared" si="363"/>
        <v>5</v>
      </c>
      <c r="BJ155" s="947" t="str">
        <f t="shared" si="489"/>
        <v>BUKU PEMBANTU UANG PERSEDIAAN</v>
      </c>
      <c r="BK155" s="948">
        <f t="shared" si="375"/>
        <v>0</v>
      </c>
      <c r="BL155" s="909">
        <v>6</v>
      </c>
      <c r="BM155" s="910" t="str">
        <f t="shared" si="490"/>
        <v>BUKU PEMBANTU LS BENDAHARA</v>
      </c>
      <c r="BN155" s="911">
        <f t="shared" si="463"/>
        <v>0</v>
      </c>
      <c r="BO155" s="910">
        <f t="shared" si="364"/>
        <v>6</v>
      </c>
      <c r="BP155" s="912" t="str">
        <f t="shared" si="491"/>
        <v>BUKU PEMBANTU LS BENDAHARA</v>
      </c>
      <c r="BQ155" s="913">
        <f t="shared" si="464"/>
        <v>0</v>
      </c>
      <c r="BR155" s="702">
        <v>7</v>
      </c>
      <c r="BS155" s="650" t="str">
        <f t="shared" si="492"/>
        <v>BUKU PEMBANTU UANG MUKA PERJADIN</v>
      </c>
      <c r="BT155" s="651">
        <f t="shared" si="465"/>
        <v>0</v>
      </c>
      <c r="BU155" s="650">
        <f t="shared" si="365"/>
        <v>7</v>
      </c>
      <c r="BV155" s="649" t="str">
        <f t="shared" si="493"/>
        <v>BUKU PEMBANTU UANG MUKA PERJADIN</v>
      </c>
      <c r="BW155" s="709">
        <f t="shared" si="466"/>
        <v>0</v>
      </c>
      <c r="BX155" s="873">
        <v>8</v>
      </c>
      <c r="BY155" s="874" t="str">
        <f t="shared" si="494"/>
        <v>BUKU PEMBANTU PAJAK UP</v>
      </c>
      <c r="BZ155" s="875">
        <f t="shared" si="371"/>
        <v>0</v>
      </c>
      <c r="CA155" s="876">
        <f t="shared" si="366"/>
        <v>8</v>
      </c>
      <c r="CB155" s="874" t="str">
        <f t="shared" si="495"/>
        <v>BUKU PEMBANTU PAJAK UP</v>
      </c>
      <c r="CC155" s="877">
        <f t="shared" si="376"/>
        <v>0</v>
      </c>
      <c r="CD155" s="805">
        <v>9</v>
      </c>
      <c r="CE155" s="806" t="str">
        <f t="shared" si="496"/>
        <v>BUKU PEMBANTU BUNGA REKENING</v>
      </c>
      <c r="CF155" s="807">
        <f t="shared" si="467"/>
        <v>0</v>
      </c>
      <c r="CG155" s="806">
        <f t="shared" si="367"/>
        <v>9</v>
      </c>
      <c r="CH155" s="806" t="str">
        <f t="shared" si="497"/>
        <v>BUKU PEMBANTU BUNGA REKENING</v>
      </c>
      <c r="CI155" s="808">
        <f t="shared" si="468"/>
        <v>0</v>
      </c>
      <c r="CJ155" s="835">
        <v>10</v>
      </c>
      <c r="CK155" s="836" t="str">
        <f t="shared" si="498"/>
        <v>BUKU PEMBANTU PAJAK UP &amp; LS</v>
      </c>
      <c r="CL155" s="837">
        <f t="shared" si="499"/>
        <v>0</v>
      </c>
      <c r="CM155" s="836">
        <f t="shared" si="368"/>
        <v>10</v>
      </c>
      <c r="CN155" s="836" t="str">
        <f t="shared" si="500"/>
        <v>BUKU PEMBANTU PAJAK UP &amp; LS</v>
      </c>
      <c r="CO155" s="838">
        <f t="shared" si="501"/>
        <v>0</v>
      </c>
      <c r="CP155" s="786">
        <f t="shared" si="502"/>
        <v>0</v>
      </c>
      <c r="CQ155" s="787">
        <f t="shared" si="503"/>
        <v>0</v>
      </c>
      <c r="CR155" s="782">
        <f t="shared" si="504"/>
        <v>0</v>
      </c>
      <c r="CS155" s="733">
        <v>11</v>
      </c>
      <c r="CT155" s="734" t="str">
        <f t="shared" si="505"/>
        <v>BUKU PENGESAHAN BELANJA</v>
      </c>
      <c r="CU155" s="735">
        <f t="shared" si="506"/>
        <v>0</v>
      </c>
      <c r="CV155" s="734">
        <f t="shared" si="369"/>
        <v>11</v>
      </c>
      <c r="CW155" s="736" t="str">
        <f t="shared" si="507"/>
        <v>BUKU PENGESAHAN BELANJA</v>
      </c>
      <c r="CX155" s="737">
        <f t="shared" si="508"/>
        <v>0</v>
      </c>
      <c r="CY155" s="769">
        <v>12</v>
      </c>
      <c r="CZ155" s="770" t="str">
        <f t="shared" si="469"/>
        <v>BUKU PENGEMBALIAN BELANJA</v>
      </c>
      <c r="DA155" s="771">
        <f t="shared" si="370"/>
        <v>0</v>
      </c>
      <c r="DB155" s="770">
        <f t="shared" si="523"/>
        <v>12</v>
      </c>
      <c r="DC155" s="770" t="str">
        <f t="shared" si="509"/>
        <v>BUKU PENGEMBALIAN BELANJA</v>
      </c>
      <c r="DD155" s="772">
        <f t="shared" si="510"/>
        <v>0</v>
      </c>
    </row>
    <row r="156" spans="1:108" ht="11.25" customHeight="1" x14ac:dyDescent="0.2">
      <c r="A156" s="647"/>
      <c r="B156" s="63"/>
      <c r="C156" s="677"/>
      <c r="D156" s="601"/>
      <c r="E156" s="648"/>
      <c r="F156" s="611"/>
      <c r="G156" s="684"/>
      <c r="H156" s="624"/>
      <c r="I156" s="650"/>
      <c r="J156" s="543"/>
      <c r="K156" s="543"/>
      <c r="L156" s="529"/>
      <c r="M156" s="543"/>
      <c r="N156" s="543"/>
      <c r="O156" s="651">
        <f t="shared" si="470"/>
        <v>0</v>
      </c>
      <c r="P156" s="1090">
        <f t="shared" si="471"/>
        <v>0</v>
      </c>
      <c r="Q156" s="641">
        <f t="shared" si="449"/>
        <v>0</v>
      </c>
      <c r="R156" s="640">
        <v>1</v>
      </c>
      <c r="S156" s="640" t="str">
        <f t="shared" si="450"/>
        <v>BUKU KAS UMUM</v>
      </c>
      <c r="T156" s="641">
        <f t="shared" si="451"/>
        <v>0</v>
      </c>
      <c r="U156" s="641">
        <f t="shared" si="452"/>
        <v>0</v>
      </c>
      <c r="V156" s="641">
        <f t="shared" si="453"/>
        <v>0</v>
      </c>
      <c r="W156" s="1082">
        <f t="shared" si="472"/>
        <v>0</v>
      </c>
      <c r="X156" s="641">
        <f t="shared" si="454"/>
        <v>0</v>
      </c>
      <c r="Y156" s="640">
        <f t="shared" si="473"/>
        <v>1</v>
      </c>
      <c r="Z156" s="640" t="str">
        <f t="shared" si="455"/>
        <v>BUKU KAS UMUM</v>
      </c>
      <c r="AA156" s="1083">
        <f t="shared" si="456"/>
        <v>0</v>
      </c>
      <c r="AB156" s="1055">
        <v>10</v>
      </c>
      <c r="AC156" s="1056" t="str">
        <f t="shared" si="474"/>
        <v>BUKU PEMBANTU PAJAK UP &amp; LS</v>
      </c>
      <c r="AD156" s="1057">
        <f t="shared" si="475"/>
        <v>0</v>
      </c>
      <c r="AE156" s="1057">
        <f t="shared" si="476"/>
        <v>0</v>
      </c>
      <c r="AF156" s="1057">
        <f t="shared" si="477"/>
        <v>0</v>
      </c>
      <c r="AG156" s="1057">
        <f t="shared" si="478"/>
        <v>0</v>
      </c>
      <c r="AH156" s="1057">
        <f t="shared" si="479"/>
        <v>0</v>
      </c>
      <c r="AI156" s="1058">
        <f t="shared" si="359"/>
        <v>10</v>
      </c>
      <c r="AJ156" s="1058" t="str">
        <f t="shared" si="480"/>
        <v>BUKU PEMBANTU PAJAK UP &amp; LS</v>
      </c>
      <c r="AK156" s="1059">
        <f t="shared" si="457"/>
        <v>0</v>
      </c>
      <c r="AL156" s="1014">
        <v>2</v>
      </c>
      <c r="AM156" s="1015" t="str">
        <f t="shared" si="481"/>
        <v>BUKU PEMBANTU KAS TUNAI</v>
      </c>
      <c r="AN156" s="1016">
        <f t="shared" si="458"/>
        <v>0</v>
      </c>
      <c r="AO156" s="1015">
        <f t="shared" si="360"/>
        <v>2</v>
      </c>
      <c r="AP156" s="1015" t="str">
        <f t="shared" si="482"/>
        <v>BUKU PEMBANTU KAS TUNAI</v>
      </c>
      <c r="AQ156" s="1017">
        <f t="shared" si="372"/>
        <v>0</v>
      </c>
      <c r="AR156" s="979">
        <v>3</v>
      </c>
      <c r="AS156" s="980" t="str">
        <f t="shared" si="483"/>
        <v>BUKU PEMBANTU BANK</v>
      </c>
      <c r="AT156" s="981">
        <f t="shared" si="459"/>
        <v>0</v>
      </c>
      <c r="AU156" s="981">
        <f t="shared" si="460"/>
        <v>0</v>
      </c>
      <c r="AV156" s="982">
        <f t="shared" si="484"/>
        <v>0</v>
      </c>
      <c r="AW156" s="983">
        <f t="shared" si="361"/>
        <v>3</v>
      </c>
      <c r="AX156" s="980" t="str">
        <f t="shared" si="485"/>
        <v>BUKU PEMBANTU BANK</v>
      </c>
      <c r="AY156" s="984">
        <f t="shared" si="461"/>
        <v>0</v>
      </c>
      <c r="AZ156" s="702">
        <v>4</v>
      </c>
      <c r="BA156" s="649" t="str">
        <f t="shared" si="486"/>
        <v>BUKU PEMBANTU BPP</v>
      </c>
      <c r="BB156" s="651">
        <f t="shared" si="373"/>
        <v>0</v>
      </c>
      <c r="BC156" s="650">
        <f t="shared" si="362"/>
        <v>4</v>
      </c>
      <c r="BD156" s="649" t="str">
        <f t="shared" si="487"/>
        <v>BUKU PEMBANTU BPP</v>
      </c>
      <c r="BE156" s="709">
        <f t="shared" si="374"/>
        <v>0</v>
      </c>
      <c r="BF156" s="944">
        <v>5</v>
      </c>
      <c r="BG156" s="945" t="str">
        <f t="shared" si="488"/>
        <v>BUKU PEMBANTU UANG PERSEDIAAN</v>
      </c>
      <c r="BH156" s="946">
        <f t="shared" si="462"/>
        <v>0</v>
      </c>
      <c r="BI156" s="945">
        <f t="shared" si="363"/>
        <v>5</v>
      </c>
      <c r="BJ156" s="947" t="str">
        <f t="shared" si="489"/>
        <v>BUKU PEMBANTU UANG PERSEDIAAN</v>
      </c>
      <c r="BK156" s="948">
        <f t="shared" si="375"/>
        <v>0</v>
      </c>
      <c r="BL156" s="909">
        <v>6</v>
      </c>
      <c r="BM156" s="910" t="str">
        <f t="shared" si="490"/>
        <v>BUKU PEMBANTU LS BENDAHARA</v>
      </c>
      <c r="BN156" s="911">
        <f t="shared" si="463"/>
        <v>0</v>
      </c>
      <c r="BO156" s="910">
        <f t="shared" si="364"/>
        <v>6</v>
      </c>
      <c r="BP156" s="912" t="str">
        <f t="shared" si="491"/>
        <v>BUKU PEMBANTU LS BENDAHARA</v>
      </c>
      <c r="BQ156" s="913">
        <f t="shared" si="464"/>
        <v>0</v>
      </c>
      <c r="BR156" s="702">
        <v>7</v>
      </c>
      <c r="BS156" s="650" t="str">
        <f t="shared" si="492"/>
        <v>BUKU PEMBANTU UANG MUKA PERJADIN</v>
      </c>
      <c r="BT156" s="651">
        <f t="shared" si="465"/>
        <v>0</v>
      </c>
      <c r="BU156" s="650">
        <f t="shared" si="365"/>
        <v>7</v>
      </c>
      <c r="BV156" s="649" t="str">
        <f t="shared" si="493"/>
        <v>BUKU PEMBANTU UANG MUKA PERJADIN</v>
      </c>
      <c r="BW156" s="709">
        <f t="shared" si="466"/>
        <v>0</v>
      </c>
      <c r="BX156" s="873">
        <v>8</v>
      </c>
      <c r="BY156" s="874" t="str">
        <f t="shared" si="494"/>
        <v>BUKU PEMBANTU PAJAK UP</v>
      </c>
      <c r="BZ156" s="875">
        <f t="shared" si="371"/>
        <v>0</v>
      </c>
      <c r="CA156" s="876">
        <f t="shared" si="366"/>
        <v>8</v>
      </c>
      <c r="CB156" s="874" t="str">
        <f t="shared" si="495"/>
        <v>BUKU PEMBANTU PAJAK UP</v>
      </c>
      <c r="CC156" s="877">
        <f t="shared" si="376"/>
        <v>0</v>
      </c>
      <c r="CD156" s="805">
        <v>9</v>
      </c>
      <c r="CE156" s="806" t="str">
        <f t="shared" si="496"/>
        <v>BUKU PEMBANTU BUNGA REKENING</v>
      </c>
      <c r="CF156" s="807">
        <f t="shared" si="467"/>
        <v>0</v>
      </c>
      <c r="CG156" s="806">
        <f t="shared" si="367"/>
        <v>9</v>
      </c>
      <c r="CH156" s="806" t="str">
        <f t="shared" si="497"/>
        <v>BUKU PEMBANTU BUNGA REKENING</v>
      </c>
      <c r="CI156" s="808">
        <f t="shared" si="468"/>
        <v>0</v>
      </c>
      <c r="CJ156" s="835">
        <v>10</v>
      </c>
      <c r="CK156" s="836" t="str">
        <f t="shared" si="498"/>
        <v>BUKU PEMBANTU PAJAK UP &amp; LS</v>
      </c>
      <c r="CL156" s="837">
        <f t="shared" si="499"/>
        <v>0</v>
      </c>
      <c r="CM156" s="836">
        <f t="shared" si="368"/>
        <v>10</v>
      </c>
      <c r="CN156" s="836" t="str">
        <f t="shared" si="500"/>
        <v>BUKU PEMBANTU PAJAK UP &amp; LS</v>
      </c>
      <c r="CO156" s="838">
        <f t="shared" si="501"/>
        <v>0</v>
      </c>
      <c r="CP156" s="786">
        <f t="shared" si="502"/>
        <v>0</v>
      </c>
      <c r="CQ156" s="787">
        <f t="shared" si="503"/>
        <v>0</v>
      </c>
      <c r="CR156" s="782">
        <f t="shared" si="504"/>
        <v>0</v>
      </c>
      <c r="CS156" s="733">
        <v>11</v>
      </c>
      <c r="CT156" s="734" t="str">
        <f t="shared" si="505"/>
        <v>BUKU PENGESAHAN BELANJA</v>
      </c>
      <c r="CU156" s="735">
        <f t="shared" si="506"/>
        <v>0</v>
      </c>
      <c r="CV156" s="734">
        <f t="shared" si="369"/>
        <v>11</v>
      </c>
      <c r="CW156" s="736" t="str">
        <f t="shared" si="507"/>
        <v>BUKU PENGESAHAN BELANJA</v>
      </c>
      <c r="CX156" s="737">
        <f t="shared" si="508"/>
        <v>0</v>
      </c>
      <c r="CY156" s="769">
        <v>12</v>
      </c>
      <c r="CZ156" s="770" t="str">
        <f t="shared" si="469"/>
        <v>BUKU PENGEMBALIAN BELANJA</v>
      </c>
      <c r="DA156" s="771">
        <f t="shared" si="370"/>
        <v>0</v>
      </c>
      <c r="DB156" s="770">
        <f t="shared" si="523"/>
        <v>12</v>
      </c>
      <c r="DC156" s="770" t="str">
        <f t="shared" si="509"/>
        <v>BUKU PENGEMBALIAN BELANJA</v>
      </c>
      <c r="DD156" s="772">
        <f t="shared" si="510"/>
        <v>0</v>
      </c>
    </row>
    <row r="157" spans="1:108" ht="11.25" customHeight="1" x14ac:dyDescent="0.2">
      <c r="A157" s="647"/>
      <c r="B157" s="63"/>
      <c r="C157" s="677"/>
      <c r="D157" s="540"/>
      <c r="E157" s="648"/>
      <c r="F157" s="611"/>
      <c r="G157" s="684"/>
      <c r="H157" s="624"/>
      <c r="I157" s="650"/>
      <c r="J157" s="543"/>
      <c r="K157" s="543"/>
      <c r="L157" s="529"/>
      <c r="M157" s="543"/>
      <c r="N157" s="543"/>
      <c r="O157" s="651">
        <f t="shared" si="470"/>
        <v>0</v>
      </c>
      <c r="P157" s="1090">
        <f t="shared" si="471"/>
        <v>0</v>
      </c>
      <c r="Q157" s="641">
        <f t="shared" si="449"/>
        <v>0</v>
      </c>
      <c r="R157" s="640">
        <v>1</v>
      </c>
      <c r="S157" s="640" t="str">
        <f t="shared" si="450"/>
        <v>BUKU KAS UMUM</v>
      </c>
      <c r="T157" s="641">
        <f t="shared" si="451"/>
        <v>0</v>
      </c>
      <c r="U157" s="641">
        <f t="shared" si="452"/>
        <v>0</v>
      </c>
      <c r="V157" s="641">
        <f t="shared" si="453"/>
        <v>0</v>
      </c>
      <c r="W157" s="1082">
        <f t="shared" si="472"/>
        <v>0</v>
      </c>
      <c r="X157" s="641">
        <f t="shared" si="454"/>
        <v>0</v>
      </c>
      <c r="Y157" s="640">
        <f t="shared" si="473"/>
        <v>1</v>
      </c>
      <c r="Z157" s="640" t="str">
        <f t="shared" si="455"/>
        <v>BUKU KAS UMUM</v>
      </c>
      <c r="AA157" s="1083">
        <f t="shared" si="456"/>
        <v>0</v>
      </c>
      <c r="AB157" s="1055">
        <v>10</v>
      </c>
      <c r="AC157" s="1056" t="str">
        <f t="shared" si="474"/>
        <v>BUKU PEMBANTU PAJAK UP &amp; LS</v>
      </c>
      <c r="AD157" s="1057">
        <f t="shared" si="475"/>
        <v>0</v>
      </c>
      <c r="AE157" s="1057">
        <f t="shared" si="476"/>
        <v>0</v>
      </c>
      <c r="AF157" s="1057">
        <f t="shared" si="477"/>
        <v>0</v>
      </c>
      <c r="AG157" s="1057">
        <f t="shared" si="478"/>
        <v>0</v>
      </c>
      <c r="AH157" s="1057">
        <f t="shared" si="479"/>
        <v>0</v>
      </c>
      <c r="AI157" s="1058">
        <f t="shared" si="359"/>
        <v>10</v>
      </c>
      <c r="AJ157" s="1058" t="str">
        <f t="shared" si="480"/>
        <v>BUKU PEMBANTU PAJAK UP &amp; LS</v>
      </c>
      <c r="AK157" s="1059">
        <f t="shared" si="457"/>
        <v>0</v>
      </c>
      <c r="AL157" s="1014">
        <v>2</v>
      </c>
      <c r="AM157" s="1015" t="str">
        <f t="shared" si="481"/>
        <v>BUKU PEMBANTU KAS TUNAI</v>
      </c>
      <c r="AN157" s="1016">
        <f t="shared" si="458"/>
        <v>0</v>
      </c>
      <c r="AO157" s="1015">
        <f t="shared" si="360"/>
        <v>2</v>
      </c>
      <c r="AP157" s="1015" t="str">
        <f t="shared" si="482"/>
        <v>BUKU PEMBANTU KAS TUNAI</v>
      </c>
      <c r="AQ157" s="1017">
        <f t="shared" si="372"/>
        <v>0</v>
      </c>
      <c r="AR157" s="979">
        <v>3</v>
      </c>
      <c r="AS157" s="980" t="str">
        <f t="shared" si="483"/>
        <v>BUKU PEMBANTU BANK</v>
      </c>
      <c r="AT157" s="981">
        <f t="shared" si="459"/>
        <v>0</v>
      </c>
      <c r="AU157" s="981">
        <f t="shared" si="460"/>
        <v>0</v>
      </c>
      <c r="AV157" s="982">
        <f t="shared" si="484"/>
        <v>0</v>
      </c>
      <c r="AW157" s="983">
        <f t="shared" si="361"/>
        <v>3</v>
      </c>
      <c r="AX157" s="980" t="str">
        <f t="shared" si="485"/>
        <v>BUKU PEMBANTU BANK</v>
      </c>
      <c r="AY157" s="984">
        <f t="shared" si="461"/>
        <v>0</v>
      </c>
      <c r="AZ157" s="702">
        <v>4</v>
      </c>
      <c r="BA157" s="649" t="str">
        <f t="shared" si="486"/>
        <v>BUKU PEMBANTU BPP</v>
      </c>
      <c r="BB157" s="651">
        <f t="shared" si="373"/>
        <v>0</v>
      </c>
      <c r="BC157" s="650">
        <f t="shared" si="362"/>
        <v>4</v>
      </c>
      <c r="BD157" s="649" t="str">
        <f t="shared" si="487"/>
        <v>BUKU PEMBANTU BPP</v>
      </c>
      <c r="BE157" s="709">
        <f t="shared" si="374"/>
        <v>0</v>
      </c>
      <c r="BF157" s="944">
        <v>5</v>
      </c>
      <c r="BG157" s="945" t="str">
        <f t="shared" si="488"/>
        <v>BUKU PEMBANTU UANG PERSEDIAAN</v>
      </c>
      <c r="BH157" s="946">
        <f t="shared" si="462"/>
        <v>0</v>
      </c>
      <c r="BI157" s="945">
        <f t="shared" si="363"/>
        <v>5</v>
      </c>
      <c r="BJ157" s="947" t="str">
        <f t="shared" si="489"/>
        <v>BUKU PEMBANTU UANG PERSEDIAAN</v>
      </c>
      <c r="BK157" s="948">
        <f t="shared" si="375"/>
        <v>0</v>
      </c>
      <c r="BL157" s="909">
        <v>6</v>
      </c>
      <c r="BM157" s="910" t="str">
        <f t="shared" si="490"/>
        <v>BUKU PEMBANTU LS BENDAHARA</v>
      </c>
      <c r="BN157" s="911">
        <f t="shared" si="463"/>
        <v>0</v>
      </c>
      <c r="BO157" s="910">
        <f t="shared" si="364"/>
        <v>6</v>
      </c>
      <c r="BP157" s="912" t="str">
        <f t="shared" si="491"/>
        <v>BUKU PEMBANTU LS BENDAHARA</v>
      </c>
      <c r="BQ157" s="913">
        <f t="shared" si="464"/>
        <v>0</v>
      </c>
      <c r="BR157" s="702">
        <v>7</v>
      </c>
      <c r="BS157" s="650" t="str">
        <f t="shared" si="492"/>
        <v>BUKU PEMBANTU UANG MUKA PERJADIN</v>
      </c>
      <c r="BT157" s="651">
        <f t="shared" si="465"/>
        <v>0</v>
      </c>
      <c r="BU157" s="650">
        <f t="shared" si="365"/>
        <v>7</v>
      </c>
      <c r="BV157" s="649" t="str">
        <f t="shared" si="493"/>
        <v>BUKU PEMBANTU UANG MUKA PERJADIN</v>
      </c>
      <c r="BW157" s="709">
        <f t="shared" si="466"/>
        <v>0</v>
      </c>
      <c r="BX157" s="873">
        <v>8</v>
      </c>
      <c r="BY157" s="874" t="str">
        <f t="shared" si="494"/>
        <v>BUKU PEMBANTU PAJAK UP</v>
      </c>
      <c r="BZ157" s="875">
        <f t="shared" si="371"/>
        <v>0</v>
      </c>
      <c r="CA157" s="876">
        <f t="shared" si="366"/>
        <v>8</v>
      </c>
      <c r="CB157" s="874" t="str">
        <f t="shared" si="495"/>
        <v>BUKU PEMBANTU PAJAK UP</v>
      </c>
      <c r="CC157" s="877">
        <f t="shared" si="376"/>
        <v>0</v>
      </c>
      <c r="CD157" s="805">
        <v>9</v>
      </c>
      <c r="CE157" s="806" t="str">
        <f t="shared" si="496"/>
        <v>BUKU PEMBANTU BUNGA REKENING</v>
      </c>
      <c r="CF157" s="807">
        <f t="shared" si="467"/>
        <v>0</v>
      </c>
      <c r="CG157" s="806">
        <f t="shared" si="367"/>
        <v>9</v>
      </c>
      <c r="CH157" s="806" t="str">
        <f t="shared" si="497"/>
        <v>BUKU PEMBANTU BUNGA REKENING</v>
      </c>
      <c r="CI157" s="808">
        <f t="shared" si="468"/>
        <v>0</v>
      </c>
      <c r="CJ157" s="835">
        <v>10</v>
      </c>
      <c r="CK157" s="836" t="str">
        <f t="shared" si="498"/>
        <v>BUKU PEMBANTU PAJAK UP &amp; LS</v>
      </c>
      <c r="CL157" s="837">
        <f t="shared" si="499"/>
        <v>0</v>
      </c>
      <c r="CM157" s="836">
        <f t="shared" si="368"/>
        <v>10</v>
      </c>
      <c r="CN157" s="836" t="str">
        <f t="shared" si="500"/>
        <v>BUKU PEMBANTU PAJAK UP &amp; LS</v>
      </c>
      <c r="CO157" s="838">
        <f t="shared" si="501"/>
        <v>0</v>
      </c>
      <c r="CP157" s="786">
        <f t="shared" si="502"/>
        <v>0</v>
      </c>
      <c r="CQ157" s="787">
        <f t="shared" si="503"/>
        <v>0</v>
      </c>
      <c r="CR157" s="782">
        <f t="shared" si="504"/>
        <v>0</v>
      </c>
      <c r="CS157" s="733">
        <v>11</v>
      </c>
      <c r="CT157" s="734" t="str">
        <f t="shared" si="505"/>
        <v>BUKU PENGESAHAN BELANJA</v>
      </c>
      <c r="CU157" s="735">
        <f t="shared" si="506"/>
        <v>0</v>
      </c>
      <c r="CV157" s="734">
        <f t="shared" si="369"/>
        <v>11</v>
      </c>
      <c r="CW157" s="736" t="str">
        <f t="shared" si="507"/>
        <v>BUKU PENGESAHAN BELANJA</v>
      </c>
      <c r="CX157" s="737">
        <f t="shared" si="508"/>
        <v>0</v>
      </c>
      <c r="CY157" s="769">
        <v>12</v>
      </c>
      <c r="CZ157" s="770" t="str">
        <f t="shared" si="469"/>
        <v>BUKU PENGEMBALIAN BELANJA</v>
      </c>
      <c r="DA157" s="771">
        <f t="shared" si="370"/>
        <v>0</v>
      </c>
      <c r="DB157" s="770">
        <f t="shared" si="523"/>
        <v>12</v>
      </c>
      <c r="DC157" s="770" t="str">
        <f t="shared" si="509"/>
        <v>BUKU PENGEMBALIAN BELANJA</v>
      </c>
      <c r="DD157" s="772">
        <f t="shared" si="510"/>
        <v>0</v>
      </c>
    </row>
    <row r="158" spans="1:108" ht="11.25" customHeight="1" x14ac:dyDescent="0.2">
      <c r="A158" s="647"/>
      <c r="B158" s="63"/>
      <c r="C158" s="677"/>
      <c r="D158" s="601"/>
      <c r="E158" s="648"/>
      <c r="F158" s="611"/>
      <c r="G158" s="684"/>
      <c r="H158" s="624"/>
      <c r="I158" s="650"/>
      <c r="J158" s="543"/>
      <c r="K158" s="543"/>
      <c r="L158" s="529"/>
      <c r="M158" s="543"/>
      <c r="N158" s="543"/>
      <c r="O158" s="651">
        <f t="shared" si="470"/>
        <v>0</v>
      </c>
      <c r="P158" s="1090">
        <f t="shared" si="471"/>
        <v>0</v>
      </c>
      <c r="Q158" s="641">
        <f t="shared" si="449"/>
        <v>0</v>
      </c>
      <c r="R158" s="640">
        <v>1</v>
      </c>
      <c r="S158" s="640" t="str">
        <f t="shared" si="450"/>
        <v>BUKU KAS UMUM</v>
      </c>
      <c r="T158" s="641">
        <f t="shared" si="451"/>
        <v>0</v>
      </c>
      <c r="U158" s="641">
        <f t="shared" si="452"/>
        <v>0</v>
      </c>
      <c r="V158" s="641">
        <f t="shared" si="453"/>
        <v>0</v>
      </c>
      <c r="W158" s="1082">
        <f t="shared" si="472"/>
        <v>0</v>
      </c>
      <c r="X158" s="641">
        <f t="shared" si="454"/>
        <v>0</v>
      </c>
      <c r="Y158" s="640">
        <f t="shared" si="473"/>
        <v>1</v>
      </c>
      <c r="Z158" s="640" t="str">
        <f t="shared" si="455"/>
        <v>BUKU KAS UMUM</v>
      </c>
      <c r="AA158" s="1083">
        <f t="shared" si="456"/>
        <v>0</v>
      </c>
      <c r="AB158" s="1055">
        <v>10</v>
      </c>
      <c r="AC158" s="1056" t="str">
        <f t="shared" si="474"/>
        <v>BUKU PEMBANTU PAJAK UP &amp; LS</v>
      </c>
      <c r="AD158" s="1057">
        <f t="shared" si="475"/>
        <v>0</v>
      </c>
      <c r="AE158" s="1057">
        <f t="shared" si="476"/>
        <v>0</v>
      </c>
      <c r="AF158" s="1057">
        <f t="shared" si="477"/>
        <v>0</v>
      </c>
      <c r="AG158" s="1057">
        <f t="shared" si="478"/>
        <v>0</v>
      </c>
      <c r="AH158" s="1057">
        <f t="shared" si="479"/>
        <v>0</v>
      </c>
      <c r="AI158" s="1058">
        <f t="shared" ref="AI158:AI230" si="535">AB158</f>
        <v>10</v>
      </c>
      <c r="AJ158" s="1058" t="str">
        <f t="shared" si="480"/>
        <v>BUKU PEMBANTU PAJAK UP &amp; LS</v>
      </c>
      <c r="AK158" s="1059">
        <f t="shared" si="457"/>
        <v>0</v>
      </c>
      <c r="AL158" s="1014">
        <v>2</v>
      </c>
      <c r="AM158" s="1015" t="str">
        <f t="shared" si="481"/>
        <v>BUKU PEMBANTU KAS TUNAI</v>
      </c>
      <c r="AN158" s="1016">
        <f t="shared" si="458"/>
        <v>0</v>
      </c>
      <c r="AO158" s="1015">
        <f t="shared" ref="AO158:AO183" si="536">AL158</f>
        <v>2</v>
      </c>
      <c r="AP158" s="1015" t="str">
        <f t="shared" si="482"/>
        <v>BUKU PEMBANTU KAS TUNAI</v>
      </c>
      <c r="AQ158" s="1017">
        <f t="shared" si="372"/>
        <v>0</v>
      </c>
      <c r="AR158" s="979">
        <v>3</v>
      </c>
      <c r="AS158" s="980" t="str">
        <f t="shared" si="483"/>
        <v>BUKU PEMBANTU BANK</v>
      </c>
      <c r="AT158" s="981">
        <f t="shared" si="459"/>
        <v>0</v>
      </c>
      <c r="AU158" s="981">
        <f t="shared" si="460"/>
        <v>0</v>
      </c>
      <c r="AV158" s="982">
        <f t="shared" si="484"/>
        <v>0</v>
      </c>
      <c r="AW158" s="983">
        <f t="shared" ref="AW158:AW230" si="537">AR158</f>
        <v>3</v>
      </c>
      <c r="AX158" s="980" t="str">
        <f t="shared" si="485"/>
        <v>BUKU PEMBANTU BANK</v>
      </c>
      <c r="AY158" s="984">
        <f t="shared" si="461"/>
        <v>0</v>
      </c>
      <c r="AZ158" s="702">
        <v>4</v>
      </c>
      <c r="BA158" s="649" t="str">
        <f t="shared" si="486"/>
        <v>BUKU PEMBANTU BPP</v>
      </c>
      <c r="BB158" s="651">
        <f t="shared" si="373"/>
        <v>0</v>
      </c>
      <c r="BC158" s="650">
        <f t="shared" ref="BC158:BC183" si="538">AZ158</f>
        <v>4</v>
      </c>
      <c r="BD158" s="649" t="str">
        <f t="shared" si="487"/>
        <v>BUKU PEMBANTU BPP</v>
      </c>
      <c r="BE158" s="709">
        <f t="shared" si="374"/>
        <v>0</v>
      </c>
      <c r="BF158" s="944">
        <v>5</v>
      </c>
      <c r="BG158" s="945" t="str">
        <f t="shared" si="488"/>
        <v>BUKU PEMBANTU UANG PERSEDIAAN</v>
      </c>
      <c r="BH158" s="946">
        <f t="shared" si="462"/>
        <v>0</v>
      </c>
      <c r="BI158" s="945">
        <f t="shared" ref="BI158:BI183" si="539">BF158</f>
        <v>5</v>
      </c>
      <c r="BJ158" s="947" t="str">
        <f t="shared" si="489"/>
        <v>BUKU PEMBANTU UANG PERSEDIAAN</v>
      </c>
      <c r="BK158" s="948">
        <f t="shared" si="375"/>
        <v>0</v>
      </c>
      <c r="BL158" s="909">
        <v>6</v>
      </c>
      <c r="BM158" s="910" t="str">
        <f t="shared" si="490"/>
        <v>BUKU PEMBANTU LS BENDAHARA</v>
      </c>
      <c r="BN158" s="911">
        <f t="shared" si="463"/>
        <v>0</v>
      </c>
      <c r="BO158" s="910">
        <f t="shared" ref="BO158:BO183" si="540">BL158</f>
        <v>6</v>
      </c>
      <c r="BP158" s="912" t="str">
        <f t="shared" si="491"/>
        <v>BUKU PEMBANTU LS BENDAHARA</v>
      </c>
      <c r="BQ158" s="913">
        <f t="shared" si="464"/>
        <v>0</v>
      </c>
      <c r="BR158" s="702">
        <v>7</v>
      </c>
      <c r="BS158" s="650" t="str">
        <f t="shared" si="492"/>
        <v>BUKU PEMBANTU UANG MUKA PERJADIN</v>
      </c>
      <c r="BT158" s="651">
        <f t="shared" si="465"/>
        <v>0</v>
      </c>
      <c r="BU158" s="650">
        <f t="shared" ref="BU158:BU183" si="541">BR158</f>
        <v>7</v>
      </c>
      <c r="BV158" s="649" t="str">
        <f t="shared" si="493"/>
        <v>BUKU PEMBANTU UANG MUKA PERJADIN</v>
      </c>
      <c r="BW158" s="709">
        <f t="shared" si="466"/>
        <v>0</v>
      </c>
      <c r="BX158" s="873">
        <v>8</v>
      </c>
      <c r="BY158" s="874" t="str">
        <f t="shared" si="494"/>
        <v>BUKU PEMBANTU PAJAK UP</v>
      </c>
      <c r="BZ158" s="875">
        <f t="shared" si="371"/>
        <v>0</v>
      </c>
      <c r="CA158" s="876">
        <f t="shared" ref="CA158:CA183" si="542">BX158</f>
        <v>8</v>
      </c>
      <c r="CB158" s="874" t="str">
        <f t="shared" si="495"/>
        <v>BUKU PEMBANTU PAJAK UP</v>
      </c>
      <c r="CC158" s="877">
        <f t="shared" si="376"/>
        <v>0</v>
      </c>
      <c r="CD158" s="805">
        <v>9</v>
      </c>
      <c r="CE158" s="806" t="str">
        <f t="shared" si="496"/>
        <v>BUKU PEMBANTU BUNGA REKENING</v>
      </c>
      <c r="CF158" s="807">
        <f t="shared" si="467"/>
        <v>0</v>
      </c>
      <c r="CG158" s="806">
        <f t="shared" ref="CG158:CG183" si="543">CD158</f>
        <v>9</v>
      </c>
      <c r="CH158" s="806" t="str">
        <f t="shared" si="497"/>
        <v>BUKU PEMBANTU BUNGA REKENING</v>
      </c>
      <c r="CI158" s="808">
        <f t="shared" si="468"/>
        <v>0</v>
      </c>
      <c r="CJ158" s="835">
        <v>10</v>
      </c>
      <c r="CK158" s="836" t="str">
        <f t="shared" si="498"/>
        <v>BUKU PEMBANTU PAJAK UP &amp; LS</v>
      </c>
      <c r="CL158" s="837">
        <f t="shared" si="499"/>
        <v>0</v>
      </c>
      <c r="CM158" s="836">
        <f t="shared" ref="CM158:CM183" si="544">CJ158</f>
        <v>10</v>
      </c>
      <c r="CN158" s="836" t="str">
        <f t="shared" si="500"/>
        <v>BUKU PEMBANTU PAJAK UP &amp; LS</v>
      </c>
      <c r="CO158" s="838">
        <f t="shared" si="501"/>
        <v>0</v>
      </c>
      <c r="CP158" s="786">
        <f t="shared" si="502"/>
        <v>0</v>
      </c>
      <c r="CQ158" s="787">
        <f t="shared" si="503"/>
        <v>0</v>
      </c>
      <c r="CR158" s="782">
        <f t="shared" si="504"/>
        <v>0</v>
      </c>
      <c r="CS158" s="733">
        <v>11</v>
      </c>
      <c r="CT158" s="734" t="str">
        <f t="shared" si="505"/>
        <v>BUKU PENGESAHAN BELANJA</v>
      </c>
      <c r="CU158" s="735">
        <f t="shared" si="506"/>
        <v>0</v>
      </c>
      <c r="CV158" s="734">
        <f t="shared" si="369"/>
        <v>11</v>
      </c>
      <c r="CW158" s="736" t="str">
        <f t="shared" si="507"/>
        <v>BUKU PENGESAHAN BELANJA</v>
      </c>
      <c r="CX158" s="737">
        <f t="shared" si="508"/>
        <v>0</v>
      </c>
      <c r="CY158" s="769">
        <v>12</v>
      </c>
      <c r="CZ158" s="770" t="str">
        <f t="shared" si="469"/>
        <v>BUKU PENGEMBALIAN BELANJA</v>
      </c>
      <c r="DA158" s="771">
        <f t="shared" si="370"/>
        <v>0</v>
      </c>
      <c r="DB158" s="770">
        <f t="shared" si="523"/>
        <v>12</v>
      </c>
      <c r="DC158" s="770" t="str">
        <f t="shared" si="509"/>
        <v>BUKU PENGEMBALIAN BELANJA</v>
      </c>
      <c r="DD158" s="772">
        <f t="shared" si="510"/>
        <v>0</v>
      </c>
    </row>
    <row r="159" spans="1:108" ht="11.25" customHeight="1" x14ac:dyDescent="0.2">
      <c r="A159" s="647"/>
      <c r="B159" s="63"/>
      <c r="C159" s="677"/>
      <c r="D159" s="540"/>
      <c r="E159" s="648"/>
      <c r="F159" s="611"/>
      <c r="G159" s="684"/>
      <c r="H159" s="624"/>
      <c r="I159" s="650"/>
      <c r="J159" s="543"/>
      <c r="K159" s="688"/>
      <c r="L159" s="529"/>
      <c r="M159" s="688"/>
      <c r="N159" s="543"/>
      <c r="O159" s="651">
        <f t="shared" si="470"/>
        <v>0</v>
      </c>
      <c r="P159" s="1090">
        <f t="shared" si="471"/>
        <v>0</v>
      </c>
      <c r="Q159" s="641">
        <f t="shared" si="449"/>
        <v>0</v>
      </c>
      <c r="R159" s="640">
        <v>1</v>
      </c>
      <c r="S159" s="640" t="str">
        <f t="shared" si="450"/>
        <v>BUKU KAS UMUM</v>
      </c>
      <c r="T159" s="641">
        <f t="shared" si="451"/>
        <v>0</v>
      </c>
      <c r="U159" s="641">
        <f t="shared" si="452"/>
        <v>0</v>
      </c>
      <c r="V159" s="641">
        <f t="shared" si="453"/>
        <v>0</v>
      </c>
      <c r="W159" s="1082">
        <f t="shared" si="472"/>
        <v>0</v>
      </c>
      <c r="X159" s="641">
        <f t="shared" si="454"/>
        <v>0</v>
      </c>
      <c r="Y159" s="640">
        <f t="shared" si="473"/>
        <v>1</v>
      </c>
      <c r="Z159" s="640" t="str">
        <f t="shared" si="455"/>
        <v>BUKU KAS UMUM</v>
      </c>
      <c r="AA159" s="1083">
        <f t="shared" si="456"/>
        <v>0</v>
      </c>
      <c r="AB159" s="1055">
        <v>10</v>
      </c>
      <c r="AC159" s="1056" t="str">
        <f t="shared" si="474"/>
        <v>BUKU PEMBANTU PAJAK UP &amp; LS</v>
      </c>
      <c r="AD159" s="1057">
        <f t="shared" si="475"/>
        <v>0</v>
      </c>
      <c r="AE159" s="1057">
        <f t="shared" si="476"/>
        <v>0</v>
      </c>
      <c r="AF159" s="1057">
        <f t="shared" si="477"/>
        <v>0</v>
      </c>
      <c r="AG159" s="1057">
        <f t="shared" si="478"/>
        <v>0</v>
      </c>
      <c r="AH159" s="1057">
        <f t="shared" si="479"/>
        <v>0</v>
      </c>
      <c r="AI159" s="1058">
        <f t="shared" si="535"/>
        <v>10</v>
      </c>
      <c r="AJ159" s="1058" t="str">
        <f t="shared" si="480"/>
        <v>BUKU PEMBANTU PAJAK UP &amp; LS</v>
      </c>
      <c r="AK159" s="1059">
        <f t="shared" si="457"/>
        <v>0</v>
      </c>
      <c r="AL159" s="1014">
        <v>2</v>
      </c>
      <c r="AM159" s="1015" t="str">
        <f t="shared" si="481"/>
        <v>BUKU PEMBANTU KAS TUNAI</v>
      </c>
      <c r="AN159" s="1016">
        <f t="shared" si="458"/>
        <v>0</v>
      </c>
      <c r="AO159" s="1015">
        <f t="shared" si="536"/>
        <v>2</v>
      </c>
      <c r="AP159" s="1015" t="str">
        <f t="shared" si="482"/>
        <v>BUKU PEMBANTU KAS TUNAI</v>
      </c>
      <c r="AQ159" s="1017">
        <f t="shared" si="372"/>
        <v>0</v>
      </c>
      <c r="AR159" s="979">
        <v>3</v>
      </c>
      <c r="AS159" s="980" t="str">
        <f t="shared" si="483"/>
        <v>BUKU PEMBANTU BANK</v>
      </c>
      <c r="AT159" s="981">
        <f t="shared" si="459"/>
        <v>0</v>
      </c>
      <c r="AU159" s="981">
        <f t="shared" si="460"/>
        <v>0</v>
      </c>
      <c r="AV159" s="982">
        <f t="shared" si="484"/>
        <v>0</v>
      </c>
      <c r="AW159" s="983">
        <f t="shared" si="537"/>
        <v>3</v>
      </c>
      <c r="AX159" s="980" t="str">
        <f t="shared" si="485"/>
        <v>BUKU PEMBANTU BANK</v>
      </c>
      <c r="AY159" s="984">
        <f t="shared" si="461"/>
        <v>0</v>
      </c>
      <c r="AZ159" s="702">
        <v>4</v>
      </c>
      <c r="BA159" s="649" t="str">
        <f t="shared" si="486"/>
        <v>BUKU PEMBANTU BPP</v>
      </c>
      <c r="BB159" s="651">
        <f t="shared" si="373"/>
        <v>0</v>
      </c>
      <c r="BC159" s="650">
        <f t="shared" si="538"/>
        <v>4</v>
      </c>
      <c r="BD159" s="649" t="str">
        <f t="shared" si="487"/>
        <v>BUKU PEMBANTU BPP</v>
      </c>
      <c r="BE159" s="709">
        <f t="shared" si="374"/>
        <v>0</v>
      </c>
      <c r="BF159" s="944">
        <v>5</v>
      </c>
      <c r="BG159" s="945" t="str">
        <f t="shared" si="488"/>
        <v>BUKU PEMBANTU UANG PERSEDIAAN</v>
      </c>
      <c r="BH159" s="946">
        <f t="shared" si="462"/>
        <v>0</v>
      </c>
      <c r="BI159" s="945">
        <f t="shared" si="539"/>
        <v>5</v>
      </c>
      <c r="BJ159" s="947" t="str">
        <f t="shared" si="489"/>
        <v>BUKU PEMBANTU UANG PERSEDIAAN</v>
      </c>
      <c r="BK159" s="948">
        <f t="shared" si="375"/>
        <v>0</v>
      </c>
      <c r="BL159" s="909">
        <v>6</v>
      </c>
      <c r="BM159" s="910" t="str">
        <f t="shared" si="490"/>
        <v>BUKU PEMBANTU LS BENDAHARA</v>
      </c>
      <c r="BN159" s="911">
        <f t="shared" si="463"/>
        <v>0</v>
      </c>
      <c r="BO159" s="910">
        <f t="shared" si="540"/>
        <v>6</v>
      </c>
      <c r="BP159" s="912" t="str">
        <f t="shared" si="491"/>
        <v>BUKU PEMBANTU LS BENDAHARA</v>
      </c>
      <c r="BQ159" s="913">
        <f t="shared" si="464"/>
        <v>0</v>
      </c>
      <c r="BR159" s="702">
        <v>7</v>
      </c>
      <c r="BS159" s="650" t="str">
        <f t="shared" si="492"/>
        <v>BUKU PEMBANTU UANG MUKA PERJADIN</v>
      </c>
      <c r="BT159" s="651">
        <f t="shared" si="465"/>
        <v>0</v>
      </c>
      <c r="BU159" s="650">
        <f t="shared" si="541"/>
        <v>7</v>
      </c>
      <c r="BV159" s="649" t="str">
        <f t="shared" si="493"/>
        <v>BUKU PEMBANTU UANG MUKA PERJADIN</v>
      </c>
      <c r="BW159" s="709">
        <f t="shared" si="466"/>
        <v>0</v>
      </c>
      <c r="BX159" s="873">
        <v>8</v>
      </c>
      <c r="BY159" s="874" t="str">
        <f t="shared" si="494"/>
        <v>BUKU PEMBANTU PAJAK UP</v>
      </c>
      <c r="BZ159" s="875">
        <f t="shared" si="371"/>
        <v>0</v>
      </c>
      <c r="CA159" s="876">
        <f t="shared" si="542"/>
        <v>8</v>
      </c>
      <c r="CB159" s="874" t="str">
        <f t="shared" si="495"/>
        <v>BUKU PEMBANTU PAJAK UP</v>
      </c>
      <c r="CC159" s="877">
        <f t="shared" si="376"/>
        <v>0</v>
      </c>
      <c r="CD159" s="805">
        <v>9</v>
      </c>
      <c r="CE159" s="806" t="str">
        <f t="shared" si="496"/>
        <v>BUKU PEMBANTU BUNGA REKENING</v>
      </c>
      <c r="CF159" s="807">
        <f t="shared" si="467"/>
        <v>0</v>
      </c>
      <c r="CG159" s="806">
        <f t="shared" si="543"/>
        <v>9</v>
      </c>
      <c r="CH159" s="806" t="str">
        <f t="shared" si="497"/>
        <v>BUKU PEMBANTU BUNGA REKENING</v>
      </c>
      <c r="CI159" s="808">
        <f t="shared" si="468"/>
        <v>0</v>
      </c>
      <c r="CJ159" s="835">
        <v>10</v>
      </c>
      <c r="CK159" s="836" t="str">
        <f t="shared" si="498"/>
        <v>BUKU PEMBANTU PAJAK UP &amp; LS</v>
      </c>
      <c r="CL159" s="837">
        <f t="shared" si="499"/>
        <v>0</v>
      </c>
      <c r="CM159" s="836">
        <f t="shared" si="544"/>
        <v>10</v>
      </c>
      <c r="CN159" s="836" t="str">
        <f t="shared" si="500"/>
        <v>BUKU PEMBANTU PAJAK UP &amp; LS</v>
      </c>
      <c r="CO159" s="838">
        <f t="shared" si="501"/>
        <v>0</v>
      </c>
      <c r="CP159" s="786">
        <f t="shared" si="502"/>
        <v>0</v>
      </c>
      <c r="CQ159" s="787">
        <f t="shared" si="503"/>
        <v>0</v>
      </c>
      <c r="CR159" s="782">
        <f t="shared" si="504"/>
        <v>0</v>
      </c>
      <c r="CS159" s="733">
        <v>11</v>
      </c>
      <c r="CT159" s="734" t="str">
        <f t="shared" si="505"/>
        <v>BUKU PENGESAHAN BELANJA</v>
      </c>
      <c r="CU159" s="735">
        <f t="shared" si="506"/>
        <v>0</v>
      </c>
      <c r="CV159" s="734">
        <f t="shared" si="369"/>
        <v>11</v>
      </c>
      <c r="CW159" s="736" t="str">
        <f t="shared" si="507"/>
        <v>BUKU PENGESAHAN BELANJA</v>
      </c>
      <c r="CX159" s="737">
        <f t="shared" si="508"/>
        <v>0</v>
      </c>
      <c r="CY159" s="769">
        <v>12</v>
      </c>
      <c r="CZ159" s="770" t="str">
        <f t="shared" si="469"/>
        <v>BUKU PENGEMBALIAN BELANJA</v>
      </c>
      <c r="DA159" s="771">
        <f t="shared" si="370"/>
        <v>0</v>
      </c>
      <c r="DB159" s="770">
        <f t="shared" si="523"/>
        <v>12</v>
      </c>
      <c r="DC159" s="770" t="str">
        <f t="shared" si="509"/>
        <v>BUKU PENGEMBALIAN BELANJA</v>
      </c>
      <c r="DD159" s="772">
        <f t="shared" si="510"/>
        <v>0</v>
      </c>
    </row>
    <row r="160" spans="1:108" ht="11.25" customHeight="1" x14ac:dyDescent="0.2">
      <c r="A160" s="647"/>
      <c r="B160" s="63"/>
      <c r="C160" s="677"/>
      <c r="D160" s="601"/>
      <c r="E160" s="648"/>
      <c r="F160" s="611"/>
      <c r="G160" s="684"/>
      <c r="H160" s="624"/>
      <c r="I160" s="650"/>
      <c r="J160" s="543"/>
      <c r="K160" s="688"/>
      <c r="L160" s="529"/>
      <c r="M160" s="688"/>
      <c r="N160" s="543"/>
      <c r="O160" s="651">
        <f t="shared" si="470"/>
        <v>0</v>
      </c>
      <c r="P160" s="1090">
        <f t="shared" si="471"/>
        <v>0</v>
      </c>
      <c r="Q160" s="641">
        <f t="shared" si="449"/>
        <v>0</v>
      </c>
      <c r="R160" s="640">
        <v>1</v>
      </c>
      <c r="S160" s="640" t="str">
        <f t="shared" si="450"/>
        <v>BUKU KAS UMUM</v>
      </c>
      <c r="T160" s="641">
        <f t="shared" si="451"/>
        <v>0</v>
      </c>
      <c r="U160" s="641">
        <f t="shared" si="452"/>
        <v>0</v>
      </c>
      <c r="V160" s="641">
        <f t="shared" si="453"/>
        <v>0</v>
      </c>
      <c r="W160" s="1082">
        <f t="shared" si="472"/>
        <v>0</v>
      </c>
      <c r="X160" s="641">
        <f t="shared" si="454"/>
        <v>0</v>
      </c>
      <c r="Y160" s="640">
        <f t="shared" si="473"/>
        <v>1</v>
      </c>
      <c r="Z160" s="640" t="str">
        <f t="shared" si="455"/>
        <v>BUKU KAS UMUM</v>
      </c>
      <c r="AA160" s="1083">
        <f t="shared" si="456"/>
        <v>0</v>
      </c>
      <c r="AB160" s="1055">
        <v>10</v>
      </c>
      <c r="AC160" s="1056" t="str">
        <f t="shared" si="474"/>
        <v>BUKU PEMBANTU PAJAK UP &amp; LS</v>
      </c>
      <c r="AD160" s="1057">
        <f t="shared" si="475"/>
        <v>0</v>
      </c>
      <c r="AE160" s="1057">
        <f t="shared" si="476"/>
        <v>0</v>
      </c>
      <c r="AF160" s="1057">
        <f t="shared" si="477"/>
        <v>0</v>
      </c>
      <c r="AG160" s="1057">
        <f t="shared" si="478"/>
        <v>0</v>
      </c>
      <c r="AH160" s="1057">
        <f t="shared" si="479"/>
        <v>0</v>
      </c>
      <c r="AI160" s="1058">
        <f t="shared" si="535"/>
        <v>10</v>
      </c>
      <c r="AJ160" s="1058" t="str">
        <f t="shared" si="480"/>
        <v>BUKU PEMBANTU PAJAK UP &amp; LS</v>
      </c>
      <c r="AK160" s="1059">
        <f t="shared" si="457"/>
        <v>0</v>
      </c>
      <c r="AL160" s="1014">
        <v>2</v>
      </c>
      <c r="AM160" s="1015" t="str">
        <f t="shared" si="481"/>
        <v>BUKU PEMBANTU KAS TUNAI</v>
      </c>
      <c r="AN160" s="1016">
        <f t="shared" si="458"/>
        <v>0</v>
      </c>
      <c r="AO160" s="1015">
        <f t="shared" si="536"/>
        <v>2</v>
      </c>
      <c r="AP160" s="1015" t="str">
        <f t="shared" si="482"/>
        <v>BUKU PEMBANTU KAS TUNAI</v>
      </c>
      <c r="AQ160" s="1017">
        <f t="shared" si="372"/>
        <v>0</v>
      </c>
      <c r="AR160" s="979">
        <v>3</v>
      </c>
      <c r="AS160" s="980" t="str">
        <f t="shared" si="483"/>
        <v>BUKU PEMBANTU BANK</v>
      </c>
      <c r="AT160" s="981">
        <f t="shared" si="459"/>
        <v>0</v>
      </c>
      <c r="AU160" s="981">
        <f t="shared" si="460"/>
        <v>0</v>
      </c>
      <c r="AV160" s="982">
        <f t="shared" si="484"/>
        <v>0</v>
      </c>
      <c r="AW160" s="983">
        <f t="shared" si="537"/>
        <v>3</v>
      </c>
      <c r="AX160" s="980" t="str">
        <f t="shared" si="485"/>
        <v>BUKU PEMBANTU BANK</v>
      </c>
      <c r="AY160" s="984">
        <f t="shared" si="461"/>
        <v>0</v>
      </c>
      <c r="AZ160" s="702">
        <v>4</v>
      </c>
      <c r="BA160" s="649" t="str">
        <f t="shared" si="486"/>
        <v>BUKU PEMBANTU BPP</v>
      </c>
      <c r="BB160" s="651">
        <f t="shared" si="373"/>
        <v>0</v>
      </c>
      <c r="BC160" s="650">
        <f t="shared" si="538"/>
        <v>4</v>
      </c>
      <c r="BD160" s="649" t="str">
        <f t="shared" si="487"/>
        <v>BUKU PEMBANTU BPP</v>
      </c>
      <c r="BE160" s="709">
        <f t="shared" si="374"/>
        <v>0</v>
      </c>
      <c r="BF160" s="944">
        <v>5</v>
      </c>
      <c r="BG160" s="945" t="str">
        <f t="shared" si="488"/>
        <v>BUKU PEMBANTU UANG PERSEDIAAN</v>
      </c>
      <c r="BH160" s="946">
        <f t="shared" si="462"/>
        <v>0</v>
      </c>
      <c r="BI160" s="945">
        <f t="shared" si="539"/>
        <v>5</v>
      </c>
      <c r="BJ160" s="947" t="str">
        <f t="shared" si="489"/>
        <v>BUKU PEMBANTU UANG PERSEDIAAN</v>
      </c>
      <c r="BK160" s="948">
        <f t="shared" si="375"/>
        <v>0</v>
      </c>
      <c r="BL160" s="909">
        <v>6</v>
      </c>
      <c r="BM160" s="910" t="str">
        <f t="shared" si="490"/>
        <v>BUKU PEMBANTU LS BENDAHARA</v>
      </c>
      <c r="BN160" s="911">
        <f t="shared" si="463"/>
        <v>0</v>
      </c>
      <c r="BO160" s="910">
        <f t="shared" si="540"/>
        <v>6</v>
      </c>
      <c r="BP160" s="912" t="str">
        <f t="shared" si="491"/>
        <v>BUKU PEMBANTU LS BENDAHARA</v>
      </c>
      <c r="BQ160" s="913">
        <f t="shared" si="464"/>
        <v>0</v>
      </c>
      <c r="BR160" s="702">
        <v>7</v>
      </c>
      <c r="BS160" s="650" t="str">
        <f t="shared" si="492"/>
        <v>BUKU PEMBANTU UANG MUKA PERJADIN</v>
      </c>
      <c r="BT160" s="651">
        <f t="shared" si="465"/>
        <v>0</v>
      </c>
      <c r="BU160" s="650">
        <f t="shared" si="541"/>
        <v>7</v>
      </c>
      <c r="BV160" s="649" t="str">
        <f t="shared" si="493"/>
        <v>BUKU PEMBANTU UANG MUKA PERJADIN</v>
      </c>
      <c r="BW160" s="709">
        <f t="shared" si="466"/>
        <v>0</v>
      </c>
      <c r="BX160" s="873">
        <v>8</v>
      </c>
      <c r="BY160" s="874" t="str">
        <f t="shared" si="494"/>
        <v>BUKU PEMBANTU PAJAK UP</v>
      </c>
      <c r="BZ160" s="875">
        <f t="shared" si="371"/>
        <v>0</v>
      </c>
      <c r="CA160" s="876">
        <f t="shared" si="542"/>
        <v>8</v>
      </c>
      <c r="CB160" s="874" t="str">
        <f t="shared" si="495"/>
        <v>BUKU PEMBANTU PAJAK UP</v>
      </c>
      <c r="CC160" s="877">
        <f t="shared" si="376"/>
        <v>0</v>
      </c>
      <c r="CD160" s="805">
        <v>9</v>
      </c>
      <c r="CE160" s="806" t="str">
        <f t="shared" si="496"/>
        <v>BUKU PEMBANTU BUNGA REKENING</v>
      </c>
      <c r="CF160" s="807">
        <f t="shared" si="467"/>
        <v>0</v>
      </c>
      <c r="CG160" s="806">
        <f t="shared" si="543"/>
        <v>9</v>
      </c>
      <c r="CH160" s="806" t="str">
        <f t="shared" si="497"/>
        <v>BUKU PEMBANTU BUNGA REKENING</v>
      </c>
      <c r="CI160" s="808">
        <f t="shared" si="468"/>
        <v>0</v>
      </c>
      <c r="CJ160" s="835">
        <v>10</v>
      </c>
      <c r="CK160" s="836" t="str">
        <f t="shared" si="498"/>
        <v>BUKU PEMBANTU PAJAK UP &amp; LS</v>
      </c>
      <c r="CL160" s="837">
        <f t="shared" si="499"/>
        <v>0</v>
      </c>
      <c r="CM160" s="836">
        <f t="shared" si="544"/>
        <v>10</v>
      </c>
      <c r="CN160" s="836" t="str">
        <f t="shared" si="500"/>
        <v>BUKU PEMBANTU PAJAK UP &amp; LS</v>
      </c>
      <c r="CO160" s="838">
        <f t="shared" si="501"/>
        <v>0</v>
      </c>
      <c r="CP160" s="786">
        <f t="shared" si="502"/>
        <v>0</v>
      </c>
      <c r="CQ160" s="787">
        <f t="shared" si="503"/>
        <v>0</v>
      </c>
      <c r="CR160" s="782">
        <f t="shared" si="504"/>
        <v>0</v>
      </c>
      <c r="CS160" s="733">
        <v>11</v>
      </c>
      <c r="CT160" s="734" t="str">
        <f t="shared" si="505"/>
        <v>BUKU PENGESAHAN BELANJA</v>
      </c>
      <c r="CU160" s="735">
        <f t="shared" si="506"/>
        <v>0</v>
      </c>
      <c r="CV160" s="734">
        <f t="shared" si="369"/>
        <v>11</v>
      </c>
      <c r="CW160" s="736" t="str">
        <f t="shared" si="507"/>
        <v>BUKU PENGESAHAN BELANJA</v>
      </c>
      <c r="CX160" s="737">
        <f t="shared" si="508"/>
        <v>0</v>
      </c>
      <c r="CY160" s="769">
        <v>12</v>
      </c>
      <c r="CZ160" s="770" t="str">
        <f t="shared" si="469"/>
        <v>BUKU PENGEMBALIAN BELANJA</v>
      </c>
      <c r="DA160" s="771">
        <f t="shared" si="370"/>
        <v>0</v>
      </c>
      <c r="DB160" s="770">
        <f t="shared" si="523"/>
        <v>12</v>
      </c>
      <c r="DC160" s="770" t="str">
        <f t="shared" si="509"/>
        <v>BUKU PENGEMBALIAN BELANJA</v>
      </c>
      <c r="DD160" s="772">
        <f t="shared" si="510"/>
        <v>0</v>
      </c>
    </row>
    <row r="161" spans="1:108" ht="11.25" customHeight="1" x14ac:dyDescent="0.2">
      <c r="A161" s="647"/>
      <c r="B161" s="63"/>
      <c r="C161" s="677"/>
      <c r="D161" s="540"/>
      <c r="E161" s="648"/>
      <c r="F161" s="611"/>
      <c r="G161" s="684"/>
      <c r="H161" s="624"/>
      <c r="I161" s="650"/>
      <c r="J161" s="543"/>
      <c r="K161" s="687"/>
      <c r="L161" s="529"/>
      <c r="M161" s="687"/>
      <c r="N161" s="543"/>
      <c r="O161" s="651">
        <f t="shared" si="470"/>
        <v>0</v>
      </c>
      <c r="P161" s="1090">
        <f t="shared" si="471"/>
        <v>0</v>
      </c>
      <c r="Q161" s="641">
        <f t="shared" si="449"/>
        <v>0</v>
      </c>
      <c r="R161" s="640">
        <v>1</v>
      </c>
      <c r="S161" s="640" t="str">
        <f t="shared" si="450"/>
        <v>BUKU KAS UMUM</v>
      </c>
      <c r="T161" s="641">
        <f t="shared" si="451"/>
        <v>0</v>
      </c>
      <c r="U161" s="641">
        <f t="shared" si="452"/>
        <v>0</v>
      </c>
      <c r="V161" s="641">
        <f t="shared" si="453"/>
        <v>0</v>
      </c>
      <c r="W161" s="1082">
        <f t="shared" si="472"/>
        <v>0</v>
      </c>
      <c r="X161" s="641">
        <f t="shared" si="454"/>
        <v>0</v>
      </c>
      <c r="Y161" s="640">
        <f t="shared" si="473"/>
        <v>1</v>
      </c>
      <c r="Z161" s="640" t="str">
        <f t="shared" si="455"/>
        <v>BUKU KAS UMUM</v>
      </c>
      <c r="AA161" s="1083">
        <f t="shared" si="456"/>
        <v>0</v>
      </c>
      <c r="AB161" s="1055">
        <v>10</v>
      </c>
      <c r="AC161" s="1056" t="str">
        <f t="shared" si="474"/>
        <v>BUKU PEMBANTU PAJAK UP &amp; LS</v>
      </c>
      <c r="AD161" s="1057">
        <f t="shared" si="475"/>
        <v>0</v>
      </c>
      <c r="AE161" s="1057">
        <f t="shared" si="476"/>
        <v>0</v>
      </c>
      <c r="AF161" s="1057">
        <f t="shared" si="477"/>
        <v>0</v>
      </c>
      <c r="AG161" s="1057">
        <f t="shared" si="478"/>
        <v>0</v>
      </c>
      <c r="AH161" s="1057">
        <f t="shared" si="479"/>
        <v>0</v>
      </c>
      <c r="AI161" s="1058">
        <f t="shared" si="535"/>
        <v>10</v>
      </c>
      <c r="AJ161" s="1058" t="str">
        <f t="shared" si="480"/>
        <v>BUKU PEMBANTU PAJAK UP &amp; LS</v>
      </c>
      <c r="AK161" s="1059">
        <f t="shared" si="457"/>
        <v>0</v>
      </c>
      <c r="AL161" s="1014">
        <v>2</v>
      </c>
      <c r="AM161" s="1015" t="str">
        <f t="shared" si="481"/>
        <v>BUKU PEMBANTU KAS TUNAI</v>
      </c>
      <c r="AN161" s="1016">
        <f t="shared" si="458"/>
        <v>0</v>
      </c>
      <c r="AO161" s="1015">
        <f t="shared" si="536"/>
        <v>2</v>
      </c>
      <c r="AP161" s="1015" t="str">
        <f t="shared" si="482"/>
        <v>BUKU PEMBANTU KAS TUNAI</v>
      </c>
      <c r="AQ161" s="1017">
        <f t="shared" si="372"/>
        <v>0</v>
      </c>
      <c r="AR161" s="979">
        <v>3</v>
      </c>
      <c r="AS161" s="980" t="str">
        <f t="shared" si="483"/>
        <v>BUKU PEMBANTU BANK</v>
      </c>
      <c r="AT161" s="981">
        <f t="shared" si="459"/>
        <v>0</v>
      </c>
      <c r="AU161" s="981">
        <f t="shared" si="460"/>
        <v>0</v>
      </c>
      <c r="AV161" s="982">
        <f t="shared" si="484"/>
        <v>0</v>
      </c>
      <c r="AW161" s="983">
        <f t="shared" si="537"/>
        <v>3</v>
      </c>
      <c r="AX161" s="980" t="str">
        <f t="shared" si="485"/>
        <v>BUKU PEMBANTU BANK</v>
      </c>
      <c r="AY161" s="984">
        <f t="shared" si="461"/>
        <v>0</v>
      </c>
      <c r="AZ161" s="702">
        <v>4</v>
      </c>
      <c r="BA161" s="649" t="str">
        <f t="shared" si="486"/>
        <v>BUKU PEMBANTU BPP</v>
      </c>
      <c r="BB161" s="651">
        <f t="shared" si="373"/>
        <v>0</v>
      </c>
      <c r="BC161" s="650">
        <f t="shared" si="538"/>
        <v>4</v>
      </c>
      <c r="BD161" s="649" t="str">
        <f t="shared" si="487"/>
        <v>BUKU PEMBANTU BPP</v>
      </c>
      <c r="BE161" s="709">
        <f t="shared" si="374"/>
        <v>0</v>
      </c>
      <c r="BF161" s="944">
        <v>5</v>
      </c>
      <c r="BG161" s="945" t="str">
        <f t="shared" si="488"/>
        <v>BUKU PEMBANTU UANG PERSEDIAAN</v>
      </c>
      <c r="BH161" s="946">
        <f t="shared" si="462"/>
        <v>0</v>
      </c>
      <c r="BI161" s="945">
        <f t="shared" si="539"/>
        <v>5</v>
      </c>
      <c r="BJ161" s="947" t="str">
        <f t="shared" si="489"/>
        <v>BUKU PEMBANTU UANG PERSEDIAAN</v>
      </c>
      <c r="BK161" s="948">
        <f t="shared" si="375"/>
        <v>0</v>
      </c>
      <c r="BL161" s="909">
        <v>6</v>
      </c>
      <c r="BM161" s="910" t="str">
        <f t="shared" si="490"/>
        <v>BUKU PEMBANTU LS BENDAHARA</v>
      </c>
      <c r="BN161" s="911">
        <f t="shared" si="463"/>
        <v>0</v>
      </c>
      <c r="BO161" s="910">
        <f t="shared" si="540"/>
        <v>6</v>
      </c>
      <c r="BP161" s="912" t="str">
        <f t="shared" si="491"/>
        <v>BUKU PEMBANTU LS BENDAHARA</v>
      </c>
      <c r="BQ161" s="913">
        <f t="shared" si="464"/>
        <v>0</v>
      </c>
      <c r="BR161" s="702">
        <v>7</v>
      </c>
      <c r="BS161" s="650" t="str">
        <f t="shared" si="492"/>
        <v>BUKU PEMBANTU UANG MUKA PERJADIN</v>
      </c>
      <c r="BT161" s="651">
        <f t="shared" si="465"/>
        <v>0</v>
      </c>
      <c r="BU161" s="650">
        <f t="shared" si="541"/>
        <v>7</v>
      </c>
      <c r="BV161" s="649" t="str">
        <f t="shared" si="493"/>
        <v>BUKU PEMBANTU UANG MUKA PERJADIN</v>
      </c>
      <c r="BW161" s="709">
        <f t="shared" si="466"/>
        <v>0</v>
      </c>
      <c r="BX161" s="873">
        <v>8</v>
      </c>
      <c r="BY161" s="874" t="str">
        <f t="shared" si="494"/>
        <v>BUKU PEMBANTU PAJAK UP</v>
      </c>
      <c r="BZ161" s="875">
        <f t="shared" si="371"/>
        <v>0</v>
      </c>
      <c r="CA161" s="876">
        <f t="shared" si="542"/>
        <v>8</v>
      </c>
      <c r="CB161" s="874" t="str">
        <f t="shared" si="495"/>
        <v>BUKU PEMBANTU PAJAK UP</v>
      </c>
      <c r="CC161" s="877">
        <f t="shared" si="376"/>
        <v>0</v>
      </c>
      <c r="CD161" s="805">
        <v>9</v>
      </c>
      <c r="CE161" s="806" t="str">
        <f t="shared" si="496"/>
        <v>BUKU PEMBANTU BUNGA REKENING</v>
      </c>
      <c r="CF161" s="807">
        <f t="shared" si="467"/>
        <v>0</v>
      </c>
      <c r="CG161" s="806">
        <f t="shared" si="543"/>
        <v>9</v>
      </c>
      <c r="CH161" s="806" t="str">
        <f t="shared" si="497"/>
        <v>BUKU PEMBANTU BUNGA REKENING</v>
      </c>
      <c r="CI161" s="808">
        <f t="shared" si="468"/>
        <v>0</v>
      </c>
      <c r="CJ161" s="835">
        <v>10</v>
      </c>
      <c r="CK161" s="836" t="str">
        <f t="shared" si="498"/>
        <v>BUKU PEMBANTU PAJAK UP &amp; LS</v>
      </c>
      <c r="CL161" s="837">
        <f t="shared" si="499"/>
        <v>0</v>
      </c>
      <c r="CM161" s="836">
        <f t="shared" si="544"/>
        <v>10</v>
      </c>
      <c r="CN161" s="836" t="str">
        <f t="shared" si="500"/>
        <v>BUKU PEMBANTU PAJAK UP &amp; LS</v>
      </c>
      <c r="CO161" s="838">
        <f t="shared" si="501"/>
        <v>0</v>
      </c>
      <c r="CP161" s="786">
        <f t="shared" si="502"/>
        <v>0</v>
      </c>
      <c r="CQ161" s="787">
        <f t="shared" si="503"/>
        <v>0</v>
      </c>
      <c r="CR161" s="782">
        <f t="shared" si="504"/>
        <v>0</v>
      </c>
      <c r="CS161" s="733">
        <v>11</v>
      </c>
      <c r="CT161" s="734" t="str">
        <f t="shared" si="505"/>
        <v>BUKU PENGESAHAN BELANJA</v>
      </c>
      <c r="CU161" s="735">
        <f t="shared" si="506"/>
        <v>0</v>
      </c>
      <c r="CV161" s="734">
        <f t="shared" si="369"/>
        <v>11</v>
      </c>
      <c r="CW161" s="736" t="str">
        <f t="shared" si="507"/>
        <v>BUKU PENGESAHAN BELANJA</v>
      </c>
      <c r="CX161" s="737">
        <f t="shared" si="508"/>
        <v>0</v>
      </c>
      <c r="CY161" s="769">
        <v>12</v>
      </c>
      <c r="CZ161" s="770" t="str">
        <f t="shared" si="469"/>
        <v>BUKU PENGEMBALIAN BELANJA</v>
      </c>
      <c r="DA161" s="771">
        <f t="shared" si="370"/>
        <v>0</v>
      </c>
      <c r="DB161" s="770">
        <f t="shared" si="523"/>
        <v>12</v>
      </c>
      <c r="DC161" s="770" t="str">
        <f t="shared" si="509"/>
        <v>BUKU PENGEMBALIAN BELANJA</v>
      </c>
      <c r="DD161" s="772">
        <f t="shared" si="510"/>
        <v>0</v>
      </c>
    </row>
    <row r="162" spans="1:108" ht="11.25" customHeight="1" x14ac:dyDescent="0.2">
      <c r="A162" s="647"/>
      <c r="B162" s="63"/>
      <c r="C162" s="677"/>
      <c r="D162" s="601"/>
      <c r="E162" s="648"/>
      <c r="F162" s="611"/>
      <c r="G162" s="684"/>
      <c r="H162" s="624"/>
      <c r="I162" s="650"/>
      <c r="J162" s="543"/>
      <c r="K162" s="687"/>
      <c r="L162" s="529"/>
      <c r="M162" s="687"/>
      <c r="N162" s="543"/>
      <c r="O162" s="651">
        <f t="shared" si="470"/>
        <v>0</v>
      </c>
      <c r="P162" s="1090">
        <f t="shared" si="471"/>
        <v>0</v>
      </c>
      <c r="Q162" s="641">
        <f t="shared" si="449"/>
        <v>0</v>
      </c>
      <c r="R162" s="640">
        <v>1</v>
      </c>
      <c r="S162" s="640" t="str">
        <f t="shared" si="450"/>
        <v>BUKU KAS UMUM</v>
      </c>
      <c r="T162" s="641">
        <f t="shared" si="451"/>
        <v>0</v>
      </c>
      <c r="U162" s="641">
        <f t="shared" si="452"/>
        <v>0</v>
      </c>
      <c r="V162" s="641">
        <f t="shared" si="453"/>
        <v>0</v>
      </c>
      <c r="W162" s="1082">
        <f t="shared" si="472"/>
        <v>0</v>
      </c>
      <c r="X162" s="641">
        <f t="shared" si="454"/>
        <v>0</v>
      </c>
      <c r="Y162" s="640">
        <f t="shared" si="473"/>
        <v>1</v>
      </c>
      <c r="Z162" s="640" t="str">
        <f t="shared" si="455"/>
        <v>BUKU KAS UMUM</v>
      </c>
      <c r="AA162" s="1083">
        <f t="shared" si="456"/>
        <v>0</v>
      </c>
      <c r="AB162" s="1055">
        <v>10</v>
      </c>
      <c r="AC162" s="1056" t="str">
        <f t="shared" si="474"/>
        <v>BUKU PEMBANTU PAJAK UP &amp; LS</v>
      </c>
      <c r="AD162" s="1057">
        <f t="shared" si="475"/>
        <v>0</v>
      </c>
      <c r="AE162" s="1057">
        <f t="shared" si="476"/>
        <v>0</v>
      </c>
      <c r="AF162" s="1057">
        <f t="shared" si="477"/>
        <v>0</v>
      </c>
      <c r="AG162" s="1057">
        <f t="shared" si="478"/>
        <v>0</v>
      </c>
      <c r="AH162" s="1057">
        <f t="shared" si="479"/>
        <v>0</v>
      </c>
      <c r="AI162" s="1058">
        <f t="shared" si="535"/>
        <v>10</v>
      </c>
      <c r="AJ162" s="1058" t="str">
        <f t="shared" si="480"/>
        <v>BUKU PEMBANTU PAJAK UP &amp; LS</v>
      </c>
      <c r="AK162" s="1059">
        <f t="shared" si="457"/>
        <v>0</v>
      </c>
      <c r="AL162" s="1014">
        <v>2</v>
      </c>
      <c r="AM162" s="1015" t="str">
        <f t="shared" si="481"/>
        <v>BUKU PEMBANTU KAS TUNAI</v>
      </c>
      <c r="AN162" s="1016">
        <f t="shared" si="458"/>
        <v>0</v>
      </c>
      <c r="AO162" s="1015">
        <f t="shared" si="536"/>
        <v>2</v>
      </c>
      <c r="AP162" s="1015" t="str">
        <f t="shared" si="482"/>
        <v>BUKU PEMBANTU KAS TUNAI</v>
      </c>
      <c r="AQ162" s="1017">
        <f t="shared" si="372"/>
        <v>0</v>
      </c>
      <c r="AR162" s="979">
        <v>3</v>
      </c>
      <c r="AS162" s="980" t="str">
        <f t="shared" si="483"/>
        <v>BUKU PEMBANTU BANK</v>
      </c>
      <c r="AT162" s="981">
        <f t="shared" si="459"/>
        <v>0</v>
      </c>
      <c r="AU162" s="981">
        <f t="shared" si="460"/>
        <v>0</v>
      </c>
      <c r="AV162" s="982">
        <f t="shared" si="484"/>
        <v>0</v>
      </c>
      <c r="AW162" s="983">
        <f t="shared" si="537"/>
        <v>3</v>
      </c>
      <c r="AX162" s="980" t="str">
        <f t="shared" si="485"/>
        <v>BUKU PEMBANTU BANK</v>
      </c>
      <c r="AY162" s="984">
        <f t="shared" si="461"/>
        <v>0</v>
      </c>
      <c r="AZ162" s="702">
        <v>4</v>
      </c>
      <c r="BA162" s="649" t="str">
        <f t="shared" si="486"/>
        <v>BUKU PEMBANTU BPP</v>
      </c>
      <c r="BB162" s="651">
        <f t="shared" si="373"/>
        <v>0</v>
      </c>
      <c r="BC162" s="650">
        <f t="shared" si="538"/>
        <v>4</v>
      </c>
      <c r="BD162" s="649" t="str">
        <f t="shared" si="487"/>
        <v>BUKU PEMBANTU BPP</v>
      </c>
      <c r="BE162" s="709">
        <f t="shared" si="374"/>
        <v>0</v>
      </c>
      <c r="BF162" s="944">
        <v>5</v>
      </c>
      <c r="BG162" s="945" t="str">
        <f t="shared" si="488"/>
        <v>BUKU PEMBANTU UANG PERSEDIAAN</v>
      </c>
      <c r="BH162" s="946">
        <f t="shared" si="462"/>
        <v>0</v>
      </c>
      <c r="BI162" s="945">
        <f t="shared" si="539"/>
        <v>5</v>
      </c>
      <c r="BJ162" s="947" t="str">
        <f t="shared" si="489"/>
        <v>BUKU PEMBANTU UANG PERSEDIAAN</v>
      </c>
      <c r="BK162" s="948">
        <f t="shared" si="375"/>
        <v>0</v>
      </c>
      <c r="BL162" s="909">
        <v>6</v>
      </c>
      <c r="BM162" s="910" t="str">
        <f t="shared" si="490"/>
        <v>BUKU PEMBANTU LS BENDAHARA</v>
      </c>
      <c r="BN162" s="911">
        <f t="shared" si="463"/>
        <v>0</v>
      </c>
      <c r="BO162" s="910">
        <f t="shared" si="540"/>
        <v>6</v>
      </c>
      <c r="BP162" s="912" t="str">
        <f t="shared" si="491"/>
        <v>BUKU PEMBANTU LS BENDAHARA</v>
      </c>
      <c r="BQ162" s="913">
        <f t="shared" si="464"/>
        <v>0</v>
      </c>
      <c r="BR162" s="702">
        <v>7</v>
      </c>
      <c r="BS162" s="650" t="str">
        <f t="shared" si="492"/>
        <v>BUKU PEMBANTU UANG MUKA PERJADIN</v>
      </c>
      <c r="BT162" s="651">
        <f t="shared" si="465"/>
        <v>0</v>
      </c>
      <c r="BU162" s="650">
        <f t="shared" si="541"/>
        <v>7</v>
      </c>
      <c r="BV162" s="649" t="str">
        <f t="shared" si="493"/>
        <v>BUKU PEMBANTU UANG MUKA PERJADIN</v>
      </c>
      <c r="BW162" s="709">
        <f t="shared" si="466"/>
        <v>0</v>
      </c>
      <c r="BX162" s="873">
        <v>8</v>
      </c>
      <c r="BY162" s="874" t="str">
        <f t="shared" si="494"/>
        <v>BUKU PEMBANTU PAJAK UP</v>
      </c>
      <c r="BZ162" s="875">
        <f t="shared" si="371"/>
        <v>0</v>
      </c>
      <c r="CA162" s="876">
        <f t="shared" si="542"/>
        <v>8</v>
      </c>
      <c r="CB162" s="874" t="str">
        <f t="shared" si="495"/>
        <v>BUKU PEMBANTU PAJAK UP</v>
      </c>
      <c r="CC162" s="877">
        <f t="shared" si="376"/>
        <v>0</v>
      </c>
      <c r="CD162" s="805">
        <v>9</v>
      </c>
      <c r="CE162" s="806" t="str">
        <f t="shared" si="496"/>
        <v>BUKU PEMBANTU BUNGA REKENING</v>
      </c>
      <c r="CF162" s="807">
        <f t="shared" si="467"/>
        <v>0</v>
      </c>
      <c r="CG162" s="806">
        <f t="shared" si="543"/>
        <v>9</v>
      </c>
      <c r="CH162" s="806" t="str">
        <f t="shared" si="497"/>
        <v>BUKU PEMBANTU BUNGA REKENING</v>
      </c>
      <c r="CI162" s="808">
        <f t="shared" si="468"/>
        <v>0</v>
      </c>
      <c r="CJ162" s="835">
        <v>10</v>
      </c>
      <c r="CK162" s="836" t="str">
        <f t="shared" si="498"/>
        <v>BUKU PEMBANTU PAJAK UP &amp; LS</v>
      </c>
      <c r="CL162" s="837">
        <f t="shared" si="499"/>
        <v>0</v>
      </c>
      <c r="CM162" s="836">
        <f t="shared" si="544"/>
        <v>10</v>
      </c>
      <c r="CN162" s="836" t="str">
        <f t="shared" si="500"/>
        <v>BUKU PEMBANTU PAJAK UP &amp; LS</v>
      </c>
      <c r="CO162" s="838">
        <f t="shared" si="501"/>
        <v>0</v>
      </c>
      <c r="CP162" s="786">
        <f t="shared" si="502"/>
        <v>0</v>
      </c>
      <c r="CQ162" s="787">
        <f t="shared" si="503"/>
        <v>0</v>
      </c>
      <c r="CR162" s="782">
        <f t="shared" si="504"/>
        <v>0</v>
      </c>
      <c r="CS162" s="733">
        <v>11</v>
      </c>
      <c r="CT162" s="734" t="str">
        <f t="shared" si="505"/>
        <v>BUKU PENGESAHAN BELANJA</v>
      </c>
      <c r="CU162" s="735">
        <f t="shared" si="506"/>
        <v>0</v>
      </c>
      <c r="CV162" s="734">
        <f t="shared" ref="CV162:CV234" si="545">CS162</f>
        <v>11</v>
      </c>
      <c r="CW162" s="736" t="str">
        <f t="shared" si="507"/>
        <v>BUKU PENGESAHAN BELANJA</v>
      </c>
      <c r="CX162" s="737">
        <f t="shared" si="508"/>
        <v>0</v>
      </c>
      <c r="CY162" s="769">
        <v>12</v>
      </c>
      <c r="CZ162" s="770" t="str">
        <f t="shared" si="469"/>
        <v>BUKU PENGEMBALIAN BELANJA</v>
      </c>
      <c r="DA162" s="771">
        <f t="shared" si="370"/>
        <v>0</v>
      </c>
      <c r="DB162" s="770">
        <f t="shared" si="523"/>
        <v>12</v>
      </c>
      <c r="DC162" s="770" t="str">
        <f t="shared" si="509"/>
        <v>BUKU PENGEMBALIAN BELANJA</v>
      </c>
      <c r="DD162" s="772">
        <f t="shared" si="510"/>
        <v>0</v>
      </c>
    </row>
    <row r="163" spans="1:108" ht="11.25" customHeight="1" x14ac:dyDescent="0.2">
      <c r="A163" s="647"/>
      <c r="B163" s="63"/>
      <c r="C163" s="677"/>
      <c r="D163" s="540"/>
      <c r="E163" s="648"/>
      <c r="F163" s="610"/>
      <c r="G163" s="684"/>
      <c r="H163" s="624"/>
      <c r="I163" s="650"/>
      <c r="J163" s="649"/>
      <c r="K163" s="543"/>
      <c r="L163" s="529"/>
      <c r="M163" s="543"/>
      <c r="N163" s="543"/>
      <c r="O163" s="651">
        <f t="shared" si="470"/>
        <v>0</v>
      </c>
      <c r="P163" s="1090">
        <f t="shared" si="471"/>
        <v>0</v>
      </c>
      <c r="Q163" s="641">
        <f t="shared" si="449"/>
        <v>0</v>
      </c>
      <c r="R163" s="640">
        <v>1</v>
      </c>
      <c r="S163" s="640" t="str">
        <f t="shared" si="450"/>
        <v>BUKU KAS UMUM</v>
      </c>
      <c r="T163" s="641">
        <f t="shared" si="451"/>
        <v>0</v>
      </c>
      <c r="U163" s="641">
        <f t="shared" si="452"/>
        <v>0</v>
      </c>
      <c r="V163" s="641">
        <f t="shared" si="453"/>
        <v>0</v>
      </c>
      <c r="W163" s="1082">
        <f t="shared" si="472"/>
        <v>0</v>
      </c>
      <c r="X163" s="641">
        <f t="shared" si="454"/>
        <v>0</v>
      </c>
      <c r="Y163" s="640">
        <f t="shared" si="473"/>
        <v>1</v>
      </c>
      <c r="Z163" s="640" t="str">
        <f t="shared" si="455"/>
        <v>BUKU KAS UMUM</v>
      </c>
      <c r="AA163" s="1083">
        <f t="shared" si="456"/>
        <v>0</v>
      </c>
      <c r="AB163" s="1055">
        <v>10</v>
      </c>
      <c r="AC163" s="1056" t="str">
        <f t="shared" si="474"/>
        <v>BUKU PEMBANTU PAJAK UP &amp; LS</v>
      </c>
      <c r="AD163" s="1057">
        <f t="shared" si="475"/>
        <v>0</v>
      </c>
      <c r="AE163" s="1057">
        <f t="shared" si="476"/>
        <v>0</v>
      </c>
      <c r="AF163" s="1057">
        <f t="shared" si="477"/>
        <v>0</v>
      </c>
      <c r="AG163" s="1057">
        <f t="shared" si="478"/>
        <v>0</v>
      </c>
      <c r="AH163" s="1057">
        <f t="shared" si="479"/>
        <v>0</v>
      </c>
      <c r="AI163" s="1058">
        <f t="shared" si="535"/>
        <v>10</v>
      </c>
      <c r="AJ163" s="1058" t="str">
        <f t="shared" si="480"/>
        <v>BUKU PEMBANTU PAJAK UP &amp; LS</v>
      </c>
      <c r="AK163" s="1059">
        <f t="shared" si="457"/>
        <v>0</v>
      </c>
      <c r="AL163" s="1014">
        <v>2</v>
      </c>
      <c r="AM163" s="1015" t="str">
        <f t="shared" si="481"/>
        <v>BUKU PEMBANTU KAS TUNAI</v>
      </c>
      <c r="AN163" s="1016">
        <f t="shared" si="458"/>
        <v>0</v>
      </c>
      <c r="AO163" s="1015">
        <f t="shared" si="536"/>
        <v>2</v>
      </c>
      <c r="AP163" s="1015" t="str">
        <f t="shared" si="482"/>
        <v>BUKU PEMBANTU KAS TUNAI</v>
      </c>
      <c r="AQ163" s="1017">
        <f t="shared" si="372"/>
        <v>0</v>
      </c>
      <c r="AR163" s="979">
        <v>3</v>
      </c>
      <c r="AS163" s="980" t="str">
        <f t="shared" si="483"/>
        <v>BUKU PEMBANTU BANK</v>
      </c>
      <c r="AT163" s="981">
        <f t="shared" si="459"/>
        <v>0</v>
      </c>
      <c r="AU163" s="981">
        <f t="shared" si="460"/>
        <v>0</v>
      </c>
      <c r="AV163" s="982">
        <f t="shared" si="484"/>
        <v>0</v>
      </c>
      <c r="AW163" s="983">
        <f t="shared" si="537"/>
        <v>3</v>
      </c>
      <c r="AX163" s="980" t="str">
        <f t="shared" si="485"/>
        <v>BUKU PEMBANTU BANK</v>
      </c>
      <c r="AY163" s="984">
        <f t="shared" si="461"/>
        <v>0</v>
      </c>
      <c r="AZ163" s="702">
        <v>4</v>
      </c>
      <c r="BA163" s="649" t="str">
        <f t="shared" si="486"/>
        <v>BUKU PEMBANTU BPP</v>
      </c>
      <c r="BB163" s="651">
        <f t="shared" si="373"/>
        <v>0</v>
      </c>
      <c r="BC163" s="650">
        <f t="shared" si="538"/>
        <v>4</v>
      </c>
      <c r="BD163" s="649" t="str">
        <f t="shared" si="487"/>
        <v>BUKU PEMBANTU BPP</v>
      </c>
      <c r="BE163" s="709">
        <f t="shared" si="374"/>
        <v>0</v>
      </c>
      <c r="BF163" s="944">
        <v>5</v>
      </c>
      <c r="BG163" s="945" t="str">
        <f t="shared" si="488"/>
        <v>BUKU PEMBANTU UANG PERSEDIAAN</v>
      </c>
      <c r="BH163" s="946">
        <f t="shared" si="462"/>
        <v>0</v>
      </c>
      <c r="BI163" s="945">
        <f t="shared" si="539"/>
        <v>5</v>
      </c>
      <c r="BJ163" s="947" t="str">
        <f t="shared" si="489"/>
        <v>BUKU PEMBANTU UANG PERSEDIAAN</v>
      </c>
      <c r="BK163" s="948">
        <f t="shared" si="375"/>
        <v>0</v>
      </c>
      <c r="BL163" s="909">
        <v>6</v>
      </c>
      <c r="BM163" s="910" t="str">
        <f t="shared" si="490"/>
        <v>BUKU PEMBANTU LS BENDAHARA</v>
      </c>
      <c r="BN163" s="911">
        <f t="shared" si="463"/>
        <v>0</v>
      </c>
      <c r="BO163" s="910">
        <f t="shared" si="540"/>
        <v>6</v>
      </c>
      <c r="BP163" s="912" t="str">
        <f t="shared" si="491"/>
        <v>BUKU PEMBANTU LS BENDAHARA</v>
      </c>
      <c r="BQ163" s="913">
        <f t="shared" si="464"/>
        <v>0</v>
      </c>
      <c r="BR163" s="702">
        <v>7</v>
      </c>
      <c r="BS163" s="650" t="str">
        <f t="shared" si="492"/>
        <v>BUKU PEMBANTU UANG MUKA PERJADIN</v>
      </c>
      <c r="BT163" s="651">
        <f t="shared" si="465"/>
        <v>0</v>
      </c>
      <c r="BU163" s="650">
        <f t="shared" si="541"/>
        <v>7</v>
      </c>
      <c r="BV163" s="649" t="str">
        <f t="shared" si="493"/>
        <v>BUKU PEMBANTU UANG MUKA PERJADIN</v>
      </c>
      <c r="BW163" s="709">
        <f t="shared" si="466"/>
        <v>0</v>
      </c>
      <c r="BX163" s="873">
        <v>8</v>
      </c>
      <c r="BY163" s="874" t="str">
        <f t="shared" si="494"/>
        <v>BUKU PEMBANTU PAJAK UP</v>
      </c>
      <c r="BZ163" s="875">
        <f t="shared" si="371"/>
        <v>0</v>
      </c>
      <c r="CA163" s="876">
        <f t="shared" si="542"/>
        <v>8</v>
      </c>
      <c r="CB163" s="874" t="str">
        <f t="shared" si="495"/>
        <v>BUKU PEMBANTU PAJAK UP</v>
      </c>
      <c r="CC163" s="877">
        <f t="shared" si="376"/>
        <v>0</v>
      </c>
      <c r="CD163" s="805">
        <v>9</v>
      </c>
      <c r="CE163" s="806" t="str">
        <f t="shared" si="496"/>
        <v>BUKU PEMBANTU BUNGA REKENING</v>
      </c>
      <c r="CF163" s="807">
        <f t="shared" si="467"/>
        <v>0</v>
      </c>
      <c r="CG163" s="806">
        <f t="shared" si="543"/>
        <v>9</v>
      </c>
      <c r="CH163" s="806" t="str">
        <f t="shared" si="497"/>
        <v>BUKU PEMBANTU BUNGA REKENING</v>
      </c>
      <c r="CI163" s="808">
        <f t="shared" si="468"/>
        <v>0</v>
      </c>
      <c r="CJ163" s="835">
        <v>10</v>
      </c>
      <c r="CK163" s="836" t="str">
        <f t="shared" si="498"/>
        <v>BUKU PEMBANTU PAJAK UP &amp; LS</v>
      </c>
      <c r="CL163" s="837">
        <f t="shared" si="499"/>
        <v>0</v>
      </c>
      <c r="CM163" s="836">
        <f t="shared" si="544"/>
        <v>10</v>
      </c>
      <c r="CN163" s="836" t="str">
        <f t="shared" si="500"/>
        <v>BUKU PEMBANTU PAJAK UP &amp; LS</v>
      </c>
      <c r="CO163" s="838">
        <f t="shared" si="501"/>
        <v>0</v>
      </c>
      <c r="CP163" s="786">
        <f t="shared" si="502"/>
        <v>0</v>
      </c>
      <c r="CQ163" s="787">
        <f t="shared" si="503"/>
        <v>0</v>
      </c>
      <c r="CR163" s="782">
        <f t="shared" si="504"/>
        <v>0</v>
      </c>
      <c r="CS163" s="733">
        <v>11</v>
      </c>
      <c r="CT163" s="734" t="str">
        <f t="shared" si="505"/>
        <v>BUKU PENGESAHAN BELANJA</v>
      </c>
      <c r="CU163" s="735">
        <f t="shared" si="506"/>
        <v>0</v>
      </c>
      <c r="CV163" s="734">
        <f t="shared" si="545"/>
        <v>11</v>
      </c>
      <c r="CW163" s="736" t="str">
        <f t="shared" si="507"/>
        <v>BUKU PENGESAHAN BELANJA</v>
      </c>
      <c r="CX163" s="737">
        <f t="shared" si="508"/>
        <v>0</v>
      </c>
      <c r="CY163" s="769">
        <v>12</v>
      </c>
      <c r="CZ163" s="770" t="str">
        <f t="shared" si="469"/>
        <v>BUKU PENGEMBALIAN BELANJA</v>
      </c>
      <c r="DA163" s="771">
        <f t="shared" si="370"/>
        <v>0</v>
      </c>
      <c r="DB163" s="770">
        <f t="shared" si="523"/>
        <v>12</v>
      </c>
      <c r="DC163" s="770" t="str">
        <f t="shared" si="509"/>
        <v>BUKU PENGEMBALIAN BELANJA</v>
      </c>
      <c r="DD163" s="772">
        <f t="shared" si="510"/>
        <v>0</v>
      </c>
    </row>
    <row r="164" spans="1:108" ht="11.25" customHeight="1" x14ac:dyDescent="0.2">
      <c r="A164" s="647"/>
      <c r="B164" s="63"/>
      <c r="C164" s="677"/>
      <c r="D164" s="601"/>
      <c r="E164" s="648"/>
      <c r="F164" s="611"/>
      <c r="G164" s="684"/>
      <c r="H164" s="625"/>
      <c r="I164" s="650"/>
      <c r="J164" s="649"/>
      <c r="K164" s="543"/>
      <c r="L164" s="529"/>
      <c r="M164" s="543"/>
      <c r="N164" s="543"/>
      <c r="O164" s="651">
        <f t="shared" si="470"/>
        <v>0</v>
      </c>
      <c r="P164" s="1090">
        <f t="shared" si="471"/>
        <v>0</v>
      </c>
      <c r="Q164" s="641">
        <f t="shared" si="449"/>
        <v>0</v>
      </c>
      <c r="R164" s="640">
        <v>1</v>
      </c>
      <c r="S164" s="640" t="str">
        <f t="shared" si="450"/>
        <v>BUKU KAS UMUM</v>
      </c>
      <c r="T164" s="641">
        <f t="shared" si="451"/>
        <v>0</v>
      </c>
      <c r="U164" s="641">
        <f t="shared" si="452"/>
        <v>0</v>
      </c>
      <c r="V164" s="641">
        <f t="shared" si="453"/>
        <v>0</v>
      </c>
      <c r="W164" s="1082">
        <f t="shared" si="472"/>
        <v>0</v>
      </c>
      <c r="X164" s="641">
        <f t="shared" si="454"/>
        <v>0</v>
      </c>
      <c r="Y164" s="640">
        <f t="shared" si="473"/>
        <v>1</v>
      </c>
      <c r="Z164" s="640" t="str">
        <f t="shared" si="455"/>
        <v>BUKU KAS UMUM</v>
      </c>
      <c r="AA164" s="1083">
        <f t="shared" si="456"/>
        <v>0</v>
      </c>
      <c r="AB164" s="1055">
        <v>10</v>
      </c>
      <c r="AC164" s="1056" t="str">
        <f t="shared" si="474"/>
        <v>BUKU PEMBANTU PAJAK UP &amp; LS</v>
      </c>
      <c r="AD164" s="1057">
        <f t="shared" si="475"/>
        <v>0</v>
      </c>
      <c r="AE164" s="1057">
        <f t="shared" si="476"/>
        <v>0</v>
      </c>
      <c r="AF164" s="1057">
        <f t="shared" si="477"/>
        <v>0</v>
      </c>
      <c r="AG164" s="1057">
        <f t="shared" si="478"/>
        <v>0</v>
      </c>
      <c r="AH164" s="1057">
        <f t="shared" si="479"/>
        <v>0</v>
      </c>
      <c r="AI164" s="1058">
        <f t="shared" si="535"/>
        <v>10</v>
      </c>
      <c r="AJ164" s="1058" t="str">
        <f t="shared" si="480"/>
        <v>BUKU PEMBANTU PAJAK UP &amp; LS</v>
      </c>
      <c r="AK164" s="1059">
        <f t="shared" si="457"/>
        <v>0</v>
      </c>
      <c r="AL164" s="1014">
        <v>2</v>
      </c>
      <c r="AM164" s="1015" t="str">
        <f t="shared" si="481"/>
        <v>BUKU PEMBANTU KAS TUNAI</v>
      </c>
      <c r="AN164" s="1016">
        <f t="shared" si="458"/>
        <v>0</v>
      </c>
      <c r="AO164" s="1015">
        <f t="shared" si="536"/>
        <v>2</v>
      </c>
      <c r="AP164" s="1015" t="str">
        <f t="shared" si="482"/>
        <v>BUKU PEMBANTU KAS TUNAI</v>
      </c>
      <c r="AQ164" s="1017">
        <f t="shared" si="372"/>
        <v>0</v>
      </c>
      <c r="AR164" s="979">
        <v>3</v>
      </c>
      <c r="AS164" s="980" t="str">
        <f t="shared" si="483"/>
        <v>BUKU PEMBANTU BANK</v>
      </c>
      <c r="AT164" s="981">
        <f t="shared" si="459"/>
        <v>0</v>
      </c>
      <c r="AU164" s="981">
        <f t="shared" si="460"/>
        <v>0</v>
      </c>
      <c r="AV164" s="982">
        <f t="shared" si="484"/>
        <v>0</v>
      </c>
      <c r="AW164" s="983">
        <f t="shared" si="537"/>
        <v>3</v>
      </c>
      <c r="AX164" s="980" t="str">
        <f t="shared" si="485"/>
        <v>BUKU PEMBANTU BANK</v>
      </c>
      <c r="AY164" s="984">
        <f t="shared" si="461"/>
        <v>0</v>
      </c>
      <c r="AZ164" s="702">
        <v>4</v>
      </c>
      <c r="BA164" s="649" t="str">
        <f t="shared" si="486"/>
        <v>BUKU PEMBANTU BPP</v>
      </c>
      <c r="BB164" s="651">
        <f t="shared" si="373"/>
        <v>0</v>
      </c>
      <c r="BC164" s="650">
        <f t="shared" si="538"/>
        <v>4</v>
      </c>
      <c r="BD164" s="649" t="str">
        <f t="shared" si="487"/>
        <v>BUKU PEMBANTU BPP</v>
      </c>
      <c r="BE164" s="709">
        <f t="shared" si="374"/>
        <v>0</v>
      </c>
      <c r="BF164" s="944">
        <v>5</v>
      </c>
      <c r="BG164" s="945" t="str">
        <f t="shared" si="488"/>
        <v>BUKU PEMBANTU UANG PERSEDIAAN</v>
      </c>
      <c r="BH164" s="946">
        <f t="shared" si="462"/>
        <v>0</v>
      </c>
      <c r="BI164" s="945">
        <f t="shared" si="539"/>
        <v>5</v>
      </c>
      <c r="BJ164" s="947" t="str">
        <f t="shared" si="489"/>
        <v>BUKU PEMBANTU UANG PERSEDIAAN</v>
      </c>
      <c r="BK164" s="948">
        <f t="shared" si="375"/>
        <v>0</v>
      </c>
      <c r="BL164" s="909">
        <v>6</v>
      </c>
      <c r="BM164" s="910" t="str">
        <f t="shared" si="490"/>
        <v>BUKU PEMBANTU LS BENDAHARA</v>
      </c>
      <c r="BN164" s="911">
        <f t="shared" si="463"/>
        <v>0</v>
      </c>
      <c r="BO164" s="910">
        <f t="shared" si="540"/>
        <v>6</v>
      </c>
      <c r="BP164" s="912" t="str">
        <f t="shared" si="491"/>
        <v>BUKU PEMBANTU LS BENDAHARA</v>
      </c>
      <c r="BQ164" s="913">
        <f t="shared" si="464"/>
        <v>0</v>
      </c>
      <c r="BR164" s="702">
        <v>7</v>
      </c>
      <c r="BS164" s="650" t="str">
        <f t="shared" si="492"/>
        <v>BUKU PEMBANTU UANG MUKA PERJADIN</v>
      </c>
      <c r="BT164" s="651">
        <f t="shared" si="465"/>
        <v>0</v>
      </c>
      <c r="BU164" s="650">
        <f t="shared" si="541"/>
        <v>7</v>
      </c>
      <c r="BV164" s="649" t="str">
        <f t="shared" si="493"/>
        <v>BUKU PEMBANTU UANG MUKA PERJADIN</v>
      </c>
      <c r="BW164" s="709">
        <f t="shared" si="466"/>
        <v>0</v>
      </c>
      <c r="BX164" s="873">
        <v>8</v>
      </c>
      <c r="BY164" s="874" t="str">
        <f t="shared" si="494"/>
        <v>BUKU PEMBANTU PAJAK UP</v>
      </c>
      <c r="BZ164" s="875">
        <f t="shared" si="371"/>
        <v>0</v>
      </c>
      <c r="CA164" s="876">
        <f t="shared" si="542"/>
        <v>8</v>
      </c>
      <c r="CB164" s="874" t="str">
        <f t="shared" si="495"/>
        <v>BUKU PEMBANTU PAJAK UP</v>
      </c>
      <c r="CC164" s="877">
        <f t="shared" si="376"/>
        <v>0</v>
      </c>
      <c r="CD164" s="805">
        <v>9</v>
      </c>
      <c r="CE164" s="806" t="str">
        <f t="shared" si="496"/>
        <v>BUKU PEMBANTU BUNGA REKENING</v>
      </c>
      <c r="CF164" s="807">
        <f t="shared" si="467"/>
        <v>0</v>
      </c>
      <c r="CG164" s="806">
        <f t="shared" si="543"/>
        <v>9</v>
      </c>
      <c r="CH164" s="806" t="str">
        <f t="shared" si="497"/>
        <v>BUKU PEMBANTU BUNGA REKENING</v>
      </c>
      <c r="CI164" s="808">
        <f t="shared" si="468"/>
        <v>0</v>
      </c>
      <c r="CJ164" s="835">
        <v>10</v>
      </c>
      <c r="CK164" s="836" t="str">
        <f t="shared" si="498"/>
        <v>BUKU PEMBANTU PAJAK UP &amp; LS</v>
      </c>
      <c r="CL164" s="837">
        <f t="shared" si="499"/>
        <v>0</v>
      </c>
      <c r="CM164" s="836">
        <f t="shared" si="544"/>
        <v>10</v>
      </c>
      <c r="CN164" s="836" t="str">
        <f t="shared" si="500"/>
        <v>BUKU PEMBANTU PAJAK UP &amp; LS</v>
      </c>
      <c r="CO164" s="838">
        <f t="shared" si="501"/>
        <v>0</v>
      </c>
      <c r="CP164" s="786">
        <f t="shared" si="502"/>
        <v>0</v>
      </c>
      <c r="CQ164" s="787">
        <f t="shared" si="503"/>
        <v>0</v>
      </c>
      <c r="CR164" s="782">
        <f t="shared" si="504"/>
        <v>0</v>
      </c>
      <c r="CS164" s="733">
        <v>11</v>
      </c>
      <c r="CT164" s="734" t="str">
        <f t="shared" si="505"/>
        <v>BUKU PENGESAHAN BELANJA</v>
      </c>
      <c r="CU164" s="735">
        <f t="shared" si="506"/>
        <v>0</v>
      </c>
      <c r="CV164" s="734">
        <f t="shared" si="545"/>
        <v>11</v>
      </c>
      <c r="CW164" s="736" t="str">
        <f t="shared" si="507"/>
        <v>BUKU PENGESAHAN BELANJA</v>
      </c>
      <c r="CX164" s="737">
        <f t="shared" si="508"/>
        <v>0</v>
      </c>
      <c r="CY164" s="769">
        <v>12</v>
      </c>
      <c r="CZ164" s="770" t="str">
        <f t="shared" si="469"/>
        <v>BUKU PENGEMBALIAN BELANJA</v>
      </c>
      <c r="DA164" s="771">
        <f t="shared" si="370"/>
        <v>0</v>
      </c>
      <c r="DB164" s="770">
        <f t="shared" si="523"/>
        <v>12</v>
      </c>
      <c r="DC164" s="770" t="str">
        <f t="shared" si="509"/>
        <v>BUKU PENGEMBALIAN BELANJA</v>
      </c>
      <c r="DD164" s="772">
        <f t="shared" si="510"/>
        <v>0</v>
      </c>
    </row>
    <row r="165" spans="1:108" x14ac:dyDescent="0.2">
      <c r="A165" s="647"/>
      <c r="B165" s="63"/>
      <c r="C165" s="677"/>
      <c r="D165" s="540"/>
      <c r="E165" s="653"/>
      <c r="F165" s="635"/>
      <c r="G165" s="684"/>
      <c r="H165" s="625"/>
      <c r="I165" s="650"/>
      <c r="J165" s="649"/>
      <c r="K165" s="543"/>
      <c r="L165" s="529"/>
      <c r="M165" s="543"/>
      <c r="N165" s="543"/>
      <c r="O165" s="651">
        <f t="shared" si="470"/>
        <v>0</v>
      </c>
      <c r="P165" s="1090">
        <f t="shared" si="471"/>
        <v>0</v>
      </c>
      <c r="Q165" s="641">
        <f t="shared" si="449"/>
        <v>0</v>
      </c>
      <c r="R165" s="640">
        <v>1</v>
      </c>
      <c r="S165" s="640" t="str">
        <f t="shared" si="450"/>
        <v>BUKU KAS UMUM</v>
      </c>
      <c r="T165" s="641">
        <f t="shared" si="451"/>
        <v>0</v>
      </c>
      <c r="U165" s="641">
        <f t="shared" si="452"/>
        <v>0</v>
      </c>
      <c r="V165" s="641">
        <f t="shared" si="453"/>
        <v>0</v>
      </c>
      <c r="W165" s="1082">
        <f t="shared" si="472"/>
        <v>0</v>
      </c>
      <c r="X165" s="641">
        <f t="shared" si="454"/>
        <v>0</v>
      </c>
      <c r="Y165" s="640">
        <f t="shared" si="473"/>
        <v>1</v>
      </c>
      <c r="Z165" s="640" t="str">
        <f t="shared" si="455"/>
        <v>BUKU KAS UMUM</v>
      </c>
      <c r="AA165" s="1083">
        <f t="shared" si="456"/>
        <v>0</v>
      </c>
      <c r="AB165" s="1055">
        <v>10</v>
      </c>
      <c r="AC165" s="1056" t="str">
        <f t="shared" si="474"/>
        <v>BUKU PEMBANTU PAJAK UP &amp; LS</v>
      </c>
      <c r="AD165" s="1057">
        <f t="shared" si="475"/>
        <v>0</v>
      </c>
      <c r="AE165" s="1057">
        <f t="shared" si="476"/>
        <v>0</v>
      </c>
      <c r="AF165" s="1057">
        <f t="shared" si="477"/>
        <v>0</v>
      </c>
      <c r="AG165" s="1057">
        <f t="shared" si="478"/>
        <v>0</v>
      </c>
      <c r="AH165" s="1057">
        <f t="shared" si="479"/>
        <v>0</v>
      </c>
      <c r="AI165" s="1058">
        <f t="shared" ref="AI165" si="546">AB165</f>
        <v>10</v>
      </c>
      <c r="AJ165" s="1058" t="str">
        <f t="shared" si="480"/>
        <v>BUKU PEMBANTU PAJAK UP &amp; LS</v>
      </c>
      <c r="AK165" s="1059">
        <f t="shared" si="457"/>
        <v>0</v>
      </c>
      <c r="AL165" s="1014">
        <v>2</v>
      </c>
      <c r="AM165" s="1015" t="str">
        <f t="shared" si="481"/>
        <v>BUKU PEMBANTU KAS TUNAI</v>
      </c>
      <c r="AN165" s="1016">
        <f t="shared" si="458"/>
        <v>0</v>
      </c>
      <c r="AO165" s="1015">
        <f t="shared" ref="AO165" si="547">AL165</f>
        <v>2</v>
      </c>
      <c r="AP165" s="1015" t="str">
        <f t="shared" si="482"/>
        <v>BUKU PEMBANTU KAS TUNAI</v>
      </c>
      <c r="AQ165" s="1017">
        <f t="shared" si="372"/>
        <v>0</v>
      </c>
      <c r="AR165" s="979">
        <v>3</v>
      </c>
      <c r="AS165" s="980" t="str">
        <f t="shared" si="483"/>
        <v>BUKU PEMBANTU BANK</v>
      </c>
      <c r="AT165" s="981">
        <f t="shared" si="459"/>
        <v>0</v>
      </c>
      <c r="AU165" s="981">
        <f t="shared" si="460"/>
        <v>0</v>
      </c>
      <c r="AV165" s="982">
        <f t="shared" si="484"/>
        <v>0</v>
      </c>
      <c r="AW165" s="983">
        <f t="shared" ref="AW165" si="548">AR165</f>
        <v>3</v>
      </c>
      <c r="AX165" s="980" t="str">
        <f t="shared" si="485"/>
        <v>BUKU PEMBANTU BANK</v>
      </c>
      <c r="AY165" s="984">
        <f t="shared" si="461"/>
        <v>0</v>
      </c>
      <c r="AZ165" s="702">
        <v>4</v>
      </c>
      <c r="BA165" s="649" t="str">
        <f t="shared" si="486"/>
        <v>BUKU PEMBANTU BPP</v>
      </c>
      <c r="BB165" s="651">
        <f t="shared" si="373"/>
        <v>0</v>
      </c>
      <c r="BC165" s="650">
        <f t="shared" ref="BC165" si="549">AZ165</f>
        <v>4</v>
      </c>
      <c r="BD165" s="649" t="str">
        <f t="shared" si="487"/>
        <v>BUKU PEMBANTU BPP</v>
      </c>
      <c r="BE165" s="709">
        <f t="shared" si="374"/>
        <v>0</v>
      </c>
      <c r="BF165" s="944">
        <v>5</v>
      </c>
      <c r="BG165" s="945" t="str">
        <f t="shared" si="488"/>
        <v>BUKU PEMBANTU UANG PERSEDIAAN</v>
      </c>
      <c r="BH165" s="946">
        <f t="shared" si="462"/>
        <v>0</v>
      </c>
      <c r="BI165" s="945">
        <f t="shared" ref="BI165" si="550">BF165</f>
        <v>5</v>
      </c>
      <c r="BJ165" s="947" t="str">
        <f t="shared" si="489"/>
        <v>BUKU PEMBANTU UANG PERSEDIAAN</v>
      </c>
      <c r="BK165" s="948">
        <f t="shared" si="375"/>
        <v>0</v>
      </c>
      <c r="BL165" s="909">
        <v>6</v>
      </c>
      <c r="BM165" s="910" t="str">
        <f t="shared" si="490"/>
        <v>BUKU PEMBANTU LS BENDAHARA</v>
      </c>
      <c r="BN165" s="911">
        <f t="shared" si="463"/>
        <v>0</v>
      </c>
      <c r="BO165" s="910">
        <f t="shared" ref="BO165" si="551">BL165</f>
        <v>6</v>
      </c>
      <c r="BP165" s="912" t="str">
        <f t="shared" si="491"/>
        <v>BUKU PEMBANTU LS BENDAHARA</v>
      </c>
      <c r="BQ165" s="913">
        <f t="shared" si="464"/>
        <v>0</v>
      </c>
      <c r="BR165" s="702">
        <v>7</v>
      </c>
      <c r="BS165" s="650" t="str">
        <f t="shared" si="492"/>
        <v>BUKU PEMBANTU UANG MUKA PERJADIN</v>
      </c>
      <c r="BT165" s="651">
        <f t="shared" si="465"/>
        <v>0</v>
      </c>
      <c r="BU165" s="650">
        <f t="shared" ref="BU165" si="552">BR165</f>
        <v>7</v>
      </c>
      <c r="BV165" s="649" t="str">
        <f t="shared" si="493"/>
        <v>BUKU PEMBANTU UANG MUKA PERJADIN</v>
      </c>
      <c r="BW165" s="709">
        <f t="shared" si="466"/>
        <v>0</v>
      </c>
      <c r="BX165" s="873">
        <v>8</v>
      </c>
      <c r="BY165" s="874" t="str">
        <f t="shared" si="494"/>
        <v>BUKU PEMBANTU PAJAK UP</v>
      </c>
      <c r="BZ165" s="875">
        <f t="shared" si="371"/>
        <v>0</v>
      </c>
      <c r="CA165" s="876">
        <f t="shared" ref="CA165" si="553">BX165</f>
        <v>8</v>
      </c>
      <c r="CB165" s="874" t="str">
        <f t="shared" si="495"/>
        <v>BUKU PEMBANTU PAJAK UP</v>
      </c>
      <c r="CC165" s="877">
        <f t="shared" si="376"/>
        <v>0</v>
      </c>
      <c r="CD165" s="805">
        <v>9</v>
      </c>
      <c r="CE165" s="806" t="str">
        <f t="shared" si="496"/>
        <v>BUKU PEMBANTU BUNGA REKENING</v>
      </c>
      <c r="CF165" s="807">
        <f t="shared" si="467"/>
        <v>0</v>
      </c>
      <c r="CG165" s="806">
        <f t="shared" ref="CG165" si="554">CD165</f>
        <v>9</v>
      </c>
      <c r="CH165" s="806" t="str">
        <f t="shared" si="497"/>
        <v>BUKU PEMBANTU BUNGA REKENING</v>
      </c>
      <c r="CI165" s="808">
        <f t="shared" si="468"/>
        <v>0</v>
      </c>
      <c r="CJ165" s="835">
        <v>10</v>
      </c>
      <c r="CK165" s="836" t="str">
        <f t="shared" si="498"/>
        <v>BUKU PEMBANTU PAJAK UP &amp; LS</v>
      </c>
      <c r="CL165" s="837">
        <f t="shared" si="499"/>
        <v>0</v>
      </c>
      <c r="CM165" s="836">
        <f t="shared" ref="CM165" si="555">CJ165</f>
        <v>10</v>
      </c>
      <c r="CN165" s="836" t="str">
        <f t="shared" si="500"/>
        <v>BUKU PEMBANTU PAJAK UP &amp; LS</v>
      </c>
      <c r="CO165" s="838">
        <f t="shared" si="501"/>
        <v>0</v>
      </c>
      <c r="CP165" s="786">
        <f t="shared" si="502"/>
        <v>0</v>
      </c>
      <c r="CQ165" s="787">
        <f t="shared" si="503"/>
        <v>0</v>
      </c>
      <c r="CR165" s="782">
        <f t="shared" si="504"/>
        <v>0</v>
      </c>
      <c r="CS165" s="733">
        <v>11</v>
      </c>
      <c r="CT165" s="734" t="str">
        <f t="shared" si="505"/>
        <v>BUKU PENGESAHAN BELANJA</v>
      </c>
      <c r="CU165" s="735">
        <f t="shared" si="506"/>
        <v>0</v>
      </c>
      <c r="CV165" s="734">
        <f t="shared" ref="CV165" si="556">CS165</f>
        <v>11</v>
      </c>
      <c r="CW165" s="736" t="str">
        <f t="shared" si="507"/>
        <v>BUKU PENGESAHAN BELANJA</v>
      </c>
      <c r="CX165" s="737">
        <f t="shared" si="508"/>
        <v>0</v>
      </c>
      <c r="CY165" s="769">
        <v>12</v>
      </c>
      <c r="CZ165" s="770" t="str">
        <f t="shared" si="469"/>
        <v>BUKU PENGEMBALIAN BELANJA</v>
      </c>
      <c r="DA165" s="771">
        <f t="shared" si="370"/>
        <v>0</v>
      </c>
      <c r="DB165" s="770">
        <f t="shared" ref="DB165" si="557">CY165</f>
        <v>12</v>
      </c>
      <c r="DC165" s="770" t="str">
        <f t="shared" si="509"/>
        <v>BUKU PENGEMBALIAN BELANJA</v>
      </c>
      <c r="DD165" s="772">
        <f t="shared" si="510"/>
        <v>0</v>
      </c>
    </row>
    <row r="166" spans="1:108" x14ac:dyDescent="0.2">
      <c r="A166" s="647"/>
      <c r="B166" s="63"/>
      <c r="C166" s="677"/>
      <c r="D166" s="601"/>
      <c r="E166" s="653"/>
      <c r="F166" s="635"/>
      <c r="G166" s="684"/>
      <c r="H166" s="625"/>
      <c r="I166" s="650"/>
      <c r="J166" s="649"/>
      <c r="K166" s="687"/>
      <c r="L166" s="529"/>
      <c r="M166" s="687"/>
      <c r="N166" s="543"/>
      <c r="O166" s="651">
        <f t="shared" si="470"/>
        <v>0</v>
      </c>
      <c r="P166" s="1090">
        <f t="shared" si="471"/>
        <v>0</v>
      </c>
      <c r="Q166" s="641">
        <f t="shared" si="449"/>
        <v>0</v>
      </c>
      <c r="R166" s="640">
        <v>1</v>
      </c>
      <c r="S166" s="640" t="str">
        <f t="shared" si="450"/>
        <v>BUKU KAS UMUM</v>
      </c>
      <c r="T166" s="641">
        <f t="shared" si="451"/>
        <v>0</v>
      </c>
      <c r="U166" s="641">
        <f t="shared" si="452"/>
        <v>0</v>
      </c>
      <c r="V166" s="641">
        <f t="shared" si="453"/>
        <v>0</v>
      </c>
      <c r="W166" s="1082">
        <f t="shared" si="472"/>
        <v>0</v>
      </c>
      <c r="X166" s="641">
        <f t="shared" si="454"/>
        <v>0</v>
      </c>
      <c r="Y166" s="640">
        <f t="shared" si="473"/>
        <v>1</v>
      </c>
      <c r="Z166" s="640" t="str">
        <f t="shared" si="455"/>
        <v>BUKU KAS UMUM</v>
      </c>
      <c r="AA166" s="1083">
        <f t="shared" si="456"/>
        <v>0</v>
      </c>
      <c r="AB166" s="1055">
        <v>10</v>
      </c>
      <c r="AC166" s="1056" t="str">
        <f t="shared" si="474"/>
        <v>BUKU PEMBANTU PAJAK UP &amp; LS</v>
      </c>
      <c r="AD166" s="1057">
        <f t="shared" si="475"/>
        <v>0</v>
      </c>
      <c r="AE166" s="1057">
        <f t="shared" si="476"/>
        <v>0</v>
      </c>
      <c r="AF166" s="1057">
        <f t="shared" si="477"/>
        <v>0</v>
      </c>
      <c r="AG166" s="1057">
        <f t="shared" si="478"/>
        <v>0</v>
      </c>
      <c r="AH166" s="1057">
        <f t="shared" si="479"/>
        <v>0</v>
      </c>
      <c r="AI166" s="1058">
        <f t="shared" si="535"/>
        <v>10</v>
      </c>
      <c r="AJ166" s="1058" t="str">
        <f t="shared" si="480"/>
        <v>BUKU PEMBANTU PAJAK UP &amp; LS</v>
      </c>
      <c r="AK166" s="1059">
        <f t="shared" si="457"/>
        <v>0</v>
      </c>
      <c r="AL166" s="1014">
        <v>2</v>
      </c>
      <c r="AM166" s="1015" t="str">
        <f t="shared" si="481"/>
        <v>BUKU PEMBANTU KAS TUNAI</v>
      </c>
      <c r="AN166" s="1016">
        <f t="shared" si="458"/>
        <v>0</v>
      </c>
      <c r="AO166" s="1015">
        <f t="shared" si="536"/>
        <v>2</v>
      </c>
      <c r="AP166" s="1015" t="str">
        <f t="shared" si="482"/>
        <v>BUKU PEMBANTU KAS TUNAI</v>
      </c>
      <c r="AQ166" s="1017">
        <f t="shared" si="372"/>
        <v>0</v>
      </c>
      <c r="AR166" s="979">
        <v>3</v>
      </c>
      <c r="AS166" s="980" t="str">
        <f t="shared" si="483"/>
        <v>BUKU PEMBANTU BANK</v>
      </c>
      <c r="AT166" s="981">
        <f t="shared" si="459"/>
        <v>0</v>
      </c>
      <c r="AU166" s="981">
        <f t="shared" si="460"/>
        <v>0</v>
      </c>
      <c r="AV166" s="982">
        <f t="shared" si="484"/>
        <v>0</v>
      </c>
      <c r="AW166" s="983">
        <f t="shared" si="537"/>
        <v>3</v>
      </c>
      <c r="AX166" s="980" t="str">
        <f t="shared" si="485"/>
        <v>BUKU PEMBANTU BANK</v>
      </c>
      <c r="AY166" s="984">
        <f t="shared" si="461"/>
        <v>0</v>
      </c>
      <c r="AZ166" s="702">
        <v>4</v>
      </c>
      <c r="BA166" s="649" t="str">
        <f t="shared" si="486"/>
        <v>BUKU PEMBANTU BPP</v>
      </c>
      <c r="BB166" s="651">
        <f t="shared" si="373"/>
        <v>0</v>
      </c>
      <c r="BC166" s="650">
        <f t="shared" si="538"/>
        <v>4</v>
      </c>
      <c r="BD166" s="649" t="str">
        <f t="shared" si="487"/>
        <v>BUKU PEMBANTU BPP</v>
      </c>
      <c r="BE166" s="709">
        <f t="shared" si="374"/>
        <v>0</v>
      </c>
      <c r="BF166" s="944">
        <v>5</v>
      </c>
      <c r="BG166" s="945" t="str">
        <f t="shared" si="488"/>
        <v>BUKU PEMBANTU UANG PERSEDIAAN</v>
      </c>
      <c r="BH166" s="946">
        <f t="shared" si="462"/>
        <v>0</v>
      </c>
      <c r="BI166" s="945">
        <f t="shared" si="539"/>
        <v>5</v>
      </c>
      <c r="BJ166" s="947" t="str">
        <f t="shared" si="489"/>
        <v>BUKU PEMBANTU UANG PERSEDIAAN</v>
      </c>
      <c r="BK166" s="948">
        <f t="shared" si="375"/>
        <v>0</v>
      </c>
      <c r="BL166" s="909">
        <v>6</v>
      </c>
      <c r="BM166" s="910" t="str">
        <f t="shared" si="490"/>
        <v>BUKU PEMBANTU LS BENDAHARA</v>
      </c>
      <c r="BN166" s="911">
        <f t="shared" si="463"/>
        <v>0</v>
      </c>
      <c r="BO166" s="910">
        <f t="shared" si="540"/>
        <v>6</v>
      </c>
      <c r="BP166" s="912" t="str">
        <f t="shared" si="491"/>
        <v>BUKU PEMBANTU LS BENDAHARA</v>
      </c>
      <c r="BQ166" s="913">
        <f t="shared" si="464"/>
        <v>0</v>
      </c>
      <c r="BR166" s="702">
        <v>7</v>
      </c>
      <c r="BS166" s="650" t="str">
        <f t="shared" si="492"/>
        <v>BUKU PEMBANTU UANG MUKA PERJADIN</v>
      </c>
      <c r="BT166" s="651">
        <f t="shared" si="465"/>
        <v>0</v>
      </c>
      <c r="BU166" s="650">
        <f t="shared" si="541"/>
        <v>7</v>
      </c>
      <c r="BV166" s="649" t="str">
        <f t="shared" si="493"/>
        <v>BUKU PEMBANTU UANG MUKA PERJADIN</v>
      </c>
      <c r="BW166" s="709">
        <f t="shared" si="466"/>
        <v>0</v>
      </c>
      <c r="BX166" s="873">
        <v>8</v>
      </c>
      <c r="BY166" s="874" t="str">
        <f t="shared" si="494"/>
        <v>BUKU PEMBANTU PAJAK UP</v>
      </c>
      <c r="BZ166" s="875">
        <f t="shared" si="371"/>
        <v>0</v>
      </c>
      <c r="CA166" s="876">
        <f t="shared" si="542"/>
        <v>8</v>
      </c>
      <c r="CB166" s="874" t="str">
        <f t="shared" si="495"/>
        <v>BUKU PEMBANTU PAJAK UP</v>
      </c>
      <c r="CC166" s="877">
        <f t="shared" si="376"/>
        <v>0</v>
      </c>
      <c r="CD166" s="805">
        <v>9</v>
      </c>
      <c r="CE166" s="806" t="str">
        <f t="shared" si="496"/>
        <v>BUKU PEMBANTU BUNGA REKENING</v>
      </c>
      <c r="CF166" s="807">
        <f t="shared" si="467"/>
        <v>0</v>
      </c>
      <c r="CG166" s="806">
        <f t="shared" si="543"/>
        <v>9</v>
      </c>
      <c r="CH166" s="806" t="str">
        <f t="shared" si="497"/>
        <v>BUKU PEMBANTU BUNGA REKENING</v>
      </c>
      <c r="CI166" s="808">
        <f t="shared" si="468"/>
        <v>0</v>
      </c>
      <c r="CJ166" s="835">
        <v>10</v>
      </c>
      <c r="CK166" s="836" t="str">
        <f t="shared" si="498"/>
        <v>BUKU PEMBANTU PAJAK UP &amp; LS</v>
      </c>
      <c r="CL166" s="837">
        <f t="shared" si="499"/>
        <v>0</v>
      </c>
      <c r="CM166" s="836">
        <f t="shared" si="544"/>
        <v>10</v>
      </c>
      <c r="CN166" s="836" t="str">
        <f t="shared" si="500"/>
        <v>BUKU PEMBANTU PAJAK UP &amp; LS</v>
      </c>
      <c r="CO166" s="838">
        <f t="shared" si="501"/>
        <v>0</v>
      </c>
      <c r="CP166" s="786">
        <f t="shared" si="502"/>
        <v>0</v>
      </c>
      <c r="CQ166" s="787">
        <f t="shared" si="503"/>
        <v>0</v>
      </c>
      <c r="CR166" s="782">
        <f t="shared" si="504"/>
        <v>0</v>
      </c>
      <c r="CS166" s="733">
        <v>11</v>
      </c>
      <c r="CT166" s="734" t="str">
        <f t="shared" si="505"/>
        <v>BUKU PENGESAHAN BELANJA</v>
      </c>
      <c r="CU166" s="735">
        <f t="shared" si="506"/>
        <v>0</v>
      </c>
      <c r="CV166" s="734">
        <f t="shared" si="545"/>
        <v>11</v>
      </c>
      <c r="CW166" s="736" t="str">
        <f t="shared" si="507"/>
        <v>BUKU PENGESAHAN BELANJA</v>
      </c>
      <c r="CX166" s="737">
        <f t="shared" si="508"/>
        <v>0</v>
      </c>
      <c r="CY166" s="769">
        <v>12</v>
      </c>
      <c r="CZ166" s="770" t="str">
        <f t="shared" si="469"/>
        <v>BUKU PENGEMBALIAN BELANJA</v>
      </c>
      <c r="DA166" s="771">
        <f t="shared" si="370"/>
        <v>0</v>
      </c>
      <c r="DB166" s="770">
        <f t="shared" si="523"/>
        <v>12</v>
      </c>
      <c r="DC166" s="770" t="str">
        <f t="shared" si="509"/>
        <v>BUKU PENGEMBALIAN BELANJA</v>
      </c>
      <c r="DD166" s="772">
        <f t="shared" si="510"/>
        <v>0</v>
      </c>
    </row>
    <row r="167" spans="1:108" x14ac:dyDescent="0.2">
      <c r="A167" s="647"/>
      <c r="B167" s="63"/>
      <c r="C167" s="677"/>
      <c r="D167" s="540"/>
      <c r="E167" s="653"/>
      <c r="F167" s="635"/>
      <c r="G167" s="684"/>
      <c r="H167" s="625"/>
      <c r="I167" s="650"/>
      <c r="J167" s="649"/>
      <c r="K167" s="687"/>
      <c r="L167" s="529"/>
      <c r="M167" s="687"/>
      <c r="N167" s="543"/>
      <c r="O167" s="651">
        <f t="shared" si="470"/>
        <v>0</v>
      </c>
      <c r="P167" s="1090">
        <f t="shared" si="471"/>
        <v>0</v>
      </c>
      <c r="Q167" s="641">
        <f t="shared" si="449"/>
        <v>0</v>
      </c>
      <c r="R167" s="640">
        <v>1</v>
      </c>
      <c r="S167" s="640" t="str">
        <f t="shared" si="450"/>
        <v>BUKU KAS UMUM</v>
      </c>
      <c r="T167" s="641">
        <f t="shared" si="451"/>
        <v>0</v>
      </c>
      <c r="U167" s="641">
        <f t="shared" si="452"/>
        <v>0</v>
      </c>
      <c r="V167" s="641">
        <f t="shared" si="453"/>
        <v>0</v>
      </c>
      <c r="W167" s="1082">
        <f t="shared" si="472"/>
        <v>0</v>
      </c>
      <c r="X167" s="641">
        <f t="shared" si="454"/>
        <v>0</v>
      </c>
      <c r="Y167" s="640">
        <f t="shared" si="473"/>
        <v>1</v>
      </c>
      <c r="Z167" s="640" t="str">
        <f t="shared" si="455"/>
        <v>BUKU KAS UMUM</v>
      </c>
      <c r="AA167" s="1083">
        <f t="shared" si="456"/>
        <v>0</v>
      </c>
      <c r="AB167" s="1055">
        <v>10</v>
      </c>
      <c r="AC167" s="1056" t="str">
        <f t="shared" si="474"/>
        <v>BUKU PEMBANTU PAJAK UP &amp; LS</v>
      </c>
      <c r="AD167" s="1057">
        <f t="shared" si="475"/>
        <v>0</v>
      </c>
      <c r="AE167" s="1057">
        <f t="shared" si="476"/>
        <v>0</v>
      </c>
      <c r="AF167" s="1057">
        <f t="shared" si="477"/>
        <v>0</v>
      </c>
      <c r="AG167" s="1057">
        <f t="shared" si="478"/>
        <v>0</v>
      </c>
      <c r="AH167" s="1057">
        <f t="shared" si="479"/>
        <v>0</v>
      </c>
      <c r="AI167" s="1058">
        <f t="shared" ref="AI167" si="558">AB167</f>
        <v>10</v>
      </c>
      <c r="AJ167" s="1058" t="str">
        <f t="shared" si="480"/>
        <v>BUKU PEMBANTU PAJAK UP &amp; LS</v>
      </c>
      <c r="AK167" s="1059">
        <f t="shared" si="457"/>
        <v>0</v>
      </c>
      <c r="AL167" s="1014">
        <v>2</v>
      </c>
      <c r="AM167" s="1015" t="str">
        <f t="shared" si="481"/>
        <v>BUKU PEMBANTU KAS TUNAI</v>
      </c>
      <c r="AN167" s="1016">
        <f t="shared" si="458"/>
        <v>0</v>
      </c>
      <c r="AO167" s="1015">
        <f t="shared" ref="AO167" si="559">AL167</f>
        <v>2</v>
      </c>
      <c r="AP167" s="1015" t="str">
        <f t="shared" si="482"/>
        <v>BUKU PEMBANTU KAS TUNAI</v>
      </c>
      <c r="AQ167" s="1017">
        <f t="shared" si="372"/>
        <v>0</v>
      </c>
      <c r="AR167" s="979">
        <v>3</v>
      </c>
      <c r="AS167" s="980" t="str">
        <f t="shared" si="483"/>
        <v>BUKU PEMBANTU BANK</v>
      </c>
      <c r="AT167" s="981">
        <f t="shared" si="459"/>
        <v>0</v>
      </c>
      <c r="AU167" s="981">
        <f t="shared" si="460"/>
        <v>0</v>
      </c>
      <c r="AV167" s="982">
        <f t="shared" si="484"/>
        <v>0</v>
      </c>
      <c r="AW167" s="983">
        <f t="shared" ref="AW167" si="560">AR167</f>
        <v>3</v>
      </c>
      <c r="AX167" s="980" t="str">
        <f t="shared" si="485"/>
        <v>BUKU PEMBANTU BANK</v>
      </c>
      <c r="AY167" s="984">
        <f t="shared" si="461"/>
        <v>0</v>
      </c>
      <c r="AZ167" s="702">
        <v>4</v>
      </c>
      <c r="BA167" s="649" t="str">
        <f t="shared" si="486"/>
        <v>BUKU PEMBANTU BPP</v>
      </c>
      <c r="BB167" s="651">
        <f t="shared" si="373"/>
        <v>0</v>
      </c>
      <c r="BC167" s="650">
        <f t="shared" ref="BC167" si="561">AZ167</f>
        <v>4</v>
      </c>
      <c r="BD167" s="649" t="str">
        <f t="shared" si="487"/>
        <v>BUKU PEMBANTU BPP</v>
      </c>
      <c r="BE167" s="709">
        <f t="shared" si="374"/>
        <v>0</v>
      </c>
      <c r="BF167" s="944">
        <v>5</v>
      </c>
      <c r="BG167" s="945" t="str">
        <f t="shared" si="488"/>
        <v>BUKU PEMBANTU UANG PERSEDIAAN</v>
      </c>
      <c r="BH167" s="946">
        <f t="shared" si="462"/>
        <v>0</v>
      </c>
      <c r="BI167" s="945">
        <f t="shared" ref="BI167" si="562">BF167</f>
        <v>5</v>
      </c>
      <c r="BJ167" s="947" t="str">
        <f t="shared" si="489"/>
        <v>BUKU PEMBANTU UANG PERSEDIAAN</v>
      </c>
      <c r="BK167" s="948">
        <f t="shared" si="375"/>
        <v>0</v>
      </c>
      <c r="BL167" s="909">
        <v>6</v>
      </c>
      <c r="BM167" s="910" t="str">
        <f t="shared" si="490"/>
        <v>BUKU PEMBANTU LS BENDAHARA</v>
      </c>
      <c r="BN167" s="911">
        <f t="shared" si="463"/>
        <v>0</v>
      </c>
      <c r="BO167" s="910">
        <f t="shared" ref="BO167" si="563">BL167</f>
        <v>6</v>
      </c>
      <c r="BP167" s="912" t="str">
        <f t="shared" si="491"/>
        <v>BUKU PEMBANTU LS BENDAHARA</v>
      </c>
      <c r="BQ167" s="913">
        <f t="shared" si="464"/>
        <v>0</v>
      </c>
      <c r="BR167" s="702">
        <v>7</v>
      </c>
      <c r="BS167" s="650" t="str">
        <f t="shared" si="492"/>
        <v>BUKU PEMBANTU UANG MUKA PERJADIN</v>
      </c>
      <c r="BT167" s="651">
        <f t="shared" si="465"/>
        <v>0</v>
      </c>
      <c r="BU167" s="650">
        <f t="shared" ref="BU167" si="564">BR167</f>
        <v>7</v>
      </c>
      <c r="BV167" s="649" t="str">
        <f t="shared" si="493"/>
        <v>BUKU PEMBANTU UANG MUKA PERJADIN</v>
      </c>
      <c r="BW167" s="709">
        <f t="shared" si="466"/>
        <v>0</v>
      </c>
      <c r="BX167" s="873">
        <v>8</v>
      </c>
      <c r="BY167" s="874" t="str">
        <f t="shared" si="494"/>
        <v>BUKU PEMBANTU PAJAK UP</v>
      </c>
      <c r="BZ167" s="875">
        <f t="shared" si="371"/>
        <v>0</v>
      </c>
      <c r="CA167" s="876">
        <f t="shared" ref="CA167" si="565">BX167</f>
        <v>8</v>
      </c>
      <c r="CB167" s="874" t="str">
        <f t="shared" si="495"/>
        <v>BUKU PEMBANTU PAJAK UP</v>
      </c>
      <c r="CC167" s="877">
        <f t="shared" si="376"/>
        <v>0</v>
      </c>
      <c r="CD167" s="805">
        <v>9</v>
      </c>
      <c r="CE167" s="806" t="str">
        <f t="shared" si="496"/>
        <v>BUKU PEMBANTU BUNGA REKENING</v>
      </c>
      <c r="CF167" s="807">
        <f t="shared" si="467"/>
        <v>0</v>
      </c>
      <c r="CG167" s="806">
        <f t="shared" ref="CG167" si="566">CD167</f>
        <v>9</v>
      </c>
      <c r="CH167" s="806" t="str">
        <f t="shared" si="497"/>
        <v>BUKU PEMBANTU BUNGA REKENING</v>
      </c>
      <c r="CI167" s="808">
        <f t="shared" si="468"/>
        <v>0</v>
      </c>
      <c r="CJ167" s="835">
        <v>10</v>
      </c>
      <c r="CK167" s="836" t="str">
        <f t="shared" si="498"/>
        <v>BUKU PEMBANTU PAJAK UP &amp; LS</v>
      </c>
      <c r="CL167" s="837">
        <f t="shared" si="499"/>
        <v>0</v>
      </c>
      <c r="CM167" s="836">
        <f t="shared" ref="CM167" si="567">CJ167</f>
        <v>10</v>
      </c>
      <c r="CN167" s="836" t="str">
        <f t="shared" si="500"/>
        <v>BUKU PEMBANTU PAJAK UP &amp; LS</v>
      </c>
      <c r="CO167" s="838">
        <f t="shared" si="501"/>
        <v>0</v>
      </c>
      <c r="CP167" s="786">
        <f t="shared" si="502"/>
        <v>0</v>
      </c>
      <c r="CQ167" s="787">
        <f t="shared" si="503"/>
        <v>0</v>
      </c>
      <c r="CR167" s="782">
        <f t="shared" si="504"/>
        <v>0</v>
      </c>
      <c r="CS167" s="733">
        <v>11</v>
      </c>
      <c r="CT167" s="734" t="str">
        <f t="shared" si="505"/>
        <v>BUKU PENGESAHAN BELANJA</v>
      </c>
      <c r="CU167" s="735">
        <f t="shared" si="506"/>
        <v>0</v>
      </c>
      <c r="CV167" s="734">
        <f t="shared" ref="CV167" si="568">CS167</f>
        <v>11</v>
      </c>
      <c r="CW167" s="736" t="str">
        <f t="shared" si="507"/>
        <v>BUKU PENGESAHAN BELANJA</v>
      </c>
      <c r="CX167" s="737">
        <f t="shared" si="508"/>
        <v>0</v>
      </c>
      <c r="CY167" s="769">
        <v>12</v>
      </c>
      <c r="CZ167" s="770" t="str">
        <f t="shared" si="469"/>
        <v>BUKU PENGEMBALIAN BELANJA</v>
      </c>
      <c r="DA167" s="771">
        <f t="shared" si="370"/>
        <v>0</v>
      </c>
      <c r="DB167" s="770">
        <f t="shared" ref="DB167" si="569">CY167</f>
        <v>12</v>
      </c>
      <c r="DC167" s="770" t="str">
        <f t="shared" si="509"/>
        <v>BUKU PENGEMBALIAN BELANJA</v>
      </c>
      <c r="DD167" s="772">
        <f t="shared" si="510"/>
        <v>0</v>
      </c>
    </row>
    <row r="168" spans="1:108" x14ac:dyDescent="0.2">
      <c r="A168" s="647"/>
      <c r="B168" s="63"/>
      <c r="C168" s="677"/>
      <c r="D168" s="601"/>
      <c r="E168" s="653"/>
      <c r="F168" s="635"/>
      <c r="G168" s="684"/>
      <c r="H168" s="625"/>
      <c r="I168" s="650"/>
      <c r="J168" s="649"/>
      <c r="K168" s="543"/>
      <c r="L168" s="529"/>
      <c r="M168" s="543"/>
      <c r="N168" s="543"/>
      <c r="O168" s="651">
        <f t="shared" si="470"/>
        <v>0</v>
      </c>
      <c r="P168" s="1090">
        <f t="shared" si="471"/>
        <v>0</v>
      </c>
      <c r="Q168" s="641">
        <f t="shared" si="449"/>
        <v>0</v>
      </c>
      <c r="R168" s="640">
        <v>1</v>
      </c>
      <c r="S168" s="640" t="str">
        <f t="shared" si="450"/>
        <v>BUKU KAS UMUM</v>
      </c>
      <c r="T168" s="641">
        <f t="shared" si="451"/>
        <v>0</v>
      </c>
      <c r="U168" s="641">
        <f t="shared" si="452"/>
        <v>0</v>
      </c>
      <c r="V168" s="641">
        <f t="shared" si="453"/>
        <v>0</v>
      </c>
      <c r="W168" s="1082">
        <f t="shared" si="472"/>
        <v>0</v>
      </c>
      <c r="X168" s="641">
        <f t="shared" si="454"/>
        <v>0</v>
      </c>
      <c r="Y168" s="640">
        <f t="shared" si="473"/>
        <v>1</v>
      </c>
      <c r="Z168" s="640" t="str">
        <f t="shared" si="455"/>
        <v>BUKU KAS UMUM</v>
      </c>
      <c r="AA168" s="1083">
        <f t="shared" si="456"/>
        <v>0</v>
      </c>
      <c r="AB168" s="1055">
        <v>10</v>
      </c>
      <c r="AC168" s="1056" t="str">
        <f t="shared" si="474"/>
        <v>BUKU PEMBANTU PAJAK UP &amp; LS</v>
      </c>
      <c r="AD168" s="1057">
        <f t="shared" si="475"/>
        <v>0</v>
      </c>
      <c r="AE168" s="1057">
        <f t="shared" si="476"/>
        <v>0</v>
      </c>
      <c r="AF168" s="1057">
        <f t="shared" si="477"/>
        <v>0</v>
      </c>
      <c r="AG168" s="1057">
        <f t="shared" si="478"/>
        <v>0</v>
      </c>
      <c r="AH168" s="1057">
        <f t="shared" si="479"/>
        <v>0</v>
      </c>
      <c r="AI168" s="1058">
        <f t="shared" si="535"/>
        <v>10</v>
      </c>
      <c r="AJ168" s="1058" t="str">
        <f t="shared" si="480"/>
        <v>BUKU PEMBANTU PAJAK UP &amp; LS</v>
      </c>
      <c r="AK168" s="1059">
        <f t="shared" si="457"/>
        <v>0</v>
      </c>
      <c r="AL168" s="1014">
        <v>2</v>
      </c>
      <c r="AM168" s="1015" t="str">
        <f t="shared" si="481"/>
        <v>BUKU PEMBANTU KAS TUNAI</v>
      </c>
      <c r="AN168" s="1016">
        <f t="shared" si="458"/>
        <v>0</v>
      </c>
      <c r="AO168" s="1015">
        <f t="shared" si="536"/>
        <v>2</v>
      </c>
      <c r="AP168" s="1015" t="str">
        <f t="shared" si="482"/>
        <v>BUKU PEMBANTU KAS TUNAI</v>
      </c>
      <c r="AQ168" s="1017">
        <f t="shared" si="372"/>
        <v>0</v>
      </c>
      <c r="AR168" s="979">
        <v>3</v>
      </c>
      <c r="AS168" s="980" t="str">
        <f t="shared" si="483"/>
        <v>BUKU PEMBANTU BANK</v>
      </c>
      <c r="AT168" s="981">
        <f t="shared" si="459"/>
        <v>0</v>
      </c>
      <c r="AU168" s="981">
        <f t="shared" si="460"/>
        <v>0</v>
      </c>
      <c r="AV168" s="982">
        <f t="shared" si="484"/>
        <v>0</v>
      </c>
      <c r="AW168" s="983">
        <f t="shared" si="537"/>
        <v>3</v>
      </c>
      <c r="AX168" s="980" t="str">
        <f t="shared" si="485"/>
        <v>BUKU PEMBANTU BANK</v>
      </c>
      <c r="AY168" s="984">
        <f t="shared" si="461"/>
        <v>0</v>
      </c>
      <c r="AZ168" s="702">
        <v>4</v>
      </c>
      <c r="BA168" s="649" t="str">
        <f t="shared" si="486"/>
        <v>BUKU PEMBANTU BPP</v>
      </c>
      <c r="BB168" s="651">
        <f t="shared" si="373"/>
        <v>0</v>
      </c>
      <c r="BC168" s="650">
        <f t="shared" si="538"/>
        <v>4</v>
      </c>
      <c r="BD168" s="649" t="str">
        <f t="shared" si="487"/>
        <v>BUKU PEMBANTU BPP</v>
      </c>
      <c r="BE168" s="709">
        <f t="shared" si="374"/>
        <v>0</v>
      </c>
      <c r="BF168" s="944">
        <v>5</v>
      </c>
      <c r="BG168" s="945" t="str">
        <f t="shared" si="488"/>
        <v>BUKU PEMBANTU UANG PERSEDIAAN</v>
      </c>
      <c r="BH168" s="946">
        <f t="shared" si="462"/>
        <v>0</v>
      </c>
      <c r="BI168" s="945">
        <f t="shared" si="539"/>
        <v>5</v>
      </c>
      <c r="BJ168" s="947" t="str">
        <f t="shared" si="489"/>
        <v>BUKU PEMBANTU UANG PERSEDIAAN</v>
      </c>
      <c r="BK168" s="948">
        <f t="shared" si="375"/>
        <v>0</v>
      </c>
      <c r="BL168" s="909">
        <v>6</v>
      </c>
      <c r="BM168" s="910" t="str">
        <f t="shared" si="490"/>
        <v>BUKU PEMBANTU LS BENDAHARA</v>
      </c>
      <c r="BN168" s="911">
        <f t="shared" si="463"/>
        <v>0</v>
      </c>
      <c r="BO168" s="910">
        <f t="shared" si="540"/>
        <v>6</v>
      </c>
      <c r="BP168" s="912" t="str">
        <f t="shared" si="491"/>
        <v>BUKU PEMBANTU LS BENDAHARA</v>
      </c>
      <c r="BQ168" s="913">
        <f t="shared" si="464"/>
        <v>0</v>
      </c>
      <c r="BR168" s="702">
        <v>7</v>
      </c>
      <c r="BS168" s="650" t="str">
        <f t="shared" si="492"/>
        <v>BUKU PEMBANTU UANG MUKA PERJADIN</v>
      </c>
      <c r="BT168" s="651">
        <f t="shared" si="465"/>
        <v>0</v>
      </c>
      <c r="BU168" s="650">
        <f t="shared" si="541"/>
        <v>7</v>
      </c>
      <c r="BV168" s="649" t="str">
        <f t="shared" si="493"/>
        <v>BUKU PEMBANTU UANG MUKA PERJADIN</v>
      </c>
      <c r="BW168" s="709">
        <f t="shared" si="466"/>
        <v>0</v>
      </c>
      <c r="BX168" s="873">
        <v>8</v>
      </c>
      <c r="BY168" s="874" t="str">
        <f t="shared" si="494"/>
        <v>BUKU PEMBANTU PAJAK UP</v>
      </c>
      <c r="BZ168" s="875">
        <f t="shared" si="371"/>
        <v>0</v>
      </c>
      <c r="CA168" s="876">
        <f t="shared" si="542"/>
        <v>8</v>
      </c>
      <c r="CB168" s="874" t="str">
        <f t="shared" si="495"/>
        <v>BUKU PEMBANTU PAJAK UP</v>
      </c>
      <c r="CC168" s="877">
        <f t="shared" si="376"/>
        <v>0</v>
      </c>
      <c r="CD168" s="805">
        <v>9</v>
      </c>
      <c r="CE168" s="806" t="str">
        <f t="shared" si="496"/>
        <v>BUKU PEMBANTU BUNGA REKENING</v>
      </c>
      <c r="CF168" s="807">
        <f t="shared" si="467"/>
        <v>0</v>
      </c>
      <c r="CG168" s="806">
        <f t="shared" si="543"/>
        <v>9</v>
      </c>
      <c r="CH168" s="806" t="str">
        <f t="shared" si="497"/>
        <v>BUKU PEMBANTU BUNGA REKENING</v>
      </c>
      <c r="CI168" s="808">
        <f t="shared" si="468"/>
        <v>0</v>
      </c>
      <c r="CJ168" s="835">
        <v>10</v>
      </c>
      <c r="CK168" s="836" t="str">
        <f t="shared" si="498"/>
        <v>BUKU PEMBANTU PAJAK UP &amp; LS</v>
      </c>
      <c r="CL168" s="837">
        <f t="shared" si="499"/>
        <v>0</v>
      </c>
      <c r="CM168" s="836">
        <f t="shared" si="544"/>
        <v>10</v>
      </c>
      <c r="CN168" s="836" t="str">
        <f t="shared" si="500"/>
        <v>BUKU PEMBANTU PAJAK UP &amp; LS</v>
      </c>
      <c r="CO168" s="838">
        <f t="shared" si="501"/>
        <v>0</v>
      </c>
      <c r="CP168" s="786">
        <f t="shared" si="502"/>
        <v>0</v>
      </c>
      <c r="CQ168" s="787">
        <f t="shared" si="503"/>
        <v>0</v>
      </c>
      <c r="CR168" s="782">
        <f t="shared" si="504"/>
        <v>0</v>
      </c>
      <c r="CS168" s="733">
        <v>11</v>
      </c>
      <c r="CT168" s="734" t="str">
        <f t="shared" si="505"/>
        <v>BUKU PENGESAHAN BELANJA</v>
      </c>
      <c r="CU168" s="735">
        <f t="shared" si="506"/>
        <v>0</v>
      </c>
      <c r="CV168" s="734">
        <f t="shared" si="545"/>
        <v>11</v>
      </c>
      <c r="CW168" s="736" t="str">
        <f t="shared" si="507"/>
        <v>BUKU PENGESAHAN BELANJA</v>
      </c>
      <c r="CX168" s="737">
        <f t="shared" si="508"/>
        <v>0</v>
      </c>
      <c r="CY168" s="769">
        <v>12</v>
      </c>
      <c r="CZ168" s="770" t="str">
        <f t="shared" si="469"/>
        <v>BUKU PENGEMBALIAN BELANJA</v>
      </c>
      <c r="DA168" s="771">
        <f t="shared" si="370"/>
        <v>0</v>
      </c>
      <c r="DB168" s="770">
        <f t="shared" si="523"/>
        <v>12</v>
      </c>
      <c r="DC168" s="770" t="str">
        <f t="shared" si="509"/>
        <v>BUKU PENGEMBALIAN BELANJA</v>
      </c>
      <c r="DD168" s="772">
        <f t="shared" si="510"/>
        <v>0</v>
      </c>
    </row>
    <row r="169" spans="1:108" x14ac:dyDescent="0.2">
      <c r="A169" s="647"/>
      <c r="B169" s="63"/>
      <c r="C169" s="677"/>
      <c r="D169" s="540"/>
      <c r="E169" s="653"/>
      <c r="F169" s="635"/>
      <c r="G169" s="684"/>
      <c r="H169" s="625"/>
      <c r="I169" s="650"/>
      <c r="J169" s="649"/>
      <c r="K169" s="543"/>
      <c r="L169" s="529"/>
      <c r="M169" s="543"/>
      <c r="N169" s="543"/>
      <c r="O169" s="651">
        <f t="shared" si="470"/>
        <v>0</v>
      </c>
      <c r="P169" s="1090">
        <f t="shared" si="471"/>
        <v>0</v>
      </c>
      <c r="Q169" s="641">
        <f t="shared" si="449"/>
        <v>0</v>
      </c>
      <c r="R169" s="640">
        <v>1</v>
      </c>
      <c r="S169" s="640" t="str">
        <f t="shared" si="450"/>
        <v>BUKU KAS UMUM</v>
      </c>
      <c r="T169" s="641">
        <f t="shared" si="451"/>
        <v>0</v>
      </c>
      <c r="U169" s="641">
        <f t="shared" si="452"/>
        <v>0</v>
      </c>
      <c r="V169" s="641">
        <f t="shared" si="453"/>
        <v>0</v>
      </c>
      <c r="W169" s="1082">
        <f t="shared" si="472"/>
        <v>0</v>
      </c>
      <c r="X169" s="641">
        <f t="shared" si="454"/>
        <v>0</v>
      </c>
      <c r="Y169" s="640">
        <f t="shared" si="473"/>
        <v>1</v>
      </c>
      <c r="Z169" s="640" t="str">
        <f t="shared" si="455"/>
        <v>BUKU KAS UMUM</v>
      </c>
      <c r="AA169" s="1083">
        <f t="shared" si="456"/>
        <v>0</v>
      </c>
      <c r="AB169" s="1055">
        <v>10</v>
      </c>
      <c r="AC169" s="1056" t="str">
        <f t="shared" si="474"/>
        <v>BUKU PEMBANTU PAJAK UP &amp; LS</v>
      </c>
      <c r="AD169" s="1057">
        <f t="shared" si="475"/>
        <v>0</v>
      </c>
      <c r="AE169" s="1057">
        <f t="shared" si="476"/>
        <v>0</v>
      </c>
      <c r="AF169" s="1057">
        <f t="shared" si="477"/>
        <v>0</v>
      </c>
      <c r="AG169" s="1057">
        <f t="shared" si="478"/>
        <v>0</v>
      </c>
      <c r="AH169" s="1057">
        <f t="shared" si="479"/>
        <v>0</v>
      </c>
      <c r="AI169" s="1058">
        <f t="shared" ref="AI169" si="570">AB169</f>
        <v>10</v>
      </c>
      <c r="AJ169" s="1058" t="str">
        <f t="shared" si="480"/>
        <v>BUKU PEMBANTU PAJAK UP &amp; LS</v>
      </c>
      <c r="AK169" s="1059">
        <f t="shared" si="457"/>
        <v>0</v>
      </c>
      <c r="AL169" s="1014">
        <v>2</v>
      </c>
      <c r="AM169" s="1015" t="str">
        <f t="shared" si="481"/>
        <v>BUKU PEMBANTU KAS TUNAI</v>
      </c>
      <c r="AN169" s="1016">
        <f t="shared" si="458"/>
        <v>0</v>
      </c>
      <c r="AO169" s="1015">
        <f t="shared" ref="AO169" si="571">AL169</f>
        <v>2</v>
      </c>
      <c r="AP169" s="1015" t="str">
        <f t="shared" si="482"/>
        <v>BUKU PEMBANTU KAS TUNAI</v>
      </c>
      <c r="AQ169" s="1017">
        <f t="shared" si="372"/>
        <v>0</v>
      </c>
      <c r="AR169" s="979">
        <v>3</v>
      </c>
      <c r="AS169" s="980" t="str">
        <f t="shared" si="483"/>
        <v>BUKU PEMBANTU BANK</v>
      </c>
      <c r="AT169" s="981">
        <f t="shared" si="459"/>
        <v>0</v>
      </c>
      <c r="AU169" s="981">
        <f t="shared" si="460"/>
        <v>0</v>
      </c>
      <c r="AV169" s="982">
        <f t="shared" si="484"/>
        <v>0</v>
      </c>
      <c r="AW169" s="983">
        <f t="shared" ref="AW169" si="572">AR169</f>
        <v>3</v>
      </c>
      <c r="AX169" s="980" t="str">
        <f t="shared" si="485"/>
        <v>BUKU PEMBANTU BANK</v>
      </c>
      <c r="AY169" s="984">
        <f t="shared" si="461"/>
        <v>0</v>
      </c>
      <c r="AZ169" s="702">
        <v>4</v>
      </c>
      <c r="BA169" s="649" t="str">
        <f t="shared" si="486"/>
        <v>BUKU PEMBANTU BPP</v>
      </c>
      <c r="BB169" s="651">
        <f t="shared" si="373"/>
        <v>0</v>
      </c>
      <c r="BC169" s="650">
        <f t="shared" ref="BC169" si="573">AZ169</f>
        <v>4</v>
      </c>
      <c r="BD169" s="649" t="str">
        <f t="shared" si="487"/>
        <v>BUKU PEMBANTU BPP</v>
      </c>
      <c r="BE169" s="709">
        <f t="shared" si="374"/>
        <v>0</v>
      </c>
      <c r="BF169" s="944">
        <v>5</v>
      </c>
      <c r="BG169" s="945" t="str">
        <f t="shared" si="488"/>
        <v>BUKU PEMBANTU UANG PERSEDIAAN</v>
      </c>
      <c r="BH169" s="946">
        <f t="shared" si="462"/>
        <v>0</v>
      </c>
      <c r="BI169" s="945">
        <f t="shared" ref="BI169" si="574">BF169</f>
        <v>5</v>
      </c>
      <c r="BJ169" s="947" t="str">
        <f t="shared" si="489"/>
        <v>BUKU PEMBANTU UANG PERSEDIAAN</v>
      </c>
      <c r="BK169" s="948">
        <f t="shared" si="375"/>
        <v>0</v>
      </c>
      <c r="BL169" s="909">
        <v>6</v>
      </c>
      <c r="BM169" s="910" t="str">
        <f t="shared" si="490"/>
        <v>BUKU PEMBANTU LS BENDAHARA</v>
      </c>
      <c r="BN169" s="911">
        <f t="shared" si="463"/>
        <v>0</v>
      </c>
      <c r="BO169" s="910">
        <f t="shared" ref="BO169" si="575">BL169</f>
        <v>6</v>
      </c>
      <c r="BP169" s="912" t="str">
        <f t="shared" si="491"/>
        <v>BUKU PEMBANTU LS BENDAHARA</v>
      </c>
      <c r="BQ169" s="913">
        <f t="shared" si="464"/>
        <v>0</v>
      </c>
      <c r="BR169" s="702">
        <v>7</v>
      </c>
      <c r="BS169" s="650" t="str">
        <f t="shared" si="492"/>
        <v>BUKU PEMBANTU UANG MUKA PERJADIN</v>
      </c>
      <c r="BT169" s="651">
        <f t="shared" si="465"/>
        <v>0</v>
      </c>
      <c r="BU169" s="650">
        <f t="shared" ref="BU169" si="576">BR169</f>
        <v>7</v>
      </c>
      <c r="BV169" s="649" t="str">
        <f t="shared" si="493"/>
        <v>BUKU PEMBANTU UANG MUKA PERJADIN</v>
      </c>
      <c r="BW169" s="709">
        <f t="shared" si="466"/>
        <v>0</v>
      </c>
      <c r="BX169" s="873">
        <v>8</v>
      </c>
      <c r="BY169" s="874" t="str">
        <f t="shared" si="494"/>
        <v>BUKU PEMBANTU PAJAK UP</v>
      </c>
      <c r="BZ169" s="875">
        <f t="shared" si="371"/>
        <v>0</v>
      </c>
      <c r="CA169" s="876">
        <f t="shared" ref="CA169" si="577">BX169</f>
        <v>8</v>
      </c>
      <c r="CB169" s="874" t="str">
        <f t="shared" si="495"/>
        <v>BUKU PEMBANTU PAJAK UP</v>
      </c>
      <c r="CC169" s="877">
        <f t="shared" si="376"/>
        <v>0</v>
      </c>
      <c r="CD169" s="805">
        <v>9</v>
      </c>
      <c r="CE169" s="806" t="str">
        <f t="shared" si="496"/>
        <v>BUKU PEMBANTU BUNGA REKENING</v>
      </c>
      <c r="CF169" s="807">
        <f t="shared" si="467"/>
        <v>0</v>
      </c>
      <c r="CG169" s="806">
        <f t="shared" ref="CG169" si="578">CD169</f>
        <v>9</v>
      </c>
      <c r="CH169" s="806" t="str">
        <f t="shared" si="497"/>
        <v>BUKU PEMBANTU BUNGA REKENING</v>
      </c>
      <c r="CI169" s="808">
        <f t="shared" si="468"/>
        <v>0</v>
      </c>
      <c r="CJ169" s="835">
        <v>10</v>
      </c>
      <c r="CK169" s="836" t="str">
        <f t="shared" si="498"/>
        <v>BUKU PEMBANTU PAJAK UP &amp; LS</v>
      </c>
      <c r="CL169" s="837">
        <f t="shared" si="499"/>
        <v>0</v>
      </c>
      <c r="CM169" s="836">
        <f t="shared" ref="CM169" si="579">CJ169</f>
        <v>10</v>
      </c>
      <c r="CN169" s="836" t="str">
        <f t="shared" si="500"/>
        <v>BUKU PEMBANTU PAJAK UP &amp; LS</v>
      </c>
      <c r="CO169" s="838">
        <f t="shared" si="501"/>
        <v>0</v>
      </c>
      <c r="CP169" s="786">
        <f t="shared" si="502"/>
        <v>0</v>
      </c>
      <c r="CQ169" s="787">
        <f t="shared" si="503"/>
        <v>0</v>
      </c>
      <c r="CR169" s="782">
        <f t="shared" si="504"/>
        <v>0</v>
      </c>
      <c r="CS169" s="733">
        <v>11</v>
      </c>
      <c r="CT169" s="734" t="str">
        <f t="shared" si="505"/>
        <v>BUKU PENGESAHAN BELANJA</v>
      </c>
      <c r="CU169" s="735">
        <f t="shared" si="506"/>
        <v>0</v>
      </c>
      <c r="CV169" s="734">
        <f t="shared" ref="CV169" si="580">CS169</f>
        <v>11</v>
      </c>
      <c r="CW169" s="736" t="str">
        <f t="shared" si="507"/>
        <v>BUKU PENGESAHAN BELANJA</v>
      </c>
      <c r="CX169" s="737">
        <f t="shared" si="508"/>
        <v>0</v>
      </c>
      <c r="CY169" s="769">
        <v>12</v>
      </c>
      <c r="CZ169" s="770" t="str">
        <f t="shared" si="469"/>
        <v>BUKU PENGEMBALIAN BELANJA</v>
      </c>
      <c r="DA169" s="771">
        <f t="shared" si="370"/>
        <v>0</v>
      </c>
      <c r="DB169" s="770">
        <f t="shared" ref="DB169" si="581">CY169</f>
        <v>12</v>
      </c>
      <c r="DC169" s="770" t="str">
        <f t="shared" si="509"/>
        <v>BUKU PENGEMBALIAN BELANJA</v>
      </c>
      <c r="DD169" s="772">
        <f t="shared" si="510"/>
        <v>0</v>
      </c>
    </row>
    <row r="170" spans="1:108" x14ac:dyDescent="0.2">
      <c r="A170" s="647"/>
      <c r="B170" s="63"/>
      <c r="C170" s="677"/>
      <c r="D170" s="601"/>
      <c r="E170" s="648"/>
      <c r="F170" s="610"/>
      <c r="G170" s="684"/>
      <c r="H170" s="625"/>
      <c r="I170" s="650"/>
      <c r="J170" s="649"/>
      <c r="K170" s="688"/>
      <c r="L170" s="529"/>
      <c r="M170" s="543"/>
      <c r="N170" s="543"/>
      <c r="O170" s="651">
        <f t="shared" si="470"/>
        <v>0</v>
      </c>
      <c r="P170" s="1090">
        <f t="shared" si="471"/>
        <v>0</v>
      </c>
      <c r="Q170" s="641">
        <f t="shared" si="449"/>
        <v>0</v>
      </c>
      <c r="R170" s="640">
        <v>1</v>
      </c>
      <c r="S170" s="640" t="str">
        <f t="shared" si="450"/>
        <v>BUKU KAS UMUM</v>
      </c>
      <c r="T170" s="641">
        <f t="shared" si="451"/>
        <v>0</v>
      </c>
      <c r="U170" s="641">
        <f t="shared" si="452"/>
        <v>0</v>
      </c>
      <c r="V170" s="641">
        <f t="shared" si="453"/>
        <v>0</v>
      </c>
      <c r="W170" s="1082">
        <f t="shared" si="472"/>
        <v>0</v>
      </c>
      <c r="X170" s="641">
        <f t="shared" si="454"/>
        <v>0</v>
      </c>
      <c r="Y170" s="640">
        <f t="shared" si="473"/>
        <v>1</v>
      </c>
      <c r="Z170" s="640" t="str">
        <f t="shared" si="455"/>
        <v>BUKU KAS UMUM</v>
      </c>
      <c r="AA170" s="1083">
        <f t="shared" si="456"/>
        <v>0</v>
      </c>
      <c r="AB170" s="1055">
        <v>10</v>
      </c>
      <c r="AC170" s="1056" t="str">
        <f t="shared" si="474"/>
        <v>BUKU PEMBANTU PAJAK UP &amp; LS</v>
      </c>
      <c r="AD170" s="1057">
        <f t="shared" si="475"/>
        <v>0</v>
      </c>
      <c r="AE170" s="1057">
        <f t="shared" si="476"/>
        <v>0</v>
      </c>
      <c r="AF170" s="1057">
        <f t="shared" si="477"/>
        <v>0</v>
      </c>
      <c r="AG170" s="1057">
        <f t="shared" si="478"/>
        <v>0</v>
      </c>
      <c r="AH170" s="1057">
        <f t="shared" si="479"/>
        <v>0</v>
      </c>
      <c r="AI170" s="1058">
        <f t="shared" si="535"/>
        <v>10</v>
      </c>
      <c r="AJ170" s="1058" t="str">
        <f t="shared" si="480"/>
        <v>BUKU PEMBANTU PAJAK UP &amp; LS</v>
      </c>
      <c r="AK170" s="1059">
        <f t="shared" si="457"/>
        <v>0</v>
      </c>
      <c r="AL170" s="1014">
        <v>2</v>
      </c>
      <c r="AM170" s="1015" t="str">
        <f t="shared" si="481"/>
        <v>BUKU PEMBANTU KAS TUNAI</v>
      </c>
      <c r="AN170" s="1016">
        <f t="shared" si="458"/>
        <v>0</v>
      </c>
      <c r="AO170" s="1015">
        <f t="shared" si="536"/>
        <v>2</v>
      </c>
      <c r="AP170" s="1015" t="str">
        <f t="shared" si="482"/>
        <v>BUKU PEMBANTU KAS TUNAI</v>
      </c>
      <c r="AQ170" s="1017">
        <f t="shared" si="372"/>
        <v>0</v>
      </c>
      <c r="AR170" s="979">
        <v>3</v>
      </c>
      <c r="AS170" s="980" t="str">
        <f t="shared" si="483"/>
        <v>BUKU PEMBANTU BANK</v>
      </c>
      <c r="AT170" s="981">
        <f t="shared" si="459"/>
        <v>0</v>
      </c>
      <c r="AU170" s="981">
        <f t="shared" si="460"/>
        <v>0</v>
      </c>
      <c r="AV170" s="982">
        <f t="shared" si="484"/>
        <v>0</v>
      </c>
      <c r="AW170" s="983">
        <f t="shared" si="537"/>
        <v>3</v>
      </c>
      <c r="AX170" s="980" t="str">
        <f t="shared" si="485"/>
        <v>BUKU PEMBANTU BANK</v>
      </c>
      <c r="AY170" s="984">
        <f t="shared" si="461"/>
        <v>0</v>
      </c>
      <c r="AZ170" s="702">
        <v>4</v>
      </c>
      <c r="BA170" s="649" t="str">
        <f t="shared" si="486"/>
        <v>BUKU PEMBANTU BPP</v>
      </c>
      <c r="BB170" s="651">
        <f t="shared" si="373"/>
        <v>0</v>
      </c>
      <c r="BC170" s="650">
        <f t="shared" si="538"/>
        <v>4</v>
      </c>
      <c r="BD170" s="649" t="str">
        <f t="shared" si="487"/>
        <v>BUKU PEMBANTU BPP</v>
      </c>
      <c r="BE170" s="709">
        <f t="shared" si="374"/>
        <v>0</v>
      </c>
      <c r="BF170" s="944">
        <v>5</v>
      </c>
      <c r="BG170" s="945" t="str">
        <f t="shared" si="488"/>
        <v>BUKU PEMBANTU UANG PERSEDIAAN</v>
      </c>
      <c r="BH170" s="946">
        <f t="shared" si="462"/>
        <v>0</v>
      </c>
      <c r="BI170" s="945">
        <f t="shared" si="539"/>
        <v>5</v>
      </c>
      <c r="BJ170" s="947" t="str">
        <f t="shared" si="489"/>
        <v>BUKU PEMBANTU UANG PERSEDIAAN</v>
      </c>
      <c r="BK170" s="948">
        <f t="shared" si="375"/>
        <v>0</v>
      </c>
      <c r="BL170" s="909">
        <v>6</v>
      </c>
      <c r="BM170" s="910" t="str">
        <f t="shared" si="490"/>
        <v>BUKU PEMBANTU LS BENDAHARA</v>
      </c>
      <c r="BN170" s="911">
        <f t="shared" si="463"/>
        <v>0</v>
      </c>
      <c r="BO170" s="910">
        <f t="shared" si="540"/>
        <v>6</v>
      </c>
      <c r="BP170" s="912" t="str">
        <f t="shared" si="491"/>
        <v>BUKU PEMBANTU LS BENDAHARA</v>
      </c>
      <c r="BQ170" s="913">
        <f t="shared" si="464"/>
        <v>0</v>
      </c>
      <c r="BR170" s="702">
        <v>7</v>
      </c>
      <c r="BS170" s="650" t="str">
        <f t="shared" si="492"/>
        <v>BUKU PEMBANTU UANG MUKA PERJADIN</v>
      </c>
      <c r="BT170" s="651">
        <f t="shared" si="465"/>
        <v>0</v>
      </c>
      <c r="BU170" s="650">
        <f t="shared" si="541"/>
        <v>7</v>
      </c>
      <c r="BV170" s="649" t="str">
        <f t="shared" si="493"/>
        <v>BUKU PEMBANTU UANG MUKA PERJADIN</v>
      </c>
      <c r="BW170" s="709">
        <f t="shared" si="466"/>
        <v>0</v>
      </c>
      <c r="BX170" s="873">
        <v>8</v>
      </c>
      <c r="BY170" s="874" t="str">
        <f t="shared" si="494"/>
        <v>BUKU PEMBANTU PAJAK UP</v>
      </c>
      <c r="BZ170" s="875">
        <f t="shared" si="371"/>
        <v>0</v>
      </c>
      <c r="CA170" s="876">
        <f t="shared" si="542"/>
        <v>8</v>
      </c>
      <c r="CB170" s="874" t="str">
        <f t="shared" si="495"/>
        <v>BUKU PEMBANTU PAJAK UP</v>
      </c>
      <c r="CC170" s="877">
        <f t="shared" si="376"/>
        <v>0</v>
      </c>
      <c r="CD170" s="805">
        <v>9</v>
      </c>
      <c r="CE170" s="806" t="str">
        <f t="shared" si="496"/>
        <v>BUKU PEMBANTU BUNGA REKENING</v>
      </c>
      <c r="CF170" s="807">
        <f t="shared" si="467"/>
        <v>0</v>
      </c>
      <c r="CG170" s="806">
        <f t="shared" si="543"/>
        <v>9</v>
      </c>
      <c r="CH170" s="806" t="str">
        <f t="shared" si="497"/>
        <v>BUKU PEMBANTU BUNGA REKENING</v>
      </c>
      <c r="CI170" s="808">
        <f t="shared" si="468"/>
        <v>0</v>
      </c>
      <c r="CJ170" s="835">
        <v>10</v>
      </c>
      <c r="CK170" s="836" t="str">
        <f t="shared" si="498"/>
        <v>BUKU PEMBANTU PAJAK UP &amp; LS</v>
      </c>
      <c r="CL170" s="837">
        <f t="shared" si="499"/>
        <v>0</v>
      </c>
      <c r="CM170" s="836">
        <f t="shared" si="544"/>
        <v>10</v>
      </c>
      <c r="CN170" s="836" t="str">
        <f t="shared" si="500"/>
        <v>BUKU PEMBANTU PAJAK UP &amp; LS</v>
      </c>
      <c r="CO170" s="838">
        <f t="shared" si="501"/>
        <v>0</v>
      </c>
      <c r="CP170" s="786">
        <f t="shared" si="502"/>
        <v>0</v>
      </c>
      <c r="CQ170" s="787">
        <f t="shared" si="503"/>
        <v>0</v>
      </c>
      <c r="CR170" s="782">
        <f t="shared" si="504"/>
        <v>0</v>
      </c>
      <c r="CS170" s="733">
        <v>11</v>
      </c>
      <c r="CT170" s="734" t="str">
        <f t="shared" si="505"/>
        <v>BUKU PENGESAHAN BELANJA</v>
      </c>
      <c r="CU170" s="735">
        <f t="shared" si="506"/>
        <v>0</v>
      </c>
      <c r="CV170" s="734">
        <f t="shared" si="545"/>
        <v>11</v>
      </c>
      <c r="CW170" s="736" t="str">
        <f t="shared" si="507"/>
        <v>BUKU PENGESAHAN BELANJA</v>
      </c>
      <c r="CX170" s="737">
        <f t="shared" si="508"/>
        <v>0</v>
      </c>
      <c r="CY170" s="769">
        <v>12</v>
      </c>
      <c r="CZ170" s="770" t="str">
        <f t="shared" si="469"/>
        <v>BUKU PENGEMBALIAN BELANJA</v>
      </c>
      <c r="DA170" s="771">
        <f t="shared" si="370"/>
        <v>0</v>
      </c>
      <c r="DB170" s="770">
        <f t="shared" si="523"/>
        <v>12</v>
      </c>
      <c r="DC170" s="770" t="str">
        <f t="shared" si="509"/>
        <v>BUKU PENGEMBALIAN BELANJA</v>
      </c>
      <c r="DD170" s="772">
        <f t="shared" si="510"/>
        <v>0</v>
      </c>
    </row>
    <row r="171" spans="1:108" x14ac:dyDescent="0.2">
      <c r="A171" s="647"/>
      <c r="B171" s="63"/>
      <c r="C171" s="677"/>
      <c r="D171" s="540"/>
      <c r="E171" s="648"/>
      <c r="F171" s="610"/>
      <c r="G171" s="689"/>
      <c r="H171" s="625"/>
      <c r="I171" s="650"/>
      <c r="J171" s="543"/>
      <c r="K171" s="543"/>
      <c r="L171" s="529"/>
      <c r="M171" s="543"/>
      <c r="N171" s="543"/>
      <c r="O171" s="651">
        <f t="shared" si="470"/>
        <v>0</v>
      </c>
      <c r="P171" s="1090">
        <f t="shared" si="471"/>
        <v>0</v>
      </c>
      <c r="Q171" s="641">
        <f t="shared" si="449"/>
        <v>0</v>
      </c>
      <c r="R171" s="640">
        <v>1</v>
      </c>
      <c r="S171" s="640" t="str">
        <f t="shared" si="450"/>
        <v>BUKU KAS UMUM</v>
      </c>
      <c r="T171" s="641">
        <f t="shared" si="451"/>
        <v>0</v>
      </c>
      <c r="U171" s="641">
        <f t="shared" si="452"/>
        <v>0</v>
      </c>
      <c r="V171" s="641">
        <f t="shared" si="453"/>
        <v>0</v>
      </c>
      <c r="W171" s="1082">
        <f t="shared" si="472"/>
        <v>0</v>
      </c>
      <c r="X171" s="641">
        <f t="shared" si="454"/>
        <v>0</v>
      </c>
      <c r="Y171" s="640">
        <f t="shared" si="473"/>
        <v>1</v>
      </c>
      <c r="Z171" s="640" t="str">
        <f t="shared" si="455"/>
        <v>BUKU KAS UMUM</v>
      </c>
      <c r="AA171" s="1083">
        <f t="shared" si="456"/>
        <v>0</v>
      </c>
      <c r="AB171" s="1055">
        <v>10</v>
      </c>
      <c r="AC171" s="1056" t="str">
        <f t="shared" si="474"/>
        <v>BUKU PEMBANTU PAJAK UP &amp; LS</v>
      </c>
      <c r="AD171" s="1057">
        <f t="shared" si="475"/>
        <v>0</v>
      </c>
      <c r="AE171" s="1057">
        <f t="shared" si="476"/>
        <v>0</v>
      </c>
      <c r="AF171" s="1057">
        <f t="shared" si="477"/>
        <v>0</v>
      </c>
      <c r="AG171" s="1057">
        <f t="shared" si="478"/>
        <v>0</v>
      </c>
      <c r="AH171" s="1057">
        <f t="shared" si="479"/>
        <v>0</v>
      </c>
      <c r="AI171" s="1058">
        <f t="shared" si="535"/>
        <v>10</v>
      </c>
      <c r="AJ171" s="1058" t="str">
        <f t="shared" si="480"/>
        <v>BUKU PEMBANTU PAJAK UP &amp; LS</v>
      </c>
      <c r="AK171" s="1059">
        <f t="shared" si="457"/>
        <v>0</v>
      </c>
      <c r="AL171" s="1014">
        <v>2</v>
      </c>
      <c r="AM171" s="1015" t="str">
        <f t="shared" si="481"/>
        <v>BUKU PEMBANTU KAS TUNAI</v>
      </c>
      <c r="AN171" s="1016">
        <f t="shared" si="458"/>
        <v>0</v>
      </c>
      <c r="AO171" s="1015">
        <f t="shared" si="536"/>
        <v>2</v>
      </c>
      <c r="AP171" s="1015" t="str">
        <f t="shared" si="482"/>
        <v>BUKU PEMBANTU KAS TUNAI</v>
      </c>
      <c r="AQ171" s="1017">
        <f t="shared" si="372"/>
        <v>0</v>
      </c>
      <c r="AR171" s="979">
        <v>3</v>
      </c>
      <c r="AS171" s="980" t="str">
        <f t="shared" si="483"/>
        <v>BUKU PEMBANTU BANK</v>
      </c>
      <c r="AT171" s="981">
        <f t="shared" si="459"/>
        <v>0</v>
      </c>
      <c r="AU171" s="981">
        <f t="shared" si="460"/>
        <v>0</v>
      </c>
      <c r="AV171" s="982">
        <f t="shared" si="484"/>
        <v>0</v>
      </c>
      <c r="AW171" s="983">
        <f t="shared" si="537"/>
        <v>3</v>
      </c>
      <c r="AX171" s="980" t="str">
        <f t="shared" si="485"/>
        <v>BUKU PEMBANTU BANK</v>
      </c>
      <c r="AY171" s="984">
        <f t="shared" si="461"/>
        <v>0</v>
      </c>
      <c r="AZ171" s="702">
        <v>4</v>
      </c>
      <c r="BA171" s="649" t="str">
        <f t="shared" si="486"/>
        <v>BUKU PEMBANTU BPP</v>
      </c>
      <c r="BB171" s="651">
        <f t="shared" si="373"/>
        <v>0</v>
      </c>
      <c r="BC171" s="650">
        <f t="shared" si="538"/>
        <v>4</v>
      </c>
      <c r="BD171" s="649" t="str">
        <f t="shared" si="487"/>
        <v>BUKU PEMBANTU BPP</v>
      </c>
      <c r="BE171" s="709">
        <f t="shared" si="374"/>
        <v>0</v>
      </c>
      <c r="BF171" s="944">
        <v>5</v>
      </c>
      <c r="BG171" s="945" t="str">
        <f t="shared" si="488"/>
        <v>BUKU PEMBANTU UANG PERSEDIAAN</v>
      </c>
      <c r="BH171" s="946">
        <f t="shared" si="462"/>
        <v>0</v>
      </c>
      <c r="BI171" s="945">
        <f t="shared" si="539"/>
        <v>5</v>
      </c>
      <c r="BJ171" s="947" t="str">
        <f t="shared" si="489"/>
        <v>BUKU PEMBANTU UANG PERSEDIAAN</v>
      </c>
      <c r="BK171" s="948">
        <f t="shared" si="375"/>
        <v>0</v>
      </c>
      <c r="BL171" s="909">
        <v>6</v>
      </c>
      <c r="BM171" s="910" t="str">
        <f t="shared" si="490"/>
        <v>BUKU PEMBANTU LS BENDAHARA</v>
      </c>
      <c r="BN171" s="911">
        <f t="shared" si="463"/>
        <v>0</v>
      </c>
      <c r="BO171" s="910">
        <f t="shared" si="540"/>
        <v>6</v>
      </c>
      <c r="BP171" s="912" t="str">
        <f t="shared" si="491"/>
        <v>BUKU PEMBANTU LS BENDAHARA</v>
      </c>
      <c r="BQ171" s="913">
        <f t="shared" si="464"/>
        <v>0</v>
      </c>
      <c r="BR171" s="702">
        <v>7</v>
      </c>
      <c r="BS171" s="650" t="str">
        <f t="shared" si="492"/>
        <v>BUKU PEMBANTU UANG MUKA PERJADIN</v>
      </c>
      <c r="BT171" s="651">
        <f t="shared" si="465"/>
        <v>0</v>
      </c>
      <c r="BU171" s="650">
        <f t="shared" si="541"/>
        <v>7</v>
      </c>
      <c r="BV171" s="649" t="str">
        <f t="shared" si="493"/>
        <v>BUKU PEMBANTU UANG MUKA PERJADIN</v>
      </c>
      <c r="BW171" s="709">
        <f t="shared" si="466"/>
        <v>0</v>
      </c>
      <c r="BX171" s="873">
        <v>8</v>
      </c>
      <c r="BY171" s="874" t="str">
        <f t="shared" si="494"/>
        <v>BUKU PEMBANTU PAJAK UP</v>
      </c>
      <c r="BZ171" s="875">
        <f t="shared" si="371"/>
        <v>0</v>
      </c>
      <c r="CA171" s="876">
        <f t="shared" si="542"/>
        <v>8</v>
      </c>
      <c r="CB171" s="874" t="str">
        <f t="shared" si="495"/>
        <v>BUKU PEMBANTU PAJAK UP</v>
      </c>
      <c r="CC171" s="877">
        <f t="shared" si="376"/>
        <v>0</v>
      </c>
      <c r="CD171" s="805">
        <v>9</v>
      </c>
      <c r="CE171" s="806" t="str">
        <f t="shared" si="496"/>
        <v>BUKU PEMBANTU BUNGA REKENING</v>
      </c>
      <c r="CF171" s="807">
        <f t="shared" si="467"/>
        <v>0</v>
      </c>
      <c r="CG171" s="806">
        <f t="shared" si="543"/>
        <v>9</v>
      </c>
      <c r="CH171" s="806" t="str">
        <f t="shared" si="497"/>
        <v>BUKU PEMBANTU BUNGA REKENING</v>
      </c>
      <c r="CI171" s="808">
        <f t="shared" si="468"/>
        <v>0</v>
      </c>
      <c r="CJ171" s="835">
        <v>10</v>
      </c>
      <c r="CK171" s="836" t="str">
        <f t="shared" si="498"/>
        <v>BUKU PEMBANTU PAJAK UP &amp; LS</v>
      </c>
      <c r="CL171" s="837">
        <f t="shared" si="499"/>
        <v>0</v>
      </c>
      <c r="CM171" s="836">
        <f t="shared" si="544"/>
        <v>10</v>
      </c>
      <c r="CN171" s="836" t="str">
        <f t="shared" si="500"/>
        <v>BUKU PEMBANTU PAJAK UP &amp; LS</v>
      </c>
      <c r="CO171" s="838">
        <f t="shared" si="501"/>
        <v>0</v>
      </c>
      <c r="CP171" s="786">
        <f t="shared" si="502"/>
        <v>0</v>
      </c>
      <c r="CQ171" s="787">
        <f t="shared" si="503"/>
        <v>0</v>
      </c>
      <c r="CR171" s="782">
        <f t="shared" si="504"/>
        <v>0</v>
      </c>
      <c r="CS171" s="733">
        <v>11</v>
      </c>
      <c r="CT171" s="734" t="str">
        <f t="shared" si="505"/>
        <v>BUKU PENGESAHAN BELANJA</v>
      </c>
      <c r="CU171" s="735">
        <f t="shared" si="506"/>
        <v>0</v>
      </c>
      <c r="CV171" s="734">
        <f t="shared" si="545"/>
        <v>11</v>
      </c>
      <c r="CW171" s="736" t="str">
        <f t="shared" si="507"/>
        <v>BUKU PENGESAHAN BELANJA</v>
      </c>
      <c r="CX171" s="737">
        <f t="shared" si="508"/>
        <v>0</v>
      </c>
      <c r="CY171" s="769">
        <v>12</v>
      </c>
      <c r="CZ171" s="770" t="str">
        <f t="shared" si="469"/>
        <v>BUKU PENGEMBALIAN BELANJA</v>
      </c>
      <c r="DA171" s="771">
        <f t="shared" si="370"/>
        <v>0</v>
      </c>
      <c r="DB171" s="770">
        <f t="shared" si="523"/>
        <v>12</v>
      </c>
      <c r="DC171" s="770" t="str">
        <f t="shared" si="509"/>
        <v>BUKU PENGEMBALIAN BELANJA</v>
      </c>
      <c r="DD171" s="772">
        <f t="shared" si="510"/>
        <v>0</v>
      </c>
    </row>
    <row r="172" spans="1:108" ht="11.25" customHeight="1" x14ac:dyDescent="0.2">
      <c r="A172" s="647"/>
      <c r="B172" s="63"/>
      <c r="C172" s="677"/>
      <c r="D172" s="601"/>
      <c r="E172" s="648"/>
      <c r="F172" s="610"/>
      <c r="G172" s="689"/>
      <c r="H172" s="625"/>
      <c r="I172" s="650"/>
      <c r="J172" s="543"/>
      <c r="K172" s="543"/>
      <c r="L172" s="529"/>
      <c r="M172" s="543"/>
      <c r="N172" s="543"/>
      <c r="O172" s="651">
        <f t="shared" si="470"/>
        <v>0</v>
      </c>
      <c r="P172" s="1090">
        <f t="shared" si="471"/>
        <v>0</v>
      </c>
      <c r="Q172" s="641">
        <f t="shared" si="449"/>
        <v>0</v>
      </c>
      <c r="R172" s="640">
        <v>1</v>
      </c>
      <c r="S172" s="640" t="str">
        <f t="shared" si="450"/>
        <v>BUKU KAS UMUM</v>
      </c>
      <c r="T172" s="641">
        <f t="shared" si="451"/>
        <v>0</v>
      </c>
      <c r="U172" s="641">
        <f t="shared" si="452"/>
        <v>0</v>
      </c>
      <c r="V172" s="641">
        <f t="shared" si="453"/>
        <v>0</v>
      </c>
      <c r="W172" s="1082">
        <f t="shared" si="472"/>
        <v>0</v>
      </c>
      <c r="X172" s="641">
        <f t="shared" si="454"/>
        <v>0</v>
      </c>
      <c r="Y172" s="640">
        <f t="shared" si="473"/>
        <v>1</v>
      </c>
      <c r="Z172" s="640" t="str">
        <f t="shared" si="455"/>
        <v>BUKU KAS UMUM</v>
      </c>
      <c r="AA172" s="1083">
        <f t="shared" si="456"/>
        <v>0</v>
      </c>
      <c r="AB172" s="1055">
        <v>10</v>
      </c>
      <c r="AC172" s="1056" t="str">
        <f t="shared" si="474"/>
        <v>BUKU PEMBANTU PAJAK UP &amp; LS</v>
      </c>
      <c r="AD172" s="1057">
        <f t="shared" si="475"/>
        <v>0</v>
      </c>
      <c r="AE172" s="1057">
        <f t="shared" si="476"/>
        <v>0</v>
      </c>
      <c r="AF172" s="1057">
        <f t="shared" si="477"/>
        <v>0</v>
      </c>
      <c r="AG172" s="1057">
        <f t="shared" si="478"/>
        <v>0</v>
      </c>
      <c r="AH172" s="1057">
        <f t="shared" si="479"/>
        <v>0</v>
      </c>
      <c r="AI172" s="1058">
        <f t="shared" ref="AI172" si="582">AB172</f>
        <v>10</v>
      </c>
      <c r="AJ172" s="1058" t="str">
        <f t="shared" si="480"/>
        <v>BUKU PEMBANTU PAJAK UP &amp; LS</v>
      </c>
      <c r="AK172" s="1059">
        <f t="shared" si="457"/>
        <v>0</v>
      </c>
      <c r="AL172" s="1014">
        <v>2</v>
      </c>
      <c r="AM172" s="1015" t="str">
        <f t="shared" si="481"/>
        <v>BUKU PEMBANTU KAS TUNAI</v>
      </c>
      <c r="AN172" s="1016">
        <f t="shared" si="458"/>
        <v>0</v>
      </c>
      <c r="AO172" s="1015">
        <f t="shared" ref="AO172" si="583">AL172</f>
        <v>2</v>
      </c>
      <c r="AP172" s="1015" t="str">
        <f t="shared" si="482"/>
        <v>BUKU PEMBANTU KAS TUNAI</v>
      </c>
      <c r="AQ172" s="1017">
        <f t="shared" si="372"/>
        <v>0</v>
      </c>
      <c r="AR172" s="979">
        <v>3</v>
      </c>
      <c r="AS172" s="980" t="str">
        <f t="shared" si="483"/>
        <v>BUKU PEMBANTU BANK</v>
      </c>
      <c r="AT172" s="981">
        <f t="shared" si="459"/>
        <v>0</v>
      </c>
      <c r="AU172" s="981">
        <f t="shared" si="460"/>
        <v>0</v>
      </c>
      <c r="AV172" s="982">
        <f t="shared" si="484"/>
        <v>0</v>
      </c>
      <c r="AW172" s="983">
        <f t="shared" ref="AW172" si="584">AR172</f>
        <v>3</v>
      </c>
      <c r="AX172" s="980" t="str">
        <f t="shared" si="485"/>
        <v>BUKU PEMBANTU BANK</v>
      </c>
      <c r="AY172" s="984">
        <f t="shared" si="461"/>
        <v>0</v>
      </c>
      <c r="AZ172" s="702">
        <v>4</v>
      </c>
      <c r="BA172" s="649" t="str">
        <f t="shared" si="486"/>
        <v>BUKU PEMBANTU BPP</v>
      </c>
      <c r="BB172" s="651">
        <f t="shared" si="373"/>
        <v>0</v>
      </c>
      <c r="BC172" s="650">
        <f t="shared" ref="BC172" si="585">AZ172</f>
        <v>4</v>
      </c>
      <c r="BD172" s="649" t="str">
        <f t="shared" si="487"/>
        <v>BUKU PEMBANTU BPP</v>
      </c>
      <c r="BE172" s="709">
        <f t="shared" si="374"/>
        <v>0</v>
      </c>
      <c r="BF172" s="944">
        <v>5</v>
      </c>
      <c r="BG172" s="945" t="str">
        <f t="shared" si="488"/>
        <v>BUKU PEMBANTU UANG PERSEDIAAN</v>
      </c>
      <c r="BH172" s="946">
        <f t="shared" si="462"/>
        <v>0</v>
      </c>
      <c r="BI172" s="945">
        <f t="shared" ref="BI172" si="586">BF172</f>
        <v>5</v>
      </c>
      <c r="BJ172" s="947" t="str">
        <f t="shared" si="489"/>
        <v>BUKU PEMBANTU UANG PERSEDIAAN</v>
      </c>
      <c r="BK172" s="948">
        <f t="shared" si="375"/>
        <v>0</v>
      </c>
      <c r="BL172" s="909">
        <v>6</v>
      </c>
      <c r="BM172" s="910" t="str">
        <f t="shared" si="490"/>
        <v>BUKU PEMBANTU LS BENDAHARA</v>
      </c>
      <c r="BN172" s="911">
        <f t="shared" si="463"/>
        <v>0</v>
      </c>
      <c r="BO172" s="910">
        <f t="shared" ref="BO172" si="587">BL172</f>
        <v>6</v>
      </c>
      <c r="BP172" s="912" t="str">
        <f t="shared" si="491"/>
        <v>BUKU PEMBANTU LS BENDAHARA</v>
      </c>
      <c r="BQ172" s="913">
        <f t="shared" si="464"/>
        <v>0</v>
      </c>
      <c r="BR172" s="702">
        <v>7</v>
      </c>
      <c r="BS172" s="650" t="str">
        <f t="shared" si="492"/>
        <v>BUKU PEMBANTU UANG MUKA PERJADIN</v>
      </c>
      <c r="BT172" s="651">
        <f t="shared" si="465"/>
        <v>0</v>
      </c>
      <c r="BU172" s="650">
        <f t="shared" ref="BU172" si="588">BR172</f>
        <v>7</v>
      </c>
      <c r="BV172" s="649" t="str">
        <f t="shared" si="493"/>
        <v>BUKU PEMBANTU UANG MUKA PERJADIN</v>
      </c>
      <c r="BW172" s="709">
        <f t="shared" si="466"/>
        <v>0</v>
      </c>
      <c r="BX172" s="873">
        <v>8</v>
      </c>
      <c r="BY172" s="874" t="str">
        <f t="shared" si="494"/>
        <v>BUKU PEMBANTU PAJAK UP</v>
      </c>
      <c r="BZ172" s="875">
        <f t="shared" si="371"/>
        <v>0</v>
      </c>
      <c r="CA172" s="876">
        <f t="shared" ref="CA172" si="589">BX172</f>
        <v>8</v>
      </c>
      <c r="CB172" s="874" t="str">
        <f t="shared" si="495"/>
        <v>BUKU PEMBANTU PAJAK UP</v>
      </c>
      <c r="CC172" s="877">
        <f t="shared" si="376"/>
        <v>0</v>
      </c>
      <c r="CD172" s="805">
        <v>9</v>
      </c>
      <c r="CE172" s="806" t="str">
        <f t="shared" si="496"/>
        <v>BUKU PEMBANTU BUNGA REKENING</v>
      </c>
      <c r="CF172" s="807">
        <f t="shared" si="467"/>
        <v>0</v>
      </c>
      <c r="CG172" s="806">
        <f t="shared" ref="CG172" si="590">CD172</f>
        <v>9</v>
      </c>
      <c r="CH172" s="806" t="str">
        <f t="shared" si="497"/>
        <v>BUKU PEMBANTU BUNGA REKENING</v>
      </c>
      <c r="CI172" s="808">
        <f t="shared" si="468"/>
        <v>0</v>
      </c>
      <c r="CJ172" s="835">
        <v>10</v>
      </c>
      <c r="CK172" s="836" t="str">
        <f t="shared" si="498"/>
        <v>BUKU PEMBANTU PAJAK UP &amp; LS</v>
      </c>
      <c r="CL172" s="837">
        <f t="shared" si="499"/>
        <v>0</v>
      </c>
      <c r="CM172" s="836">
        <f t="shared" ref="CM172" si="591">CJ172</f>
        <v>10</v>
      </c>
      <c r="CN172" s="836" t="str">
        <f t="shared" si="500"/>
        <v>BUKU PEMBANTU PAJAK UP &amp; LS</v>
      </c>
      <c r="CO172" s="838">
        <f t="shared" si="501"/>
        <v>0</v>
      </c>
      <c r="CP172" s="786">
        <f t="shared" si="502"/>
        <v>0</v>
      </c>
      <c r="CQ172" s="787">
        <f t="shared" si="503"/>
        <v>0</v>
      </c>
      <c r="CR172" s="782">
        <f t="shared" si="504"/>
        <v>0</v>
      </c>
      <c r="CS172" s="733">
        <v>11</v>
      </c>
      <c r="CT172" s="734" t="str">
        <f t="shared" si="505"/>
        <v>BUKU PENGESAHAN BELANJA</v>
      </c>
      <c r="CU172" s="735">
        <f t="shared" si="506"/>
        <v>0</v>
      </c>
      <c r="CV172" s="734">
        <f t="shared" ref="CV172" si="592">CS172</f>
        <v>11</v>
      </c>
      <c r="CW172" s="736" t="str">
        <f t="shared" si="507"/>
        <v>BUKU PENGESAHAN BELANJA</v>
      </c>
      <c r="CX172" s="737">
        <f t="shared" si="508"/>
        <v>0</v>
      </c>
      <c r="CY172" s="769">
        <v>12</v>
      </c>
      <c r="CZ172" s="770" t="str">
        <f t="shared" si="469"/>
        <v>BUKU PENGEMBALIAN BELANJA</v>
      </c>
      <c r="DA172" s="771">
        <f t="shared" si="370"/>
        <v>0</v>
      </c>
      <c r="DB172" s="770">
        <f t="shared" ref="DB172" si="593">CY172</f>
        <v>12</v>
      </c>
      <c r="DC172" s="770" t="str">
        <f t="shared" si="509"/>
        <v>BUKU PENGEMBALIAN BELANJA</v>
      </c>
      <c r="DD172" s="772">
        <f t="shared" si="510"/>
        <v>0</v>
      </c>
    </row>
    <row r="173" spans="1:108" ht="11.25" customHeight="1" x14ac:dyDescent="0.2">
      <c r="A173" s="647"/>
      <c r="B173" s="63"/>
      <c r="C173" s="677"/>
      <c r="D173" s="540"/>
      <c r="E173" s="648"/>
      <c r="F173" s="611"/>
      <c r="G173" s="684"/>
      <c r="H173" s="625"/>
      <c r="I173" s="650"/>
      <c r="J173" s="543"/>
      <c r="K173" s="543"/>
      <c r="L173" s="529"/>
      <c r="M173" s="543"/>
      <c r="N173" s="543"/>
      <c r="O173" s="651">
        <f t="shared" si="470"/>
        <v>0</v>
      </c>
      <c r="P173" s="1090">
        <f t="shared" si="471"/>
        <v>0</v>
      </c>
      <c r="Q173" s="641">
        <f t="shared" si="449"/>
        <v>0</v>
      </c>
      <c r="R173" s="640">
        <v>1</v>
      </c>
      <c r="S173" s="640" t="str">
        <f t="shared" si="450"/>
        <v>BUKU KAS UMUM</v>
      </c>
      <c r="T173" s="641">
        <f t="shared" si="451"/>
        <v>0</v>
      </c>
      <c r="U173" s="641">
        <f t="shared" si="452"/>
        <v>0</v>
      </c>
      <c r="V173" s="641">
        <f t="shared" si="453"/>
        <v>0</v>
      </c>
      <c r="W173" s="1082">
        <f t="shared" si="472"/>
        <v>0</v>
      </c>
      <c r="X173" s="641">
        <f t="shared" si="454"/>
        <v>0</v>
      </c>
      <c r="Y173" s="640">
        <f t="shared" si="473"/>
        <v>1</v>
      </c>
      <c r="Z173" s="640" t="str">
        <f t="shared" si="455"/>
        <v>BUKU KAS UMUM</v>
      </c>
      <c r="AA173" s="1083">
        <f t="shared" si="456"/>
        <v>0</v>
      </c>
      <c r="AB173" s="1055">
        <v>10</v>
      </c>
      <c r="AC173" s="1056" t="str">
        <f t="shared" si="474"/>
        <v>BUKU PEMBANTU PAJAK UP &amp; LS</v>
      </c>
      <c r="AD173" s="1057">
        <f t="shared" si="475"/>
        <v>0</v>
      </c>
      <c r="AE173" s="1057">
        <f t="shared" si="476"/>
        <v>0</v>
      </c>
      <c r="AF173" s="1057">
        <f t="shared" si="477"/>
        <v>0</v>
      </c>
      <c r="AG173" s="1057">
        <f t="shared" si="478"/>
        <v>0</v>
      </c>
      <c r="AH173" s="1057">
        <f t="shared" si="479"/>
        <v>0</v>
      </c>
      <c r="AI173" s="1058">
        <f t="shared" si="535"/>
        <v>10</v>
      </c>
      <c r="AJ173" s="1058" t="str">
        <f t="shared" si="480"/>
        <v>BUKU PEMBANTU PAJAK UP &amp; LS</v>
      </c>
      <c r="AK173" s="1059">
        <f t="shared" si="457"/>
        <v>0</v>
      </c>
      <c r="AL173" s="1014">
        <v>2</v>
      </c>
      <c r="AM173" s="1015" t="str">
        <f t="shared" si="481"/>
        <v>BUKU PEMBANTU KAS TUNAI</v>
      </c>
      <c r="AN173" s="1016">
        <f t="shared" si="458"/>
        <v>0</v>
      </c>
      <c r="AO173" s="1015">
        <f t="shared" si="536"/>
        <v>2</v>
      </c>
      <c r="AP173" s="1015" t="str">
        <f t="shared" si="482"/>
        <v>BUKU PEMBANTU KAS TUNAI</v>
      </c>
      <c r="AQ173" s="1017">
        <f t="shared" si="372"/>
        <v>0</v>
      </c>
      <c r="AR173" s="979">
        <v>3</v>
      </c>
      <c r="AS173" s="980" t="str">
        <f t="shared" si="483"/>
        <v>BUKU PEMBANTU BANK</v>
      </c>
      <c r="AT173" s="981">
        <f t="shared" si="459"/>
        <v>0</v>
      </c>
      <c r="AU173" s="981">
        <f t="shared" si="460"/>
        <v>0</v>
      </c>
      <c r="AV173" s="982">
        <f t="shared" si="484"/>
        <v>0</v>
      </c>
      <c r="AW173" s="983">
        <f t="shared" si="537"/>
        <v>3</v>
      </c>
      <c r="AX173" s="980" t="str">
        <f t="shared" si="485"/>
        <v>BUKU PEMBANTU BANK</v>
      </c>
      <c r="AY173" s="984">
        <f t="shared" si="461"/>
        <v>0</v>
      </c>
      <c r="AZ173" s="702">
        <v>4</v>
      </c>
      <c r="BA173" s="649" t="str">
        <f t="shared" si="486"/>
        <v>BUKU PEMBANTU BPP</v>
      </c>
      <c r="BB173" s="651">
        <f t="shared" si="373"/>
        <v>0</v>
      </c>
      <c r="BC173" s="650">
        <f t="shared" si="538"/>
        <v>4</v>
      </c>
      <c r="BD173" s="649" t="str">
        <f t="shared" si="487"/>
        <v>BUKU PEMBANTU BPP</v>
      </c>
      <c r="BE173" s="709">
        <f t="shared" si="374"/>
        <v>0</v>
      </c>
      <c r="BF173" s="944">
        <v>5</v>
      </c>
      <c r="BG173" s="945" t="str">
        <f t="shared" si="488"/>
        <v>BUKU PEMBANTU UANG PERSEDIAAN</v>
      </c>
      <c r="BH173" s="946">
        <f t="shared" si="462"/>
        <v>0</v>
      </c>
      <c r="BI173" s="945">
        <f t="shared" si="539"/>
        <v>5</v>
      </c>
      <c r="BJ173" s="947" t="str">
        <f t="shared" si="489"/>
        <v>BUKU PEMBANTU UANG PERSEDIAAN</v>
      </c>
      <c r="BK173" s="948">
        <f t="shared" si="375"/>
        <v>0</v>
      </c>
      <c r="BL173" s="909">
        <v>6</v>
      </c>
      <c r="BM173" s="910" t="str">
        <f t="shared" si="490"/>
        <v>BUKU PEMBANTU LS BENDAHARA</v>
      </c>
      <c r="BN173" s="911">
        <f t="shared" si="463"/>
        <v>0</v>
      </c>
      <c r="BO173" s="910">
        <f t="shared" si="540"/>
        <v>6</v>
      </c>
      <c r="BP173" s="912" t="str">
        <f t="shared" si="491"/>
        <v>BUKU PEMBANTU LS BENDAHARA</v>
      </c>
      <c r="BQ173" s="913">
        <f t="shared" si="464"/>
        <v>0</v>
      </c>
      <c r="BR173" s="702">
        <v>7</v>
      </c>
      <c r="BS173" s="650" t="str">
        <f t="shared" si="492"/>
        <v>BUKU PEMBANTU UANG MUKA PERJADIN</v>
      </c>
      <c r="BT173" s="651">
        <f t="shared" si="465"/>
        <v>0</v>
      </c>
      <c r="BU173" s="650">
        <f t="shared" si="541"/>
        <v>7</v>
      </c>
      <c r="BV173" s="649" t="str">
        <f t="shared" si="493"/>
        <v>BUKU PEMBANTU UANG MUKA PERJADIN</v>
      </c>
      <c r="BW173" s="709">
        <f t="shared" si="466"/>
        <v>0</v>
      </c>
      <c r="BX173" s="873">
        <v>8</v>
      </c>
      <c r="BY173" s="874" t="str">
        <f t="shared" si="494"/>
        <v>BUKU PEMBANTU PAJAK UP</v>
      </c>
      <c r="BZ173" s="875">
        <f t="shared" si="371"/>
        <v>0</v>
      </c>
      <c r="CA173" s="876">
        <f t="shared" si="542"/>
        <v>8</v>
      </c>
      <c r="CB173" s="874" t="str">
        <f t="shared" si="495"/>
        <v>BUKU PEMBANTU PAJAK UP</v>
      </c>
      <c r="CC173" s="877">
        <f t="shared" si="376"/>
        <v>0</v>
      </c>
      <c r="CD173" s="805">
        <v>9</v>
      </c>
      <c r="CE173" s="806" t="str">
        <f t="shared" si="496"/>
        <v>BUKU PEMBANTU BUNGA REKENING</v>
      </c>
      <c r="CF173" s="807">
        <f t="shared" si="467"/>
        <v>0</v>
      </c>
      <c r="CG173" s="806">
        <f t="shared" si="543"/>
        <v>9</v>
      </c>
      <c r="CH173" s="806" t="str">
        <f t="shared" si="497"/>
        <v>BUKU PEMBANTU BUNGA REKENING</v>
      </c>
      <c r="CI173" s="808">
        <f t="shared" si="468"/>
        <v>0</v>
      </c>
      <c r="CJ173" s="835">
        <v>10</v>
      </c>
      <c r="CK173" s="836" t="str">
        <f t="shared" si="498"/>
        <v>BUKU PEMBANTU PAJAK UP &amp; LS</v>
      </c>
      <c r="CL173" s="837">
        <f t="shared" si="499"/>
        <v>0</v>
      </c>
      <c r="CM173" s="836">
        <f t="shared" si="544"/>
        <v>10</v>
      </c>
      <c r="CN173" s="836" t="str">
        <f t="shared" si="500"/>
        <v>BUKU PEMBANTU PAJAK UP &amp; LS</v>
      </c>
      <c r="CO173" s="838">
        <f t="shared" si="501"/>
        <v>0</v>
      </c>
      <c r="CP173" s="786">
        <f t="shared" si="502"/>
        <v>0</v>
      </c>
      <c r="CQ173" s="787">
        <f t="shared" si="503"/>
        <v>0</v>
      </c>
      <c r="CR173" s="782">
        <f t="shared" si="504"/>
        <v>0</v>
      </c>
      <c r="CS173" s="733">
        <v>11</v>
      </c>
      <c r="CT173" s="734" t="str">
        <f t="shared" si="505"/>
        <v>BUKU PENGESAHAN BELANJA</v>
      </c>
      <c r="CU173" s="735">
        <f t="shared" si="506"/>
        <v>0</v>
      </c>
      <c r="CV173" s="734">
        <f t="shared" si="545"/>
        <v>11</v>
      </c>
      <c r="CW173" s="736" t="str">
        <f t="shared" si="507"/>
        <v>BUKU PENGESAHAN BELANJA</v>
      </c>
      <c r="CX173" s="737">
        <f t="shared" si="508"/>
        <v>0</v>
      </c>
      <c r="CY173" s="769">
        <v>12</v>
      </c>
      <c r="CZ173" s="770" t="str">
        <f t="shared" si="469"/>
        <v>BUKU PENGEMBALIAN BELANJA</v>
      </c>
      <c r="DA173" s="771">
        <f t="shared" si="370"/>
        <v>0</v>
      </c>
      <c r="DB173" s="770">
        <f t="shared" si="523"/>
        <v>12</v>
      </c>
      <c r="DC173" s="770" t="str">
        <f t="shared" si="509"/>
        <v>BUKU PENGEMBALIAN BELANJA</v>
      </c>
      <c r="DD173" s="772">
        <f t="shared" si="510"/>
        <v>0</v>
      </c>
    </row>
    <row r="174" spans="1:108" ht="11.25" customHeight="1" x14ac:dyDescent="0.2">
      <c r="A174" s="647"/>
      <c r="B174" s="63"/>
      <c r="C174" s="677"/>
      <c r="D174" s="601"/>
      <c r="E174" s="648"/>
      <c r="F174" s="610"/>
      <c r="G174" s="684"/>
      <c r="H174" s="625"/>
      <c r="I174" s="650"/>
      <c r="J174" s="543"/>
      <c r="K174" s="543"/>
      <c r="L174" s="529"/>
      <c r="M174" s="688"/>
      <c r="N174" s="543"/>
      <c r="O174" s="651">
        <f t="shared" si="470"/>
        <v>0</v>
      </c>
      <c r="P174" s="1090">
        <f t="shared" si="471"/>
        <v>0</v>
      </c>
      <c r="Q174" s="641">
        <f t="shared" si="449"/>
        <v>0</v>
      </c>
      <c r="R174" s="640">
        <v>1</v>
      </c>
      <c r="S174" s="640" t="str">
        <f t="shared" si="450"/>
        <v>BUKU KAS UMUM</v>
      </c>
      <c r="T174" s="641">
        <f t="shared" si="451"/>
        <v>0</v>
      </c>
      <c r="U174" s="641">
        <f t="shared" si="452"/>
        <v>0</v>
      </c>
      <c r="V174" s="641">
        <f t="shared" si="453"/>
        <v>0</v>
      </c>
      <c r="W174" s="1082">
        <f t="shared" si="472"/>
        <v>0</v>
      </c>
      <c r="X174" s="641">
        <f t="shared" si="454"/>
        <v>0</v>
      </c>
      <c r="Y174" s="640">
        <f t="shared" si="473"/>
        <v>1</v>
      </c>
      <c r="Z174" s="640" t="str">
        <f t="shared" si="455"/>
        <v>BUKU KAS UMUM</v>
      </c>
      <c r="AA174" s="1083">
        <f t="shared" si="456"/>
        <v>0</v>
      </c>
      <c r="AB174" s="1055">
        <v>10</v>
      </c>
      <c r="AC174" s="1056" t="str">
        <f t="shared" si="474"/>
        <v>BUKU PEMBANTU PAJAK UP &amp; LS</v>
      </c>
      <c r="AD174" s="1057">
        <f t="shared" si="475"/>
        <v>0</v>
      </c>
      <c r="AE174" s="1057">
        <f t="shared" si="476"/>
        <v>0</v>
      </c>
      <c r="AF174" s="1057">
        <f t="shared" si="477"/>
        <v>0</v>
      </c>
      <c r="AG174" s="1057">
        <f t="shared" si="478"/>
        <v>0</v>
      </c>
      <c r="AH174" s="1057">
        <f t="shared" si="479"/>
        <v>0</v>
      </c>
      <c r="AI174" s="1058">
        <f t="shared" si="535"/>
        <v>10</v>
      </c>
      <c r="AJ174" s="1058" t="str">
        <f t="shared" si="480"/>
        <v>BUKU PEMBANTU PAJAK UP &amp; LS</v>
      </c>
      <c r="AK174" s="1059">
        <f t="shared" si="457"/>
        <v>0</v>
      </c>
      <c r="AL174" s="1014">
        <v>2</v>
      </c>
      <c r="AM174" s="1015" t="str">
        <f t="shared" si="481"/>
        <v>BUKU PEMBANTU KAS TUNAI</v>
      </c>
      <c r="AN174" s="1016">
        <f t="shared" si="458"/>
        <v>0</v>
      </c>
      <c r="AO174" s="1015">
        <f t="shared" si="536"/>
        <v>2</v>
      </c>
      <c r="AP174" s="1015" t="str">
        <f t="shared" si="482"/>
        <v>BUKU PEMBANTU KAS TUNAI</v>
      </c>
      <c r="AQ174" s="1017">
        <f t="shared" si="372"/>
        <v>0</v>
      </c>
      <c r="AR174" s="979">
        <v>3</v>
      </c>
      <c r="AS174" s="980" t="str">
        <f t="shared" si="483"/>
        <v>BUKU PEMBANTU BANK</v>
      </c>
      <c r="AT174" s="981">
        <f t="shared" si="459"/>
        <v>0</v>
      </c>
      <c r="AU174" s="981">
        <f t="shared" si="460"/>
        <v>0</v>
      </c>
      <c r="AV174" s="982">
        <f t="shared" si="484"/>
        <v>0</v>
      </c>
      <c r="AW174" s="983">
        <f t="shared" si="537"/>
        <v>3</v>
      </c>
      <c r="AX174" s="980" t="str">
        <f t="shared" si="485"/>
        <v>BUKU PEMBANTU BANK</v>
      </c>
      <c r="AY174" s="984">
        <f t="shared" si="461"/>
        <v>0</v>
      </c>
      <c r="AZ174" s="702">
        <v>4</v>
      </c>
      <c r="BA174" s="649" t="str">
        <f t="shared" si="486"/>
        <v>BUKU PEMBANTU BPP</v>
      </c>
      <c r="BB174" s="651">
        <f t="shared" si="373"/>
        <v>0</v>
      </c>
      <c r="BC174" s="650">
        <f t="shared" si="538"/>
        <v>4</v>
      </c>
      <c r="BD174" s="649" t="str">
        <f t="shared" si="487"/>
        <v>BUKU PEMBANTU BPP</v>
      </c>
      <c r="BE174" s="709">
        <f t="shared" si="374"/>
        <v>0</v>
      </c>
      <c r="BF174" s="944">
        <v>5</v>
      </c>
      <c r="BG174" s="945" t="str">
        <f t="shared" si="488"/>
        <v>BUKU PEMBANTU UANG PERSEDIAAN</v>
      </c>
      <c r="BH174" s="946">
        <f t="shared" si="462"/>
        <v>0</v>
      </c>
      <c r="BI174" s="945">
        <f t="shared" si="539"/>
        <v>5</v>
      </c>
      <c r="BJ174" s="947" t="str">
        <f t="shared" si="489"/>
        <v>BUKU PEMBANTU UANG PERSEDIAAN</v>
      </c>
      <c r="BK174" s="948">
        <f t="shared" si="375"/>
        <v>0</v>
      </c>
      <c r="BL174" s="909">
        <v>6</v>
      </c>
      <c r="BM174" s="910" t="str">
        <f t="shared" si="490"/>
        <v>BUKU PEMBANTU LS BENDAHARA</v>
      </c>
      <c r="BN174" s="911">
        <f t="shared" si="463"/>
        <v>0</v>
      </c>
      <c r="BO174" s="910">
        <f t="shared" si="540"/>
        <v>6</v>
      </c>
      <c r="BP174" s="912" t="str">
        <f t="shared" si="491"/>
        <v>BUKU PEMBANTU LS BENDAHARA</v>
      </c>
      <c r="BQ174" s="913">
        <f t="shared" si="464"/>
        <v>0</v>
      </c>
      <c r="BR174" s="702">
        <v>7</v>
      </c>
      <c r="BS174" s="650" t="str">
        <f t="shared" si="492"/>
        <v>BUKU PEMBANTU UANG MUKA PERJADIN</v>
      </c>
      <c r="BT174" s="651">
        <f t="shared" si="465"/>
        <v>0</v>
      </c>
      <c r="BU174" s="650">
        <f t="shared" si="541"/>
        <v>7</v>
      </c>
      <c r="BV174" s="649" t="str">
        <f t="shared" si="493"/>
        <v>BUKU PEMBANTU UANG MUKA PERJADIN</v>
      </c>
      <c r="BW174" s="709">
        <f t="shared" si="466"/>
        <v>0</v>
      </c>
      <c r="BX174" s="873">
        <v>8</v>
      </c>
      <c r="BY174" s="874" t="str">
        <f t="shared" si="494"/>
        <v>BUKU PEMBANTU PAJAK UP</v>
      </c>
      <c r="BZ174" s="875">
        <f t="shared" si="371"/>
        <v>0</v>
      </c>
      <c r="CA174" s="876">
        <f t="shared" si="542"/>
        <v>8</v>
      </c>
      <c r="CB174" s="874" t="str">
        <f t="shared" si="495"/>
        <v>BUKU PEMBANTU PAJAK UP</v>
      </c>
      <c r="CC174" s="877">
        <f t="shared" si="376"/>
        <v>0</v>
      </c>
      <c r="CD174" s="805">
        <v>9</v>
      </c>
      <c r="CE174" s="806" t="str">
        <f t="shared" si="496"/>
        <v>BUKU PEMBANTU BUNGA REKENING</v>
      </c>
      <c r="CF174" s="807">
        <f t="shared" si="467"/>
        <v>0</v>
      </c>
      <c r="CG174" s="806">
        <f t="shared" si="543"/>
        <v>9</v>
      </c>
      <c r="CH174" s="806" t="str">
        <f t="shared" si="497"/>
        <v>BUKU PEMBANTU BUNGA REKENING</v>
      </c>
      <c r="CI174" s="808">
        <f t="shared" si="468"/>
        <v>0</v>
      </c>
      <c r="CJ174" s="835">
        <v>10</v>
      </c>
      <c r="CK174" s="836" t="str">
        <f t="shared" si="498"/>
        <v>BUKU PEMBANTU PAJAK UP &amp; LS</v>
      </c>
      <c r="CL174" s="837">
        <f t="shared" si="499"/>
        <v>0</v>
      </c>
      <c r="CM174" s="836">
        <f t="shared" si="544"/>
        <v>10</v>
      </c>
      <c r="CN174" s="836" t="str">
        <f t="shared" si="500"/>
        <v>BUKU PEMBANTU PAJAK UP &amp; LS</v>
      </c>
      <c r="CO174" s="838">
        <f t="shared" si="501"/>
        <v>0</v>
      </c>
      <c r="CP174" s="786">
        <f t="shared" si="502"/>
        <v>0</v>
      </c>
      <c r="CQ174" s="787">
        <f t="shared" si="503"/>
        <v>0</v>
      </c>
      <c r="CR174" s="782">
        <f t="shared" si="504"/>
        <v>0</v>
      </c>
      <c r="CS174" s="733">
        <v>11</v>
      </c>
      <c r="CT174" s="734" t="str">
        <f t="shared" si="505"/>
        <v>BUKU PENGESAHAN BELANJA</v>
      </c>
      <c r="CU174" s="735">
        <f t="shared" si="506"/>
        <v>0</v>
      </c>
      <c r="CV174" s="734">
        <f t="shared" si="545"/>
        <v>11</v>
      </c>
      <c r="CW174" s="736" t="str">
        <f t="shared" si="507"/>
        <v>BUKU PENGESAHAN BELANJA</v>
      </c>
      <c r="CX174" s="737">
        <f t="shared" si="508"/>
        <v>0</v>
      </c>
      <c r="CY174" s="769">
        <v>12</v>
      </c>
      <c r="CZ174" s="770" t="str">
        <f t="shared" si="469"/>
        <v>BUKU PENGEMBALIAN BELANJA</v>
      </c>
      <c r="DA174" s="771">
        <f t="shared" si="370"/>
        <v>0</v>
      </c>
      <c r="DB174" s="770">
        <f t="shared" si="523"/>
        <v>12</v>
      </c>
      <c r="DC174" s="770" t="str">
        <f t="shared" si="509"/>
        <v>BUKU PENGEMBALIAN BELANJA</v>
      </c>
      <c r="DD174" s="772">
        <f t="shared" si="510"/>
        <v>0</v>
      </c>
    </row>
    <row r="175" spans="1:108" ht="11.25" customHeight="1" x14ac:dyDescent="0.2">
      <c r="A175" s="647"/>
      <c r="B175" s="63"/>
      <c r="C175" s="677"/>
      <c r="D175" s="540"/>
      <c r="E175" s="648"/>
      <c r="F175" s="611"/>
      <c r="G175" s="689"/>
      <c r="H175" s="625"/>
      <c r="I175" s="650"/>
      <c r="J175" s="543"/>
      <c r="K175" s="543"/>
      <c r="L175" s="529"/>
      <c r="M175" s="688"/>
      <c r="N175" s="543"/>
      <c r="O175" s="651">
        <f t="shared" si="470"/>
        <v>0</v>
      </c>
      <c r="P175" s="1090">
        <f t="shared" si="471"/>
        <v>0</v>
      </c>
      <c r="Q175" s="641">
        <f t="shared" si="449"/>
        <v>0</v>
      </c>
      <c r="R175" s="640">
        <v>1</v>
      </c>
      <c r="S175" s="640" t="str">
        <f t="shared" si="450"/>
        <v>BUKU KAS UMUM</v>
      </c>
      <c r="T175" s="641">
        <f t="shared" si="451"/>
        <v>0</v>
      </c>
      <c r="U175" s="641">
        <f t="shared" si="452"/>
        <v>0</v>
      </c>
      <c r="V175" s="641">
        <f t="shared" si="453"/>
        <v>0</v>
      </c>
      <c r="W175" s="1082">
        <f t="shared" si="472"/>
        <v>0</v>
      </c>
      <c r="X175" s="641">
        <f t="shared" si="454"/>
        <v>0</v>
      </c>
      <c r="Y175" s="640">
        <f t="shared" si="473"/>
        <v>1</v>
      </c>
      <c r="Z175" s="640" t="str">
        <f t="shared" si="455"/>
        <v>BUKU KAS UMUM</v>
      </c>
      <c r="AA175" s="1083">
        <f t="shared" si="456"/>
        <v>0</v>
      </c>
      <c r="AB175" s="1055">
        <v>10</v>
      </c>
      <c r="AC175" s="1056" t="str">
        <f t="shared" si="474"/>
        <v>BUKU PEMBANTU PAJAK UP &amp; LS</v>
      </c>
      <c r="AD175" s="1057">
        <f t="shared" si="475"/>
        <v>0</v>
      </c>
      <c r="AE175" s="1057">
        <f t="shared" si="476"/>
        <v>0</v>
      </c>
      <c r="AF175" s="1057">
        <f t="shared" si="477"/>
        <v>0</v>
      </c>
      <c r="AG175" s="1057">
        <f t="shared" si="478"/>
        <v>0</v>
      </c>
      <c r="AH175" s="1057">
        <f t="shared" si="479"/>
        <v>0</v>
      </c>
      <c r="AI175" s="1058">
        <f t="shared" si="535"/>
        <v>10</v>
      </c>
      <c r="AJ175" s="1058" t="str">
        <f t="shared" si="480"/>
        <v>BUKU PEMBANTU PAJAK UP &amp; LS</v>
      </c>
      <c r="AK175" s="1059">
        <f t="shared" si="457"/>
        <v>0</v>
      </c>
      <c r="AL175" s="1014">
        <v>2</v>
      </c>
      <c r="AM175" s="1015" t="str">
        <f t="shared" si="481"/>
        <v>BUKU PEMBANTU KAS TUNAI</v>
      </c>
      <c r="AN175" s="1016">
        <f t="shared" si="458"/>
        <v>0</v>
      </c>
      <c r="AO175" s="1015">
        <f t="shared" si="536"/>
        <v>2</v>
      </c>
      <c r="AP175" s="1015" t="str">
        <f t="shared" si="482"/>
        <v>BUKU PEMBANTU KAS TUNAI</v>
      </c>
      <c r="AQ175" s="1017">
        <f t="shared" si="372"/>
        <v>0</v>
      </c>
      <c r="AR175" s="979">
        <v>3</v>
      </c>
      <c r="AS175" s="980" t="str">
        <f t="shared" si="483"/>
        <v>BUKU PEMBANTU BANK</v>
      </c>
      <c r="AT175" s="981">
        <f t="shared" si="459"/>
        <v>0</v>
      </c>
      <c r="AU175" s="981">
        <f t="shared" si="460"/>
        <v>0</v>
      </c>
      <c r="AV175" s="982">
        <f t="shared" si="484"/>
        <v>0</v>
      </c>
      <c r="AW175" s="983">
        <f t="shared" si="537"/>
        <v>3</v>
      </c>
      <c r="AX175" s="980" t="str">
        <f t="shared" si="485"/>
        <v>BUKU PEMBANTU BANK</v>
      </c>
      <c r="AY175" s="984">
        <f t="shared" si="461"/>
        <v>0</v>
      </c>
      <c r="AZ175" s="702">
        <v>4</v>
      </c>
      <c r="BA175" s="649" t="str">
        <f t="shared" si="486"/>
        <v>BUKU PEMBANTU BPP</v>
      </c>
      <c r="BB175" s="651">
        <f t="shared" si="373"/>
        <v>0</v>
      </c>
      <c r="BC175" s="650">
        <f t="shared" si="538"/>
        <v>4</v>
      </c>
      <c r="BD175" s="649" t="str">
        <f t="shared" si="487"/>
        <v>BUKU PEMBANTU BPP</v>
      </c>
      <c r="BE175" s="709">
        <f t="shared" si="374"/>
        <v>0</v>
      </c>
      <c r="BF175" s="944">
        <v>5</v>
      </c>
      <c r="BG175" s="945" t="str">
        <f t="shared" si="488"/>
        <v>BUKU PEMBANTU UANG PERSEDIAAN</v>
      </c>
      <c r="BH175" s="946">
        <f t="shared" si="462"/>
        <v>0</v>
      </c>
      <c r="BI175" s="945">
        <f t="shared" si="539"/>
        <v>5</v>
      </c>
      <c r="BJ175" s="947" t="str">
        <f t="shared" si="489"/>
        <v>BUKU PEMBANTU UANG PERSEDIAAN</v>
      </c>
      <c r="BK175" s="948">
        <f t="shared" si="375"/>
        <v>0</v>
      </c>
      <c r="BL175" s="909">
        <v>6</v>
      </c>
      <c r="BM175" s="910" t="str">
        <f t="shared" si="490"/>
        <v>BUKU PEMBANTU LS BENDAHARA</v>
      </c>
      <c r="BN175" s="911">
        <f t="shared" si="463"/>
        <v>0</v>
      </c>
      <c r="BO175" s="910">
        <f t="shared" si="540"/>
        <v>6</v>
      </c>
      <c r="BP175" s="912" t="str">
        <f t="shared" si="491"/>
        <v>BUKU PEMBANTU LS BENDAHARA</v>
      </c>
      <c r="BQ175" s="913">
        <f t="shared" si="464"/>
        <v>0</v>
      </c>
      <c r="BR175" s="702">
        <v>7</v>
      </c>
      <c r="BS175" s="650" t="str">
        <f t="shared" si="492"/>
        <v>BUKU PEMBANTU UANG MUKA PERJADIN</v>
      </c>
      <c r="BT175" s="651">
        <f t="shared" si="465"/>
        <v>0</v>
      </c>
      <c r="BU175" s="650">
        <f t="shared" si="541"/>
        <v>7</v>
      </c>
      <c r="BV175" s="649" t="str">
        <f t="shared" si="493"/>
        <v>BUKU PEMBANTU UANG MUKA PERJADIN</v>
      </c>
      <c r="BW175" s="709">
        <f t="shared" si="466"/>
        <v>0</v>
      </c>
      <c r="BX175" s="873">
        <v>8</v>
      </c>
      <c r="BY175" s="874" t="str">
        <f t="shared" si="494"/>
        <v>BUKU PEMBANTU PAJAK UP</v>
      </c>
      <c r="BZ175" s="875">
        <f t="shared" si="371"/>
        <v>0</v>
      </c>
      <c r="CA175" s="876">
        <f t="shared" si="542"/>
        <v>8</v>
      </c>
      <c r="CB175" s="874" t="str">
        <f t="shared" si="495"/>
        <v>BUKU PEMBANTU PAJAK UP</v>
      </c>
      <c r="CC175" s="877">
        <f t="shared" si="376"/>
        <v>0</v>
      </c>
      <c r="CD175" s="805">
        <v>9</v>
      </c>
      <c r="CE175" s="806" t="str">
        <f t="shared" si="496"/>
        <v>BUKU PEMBANTU BUNGA REKENING</v>
      </c>
      <c r="CF175" s="807">
        <f t="shared" si="467"/>
        <v>0</v>
      </c>
      <c r="CG175" s="806">
        <f t="shared" si="543"/>
        <v>9</v>
      </c>
      <c r="CH175" s="806" t="str">
        <f t="shared" si="497"/>
        <v>BUKU PEMBANTU BUNGA REKENING</v>
      </c>
      <c r="CI175" s="808">
        <f t="shared" si="468"/>
        <v>0</v>
      </c>
      <c r="CJ175" s="835">
        <v>10</v>
      </c>
      <c r="CK175" s="836" t="str">
        <f t="shared" si="498"/>
        <v>BUKU PEMBANTU PAJAK UP &amp; LS</v>
      </c>
      <c r="CL175" s="837">
        <f t="shared" si="499"/>
        <v>0</v>
      </c>
      <c r="CM175" s="836">
        <f t="shared" si="544"/>
        <v>10</v>
      </c>
      <c r="CN175" s="836" t="str">
        <f t="shared" si="500"/>
        <v>BUKU PEMBANTU PAJAK UP &amp; LS</v>
      </c>
      <c r="CO175" s="838">
        <f t="shared" si="501"/>
        <v>0</v>
      </c>
      <c r="CP175" s="786">
        <f t="shared" si="502"/>
        <v>0</v>
      </c>
      <c r="CQ175" s="787">
        <f t="shared" si="503"/>
        <v>0</v>
      </c>
      <c r="CR175" s="782">
        <f t="shared" si="504"/>
        <v>0</v>
      </c>
      <c r="CS175" s="733">
        <v>11</v>
      </c>
      <c r="CT175" s="734" t="str">
        <f t="shared" si="505"/>
        <v>BUKU PENGESAHAN BELANJA</v>
      </c>
      <c r="CU175" s="735">
        <f t="shared" si="506"/>
        <v>0</v>
      </c>
      <c r="CV175" s="734">
        <f t="shared" si="545"/>
        <v>11</v>
      </c>
      <c r="CW175" s="736" t="str">
        <f t="shared" si="507"/>
        <v>BUKU PENGESAHAN BELANJA</v>
      </c>
      <c r="CX175" s="737">
        <f t="shared" si="508"/>
        <v>0</v>
      </c>
      <c r="CY175" s="769">
        <v>12</v>
      </c>
      <c r="CZ175" s="770" t="str">
        <f t="shared" si="469"/>
        <v>BUKU PENGEMBALIAN BELANJA</v>
      </c>
      <c r="DA175" s="771">
        <f t="shared" ref="DA175:DA238" si="594">IF(E175="L4",L175,IF(E175="R2",L175,IF(E175="L7",L175,0)))</f>
        <v>0</v>
      </c>
      <c r="DB175" s="770">
        <f t="shared" si="523"/>
        <v>12</v>
      </c>
      <c r="DC175" s="770" t="str">
        <f t="shared" si="509"/>
        <v>BUKU PENGEMBALIAN BELANJA</v>
      </c>
      <c r="DD175" s="772">
        <f t="shared" si="510"/>
        <v>0</v>
      </c>
    </row>
    <row r="176" spans="1:108" ht="11.25" customHeight="1" x14ac:dyDescent="0.2">
      <c r="A176" s="647"/>
      <c r="B176" s="63"/>
      <c r="C176" s="677"/>
      <c r="D176" s="601"/>
      <c r="E176" s="648"/>
      <c r="F176" s="610"/>
      <c r="G176" s="684"/>
      <c r="H176" s="625"/>
      <c r="I176" s="650"/>
      <c r="J176" s="543"/>
      <c r="K176" s="688"/>
      <c r="L176" s="529"/>
      <c r="M176" s="688"/>
      <c r="N176" s="543"/>
      <c r="O176" s="651">
        <f t="shared" si="470"/>
        <v>0</v>
      </c>
      <c r="P176" s="1090">
        <f t="shared" si="471"/>
        <v>0</v>
      </c>
      <c r="Q176" s="641">
        <f t="shared" si="449"/>
        <v>0</v>
      </c>
      <c r="R176" s="640">
        <v>1</v>
      </c>
      <c r="S176" s="640" t="str">
        <f t="shared" si="450"/>
        <v>BUKU KAS UMUM</v>
      </c>
      <c r="T176" s="641">
        <f t="shared" si="451"/>
        <v>0</v>
      </c>
      <c r="U176" s="641">
        <f t="shared" si="452"/>
        <v>0</v>
      </c>
      <c r="V176" s="641">
        <f t="shared" si="453"/>
        <v>0</v>
      </c>
      <c r="W176" s="1082">
        <f t="shared" si="472"/>
        <v>0</v>
      </c>
      <c r="X176" s="641">
        <f t="shared" si="454"/>
        <v>0</v>
      </c>
      <c r="Y176" s="640">
        <f t="shared" si="473"/>
        <v>1</v>
      </c>
      <c r="Z176" s="640" t="str">
        <f t="shared" si="455"/>
        <v>BUKU KAS UMUM</v>
      </c>
      <c r="AA176" s="1083">
        <f t="shared" si="456"/>
        <v>0</v>
      </c>
      <c r="AB176" s="1055">
        <v>10</v>
      </c>
      <c r="AC176" s="1056" t="str">
        <f t="shared" si="474"/>
        <v>BUKU PEMBANTU PAJAK UP &amp; LS</v>
      </c>
      <c r="AD176" s="1057">
        <f t="shared" si="475"/>
        <v>0</v>
      </c>
      <c r="AE176" s="1057">
        <f t="shared" si="476"/>
        <v>0</v>
      </c>
      <c r="AF176" s="1057">
        <f t="shared" si="477"/>
        <v>0</v>
      </c>
      <c r="AG176" s="1057">
        <f t="shared" si="478"/>
        <v>0</v>
      </c>
      <c r="AH176" s="1057">
        <f t="shared" si="479"/>
        <v>0</v>
      </c>
      <c r="AI176" s="1058">
        <f t="shared" si="535"/>
        <v>10</v>
      </c>
      <c r="AJ176" s="1058" t="str">
        <f t="shared" si="480"/>
        <v>BUKU PEMBANTU PAJAK UP &amp; LS</v>
      </c>
      <c r="AK176" s="1059">
        <f t="shared" si="457"/>
        <v>0</v>
      </c>
      <c r="AL176" s="1014">
        <v>2</v>
      </c>
      <c r="AM176" s="1015" t="str">
        <f t="shared" si="481"/>
        <v>BUKU PEMBANTU KAS TUNAI</v>
      </c>
      <c r="AN176" s="1016">
        <f t="shared" si="458"/>
        <v>0</v>
      </c>
      <c r="AO176" s="1015">
        <f t="shared" si="536"/>
        <v>2</v>
      </c>
      <c r="AP176" s="1015" t="str">
        <f t="shared" si="482"/>
        <v>BUKU PEMBANTU KAS TUNAI</v>
      </c>
      <c r="AQ176" s="1017">
        <f t="shared" si="372"/>
        <v>0</v>
      </c>
      <c r="AR176" s="979">
        <v>3</v>
      </c>
      <c r="AS176" s="980" t="str">
        <f t="shared" si="483"/>
        <v>BUKU PEMBANTU BANK</v>
      </c>
      <c r="AT176" s="981">
        <f t="shared" si="459"/>
        <v>0</v>
      </c>
      <c r="AU176" s="981">
        <f t="shared" si="460"/>
        <v>0</v>
      </c>
      <c r="AV176" s="982">
        <f t="shared" si="484"/>
        <v>0</v>
      </c>
      <c r="AW176" s="983">
        <f t="shared" si="537"/>
        <v>3</v>
      </c>
      <c r="AX176" s="980" t="str">
        <f t="shared" si="485"/>
        <v>BUKU PEMBANTU BANK</v>
      </c>
      <c r="AY176" s="984">
        <f t="shared" si="461"/>
        <v>0</v>
      </c>
      <c r="AZ176" s="702">
        <v>4</v>
      </c>
      <c r="BA176" s="649" t="str">
        <f t="shared" si="486"/>
        <v>BUKU PEMBANTU BPP</v>
      </c>
      <c r="BB176" s="651">
        <f t="shared" si="373"/>
        <v>0</v>
      </c>
      <c r="BC176" s="650">
        <f t="shared" si="538"/>
        <v>4</v>
      </c>
      <c r="BD176" s="649" t="str">
        <f t="shared" si="487"/>
        <v>BUKU PEMBANTU BPP</v>
      </c>
      <c r="BE176" s="709">
        <f t="shared" si="374"/>
        <v>0</v>
      </c>
      <c r="BF176" s="944">
        <v>5</v>
      </c>
      <c r="BG176" s="945" t="str">
        <f t="shared" si="488"/>
        <v>BUKU PEMBANTU UANG PERSEDIAAN</v>
      </c>
      <c r="BH176" s="946">
        <f t="shared" si="462"/>
        <v>0</v>
      </c>
      <c r="BI176" s="945">
        <f t="shared" si="539"/>
        <v>5</v>
      </c>
      <c r="BJ176" s="947" t="str">
        <f t="shared" si="489"/>
        <v>BUKU PEMBANTU UANG PERSEDIAAN</v>
      </c>
      <c r="BK176" s="948">
        <f t="shared" si="375"/>
        <v>0</v>
      </c>
      <c r="BL176" s="909">
        <v>6</v>
      </c>
      <c r="BM176" s="910" t="str">
        <f t="shared" si="490"/>
        <v>BUKU PEMBANTU LS BENDAHARA</v>
      </c>
      <c r="BN176" s="911">
        <f t="shared" si="463"/>
        <v>0</v>
      </c>
      <c r="BO176" s="910">
        <f t="shared" si="540"/>
        <v>6</v>
      </c>
      <c r="BP176" s="912" t="str">
        <f t="shared" si="491"/>
        <v>BUKU PEMBANTU LS BENDAHARA</v>
      </c>
      <c r="BQ176" s="913">
        <f t="shared" si="464"/>
        <v>0</v>
      </c>
      <c r="BR176" s="702">
        <v>7</v>
      </c>
      <c r="BS176" s="650" t="str">
        <f t="shared" si="492"/>
        <v>BUKU PEMBANTU UANG MUKA PERJADIN</v>
      </c>
      <c r="BT176" s="651">
        <f t="shared" si="465"/>
        <v>0</v>
      </c>
      <c r="BU176" s="650">
        <f t="shared" si="541"/>
        <v>7</v>
      </c>
      <c r="BV176" s="649" t="str">
        <f t="shared" si="493"/>
        <v>BUKU PEMBANTU UANG MUKA PERJADIN</v>
      </c>
      <c r="BW176" s="709">
        <f t="shared" si="466"/>
        <v>0</v>
      </c>
      <c r="BX176" s="873">
        <v>8</v>
      </c>
      <c r="BY176" s="874" t="str">
        <f t="shared" si="494"/>
        <v>BUKU PEMBANTU PAJAK UP</v>
      </c>
      <c r="BZ176" s="875">
        <f t="shared" si="371"/>
        <v>0</v>
      </c>
      <c r="CA176" s="876">
        <f t="shared" si="542"/>
        <v>8</v>
      </c>
      <c r="CB176" s="874" t="str">
        <f t="shared" si="495"/>
        <v>BUKU PEMBANTU PAJAK UP</v>
      </c>
      <c r="CC176" s="877">
        <f t="shared" si="376"/>
        <v>0</v>
      </c>
      <c r="CD176" s="805">
        <v>9</v>
      </c>
      <c r="CE176" s="806" t="str">
        <f t="shared" si="496"/>
        <v>BUKU PEMBANTU BUNGA REKENING</v>
      </c>
      <c r="CF176" s="807">
        <f t="shared" si="467"/>
        <v>0</v>
      </c>
      <c r="CG176" s="806">
        <f t="shared" si="543"/>
        <v>9</v>
      </c>
      <c r="CH176" s="806" t="str">
        <f t="shared" si="497"/>
        <v>BUKU PEMBANTU BUNGA REKENING</v>
      </c>
      <c r="CI176" s="808">
        <f t="shared" si="468"/>
        <v>0</v>
      </c>
      <c r="CJ176" s="835">
        <v>10</v>
      </c>
      <c r="CK176" s="836" t="str">
        <f t="shared" si="498"/>
        <v>BUKU PEMBANTU PAJAK UP &amp; LS</v>
      </c>
      <c r="CL176" s="837">
        <f t="shared" si="499"/>
        <v>0</v>
      </c>
      <c r="CM176" s="836">
        <f t="shared" si="544"/>
        <v>10</v>
      </c>
      <c r="CN176" s="836" t="str">
        <f t="shared" si="500"/>
        <v>BUKU PEMBANTU PAJAK UP &amp; LS</v>
      </c>
      <c r="CO176" s="838">
        <f t="shared" si="501"/>
        <v>0</v>
      </c>
      <c r="CP176" s="786">
        <f t="shared" si="502"/>
        <v>0</v>
      </c>
      <c r="CQ176" s="787">
        <f t="shared" si="503"/>
        <v>0</v>
      </c>
      <c r="CR176" s="782">
        <f t="shared" si="504"/>
        <v>0</v>
      </c>
      <c r="CS176" s="733">
        <v>11</v>
      </c>
      <c r="CT176" s="734" t="str">
        <f t="shared" si="505"/>
        <v>BUKU PENGESAHAN BELANJA</v>
      </c>
      <c r="CU176" s="735">
        <f t="shared" si="506"/>
        <v>0</v>
      </c>
      <c r="CV176" s="734">
        <f t="shared" si="545"/>
        <v>11</v>
      </c>
      <c r="CW176" s="736" t="str">
        <f t="shared" si="507"/>
        <v>BUKU PENGESAHAN BELANJA</v>
      </c>
      <c r="CX176" s="737">
        <f t="shared" si="508"/>
        <v>0</v>
      </c>
      <c r="CY176" s="769">
        <v>12</v>
      </c>
      <c r="CZ176" s="770" t="str">
        <f t="shared" si="469"/>
        <v>BUKU PENGEMBALIAN BELANJA</v>
      </c>
      <c r="DA176" s="771">
        <f t="shared" si="594"/>
        <v>0</v>
      </c>
      <c r="DB176" s="770">
        <f t="shared" si="523"/>
        <v>12</v>
      </c>
      <c r="DC176" s="770" t="str">
        <f t="shared" si="509"/>
        <v>BUKU PENGEMBALIAN BELANJA</v>
      </c>
      <c r="DD176" s="772">
        <f t="shared" si="510"/>
        <v>0</v>
      </c>
    </row>
    <row r="177" spans="1:108" ht="11.25" customHeight="1" x14ac:dyDescent="0.2">
      <c r="A177" s="647"/>
      <c r="B177" s="63"/>
      <c r="C177" s="677"/>
      <c r="D177" s="540"/>
      <c r="E177" s="648"/>
      <c r="F177" s="610"/>
      <c r="G177" s="684"/>
      <c r="H177" s="625"/>
      <c r="I177" s="650"/>
      <c r="J177" s="649"/>
      <c r="K177" s="688"/>
      <c r="L177" s="529"/>
      <c r="M177" s="688"/>
      <c r="N177" s="543"/>
      <c r="O177" s="651">
        <f t="shared" si="470"/>
        <v>0</v>
      </c>
      <c r="P177" s="1090">
        <f t="shared" si="471"/>
        <v>0</v>
      </c>
      <c r="Q177" s="641">
        <f t="shared" si="449"/>
        <v>0</v>
      </c>
      <c r="R177" s="640">
        <v>1</v>
      </c>
      <c r="S177" s="640" t="str">
        <f t="shared" si="450"/>
        <v>BUKU KAS UMUM</v>
      </c>
      <c r="T177" s="641">
        <f t="shared" si="451"/>
        <v>0</v>
      </c>
      <c r="U177" s="641">
        <f t="shared" si="452"/>
        <v>0</v>
      </c>
      <c r="V177" s="641">
        <f t="shared" si="453"/>
        <v>0</v>
      </c>
      <c r="W177" s="1082">
        <f t="shared" si="472"/>
        <v>0</v>
      </c>
      <c r="X177" s="641">
        <f t="shared" si="454"/>
        <v>0</v>
      </c>
      <c r="Y177" s="640">
        <f t="shared" si="473"/>
        <v>1</v>
      </c>
      <c r="Z177" s="640" t="str">
        <f t="shared" si="455"/>
        <v>BUKU KAS UMUM</v>
      </c>
      <c r="AA177" s="1083">
        <f t="shared" si="456"/>
        <v>0</v>
      </c>
      <c r="AB177" s="1055">
        <v>10</v>
      </c>
      <c r="AC177" s="1056" t="str">
        <f t="shared" si="474"/>
        <v>BUKU PEMBANTU PAJAK UP &amp; LS</v>
      </c>
      <c r="AD177" s="1057">
        <f t="shared" si="475"/>
        <v>0</v>
      </c>
      <c r="AE177" s="1057">
        <f t="shared" si="476"/>
        <v>0</v>
      </c>
      <c r="AF177" s="1057">
        <f t="shared" si="477"/>
        <v>0</v>
      </c>
      <c r="AG177" s="1057">
        <f t="shared" si="478"/>
        <v>0</v>
      </c>
      <c r="AH177" s="1057">
        <f t="shared" si="479"/>
        <v>0</v>
      </c>
      <c r="AI177" s="1058">
        <f t="shared" si="535"/>
        <v>10</v>
      </c>
      <c r="AJ177" s="1058" t="str">
        <f t="shared" si="480"/>
        <v>BUKU PEMBANTU PAJAK UP &amp; LS</v>
      </c>
      <c r="AK177" s="1059">
        <f t="shared" si="457"/>
        <v>0</v>
      </c>
      <c r="AL177" s="1014">
        <v>2</v>
      </c>
      <c r="AM177" s="1015" t="str">
        <f t="shared" si="481"/>
        <v>BUKU PEMBANTU KAS TUNAI</v>
      </c>
      <c r="AN177" s="1016">
        <f t="shared" si="458"/>
        <v>0</v>
      </c>
      <c r="AO177" s="1015">
        <f t="shared" si="536"/>
        <v>2</v>
      </c>
      <c r="AP177" s="1015" t="str">
        <f t="shared" si="482"/>
        <v>BUKU PEMBANTU KAS TUNAI</v>
      </c>
      <c r="AQ177" s="1017">
        <f t="shared" si="372"/>
        <v>0</v>
      </c>
      <c r="AR177" s="979">
        <v>3</v>
      </c>
      <c r="AS177" s="980" t="str">
        <f t="shared" si="483"/>
        <v>BUKU PEMBANTU BANK</v>
      </c>
      <c r="AT177" s="981">
        <f t="shared" si="459"/>
        <v>0</v>
      </c>
      <c r="AU177" s="981">
        <f t="shared" si="460"/>
        <v>0</v>
      </c>
      <c r="AV177" s="982">
        <f t="shared" si="484"/>
        <v>0</v>
      </c>
      <c r="AW177" s="983">
        <f t="shared" si="537"/>
        <v>3</v>
      </c>
      <c r="AX177" s="980" t="str">
        <f t="shared" si="485"/>
        <v>BUKU PEMBANTU BANK</v>
      </c>
      <c r="AY177" s="984">
        <f t="shared" si="461"/>
        <v>0</v>
      </c>
      <c r="AZ177" s="702">
        <v>4</v>
      </c>
      <c r="BA177" s="649" t="str">
        <f t="shared" si="486"/>
        <v>BUKU PEMBANTU BPP</v>
      </c>
      <c r="BB177" s="651">
        <f t="shared" si="373"/>
        <v>0</v>
      </c>
      <c r="BC177" s="650">
        <f t="shared" si="538"/>
        <v>4</v>
      </c>
      <c r="BD177" s="649" t="str">
        <f t="shared" si="487"/>
        <v>BUKU PEMBANTU BPP</v>
      </c>
      <c r="BE177" s="709">
        <f t="shared" si="374"/>
        <v>0</v>
      </c>
      <c r="BF177" s="944">
        <v>5</v>
      </c>
      <c r="BG177" s="945" t="str">
        <f t="shared" si="488"/>
        <v>BUKU PEMBANTU UANG PERSEDIAAN</v>
      </c>
      <c r="BH177" s="946">
        <f t="shared" si="462"/>
        <v>0</v>
      </c>
      <c r="BI177" s="945">
        <f t="shared" si="539"/>
        <v>5</v>
      </c>
      <c r="BJ177" s="947" t="str">
        <f t="shared" si="489"/>
        <v>BUKU PEMBANTU UANG PERSEDIAAN</v>
      </c>
      <c r="BK177" s="948">
        <f t="shared" si="375"/>
        <v>0</v>
      </c>
      <c r="BL177" s="909">
        <v>6</v>
      </c>
      <c r="BM177" s="910" t="str">
        <f t="shared" si="490"/>
        <v>BUKU PEMBANTU LS BENDAHARA</v>
      </c>
      <c r="BN177" s="911">
        <f t="shared" si="463"/>
        <v>0</v>
      </c>
      <c r="BO177" s="910">
        <f t="shared" si="540"/>
        <v>6</v>
      </c>
      <c r="BP177" s="912" t="str">
        <f t="shared" si="491"/>
        <v>BUKU PEMBANTU LS BENDAHARA</v>
      </c>
      <c r="BQ177" s="913">
        <f t="shared" si="464"/>
        <v>0</v>
      </c>
      <c r="BR177" s="702">
        <v>7</v>
      </c>
      <c r="BS177" s="650" t="str">
        <f t="shared" si="492"/>
        <v>BUKU PEMBANTU UANG MUKA PERJADIN</v>
      </c>
      <c r="BT177" s="651">
        <f t="shared" si="465"/>
        <v>0</v>
      </c>
      <c r="BU177" s="650">
        <f t="shared" si="541"/>
        <v>7</v>
      </c>
      <c r="BV177" s="649" t="str">
        <f t="shared" si="493"/>
        <v>BUKU PEMBANTU UANG MUKA PERJADIN</v>
      </c>
      <c r="BW177" s="709">
        <f t="shared" si="466"/>
        <v>0</v>
      </c>
      <c r="BX177" s="873">
        <v>8</v>
      </c>
      <c r="BY177" s="874" t="str">
        <f t="shared" si="494"/>
        <v>BUKU PEMBANTU PAJAK UP</v>
      </c>
      <c r="BZ177" s="875">
        <f t="shared" si="371"/>
        <v>0</v>
      </c>
      <c r="CA177" s="876">
        <f t="shared" si="542"/>
        <v>8</v>
      </c>
      <c r="CB177" s="874" t="str">
        <f t="shared" si="495"/>
        <v>BUKU PEMBANTU PAJAK UP</v>
      </c>
      <c r="CC177" s="877">
        <f t="shared" si="376"/>
        <v>0</v>
      </c>
      <c r="CD177" s="805">
        <v>9</v>
      </c>
      <c r="CE177" s="806" t="str">
        <f t="shared" si="496"/>
        <v>BUKU PEMBANTU BUNGA REKENING</v>
      </c>
      <c r="CF177" s="807">
        <f t="shared" si="467"/>
        <v>0</v>
      </c>
      <c r="CG177" s="806">
        <f t="shared" si="543"/>
        <v>9</v>
      </c>
      <c r="CH177" s="806" t="str">
        <f t="shared" si="497"/>
        <v>BUKU PEMBANTU BUNGA REKENING</v>
      </c>
      <c r="CI177" s="808">
        <f t="shared" si="468"/>
        <v>0</v>
      </c>
      <c r="CJ177" s="835">
        <v>10</v>
      </c>
      <c r="CK177" s="836" t="str">
        <f t="shared" si="498"/>
        <v>BUKU PEMBANTU PAJAK UP &amp; LS</v>
      </c>
      <c r="CL177" s="837">
        <f t="shared" si="499"/>
        <v>0</v>
      </c>
      <c r="CM177" s="836">
        <f t="shared" si="544"/>
        <v>10</v>
      </c>
      <c r="CN177" s="836" t="str">
        <f t="shared" si="500"/>
        <v>BUKU PEMBANTU PAJAK UP &amp; LS</v>
      </c>
      <c r="CO177" s="838">
        <f t="shared" si="501"/>
        <v>0</v>
      </c>
      <c r="CP177" s="786">
        <f t="shared" si="502"/>
        <v>0</v>
      </c>
      <c r="CQ177" s="787">
        <f t="shared" si="503"/>
        <v>0</v>
      </c>
      <c r="CR177" s="782">
        <f t="shared" si="504"/>
        <v>0</v>
      </c>
      <c r="CS177" s="733">
        <v>11</v>
      </c>
      <c r="CT177" s="734" t="str">
        <f t="shared" si="505"/>
        <v>BUKU PENGESAHAN BELANJA</v>
      </c>
      <c r="CU177" s="735">
        <f t="shared" si="506"/>
        <v>0</v>
      </c>
      <c r="CV177" s="734">
        <f t="shared" si="545"/>
        <v>11</v>
      </c>
      <c r="CW177" s="736" t="str">
        <f t="shared" si="507"/>
        <v>BUKU PENGESAHAN BELANJA</v>
      </c>
      <c r="CX177" s="737">
        <f t="shared" si="508"/>
        <v>0</v>
      </c>
      <c r="CY177" s="769">
        <v>12</v>
      </c>
      <c r="CZ177" s="770" t="str">
        <f t="shared" si="469"/>
        <v>BUKU PENGEMBALIAN BELANJA</v>
      </c>
      <c r="DA177" s="771">
        <f t="shared" si="594"/>
        <v>0</v>
      </c>
      <c r="DB177" s="770">
        <f t="shared" si="523"/>
        <v>12</v>
      </c>
      <c r="DC177" s="770" t="str">
        <f t="shared" si="509"/>
        <v>BUKU PENGEMBALIAN BELANJA</v>
      </c>
      <c r="DD177" s="772">
        <f t="shared" si="510"/>
        <v>0</v>
      </c>
    </row>
    <row r="178" spans="1:108" ht="11.25" customHeight="1" x14ac:dyDescent="0.2">
      <c r="A178" s="647"/>
      <c r="B178" s="63"/>
      <c r="C178" s="677"/>
      <c r="D178" s="601"/>
      <c r="E178" s="648"/>
      <c r="F178" s="610"/>
      <c r="G178" s="684"/>
      <c r="H178" s="625"/>
      <c r="I178" s="650"/>
      <c r="J178" s="649"/>
      <c r="K178" s="543"/>
      <c r="L178" s="529"/>
      <c r="M178" s="543"/>
      <c r="N178" s="543"/>
      <c r="O178" s="651">
        <f t="shared" si="470"/>
        <v>0</v>
      </c>
      <c r="P178" s="1090">
        <f t="shared" si="471"/>
        <v>0</v>
      </c>
      <c r="Q178" s="641">
        <f t="shared" si="449"/>
        <v>0</v>
      </c>
      <c r="R178" s="640">
        <v>1</v>
      </c>
      <c r="S178" s="640" t="str">
        <f t="shared" si="450"/>
        <v>BUKU KAS UMUM</v>
      </c>
      <c r="T178" s="641">
        <f t="shared" si="451"/>
        <v>0</v>
      </c>
      <c r="U178" s="641">
        <f t="shared" si="452"/>
        <v>0</v>
      </c>
      <c r="V178" s="641">
        <f t="shared" si="453"/>
        <v>0</v>
      </c>
      <c r="W178" s="1082">
        <f t="shared" si="472"/>
        <v>0</v>
      </c>
      <c r="X178" s="641">
        <f t="shared" si="454"/>
        <v>0</v>
      </c>
      <c r="Y178" s="640">
        <f t="shared" si="473"/>
        <v>1</v>
      </c>
      <c r="Z178" s="640" t="str">
        <f t="shared" si="455"/>
        <v>BUKU KAS UMUM</v>
      </c>
      <c r="AA178" s="1083">
        <f t="shared" si="456"/>
        <v>0</v>
      </c>
      <c r="AB178" s="1055">
        <v>10</v>
      </c>
      <c r="AC178" s="1056" t="str">
        <f t="shared" si="474"/>
        <v>BUKU PEMBANTU PAJAK UP &amp; LS</v>
      </c>
      <c r="AD178" s="1057">
        <f t="shared" si="475"/>
        <v>0</v>
      </c>
      <c r="AE178" s="1057">
        <f t="shared" si="476"/>
        <v>0</v>
      </c>
      <c r="AF178" s="1057">
        <f t="shared" si="477"/>
        <v>0</v>
      </c>
      <c r="AG178" s="1057">
        <f t="shared" si="478"/>
        <v>0</v>
      </c>
      <c r="AH178" s="1057">
        <f t="shared" si="479"/>
        <v>0</v>
      </c>
      <c r="AI178" s="1058">
        <f t="shared" si="535"/>
        <v>10</v>
      </c>
      <c r="AJ178" s="1058" t="str">
        <f t="shared" si="480"/>
        <v>BUKU PEMBANTU PAJAK UP &amp; LS</v>
      </c>
      <c r="AK178" s="1059">
        <f t="shared" si="457"/>
        <v>0</v>
      </c>
      <c r="AL178" s="1014">
        <v>2</v>
      </c>
      <c r="AM178" s="1015" t="str">
        <f t="shared" si="481"/>
        <v>BUKU PEMBANTU KAS TUNAI</v>
      </c>
      <c r="AN178" s="1016">
        <f t="shared" si="458"/>
        <v>0</v>
      </c>
      <c r="AO178" s="1015">
        <f t="shared" si="536"/>
        <v>2</v>
      </c>
      <c r="AP178" s="1015" t="str">
        <f t="shared" si="482"/>
        <v>BUKU PEMBANTU KAS TUNAI</v>
      </c>
      <c r="AQ178" s="1017">
        <f t="shared" si="372"/>
        <v>0</v>
      </c>
      <c r="AR178" s="979">
        <v>3</v>
      </c>
      <c r="AS178" s="980" t="str">
        <f t="shared" si="483"/>
        <v>BUKU PEMBANTU BANK</v>
      </c>
      <c r="AT178" s="981">
        <f t="shared" si="459"/>
        <v>0</v>
      </c>
      <c r="AU178" s="981">
        <f t="shared" si="460"/>
        <v>0</v>
      </c>
      <c r="AV178" s="982">
        <f t="shared" si="484"/>
        <v>0</v>
      </c>
      <c r="AW178" s="983">
        <f t="shared" si="537"/>
        <v>3</v>
      </c>
      <c r="AX178" s="980" t="str">
        <f t="shared" si="485"/>
        <v>BUKU PEMBANTU BANK</v>
      </c>
      <c r="AY178" s="984">
        <f t="shared" si="461"/>
        <v>0</v>
      </c>
      <c r="AZ178" s="702">
        <v>4</v>
      </c>
      <c r="BA178" s="649" t="str">
        <f t="shared" si="486"/>
        <v>BUKU PEMBANTU BPP</v>
      </c>
      <c r="BB178" s="651">
        <f t="shared" si="373"/>
        <v>0</v>
      </c>
      <c r="BC178" s="650">
        <f t="shared" si="538"/>
        <v>4</v>
      </c>
      <c r="BD178" s="649" t="str">
        <f t="shared" si="487"/>
        <v>BUKU PEMBANTU BPP</v>
      </c>
      <c r="BE178" s="709">
        <f t="shared" si="374"/>
        <v>0</v>
      </c>
      <c r="BF178" s="944">
        <v>5</v>
      </c>
      <c r="BG178" s="945" t="str">
        <f t="shared" si="488"/>
        <v>BUKU PEMBANTU UANG PERSEDIAAN</v>
      </c>
      <c r="BH178" s="946">
        <f t="shared" si="462"/>
        <v>0</v>
      </c>
      <c r="BI178" s="945">
        <f t="shared" si="539"/>
        <v>5</v>
      </c>
      <c r="BJ178" s="947" t="str">
        <f t="shared" si="489"/>
        <v>BUKU PEMBANTU UANG PERSEDIAAN</v>
      </c>
      <c r="BK178" s="948">
        <f t="shared" si="375"/>
        <v>0</v>
      </c>
      <c r="BL178" s="909">
        <v>6</v>
      </c>
      <c r="BM178" s="910" t="str">
        <f t="shared" si="490"/>
        <v>BUKU PEMBANTU LS BENDAHARA</v>
      </c>
      <c r="BN178" s="911">
        <f t="shared" si="463"/>
        <v>0</v>
      </c>
      <c r="BO178" s="910">
        <f t="shared" si="540"/>
        <v>6</v>
      </c>
      <c r="BP178" s="912" t="str">
        <f t="shared" si="491"/>
        <v>BUKU PEMBANTU LS BENDAHARA</v>
      </c>
      <c r="BQ178" s="913">
        <f t="shared" si="464"/>
        <v>0</v>
      </c>
      <c r="BR178" s="702">
        <v>7</v>
      </c>
      <c r="BS178" s="650" t="str">
        <f t="shared" si="492"/>
        <v>BUKU PEMBANTU UANG MUKA PERJADIN</v>
      </c>
      <c r="BT178" s="651">
        <f t="shared" si="465"/>
        <v>0</v>
      </c>
      <c r="BU178" s="650">
        <f t="shared" si="541"/>
        <v>7</v>
      </c>
      <c r="BV178" s="649" t="str">
        <f t="shared" si="493"/>
        <v>BUKU PEMBANTU UANG MUKA PERJADIN</v>
      </c>
      <c r="BW178" s="709">
        <f t="shared" si="466"/>
        <v>0</v>
      </c>
      <c r="BX178" s="873">
        <v>8</v>
      </c>
      <c r="BY178" s="874" t="str">
        <f t="shared" si="494"/>
        <v>BUKU PEMBANTU PAJAK UP</v>
      </c>
      <c r="BZ178" s="875">
        <f t="shared" si="371"/>
        <v>0</v>
      </c>
      <c r="CA178" s="876">
        <f t="shared" si="542"/>
        <v>8</v>
      </c>
      <c r="CB178" s="874" t="str">
        <f t="shared" si="495"/>
        <v>BUKU PEMBANTU PAJAK UP</v>
      </c>
      <c r="CC178" s="877">
        <f t="shared" si="376"/>
        <v>0</v>
      </c>
      <c r="CD178" s="805">
        <v>9</v>
      </c>
      <c r="CE178" s="806" t="str">
        <f t="shared" si="496"/>
        <v>BUKU PEMBANTU BUNGA REKENING</v>
      </c>
      <c r="CF178" s="807">
        <f t="shared" si="467"/>
        <v>0</v>
      </c>
      <c r="CG178" s="806">
        <f t="shared" si="543"/>
        <v>9</v>
      </c>
      <c r="CH178" s="806" t="str">
        <f t="shared" si="497"/>
        <v>BUKU PEMBANTU BUNGA REKENING</v>
      </c>
      <c r="CI178" s="808">
        <f t="shared" si="468"/>
        <v>0</v>
      </c>
      <c r="CJ178" s="835">
        <v>10</v>
      </c>
      <c r="CK178" s="836" t="str">
        <f t="shared" si="498"/>
        <v>BUKU PEMBANTU PAJAK UP &amp; LS</v>
      </c>
      <c r="CL178" s="837">
        <f t="shared" si="499"/>
        <v>0</v>
      </c>
      <c r="CM178" s="836">
        <f t="shared" si="544"/>
        <v>10</v>
      </c>
      <c r="CN178" s="836" t="str">
        <f t="shared" si="500"/>
        <v>BUKU PEMBANTU PAJAK UP &amp; LS</v>
      </c>
      <c r="CO178" s="838">
        <f t="shared" si="501"/>
        <v>0</v>
      </c>
      <c r="CP178" s="786">
        <f t="shared" si="502"/>
        <v>0</v>
      </c>
      <c r="CQ178" s="787">
        <f t="shared" si="503"/>
        <v>0</v>
      </c>
      <c r="CR178" s="782">
        <f t="shared" si="504"/>
        <v>0</v>
      </c>
      <c r="CS178" s="733">
        <v>11</v>
      </c>
      <c r="CT178" s="734" t="str">
        <f t="shared" si="505"/>
        <v>BUKU PENGESAHAN BELANJA</v>
      </c>
      <c r="CU178" s="735">
        <f t="shared" si="506"/>
        <v>0</v>
      </c>
      <c r="CV178" s="734">
        <f t="shared" si="545"/>
        <v>11</v>
      </c>
      <c r="CW178" s="736" t="str">
        <f t="shared" si="507"/>
        <v>BUKU PENGESAHAN BELANJA</v>
      </c>
      <c r="CX178" s="737">
        <f t="shared" si="508"/>
        <v>0</v>
      </c>
      <c r="CY178" s="769">
        <v>12</v>
      </c>
      <c r="CZ178" s="770" t="str">
        <f t="shared" si="469"/>
        <v>BUKU PENGEMBALIAN BELANJA</v>
      </c>
      <c r="DA178" s="771">
        <f t="shared" si="594"/>
        <v>0</v>
      </c>
      <c r="DB178" s="770">
        <f t="shared" si="523"/>
        <v>12</v>
      </c>
      <c r="DC178" s="770" t="str">
        <f t="shared" si="509"/>
        <v>BUKU PENGEMBALIAN BELANJA</v>
      </c>
      <c r="DD178" s="772">
        <f t="shared" si="510"/>
        <v>0</v>
      </c>
    </row>
    <row r="179" spans="1:108" ht="11.25" customHeight="1" x14ac:dyDescent="0.2">
      <c r="A179" s="647"/>
      <c r="B179" s="63"/>
      <c r="C179" s="677"/>
      <c r="D179" s="540"/>
      <c r="E179" s="648"/>
      <c r="F179" s="611"/>
      <c r="G179" s="684"/>
      <c r="H179" s="625"/>
      <c r="I179" s="650"/>
      <c r="J179" s="649"/>
      <c r="K179" s="543"/>
      <c r="L179" s="529"/>
      <c r="M179" s="543"/>
      <c r="N179" s="543"/>
      <c r="O179" s="651">
        <f t="shared" si="470"/>
        <v>0</v>
      </c>
      <c r="P179" s="1090">
        <f t="shared" si="471"/>
        <v>0</v>
      </c>
      <c r="Q179" s="641">
        <f t="shared" si="449"/>
        <v>0</v>
      </c>
      <c r="R179" s="640">
        <v>1</v>
      </c>
      <c r="S179" s="640" t="str">
        <f t="shared" si="450"/>
        <v>BUKU KAS UMUM</v>
      </c>
      <c r="T179" s="641">
        <f t="shared" si="451"/>
        <v>0</v>
      </c>
      <c r="U179" s="641">
        <f t="shared" si="452"/>
        <v>0</v>
      </c>
      <c r="V179" s="641">
        <f t="shared" si="453"/>
        <v>0</v>
      </c>
      <c r="W179" s="1082">
        <f t="shared" si="472"/>
        <v>0</v>
      </c>
      <c r="X179" s="641">
        <f t="shared" si="454"/>
        <v>0</v>
      </c>
      <c r="Y179" s="640">
        <f t="shared" si="473"/>
        <v>1</v>
      </c>
      <c r="Z179" s="640" t="str">
        <f t="shared" si="455"/>
        <v>BUKU KAS UMUM</v>
      </c>
      <c r="AA179" s="1083">
        <f t="shared" si="456"/>
        <v>0</v>
      </c>
      <c r="AB179" s="1055">
        <v>10</v>
      </c>
      <c r="AC179" s="1056" t="str">
        <f t="shared" si="474"/>
        <v>BUKU PEMBANTU PAJAK UP &amp; LS</v>
      </c>
      <c r="AD179" s="1057">
        <f t="shared" si="475"/>
        <v>0</v>
      </c>
      <c r="AE179" s="1057">
        <f t="shared" si="476"/>
        <v>0</v>
      </c>
      <c r="AF179" s="1057">
        <f t="shared" si="477"/>
        <v>0</v>
      </c>
      <c r="AG179" s="1057">
        <f t="shared" si="478"/>
        <v>0</v>
      </c>
      <c r="AH179" s="1057">
        <f t="shared" si="479"/>
        <v>0</v>
      </c>
      <c r="AI179" s="1058">
        <f t="shared" si="535"/>
        <v>10</v>
      </c>
      <c r="AJ179" s="1058" t="str">
        <f t="shared" si="480"/>
        <v>BUKU PEMBANTU PAJAK UP &amp; LS</v>
      </c>
      <c r="AK179" s="1059">
        <f t="shared" si="457"/>
        <v>0</v>
      </c>
      <c r="AL179" s="1014">
        <v>2</v>
      </c>
      <c r="AM179" s="1015" t="str">
        <f t="shared" si="481"/>
        <v>BUKU PEMBANTU KAS TUNAI</v>
      </c>
      <c r="AN179" s="1016">
        <f t="shared" si="458"/>
        <v>0</v>
      </c>
      <c r="AO179" s="1015">
        <f t="shared" si="536"/>
        <v>2</v>
      </c>
      <c r="AP179" s="1015" t="str">
        <f t="shared" si="482"/>
        <v>BUKU PEMBANTU KAS TUNAI</v>
      </c>
      <c r="AQ179" s="1017">
        <f t="shared" si="372"/>
        <v>0</v>
      </c>
      <c r="AR179" s="979">
        <v>3</v>
      </c>
      <c r="AS179" s="980" t="str">
        <f t="shared" si="483"/>
        <v>BUKU PEMBANTU BANK</v>
      </c>
      <c r="AT179" s="981">
        <f t="shared" si="459"/>
        <v>0</v>
      </c>
      <c r="AU179" s="981">
        <f t="shared" si="460"/>
        <v>0</v>
      </c>
      <c r="AV179" s="982">
        <f t="shared" si="484"/>
        <v>0</v>
      </c>
      <c r="AW179" s="983">
        <f t="shared" si="537"/>
        <v>3</v>
      </c>
      <c r="AX179" s="980" t="str">
        <f t="shared" si="485"/>
        <v>BUKU PEMBANTU BANK</v>
      </c>
      <c r="AY179" s="984">
        <f t="shared" si="461"/>
        <v>0</v>
      </c>
      <c r="AZ179" s="702">
        <v>4</v>
      </c>
      <c r="BA179" s="649" t="str">
        <f t="shared" si="486"/>
        <v>BUKU PEMBANTU BPP</v>
      </c>
      <c r="BB179" s="651">
        <f t="shared" si="373"/>
        <v>0</v>
      </c>
      <c r="BC179" s="650">
        <f t="shared" si="538"/>
        <v>4</v>
      </c>
      <c r="BD179" s="649" t="str">
        <f t="shared" si="487"/>
        <v>BUKU PEMBANTU BPP</v>
      </c>
      <c r="BE179" s="709">
        <f t="shared" si="374"/>
        <v>0</v>
      </c>
      <c r="BF179" s="944">
        <v>5</v>
      </c>
      <c r="BG179" s="945" t="str">
        <f t="shared" si="488"/>
        <v>BUKU PEMBANTU UANG PERSEDIAAN</v>
      </c>
      <c r="BH179" s="946">
        <f t="shared" si="462"/>
        <v>0</v>
      </c>
      <c r="BI179" s="945">
        <f t="shared" si="539"/>
        <v>5</v>
      </c>
      <c r="BJ179" s="947" t="str">
        <f t="shared" si="489"/>
        <v>BUKU PEMBANTU UANG PERSEDIAAN</v>
      </c>
      <c r="BK179" s="948">
        <f t="shared" si="375"/>
        <v>0</v>
      </c>
      <c r="BL179" s="909">
        <v>6</v>
      </c>
      <c r="BM179" s="910" t="str">
        <f t="shared" si="490"/>
        <v>BUKU PEMBANTU LS BENDAHARA</v>
      </c>
      <c r="BN179" s="911">
        <f t="shared" si="463"/>
        <v>0</v>
      </c>
      <c r="BO179" s="910">
        <f t="shared" si="540"/>
        <v>6</v>
      </c>
      <c r="BP179" s="912" t="str">
        <f t="shared" si="491"/>
        <v>BUKU PEMBANTU LS BENDAHARA</v>
      </c>
      <c r="BQ179" s="913">
        <f t="shared" si="464"/>
        <v>0</v>
      </c>
      <c r="BR179" s="702">
        <v>7</v>
      </c>
      <c r="BS179" s="650" t="str">
        <f t="shared" si="492"/>
        <v>BUKU PEMBANTU UANG MUKA PERJADIN</v>
      </c>
      <c r="BT179" s="651">
        <f t="shared" si="465"/>
        <v>0</v>
      </c>
      <c r="BU179" s="650">
        <f t="shared" si="541"/>
        <v>7</v>
      </c>
      <c r="BV179" s="649" t="str">
        <f t="shared" si="493"/>
        <v>BUKU PEMBANTU UANG MUKA PERJADIN</v>
      </c>
      <c r="BW179" s="709">
        <f t="shared" si="466"/>
        <v>0</v>
      </c>
      <c r="BX179" s="873">
        <v>8</v>
      </c>
      <c r="BY179" s="874" t="str">
        <f t="shared" si="494"/>
        <v>BUKU PEMBANTU PAJAK UP</v>
      </c>
      <c r="BZ179" s="875">
        <f t="shared" ref="BZ179:BZ242" si="595">IF(E179="M1",L179,IF(E179="M4",L179,IF(E179="M8",L179,0)))</f>
        <v>0</v>
      </c>
      <c r="CA179" s="876">
        <f t="shared" si="542"/>
        <v>8</v>
      </c>
      <c r="CB179" s="874" t="str">
        <f t="shared" si="495"/>
        <v>BUKU PEMBANTU PAJAK UP</v>
      </c>
      <c r="CC179" s="877">
        <f t="shared" si="376"/>
        <v>0</v>
      </c>
      <c r="CD179" s="805">
        <v>9</v>
      </c>
      <c r="CE179" s="806" t="str">
        <f t="shared" si="496"/>
        <v>BUKU PEMBANTU BUNGA REKENING</v>
      </c>
      <c r="CF179" s="807">
        <f t="shared" si="467"/>
        <v>0</v>
      </c>
      <c r="CG179" s="806">
        <f t="shared" si="543"/>
        <v>9</v>
      </c>
      <c r="CH179" s="806" t="str">
        <f t="shared" si="497"/>
        <v>BUKU PEMBANTU BUNGA REKENING</v>
      </c>
      <c r="CI179" s="808">
        <f t="shared" si="468"/>
        <v>0</v>
      </c>
      <c r="CJ179" s="835">
        <v>10</v>
      </c>
      <c r="CK179" s="836" t="str">
        <f t="shared" si="498"/>
        <v>BUKU PEMBANTU PAJAK UP &amp; LS</v>
      </c>
      <c r="CL179" s="837">
        <f t="shared" si="499"/>
        <v>0</v>
      </c>
      <c r="CM179" s="836">
        <f t="shared" si="544"/>
        <v>10</v>
      </c>
      <c r="CN179" s="836" t="str">
        <f t="shared" si="500"/>
        <v>BUKU PEMBANTU PAJAK UP &amp; LS</v>
      </c>
      <c r="CO179" s="838">
        <f t="shared" si="501"/>
        <v>0</v>
      </c>
      <c r="CP179" s="786">
        <f t="shared" si="502"/>
        <v>0</v>
      </c>
      <c r="CQ179" s="787">
        <f t="shared" si="503"/>
        <v>0</v>
      </c>
      <c r="CR179" s="782">
        <f t="shared" si="504"/>
        <v>0</v>
      </c>
      <c r="CS179" s="733">
        <v>11</v>
      </c>
      <c r="CT179" s="734" t="str">
        <f t="shared" si="505"/>
        <v>BUKU PENGESAHAN BELANJA</v>
      </c>
      <c r="CU179" s="735">
        <f t="shared" si="506"/>
        <v>0</v>
      </c>
      <c r="CV179" s="734">
        <f t="shared" si="545"/>
        <v>11</v>
      </c>
      <c r="CW179" s="736" t="str">
        <f t="shared" si="507"/>
        <v>BUKU PENGESAHAN BELANJA</v>
      </c>
      <c r="CX179" s="737">
        <f t="shared" si="508"/>
        <v>0</v>
      </c>
      <c r="CY179" s="769">
        <v>12</v>
      </c>
      <c r="CZ179" s="770" t="str">
        <f t="shared" si="469"/>
        <v>BUKU PENGEMBALIAN BELANJA</v>
      </c>
      <c r="DA179" s="771">
        <f t="shared" si="594"/>
        <v>0</v>
      </c>
      <c r="DB179" s="770">
        <f t="shared" si="523"/>
        <v>12</v>
      </c>
      <c r="DC179" s="770" t="str">
        <f t="shared" si="509"/>
        <v>BUKU PENGEMBALIAN BELANJA</v>
      </c>
      <c r="DD179" s="772">
        <f t="shared" si="510"/>
        <v>0</v>
      </c>
    </row>
    <row r="180" spans="1:108" ht="11.25" customHeight="1" x14ac:dyDescent="0.2">
      <c r="A180" s="647"/>
      <c r="B180" s="63"/>
      <c r="C180" s="677"/>
      <c r="D180" s="601"/>
      <c r="E180" s="648"/>
      <c r="F180" s="610"/>
      <c r="G180" s="684"/>
      <c r="H180" s="625"/>
      <c r="I180" s="650"/>
      <c r="J180" s="649"/>
      <c r="K180" s="543"/>
      <c r="L180" s="529"/>
      <c r="M180" s="688"/>
      <c r="N180" s="543"/>
      <c r="O180" s="651">
        <f t="shared" si="470"/>
        <v>0</v>
      </c>
      <c r="P180" s="1090">
        <f t="shared" si="471"/>
        <v>0</v>
      </c>
      <c r="Q180" s="641">
        <f t="shared" si="449"/>
        <v>0</v>
      </c>
      <c r="R180" s="640">
        <v>1</v>
      </c>
      <c r="S180" s="640" t="str">
        <f t="shared" si="450"/>
        <v>BUKU KAS UMUM</v>
      </c>
      <c r="T180" s="641">
        <f t="shared" si="451"/>
        <v>0</v>
      </c>
      <c r="U180" s="641">
        <f t="shared" si="452"/>
        <v>0</v>
      </c>
      <c r="V180" s="641">
        <f t="shared" si="453"/>
        <v>0</v>
      </c>
      <c r="W180" s="1082">
        <f t="shared" si="472"/>
        <v>0</v>
      </c>
      <c r="X180" s="641">
        <f t="shared" si="454"/>
        <v>0</v>
      </c>
      <c r="Y180" s="640">
        <f t="shared" si="473"/>
        <v>1</v>
      </c>
      <c r="Z180" s="640" t="str">
        <f t="shared" si="455"/>
        <v>BUKU KAS UMUM</v>
      </c>
      <c r="AA180" s="1083">
        <f t="shared" si="456"/>
        <v>0</v>
      </c>
      <c r="AB180" s="1055">
        <v>10</v>
      </c>
      <c r="AC180" s="1056" t="str">
        <f t="shared" si="474"/>
        <v>BUKU PEMBANTU PAJAK UP &amp; LS</v>
      </c>
      <c r="AD180" s="1057">
        <f t="shared" si="475"/>
        <v>0</v>
      </c>
      <c r="AE180" s="1057">
        <f t="shared" si="476"/>
        <v>0</v>
      </c>
      <c r="AF180" s="1057">
        <f t="shared" si="477"/>
        <v>0</v>
      </c>
      <c r="AG180" s="1057">
        <f t="shared" si="478"/>
        <v>0</v>
      </c>
      <c r="AH180" s="1057">
        <f t="shared" si="479"/>
        <v>0</v>
      </c>
      <c r="AI180" s="1058">
        <f t="shared" si="535"/>
        <v>10</v>
      </c>
      <c r="AJ180" s="1058" t="str">
        <f t="shared" si="480"/>
        <v>BUKU PEMBANTU PAJAK UP &amp; LS</v>
      </c>
      <c r="AK180" s="1059">
        <f t="shared" si="457"/>
        <v>0</v>
      </c>
      <c r="AL180" s="1014">
        <v>2</v>
      </c>
      <c r="AM180" s="1015" t="str">
        <f t="shared" si="481"/>
        <v>BUKU PEMBANTU KAS TUNAI</v>
      </c>
      <c r="AN180" s="1016">
        <f t="shared" si="458"/>
        <v>0</v>
      </c>
      <c r="AO180" s="1015">
        <f t="shared" si="536"/>
        <v>2</v>
      </c>
      <c r="AP180" s="1015" t="str">
        <f t="shared" si="482"/>
        <v>BUKU PEMBANTU KAS TUNAI</v>
      </c>
      <c r="AQ180" s="1017">
        <f t="shared" ref="AQ180:AQ243" si="596">IF(E180="G2",L181,IF(E180="H1",L181,IF(E180="I1",L181,IF(E180="J1",L181,IF(E180="K1",L181,IF(E180="L2",L181,IF(E180="M2",L181,IF(E180="N1",L181,0))))))))</f>
        <v>0</v>
      </c>
      <c r="AR180" s="979">
        <v>3</v>
      </c>
      <c r="AS180" s="980" t="str">
        <f t="shared" si="483"/>
        <v>BUKU PEMBANTU BANK</v>
      </c>
      <c r="AT180" s="981">
        <f t="shared" si="459"/>
        <v>0</v>
      </c>
      <c r="AU180" s="981">
        <f t="shared" si="460"/>
        <v>0</v>
      </c>
      <c r="AV180" s="982">
        <f t="shared" si="484"/>
        <v>0</v>
      </c>
      <c r="AW180" s="983">
        <f t="shared" si="537"/>
        <v>3</v>
      </c>
      <c r="AX180" s="980" t="str">
        <f t="shared" si="485"/>
        <v>BUKU PEMBANTU BANK</v>
      </c>
      <c r="AY180" s="984">
        <f t="shared" si="461"/>
        <v>0</v>
      </c>
      <c r="AZ180" s="702">
        <v>4</v>
      </c>
      <c r="BA180" s="649" t="str">
        <f t="shared" si="486"/>
        <v>BUKU PEMBANTU BPP</v>
      </c>
      <c r="BB180" s="651">
        <f t="shared" ref="BB180:BB243" si="597">IF(E180="J1",L181,IF(E180="J2",L181,IF(E180="M4",L181,0)))</f>
        <v>0</v>
      </c>
      <c r="BC180" s="650">
        <f t="shared" si="538"/>
        <v>4</v>
      </c>
      <c r="BD180" s="649" t="str">
        <f t="shared" si="487"/>
        <v>BUKU PEMBANTU BPP</v>
      </c>
      <c r="BE180" s="709">
        <f t="shared" ref="BE180:BE243" si="598">IF(E180="J3",L181,IF(E180="J4",L181,IF(E180="M5",L181,0)))</f>
        <v>0</v>
      </c>
      <c r="BF180" s="944">
        <v>5</v>
      </c>
      <c r="BG180" s="945" t="str">
        <f t="shared" si="488"/>
        <v>BUKU PEMBANTU UANG PERSEDIAAN</v>
      </c>
      <c r="BH180" s="946">
        <f t="shared" si="462"/>
        <v>0</v>
      </c>
      <c r="BI180" s="945">
        <f t="shared" si="539"/>
        <v>5</v>
      </c>
      <c r="BJ180" s="947" t="str">
        <f t="shared" si="489"/>
        <v>BUKU PEMBANTU UANG PERSEDIAAN</v>
      </c>
      <c r="BK180" s="948">
        <f t="shared" ref="BK180:BK243" si="599">IF(E180="D2",L181,IF(E180="H1",L181,IF(E180="H2",L181,IF(E180="J3",L181,IF(E180="K3",L181,IF(E180="N1",L181,IF(E180="N2",L181,0)))))))</f>
        <v>0</v>
      </c>
      <c r="BL180" s="909">
        <v>6</v>
      </c>
      <c r="BM180" s="910" t="str">
        <f t="shared" si="490"/>
        <v>BUKU PEMBANTU LS BENDAHARA</v>
      </c>
      <c r="BN180" s="911">
        <f t="shared" si="463"/>
        <v>0</v>
      </c>
      <c r="BO180" s="910">
        <f t="shared" si="540"/>
        <v>6</v>
      </c>
      <c r="BP180" s="912" t="str">
        <f t="shared" si="491"/>
        <v>BUKU PEMBANTU LS BENDAHARA</v>
      </c>
      <c r="BQ180" s="913">
        <f t="shared" si="464"/>
        <v>0</v>
      </c>
      <c r="BR180" s="702">
        <v>7</v>
      </c>
      <c r="BS180" s="650" t="str">
        <f t="shared" si="492"/>
        <v>BUKU PEMBANTU UANG MUKA PERJADIN</v>
      </c>
      <c r="BT180" s="651">
        <f t="shared" si="465"/>
        <v>0</v>
      </c>
      <c r="BU180" s="650">
        <f t="shared" si="541"/>
        <v>7</v>
      </c>
      <c r="BV180" s="649" t="str">
        <f t="shared" si="493"/>
        <v>BUKU PEMBANTU UANG MUKA PERJADIN</v>
      </c>
      <c r="BW180" s="709">
        <f t="shared" si="466"/>
        <v>0</v>
      </c>
      <c r="BX180" s="873">
        <v>8</v>
      </c>
      <c r="BY180" s="874" t="str">
        <f t="shared" si="494"/>
        <v>BUKU PEMBANTU PAJAK UP</v>
      </c>
      <c r="BZ180" s="875">
        <f t="shared" si="595"/>
        <v>0</v>
      </c>
      <c r="CA180" s="876">
        <f t="shared" si="542"/>
        <v>8</v>
      </c>
      <c r="CB180" s="874" t="str">
        <f t="shared" si="495"/>
        <v>BUKU PEMBANTU PAJAK UP</v>
      </c>
      <c r="CC180" s="877">
        <f t="shared" ref="CC180:CC243" si="600">IF(E180="M2",L180,IF(E180="M3",L180,IF(E180="M5",L180,0)))</f>
        <v>0</v>
      </c>
      <c r="CD180" s="805">
        <v>9</v>
      </c>
      <c r="CE180" s="806" t="str">
        <f t="shared" si="496"/>
        <v>BUKU PEMBANTU BUNGA REKENING</v>
      </c>
      <c r="CF180" s="807">
        <f t="shared" si="467"/>
        <v>0</v>
      </c>
      <c r="CG180" s="806">
        <f t="shared" si="543"/>
        <v>9</v>
      </c>
      <c r="CH180" s="806" t="str">
        <f t="shared" si="497"/>
        <v>BUKU PEMBANTU BUNGA REKENING</v>
      </c>
      <c r="CI180" s="808">
        <f t="shared" si="468"/>
        <v>0</v>
      </c>
      <c r="CJ180" s="835">
        <v>10</v>
      </c>
      <c r="CK180" s="836" t="str">
        <f t="shared" si="498"/>
        <v>BUKU PEMBANTU PAJAK UP &amp; LS</v>
      </c>
      <c r="CL180" s="837">
        <f t="shared" si="499"/>
        <v>0</v>
      </c>
      <c r="CM180" s="836">
        <f t="shared" si="544"/>
        <v>10</v>
      </c>
      <c r="CN180" s="836" t="str">
        <f t="shared" si="500"/>
        <v>BUKU PEMBANTU PAJAK UP &amp; LS</v>
      </c>
      <c r="CO180" s="838">
        <f t="shared" si="501"/>
        <v>0</v>
      </c>
      <c r="CP180" s="786">
        <f t="shared" si="502"/>
        <v>0</v>
      </c>
      <c r="CQ180" s="787">
        <f t="shared" si="503"/>
        <v>0</v>
      </c>
      <c r="CR180" s="782">
        <f t="shared" si="504"/>
        <v>0</v>
      </c>
      <c r="CS180" s="733">
        <v>11</v>
      </c>
      <c r="CT180" s="734" t="str">
        <f t="shared" si="505"/>
        <v>BUKU PENGESAHAN BELANJA</v>
      </c>
      <c r="CU180" s="735">
        <f t="shared" si="506"/>
        <v>0</v>
      </c>
      <c r="CV180" s="734">
        <f t="shared" si="545"/>
        <v>11</v>
      </c>
      <c r="CW180" s="736" t="str">
        <f t="shared" si="507"/>
        <v>BUKU PENGESAHAN BELANJA</v>
      </c>
      <c r="CX180" s="737">
        <f t="shared" si="508"/>
        <v>0</v>
      </c>
      <c r="CY180" s="769">
        <v>12</v>
      </c>
      <c r="CZ180" s="770" t="str">
        <f t="shared" si="469"/>
        <v>BUKU PENGEMBALIAN BELANJA</v>
      </c>
      <c r="DA180" s="771">
        <f t="shared" si="594"/>
        <v>0</v>
      </c>
      <c r="DB180" s="770">
        <f t="shared" si="523"/>
        <v>12</v>
      </c>
      <c r="DC180" s="770" t="str">
        <f t="shared" si="509"/>
        <v>BUKU PENGEMBALIAN BELANJA</v>
      </c>
      <c r="DD180" s="772">
        <f t="shared" si="510"/>
        <v>0</v>
      </c>
    </row>
    <row r="181" spans="1:108" ht="11.25" customHeight="1" x14ac:dyDescent="0.2">
      <c r="A181" s="647"/>
      <c r="B181" s="63"/>
      <c r="C181" s="677"/>
      <c r="D181" s="540"/>
      <c r="E181" s="648"/>
      <c r="F181" s="611"/>
      <c r="G181" s="684"/>
      <c r="H181" s="625"/>
      <c r="I181" s="650"/>
      <c r="J181" s="649"/>
      <c r="K181" s="543"/>
      <c r="L181" s="529"/>
      <c r="M181" s="688"/>
      <c r="N181" s="543"/>
      <c r="O181" s="651">
        <f t="shared" si="470"/>
        <v>0</v>
      </c>
      <c r="P181" s="1090">
        <f t="shared" si="471"/>
        <v>0</v>
      </c>
      <c r="Q181" s="641">
        <f t="shared" si="449"/>
        <v>0</v>
      </c>
      <c r="R181" s="640">
        <v>1</v>
      </c>
      <c r="S181" s="640" t="str">
        <f t="shared" si="450"/>
        <v>BUKU KAS UMUM</v>
      </c>
      <c r="T181" s="641">
        <f t="shared" si="451"/>
        <v>0</v>
      </c>
      <c r="U181" s="641">
        <f t="shared" si="452"/>
        <v>0</v>
      </c>
      <c r="V181" s="641">
        <f t="shared" si="453"/>
        <v>0</v>
      </c>
      <c r="W181" s="1082">
        <f t="shared" si="472"/>
        <v>0</v>
      </c>
      <c r="X181" s="641">
        <f t="shared" si="454"/>
        <v>0</v>
      </c>
      <c r="Y181" s="640">
        <f t="shared" si="473"/>
        <v>1</v>
      </c>
      <c r="Z181" s="640" t="str">
        <f t="shared" si="455"/>
        <v>BUKU KAS UMUM</v>
      </c>
      <c r="AA181" s="1083">
        <f t="shared" si="456"/>
        <v>0</v>
      </c>
      <c r="AB181" s="1055">
        <v>10</v>
      </c>
      <c r="AC181" s="1056" t="str">
        <f t="shared" si="474"/>
        <v>BUKU PEMBANTU PAJAK UP &amp; LS</v>
      </c>
      <c r="AD181" s="1057">
        <f t="shared" si="475"/>
        <v>0</v>
      </c>
      <c r="AE181" s="1057">
        <f t="shared" si="476"/>
        <v>0</v>
      </c>
      <c r="AF181" s="1057">
        <f t="shared" si="477"/>
        <v>0</v>
      </c>
      <c r="AG181" s="1057">
        <f t="shared" si="478"/>
        <v>0</v>
      </c>
      <c r="AH181" s="1057">
        <f t="shared" si="479"/>
        <v>0</v>
      </c>
      <c r="AI181" s="1058">
        <f t="shared" si="535"/>
        <v>10</v>
      </c>
      <c r="AJ181" s="1058" t="str">
        <f t="shared" si="480"/>
        <v>BUKU PEMBANTU PAJAK UP &amp; LS</v>
      </c>
      <c r="AK181" s="1059">
        <f t="shared" si="457"/>
        <v>0</v>
      </c>
      <c r="AL181" s="1014">
        <v>2</v>
      </c>
      <c r="AM181" s="1015" t="str">
        <f t="shared" si="481"/>
        <v>BUKU PEMBANTU KAS TUNAI</v>
      </c>
      <c r="AN181" s="1016">
        <f t="shared" si="458"/>
        <v>0</v>
      </c>
      <c r="AO181" s="1015">
        <f t="shared" si="536"/>
        <v>2</v>
      </c>
      <c r="AP181" s="1015" t="str">
        <f t="shared" si="482"/>
        <v>BUKU PEMBANTU KAS TUNAI</v>
      </c>
      <c r="AQ181" s="1017">
        <f t="shared" si="596"/>
        <v>0</v>
      </c>
      <c r="AR181" s="979">
        <v>3</v>
      </c>
      <c r="AS181" s="980" t="str">
        <f t="shared" si="483"/>
        <v>BUKU PEMBANTU BANK</v>
      </c>
      <c r="AT181" s="981">
        <f t="shared" si="459"/>
        <v>0</v>
      </c>
      <c r="AU181" s="981">
        <f t="shared" si="460"/>
        <v>0</v>
      </c>
      <c r="AV181" s="982">
        <f t="shared" si="484"/>
        <v>0</v>
      </c>
      <c r="AW181" s="983">
        <f t="shared" si="537"/>
        <v>3</v>
      </c>
      <c r="AX181" s="980" t="str">
        <f t="shared" si="485"/>
        <v>BUKU PEMBANTU BANK</v>
      </c>
      <c r="AY181" s="984">
        <f t="shared" si="461"/>
        <v>0</v>
      </c>
      <c r="AZ181" s="702">
        <v>4</v>
      </c>
      <c r="BA181" s="649" t="str">
        <f t="shared" si="486"/>
        <v>BUKU PEMBANTU BPP</v>
      </c>
      <c r="BB181" s="651">
        <f t="shared" si="597"/>
        <v>0</v>
      </c>
      <c r="BC181" s="650">
        <f t="shared" si="538"/>
        <v>4</v>
      </c>
      <c r="BD181" s="649" t="str">
        <f t="shared" si="487"/>
        <v>BUKU PEMBANTU BPP</v>
      </c>
      <c r="BE181" s="709">
        <f t="shared" si="598"/>
        <v>0</v>
      </c>
      <c r="BF181" s="944">
        <v>5</v>
      </c>
      <c r="BG181" s="945" t="str">
        <f t="shared" si="488"/>
        <v>BUKU PEMBANTU UANG PERSEDIAAN</v>
      </c>
      <c r="BH181" s="946">
        <f t="shared" si="462"/>
        <v>0</v>
      </c>
      <c r="BI181" s="945">
        <f t="shared" si="539"/>
        <v>5</v>
      </c>
      <c r="BJ181" s="947" t="str">
        <f t="shared" si="489"/>
        <v>BUKU PEMBANTU UANG PERSEDIAAN</v>
      </c>
      <c r="BK181" s="948">
        <f t="shared" si="599"/>
        <v>0</v>
      </c>
      <c r="BL181" s="909">
        <v>6</v>
      </c>
      <c r="BM181" s="910" t="str">
        <f t="shared" si="490"/>
        <v>BUKU PEMBANTU LS BENDAHARA</v>
      </c>
      <c r="BN181" s="911">
        <f t="shared" si="463"/>
        <v>0</v>
      </c>
      <c r="BO181" s="910">
        <f t="shared" si="540"/>
        <v>6</v>
      </c>
      <c r="BP181" s="912" t="str">
        <f t="shared" si="491"/>
        <v>BUKU PEMBANTU LS BENDAHARA</v>
      </c>
      <c r="BQ181" s="913">
        <f t="shared" si="464"/>
        <v>0</v>
      </c>
      <c r="BR181" s="702">
        <v>7</v>
      </c>
      <c r="BS181" s="650" t="str">
        <f t="shared" si="492"/>
        <v>BUKU PEMBANTU UANG MUKA PERJADIN</v>
      </c>
      <c r="BT181" s="651">
        <f t="shared" si="465"/>
        <v>0</v>
      </c>
      <c r="BU181" s="650">
        <f t="shared" si="541"/>
        <v>7</v>
      </c>
      <c r="BV181" s="649" t="str">
        <f t="shared" si="493"/>
        <v>BUKU PEMBANTU UANG MUKA PERJADIN</v>
      </c>
      <c r="BW181" s="709">
        <f t="shared" si="466"/>
        <v>0</v>
      </c>
      <c r="BX181" s="873">
        <v>8</v>
      </c>
      <c r="BY181" s="874" t="str">
        <f t="shared" si="494"/>
        <v>BUKU PEMBANTU PAJAK UP</v>
      </c>
      <c r="BZ181" s="875">
        <f t="shared" si="595"/>
        <v>0</v>
      </c>
      <c r="CA181" s="876">
        <f t="shared" si="542"/>
        <v>8</v>
      </c>
      <c r="CB181" s="874" t="str">
        <f t="shared" si="495"/>
        <v>BUKU PEMBANTU PAJAK UP</v>
      </c>
      <c r="CC181" s="877">
        <f t="shared" si="600"/>
        <v>0</v>
      </c>
      <c r="CD181" s="805">
        <v>9</v>
      </c>
      <c r="CE181" s="806" t="str">
        <f t="shared" si="496"/>
        <v>BUKU PEMBANTU BUNGA REKENING</v>
      </c>
      <c r="CF181" s="807">
        <f t="shared" si="467"/>
        <v>0</v>
      </c>
      <c r="CG181" s="806">
        <f t="shared" si="543"/>
        <v>9</v>
      </c>
      <c r="CH181" s="806" t="str">
        <f t="shared" si="497"/>
        <v>BUKU PEMBANTU BUNGA REKENING</v>
      </c>
      <c r="CI181" s="808">
        <f t="shared" si="468"/>
        <v>0</v>
      </c>
      <c r="CJ181" s="835">
        <v>10</v>
      </c>
      <c r="CK181" s="836" t="str">
        <f t="shared" si="498"/>
        <v>BUKU PEMBANTU PAJAK UP &amp; LS</v>
      </c>
      <c r="CL181" s="837">
        <f t="shared" si="499"/>
        <v>0</v>
      </c>
      <c r="CM181" s="836">
        <f t="shared" si="544"/>
        <v>10</v>
      </c>
      <c r="CN181" s="836" t="str">
        <f t="shared" si="500"/>
        <v>BUKU PEMBANTU PAJAK UP &amp; LS</v>
      </c>
      <c r="CO181" s="838">
        <f t="shared" si="501"/>
        <v>0</v>
      </c>
      <c r="CP181" s="786">
        <f t="shared" si="502"/>
        <v>0</v>
      </c>
      <c r="CQ181" s="787">
        <f t="shared" si="503"/>
        <v>0</v>
      </c>
      <c r="CR181" s="782">
        <f t="shared" si="504"/>
        <v>0</v>
      </c>
      <c r="CS181" s="733">
        <v>11</v>
      </c>
      <c r="CT181" s="734" t="str">
        <f t="shared" si="505"/>
        <v>BUKU PENGESAHAN BELANJA</v>
      </c>
      <c r="CU181" s="735">
        <f t="shared" si="506"/>
        <v>0</v>
      </c>
      <c r="CV181" s="734">
        <f t="shared" si="545"/>
        <v>11</v>
      </c>
      <c r="CW181" s="736" t="str">
        <f t="shared" si="507"/>
        <v>BUKU PENGESAHAN BELANJA</v>
      </c>
      <c r="CX181" s="737">
        <f t="shared" si="508"/>
        <v>0</v>
      </c>
      <c r="CY181" s="769">
        <v>12</v>
      </c>
      <c r="CZ181" s="770" t="str">
        <f t="shared" si="469"/>
        <v>BUKU PENGEMBALIAN BELANJA</v>
      </c>
      <c r="DA181" s="771">
        <f t="shared" si="594"/>
        <v>0</v>
      </c>
      <c r="DB181" s="770">
        <f t="shared" si="523"/>
        <v>12</v>
      </c>
      <c r="DC181" s="770" t="str">
        <f t="shared" si="509"/>
        <v>BUKU PENGEMBALIAN BELANJA</v>
      </c>
      <c r="DD181" s="772">
        <f t="shared" si="510"/>
        <v>0</v>
      </c>
    </row>
    <row r="182" spans="1:108" ht="11.25" customHeight="1" x14ac:dyDescent="0.2">
      <c r="A182" s="647"/>
      <c r="B182" s="63"/>
      <c r="C182" s="677"/>
      <c r="D182" s="601"/>
      <c r="E182" s="648"/>
      <c r="F182" s="610"/>
      <c r="G182" s="684"/>
      <c r="H182" s="624"/>
      <c r="I182" s="650"/>
      <c r="J182" s="649"/>
      <c r="K182" s="688"/>
      <c r="L182" s="529"/>
      <c r="M182" s="543"/>
      <c r="N182" s="543"/>
      <c r="O182" s="651">
        <f t="shared" si="470"/>
        <v>0</v>
      </c>
      <c r="P182" s="1090">
        <f t="shared" si="471"/>
        <v>0</v>
      </c>
      <c r="Q182" s="641">
        <f t="shared" si="449"/>
        <v>0</v>
      </c>
      <c r="R182" s="640">
        <v>1</v>
      </c>
      <c r="S182" s="640" t="str">
        <f t="shared" si="450"/>
        <v>BUKU KAS UMUM</v>
      </c>
      <c r="T182" s="641">
        <f t="shared" si="451"/>
        <v>0</v>
      </c>
      <c r="U182" s="641">
        <f t="shared" si="452"/>
        <v>0</v>
      </c>
      <c r="V182" s="641">
        <f t="shared" si="453"/>
        <v>0</v>
      </c>
      <c r="W182" s="1082">
        <f t="shared" si="472"/>
        <v>0</v>
      </c>
      <c r="X182" s="641">
        <f t="shared" si="454"/>
        <v>0</v>
      </c>
      <c r="Y182" s="640">
        <f t="shared" si="473"/>
        <v>1</v>
      </c>
      <c r="Z182" s="640" t="str">
        <f t="shared" si="455"/>
        <v>BUKU KAS UMUM</v>
      </c>
      <c r="AA182" s="1083">
        <f t="shared" si="456"/>
        <v>0</v>
      </c>
      <c r="AB182" s="1055">
        <v>10</v>
      </c>
      <c r="AC182" s="1056" t="str">
        <f t="shared" si="474"/>
        <v>BUKU PEMBANTU PAJAK UP &amp; LS</v>
      </c>
      <c r="AD182" s="1057">
        <f t="shared" si="475"/>
        <v>0</v>
      </c>
      <c r="AE182" s="1057">
        <f t="shared" si="476"/>
        <v>0</v>
      </c>
      <c r="AF182" s="1057">
        <f t="shared" si="477"/>
        <v>0</v>
      </c>
      <c r="AG182" s="1057">
        <f t="shared" si="478"/>
        <v>0</v>
      </c>
      <c r="AH182" s="1057">
        <f t="shared" si="479"/>
        <v>0</v>
      </c>
      <c r="AI182" s="1058">
        <f t="shared" si="535"/>
        <v>10</v>
      </c>
      <c r="AJ182" s="1058" t="str">
        <f t="shared" si="480"/>
        <v>BUKU PEMBANTU PAJAK UP &amp; LS</v>
      </c>
      <c r="AK182" s="1059">
        <f t="shared" si="457"/>
        <v>0</v>
      </c>
      <c r="AL182" s="1014">
        <v>2</v>
      </c>
      <c r="AM182" s="1015" t="str">
        <f t="shared" si="481"/>
        <v>BUKU PEMBANTU KAS TUNAI</v>
      </c>
      <c r="AN182" s="1016">
        <f t="shared" si="458"/>
        <v>0</v>
      </c>
      <c r="AO182" s="1015">
        <f t="shared" si="536"/>
        <v>2</v>
      </c>
      <c r="AP182" s="1015" t="str">
        <f t="shared" si="482"/>
        <v>BUKU PEMBANTU KAS TUNAI</v>
      </c>
      <c r="AQ182" s="1017">
        <f t="shared" si="596"/>
        <v>0</v>
      </c>
      <c r="AR182" s="979">
        <v>3</v>
      </c>
      <c r="AS182" s="980" t="str">
        <f t="shared" si="483"/>
        <v>BUKU PEMBANTU BANK</v>
      </c>
      <c r="AT182" s="981">
        <f t="shared" si="459"/>
        <v>0</v>
      </c>
      <c r="AU182" s="981">
        <f t="shared" si="460"/>
        <v>0</v>
      </c>
      <c r="AV182" s="982">
        <f t="shared" si="484"/>
        <v>0</v>
      </c>
      <c r="AW182" s="983">
        <f t="shared" si="537"/>
        <v>3</v>
      </c>
      <c r="AX182" s="980" t="str">
        <f t="shared" si="485"/>
        <v>BUKU PEMBANTU BANK</v>
      </c>
      <c r="AY182" s="984">
        <f t="shared" si="461"/>
        <v>0</v>
      </c>
      <c r="AZ182" s="702">
        <v>4</v>
      </c>
      <c r="BA182" s="649" t="str">
        <f t="shared" si="486"/>
        <v>BUKU PEMBANTU BPP</v>
      </c>
      <c r="BB182" s="651">
        <f t="shared" si="597"/>
        <v>0</v>
      </c>
      <c r="BC182" s="650">
        <f t="shared" si="538"/>
        <v>4</v>
      </c>
      <c r="BD182" s="649" t="str">
        <f t="shared" si="487"/>
        <v>BUKU PEMBANTU BPP</v>
      </c>
      <c r="BE182" s="709">
        <f t="shared" si="598"/>
        <v>0</v>
      </c>
      <c r="BF182" s="944">
        <v>5</v>
      </c>
      <c r="BG182" s="945" t="str">
        <f t="shared" si="488"/>
        <v>BUKU PEMBANTU UANG PERSEDIAAN</v>
      </c>
      <c r="BH182" s="946">
        <f t="shared" si="462"/>
        <v>0</v>
      </c>
      <c r="BI182" s="945">
        <f t="shared" si="539"/>
        <v>5</v>
      </c>
      <c r="BJ182" s="947" t="str">
        <f t="shared" si="489"/>
        <v>BUKU PEMBANTU UANG PERSEDIAAN</v>
      </c>
      <c r="BK182" s="948">
        <f t="shared" si="599"/>
        <v>0</v>
      </c>
      <c r="BL182" s="909">
        <v>6</v>
      </c>
      <c r="BM182" s="910" t="str">
        <f t="shared" si="490"/>
        <v>BUKU PEMBANTU LS BENDAHARA</v>
      </c>
      <c r="BN182" s="911">
        <f t="shared" si="463"/>
        <v>0</v>
      </c>
      <c r="BO182" s="910">
        <f t="shared" si="540"/>
        <v>6</v>
      </c>
      <c r="BP182" s="912" t="str">
        <f t="shared" si="491"/>
        <v>BUKU PEMBANTU LS BENDAHARA</v>
      </c>
      <c r="BQ182" s="913">
        <f t="shared" si="464"/>
        <v>0</v>
      </c>
      <c r="BR182" s="702">
        <v>7</v>
      </c>
      <c r="BS182" s="650" t="str">
        <f t="shared" si="492"/>
        <v>BUKU PEMBANTU UANG MUKA PERJADIN</v>
      </c>
      <c r="BT182" s="651">
        <f t="shared" si="465"/>
        <v>0</v>
      </c>
      <c r="BU182" s="650">
        <f t="shared" si="541"/>
        <v>7</v>
      </c>
      <c r="BV182" s="649" t="str">
        <f t="shared" si="493"/>
        <v>BUKU PEMBANTU UANG MUKA PERJADIN</v>
      </c>
      <c r="BW182" s="709">
        <f t="shared" si="466"/>
        <v>0</v>
      </c>
      <c r="BX182" s="873">
        <v>8</v>
      </c>
      <c r="BY182" s="874" t="str">
        <f t="shared" si="494"/>
        <v>BUKU PEMBANTU PAJAK UP</v>
      </c>
      <c r="BZ182" s="875">
        <f t="shared" si="595"/>
        <v>0</v>
      </c>
      <c r="CA182" s="876">
        <f t="shared" si="542"/>
        <v>8</v>
      </c>
      <c r="CB182" s="874" t="str">
        <f t="shared" si="495"/>
        <v>BUKU PEMBANTU PAJAK UP</v>
      </c>
      <c r="CC182" s="877">
        <f t="shared" si="600"/>
        <v>0</v>
      </c>
      <c r="CD182" s="805">
        <v>9</v>
      </c>
      <c r="CE182" s="806" t="str">
        <f t="shared" si="496"/>
        <v>BUKU PEMBANTU BUNGA REKENING</v>
      </c>
      <c r="CF182" s="807">
        <f t="shared" si="467"/>
        <v>0</v>
      </c>
      <c r="CG182" s="806">
        <f t="shared" si="543"/>
        <v>9</v>
      </c>
      <c r="CH182" s="806" t="str">
        <f t="shared" si="497"/>
        <v>BUKU PEMBANTU BUNGA REKENING</v>
      </c>
      <c r="CI182" s="808">
        <f t="shared" si="468"/>
        <v>0</v>
      </c>
      <c r="CJ182" s="835">
        <v>10</v>
      </c>
      <c r="CK182" s="836" t="str">
        <f t="shared" si="498"/>
        <v>BUKU PEMBANTU PAJAK UP &amp; LS</v>
      </c>
      <c r="CL182" s="837">
        <f t="shared" si="499"/>
        <v>0</v>
      </c>
      <c r="CM182" s="836">
        <f t="shared" si="544"/>
        <v>10</v>
      </c>
      <c r="CN182" s="836" t="str">
        <f t="shared" si="500"/>
        <v>BUKU PEMBANTU PAJAK UP &amp; LS</v>
      </c>
      <c r="CO182" s="838">
        <f t="shared" si="501"/>
        <v>0</v>
      </c>
      <c r="CP182" s="786">
        <f t="shared" si="502"/>
        <v>0</v>
      </c>
      <c r="CQ182" s="787">
        <f t="shared" si="503"/>
        <v>0</v>
      </c>
      <c r="CR182" s="782">
        <f t="shared" si="504"/>
        <v>0</v>
      </c>
      <c r="CS182" s="733">
        <v>11</v>
      </c>
      <c r="CT182" s="734" t="str">
        <f t="shared" si="505"/>
        <v>BUKU PENGESAHAN BELANJA</v>
      </c>
      <c r="CU182" s="735">
        <f t="shared" si="506"/>
        <v>0</v>
      </c>
      <c r="CV182" s="734">
        <f t="shared" si="545"/>
        <v>11</v>
      </c>
      <c r="CW182" s="736" t="str">
        <f t="shared" si="507"/>
        <v>BUKU PENGESAHAN BELANJA</v>
      </c>
      <c r="CX182" s="737">
        <f t="shared" si="508"/>
        <v>0</v>
      </c>
      <c r="CY182" s="769">
        <v>12</v>
      </c>
      <c r="CZ182" s="770" t="str">
        <f t="shared" si="469"/>
        <v>BUKU PENGEMBALIAN BELANJA</v>
      </c>
      <c r="DA182" s="771">
        <f t="shared" si="594"/>
        <v>0</v>
      </c>
      <c r="DB182" s="770">
        <f t="shared" si="523"/>
        <v>12</v>
      </c>
      <c r="DC182" s="770" t="str">
        <f t="shared" si="509"/>
        <v>BUKU PENGEMBALIAN BELANJA</v>
      </c>
      <c r="DD182" s="772">
        <f t="shared" si="510"/>
        <v>0</v>
      </c>
    </row>
    <row r="183" spans="1:108" ht="11.25" customHeight="1" x14ac:dyDescent="0.2">
      <c r="A183" s="647"/>
      <c r="B183" s="63"/>
      <c r="C183" s="677"/>
      <c r="D183" s="540"/>
      <c r="E183" s="648"/>
      <c r="F183" s="611"/>
      <c r="G183" s="684"/>
      <c r="H183" s="624"/>
      <c r="I183" s="650"/>
      <c r="J183" s="649"/>
      <c r="K183" s="688"/>
      <c r="L183" s="529"/>
      <c r="M183" s="688"/>
      <c r="N183" s="543"/>
      <c r="O183" s="651">
        <f t="shared" si="470"/>
        <v>0</v>
      </c>
      <c r="P183" s="1090">
        <f t="shared" si="471"/>
        <v>0</v>
      </c>
      <c r="Q183" s="641">
        <f t="shared" si="449"/>
        <v>0</v>
      </c>
      <c r="R183" s="640">
        <v>1</v>
      </c>
      <c r="S183" s="640" t="str">
        <f t="shared" si="450"/>
        <v>BUKU KAS UMUM</v>
      </c>
      <c r="T183" s="641">
        <f t="shared" si="451"/>
        <v>0</v>
      </c>
      <c r="U183" s="641">
        <f t="shared" si="452"/>
        <v>0</v>
      </c>
      <c r="V183" s="641">
        <f t="shared" si="453"/>
        <v>0</v>
      </c>
      <c r="W183" s="1082">
        <f t="shared" si="472"/>
        <v>0</v>
      </c>
      <c r="X183" s="641">
        <f t="shared" si="454"/>
        <v>0</v>
      </c>
      <c r="Y183" s="640">
        <f t="shared" si="473"/>
        <v>1</v>
      </c>
      <c r="Z183" s="640" t="str">
        <f t="shared" si="455"/>
        <v>BUKU KAS UMUM</v>
      </c>
      <c r="AA183" s="1083">
        <f t="shared" si="456"/>
        <v>0</v>
      </c>
      <c r="AB183" s="1055">
        <v>10</v>
      </c>
      <c r="AC183" s="1056" t="str">
        <f t="shared" si="474"/>
        <v>BUKU PEMBANTU PAJAK UP &amp; LS</v>
      </c>
      <c r="AD183" s="1057">
        <f t="shared" si="475"/>
        <v>0</v>
      </c>
      <c r="AE183" s="1057">
        <f t="shared" si="476"/>
        <v>0</v>
      </c>
      <c r="AF183" s="1057">
        <f t="shared" si="477"/>
        <v>0</v>
      </c>
      <c r="AG183" s="1057">
        <f t="shared" si="478"/>
        <v>0</v>
      </c>
      <c r="AH183" s="1057">
        <f t="shared" si="479"/>
        <v>0</v>
      </c>
      <c r="AI183" s="1058">
        <f t="shared" si="535"/>
        <v>10</v>
      </c>
      <c r="AJ183" s="1058" t="str">
        <f t="shared" si="480"/>
        <v>BUKU PEMBANTU PAJAK UP &amp; LS</v>
      </c>
      <c r="AK183" s="1059">
        <f t="shared" si="457"/>
        <v>0</v>
      </c>
      <c r="AL183" s="1014">
        <v>2</v>
      </c>
      <c r="AM183" s="1015" t="str">
        <f t="shared" si="481"/>
        <v>BUKU PEMBANTU KAS TUNAI</v>
      </c>
      <c r="AN183" s="1016">
        <f t="shared" si="458"/>
        <v>0</v>
      </c>
      <c r="AO183" s="1015">
        <f t="shared" si="536"/>
        <v>2</v>
      </c>
      <c r="AP183" s="1015" t="str">
        <f t="shared" si="482"/>
        <v>BUKU PEMBANTU KAS TUNAI</v>
      </c>
      <c r="AQ183" s="1017">
        <f t="shared" si="596"/>
        <v>0</v>
      </c>
      <c r="AR183" s="979">
        <v>3</v>
      </c>
      <c r="AS183" s="980" t="str">
        <f t="shared" si="483"/>
        <v>BUKU PEMBANTU BANK</v>
      </c>
      <c r="AT183" s="981">
        <f t="shared" si="459"/>
        <v>0</v>
      </c>
      <c r="AU183" s="981">
        <f t="shared" si="460"/>
        <v>0</v>
      </c>
      <c r="AV183" s="982">
        <f t="shared" si="484"/>
        <v>0</v>
      </c>
      <c r="AW183" s="983">
        <f t="shared" si="537"/>
        <v>3</v>
      </c>
      <c r="AX183" s="980" t="str">
        <f t="shared" si="485"/>
        <v>BUKU PEMBANTU BANK</v>
      </c>
      <c r="AY183" s="984">
        <f t="shared" si="461"/>
        <v>0</v>
      </c>
      <c r="AZ183" s="702">
        <v>4</v>
      </c>
      <c r="BA183" s="649" t="str">
        <f t="shared" si="486"/>
        <v>BUKU PEMBANTU BPP</v>
      </c>
      <c r="BB183" s="651">
        <f t="shared" si="597"/>
        <v>0</v>
      </c>
      <c r="BC183" s="650">
        <f t="shared" si="538"/>
        <v>4</v>
      </c>
      <c r="BD183" s="649" t="str">
        <f t="shared" si="487"/>
        <v>BUKU PEMBANTU BPP</v>
      </c>
      <c r="BE183" s="709">
        <f t="shared" si="598"/>
        <v>0</v>
      </c>
      <c r="BF183" s="944">
        <v>5</v>
      </c>
      <c r="BG183" s="945" t="str">
        <f t="shared" si="488"/>
        <v>BUKU PEMBANTU UANG PERSEDIAAN</v>
      </c>
      <c r="BH183" s="946">
        <f t="shared" si="462"/>
        <v>0</v>
      </c>
      <c r="BI183" s="945">
        <f t="shared" si="539"/>
        <v>5</v>
      </c>
      <c r="BJ183" s="947" t="str">
        <f t="shared" si="489"/>
        <v>BUKU PEMBANTU UANG PERSEDIAAN</v>
      </c>
      <c r="BK183" s="948">
        <f t="shared" si="599"/>
        <v>0</v>
      </c>
      <c r="BL183" s="909">
        <v>6</v>
      </c>
      <c r="BM183" s="910" t="str">
        <f t="shared" si="490"/>
        <v>BUKU PEMBANTU LS BENDAHARA</v>
      </c>
      <c r="BN183" s="911">
        <f t="shared" si="463"/>
        <v>0</v>
      </c>
      <c r="BO183" s="910">
        <f t="shared" si="540"/>
        <v>6</v>
      </c>
      <c r="BP183" s="912" t="str">
        <f t="shared" si="491"/>
        <v>BUKU PEMBANTU LS BENDAHARA</v>
      </c>
      <c r="BQ183" s="913">
        <f t="shared" si="464"/>
        <v>0</v>
      </c>
      <c r="BR183" s="702">
        <v>7</v>
      </c>
      <c r="BS183" s="650" t="str">
        <f t="shared" si="492"/>
        <v>BUKU PEMBANTU UANG MUKA PERJADIN</v>
      </c>
      <c r="BT183" s="651">
        <f t="shared" si="465"/>
        <v>0</v>
      </c>
      <c r="BU183" s="650">
        <f t="shared" si="541"/>
        <v>7</v>
      </c>
      <c r="BV183" s="649" t="str">
        <f t="shared" si="493"/>
        <v>BUKU PEMBANTU UANG MUKA PERJADIN</v>
      </c>
      <c r="BW183" s="709">
        <f t="shared" si="466"/>
        <v>0</v>
      </c>
      <c r="BX183" s="873">
        <v>8</v>
      </c>
      <c r="BY183" s="874" t="str">
        <f t="shared" si="494"/>
        <v>BUKU PEMBANTU PAJAK UP</v>
      </c>
      <c r="BZ183" s="875">
        <f t="shared" si="595"/>
        <v>0</v>
      </c>
      <c r="CA183" s="876">
        <f t="shared" si="542"/>
        <v>8</v>
      </c>
      <c r="CB183" s="874" t="str">
        <f t="shared" si="495"/>
        <v>BUKU PEMBANTU PAJAK UP</v>
      </c>
      <c r="CC183" s="877">
        <f t="shared" si="600"/>
        <v>0</v>
      </c>
      <c r="CD183" s="805">
        <v>9</v>
      </c>
      <c r="CE183" s="806" t="str">
        <f t="shared" si="496"/>
        <v>BUKU PEMBANTU BUNGA REKENING</v>
      </c>
      <c r="CF183" s="807">
        <f t="shared" si="467"/>
        <v>0</v>
      </c>
      <c r="CG183" s="806">
        <f t="shared" si="543"/>
        <v>9</v>
      </c>
      <c r="CH183" s="806" t="str">
        <f t="shared" si="497"/>
        <v>BUKU PEMBANTU BUNGA REKENING</v>
      </c>
      <c r="CI183" s="808">
        <f t="shared" si="468"/>
        <v>0</v>
      </c>
      <c r="CJ183" s="835">
        <v>10</v>
      </c>
      <c r="CK183" s="836" t="str">
        <f t="shared" si="498"/>
        <v>BUKU PEMBANTU PAJAK UP &amp; LS</v>
      </c>
      <c r="CL183" s="837">
        <f t="shared" si="499"/>
        <v>0</v>
      </c>
      <c r="CM183" s="836">
        <f t="shared" si="544"/>
        <v>10</v>
      </c>
      <c r="CN183" s="836" t="str">
        <f t="shared" si="500"/>
        <v>BUKU PEMBANTU PAJAK UP &amp; LS</v>
      </c>
      <c r="CO183" s="838">
        <f t="shared" si="501"/>
        <v>0</v>
      </c>
      <c r="CP183" s="786">
        <f t="shared" si="502"/>
        <v>0</v>
      </c>
      <c r="CQ183" s="787">
        <f t="shared" si="503"/>
        <v>0</v>
      </c>
      <c r="CR183" s="782">
        <f t="shared" si="504"/>
        <v>0</v>
      </c>
      <c r="CS183" s="733">
        <v>11</v>
      </c>
      <c r="CT183" s="734" t="str">
        <f t="shared" si="505"/>
        <v>BUKU PENGESAHAN BELANJA</v>
      </c>
      <c r="CU183" s="735">
        <f t="shared" si="506"/>
        <v>0</v>
      </c>
      <c r="CV183" s="734">
        <f t="shared" si="545"/>
        <v>11</v>
      </c>
      <c r="CW183" s="736" t="str">
        <f t="shared" si="507"/>
        <v>BUKU PENGESAHAN BELANJA</v>
      </c>
      <c r="CX183" s="737">
        <f t="shared" si="508"/>
        <v>0</v>
      </c>
      <c r="CY183" s="769">
        <v>12</v>
      </c>
      <c r="CZ183" s="770" t="str">
        <f t="shared" si="469"/>
        <v>BUKU PENGEMBALIAN BELANJA</v>
      </c>
      <c r="DA183" s="771">
        <f t="shared" si="594"/>
        <v>0</v>
      </c>
      <c r="DB183" s="770">
        <f t="shared" si="523"/>
        <v>12</v>
      </c>
      <c r="DC183" s="770" t="str">
        <f t="shared" si="509"/>
        <v>BUKU PENGEMBALIAN BELANJA</v>
      </c>
      <c r="DD183" s="772">
        <f t="shared" si="510"/>
        <v>0</v>
      </c>
    </row>
    <row r="184" spans="1:108" ht="11.25" customHeight="1" x14ac:dyDescent="0.2">
      <c r="A184" s="647"/>
      <c r="B184" s="63"/>
      <c r="C184" s="677"/>
      <c r="D184" s="601"/>
      <c r="E184" s="648"/>
      <c r="F184" s="611"/>
      <c r="G184" s="684"/>
      <c r="H184" s="624"/>
      <c r="I184" s="650"/>
      <c r="J184" s="649"/>
      <c r="K184" s="688"/>
      <c r="L184" s="529"/>
      <c r="M184" s="688"/>
      <c r="N184" s="543"/>
      <c r="O184" s="651">
        <f t="shared" si="470"/>
        <v>0</v>
      </c>
      <c r="P184" s="1090">
        <f t="shared" si="471"/>
        <v>0</v>
      </c>
      <c r="Q184" s="641">
        <f t="shared" si="449"/>
        <v>0</v>
      </c>
      <c r="R184" s="640">
        <v>1</v>
      </c>
      <c r="S184" s="640" t="str">
        <f t="shared" si="450"/>
        <v>BUKU KAS UMUM</v>
      </c>
      <c r="T184" s="641">
        <f t="shared" si="451"/>
        <v>0</v>
      </c>
      <c r="U184" s="641">
        <f t="shared" si="452"/>
        <v>0</v>
      </c>
      <c r="V184" s="641">
        <f t="shared" si="453"/>
        <v>0</v>
      </c>
      <c r="W184" s="1082">
        <f t="shared" si="472"/>
        <v>0</v>
      </c>
      <c r="X184" s="641">
        <f t="shared" si="454"/>
        <v>0</v>
      </c>
      <c r="Y184" s="640">
        <f t="shared" si="473"/>
        <v>1</v>
      </c>
      <c r="Z184" s="640" t="str">
        <f t="shared" si="455"/>
        <v>BUKU KAS UMUM</v>
      </c>
      <c r="AA184" s="1083">
        <f t="shared" si="456"/>
        <v>0</v>
      </c>
      <c r="AB184" s="1055">
        <v>10</v>
      </c>
      <c r="AC184" s="1056" t="str">
        <f t="shared" si="474"/>
        <v>BUKU PEMBANTU PAJAK UP &amp; LS</v>
      </c>
      <c r="AD184" s="1057">
        <f t="shared" si="475"/>
        <v>0</v>
      </c>
      <c r="AE184" s="1057">
        <f t="shared" si="476"/>
        <v>0</v>
      </c>
      <c r="AF184" s="1057">
        <f t="shared" si="477"/>
        <v>0</v>
      </c>
      <c r="AG184" s="1057">
        <f t="shared" si="478"/>
        <v>0</v>
      </c>
      <c r="AH184" s="1057">
        <f t="shared" si="479"/>
        <v>0</v>
      </c>
      <c r="AI184" s="1058">
        <f t="shared" si="535"/>
        <v>10</v>
      </c>
      <c r="AJ184" s="1058" t="str">
        <f t="shared" si="480"/>
        <v>BUKU PEMBANTU PAJAK UP &amp; LS</v>
      </c>
      <c r="AK184" s="1059">
        <f t="shared" si="457"/>
        <v>0</v>
      </c>
      <c r="AL184" s="1014">
        <v>2</v>
      </c>
      <c r="AM184" s="1015" t="str">
        <f t="shared" si="481"/>
        <v>BUKU PEMBANTU KAS TUNAI</v>
      </c>
      <c r="AN184" s="1016">
        <f t="shared" si="458"/>
        <v>0</v>
      </c>
      <c r="AO184" s="1015">
        <f t="shared" ref="AO184:AO249" si="601">AL184</f>
        <v>2</v>
      </c>
      <c r="AP184" s="1015" t="str">
        <f t="shared" si="482"/>
        <v>BUKU PEMBANTU KAS TUNAI</v>
      </c>
      <c r="AQ184" s="1017">
        <f t="shared" si="596"/>
        <v>0</v>
      </c>
      <c r="AR184" s="979">
        <v>3</v>
      </c>
      <c r="AS184" s="980" t="str">
        <f t="shared" si="483"/>
        <v>BUKU PEMBANTU BANK</v>
      </c>
      <c r="AT184" s="981">
        <f t="shared" si="459"/>
        <v>0</v>
      </c>
      <c r="AU184" s="981">
        <f t="shared" si="460"/>
        <v>0</v>
      </c>
      <c r="AV184" s="982">
        <f t="shared" si="484"/>
        <v>0</v>
      </c>
      <c r="AW184" s="983">
        <f t="shared" si="537"/>
        <v>3</v>
      </c>
      <c r="AX184" s="980" t="str">
        <f t="shared" si="485"/>
        <v>BUKU PEMBANTU BANK</v>
      </c>
      <c r="AY184" s="984">
        <f t="shared" si="461"/>
        <v>0</v>
      </c>
      <c r="AZ184" s="702">
        <v>4</v>
      </c>
      <c r="BA184" s="649" t="str">
        <f t="shared" si="486"/>
        <v>BUKU PEMBANTU BPP</v>
      </c>
      <c r="BB184" s="651">
        <f t="shared" si="597"/>
        <v>0</v>
      </c>
      <c r="BC184" s="650">
        <f t="shared" ref="BC184:BC249" si="602">AZ184</f>
        <v>4</v>
      </c>
      <c r="BD184" s="649" t="str">
        <f t="shared" si="487"/>
        <v>BUKU PEMBANTU BPP</v>
      </c>
      <c r="BE184" s="709">
        <f t="shared" si="598"/>
        <v>0</v>
      </c>
      <c r="BF184" s="944">
        <v>5</v>
      </c>
      <c r="BG184" s="945" t="str">
        <f t="shared" si="488"/>
        <v>BUKU PEMBANTU UANG PERSEDIAAN</v>
      </c>
      <c r="BH184" s="946">
        <f t="shared" si="462"/>
        <v>0</v>
      </c>
      <c r="BI184" s="945">
        <f t="shared" ref="BI184:BI249" si="603">BF184</f>
        <v>5</v>
      </c>
      <c r="BJ184" s="947" t="str">
        <f t="shared" si="489"/>
        <v>BUKU PEMBANTU UANG PERSEDIAAN</v>
      </c>
      <c r="BK184" s="948">
        <f t="shared" si="599"/>
        <v>0</v>
      </c>
      <c r="BL184" s="909">
        <v>6</v>
      </c>
      <c r="BM184" s="910" t="str">
        <f t="shared" si="490"/>
        <v>BUKU PEMBANTU LS BENDAHARA</v>
      </c>
      <c r="BN184" s="911">
        <f t="shared" si="463"/>
        <v>0</v>
      </c>
      <c r="BO184" s="910">
        <f t="shared" ref="BO184:BO249" si="604">BL184</f>
        <v>6</v>
      </c>
      <c r="BP184" s="912" t="str">
        <f t="shared" si="491"/>
        <v>BUKU PEMBANTU LS BENDAHARA</v>
      </c>
      <c r="BQ184" s="913">
        <f t="shared" si="464"/>
        <v>0</v>
      </c>
      <c r="BR184" s="702">
        <v>7</v>
      </c>
      <c r="BS184" s="650" t="str">
        <f t="shared" si="492"/>
        <v>BUKU PEMBANTU UANG MUKA PERJADIN</v>
      </c>
      <c r="BT184" s="651">
        <f t="shared" si="465"/>
        <v>0</v>
      </c>
      <c r="BU184" s="650">
        <f t="shared" ref="BU184:BU249" si="605">BR184</f>
        <v>7</v>
      </c>
      <c r="BV184" s="649" t="str">
        <f t="shared" si="493"/>
        <v>BUKU PEMBANTU UANG MUKA PERJADIN</v>
      </c>
      <c r="BW184" s="709">
        <f t="shared" si="466"/>
        <v>0</v>
      </c>
      <c r="BX184" s="873">
        <v>8</v>
      </c>
      <c r="BY184" s="874" t="str">
        <f t="shared" si="494"/>
        <v>BUKU PEMBANTU PAJAK UP</v>
      </c>
      <c r="BZ184" s="875">
        <f t="shared" si="595"/>
        <v>0</v>
      </c>
      <c r="CA184" s="876">
        <f t="shared" ref="CA184:CA249" si="606">BX184</f>
        <v>8</v>
      </c>
      <c r="CB184" s="874" t="str">
        <f t="shared" si="495"/>
        <v>BUKU PEMBANTU PAJAK UP</v>
      </c>
      <c r="CC184" s="877">
        <f t="shared" si="600"/>
        <v>0</v>
      </c>
      <c r="CD184" s="805">
        <v>9</v>
      </c>
      <c r="CE184" s="806" t="str">
        <f t="shared" si="496"/>
        <v>BUKU PEMBANTU BUNGA REKENING</v>
      </c>
      <c r="CF184" s="807">
        <f t="shared" si="467"/>
        <v>0</v>
      </c>
      <c r="CG184" s="806">
        <f t="shared" ref="CG184:CG249" si="607">CD184</f>
        <v>9</v>
      </c>
      <c r="CH184" s="806" t="str">
        <f t="shared" si="497"/>
        <v>BUKU PEMBANTU BUNGA REKENING</v>
      </c>
      <c r="CI184" s="808">
        <f t="shared" si="468"/>
        <v>0</v>
      </c>
      <c r="CJ184" s="835">
        <v>10</v>
      </c>
      <c r="CK184" s="836" t="str">
        <f t="shared" si="498"/>
        <v>BUKU PEMBANTU PAJAK UP &amp; LS</v>
      </c>
      <c r="CL184" s="837">
        <f t="shared" si="499"/>
        <v>0</v>
      </c>
      <c r="CM184" s="836">
        <f t="shared" ref="CM184:CM249" si="608">CJ184</f>
        <v>10</v>
      </c>
      <c r="CN184" s="836" t="str">
        <f t="shared" si="500"/>
        <v>BUKU PEMBANTU PAJAK UP &amp; LS</v>
      </c>
      <c r="CO184" s="838">
        <f t="shared" si="501"/>
        <v>0</v>
      </c>
      <c r="CP184" s="786">
        <f t="shared" si="502"/>
        <v>0</v>
      </c>
      <c r="CQ184" s="787">
        <f t="shared" si="503"/>
        <v>0</v>
      </c>
      <c r="CR184" s="782">
        <f t="shared" si="504"/>
        <v>0</v>
      </c>
      <c r="CS184" s="733">
        <v>11</v>
      </c>
      <c r="CT184" s="734" t="str">
        <f t="shared" si="505"/>
        <v>BUKU PENGESAHAN BELANJA</v>
      </c>
      <c r="CU184" s="735">
        <f t="shared" si="506"/>
        <v>0</v>
      </c>
      <c r="CV184" s="734">
        <f t="shared" si="545"/>
        <v>11</v>
      </c>
      <c r="CW184" s="736" t="str">
        <f t="shared" si="507"/>
        <v>BUKU PENGESAHAN BELANJA</v>
      </c>
      <c r="CX184" s="737">
        <f t="shared" si="508"/>
        <v>0</v>
      </c>
      <c r="CY184" s="769">
        <v>12</v>
      </c>
      <c r="CZ184" s="770" t="str">
        <f t="shared" si="469"/>
        <v>BUKU PENGEMBALIAN BELANJA</v>
      </c>
      <c r="DA184" s="771">
        <f t="shared" si="594"/>
        <v>0</v>
      </c>
      <c r="DB184" s="770">
        <f t="shared" si="523"/>
        <v>12</v>
      </c>
      <c r="DC184" s="770" t="str">
        <f t="shared" si="509"/>
        <v>BUKU PENGEMBALIAN BELANJA</v>
      </c>
      <c r="DD184" s="772">
        <f t="shared" si="510"/>
        <v>0</v>
      </c>
    </row>
    <row r="185" spans="1:108" ht="11.25" customHeight="1" x14ac:dyDescent="0.2">
      <c r="A185" s="647"/>
      <c r="B185" s="63"/>
      <c r="C185" s="677"/>
      <c r="D185" s="540"/>
      <c r="E185" s="648"/>
      <c r="F185" s="611"/>
      <c r="G185" s="684"/>
      <c r="H185" s="624"/>
      <c r="I185" s="650"/>
      <c r="J185" s="649"/>
      <c r="K185" s="688"/>
      <c r="L185" s="529"/>
      <c r="M185" s="688"/>
      <c r="N185" s="688"/>
      <c r="O185" s="651">
        <f t="shared" si="470"/>
        <v>0</v>
      </c>
      <c r="P185" s="1090">
        <f t="shared" si="471"/>
        <v>0</v>
      </c>
      <c r="Q185" s="641">
        <f t="shared" si="449"/>
        <v>0</v>
      </c>
      <c r="R185" s="640">
        <v>1</v>
      </c>
      <c r="S185" s="640" t="str">
        <f t="shared" si="450"/>
        <v>BUKU KAS UMUM</v>
      </c>
      <c r="T185" s="641">
        <f t="shared" si="451"/>
        <v>0</v>
      </c>
      <c r="U185" s="641">
        <f t="shared" si="452"/>
        <v>0</v>
      </c>
      <c r="V185" s="641">
        <f t="shared" si="453"/>
        <v>0</v>
      </c>
      <c r="W185" s="1082">
        <f t="shared" si="472"/>
        <v>0</v>
      </c>
      <c r="X185" s="641">
        <f t="shared" si="454"/>
        <v>0</v>
      </c>
      <c r="Y185" s="640">
        <f t="shared" si="473"/>
        <v>1</v>
      </c>
      <c r="Z185" s="640" t="str">
        <f t="shared" si="455"/>
        <v>BUKU KAS UMUM</v>
      </c>
      <c r="AA185" s="1083">
        <f t="shared" si="456"/>
        <v>0</v>
      </c>
      <c r="AB185" s="1055">
        <v>10</v>
      </c>
      <c r="AC185" s="1056" t="str">
        <f t="shared" si="474"/>
        <v>BUKU PEMBANTU PAJAK UP &amp; LS</v>
      </c>
      <c r="AD185" s="1057">
        <f t="shared" si="475"/>
        <v>0</v>
      </c>
      <c r="AE185" s="1057">
        <f t="shared" si="476"/>
        <v>0</v>
      </c>
      <c r="AF185" s="1057">
        <f t="shared" si="477"/>
        <v>0</v>
      </c>
      <c r="AG185" s="1057">
        <f t="shared" si="478"/>
        <v>0</v>
      </c>
      <c r="AH185" s="1057">
        <f t="shared" si="479"/>
        <v>0</v>
      </c>
      <c r="AI185" s="1058">
        <f t="shared" si="535"/>
        <v>10</v>
      </c>
      <c r="AJ185" s="1058" t="str">
        <f t="shared" si="480"/>
        <v>BUKU PEMBANTU PAJAK UP &amp; LS</v>
      </c>
      <c r="AK185" s="1059">
        <f t="shared" si="457"/>
        <v>0</v>
      </c>
      <c r="AL185" s="1014">
        <v>2</v>
      </c>
      <c r="AM185" s="1015" t="str">
        <f t="shared" si="481"/>
        <v>BUKU PEMBANTU KAS TUNAI</v>
      </c>
      <c r="AN185" s="1016">
        <f t="shared" si="458"/>
        <v>0</v>
      </c>
      <c r="AO185" s="1015">
        <f t="shared" si="601"/>
        <v>2</v>
      </c>
      <c r="AP185" s="1015" t="str">
        <f t="shared" si="482"/>
        <v>BUKU PEMBANTU KAS TUNAI</v>
      </c>
      <c r="AQ185" s="1017">
        <f t="shared" si="596"/>
        <v>0</v>
      </c>
      <c r="AR185" s="979">
        <v>3</v>
      </c>
      <c r="AS185" s="980" t="str">
        <f t="shared" si="483"/>
        <v>BUKU PEMBANTU BANK</v>
      </c>
      <c r="AT185" s="981">
        <f t="shared" si="459"/>
        <v>0</v>
      </c>
      <c r="AU185" s="981">
        <f t="shared" si="460"/>
        <v>0</v>
      </c>
      <c r="AV185" s="982">
        <f t="shared" si="484"/>
        <v>0</v>
      </c>
      <c r="AW185" s="983">
        <f t="shared" si="537"/>
        <v>3</v>
      </c>
      <c r="AX185" s="980" t="str">
        <f t="shared" si="485"/>
        <v>BUKU PEMBANTU BANK</v>
      </c>
      <c r="AY185" s="984">
        <f t="shared" si="461"/>
        <v>0</v>
      </c>
      <c r="AZ185" s="702">
        <v>4</v>
      </c>
      <c r="BA185" s="649" t="str">
        <f t="shared" si="486"/>
        <v>BUKU PEMBANTU BPP</v>
      </c>
      <c r="BB185" s="651">
        <f t="shared" si="597"/>
        <v>0</v>
      </c>
      <c r="BC185" s="650">
        <f t="shared" si="602"/>
        <v>4</v>
      </c>
      <c r="BD185" s="649" t="str">
        <f t="shared" si="487"/>
        <v>BUKU PEMBANTU BPP</v>
      </c>
      <c r="BE185" s="709">
        <f t="shared" si="598"/>
        <v>0</v>
      </c>
      <c r="BF185" s="944">
        <v>5</v>
      </c>
      <c r="BG185" s="945" t="str">
        <f t="shared" si="488"/>
        <v>BUKU PEMBANTU UANG PERSEDIAAN</v>
      </c>
      <c r="BH185" s="946">
        <f t="shared" si="462"/>
        <v>0</v>
      </c>
      <c r="BI185" s="945">
        <f t="shared" si="603"/>
        <v>5</v>
      </c>
      <c r="BJ185" s="947" t="str">
        <f t="shared" si="489"/>
        <v>BUKU PEMBANTU UANG PERSEDIAAN</v>
      </c>
      <c r="BK185" s="948">
        <f t="shared" si="599"/>
        <v>0</v>
      </c>
      <c r="BL185" s="909">
        <v>6</v>
      </c>
      <c r="BM185" s="910" t="str">
        <f t="shared" si="490"/>
        <v>BUKU PEMBANTU LS BENDAHARA</v>
      </c>
      <c r="BN185" s="911">
        <f t="shared" si="463"/>
        <v>0</v>
      </c>
      <c r="BO185" s="910">
        <f t="shared" si="604"/>
        <v>6</v>
      </c>
      <c r="BP185" s="912" t="str">
        <f t="shared" si="491"/>
        <v>BUKU PEMBANTU LS BENDAHARA</v>
      </c>
      <c r="BQ185" s="913">
        <f t="shared" si="464"/>
        <v>0</v>
      </c>
      <c r="BR185" s="702">
        <v>7</v>
      </c>
      <c r="BS185" s="650" t="str">
        <f t="shared" si="492"/>
        <v>BUKU PEMBANTU UANG MUKA PERJADIN</v>
      </c>
      <c r="BT185" s="651">
        <f t="shared" si="465"/>
        <v>0</v>
      </c>
      <c r="BU185" s="650">
        <f t="shared" si="605"/>
        <v>7</v>
      </c>
      <c r="BV185" s="649" t="str">
        <f t="shared" si="493"/>
        <v>BUKU PEMBANTU UANG MUKA PERJADIN</v>
      </c>
      <c r="BW185" s="709">
        <f t="shared" si="466"/>
        <v>0</v>
      </c>
      <c r="BX185" s="873">
        <v>8</v>
      </c>
      <c r="BY185" s="874" t="str">
        <f t="shared" si="494"/>
        <v>BUKU PEMBANTU PAJAK UP</v>
      </c>
      <c r="BZ185" s="875">
        <f t="shared" si="595"/>
        <v>0</v>
      </c>
      <c r="CA185" s="876">
        <f t="shared" si="606"/>
        <v>8</v>
      </c>
      <c r="CB185" s="874" t="str">
        <f t="shared" si="495"/>
        <v>BUKU PEMBANTU PAJAK UP</v>
      </c>
      <c r="CC185" s="877">
        <f t="shared" si="600"/>
        <v>0</v>
      </c>
      <c r="CD185" s="805">
        <v>9</v>
      </c>
      <c r="CE185" s="806" t="str">
        <f t="shared" si="496"/>
        <v>BUKU PEMBANTU BUNGA REKENING</v>
      </c>
      <c r="CF185" s="807">
        <f t="shared" si="467"/>
        <v>0</v>
      </c>
      <c r="CG185" s="806">
        <f t="shared" si="607"/>
        <v>9</v>
      </c>
      <c r="CH185" s="806" t="str">
        <f t="shared" si="497"/>
        <v>BUKU PEMBANTU BUNGA REKENING</v>
      </c>
      <c r="CI185" s="808">
        <f t="shared" si="468"/>
        <v>0</v>
      </c>
      <c r="CJ185" s="835">
        <v>10</v>
      </c>
      <c r="CK185" s="836" t="str">
        <f t="shared" si="498"/>
        <v>BUKU PEMBANTU PAJAK UP &amp; LS</v>
      </c>
      <c r="CL185" s="837">
        <f t="shared" si="499"/>
        <v>0</v>
      </c>
      <c r="CM185" s="836">
        <f t="shared" si="608"/>
        <v>10</v>
      </c>
      <c r="CN185" s="836" t="str">
        <f t="shared" si="500"/>
        <v>BUKU PEMBANTU PAJAK UP &amp; LS</v>
      </c>
      <c r="CO185" s="838">
        <f t="shared" si="501"/>
        <v>0</v>
      </c>
      <c r="CP185" s="786">
        <f t="shared" si="502"/>
        <v>0</v>
      </c>
      <c r="CQ185" s="787">
        <f t="shared" si="503"/>
        <v>0</v>
      </c>
      <c r="CR185" s="782">
        <f t="shared" si="504"/>
        <v>0</v>
      </c>
      <c r="CS185" s="733">
        <v>11</v>
      </c>
      <c r="CT185" s="734" t="str">
        <f t="shared" si="505"/>
        <v>BUKU PENGESAHAN BELANJA</v>
      </c>
      <c r="CU185" s="735">
        <f t="shared" si="506"/>
        <v>0</v>
      </c>
      <c r="CV185" s="734">
        <f t="shared" si="545"/>
        <v>11</v>
      </c>
      <c r="CW185" s="736" t="str">
        <f t="shared" si="507"/>
        <v>BUKU PENGESAHAN BELANJA</v>
      </c>
      <c r="CX185" s="737">
        <f t="shared" si="508"/>
        <v>0</v>
      </c>
      <c r="CY185" s="769">
        <v>12</v>
      </c>
      <c r="CZ185" s="770" t="str">
        <f t="shared" si="469"/>
        <v>BUKU PENGEMBALIAN BELANJA</v>
      </c>
      <c r="DA185" s="771">
        <f t="shared" si="594"/>
        <v>0</v>
      </c>
      <c r="DB185" s="770">
        <f t="shared" si="523"/>
        <v>12</v>
      </c>
      <c r="DC185" s="770" t="str">
        <f t="shared" si="509"/>
        <v>BUKU PENGEMBALIAN BELANJA</v>
      </c>
      <c r="DD185" s="772">
        <f t="shared" si="510"/>
        <v>0</v>
      </c>
    </row>
    <row r="186" spans="1:108" ht="11.25" customHeight="1" x14ac:dyDescent="0.2">
      <c r="A186" s="647"/>
      <c r="B186" s="63"/>
      <c r="C186" s="677"/>
      <c r="D186" s="601"/>
      <c r="E186" s="648"/>
      <c r="F186" s="611"/>
      <c r="G186" s="689"/>
      <c r="H186" s="624"/>
      <c r="I186" s="650"/>
      <c r="J186" s="649"/>
      <c r="K186" s="688"/>
      <c r="L186" s="529"/>
      <c r="M186" s="688"/>
      <c r="N186" s="688"/>
      <c r="O186" s="651">
        <f t="shared" si="470"/>
        <v>0</v>
      </c>
      <c r="P186" s="1090">
        <f t="shared" si="471"/>
        <v>0</v>
      </c>
      <c r="Q186" s="641">
        <f t="shared" si="449"/>
        <v>0</v>
      </c>
      <c r="R186" s="640">
        <v>1</v>
      </c>
      <c r="S186" s="640" t="str">
        <f t="shared" si="450"/>
        <v>BUKU KAS UMUM</v>
      </c>
      <c r="T186" s="641">
        <f t="shared" si="451"/>
        <v>0</v>
      </c>
      <c r="U186" s="641">
        <f t="shared" si="452"/>
        <v>0</v>
      </c>
      <c r="V186" s="641">
        <f t="shared" si="453"/>
        <v>0</v>
      </c>
      <c r="W186" s="1082">
        <f t="shared" si="472"/>
        <v>0</v>
      </c>
      <c r="X186" s="641">
        <f t="shared" si="454"/>
        <v>0</v>
      </c>
      <c r="Y186" s="640">
        <f t="shared" si="473"/>
        <v>1</v>
      </c>
      <c r="Z186" s="640" t="str">
        <f t="shared" si="455"/>
        <v>BUKU KAS UMUM</v>
      </c>
      <c r="AA186" s="1083">
        <f t="shared" si="456"/>
        <v>0</v>
      </c>
      <c r="AB186" s="1055">
        <v>10</v>
      </c>
      <c r="AC186" s="1056" t="str">
        <f t="shared" si="474"/>
        <v>BUKU PEMBANTU PAJAK UP &amp; LS</v>
      </c>
      <c r="AD186" s="1057">
        <f t="shared" si="475"/>
        <v>0</v>
      </c>
      <c r="AE186" s="1057">
        <f t="shared" si="476"/>
        <v>0</v>
      </c>
      <c r="AF186" s="1057">
        <f t="shared" si="477"/>
        <v>0</v>
      </c>
      <c r="AG186" s="1057">
        <f t="shared" si="478"/>
        <v>0</v>
      </c>
      <c r="AH186" s="1057">
        <f t="shared" si="479"/>
        <v>0</v>
      </c>
      <c r="AI186" s="1058">
        <f t="shared" si="535"/>
        <v>10</v>
      </c>
      <c r="AJ186" s="1058" t="str">
        <f t="shared" si="480"/>
        <v>BUKU PEMBANTU PAJAK UP &amp; LS</v>
      </c>
      <c r="AK186" s="1059">
        <f t="shared" si="457"/>
        <v>0</v>
      </c>
      <c r="AL186" s="1014">
        <v>2</v>
      </c>
      <c r="AM186" s="1015" t="str">
        <f t="shared" si="481"/>
        <v>BUKU PEMBANTU KAS TUNAI</v>
      </c>
      <c r="AN186" s="1016">
        <f t="shared" si="458"/>
        <v>0</v>
      </c>
      <c r="AO186" s="1015">
        <f t="shared" si="601"/>
        <v>2</v>
      </c>
      <c r="AP186" s="1015" t="str">
        <f t="shared" si="482"/>
        <v>BUKU PEMBANTU KAS TUNAI</v>
      </c>
      <c r="AQ186" s="1017">
        <f t="shared" si="596"/>
        <v>0</v>
      </c>
      <c r="AR186" s="979">
        <v>3</v>
      </c>
      <c r="AS186" s="980" t="str">
        <f t="shared" si="483"/>
        <v>BUKU PEMBANTU BANK</v>
      </c>
      <c r="AT186" s="981">
        <f t="shared" si="459"/>
        <v>0</v>
      </c>
      <c r="AU186" s="981">
        <f t="shared" si="460"/>
        <v>0</v>
      </c>
      <c r="AV186" s="982">
        <f t="shared" si="484"/>
        <v>0</v>
      </c>
      <c r="AW186" s="983">
        <f t="shared" si="537"/>
        <v>3</v>
      </c>
      <c r="AX186" s="980" t="str">
        <f t="shared" si="485"/>
        <v>BUKU PEMBANTU BANK</v>
      </c>
      <c r="AY186" s="984">
        <f t="shared" si="461"/>
        <v>0</v>
      </c>
      <c r="AZ186" s="702">
        <v>4</v>
      </c>
      <c r="BA186" s="649" t="str">
        <f t="shared" si="486"/>
        <v>BUKU PEMBANTU BPP</v>
      </c>
      <c r="BB186" s="651">
        <f t="shared" si="597"/>
        <v>0</v>
      </c>
      <c r="BC186" s="650">
        <f t="shared" si="602"/>
        <v>4</v>
      </c>
      <c r="BD186" s="649" t="str">
        <f t="shared" si="487"/>
        <v>BUKU PEMBANTU BPP</v>
      </c>
      <c r="BE186" s="709">
        <f t="shared" si="598"/>
        <v>0</v>
      </c>
      <c r="BF186" s="944">
        <v>5</v>
      </c>
      <c r="BG186" s="945" t="str">
        <f t="shared" si="488"/>
        <v>BUKU PEMBANTU UANG PERSEDIAAN</v>
      </c>
      <c r="BH186" s="946">
        <f t="shared" si="462"/>
        <v>0</v>
      </c>
      <c r="BI186" s="945">
        <f t="shared" si="603"/>
        <v>5</v>
      </c>
      <c r="BJ186" s="947" t="str">
        <f t="shared" si="489"/>
        <v>BUKU PEMBANTU UANG PERSEDIAAN</v>
      </c>
      <c r="BK186" s="948">
        <f t="shared" si="599"/>
        <v>0</v>
      </c>
      <c r="BL186" s="909">
        <v>6</v>
      </c>
      <c r="BM186" s="910" t="str">
        <f t="shared" si="490"/>
        <v>BUKU PEMBANTU LS BENDAHARA</v>
      </c>
      <c r="BN186" s="911">
        <f t="shared" si="463"/>
        <v>0</v>
      </c>
      <c r="BO186" s="910">
        <f t="shared" si="604"/>
        <v>6</v>
      </c>
      <c r="BP186" s="912" t="str">
        <f t="shared" si="491"/>
        <v>BUKU PEMBANTU LS BENDAHARA</v>
      </c>
      <c r="BQ186" s="913">
        <f t="shared" si="464"/>
        <v>0</v>
      </c>
      <c r="BR186" s="702">
        <v>7</v>
      </c>
      <c r="BS186" s="650" t="str">
        <f t="shared" si="492"/>
        <v>BUKU PEMBANTU UANG MUKA PERJADIN</v>
      </c>
      <c r="BT186" s="651">
        <f t="shared" si="465"/>
        <v>0</v>
      </c>
      <c r="BU186" s="650">
        <f t="shared" si="605"/>
        <v>7</v>
      </c>
      <c r="BV186" s="649" t="str">
        <f t="shared" si="493"/>
        <v>BUKU PEMBANTU UANG MUKA PERJADIN</v>
      </c>
      <c r="BW186" s="709">
        <f t="shared" si="466"/>
        <v>0</v>
      </c>
      <c r="BX186" s="873">
        <v>8</v>
      </c>
      <c r="BY186" s="874" t="str">
        <f t="shared" si="494"/>
        <v>BUKU PEMBANTU PAJAK UP</v>
      </c>
      <c r="BZ186" s="875">
        <f t="shared" si="595"/>
        <v>0</v>
      </c>
      <c r="CA186" s="876">
        <f t="shared" si="606"/>
        <v>8</v>
      </c>
      <c r="CB186" s="874" t="str">
        <f t="shared" si="495"/>
        <v>BUKU PEMBANTU PAJAK UP</v>
      </c>
      <c r="CC186" s="877">
        <f t="shared" si="600"/>
        <v>0</v>
      </c>
      <c r="CD186" s="805">
        <v>9</v>
      </c>
      <c r="CE186" s="806" t="str">
        <f t="shared" si="496"/>
        <v>BUKU PEMBANTU BUNGA REKENING</v>
      </c>
      <c r="CF186" s="807">
        <f t="shared" si="467"/>
        <v>0</v>
      </c>
      <c r="CG186" s="806">
        <f t="shared" si="607"/>
        <v>9</v>
      </c>
      <c r="CH186" s="806" t="str">
        <f t="shared" si="497"/>
        <v>BUKU PEMBANTU BUNGA REKENING</v>
      </c>
      <c r="CI186" s="808">
        <f t="shared" si="468"/>
        <v>0</v>
      </c>
      <c r="CJ186" s="835">
        <v>10</v>
      </c>
      <c r="CK186" s="836" t="str">
        <f t="shared" si="498"/>
        <v>BUKU PEMBANTU PAJAK UP &amp; LS</v>
      </c>
      <c r="CL186" s="837">
        <f t="shared" si="499"/>
        <v>0</v>
      </c>
      <c r="CM186" s="836">
        <f t="shared" si="608"/>
        <v>10</v>
      </c>
      <c r="CN186" s="836" t="str">
        <f t="shared" si="500"/>
        <v>BUKU PEMBANTU PAJAK UP &amp; LS</v>
      </c>
      <c r="CO186" s="838">
        <f t="shared" si="501"/>
        <v>0</v>
      </c>
      <c r="CP186" s="786">
        <f t="shared" si="502"/>
        <v>0</v>
      </c>
      <c r="CQ186" s="787">
        <f t="shared" si="503"/>
        <v>0</v>
      </c>
      <c r="CR186" s="782">
        <f t="shared" si="504"/>
        <v>0</v>
      </c>
      <c r="CS186" s="733">
        <v>11</v>
      </c>
      <c r="CT186" s="734" t="str">
        <f t="shared" si="505"/>
        <v>BUKU PENGESAHAN BELANJA</v>
      </c>
      <c r="CU186" s="735">
        <f t="shared" si="506"/>
        <v>0</v>
      </c>
      <c r="CV186" s="734">
        <f t="shared" si="545"/>
        <v>11</v>
      </c>
      <c r="CW186" s="736" t="str">
        <f t="shared" si="507"/>
        <v>BUKU PENGESAHAN BELANJA</v>
      </c>
      <c r="CX186" s="737">
        <f t="shared" si="508"/>
        <v>0</v>
      </c>
      <c r="CY186" s="769">
        <v>12</v>
      </c>
      <c r="CZ186" s="770" t="str">
        <f t="shared" si="469"/>
        <v>BUKU PENGEMBALIAN BELANJA</v>
      </c>
      <c r="DA186" s="771">
        <f t="shared" si="594"/>
        <v>0</v>
      </c>
      <c r="DB186" s="770">
        <f t="shared" si="523"/>
        <v>12</v>
      </c>
      <c r="DC186" s="770" t="str">
        <f t="shared" si="509"/>
        <v>BUKU PENGEMBALIAN BELANJA</v>
      </c>
      <c r="DD186" s="772">
        <f t="shared" si="510"/>
        <v>0</v>
      </c>
    </row>
    <row r="187" spans="1:108" ht="11.25" customHeight="1" x14ac:dyDescent="0.2">
      <c r="A187" s="647"/>
      <c r="B187" s="63"/>
      <c r="C187" s="677"/>
      <c r="D187" s="540"/>
      <c r="E187" s="648"/>
      <c r="F187" s="611"/>
      <c r="G187" s="684"/>
      <c r="H187" s="624"/>
      <c r="I187" s="650"/>
      <c r="J187" s="649"/>
      <c r="K187" s="543"/>
      <c r="L187" s="529"/>
      <c r="M187" s="543"/>
      <c r="N187" s="543"/>
      <c r="O187" s="651">
        <f t="shared" si="470"/>
        <v>0</v>
      </c>
      <c r="P187" s="1090">
        <f t="shared" si="471"/>
        <v>0</v>
      </c>
      <c r="Q187" s="641">
        <f t="shared" si="449"/>
        <v>0</v>
      </c>
      <c r="R187" s="640">
        <v>1</v>
      </c>
      <c r="S187" s="640" t="str">
        <f t="shared" si="450"/>
        <v>BUKU KAS UMUM</v>
      </c>
      <c r="T187" s="641">
        <f t="shared" si="451"/>
        <v>0</v>
      </c>
      <c r="U187" s="641">
        <f t="shared" si="452"/>
        <v>0</v>
      </c>
      <c r="V187" s="641">
        <f t="shared" si="453"/>
        <v>0</v>
      </c>
      <c r="W187" s="1082">
        <f t="shared" si="472"/>
        <v>0</v>
      </c>
      <c r="X187" s="641">
        <f t="shared" si="454"/>
        <v>0</v>
      </c>
      <c r="Y187" s="640">
        <f t="shared" si="473"/>
        <v>1</v>
      </c>
      <c r="Z187" s="640" t="str">
        <f t="shared" si="455"/>
        <v>BUKU KAS UMUM</v>
      </c>
      <c r="AA187" s="1083">
        <f t="shared" si="456"/>
        <v>0</v>
      </c>
      <c r="AB187" s="1055">
        <v>10</v>
      </c>
      <c r="AC187" s="1056" t="str">
        <f t="shared" si="474"/>
        <v>BUKU PEMBANTU PAJAK UP &amp; LS</v>
      </c>
      <c r="AD187" s="1057">
        <f t="shared" si="475"/>
        <v>0</v>
      </c>
      <c r="AE187" s="1057">
        <f t="shared" si="476"/>
        <v>0</v>
      </c>
      <c r="AF187" s="1057">
        <f t="shared" si="477"/>
        <v>0</v>
      </c>
      <c r="AG187" s="1057">
        <f t="shared" si="478"/>
        <v>0</v>
      </c>
      <c r="AH187" s="1057">
        <f t="shared" si="479"/>
        <v>0</v>
      </c>
      <c r="AI187" s="1058">
        <f t="shared" si="535"/>
        <v>10</v>
      </c>
      <c r="AJ187" s="1058" t="str">
        <f t="shared" si="480"/>
        <v>BUKU PEMBANTU PAJAK UP &amp; LS</v>
      </c>
      <c r="AK187" s="1059">
        <f t="shared" si="457"/>
        <v>0</v>
      </c>
      <c r="AL187" s="1014">
        <v>2</v>
      </c>
      <c r="AM187" s="1015" t="str">
        <f t="shared" si="481"/>
        <v>BUKU PEMBANTU KAS TUNAI</v>
      </c>
      <c r="AN187" s="1016">
        <f t="shared" si="458"/>
        <v>0</v>
      </c>
      <c r="AO187" s="1015">
        <f t="shared" si="601"/>
        <v>2</v>
      </c>
      <c r="AP187" s="1015" t="str">
        <f t="shared" si="482"/>
        <v>BUKU PEMBANTU KAS TUNAI</v>
      </c>
      <c r="AQ187" s="1017">
        <f t="shared" si="596"/>
        <v>0</v>
      </c>
      <c r="AR187" s="979">
        <v>3</v>
      </c>
      <c r="AS187" s="980" t="str">
        <f t="shared" si="483"/>
        <v>BUKU PEMBANTU BANK</v>
      </c>
      <c r="AT187" s="981">
        <f t="shared" si="459"/>
        <v>0</v>
      </c>
      <c r="AU187" s="981">
        <f t="shared" si="460"/>
        <v>0</v>
      </c>
      <c r="AV187" s="982">
        <f t="shared" si="484"/>
        <v>0</v>
      </c>
      <c r="AW187" s="983">
        <f t="shared" si="537"/>
        <v>3</v>
      </c>
      <c r="AX187" s="980" t="str">
        <f t="shared" si="485"/>
        <v>BUKU PEMBANTU BANK</v>
      </c>
      <c r="AY187" s="984">
        <f t="shared" si="461"/>
        <v>0</v>
      </c>
      <c r="AZ187" s="702">
        <v>4</v>
      </c>
      <c r="BA187" s="649" t="str">
        <f t="shared" si="486"/>
        <v>BUKU PEMBANTU BPP</v>
      </c>
      <c r="BB187" s="651">
        <f t="shared" si="597"/>
        <v>0</v>
      </c>
      <c r="BC187" s="650">
        <f t="shared" si="602"/>
        <v>4</v>
      </c>
      <c r="BD187" s="649" t="str">
        <f t="shared" si="487"/>
        <v>BUKU PEMBANTU BPP</v>
      </c>
      <c r="BE187" s="709">
        <f t="shared" si="598"/>
        <v>0</v>
      </c>
      <c r="BF187" s="944">
        <v>5</v>
      </c>
      <c r="BG187" s="945" t="str">
        <f t="shared" si="488"/>
        <v>BUKU PEMBANTU UANG PERSEDIAAN</v>
      </c>
      <c r="BH187" s="946">
        <f t="shared" si="462"/>
        <v>0</v>
      </c>
      <c r="BI187" s="945">
        <f t="shared" si="603"/>
        <v>5</v>
      </c>
      <c r="BJ187" s="947" t="str">
        <f t="shared" si="489"/>
        <v>BUKU PEMBANTU UANG PERSEDIAAN</v>
      </c>
      <c r="BK187" s="948">
        <f t="shared" si="599"/>
        <v>0</v>
      </c>
      <c r="BL187" s="909">
        <v>6</v>
      </c>
      <c r="BM187" s="910" t="str">
        <f t="shared" si="490"/>
        <v>BUKU PEMBANTU LS BENDAHARA</v>
      </c>
      <c r="BN187" s="911">
        <f t="shared" si="463"/>
        <v>0</v>
      </c>
      <c r="BO187" s="910">
        <f t="shared" si="604"/>
        <v>6</v>
      </c>
      <c r="BP187" s="912" t="str">
        <f t="shared" si="491"/>
        <v>BUKU PEMBANTU LS BENDAHARA</v>
      </c>
      <c r="BQ187" s="913">
        <f t="shared" si="464"/>
        <v>0</v>
      </c>
      <c r="BR187" s="702">
        <v>7</v>
      </c>
      <c r="BS187" s="650" t="str">
        <f t="shared" si="492"/>
        <v>BUKU PEMBANTU UANG MUKA PERJADIN</v>
      </c>
      <c r="BT187" s="651">
        <f t="shared" si="465"/>
        <v>0</v>
      </c>
      <c r="BU187" s="650">
        <f t="shared" si="605"/>
        <v>7</v>
      </c>
      <c r="BV187" s="649" t="str">
        <f t="shared" si="493"/>
        <v>BUKU PEMBANTU UANG MUKA PERJADIN</v>
      </c>
      <c r="BW187" s="709">
        <f t="shared" si="466"/>
        <v>0</v>
      </c>
      <c r="BX187" s="873">
        <v>8</v>
      </c>
      <c r="BY187" s="874" t="str">
        <f t="shared" si="494"/>
        <v>BUKU PEMBANTU PAJAK UP</v>
      </c>
      <c r="BZ187" s="875">
        <f t="shared" si="595"/>
        <v>0</v>
      </c>
      <c r="CA187" s="876">
        <f t="shared" si="606"/>
        <v>8</v>
      </c>
      <c r="CB187" s="874" t="str">
        <f t="shared" si="495"/>
        <v>BUKU PEMBANTU PAJAK UP</v>
      </c>
      <c r="CC187" s="877">
        <f t="shared" si="600"/>
        <v>0</v>
      </c>
      <c r="CD187" s="805">
        <v>9</v>
      </c>
      <c r="CE187" s="806" t="str">
        <f t="shared" si="496"/>
        <v>BUKU PEMBANTU BUNGA REKENING</v>
      </c>
      <c r="CF187" s="807">
        <f t="shared" si="467"/>
        <v>0</v>
      </c>
      <c r="CG187" s="806">
        <f t="shared" si="607"/>
        <v>9</v>
      </c>
      <c r="CH187" s="806" t="str">
        <f t="shared" si="497"/>
        <v>BUKU PEMBANTU BUNGA REKENING</v>
      </c>
      <c r="CI187" s="808">
        <f t="shared" si="468"/>
        <v>0</v>
      </c>
      <c r="CJ187" s="835">
        <v>10</v>
      </c>
      <c r="CK187" s="836" t="str">
        <f t="shared" si="498"/>
        <v>BUKU PEMBANTU PAJAK UP &amp; LS</v>
      </c>
      <c r="CL187" s="837">
        <f t="shared" si="499"/>
        <v>0</v>
      </c>
      <c r="CM187" s="836">
        <f t="shared" si="608"/>
        <v>10</v>
      </c>
      <c r="CN187" s="836" t="str">
        <f t="shared" si="500"/>
        <v>BUKU PEMBANTU PAJAK UP &amp; LS</v>
      </c>
      <c r="CO187" s="838">
        <f t="shared" si="501"/>
        <v>0</v>
      </c>
      <c r="CP187" s="786">
        <f t="shared" si="502"/>
        <v>0</v>
      </c>
      <c r="CQ187" s="787">
        <f t="shared" si="503"/>
        <v>0</v>
      </c>
      <c r="CR187" s="782">
        <f t="shared" si="504"/>
        <v>0</v>
      </c>
      <c r="CS187" s="733">
        <v>11</v>
      </c>
      <c r="CT187" s="734" t="str">
        <f t="shared" si="505"/>
        <v>BUKU PENGESAHAN BELANJA</v>
      </c>
      <c r="CU187" s="735">
        <f t="shared" si="506"/>
        <v>0</v>
      </c>
      <c r="CV187" s="734">
        <f t="shared" si="545"/>
        <v>11</v>
      </c>
      <c r="CW187" s="736" t="str">
        <f t="shared" si="507"/>
        <v>BUKU PENGESAHAN BELANJA</v>
      </c>
      <c r="CX187" s="737">
        <f t="shared" si="508"/>
        <v>0</v>
      </c>
      <c r="CY187" s="769">
        <v>12</v>
      </c>
      <c r="CZ187" s="770" t="str">
        <f t="shared" si="469"/>
        <v>BUKU PENGEMBALIAN BELANJA</v>
      </c>
      <c r="DA187" s="771">
        <f t="shared" si="594"/>
        <v>0</v>
      </c>
      <c r="DB187" s="770">
        <f t="shared" si="523"/>
        <v>12</v>
      </c>
      <c r="DC187" s="770" t="str">
        <f t="shared" si="509"/>
        <v>BUKU PENGEMBALIAN BELANJA</v>
      </c>
      <c r="DD187" s="772">
        <f t="shared" si="510"/>
        <v>0</v>
      </c>
    </row>
    <row r="188" spans="1:108" ht="11.25" customHeight="1" x14ac:dyDescent="0.2">
      <c r="A188" s="647"/>
      <c r="B188" s="63"/>
      <c r="C188" s="677"/>
      <c r="D188" s="601"/>
      <c r="E188" s="648"/>
      <c r="F188" s="611"/>
      <c r="G188" s="684"/>
      <c r="H188" s="624"/>
      <c r="I188" s="650"/>
      <c r="J188" s="649"/>
      <c r="K188" s="543"/>
      <c r="L188" s="529"/>
      <c r="M188" s="688"/>
      <c r="N188" s="543"/>
      <c r="O188" s="651">
        <f t="shared" si="470"/>
        <v>0</v>
      </c>
      <c r="P188" s="1090">
        <f t="shared" si="471"/>
        <v>0</v>
      </c>
      <c r="Q188" s="641">
        <f t="shared" si="449"/>
        <v>0</v>
      </c>
      <c r="R188" s="640">
        <v>1</v>
      </c>
      <c r="S188" s="640" t="str">
        <f t="shared" si="450"/>
        <v>BUKU KAS UMUM</v>
      </c>
      <c r="T188" s="641">
        <f t="shared" si="451"/>
        <v>0</v>
      </c>
      <c r="U188" s="641">
        <f t="shared" si="452"/>
        <v>0</v>
      </c>
      <c r="V188" s="641">
        <f t="shared" si="453"/>
        <v>0</v>
      </c>
      <c r="W188" s="1082">
        <f t="shared" si="472"/>
        <v>0</v>
      </c>
      <c r="X188" s="641">
        <f t="shared" si="454"/>
        <v>0</v>
      </c>
      <c r="Y188" s="640">
        <f t="shared" si="473"/>
        <v>1</v>
      </c>
      <c r="Z188" s="640" t="str">
        <f t="shared" si="455"/>
        <v>BUKU KAS UMUM</v>
      </c>
      <c r="AA188" s="1083">
        <f t="shared" si="456"/>
        <v>0</v>
      </c>
      <c r="AB188" s="1055">
        <v>10</v>
      </c>
      <c r="AC188" s="1056" t="str">
        <f t="shared" si="474"/>
        <v>BUKU PEMBANTU PAJAK UP &amp; LS</v>
      </c>
      <c r="AD188" s="1057">
        <f t="shared" si="475"/>
        <v>0</v>
      </c>
      <c r="AE188" s="1057">
        <f t="shared" si="476"/>
        <v>0</v>
      </c>
      <c r="AF188" s="1057">
        <f t="shared" si="477"/>
        <v>0</v>
      </c>
      <c r="AG188" s="1057">
        <f t="shared" si="478"/>
        <v>0</v>
      </c>
      <c r="AH188" s="1057">
        <f t="shared" si="479"/>
        <v>0</v>
      </c>
      <c r="AI188" s="1058">
        <f t="shared" si="535"/>
        <v>10</v>
      </c>
      <c r="AJ188" s="1058" t="str">
        <f t="shared" si="480"/>
        <v>BUKU PEMBANTU PAJAK UP &amp; LS</v>
      </c>
      <c r="AK188" s="1059">
        <f t="shared" si="457"/>
        <v>0</v>
      </c>
      <c r="AL188" s="1014">
        <v>2</v>
      </c>
      <c r="AM188" s="1015" t="str">
        <f t="shared" si="481"/>
        <v>BUKU PEMBANTU KAS TUNAI</v>
      </c>
      <c r="AN188" s="1016">
        <f t="shared" si="458"/>
        <v>0</v>
      </c>
      <c r="AO188" s="1015">
        <f t="shared" si="601"/>
        <v>2</v>
      </c>
      <c r="AP188" s="1015" t="str">
        <f t="shared" si="482"/>
        <v>BUKU PEMBANTU KAS TUNAI</v>
      </c>
      <c r="AQ188" s="1017">
        <f t="shared" si="596"/>
        <v>0</v>
      </c>
      <c r="AR188" s="979">
        <v>3</v>
      </c>
      <c r="AS188" s="980" t="str">
        <f t="shared" si="483"/>
        <v>BUKU PEMBANTU BANK</v>
      </c>
      <c r="AT188" s="981">
        <f t="shared" si="459"/>
        <v>0</v>
      </c>
      <c r="AU188" s="981">
        <f t="shared" si="460"/>
        <v>0</v>
      </c>
      <c r="AV188" s="982">
        <f t="shared" si="484"/>
        <v>0</v>
      </c>
      <c r="AW188" s="983">
        <f t="shared" si="537"/>
        <v>3</v>
      </c>
      <c r="AX188" s="980" t="str">
        <f t="shared" si="485"/>
        <v>BUKU PEMBANTU BANK</v>
      </c>
      <c r="AY188" s="984">
        <f t="shared" si="461"/>
        <v>0</v>
      </c>
      <c r="AZ188" s="702">
        <v>4</v>
      </c>
      <c r="BA188" s="649" t="str">
        <f t="shared" si="486"/>
        <v>BUKU PEMBANTU BPP</v>
      </c>
      <c r="BB188" s="651">
        <f t="shared" si="597"/>
        <v>0</v>
      </c>
      <c r="BC188" s="650">
        <f t="shared" si="602"/>
        <v>4</v>
      </c>
      <c r="BD188" s="649" t="str">
        <f t="shared" si="487"/>
        <v>BUKU PEMBANTU BPP</v>
      </c>
      <c r="BE188" s="709">
        <f t="shared" si="598"/>
        <v>0</v>
      </c>
      <c r="BF188" s="944">
        <v>5</v>
      </c>
      <c r="BG188" s="945" t="str">
        <f t="shared" si="488"/>
        <v>BUKU PEMBANTU UANG PERSEDIAAN</v>
      </c>
      <c r="BH188" s="946">
        <f t="shared" si="462"/>
        <v>0</v>
      </c>
      <c r="BI188" s="945">
        <f t="shared" si="603"/>
        <v>5</v>
      </c>
      <c r="BJ188" s="947" t="str">
        <f t="shared" si="489"/>
        <v>BUKU PEMBANTU UANG PERSEDIAAN</v>
      </c>
      <c r="BK188" s="948">
        <f t="shared" si="599"/>
        <v>0</v>
      </c>
      <c r="BL188" s="909">
        <v>6</v>
      </c>
      <c r="BM188" s="910" t="str">
        <f t="shared" si="490"/>
        <v>BUKU PEMBANTU LS BENDAHARA</v>
      </c>
      <c r="BN188" s="911">
        <f t="shared" si="463"/>
        <v>0</v>
      </c>
      <c r="BO188" s="910">
        <f t="shared" si="604"/>
        <v>6</v>
      </c>
      <c r="BP188" s="912" t="str">
        <f t="shared" si="491"/>
        <v>BUKU PEMBANTU LS BENDAHARA</v>
      </c>
      <c r="BQ188" s="913">
        <f t="shared" si="464"/>
        <v>0</v>
      </c>
      <c r="BR188" s="702">
        <v>7</v>
      </c>
      <c r="BS188" s="650" t="str">
        <f t="shared" si="492"/>
        <v>BUKU PEMBANTU UANG MUKA PERJADIN</v>
      </c>
      <c r="BT188" s="651">
        <f t="shared" si="465"/>
        <v>0</v>
      </c>
      <c r="BU188" s="650">
        <f t="shared" si="605"/>
        <v>7</v>
      </c>
      <c r="BV188" s="649" t="str">
        <f t="shared" si="493"/>
        <v>BUKU PEMBANTU UANG MUKA PERJADIN</v>
      </c>
      <c r="BW188" s="709">
        <f t="shared" si="466"/>
        <v>0</v>
      </c>
      <c r="BX188" s="873">
        <v>8</v>
      </c>
      <c r="BY188" s="874" t="str">
        <f t="shared" si="494"/>
        <v>BUKU PEMBANTU PAJAK UP</v>
      </c>
      <c r="BZ188" s="875">
        <f t="shared" si="595"/>
        <v>0</v>
      </c>
      <c r="CA188" s="876">
        <f t="shared" si="606"/>
        <v>8</v>
      </c>
      <c r="CB188" s="874" t="str">
        <f t="shared" si="495"/>
        <v>BUKU PEMBANTU PAJAK UP</v>
      </c>
      <c r="CC188" s="877">
        <f t="shared" si="600"/>
        <v>0</v>
      </c>
      <c r="CD188" s="805">
        <v>9</v>
      </c>
      <c r="CE188" s="806" t="str">
        <f t="shared" si="496"/>
        <v>BUKU PEMBANTU BUNGA REKENING</v>
      </c>
      <c r="CF188" s="807">
        <f t="shared" si="467"/>
        <v>0</v>
      </c>
      <c r="CG188" s="806">
        <f t="shared" si="607"/>
        <v>9</v>
      </c>
      <c r="CH188" s="806" t="str">
        <f t="shared" si="497"/>
        <v>BUKU PEMBANTU BUNGA REKENING</v>
      </c>
      <c r="CI188" s="808">
        <f t="shared" si="468"/>
        <v>0</v>
      </c>
      <c r="CJ188" s="835">
        <v>10</v>
      </c>
      <c r="CK188" s="836" t="str">
        <f t="shared" si="498"/>
        <v>BUKU PEMBANTU PAJAK UP &amp; LS</v>
      </c>
      <c r="CL188" s="837">
        <f t="shared" si="499"/>
        <v>0</v>
      </c>
      <c r="CM188" s="836">
        <f t="shared" si="608"/>
        <v>10</v>
      </c>
      <c r="CN188" s="836" t="str">
        <f t="shared" si="500"/>
        <v>BUKU PEMBANTU PAJAK UP &amp; LS</v>
      </c>
      <c r="CO188" s="838">
        <f t="shared" si="501"/>
        <v>0</v>
      </c>
      <c r="CP188" s="786">
        <f t="shared" si="502"/>
        <v>0</v>
      </c>
      <c r="CQ188" s="787">
        <f t="shared" si="503"/>
        <v>0</v>
      </c>
      <c r="CR188" s="782">
        <f t="shared" si="504"/>
        <v>0</v>
      </c>
      <c r="CS188" s="733">
        <v>11</v>
      </c>
      <c r="CT188" s="734" t="str">
        <f t="shared" si="505"/>
        <v>BUKU PENGESAHAN BELANJA</v>
      </c>
      <c r="CU188" s="735">
        <f t="shared" si="506"/>
        <v>0</v>
      </c>
      <c r="CV188" s="734">
        <f t="shared" si="545"/>
        <v>11</v>
      </c>
      <c r="CW188" s="736" t="str">
        <f t="shared" si="507"/>
        <v>BUKU PENGESAHAN BELANJA</v>
      </c>
      <c r="CX188" s="737">
        <f t="shared" si="508"/>
        <v>0</v>
      </c>
      <c r="CY188" s="769">
        <v>12</v>
      </c>
      <c r="CZ188" s="770" t="str">
        <f t="shared" si="469"/>
        <v>BUKU PENGEMBALIAN BELANJA</v>
      </c>
      <c r="DA188" s="771">
        <f t="shared" si="594"/>
        <v>0</v>
      </c>
      <c r="DB188" s="770">
        <f t="shared" si="523"/>
        <v>12</v>
      </c>
      <c r="DC188" s="770" t="str">
        <f t="shared" si="509"/>
        <v>BUKU PENGEMBALIAN BELANJA</v>
      </c>
      <c r="DD188" s="772">
        <f t="shared" si="510"/>
        <v>0</v>
      </c>
    </row>
    <row r="189" spans="1:108" ht="11.25" customHeight="1" x14ac:dyDescent="0.2">
      <c r="A189" s="647"/>
      <c r="B189" s="63"/>
      <c r="C189" s="677"/>
      <c r="D189" s="540"/>
      <c r="E189" s="648"/>
      <c r="F189" s="611"/>
      <c r="G189" s="684"/>
      <c r="H189" s="624"/>
      <c r="I189" s="650"/>
      <c r="J189" s="649"/>
      <c r="K189" s="688"/>
      <c r="L189" s="529"/>
      <c r="M189" s="688"/>
      <c r="N189" s="543"/>
      <c r="O189" s="651">
        <f t="shared" si="470"/>
        <v>0</v>
      </c>
      <c r="P189" s="1090">
        <f t="shared" si="471"/>
        <v>0</v>
      </c>
      <c r="Q189" s="641">
        <f t="shared" si="449"/>
        <v>0</v>
      </c>
      <c r="R189" s="640">
        <v>1</v>
      </c>
      <c r="S189" s="640" t="str">
        <f t="shared" si="450"/>
        <v>BUKU KAS UMUM</v>
      </c>
      <c r="T189" s="641">
        <f t="shared" si="451"/>
        <v>0</v>
      </c>
      <c r="U189" s="641">
        <f t="shared" si="452"/>
        <v>0</v>
      </c>
      <c r="V189" s="641">
        <f t="shared" si="453"/>
        <v>0</v>
      </c>
      <c r="W189" s="1082">
        <f t="shared" si="472"/>
        <v>0</v>
      </c>
      <c r="X189" s="641">
        <f t="shared" si="454"/>
        <v>0</v>
      </c>
      <c r="Y189" s="640">
        <f t="shared" si="473"/>
        <v>1</v>
      </c>
      <c r="Z189" s="640" t="str">
        <f t="shared" si="455"/>
        <v>BUKU KAS UMUM</v>
      </c>
      <c r="AA189" s="1083">
        <f t="shared" si="456"/>
        <v>0</v>
      </c>
      <c r="AB189" s="1055">
        <v>10</v>
      </c>
      <c r="AC189" s="1056" t="str">
        <f t="shared" si="474"/>
        <v>BUKU PEMBANTU PAJAK UP &amp; LS</v>
      </c>
      <c r="AD189" s="1057">
        <f t="shared" si="475"/>
        <v>0</v>
      </c>
      <c r="AE189" s="1057">
        <f t="shared" si="476"/>
        <v>0</v>
      </c>
      <c r="AF189" s="1057">
        <f t="shared" si="477"/>
        <v>0</v>
      </c>
      <c r="AG189" s="1057">
        <f t="shared" si="478"/>
        <v>0</v>
      </c>
      <c r="AH189" s="1057">
        <f t="shared" si="479"/>
        <v>0</v>
      </c>
      <c r="AI189" s="1058">
        <f t="shared" si="535"/>
        <v>10</v>
      </c>
      <c r="AJ189" s="1058" t="str">
        <f t="shared" si="480"/>
        <v>BUKU PEMBANTU PAJAK UP &amp; LS</v>
      </c>
      <c r="AK189" s="1059">
        <f t="shared" si="457"/>
        <v>0</v>
      </c>
      <c r="AL189" s="1014">
        <v>2</v>
      </c>
      <c r="AM189" s="1015" t="str">
        <f t="shared" si="481"/>
        <v>BUKU PEMBANTU KAS TUNAI</v>
      </c>
      <c r="AN189" s="1016">
        <f t="shared" si="458"/>
        <v>0</v>
      </c>
      <c r="AO189" s="1015">
        <f t="shared" si="601"/>
        <v>2</v>
      </c>
      <c r="AP189" s="1015" t="str">
        <f t="shared" si="482"/>
        <v>BUKU PEMBANTU KAS TUNAI</v>
      </c>
      <c r="AQ189" s="1017">
        <f t="shared" si="596"/>
        <v>0</v>
      </c>
      <c r="AR189" s="979">
        <v>3</v>
      </c>
      <c r="AS189" s="980" t="str">
        <f t="shared" si="483"/>
        <v>BUKU PEMBANTU BANK</v>
      </c>
      <c r="AT189" s="981">
        <f t="shared" si="459"/>
        <v>0</v>
      </c>
      <c r="AU189" s="981">
        <f t="shared" si="460"/>
        <v>0</v>
      </c>
      <c r="AV189" s="982">
        <f t="shared" si="484"/>
        <v>0</v>
      </c>
      <c r="AW189" s="983">
        <f t="shared" si="537"/>
        <v>3</v>
      </c>
      <c r="AX189" s="980" t="str">
        <f t="shared" si="485"/>
        <v>BUKU PEMBANTU BANK</v>
      </c>
      <c r="AY189" s="984">
        <f t="shared" si="461"/>
        <v>0</v>
      </c>
      <c r="AZ189" s="702">
        <v>4</v>
      </c>
      <c r="BA189" s="649" t="str">
        <f t="shared" si="486"/>
        <v>BUKU PEMBANTU BPP</v>
      </c>
      <c r="BB189" s="651">
        <f t="shared" si="597"/>
        <v>0</v>
      </c>
      <c r="BC189" s="650">
        <f t="shared" si="602"/>
        <v>4</v>
      </c>
      <c r="BD189" s="649" t="str">
        <f t="shared" si="487"/>
        <v>BUKU PEMBANTU BPP</v>
      </c>
      <c r="BE189" s="709">
        <f t="shared" si="598"/>
        <v>0</v>
      </c>
      <c r="BF189" s="944">
        <v>5</v>
      </c>
      <c r="BG189" s="945" t="str">
        <f t="shared" si="488"/>
        <v>BUKU PEMBANTU UANG PERSEDIAAN</v>
      </c>
      <c r="BH189" s="946">
        <f t="shared" si="462"/>
        <v>0</v>
      </c>
      <c r="BI189" s="945">
        <f t="shared" si="603"/>
        <v>5</v>
      </c>
      <c r="BJ189" s="947" t="str">
        <f t="shared" si="489"/>
        <v>BUKU PEMBANTU UANG PERSEDIAAN</v>
      </c>
      <c r="BK189" s="948">
        <f t="shared" si="599"/>
        <v>0</v>
      </c>
      <c r="BL189" s="909">
        <v>6</v>
      </c>
      <c r="BM189" s="910" t="str">
        <f t="shared" si="490"/>
        <v>BUKU PEMBANTU LS BENDAHARA</v>
      </c>
      <c r="BN189" s="911">
        <f t="shared" si="463"/>
        <v>0</v>
      </c>
      <c r="BO189" s="910">
        <f t="shared" si="604"/>
        <v>6</v>
      </c>
      <c r="BP189" s="912" t="str">
        <f t="shared" si="491"/>
        <v>BUKU PEMBANTU LS BENDAHARA</v>
      </c>
      <c r="BQ189" s="913">
        <f t="shared" si="464"/>
        <v>0</v>
      </c>
      <c r="BR189" s="702">
        <v>7</v>
      </c>
      <c r="BS189" s="650" t="str">
        <f t="shared" si="492"/>
        <v>BUKU PEMBANTU UANG MUKA PERJADIN</v>
      </c>
      <c r="BT189" s="651">
        <f t="shared" si="465"/>
        <v>0</v>
      </c>
      <c r="BU189" s="650">
        <f t="shared" si="605"/>
        <v>7</v>
      </c>
      <c r="BV189" s="649" t="str">
        <f t="shared" si="493"/>
        <v>BUKU PEMBANTU UANG MUKA PERJADIN</v>
      </c>
      <c r="BW189" s="709">
        <f t="shared" si="466"/>
        <v>0</v>
      </c>
      <c r="BX189" s="873">
        <v>8</v>
      </c>
      <c r="BY189" s="874" t="str">
        <f t="shared" si="494"/>
        <v>BUKU PEMBANTU PAJAK UP</v>
      </c>
      <c r="BZ189" s="875">
        <f t="shared" si="595"/>
        <v>0</v>
      </c>
      <c r="CA189" s="876">
        <f t="shared" si="606"/>
        <v>8</v>
      </c>
      <c r="CB189" s="874" t="str">
        <f t="shared" si="495"/>
        <v>BUKU PEMBANTU PAJAK UP</v>
      </c>
      <c r="CC189" s="877">
        <f t="shared" si="600"/>
        <v>0</v>
      </c>
      <c r="CD189" s="805">
        <v>9</v>
      </c>
      <c r="CE189" s="806" t="str">
        <f t="shared" si="496"/>
        <v>BUKU PEMBANTU BUNGA REKENING</v>
      </c>
      <c r="CF189" s="807">
        <f t="shared" si="467"/>
        <v>0</v>
      </c>
      <c r="CG189" s="806">
        <f t="shared" si="607"/>
        <v>9</v>
      </c>
      <c r="CH189" s="806" t="str">
        <f t="shared" si="497"/>
        <v>BUKU PEMBANTU BUNGA REKENING</v>
      </c>
      <c r="CI189" s="808">
        <f t="shared" si="468"/>
        <v>0</v>
      </c>
      <c r="CJ189" s="835">
        <v>10</v>
      </c>
      <c r="CK189" s="836" t="str">
        <f t="shared" si="498"/>
        <v>BUKU PEMBANTU PAJAK UP &amp; LS</v>
      </c>
      <c r="CL189" s="837">
        <f t="shared" si="499"/>
        <v>0</v>
      </c>
      <c r="CM189" s="836">
        <f t="shared" si="608"/>
        <v>10</v>
      </c>
      <c r="CN189" s="836" t="str">
        <f t="shared" si="500"/>
        <v>BUKU PEMBANTU PAJAK UP &amp; LS</v>
      </c>
      <c r="CO189" s="838">
        <f t="shared" si="501"/>
        <v>0</v>
      </c>
      <c r="CP189" s="786">
        <f t="shared" si="502"/>
        <v>0</v>
      </c>
      <c r="CQ189" s="787">
        <f t="shared" si="503"/>
        <v>0</v>
      </c>
      <c r="CR189" s="782">
        <f t="shared" si="504"/>
        <v>0</v>
      </c>
      <c r="CS189" s="733">
        <v>11</v>
      </c>
      <c r="CT189" s="734" t="str">
        <f t="shared" si="505"/>
        <v>BUKU PENGESAHAN BELANJA</v>
      </c>
      <c r="CU189" s="735">
        <f t="shared" si="506"/>
        <v>0</v>
      </c>
      <c r="CV189" s="734">
        <f t="shared" si="545"/>
        <v>11</v>
      </c>
      <c r="CW189" s="736" t="str">
        <f t="shared" si="507"/>
        <v>BUKU PENGESAHAN BELANJA</v>
      </c>
      <c r="CX189" s="737">
        <f t="shared" si="508"/>
        <v>0</v>
      </c>
      <c r="CY189" s="769">
        <v>12</v>
      </c>
      <c r="CZ189" s="770" t="str">
        <f t="shared" si="469"/>
        <v>BUKU PENGEMBALIAN BELANJA</v>
      </c>
      <c r="DA189" s="771">
        <f t="shared" si="594"/>
        <v>0</v>
      </c>
      <c r="DB189" s="770">
        <f t="shared" si="523"/>
        <v>12</v>
      </c>
      <c r="DC189" s="770" t="str">
        <f t="shared" si="509"/>
        <v>BUKU PENGEMBALIAN BELANJA</v>
      </c>
      <c r="DD189" s="772">
        <f t="shared" si="510"/>
        <v>0</v>
      </c>
    </row>
    <row r="190" spans="1:108" x14ac:dyDescent="0.2">
      <c r="A190" s="647"/>
      <c r="B190" s="63"/>
      <c r="C190" s="677"/>
      <c r="D190" s="601"/>
      <c r="E190" s="648"/>
      <c r="F190" s="611"/>
      <c r="G190" s="684"/>
      <c r="H190" s="624"/>
      <c r="I190" s="650"/>
      <c r="J190" s="649"/>
      <c r="K190" s="688"/>
      <c r="L190" s="529"/>
      <c r="M190" s="688"/>
      <c r="N190" s="688"/>
      <c r="O190" s="651">
        <f t="shared" si="470"/>
        <v>0</v>
      </c>
      <c r="P190" s="1090">
        <f t="shared" si="471"/>
        <v>0</v>
      </c>
      <c r="Q190" s="641">
        <f t="shared" si="449"/>
        <v>0</v>
      </c>
      <c r="R190" s="640">
        <v>1</v>
      </c>
      <c r="S190" s="640" t="str">
        <f t="shared" si="450"/>
        <v>BUKU KAS UMUM</v>
      </c>
      <c r="T190" s="641">
        <f t="shared" si="451"/>
        <v>0</v>
      </c>
      <c r="U190" s="641">
        <f t="shared" si="452"/>
        <v>0</v>
      </c>
      <c r="V190" s="641">
        <f t="shared" si="453"/>
        <v>0</v>
      </c>
      <c r="W190" s="1082">
        <f t="shared" si="472"/>
        <v>0</v>
      </c>
      <c r="X190" s="641">
        <f t="shared" si="454"/>
        <v>0</v>
      </c>
      <c r="Y190" s="640">
        <f t="shared" si="473"/>
        <v>1</v>
      </c>
      <c r="Z190" s="640" t="str">
        <f t="shared" si="455"/>
        <v>BUKU KAS UMUM</v>
      </c>
      <c r="AA190" s="1083">
        <f t="shared" si="456"/>
        <v>0</v>
      </c>
      <c r="AB190" s="1055">
        <v>10</v>
      </c>
      <c r="AC190" s="1056" t="str">
        <f t="shared" si="474"/>
        <v>BUKU PEMBANTU PAJAK UP &amp; LS</v>
      </c>
      <c r="AD190" s="1057">
        <f t="shared" si="475"/>
        <v>0</v>
      </c>
      <c r="AE190" s="1057">
        <f t="shared" si="476"/>
        <v>0</v>
      </c>
      <c r="AF190" s="1057">
        <f t="shared" si="477"/>
        <v>0</v>
      </c>
      <c r="AG190" s="1057">
        <f t="shared" si="478"/>
        <v>0</v>
      </c>
      <c r="AH190" s="1057">
        <f t="shared" si="479"/>
        <v>0</v>
      </c>
      <c r="AI190" s="1058">
        <f t="shared" ref="AI190" si="609">AB190</f>
        <v>10</v>
      </c>
      <c r="AJ190" s="1058" t="str">
        <f t="shared" si="480"/>
        <v>BUKU PEMBANTU PAJAK UP &amp; LS</v>
      </c>
      <c r="AK190" s="1059">
        <f t="shared" si="457"/>
        <v>0</v>
      </c>
      <c r="AL190" s="1014">
        <v>2</v>
      </c>
      <c r="AM190" s="1015" t="str">
        <f t="shared" si="481"/>
        <v>BUKU PEMBANTU KAS TUNAI</v>
      </c>
      <c r="AN190" s="1016">
        <f t="shared" si="458"/>
        <v>0</v>
      </c>
      <c r="AO190" s="1015">
        <f t="shared" ref="AO190" si="610">AL190</f>
        <v>2</v>
      </c>
      <c r="AP190" s="1015" t="str">
        <f t="shared" si="482"/>
        <v>BUKU PEMBANTU KAS TUNAI</v>
      </c>
      <c r="AQ190" s="1017">
        <f t="shared" si="596"/>
        <v>0</v>
      </c>
      <c r="AR190" s="979">
        <v>3</v>
      </c>
      <c r="AS190" s="980" t="str">
        <f t="shared" si="483"/>
        <v>BUKU PEMBANTU BANK</v>
      </c>
      <c r="AT190" s="981">
        <f t="shared" si="459"/>
        <v>0</v>
      </c>
      <c r="AU190" s="981">
        <f t="shared" si="460"/>
        <v>0</v>
      </c>
      <c r="AV190" s="982">
        <f t="shared" si="484"/>
        <v>0</v>
      </c>
      <c r="AW190" s="983">
        <f t="shared" ref="AW190" si="611">AR190</f>
        <v>3</v>
      </c>
      <c r="AX190" s="980" t="str">
        <f t="shared" si="485"/>
        <v>BUKU PEMBANTU BANK</v>
      </c>
      <c r="AY190" s="984">
        <f t="shared" si="461"/>
        <v>0</v>
      </c>
      <c r="AZ190" s="702">
        <v>4</v>
      </c>
      <c r="BA190" s="649" t="str">
        <f t="shared" si="486"/>
        <v>BUKU PEMBANTU BPP</v>
      </c>
      <c r="BB190" s="651">
        <f t="shared" si="597"/>
        <v>0</v>
      </c>
      <c r="BC190" s="650">
        <f t="shared" ref="BC190" si="612">AZ190</f>
        <v>4</v>
      </c>
      <c r="BD190" s="649" t="str">
        <f t="shared" si="487"/>
        <v>BUKU PEMBANTU BPP</v>
      </c>
      <c r="BE190" s="709">
        <f t="shared" si="598"/>
        <v>0</v>
      </c>
      <c r="BF190" s="944">
        <v>5</v>
      </c>
      <c r="BG190" s="945" t="str">
        <f t="shared" si="488"/>
        <v>BUKU PEMBANTU UANG PERSEDIAAN</v>
      </c>
      <c r="BH190" s="946">
        <f t="shared" si="462"/>
        <v>0</v>
      </c>
      <c r="BI190" s="945">
        <f t="shared" ref="BI190" si="613">BF190</f>
        <v>5</v>
      </c>
      <c r="BJ190" s="947" t="str">
        <f t="shared" si="489"/>
        <v>BUKU PEMBANTU UANG PERSEDIAAN</v>
      </c>
      <c r="BK190" s="948">
        <f t="shared" si="599"/>
        <v>0</v>
      </c>
      <c r="BL190" s="909">
        <v>6</v>
      </c>
      <c r="BM190" s="910" t="str">
        <f t="shared" si="490"/>
        <v>BUKU PEMBANTU LS BENDAHARA</v>
      </c>
      <c r="BN190" s="911">
        <f t="shared" si="463"/>
        <v>0</v>
      </c>
      <c r="BO190" s="910">
        <f t="shared" ref="BO190" si="614">BL190</f>
        <v>6</v>
      </c>
      <c r="BP190" s="912" t="str">
        <f t="shared" si="491"/>
        <v>BUKU PEMBANTU LS BENDAHARA</v>
      </c>
      <c r="BQ190" s="913">
        <f t="shared" si="464"/>
        <v>0</v>
      </c>
      <c r="BR190" s="702">
        <v>7</v>
      </c>
      <c r="BS190" s="650" t="str">
        <f t="shared" si="492"/>
        <v>BUKU PEMBANTU UANG MUKA PERJADIN</v>
      </c>
      <c r="BT190" s="651">
        <f t="shared" si="465"/>
        <v>0</v>
      </c>
      <c r="BU190" s="650">
        <f t="shared" ref="BU190" si="615">BR190</f>
        <v>7</v>
      </c>
      <c r="BV190" s="649" t="str">
        <f t="shared" si="493"/>
        <v>BUKU PEMBANTU UANG MUKA PERJADIN</v>
      </c>
      <c r="BW190" s="709">
        <f t="shared" si="466"/>
        <v>0</v>
      </c>
      <c r="BX190" s="873">
        <v>8</v>
      </c>
      <c r="BY190" s="874" t="str">
        <f t="shared" si="494"/>
        <v>BUKU PEMBANTU PAJAK UP</v>
      </c>
      <c r="BZ190" s="875">
        <f t="shared" si="595"/>
        <v>0</v>
      </c>
      <c r="CA190" s="876">
        <f t="shared" ref="CA190" si="616">BX190</f>
        <v>8</v>
      </c>
      <c r="CB190" s="874" t="str">
        <f t="shared" si="495"/>
        <v>BUKU PEMBANTU PAJAK UP</v>
      </c>
      <c r="CC190" s="877">
        <f t="shared" si="600"/>
        <v>0</v>
      </c>
      <c r="CD190" s="805">
        <v>9</v>
      </c>
      <c r="CE190" s="806" t="str">
        <f t="shared" si="496"/>
        <v>BUKU PEMBANTU BUNGA REKENING</v>
      </c>
      <c r="CF190" s="807">
        <f t="shared" si="467"/>
        <v>0</v>
      </c>
      <c r="CG190" s="806">
        <f t="shared" ref="CG190" si="617">CD190</f>
        <v>9</v>
      </c>
      <c r="CH190" s="806" t="str">
        <f t="shared" si="497"/>
        <v>BUKU PEMBANTU BUNGA REKENING</v>
      </c>
      <c r="CI190" s="808">
        <f t="shared" si="468"/>
        <v>0</v>
      </c>
      <c r="CJ190" s="835">
        <v>10</v>
      </c>
      <c r="CK190" s="836" t="str">
        <f t="shared" si="498"/>
        <v>BUKU PEMBANTU PAJAK UP &amp; LS</v>
      </c>
      <c r="CL190" s="837">
        <f t="shared" si="499"/>
        <v>0</v>
      </c>
      <c r="CM190" s="836">
        <f t="shared" ref="CM190" si="618">CJ190</f>
        <v>10</v>
      </c>
      <c r="CN190" s="836" t="str">
        <f t="shared" si="500"/>
        <v>BUKU PEMBANTU PAJAK UP &amp; LS</v>
      </c>
      <c r="CO190" s="838">
        <f t="shared" si="501"/>
        <v>0</v>
      </c>
      <c r="CP190" s="786">
        <f t="shared" si="502"/>
        <v>0</v>
      </c>
      <c r="CQ190" s="787">
        <f t="shared" si="503"/>
        <v>0</v>
      </c>
      <c r="CR190" s="782">
        <f t="shared" si="504"/>
        <v>0</v>
      </c>
      <c r="CS190" s="733">
        <v>11</v>
      </c>
      <c r="CT190" s="734" t="str">
        <f t="shared" si="505"/>
        <v>BUKU PENGESAHAN BELANJA</v>
      </c>
      <c r="CU190" s="735">
        <f t="shared" si="506"/>
        <v>0</v>
      </c>
      <c r="CV190" s="734">
        <f t="shared" ref="CV190" si="619">CS190</f>
        <v>11</v>
      </c>
      <c r="CW190" s="736" t="str">
        <f t="shared" si="507"/>
        <v>BUKU PENGESAHAN BELANJA</v>
      </c>
      <c r="CX190" s="737">
        <f t="shared" si="508"/>
        <v>0</v>
      </c>
      <c r="CY190" s="769">
        <v>12</v>
      </c>
      <c r="CZ190" s="770" t="str">
        <f t="shared" si="469"/>
        <v>BUKU PENGEMBALIAN BELANJA</v>
      </c>
      <c r="DA190" s="771">
        <f t="shared" si="594"/>
        <v>0</v>
      </c>
      <c r="DB190" s="770">
        <f t="shared" si="523"/>
        <v>12</v>
      </c>
      <c r="DC190" s="770" t="str">
        <f t="shared" si="509"/>
        <v>BUKU PENGEMBALIAN BELANJA</v>
      </c>
      <c r="DD190" s="772">
        <f t="shared" si="510"/>
        <v>0</v>
      </c>
    </row>
    <row r="191" spans="1:108" ht="11.15" customHeight="1" x14ac:dyDescent="0.2">
      <c r="A191" s="647"/>
      <c r="B191" s="63"/>
      <c r="C191" s="677"/>
      <c r="D191" s="540"/>
      <c r="E191" s="648"/>
      <c r="F191" s="611"/>
      <c r="G191" s="684"/>
      <c r="H191" s="624"/>
      <c r="I191" s="650"/>
      <c r="J191" s="649"/>
      <c r="K191" s="543"/>
      <c r="L191" s="529"/>
      <c r="M191" s="688"/>
      <c r="N191" s="543"/>
      <c r="O191" s="651">
        <f t="shared" si="470"/>
        <v>0</v>
      </c>
      <c r="P191" s="1090">
        <f t="shared" si="471"/>
        <v>0</v>
      </c>
      <c r="Q191" s="641">
        <f t="shared" si="449"/>
        <v>0</v>
      </c>
      <c r="R191" s="640">
        <v>1</v>
      </c>
      <c r="S191" s="640" t="str">
        <f t="shared" si="450"/>
        <v>BUKU KAS UMUM</v>
      </c>
      <c r="T191" s="641">
        <f t="shared" si="451"/>
        <v>0</v>
      </c>
      <c r="U191" s="641">
        <f t="shared" si="452"/>
        <v>0</v>
      </c>
      <c r="V191" s="641">
        <f t="shared" si="453"/>
        <v>0</v>
      </c>
      <c r="W191" s="1082">
        <f t="shared" si="472"/>
        <v>0</v>
      </c>
      <c r="X191" s="641">
        <f t="shared" si="454"/>
        <v>0</v>
      </c>
      <c r="Y191" s="640">
        <f t="shared" si="473"/>
        <v>1</v>
      </c>
      <c r="Z191" s="640" t="str">
        <f t="shared" si="455"/>
        <v>BUKU KAS UMUM</v>
      </c>
      <c r="AA191" s="1083">
        <f t="shared" si="456"/>
        <v>0</v>
      </c>
      <c r="AB191" s="1055">
        <v>10</v>
      </c>
      <c r="AC191" s="1056" t="str">
        <f t="shared" si="474"/>
        <v>BUKU PEMBANTU PAJAK UP &amp; LS</v>
      </c>
      <c r="AD191" s="1057">
        <f t="shared" si="475"/>
        <v>0</v>
      </c>
      <c r="AE191" s="1057">
        <f t="shared" si="476"/>
        <v>0</v>
      </c>
      <c r="AF191" s="1057">
        <f t="shared" si="477"/>
        <v>0</v>
      </c>
      <c r="AG191" s="1057">
        <f t="shared" si="478"/>
        <v>0</v>
      </c>
      <c r="AH191" s="1057">
        <f t="shared" si="479"/>
        <v>0</v>
      </c>
      <c r="AI191" s="1058">
        <f t="shared" si="535"/>
        <v>10</v>
      </c>
      <c r="AJ191" s="1058" t="str">
        <f t="shared" si="480"/>
        <v>BUKU PEMBANTU PAJAK UP &amp; LS</v>
      </c>
      <c r="AK191" s="1059">
        <f t="shared" si="457"/>
        <v>0</v>
      </c>
      <c r="AL191" s="1014">
        <v>2</v>
      </c>
      <c r="AM191" s="1015" t="str">
        <f t="shared" si="481"/>
        <v>BUKU PEMBANTU KAS TUNAI</v>
      </c>
      <c r="AN191" s="1016">
        <f t="shared" si="458"/>
        <v>0</v>
      </c>
      <c r="AO191" s="1015">
        <f t="shared" si="601"/>
        <v>2</v>
      </c>
      <c r="AP191" s="1015" t="str">
        <f t="shared" si="482"/>
        <v>BUKU PEMBANTU KAS TUNAI</v>
      </c>
      <c r="AQ191" s="1017">
        <f t="shared" si="596"/>
        <v>0</v>
      </c>
      <c r="AR191" s="979">
        <v>3</v>
      </c>
      <c r="AS191" s="980" t="str">
        <f t="shared" si="483"/>
        <v>BUKU PEMBANTU BANK</v>
      </c>
      <c r="AT191" s="981">
        <f t="shared" si="459"/>
        <v>0</v>
      </c>
      <c r="AU191" s="981">
        <f t="shared" si="460"/>
        <v>0</v>
      </c>
      <c r="AV191" s="982">
        <f t="shared" si="484"/>
        <v>0</v>
      </c>
      <c r="AW191" s="983">
        <f t="shared" si="537"/>
        <v>3</v>
      </c>
      <c r="AX191" s="980" t="str">
        <f t="shared" si="485"/>
        <v>BUKU PEMBANTU BANK</v>
      </c>
      <c r="AY191" s="984">
        <f t="shared" si="461"/>
        <v>0</v>
      </c>
      <c r="AZ191" s="702">
        <v>4</v>
      </c>
      <c r="BA191" s="649" t="str">
        <f t="shared" si="486"/>
        <v>BUKU PEMBANTU BPP</v>
      </c>
      <c r="BB191" s="651">
        <f t="shared" si="597"/>
        <v>0</v>
      </c>
      <c r="BC191" s="650">
        <f t="shared" si="602"/>
        <v>4</v>
      </c>
      <c r="BD191" s="649" t="str">
        <f t="shared" si="487"/>
        <v>BUKU PEMBANTU BPP</v>
      </c>
      <c r="BE191" s="709">
        <f t="shared" si="598"/>
        <v>0</v>
      </c>
      <c r="BF191" s="944">
        <v>5</v>
      </c>
      <c r="BG191" s="945" t="str">
        <f t="shared" si="488"/>
        <v>BUKU PEMBANTU UANG PERSEDIAAN</v>
      </c>
      <c r="BH191" s="946">
        <f t="shared" si="462"/>
        <v>0</v>
      </c>
      <c r="BI191" s="945">
        <f t="shared" si="603"/>
        <v>5</v>
      </c>
      <c r="BJ191" s="947" t="str">
        <f t="shared" si="489"/>
        <v>BUKU PEMBANTU UANG PERSEDIAAN</v>
      </c>
      <c r="BK191" s="948">
        <f t="shared" si="599"/>
        <v>0</v>
      </c>
      <c r="BL191" s="909">
        <v>6</v>
      </c>
      <c r="BM191" s="910" t="str">
        <f t="shared" si="490"/>
        <v>BUKU PEMBANTU LS BENDAHARA</v>
      </c>
      <c r="BN191" s="911">
        <f t="shared" si="463"/>
        <v>0</v>
      </c>
      <c r="BO191" s="910">
        <f t="shared" si="604"/>
        <v>6</v>
      </c>
      <c r="BP191" s="912" t="str">
        <f t="shared" si="491"/>
        <v>BUKU PEMBANTU LS BENDAHARA</v>
      </c>
      <c r="BQ191" s="913">
        <f t="shared" si="464"/>
        <v>0</v>
      </c>
      <c r="BR191" s="702">
        <v>7</v>
      </c>
      <c r="BS191" s="650" t="str">
        <f t="shared" si="492"/>
        <v>BUKU PEMBANTU UANG MUKA PERJADIN</v>
      </c>
      <c r="BT191" s="651">
        <f t="shared" si="465"/>
        <v>0</v>
      </c>
      <c r="BU191" s="650">
        <f t="shared" si="605"/>
        <v>7</v>
      </c>
      <c r="BV191" s="649" t="str">
        <f t="shared" si="493"/>
        <v>BUKU PEMBANTU UANG MUKA PERJADIN</v>
      </c>
      <c r="BW191" s="709">
        <f t="shared" si="466"/>
        <v>0</v>
      </c>
      <c r="BX191" s="873">
        <v>8</v>
      </c>
      <c r="BY191" s="874" t="str">
        <f t="shared" si="494"/>
        <v>BUKU PEMBANTU PAJAK UP</v>
      </c>
      <c r="BZ191" s="875">
        <f t="shared" si="595"/>
        <v>0</v>
      </c>
      <c r="CA191" s="876">
        <f t="shared" si="606"/>
        <v>8</v>
      </c>
      <c r="CB191" s="874" t="str">
        <f t="shared" si="495"/>
        <v>BUKU PEMBANTU PAJAK UP</v>
      </c>
      <c r="CC191" s="877">
        <f t="shared" si="600"/>
        <v>0</v>
      </c>
      <c r="CD191" s="805">
        <v>9</v>
      </c>
      <c r="CE191" s="806" t="str">
        <f t="shared" si="496"/>
        <v>BUKU PEMBANTU BUNGA REKENING</v>
      </c>
      <c r="CF191" s="807">
        <f t="shared" si="467"/>
        <v>0</v>
      </c>
      <c r="CG191" s="806">
        <f t="shared" si="607"/>
        <v>9</v>
      </c>
      <c r="CH191" s="806" t="str">
        <f t="shared" si="497"/>
        <v>BUKU PEMBANTU BUNGA REKENING</v>
      </c>
      <c r="CI191" s="808">
        <f t="shared" si="468"/>
        <v>0</v>
      </c>
      <c r="CJ191" s="835">
        <v>10</v>
      </c>
      <c r="CK191" s="836" t="str">
        <f t="shared" si="498"/>
        <v>BUKU PEMBANTU PAJAK UP &amp; LS</v>
      </c>
      <c r="CL191" s="837">
        <f t="shared" si="499"/>
        <v>0</v>
      </c>
      <c r="CM191" s="836">
        <f t="shared" si="608"/>
        <v>10</v>
      </c>
      <c r="CN191" s="836" t="str">
        <f t="shared" si="500"/>
        <v>BUKU PEMBANTU PAJAK UP &amp; LS</v>
      </c>
      <c r="CO191" s="838">
        <f t="shared" si="501"/>
        <v>0</v>
      </c>
      <c r="CP191" s="786">
        <f t="shared" si="502"/>
        <v>0</v>
      </c>
      <c r="CQ191" s="787">
        <f t="shared" si="503"/>
        <v>0</v>
      </c>
      <c r="CR191" s="782">
        <f t="shared" si="504"/>
        <v>0</v>
      </c>
      <c r="CS191" s="733">
        <v>11</v>
      </c>
      <c r="CT191" s="734" t="str">
        <f t="shared" si="505"/>
        <v>BUKU PENGESAHAN BELANJA</v>
      </c>
      <c r="CU191" s="735">
        <f t="shared" si="506"/>
        <v>0</v>
      </c>
      <c r="CV191" s="734">
        <f t="shared" si="545"/>
        <v>11</v>
      </c>
      <c r="CW191" s="736" t="str">
        <f t="shared" si="507"/>
        <v>BUKU PENGESAHAN BELANJA</v>
      </c>
      <c r="CX191" s="737">
        <f t="shared" si="508"/>
        <v>0</v>
      </c>
      <c r="CY191" s="769">
        <v>12</v>
      </c>
      <c r="CZ191" s="770" t="str">
        <f t="shared" si="469"/>
        <v>BUKU PENGEMBALIAN BELANJA</v>
      </c>
      <c r="DA191" s="771">
        <f t="shared" si="594"/>
        <v>0</v>
      </c>
      <c r="DB191" s="770">
        <f t="shared" si="523"/>
        <v>12</v>
      </c>
      <c r="DC191" s="770" t="str">
        <f t="shared" si="509"/>
        <v>BUKU PENGEMBALIAN BELANJA</v>
      </c>
      <c r="DD191" s="772">
        <f t="shared" si="510"/>
        <v>0</v>
      </c>
    </row>
    <row r="192" spans="1:108" ht="11.25" customHeight="1" x14ac:dyDescent="0.2">
      <c r="A192" s="647"/>
      <c r="B192" s="63"/>
      <c r="C192" s="677"/>
      <c r="D192" s="601"/>
      <c r="E192" s="648"/>
      <c r="F192" s="611"/>
      <c r="G192" s="689"/>
      <c r="H192" s="624"/>
      <c r="I192" s="650"/>
      <c r="J192" s="649"/>
      <c r="K192" s="543"/>
      <c r="L192" s="529"/>
      <c r="M192" s="688"/>
      <c r="N192" s="543"/>
      <c r="O192" s="651">
        <f t="shared" si="470"/>
        <v>0</v>
      </c>
      <c r="P192" s="1090">
        <f t="shared" si="471"/>
        <v>0</v>
      </c>
      <c r="Q192" s="641">
        <f t="shared" si="449"/>
        <v>0</v>
      </c>
      <c r="R192" s="640">
        <v>1</v>
      </c>
      <c r="S192" s="640" t="str">
        <f t="shared" si="450"/>
        <v>BUKU KAS UMUM</v>
      </c>
      <c r="T192" s="641">
        <f t="shared" si="451"/>
        <v>0</v>
      </c>
      <c r="U192" s="641">
        <f t="shared" si="452"/>
        <v>0</v>
      </c>
      <c r="V192" s="641">
        <f t="shared" si="453"/>
        <v>0</v>
      </c>
      <c r="W192" s="1082">
        <f t="shared" si="472"/>
        <v>0</v>
      </c>
      <c r="X192" s="641">
        <f t="shared" si="454"/>
        <v>0</v>
      </c>
      <c r="Y192" s="640">
        <f t="shared" si="473"/>
        <v>1</v>
      </c>
      <c r="Z192" s="640" t="str">
        <f t="shared" si="455"/>
        <v>BUKU KAS UMUM</v>
      </c>
      <c r="AA192" s="1083">
        <f t="shared" si="456"/>
        <v>0</v>
      </c>
      <c r="AB192" s="1055">
        <v>10</v>
      </c>
      <c r="AC192" s="1056" t="str">
        <f t="shared" si="474"/>
        <v>BUKU PEMBANTU PAJAK UP &amp; LS</v>
      </c>
      <c r="AD192" s="1057">
        <f t="shared" si="475"/>
        <v>0</v>
      </c>
      <c r="AE192" s="1057">
        <f t="shared" si="476"/>
        <v>0</v>
      </c>
      <c r="AF192" s="1057">
        <f t="shared" si="477"/>
        <v>0</v>
      </c>
      <c r="AG192" s="1057">
        <f t="shared" si="478"/>
        <v>0</v>
      </c>
      <c r="AH192" s="1057">
        <f t="shared" si="479"/>
        <v>0</v>
      </c>
      <c r="AI192" s="1058">
        <f t="shared" si="535"/>
        <v>10</v>
      </c>
      <c r="AJ192" s="1058" t="str">
        <f t="shared" si="480"/>
        <v>BUKU PEMBANTU PAJAK UP &amp; LS</v>
      </c>
      <c r="AK192" s="1059">
        <f t="shared" si="457"/>
        <v>0</v>
      </c>
      <c r="AL192" s="1014">
        <v>2</v>
      </c>
      <c r="AM192" s="1015" t="str">
        <f t="shared" si="481"/>
        <v>BUKU PEMBANTU KAS TUNAI</v>
      </c>
      <c r="AN192" s="1016">
        <f t="shared" si="458"/>
        <v>0</v>
      </c>
      <c r="AO192" s="1015">
        <f t="shared" si="601"/>
        <v>2</v>
      </c>
      <c r="AP192" s="1015" t="str">
        <f t="shared" si="482"/>
        <v>BUKU PEMBANTU KAS TUNAI</v>
      </c>
      <c r="AQ192" s="1017">
        <f t="shared" si="596"/>
        <v>0</v>
      </c>
      <c r="AR192" s="979">
        <v>3</v>
      </c>
      <c r="AS192" s="980" t="str">
        <f t="shared" si="483"/>
        <v>BUKU PEMBANTU BANK</v>
      </c>
      <c r="AT192" s="981">
        <f t="shared" si="459"/>
        <v>0</v>
      </c>
      <c r="AU192" s="981">
        <f t="shared" si="460"/>
        <v>0</v>
      </c>
      <c r="AV192" s="982">
        <f t="shared" si="484"/>
        <v>0</v>
      </c>
      <c r="AW192" s="983">
        <f t="shared" si="537"/>
        <v>3</v>
      </c>
      <c r="AX192" s="980" t="str">
        <f t="shared" si="485"/>
        <v>BUKU PEMBANTU BANK</v>
      </c>
      <c r="AY192" s="984">
        <f t="shared" si="461"/>
        <v>0</v>
      </c>
      <c r="AZ192" s="702">
        <v>4</v>
      </c>
      <c r="BA192" s="649" t="str">
        <f t="shared" si="486"/>
        <v>BUKU PEMBANTU BPP</v>
      </c>
      <c r="BB192" s="651">
        <f t="shared" si="597"/>
        <v>0</v>
      </c>
      <c r="BC192" s="650">
        <f t="shared" si="602"/>
        <v>4</v>
      </c>
      <c r="BD192" s="649" t="str">
        <f t="shared" si="487"/>
        <v>BUKU PEMBANTU BPP</v>
      </c>
      <c r="BE192" s="709">
        <f t="shared" si="598"/>
        <v>0</v>
      </c>
      <c r="BF192" s="944">
        <v>5</v>
      </c>
      <c r="BG192" s="945" t="str">
        <f t="shared" si="488"/>
        <v>BUKU PEMBANTU UANG PERSEDIAAN</v>
      </c>
      <c r="BH192" s="946">
        <f t="shared" si="462"/>
        <v>0</v>
      </c>
      <c r="BI192" s="945">
        <f t="shared" si="603"/>
        <v>5</v>
      </c>
      <c r="BJ192" s="947" t="str">
        <f t="shared" si="489"/>
        <v>BUKU PEMBANTU UANG PERSEDIAAN</v>
      </c>
      <c r="BK192" s="948">
        <f t="shared" si="599"/>
        <v>0</v>
      </c>
      <c r="BL192" s="909">
        <v>6</v>
      </c>
      <c r="BM192" s="910" t="str">
        <f t="shared" si="490"/>
        <v>BUKU PEMBANTU LS BENDAHARA</v>
      </c>
      <c r="BN192" s="911">
        <f t="shared" si="463"/>
        <v>0</v>
      </c>
      <c r="BO192" s="910">
        <f t="shared" si="604"/>
        <v>6</v>
      </c>
      <c r="BP192" s="912" t="str">
        <f t="shared" si="491"/>
        <v>BUKU PEMBANTU LS BENDAHARA</v>
      </c>
      <c r="BQ192" s="913">
        <f t="shared" si="464"/>
        <v>0</v>
      </c>
      <c r="BR192" s="702">
        <v>7</v>
      </c>
      <c r="BS192" s="650" t="str">
        <f t="shared" si="492"/>
        <v>BUKU PEMBANTU UANG MUKA PERJADIN</v>
      </c>
      <c r="BT192" s="651">
        <f t="shared" si="465"/>
        <v>0</v>
      </c>
      <c r="BU192" s="650">
        <f t="shared" si="605"/>
        <v>7</v>
      </c>
      <c r="BV192" s="649" t="str">
        <f t="shared" si="493"/>
        <v>BUKU PEMBANTU UANG MUKA PERJADIN</v>
      </c>
      <c r="BW192" s="709">
        <f t="shared" si="466"/>
        <v>0</v>
      </c>
      <c r="BX192" s="873">
        <v>8</v>
      </c>
      <c r="BY192" s="874" t="str">
        <f t="shared" si="494"/>
        <v>BUKU PEMBANTU PAJAK UP</v>
      </c>
      <c r="BZ192" s="875">
        <f t="shared" si="595"/>
        <v>0</v>
      </c>
      <c r="CA192" s="876">
        <f t="shared" si="606"/>
        <v>8</v>
      </c>
      <c r="CB192" s="874" t="str">
        <f t="shared" si="495"/>
        <v>BUKU PEMBANTU PAJAK UP</v>
      </c>
      <c r="CC192" s="877">
        <f t="shared" si="600"/>
        <v>0</v>
      </c>
      <c r="CD192" s="805">
        <v>9</v>
      </c>
      <c r="CE192" s="806" t="str">
        <f t="shared" si="496"/>
        <v>BUKU PEMBANTU BUNGA REKENING</v>
      </c>
      <c r="CF192" s="807">
        <f t="shared" si="467"/>
        <v>0</v>
      </c>
      <c r="CG192" s="806">
        <f t="shared" si="607"/>
        <v>9</v>
      </c>
      <c r="CH192" s="806" t="str">
        <f t="shared" si="497"/>
        <v>BUKU PEMBANTU BUNGA REKENING</v>
      </c>
      <c r="CI192" s="808">
        <f t="shared" si="468"/>
        <v>0</v>
      </c>
      <c r="CJ192" s="835">
        <v>10</v>
      </c>
      <c r="CK192" s="836" t="str">
        <f t="shared" si="498"/>
        <v>BUKU PEMBANTU PAJAK UP &amp; LS</v>
      </c>
      <c r="CL192" s="837">
        <f t="shared" si="499"/>
        <v>0</v>
      </c>
      <c r="CM192" s="836">
        <f t="shared" si="608"/>
        <v>10</v>
      </c>
      <c r="CN192" s="836" t="str">
        <f t="shared" si="500"/>
        <v>BUKU PEMBANTU PAJAK UP &amp; LS</v>
      </c>
      <c r="CO192" s="838">
        <f t="shared" si="501"/>
        <v>0</v>
      </c>
      <c r="CP192" s="786">
        <f t="shared" si="502"/>
        <v>0</v>
      </c>
      <c r="CQ192" s="787">
        <f t="shared" si="503"/>
        <v>0</v>
      </c>
      <c r="CR192" s="782">
        <f t="shared" si="504"/>
        <v>0</v>
      </c>
      <c r="CS192" s="733">
        <v>11</v>
      </c>
      <c r="CT192" s="734" t="str">
        <f t="shared" si="505"/>
        <v>BUKU PENGESAHAN BELANJA</v>
      </c>
      <c r="CU192" s="735">
        <f t="shared" si="506"/>
        <v>0</v>
      </c>
      <c r="CV192" s="734">
        <f t="shared" si="545"/>
        <v>11</v>
      </c>
      <c r="CW192" s="736" t="str">
        <f t="shared" si="507"/>
        <v>BUKU PENGESAHAN BELANJA</v>
      </c>
      <c r="CX192" s="737">
        <f t="shared" si="508"/>
        <v>0</v>
      </c>
      <c r="CY192" s="769">
        <v>12</v>
      </c>
      <c r="CZ192" s="770" t="str">
        <f t="shared" si="469"/>
        <v>BUKU PENGEMBALIAN BELANJA</v>
      </c>
      <c r="DA192" s="771">
        <f t="shared" si="594"/>
        <v>0</v>
      </c>
      <c r="DB192" s="770">
        <f t="shared" si="523"/>
        <v>12</v>
      </c>
      <c r="DC192" s="770" t="str">
        <f t="shared" si="509"/>
        <v>BUKU PENGEMBALIAN BELANJA</v>
      </c>
      <c r="DD192" s="772">
        <f t="shared" si="510"/>
        <v>0</v>
      </c>
    </row>
    <row r="193" spans="1:108" ht="11.25" customHeight="1" x14ac:dyDescent="0.2">
      <c r="A193" s="647"/>
      <c r="B193" s="63"/>
      <c r="C193" s="677"/>
      <c r="D193" s="540"/>
      <c r="E193" s="653"/>
      <c r="F193" s="635"/>
      <c r="G193" s="684"/>
      <c r="H193" s="624"/>
      <c r="I193" s="650"/>
      <c r="J193" s="649"/>
      <c r="K193" s="688"/>
      <c r="L193" s="680"/>
      <c r="M193" s="688"/>
      <c r="N193" s="543"/>
      <c r="O193" s="651">
        <f t="shared" si="470"/>
        <v>0</v>
      </c>
      <c r="P193" s="1090">
        <f t="shared" si="471"/>
        <v>0</v>
      </c>
      <c r="Q193" s="641">
        <f t="shared" si="449"/>
        <v>0</v>
      </c>
      <c r="R193" s="640">
        <v>1</v>
      </c>
      <c r="S193" s="640" t="str">
        <f t="shared" si="450"/>
        <v>BUKU KAS UMUM</v>
      </c>
      <c r="T193" s="641">
        <f t="shared" si="451"/>
        <v>0</v>
      </c>
      <c r="U193" s="641">
        <f t="shared" si="452"/>
        <v>0</v>
      </c>
      <c r="V193" s="641">
        <f t="shared" si="453"/>
        <v>0</v>
      </c>
      <c r="W193" s="1082">
        <f t="shared" si="472"/>
        <v>0</v>
      </c>
      <c r="X193" s="641">
        <f t="shared" si="454"/>
        <v>0</v>
      </c>
      <c r="Y193" s="640">
        <f t="shared" si="473"/>
        <v>1</v>
      </c>
      <c r="Z193" s="640" t="str">
        <f t="shared" si="455"/>
        <v>BUKU KAS UMUM</v>
      </c>
      <c r="AA193" s="1083">
        <f t="shared" si="456"/>
        <v>0</v>
      </c>
      <c r="AB193" s="1055">
        <v>10</v>
      </c>
      <c r="AC193" s="1056" t="str">
        <f t="shared" si="474"/>
        <v>BUKU PEMBANTU PAJAK UP &amp; LS</v>
      </c>
      <c r="AD193" s="1057">
        <f t="shared" si="475"/>
        <v>0</v>
      </c>
      <c r="AE193" s="1057">
        <f t="shared" si="476"/>
        <v>0</v>
      </c>
      <c r="AF193" s="1057">
        <f t="shared" si="477"/>
        <v>0</v>
      </c>
      <c r="AG193" s="1057">
        <f t="shared" si="478"/>
        <v>0</v>
      </c>
      <c r="AH193" s="1057">
        <f t="shared" si="479"/>
        <v>0</v>
      </c>
      <c r="AI193" s="1058">
        <f t="shared" ref="AI193" si="620">AB193</f>
        <v>10</v>
      </c>
      <c r="AJ193" s="1058" t="str">
        <f t="shared" si="480"/>
        <v>BUKU PEMBANTU PAJAK UP &amp; LS</v>
      </c>
      <c r="AK193" s="1059">
        <f t="shared" si="457"/>
        <v>0</v>
      </c>
      <c r="AL193" s="1014">
        <v>2</v>
      </c>
      <c r="AM193" s="1015" t="str">
        <f t="shared" si="481"/>
        <v>BUKU PEMBANTU KAS TUNAI</v>
      </c>
      <c r="AN193" s="1016">
        <f t="shared" si="458"/>
        <v>0</v>
      </c>
      <c r="AO193" s="1015">
        <f t="shared" ref="AO193" si="621">AL193</f>
        <v>2</v>
      </c>
      <c r="AP193" s="1015" t="str">
        <f t="shared" si="482"/>
        <v>BUKU PEMBANTU KAS TUNAI</v>
      </c>
      <c r="AQ193" s="1017">
        <f t="shared" si="596"/>
        <v>0</v>
      </c>
      <c r="AR193" s="979">
        <v>3</v>
      </c>
      <c r="AS193" s="980" t="str">
        <f t="shared" si="483"/>
        <v>BUKU PEMBANTU BANK</v>
      </c>
      <c r="AT193" s="981">
        <f t="shared" si="459"/>
        <v>0</v>
      </c>
      <c r="AU193" s="981">
        <f t="shared" si="460"/>
        <v>0</v>
      </c>
      <c r="AV193" s="982">
        <f t="shared" si="484"/>
        <v>0</v>
      </c>
      <c r="AW193" s="983">
        <f t="shared" ref="AW193" si="622">AR193</f>
        <v>3</v>
      </c>
      <c r="AX193" s="980" t="str">
        <f t="shared" si="485"/>
        <v>BUKU PEMBANTU BANK</v>
      </c>
      <c r="AY193" s="984">
        <f t="shared" si="461"/>
        <v>0</v>
      </c>
      <c r="AZ193" s="702">
        <v>4</v>
      </c>
      <c r="BA193" s="649" t="str">
        <f t="shared" si="486"/>
        <v>BUKU PEMBANTU BPP</v>
      </c>
      <c r="BB193" s="651">
        <f t="shared" si="597"/>
        <v>0</v>
      </c>
      <c r="BC193" s="650">
        <f t="shared" ref="BC193" si="623">AZ193</f>
        <v>4</v>
      </c>
      <c r="BD193" s="649" t="str">
        <f t="shared" si="487"/>
        <v>BUKU PEMBANTU BPP</v>
      </c>
      <c r="BE193" s="709">
        <f t="shared" si="598"/>
        <v>0</v>
      </c>
      <c r="BF193" s="944">
        <v>5</v>
      </c>
      <c r="BG193" s="945" t="str">
        <f t="shared" si="488"/>
        <v>BUKU PEMBANTU UANG PERSEDIAAN</v>
      </c>
      <c r="BH193" s="946">
        <f t="shared" si="462"/>
        <v>0</v>
      </c>
      <c r="BI193" s="945">
        <f t="shared" ref="BI193" si="624">BF193</f>
        <v>5</v>
      </c>
      <c r="BJ193" s="947" t="str">
        <f t="shared" si="489"/>
        <v>BUKU PEMBANTU UANG PERSEDIAAN</v>
      </c>
      <c r="BK193" s="948">
        <f t="shared" si="599"/>
        <v>0</v>
      </c>
      <c r="BL193" s="909">
        <v>6</v>
      </c>
      <c r="BM193" s="910" t="str">
        <f t="shared" si="490"/>
        <v>BUKU PEMBANTU LS BENDAHARA</v>
      </c>
      <c r="BN193" s="911">
        <f t="shared" si="463"/>
        <v>0</v>
      </c>
      <c r="BO193" s="910">
        <f t="shared" ref="BO193" si="625">BL193</f>
        <v>6</v>
      </c>
      <c r="BP193" s="912" t="str">
        <f t="shared" si="491"/>
        <v>BUKU PEMBANTU LS BENDAHARA</v>
      </c>
      <c r="BQ193" s="913">
        <f t="shared" si="464"/>
        <v>0</v>
      </c>
      <c r="BR193" s="702">
        <v>7</v>
      </c>
      <c r="BS193" s="650" t="str">
        <f t="shared" si="492"/>
        <v>BUKU PEMBANTU UANG MUKA PERJADIN</v>
      </c>
      <c r="BT193" s="651">
        <f t="shared" si="465"/>
        <v>0</v>
      </c>
      <c r="BU193" s="650">
        <f t="shared" ref="BU193" si="626">BR193</f>
        <v>7</v>
      </c>
      <c r="BV193" s="649" t="str">
        <f t="shared" si="493"/>
        <v>BUKU PEMBANTU UANG MUKA PERJADIN</v>
      </c>
      <c r="BW193" s="709">
        <f t="shared" si="466"/>
        <v>0</v>
      </c>
      <c r="BX193" s="873">
        <v>8</v>
      </c>
      <c r="BY193" s="874" t="str">
        <f t="shared" si="494"/>
        <v>BUKU PEMBANTU PAJAK UP</v>
      </c>
      <c r="BZ193" s="875">
        <f t="shared" si="595"/>
        <v>0</v>
      </c>
      <c r="CA193" s="876">
        <f t="shared" ref="CA193" si="627">BX193</f>
        <v>8</v>
      </c>
      <c r="CB193" s="874" t="str">
        <f t="shared" si="495"/>
        <v>BUKU PEMBANTU PAJAK UP</v>
      </c>
      <c r="CC193" s="877">
        <f t="shared" si="600"/>
        <v>0</v>
      </c>
      <c r="CD193" s="805">
        <v>9</v>
      </c>
      <c r="CE193" s="806" t="str">
        <f t="shared" si="496"/>
        <v>BUKU PEMBANTU BUNGA REKENING</v>
      </c>
      <c r="CF193" s="807">
        <f t="shared" si="467"/>
        <v>0</v>
      </c>
      <c r="CG193" s="806">
        <f t="shared" ref="CG193" si="628">CD193</f>
        <v>9</v>
      </c>
      <c r="CH193" s="806" t="str">
        <f t="shared" si="497"/>
        <v>BUKU PEMBANTU BUNGA REKENING</v>
      </c>
      <c r="CI193" s="808">
        <f t="shared" si="468"/>
        <v>0</v>
      </c>
      <c r="CJ193" s="835">
        <v>10</v>
      </c>
      <c r="CK193" s="836" t="str">
        <f t="shared" si="498"/>
        <v>BUKU PEMBANTU PAJAK UP &amp; LS</v>
      </c>
      <c r="CL193" s="837">
        <f t="shared" si="499"/>
        <v>0</v>
      </c>
      <c r="CM193" s="836">
        <f t="shared" ref="CM193" si="629">CJ193</f>
        <v>10</v>
      </c>
      <c r="CN193" s="836" t="str">
        <f t="shared" si="500"/>
        <v>BUKU PEMBANTU PAJAK UP &amp; LS</v>
      </c>
      <c r="CO193" s="838">
        <f t="shared" si="501"/>
        <v>0</v>
      </c>
      <c r="CP193" s="786">
        <f t="shared" si="502"/>
        <v>0</v>
      </c>
      <c r="CQ193" s="787">
        <f t="shared" si="503"/>
        <v>0</v>
      </c>
      <c r="CR193" s="782">
        <f t="shared" si="504"/>
        <v>0</v>
      </c>
      <c r="CS193" s="733">
        <v>11</v>
      </c>
      <c r="CT193" s="734" t="str">
        <f t="shared" si="505"/>
        <v>BUKU PENGESAHAN BELANJA</v>
      </c>
      <c r="CU193" s="735">
        <f t="shared" si="506"/>
        <v>0</v>
      </c>
      <c r="CV193" s="734">
        <f t="shared" ref="CV193" si="630">CS193</f>
        <v>11</v>
      </c>
      <c r="CW193" s="736" t="str">
        <f t="shared" si="507"/>
        <v>BUKU PENGESAHAN BELANJA</v>
      </c>
      <c r="CX193" s="737">
        <f t="shared" si="508"/>
        <v>0</v>
      </c>
      <c r="CY193" s="769">
        <v>12</v>
      </c>
      <c r="CZ193" s="770" t="str">
        <f t="shared" si="469"/>
        <v>BUKU PENGEMBALIAN BELANJA</v>
      </c>
      <c r="DA193" s="771">
        <f t="shared" si="594"/>
        <v>0</v>
      </c>
      <c r="DB193" s="770">
        <f t="shared" si="523"/>
        <v>12</v>
      </c>
      <c r="DC193" s="770" t="str">
        <f t="shared" si="509"/>
        <v>BUKU PENGEMBALIAN BELANJA</v>
      </c>
      <c r="DD193" s="772">
        <f t="shared" si="510"/>
        <v>0</v>
      </c>
    </row>
    <row r="194" spans="1:108" ht="11.25" customHeight="1" x14ac:dyDescent="0.2">
      <c r="A194" s="647"/>
      <c r="B194" s="63"/>
      <c r="C194" s="677"/>
      <c r="D194" s="601"/>
      <c r="E194" s="653"/>
      <c r="F194" s="635"/>
      <c r="G194" s="684"/>
      <c r="H194" s="624"/>
      <c r="I194" s="650"/>
      <c r="J194" s="649"/>
      <c r="K194" s="688"/>
      <c r="L194" s="680"/>
      <c r="M194" s="688"/>
      <c r="N194" s="543"/>
      <c r="O194" s="651">
        <f t="shared" si="470"/>
        <v>0</v>
      </c>
      <c r="P194" s="1090">
        <f t="shared" si="471"/>
        <v>0</v>
      </c>
      <c r="Q194" s="641">
        <f t="shared" si="449"/>
        <v>0</v>
      </c>
      <c r="R194" s="640">
        <v>1</v>
      </c>
      <c r="S194" s="640" t="str">
        <f t="shared" si="450"/>
        <v>BUKU KAS UMUM</v>
      </c>
      <c r="T194" s="641">
        <f t="shared" si="451"/>
        <v>0</v>
      </c>
      <c r="U194" s="641">
        <f t="shared" si="452"/>
        <v>0</v>
      </c>
      <c r="V194" s="641">
        <f t="shared" si="453"/>
        <v>0</v>
      </c>
      <c r="W194" s="1082">
        <f t="shared" si="472"/>
        <v>0</v>
      </c>
      <c r="X194" s="641">
        <f t="shared" si="454"/>
        <v>0</v>
      </c>
      <c r="Y194" s="640">
        <f t="shared" si="473"/>
        <v>1</v>
      </c>
      <c r="Z194" s="640" t="str">
        <f t="shared" si="455"/>
        <v>BUKU KAS UMUM</v>
      </c>
      <c r="AA194" s="1083">
        <f t="shared" si="456"/>
        <v>0</v>
      </c>
      <c r="AB194" s="1055">
        <v>10</v>
      </c>
      <c r="AC194" s="1056" t="str">
        <f t="shared" si="474"/>
        <v>BUKU PEMBANTU PAJAK UP &amp; LS</v>
      </c>
      <c r="AD194" s="1057">
        <f t="shared" si="475"/>
        <v>0</v>
      </c>
      <c r="AE194" s="1057">
        <f t="shared" si="476"/>
        <v>0</v>
      </c>
      <c r="AF194" s="1057">
        <f t="shared" si="477"/>
        <v>0</v>
      </c>
      <c r="AG194" s="1057">
        <f t="shared" si="478"/>
        <v>0</v>
      </c>
      <c r="AH194" s="1057">
        <f t="shared" si="479"/>
        <v>0</v>
      </c>
      <c r="AI194" s="1058">
        <f t="shared" si="535"/>
        <v>10</v>
      </c>
      <c r="AJ194" s="1058" t="str">
        <f t="shared" si="480"/>
        <v>BUKU PEMBANTU PAJAK UP &amp; LS</v>
      </c>
      <c r="AK194" s="1059">
        <f t="shared" si="457"/>
        <v>0</v>
      </c>
      <c r="AL194" s="1014">
        <v>2</v>
      </c>
      <c r="AM194" s="1015" t="str">
        <f t="shared" si="481"/>
        <v>BUKU PEMBANTU KAS TUNAI</v>
      </c>
      <c r="AN194" s="1016">
        <f t="shared" si="458"/>
        <v>0</v>
      </c>
      <c r="AO194" s="1015">
        <f t="shared" si="601"/>
        <v>2</v>
      </c>
      <c r="AP194" s="1015" t="str">
        <f t="shared" si="482"/>
        <v>BUKU PEMBANTU KAS TUNAI</v>
      </c>
      <c r="AQ194" s="1017">
        <f t="shared" si="596"/>
        <v>0</v>
      </c>
      <c r="AR194" s="979">
        <v>3</v>
      </c>
      <c r="AS194" s="980" t="str">
        <f t="shared" si="483"/>
        <v>BUKU PEMBANTU BANK</v>
      </c>
      <c r="AT194" s="981">
        <f t="shared" si="459"/>
        <v>0</v>
      </c>
      <c r="AU194" s="981">
        <f t="shared" si="460"/>
        <v>0</v>
      </c>
      <c r="AV194" s="982">
        <f t="shared" si="484"/>
        <v>0</v>
      </c>
      <c r="AW194" s="983">
        <f t="shared" si="537"/>
        <v>3</v>
      </c>
      <c r="AX194" s="980" t="str">
        <f t="shared" si="485"/>
        <v>BUKU PEMBANTU BANK</v>
      </c>
      <c r="AY194" s="984">
        <f t="shared" si="461"/>
        <v>0</v>
      </c>
      <c r="AZ194" s="702">
        <v>4</v>
      </c>
      <c r="BA194" s="649" t="str">
        <f t="shared" si="486"/>
        <v>BUKU PEMBANTU BPP</v>
      </c>
      <c r="BB194" s="651">
        <f t="shared" si="597"/>
        <v>0</v>
      </c>
      <c r="BC194" s="650">
        <f t="shared" si="602"/>
        <v>4</v>
      </c>
      <c r="BD194" s="649" t="str">
        <f t="shared" si="487"/>
        <v>BUKU PEMBANTU BPP</v>
      </c>
      <c r="BE194" s="709">
        <f t="shared" si="598"/>
        <v>0</v>
      </c>
      <c r="BF194" s="944">
        <v>5</v>
      </c>
      <c r="BG194" s="945" t="str">
        <f t="shared" si="488"/>
        <v>BUKU PEMBANTU UANG PERSEDIAAN</v>
      </c>
      <c r="BH194" s="946">
        <f t="shared" si="462"/>
        <v>0</v>
      </c>
      <c r="BI194" s="945">
        <f t="shared" si="603"/>
        <v>5</v>
      </c>
      <c r="BJ194" s="947" t="str">
        <f t="shared" si="489"/>
        <v>BUKU PEMBANTU UANG PERSEDIAAN</v>
      </c>
      <c r="BK194" s="948">
        <f t="shared" si="599"/>
        <v>0</v>
      </c>
      <c r="BL194" s="909">
        <v>6</v>
      </c>
      <c r="BM194" s="910" t="str">
        <f t="shared" si="490"/>
        <v>BUKU PEMBANTU LS BENDAHARA</v>
      </c>
      <c r="BN194" s="911">
        <f t="shared" si="463"/>
        <v>0</v>
      </c>
      <c r="BO194" s="910">
        <f t="shared" si="604"/>
        <v>6</v>
      </c>
      <c r="BP194" s="912" t="str">
        <f t="shared" si="491"/>
        <v>BUKU PEMBANTU LS BENDAHARA</v>
      </c>
      <c r="BQ194" s="913">
        <f t="shared" si="464"/>
        <v>0</v>
      </c>
      <c r="BR194" s="702">
        <v>7</v>
      </c>
      <c r="BS194" s="650" t="str">
        <f t="shared" si="492"/>
        <v>BUKU PEMBANTU UANG MUKA PERJADIN</v>
      </c>
      <c r="BT194" s="651">
        <f t="shared" si="465"/>
        <v>0</v>
      </c>
      <c r="BU194" s="650">
        <f t="shared" si="605"/>
        <v>7</v>
      </c>
      <c r="BV194" s="649" t="str">
        <f t="shared" si="493"/>
        <v>BUKU PEMBANTU UANG MUKA PERJADIN</v>
      </c>
      <c r="BW194" s="709">
        <f t="shared" si="466"/>
        <v>0</v>
      </c>
      <c r="BX194" s="873">
        <v>8</v>
      </c>
      <c r="BY194" s="874" t="str">
        <f t="shared" si="494"/>
        <v>BUKU PEMBANTU PAJAK UP</v>
      </c>
      <c r="BZ194" s="875">
        <f t="shared" si="595"/>
        <v>0</v>
      </c>
      <c r="CA194" s="876">
        <f t="shared" si="606"/>
        <v>8</v>
      </c>
      <c r="CB194" s="874" t="str">
        <f t="shared" si="495"/>
        <v>BUKU PEMBANTU PAJAK UP</v>
      </c>
      <c r="CC194" s="877">
        <f t="shared" si="600"/>
        <v>0</v>
      </c>
      <c r="CD194" s="805">
        <v>9</v>
      </c>
      <c r="CE194" s="806" t="str">
        <f t="shared" si="496"/>
        <v>BUKU PEMBANTU BUNGA REKENING</v>
      </c>
      <c r="CF194" s="807">
        <f t="shared" si="467"/>
        <v>0</v>
      </c>
      <c r="CG194" s="806">
        <f t="shared" si="607"/>
        <v>9</v>
      </c>
      <c r="CH194" s="806" t="str">
        <f t="shared" si="497"/>
        <v>BUKU PEMBANTU BUNGA REKENING</v>
      </c>
      <c r="CI194" s="808">
        <f t="shared" si="468"/>
        <v>0</v>
      </c>
      <c r="CJ194" s="835">
        <v>10</v>
      </c>
      <c r="CK194" s="836" t="str">
        <f t="shared" si="498"/>
        <v>BUKU PEMBANTU PAJAK UP &amp; LS</v>
      </c>
      <c r="CL194" s="837">
        <f t="shared" si="499"/>
        <v>0</v>
      </c>
      <c r="CM194" s="836">
        <f t="shared" si="608"/>
        <v>10</v>
      </c>
      <c r="CN194" s="836" t="str">
        <f t="shared" si="500"/>
        <v>BUKU PEMBANTU PAJAK UP &amp; LS</v>
      </c>
      <c r="CO194" s="838">
        <f t="shared" si="501"/>
        <v>0</v>
      </c>
      <c r="CP194" s="786">
        <f t="shared" si="502"/>
        <v>0</v>
      </c>
      <c r="CQ194" s="787">
        <f t="shared" si="503"/>
        <v>0</v>
      </c>
      <c r="CR194" s="782">
        <f t="shared" si="504"/>
        <v>0</v>
      </c>
      <c r="CS194" s="733">
        <v>11</v>
      </c>
      <c r="CT194" s="734" t="str">
        <f t="shared" si="505"/>
        <v>BUKU PENGESAHAN BELANJA</v>
      </c>
      <c r="CU194" s="735">
        <f t="shared" si="506"/>
        <v>0</v>
      </c>
      <c r="CV194" s="734">
        <f t="shared" si="545"/>
        <v>11</v>
      </c>
      <c r="CW194" s="736" t="str">
        <f t="shared" si="507"/>
        <v>BUKU PENGESAHAN BELANJA</v>
      </c>
      <c r="CX194" s="737">
        <f t="shared" si="508"/>
        <v>0</v>
      </c>
      <c r="CY194" s="769">
        <v>12</v>
      </c>
      <c r="CZ194" s="770" t="str">
        <f t="shared" si="469"/>
        <v>BUKU PENGEMBALIAN BELANJA</v>
      </c>
      <c r="DA194" s="771">
        <f t="shared" si="594"/>
        <v>0</v>
      </c>
      <c r="DB194" s="770">
        <f t="shared" si="523"/>
        <v>12</v>
      </c>
      <c r="DC194" s="770" t="str">
        <f t="shared" si="509"/>
        <v>BUKU PENGEMBALIAN BELANJA</v>
      </c>
      <c r="DD194" s="772">
        <f t="shared" si="510"/>
        <v>0</v>
      </c>
    </row>
    <row r="195" spans="1:108" ht="11.25" customHeight="1" x14ac:dyDescent="0.2">
      <c r="A195" s="647"/>
      <c r="B195" s="63"/>
      <c r="C195" s="677"/>
      <c r="D195" s="540"/>
      <c r="E195" s="653"/>
      <c r="F195" s="635"/>
      <c r="G195" s="684"/>
      <c r="H195" s="624"/>
      <c r="I195" s="650"/>
      <c r="J195" s="543"/>
      <c r="K195" s="688"/>
      <c r="L195" s="680"/>
      <c r="M195" s="688"/>
      <c r="N195" s="688"/>
      <c r="O195" s="651">
        <f t="shared" si="470"/>
        <v>0</v>
      </c>
      <c r="P195" s="1090">
        <f t="shared" si="471"/>
        <v>0</v>
      </c>
      <c r="Q195" s="641">
        <f t="shared" si="449"/>
        <v>0</v>
      </c>
      <c r="R195" s="640">
        <v>1</v>
      </c>
      <c r="S195" s="640" t="str">
        <f t="shared" si="450"/>
        <v>BUKU KAS UMUM</v>
      </c>
      <c r="T195" s="641">
        <f t="shared" si="451"/>
        <v>0</v>
      </c>
      <c r="U195" s="641">
        <f t="shared" si="452"/>
        <v>0</v>
      </c>
      <c r="V195" s="641">
        <f t="shared" si="453"/>
        <v>0</v>
      </c>
      <c r="W195" s="1082">
        <f t="shared" si="472"/>
        <v>0</v>
      </c>
      <c r="X195" s="641">
        <f t="shared" si="454"/>
        <v>0</v>
      </c>
      <c r="Y195" s="640">
        <f t="shared" si="473"/>
        <v>1</v>
      </c>
      <c r="Z195" s="640" t="str">
        <f t="shared" si="455"/>
        <v>BUKU KAS UMUM</v>
      </c>
      <c r="AA195" s="1083">
        <f t="shared" si="456"/>
        <v>0</v>
      </c>
      <c r="AB195" s="1055">
        <v>10</v>
      </c>
      <c r="AC195" s="1056" t="str">
        <f t="shared" si="474"/>
        <v>BUKU PEMBANTU PAJAK UP &amp; LS</v>
      </c>
      <c r="AD195" s="1057">
        <f t="shared" si="475"/>
        <v>0</v>
      </c>
      <c r="AE195" s="1057">
        <f t="shared" si="476"/>
        <v>0</v>
      </c>
      <c r="AF195" s="1057">
        <f t="shared" si="477"/>
        <v>0</v>
      </c>
      <c r="AG195" s="1057">
        <f t="shared" si="478"/>
        <v>0</v>
      </c>
      <c r="AH195" s="1057">
        <f t="shared" si="479"/>
        <v>0</v>
      </c>
      <c r="AI195" s="1058">
        <f t="shared" si="535"/>
        <v>10</v>
      </c>
      <c r="AJ195" s="1058" t="str">
        <f t="shared" si="480"/>
        <v>BUKU PEMBANTU PAJAK UP &amp; LS</v>
      </c>
      <c r="AK195" s="1059">
        <f t="shared" si="457"/>
        <v>0</v>
      </c>
      <c r="AL195" s="1014">
        <v>2</v>
      </c>
      <c r="AM195" s="1015" t="str">
        <f t="shared" si="481"/>
        <v>BUKU PEMBANTU KAS TUNAI</v>
      </c>
      <c r="AN195" s="1016">
        <f t="shared" si="458"/>
        <v>0</v>
      </c>
      <c r="AO195" s="1015">
        <f t="shared" si="601"/>
        <v>2</v>
      </c>
      <c r="AP195" s="1015" t="str">
        <f t="shared" si="482"/>
        <v>BUKU PEMBANTU KAS TUNAI</v>
      </c>
      <c r="AQ195" s="1017">
        <f t="shared" si="596"/>
        <v>0</v>
      </c>
      <c r="AR195" s="979">
        <v>3</v>
      </c>
      <c r="AS195" s="980" t="str">
        <f t="shared" si="483"/>
        <v>BUKU PEMBANTU BANK</v>
      </c>
      <c r="AT195" s="981">
        <f t="shared" si="459"/>
        <v>0</v>
      </c>
      <c r="AU195" s="981">
        <f t="shared" si="460"/>
        <v>0</v>
      </c>
      <c r="AV195" s="982">
        <f t="shared" si="484"/>
        <v>0</v>
      </c>
      <c r="AW195" s="983">
        <f t="shared" si="537"/>
        <v>3</v>
      </c>
      <c r="AX195" s="980" t="str">
        <f t="shared" si="485"/>
        <v>BUKU PEMBANTU BANK</v>
      </c>
      <c r="AY195" s="984">
        <f t="shared" si="461"/>
        <v>0</v>
      </c>
      <c r="AZ195" s="702">
        <v>4</v>
      </c>
      <c r="BA195" s="649" t="str">
        <f t="shared" si="486"/>
        <v>BUKU PEMBANTU BPP</v>
      </c>
      <c r="BB195" s="651">
        <f t="shared" si="597"/>
        <v>0</v>
      </c>
      <c r="BC195" s="650">
        <f t="shared" si="602"/>
        <v>4</v>
      </c>
      <c r="BD195" s="649" t="str">
        <f t="shared" si="487"/>
        <v>BUKU PEMBANTU BPP</v>
      </c>
      <c r="BE195" s="709">
        <f t="shared" si="598"/>
        <v>0</v>
      </c>
      <c r="BF195" s="944">
        <v>5</v>
      </c>
      <c r="BG195" s="945" t="str">
        <f t="shared" si="488"/>
        <v>BUKU PEMBANTU UANG PERSEDIAAN</v>
      </c>
      <c r="BH195" s="946">
        <f t="shared" si="462"/>
        <v>0</v>
      </c>
      <c r="BI195" s="945">
        <f t="shared" si="603"/>
        <v>5</v>
      </c>
      <c r="BJ195" s="947" t="str">
        <f t="shared" si="489"/>
        <v>BUKU PEMBANTU UANG PERSEDIAAN</v>
      </c>
      <c r="BK195" s="948">
        <f t="shared" si="599"/>
        <v>0</v>
      </c>
      <c r="BL195" s="909">
        <v>6</v>
      </c>
      <c r="BM195" s="910" t="str">
        <f t="shared" si="490"/>
        <v>BUKU PEMBANTU LS BENDAHARA</v>
      </c>
      <c r="BN195" s="911">
        <f t="shared" si="463"/>
        <v>0</v>
      </c>
      <c r="BO195" s="910">
        <f t="shared" si="604"/>
        <v>6</v>
      </c>
      <c r="BP195" s="912" t="str">
        <f t="shared" si="491"/>
        <v>BUKU PEMBANTU LS BENDAHARA</v>
      </c>
      <c r="BQ195" s="913">
        <f t="shared" si="464"/>
        <v>0</v>
      </c>
      <c r="BR195" s="702">
        <v>7</v>
      </c>
      <c r="BS195" s="650" t="str">
        <f t="shared" si="492"/>
        <v>BUKU PEMBANTU UANG MUKA PERJADIN</v>
      </c>
      <c r="BT195" s="651">
        <f t="shared" si="465"/>
        <v>0</v>
      </c>
      <c r="BU195" s="650">
        <f t="shared" si="605"/>
        <v>7</v>
      </c>
      <c r="BV195" s="649" t="str">
        <f t="shared" si="493"/>
        <v>BUKU PEMBANTU UANG MUKA PERJADIN</v>
      </c>
      <c r="BW195" s="709">
        <f t="shared" si="466"/>
        <v>0</v>
      </c>
      <c r="BX195" s="873">
        <v>8</v>
      </c>
      <c r="BY195" s="874" t="str">
        <f t="shared" si="494"/>
        <v>BUKU PEMBANTU PAJAK UP</v>
      </c>
      <c r="BZ195" s="875">
        <f t="shared" si="595"/>
        <v>0</v>
      </c>
      <c r="CA195" s="876">
        <f t="shared" si="606"/>
        <v>8</v>
      </c>
      <c r="CB195" s="874" t="str">
        <f t="shared" si="495"/>
        <v>BUKU PEMBANTU PAJAK UP</v>
      </c>
      <c r="CC195" s="877">
        <f t="shared" si="600"/>
        <v>0</v>
      </c>
      <c r="CD195" s="805">
        <v>9</v>
      </c>
      <c r="CE195" s="806" t="str">
        <f t="shared" si="496"/>
        <v>BUKU PEMBANTU BUNGA REKENING</v>
      </c>
      <c r="CF195" s="807">
        <f t="shared" si="467"/>
        <v>0</v>
      </c>
      <c r="CG195" s="806">
        <f t="shared" si="607"/>
        <v>9</v>
      </c>
      <c r="CH195" s="806" t="str">
        <f t="shared" si="497"/>
        <v>BUKU PEMBANTU BUNGA REKENING</v>
      </c>
      <c r="CI195" s="808">
        <f t="shared" si="468"/>
        <v>0</v>
      </c>
      <c r="CJ195" s="835">
        <v>10</v>
      </c>
      <c r="CK195" s="836" t="str">
        <f t="shared" si="498"/>
        <v>BUKU PEMBANTU PAJAK UP &amp; LS</v>
      </c>
      <c r="CL195" s="837">
        <f t="shared" si="499"/>
        <v>0</v>
      </c>
      <c r="CM195" s="836">
        <f t="shared" si="608"/>
        <v>10</v>
      </c>
      <c r="CN195" s="836" t="str">
        <f t="shared" si="500"/>
        <v>BUKU PEMBANTU PAJAK UP &amp; LS</v>
      </c>
      <c r="CO195" s="838">
        <f t="shared" si="501"/>
        <v>0</v>
      </c>
      <c r="CP195" s="786">
        <f t="shared" si="502"/>
        <v>0</v>
      </c>
      <c r="CQ195" s="787">
        <f t="shared" si="503"/>
        <v>0</v>
      </c>
      <c r="CR195" s="782">
        <f t="shared" si="504"/>
        <v>0</v>
      </c>
      <c r="CS195" s="733">
        <v>11</v>
      </c>
      <c r="CT195" s="734" t="str">
        <f t="shared" si="505"/>
        <v>BUKU PENGESAHAN BELANJA</v>
      </c>
      <c r="CU195" s="735">
        <f t="shared" si="506"/>
        <v>0</v>
      </c>
      <c r="CV195" s="734">
        <f t="shared" si="545"/>
        <v>11</v>
      </c>
      <c r="CW195" s="736" t="str">
        <f t="shared" si="507"/>
        <v>BUKU PENGESAHAN BELANJA</v>
      </c>
      <c r="CX195" s="737">
        <f t="shared" si="508"/>
        <v>0</v>
      </c>
      <c r="CY195" s="769">
        <v>12</v>
      </c>
      <c r="CZ195" s="770" t="str">
        <f t="shared" si="469"/>
        <v>BUKU PENGEMBALIAN BELANJA</v>
      </c>
      <c r="DA195" s="771">
        <f t="shared" si="594"/>
        <v>0</v>
      </c>
      <c r="DB195" s="770">
        <f t="shared" si="523"/>
        <v>12</v>
      </c>
      <c r="DC195" s="770" t="str">
        <f t="shared" si="509"/>
        <v>BUKU PENGEMBALIAN BELANJA</v>
      </c>
      <c r="DD195" s="772">
        <f t="shared" si="510"/>
        <v>0</v>
      </c>
    </row>
    <row r="196" spans="1:108" ht="11.15" customHeight="1" x14ac:dyDescent="0.2">
      <c r="A196" s="647"/>
      <c r="B196" s="63"/>
      <c r="C196" s="677"/>
      <c r="D196" s="601"/>
      <c r="E196" s="653"/>
      <c r="F196" s="635"/>
      <c r="G196" s="684"/>
      <c r="H196" s="624"/>
      <c r="I196" s="650"/>
      <c r="J196" s="543"/>
      <c r="K196" s="688"/>
      <c r="L196" s="680"/>
      <c r="M196" s="543"/>
      <c r="N196" s="688"/>
      <c r="O196" s="651">
        <f t="shared" si="470"/>
        <v>0</v>
      </c>
      <c r="P196" s="1090">
        <f t="shared" si="471"/>
        <v>0</v>
      </c>
      <c r="Q196" s="641">
        <f t="shared" si="449"/>
        <v>0</v>
      </c>
      <c r="R196" s="640">
        <v>1</v>
      </c>
      <c r="S196" s="640" t="str">
        <f t="shared" si="450"/>
        <v>BUKU KAS UMUM</v>
      </c>
      <c r="T196" s="641">
        <f t="shared" si="451"/>
        <v>0</v>
      </c>
      <c r="U196" s="641">
        <f t="shared" si="452"/>
        <v>0</v>
      </c>
      <c r="V196" s="641">
        <f t="shared" si="453"/>
        <v>0</v>
      </c>
      <c r="W196" s="1082">
        <f t="shared" si="472"/>
        <v>0</v>
      </c>
      <c r="X196" s="641">
        <f t="shared" si="454"/>
        <v>0</v>
      </c>
      <c r="Y196" s="640">
        <f t="shared" si="473"/>
        <v>1</v>
      </c>
      <c r="Z196" s="640" t="str">
        <f t="shared" si="455"/>
        <v>BUKU KAS UMUM</v>
      </c>
      <c r="AA196" s="1083">
        <f t="shared" si="456"/>
        <v>0</v>
      </c>
      <c r="AB196" s="1055">
        <v>10</v>
      </c>
      <c r="AC196" s="1056" t="str">
        <f t="shared" si="474"/>
        <v>BUKU PEMBANTU PAJAK UP &amp; LS</v>
      </c>
      <c r="AD196" s="1057">
        <f t="shared" si="475"/>
        <v>0</v>
      </c>
      <c r="AE196" s="1057">
        <f t="shared" si="476"/>
        <v>0</v>
      </c>
      <c r="AF196" s="1057">
        <f t="shared" si="477"/>
        <v>0</v>
      </c>
      <c r="AG196" s="1057">
        <f t="shared" si="478"/>
        <v>0</v>
      </c>
      <c r="AH196" s="1057">
        <f t="shared" si="479"/>
        <v>0</v>
      </c>
      <c r="AI196" s="1058">
        <f t="shared" si="535"/>
        <v>10</v>
      </c>
      <c r="AJ196" s="1058" t="str">
        <f t="shared" si="480"/>
        <v>BUKU PEMBANTU PAJAK UP &amp; LS</v>
      </c>
      <c r="AK196" s="1059">
        <f t="shared" si="457"/>
        <v>0</v>
      </c>
      <c r="AL196" s="1014">
        <v>2</v>
      </c>
      <c r="AM196" s="1015" t="str">
        <f t="shared" si="481"/>
        <v>BUKU PEMBANTU KAS TUNAI</v>
      </c>
      <c r="AN196" s="1016">
        <f t="shared" si="458"/>
        <v>0</v>
      </c>
      <c r="AO196" s="1015">
        <f t="shared" si="601"/>
        <v>2</v>
      </c>
      <c r="AP196" s="1015" t="str">
        <f t="shared" si="482"/>
        <v>BUKU PEMBANTU KAS TUNAI</v>
      </c>
      <c r="AQ196" s="1017">
        <f t="shared" si="596"/>
        <v>0</v>
      </c>
      <c r="AR196" s="979">
        <v>3</v>
      </c>
      <c r="AS196" s="980" t="str">
        <f t="shared" si="483"/>
        <v>BUKU PEMBANTU BANK</v>
      </c>
      <c r="AT196" s="981">
        <f t="shared" si="459"/>
        <v>0</v>
      </c>
      <c r="AU196" s="981">
        <f t="shared" si="460"/>
        <v>0</v>
      </c>
      <c r="AV196" s="982">
        <f t="shared" si="484"/>
        <v>0</v>
      </c>
      <c r="AW196" s="983">
        <f t="shared" si="537"/>
        <v>3</v>
      </c>
      <c r="AX196" s="980" t="str">
        <f t="shared" si="485"/>
        <v>BUKU PEMBANTU BANK</v>
      </c>
      <c r="AY196" s="984">
        <f t="shared" si="461"/>
        <v>0</v>
      </c>
      <c r="AZ196" s="702">
        <v>4</v>
      </c>
      <c r="BA196" s="649" t="str">
        <f t="shared" si="486"/>
        <v>BUKU PEMBANTU BPP</v>
      </c>
      <c r="BB196" s="651">
        <f t="shared" si="597"/>
        <v>0</v>
      </c>
      <c r="BC196" s="650">
        <f t="shared" si="602"/>
        <v>4</v>
      </c>
      <c r="BD196" s="649" t="str">
        <f t="shared" si="487"/>
        <v>BUKU PEMBANTU BPP</v>
      </c>
      <c r="BE196" s="709">
        <f t="shared" si="598"/>
        <v>0</v>
      </c>
      <c r="BF196" s="944">
        <v>5</v>
      </c>
      <c r="BG196" s="945" t="str">
        <f t="shared" si="488"/>
        <v>BUKU PEMBANTU UANG PERSEDIAAN</v>
      </c>
      <c r="BH196" s="946">
        <f t="shared" si="462"/>
        <v>0</v>
      </c>
      <c r="BI196" s="945">
        <f t="shared" si="603"/>
        <v>5</v>
      </c>
      <c r="BJ196" s="947" t="str">
        <f t="shared" si="489"/>
        <v>BUKU PEMBANTU UANG PERSEDIAAN</v>
      </c>
      <c r="BK196" s="948">
        <f t="shared" si="599"/>
        <v>0</v>
      </c>
      <c r="BL196" s="909">
        <v>6</v>
      </c>
      <c r="BM196" s="910" t="str">
        <f t="shared" si="490"/>
        <v>BUKU PEMBANTU LS BENDAHARA</v>
      </c>
      <c r="BN196" s="911">
        <f t="shared" si="463"/>
        <v>0</v>
      </c>
      <c r="BO196" s="910">
        <f t="shared" si="604"/>
        <v>6</v>
      </c>
      <c r="BP196" s="912" t="str">
        <f t="shared" si="491"/>
        <v>BUKU PEMBANTU LS BENDAHARA</v>
      </c>
      <c r="BQ196" s="913">
        <f t="shared" si="464"/>
        <v>0</v>
      </c>
      <c r="BR196" s="702">
        <v>7</v>
      </c>
      <c r="BS196" s="650" t="str">
        <f t="shared" si="492"/>
        <v>BUKU PEMBANTU UANG MUKA PERJADIN</v>
      </c>
      <c r="BT196" s="651">
        <f t="shared" si="465"/>
        <v>0</v>
      </c>
      <c r="BU196" s="650">
        <f t="shared" si="605"/>
        <v>7</v>
      </c>
      <c r="BV196" s="649" t="str">
        <f t="shared" si="493"/>
        <v>BUKU PEMBANTU UANG MUKA PERJADIN</v>
      </c>
      <c r="BW196" s="709">
        <f t="shared" si="466"/>
        <v>0</v>
      </c>
      <c r="BX196" s="873">
        <v>8</v>
      </c>
      <c r="BY196" s="874" t="str">
        <f t="shared" si="494"/>
        <v>BUKU PEMBANTU PAJAK UP</v>
      </c>
      <c r="BZ196" s="875">
        <f t="shared" si="595"/>
        <v>0</v>
      </c>
      <c r="CA196" s="876">
        <f t="shared" si="606"/>
        <v>8</v>
      </c>
      <c r="CB196" s="874" t="str">
        <f t="shared" si="495"/>
        <v>BUKU PEMBANTU PAJAK UP</v>
      </c>
      <c r="CC196" s="877">
        <f t="shared" si="600"/>
        <v>0</v>
      </c>
      <c r="CD196" s="805">
        <v>9</v>
      </c>
      <c r="CE196" s="806" t="str">
        <f t="shared" si="496"/>
        <v>BUKU PEMBANTU BUNGA REKENING</v>
      </c>
      <c r="CF196" s="807">
        <f t="shared" si="467"/>
        <v>0</v>
      </c>
      <c r="CG196" s="806">
        <f t="shared" si="607"/>
        <v>9</v>
      </c>
      <c r="CH196" s="806" t="str">
        <f t="shared" si="497"/>
        <v>BUKU PEMBANTU BUNGA REKENING</v>
      </c>
      <c r="CI196" s="808">
        <f t="shared" si="468"/>
        <v>0</v>
      </c>
      <c r="CJ196" s="835">
        <v>10</v>
      </c>
      <c r="CK196" s="836" t="str">
        <f t="shared" si="498"/>
        <v>BUKU PEMBANTU PAJAK UP &amp; LS</v>
      </c>
      <c r="CL196" s="837">
        <f t="shared" si="499"/>
        <v>0</v>
      </c>
      <c r="CM196" s="836">
        <f t="shared" si="608"/>
        <v>10</v>
      </c>
      <c r="CN196" s="836" t="str">
        <f t="shared" si="500"/>
        <v>BUKU PEMBANTU PAJAK UP &amp; LS</v>
      </c>
      <c r="CO196" s="838">
        <f t="shared" si="501"/>
        <v>0</v>
      </c>
      <c r="CP196" s="786">
        <f t="shared" si="502"/>
        <v>0</v>
      </c>
      <c r="CQ196" s="787">
        <f t="shared" si="503"/>
        <v>0</v>
      </c>
      <c r="CR196" s="782">
        <f t="shared" si="504"/>
        <v>0</v>
      </c>
      <c r="CS196" s="733">
        <v>11</v>
      </c>
      <c r="CT196" s="734" t="str">
        <f t="shared" si="505"/>
        <v>BUKU PENGESAHAN BELANJA</v>
      </c>
      <c r="CU196" s="735">
        <f t="shared" si="506"/>
        <v>0</v>
      </c>
      <c r="CV196" s="734">
        <f t="shared" si="545"/>
        <v>11</v>
      </c>
      <c r="CW196" s="736" t="str">
        <f t="shared" si="507"/>
        <v>BUKU PENGESAHAN BELANJA</v>
      </c>
      <c r="CX196" s="737">
        <f t="shared" si="508"/>
        <v>0</v>
      </c>
      <c r="CY196" s="769">
        <v>12</v>
      </c>
      <c r="CZ196" s="770" t="str">
        <f t="shared" si="469"/>
        <v>BUKU PENGEMBALIAN BELANJA</v>
      </c>
      <c r="DA196" s="771">
        <f t="shared" si="594"/>
        <v>0</v>
      </c>
      <c r="DB196" s="770">
        <f t="shared" si="523"/>
        <v>12</v>
      </c>
      <c r="DC196" s="770" t="str">
        <f t="shared" si="509"/>
        <v>BUKU PENGEMBALIAN BELANJA</v>
      </c>
      <c r="DD196" s="772">
        <f t="shared" si="510"/>
        <v>0</v>
      </c>
    </row>
    <row r="197" spans="1:108" ht="11.15" customHeight="1" x14ac:dyDescent="0.2">
      <c r="A197" s="647"/>
      <c r="B197" s="63"/>
      <c r="C197" s="677"/>
      <c r="D197" s="540"/>
      <c r="E197" s="653"/>
      <c r="F197" s="635"/>
      <c r="G197" s="684"/>
      <c r="H197" s="624"/>
      <c r="I197" s="650"/>
      <c r="J197" s="543"/>
      <c r="K197" s="527"/>
      <c r="L197" s="529"/>
      <c r="M197" s="543"/>
      <c r="N197" s="543"/>
      <c r="O197" s="651">
        <f t="shared" si="470"/>
        <v>0</v>
      </c>
      <c r="P197" s="1090">
        <f t="shared" si="471"/>
        <v>0</v>
      </c>
      <c r="Q197" s="641">
        <f t="shared" si="449"/>
        <v>0</v>
      </c>
      <c r="R197" s="640">
        <v>1</v>
      </c>
      <c r="S197" s="640" t="str">
        <f t="shared" si="450"/>
        <v>BUKU KAS UMUM</v>
      </c>
      <c r="T197" s="641">
        <f t="shared" si="451"/>
        <v>0</v>
      </c>
      <c r="U197" s="641">
        <f t="shared" si="452"/>
        <v>0</v>
      </c>
      <c r="V197" s="641">
        <f t="shared" si="453"/>
        <v>0</v>
      </c>
      <c r="W197" s="1082">
        <f t="shared" si="472"/>
        <v>0</v>
      </c>
      <c r="X197" s="641">
        <f t="shared" si="454"/>
        <v>0</v>
      </c>
      <c r="Y197" s="640">
        <f t="shared" si="473"/>
        <v>1</v>
      </c>
      <c r="Z197" s="640" t="str">
        <f t="shared" si="455"/>
        <v>BUKU KAS UMUM</v>
      </c>
      <c r="AA197" s="1083">
        <f t="shared" si="456"/>
        <v>0</v>
      </c>
      <c r="AB197" s="1055">
        <v>10</v>
      </c>
      <c r="AC197" s="1056" t="str">
        <f t="shared" si="474"/>
        <v>BUKU PEMBANTU PAJAK UP &amp; LS</v>
      </c>
      <c r="AD197" s="1057">
        <f t="shared" si="475"/>
        <v>0</v>
      </c>
      <c r="AE197" s="1057">
        <f t="shared" si="476"/>
        <v>0</v>
      </c>
      <c r="AF197" s="1057">
        <f t="shared" si="477"/>
        <v>0</v>
      </c>
      <c r="AG197" s="1057">
        <f t="shared" si="478"/>
        <v>0</v>
      </c>
      <c r="AH197" s="1057">
        <f t="shared" si="479"/>
        <v>0</v>
      </c>
      <c r="AI197" s="1058">
        <f t="shared" si="535"/>
        <v>10</v>
      </c>
      <c r="AJ197" s="1058" t="str">
        <f t="shared" si="480"/>
        <v>BUKU PEMBANTU PAJAK UP &amp; LS</v>
      </c>
      <c r="AK197" s="1059">
        <f t="shared" si="457"/>
        <v>0</v>
      </c>
      <c r="AL197" s="1014">
        <v>2</v>
      </c>
      <c r="AM197" s="1015" t="str">
        <f t="shared" si="481"/>
        <v>BUKU PEMBANTU KAS TUNAI</v>
      </c>
      <c r="AN197" s="1016">
        <f t="shared" si="458"/>
        <v>0</v>
      </c>
      <c r="AO197" s="1015">
        <f t="shared" si="601"/>
        <v>2</v>
      </c>
      <c r="AP197" s="1015" t="str">
        <f t="shared" si="482"/>
        <v>BUKU PEMBANTU KAS TUNAI</v>
      </c>
      <c r="AQ197" s="1017">
        <f t="shared" si="596"/>
        <v>0</v>
      </c>
      <c r="AR197" s="979">
        <v>3</v>
      </c>
      <c r="AS197" s="980" t="str">
        <f t="shared" si="483"/>
        <v>BUKU PEMBANTU BANK</v>
      </c>
      <c r="AT197" s="981">
        <f t="shared" si="459"/>
        <v>0</v>
      </c>
      <c r="AU197" s="981">
        <f t="shared" si="460"/>
        <v>0</v>
      </c>
      <c r="AV197" s="982">
        <f t="shared" si="484"/>
        <v>0</v>
      </c>
      <c r="AW197" s="983">
        <f t="shared" si="537"/>
        <v>3</v>
      </c>
      <c r="AX197" s="980" t="str">
        <f t="shared" si="485"/>
        <v>BUKU PEMBANTU BANK</v>
      </c>
      <c r="AY197" s="984">
        <f t="shared" si="461"/>
        <v>0</v>
      </c>
      <c r="AZ197" s="702">
        <v>4</v>
      </c>
      <c r="BA197" s="649" t="str">
        <f t="shared" si="486"/>
        <v>BUKU PEMBANTU BPP</v>
      </c>
      <c r="BB197" s="651">
        <f t="shared" si="597"/>
        <v>0</v>
      </c>
      <c r="BC197" s="650">
        <f t="shared" si="602"/>
        <v>4</v>
      </c>
      <c r="BD197" s="649" t="str">
        <f t="shared" si="487"/>
        <v>BUKU PEMBANTU BPP</v>
      </c>
      <c r="BE197" s="709">
        <f t="shared" si="598"/>
        <v>0</v>
      </c>
      <c r="BF197" s="944">
        <v>5</v>
      </c>
      <c r="BG197" s="945" t="str">
        <f t="shared" si="488"/>
        <v>BUKU PEMBANTU UANG PERSEDIAAN</v>
      </c>
      <c r="BH197" s="946">
        <f t="shared" si="462"/>
        <v>0</v>
      </c>
      <c r="BI197" s="945">
        <f t="shared" si="603"/>
        <v>5</v>
      </c>
      <c r="BJ197" s="947" t="str">
        <f t="shared" si="489"/>
        <v>BUKU PEMBANTU UANG PERSEDIAAN</v>
      </c>
      <c r="BK197" s="948">
        <f t="shared" si="599"/>
        <v>0</v>
      </c>
      <c r="BL197" s="909">
        <v>6</v>
      </c>
      <c r="BM197" s="910" t="str">
        <f t="shared" si="490"/>
        <v>BUKU PEMBANTU LS BENDAHARA</v>
      </c>
      <c r="BN197" s="911">
        <f t="shared" si="463"/>
        <v>0</v>
      </c>
      <c r="BO197" s="910">
        <f t="shared" si="604"/>
        <v>6</v>
      </c>
      <c r="BP197" s="912" t="str">
        <f t="shared" si="491"/>
        <v>BUKU PEMBANTU LS BENDAHARA</v>
      </c>
      <c r="BQ197" s="913">
        <f t="shared" si="464"/>
        <v>0</v>
      </c>
      <c r="BR197" s="702">
        <v>7</v>
      </c>
      <c r="BS197" s="650" t="str">
        <f t="shared" si="492"/>
        <v>BUKU PEMBANTU UANG MUKA PERJADIN</v>
      </c>
      <c r="BT197" s="651">
        <f t="shared" si="465"/>
        <v>0</v>
      </c>
      <c r="BU197" s="650">
        <f t="shared" si="605"/>
        <v>7</v>
      </c>
      <c r="BV197" s="649" t="str">
        <f t="shared" si="493"/>
        <v>BUKU PEMBANTU UANG MUKA PERJADIN</v>
      </c>
      <c r="BW197" s="709">
        <f t="shared" si="466"/>
        <v>0</v>
      </c>
      <c r="BX197" s="873">
        <v>8</v>
      </c>
      <c r="BY197" s="874" t="str">
        <f t="shared" si="494"/>
        <v>BUKU PEMBANTU PAJAK UP</v>
      </c>
      <c r="BZ197" s="875">
        <f t="shared" si="595"/>
        <v>0</v>
      </c>
      <c r="CA197" s="876">
        <f t="shared" si="606"/>
        <v>8</v>
      </c>
      <c r="CB197" s="874" t="str">
        <f t="shared" si="495"/>
        <v>BUKU PEMBANTU PAJAK UP</v>
      </c>
      <c r="CC197" s="877">
        <f t="shared" si="600"/>
        <v>0</v>
      </c>
      <c r="CD197" s="805">
        <v>9</v>
      </c>
      <c r="CE197" s="806" t="str">
        <f t="shared" si="496"/>
        <v>BUKU PEMBANTU BUNGA REKENING</v>
      </c>
      <c r="CF197" s="807">
        <f t="shared" si="467"/>
        <v>0</v>
      </c>
      <c r="CG197" s="806">
        <f t="shared" si="607"/>
        <v>9</v>
      </c>
      <c r="CH197" s="806" t="str">
        <f t="shared" si="497"/>
        <v>BUKU PEMBANTU BUNGA REKENING</v>
      </c>
      <c r="CI197" s="808">
        <f t="shared" si="468"/>
        <v>0</v>
      </c>
      <c r="CJ197" s="835">
        <v>10</v>
      </c>
      <c r="CK197" s="836" t="str">
        <f t="shared" si="498"/>
        <v>BUKU PEMBANTU PAJAK UP &amp; LS</v>
      </c>
      <c r="CL197" s="837">
        <f t="shared" si="499"/>
        <v>0</v>
      </c>
      <c r="CM197" s="836">
        <f t="shared" si="608"/>
        <v>10</v>
      </c>
      <c r="CN197" s="836" t="str">
        <f t="shared" si="500"/>
        <v>BUKU PEMBANTU PAJAK UP &amp; LS</v>
      </c>
      <c r="CO197" s="838">
        <f t="shared" si="501"/>
        <v>0</v>
      </c>
      <c r="CP197" s="786">
        <f t="shared" si="502"/>
        <v>0</v>
      </c>
      <c r="CQ197" s="787">
        <f t="shared" si="503"/>
        <v>0</v>
      </c>
      <c r="CR197" s="782">
        <f t="shared" si="504"/>
        <v>0</v>
      </c>
      <c r="CS197" s="733">
        <v>11</v>
      </c>
      <c r="CT197" s="734" t="str">
        <f t="shared" si="505"/>
        <v>BUKU PENGESAHAN BELANJA</v>
      </c>
      <c r="CU197" s="735">
        <f t="shared" si="506"/>
        <v>0</v>
      </c>
      <c r="CV197" s="734">
        <f t="shared" si="545"/>
        <v>11</v>
      </c>
      <c r="CW197" s="736" t="str">
        <f t="shared" si="507"/>
        <v>BUKU PENGESAHAN BELANJA</v>
      </c>
      <c r="CX197" s="737">
        <f t="shared" si="508"/>
        <v>0</v>
      </c>
      <c r="CY197" s="769">
        <v>12</v>
      </c>
      <c r="CZ197" s="770" t="str">
        <f t="shared" si="469"/>
        <v>BUKU PENGEMBALIAN BELANJA</v>
      </c>
      <c r="DA197" s="771">
        <f t="shared" si="594"/>
        <v>0</v>
      </c>
      <c r="DB197" s="770">
        <f t="shared" si="523"/>
        <v>12</v>
      </c>
      <c r="DC197" s="770" t="str">
        <f t="shared" si="509"/>
        <v>BUKU PENGEMBALIAN BELANJA</v>
      </c>
      <c r="DD197" s="772">
        <f t="shared" si="510"/>
        <v>0</v>
      </c>
    </row>
    <row r="198" spans="1:108" ht="11.15" customHeight="1" x14ac:dyDescent="0.2">
      <c r="A198" s="647"/>
      <c r="B198" s="63"/>
      <c r="C198" s="677"/>
      <c r="D198" s="601"/>
      <c r="E198" s="653"/>
      <c r="F198" s="635"/>
      <c r="G198" s="684"/>
      <c r="H198" s="624"/>
      <c r="I198" s="650"/>
      <c r="J198" s="543"/>
      <c r="K198" s="527"/>
      <c r="L198" s="529"/>
      <c r="M198" s="527"/>
      <c r="N198" s="543"/>
      <c r="O198" s="651">
        <f t="shared" si="470"/>
        <v>0</v>
      </c>
      <c r="P198" s="1090">
        <f t="shared" si="471"/>
        <v>0</v>
      </c>
      <c r="Q198" s="641">
        <f t="shared" si="449"/>
        <v>0</v>
      </c>
      <c r="R198" s="640">
        <v>1</v>
      </c>
      <c r="S198" s="640" t="str">
        <f t="shared" si="450"/>
        <v>BUKU KAS UMUM</v>
      </c>
      <c r="T198" s="641">
        <f t="shared" si="451"/>
        <v>0</v>
      </c>
      <c r="U198" s="641">
        <f t="shared" si="452"/>
        <v>0</v>
      </c>
      <c r="V198" s="641">
        <f t="shared" si="453"/>
        <v>0</v>
      </c>
      <c r="W198" s="1082">
        <f t="shared" si="472"/>
        <v>0</v>
      </c>
      <c r="X198" s="641">
        <f t="shared" si="454"/>
        <v>0</v>
      </c>
      <c r="Y198" s="640">
        <f t="shared" si="473"/>
        <v>1</v>
      </c>
      <c r="Z198" s="640" t="str">
        <f t="shared" si="455"/>
        <v>BUKU KAS UMUM</v>
      </c>
      <c r="AA198" s="1083">
        <f t="shared" si="456"/>
        <v>0</v>
      </c>
      <c r="AB198" s="1055">
        <v>10</v>
      </c>
      <c r="AC198" s="1056" t="str">
        <f t="shared" si="474"/>
        <v>BUKU PEMBANTU PAJAK UP &amp; LS</v>
      </c>
      <c r="AD198" s="1057">
        <f t="shared" si="475"/>
        <v>0</v>
      </c>
      <c r="AE198" s="1057">
        <f t="shared" si="476"/>
        <v>0</v>
      </c>
      <c r="AF198" s="1057">
        <f t="shared" si="477"/>
        <v>0</v>
      </c>
      <c r="AG198" s="1057">
        <f t="shared" si="478"/>
        <v>0</v>
      </c>
      <c r="AH198" s="1057">
        <f t="shared" si="479"/>
        <v>0</v>
      </c>
      <c r="AI198" s="1058">
        <f t="shared" si="535"/>
        <v>10</v>
      </c>
      <c r="AJ198" s="1058" t="str">
        <f t="shared" si="480"/>
        <v>BUKU PEMBANTU PAJAK UP &amp; LS</v>
      </c>
      <c r="AK198" s="1059">
        <f t="shared" si="457"/>
        <v>0</v>
      </c>
      <c r="AL198" s="1014">
        <v>2</v>
      </c>
      <c r="AM198" s="1015" t="str">
        <f t="shared" si="481"/>
        <v>BUKU PEMBANTU KAS TUNAI</v>
      </c>
      <c r="AN198" s="1016">
        <f t="shared" si="458"/>
        <v>0</v>
      </c>
      <c r="AO198" s="1015">
        <f t="shared" si="601"/>
        <v>2</v>
      </c>
      <c r="AP198" s="1015" t="str">
        <f t="shared" si="482"/>
        <v>BUKU PEMBANTU KAS TUNAI</v>
      </c>
      <c r="AQ198" s="1017">
        <f t="shared" si="596"/>
        <v>0</v>
      </c>
      <c r="AR198" s="979">
        <v>3</v>
      </c>
      <c r="AS198" s="980" t="str">
        <f t="shared" si="483"/>
        <v>BUKU PEMBANTU BANK</v>
      </c>
      <c r="AT198" s="981">
        <f t="shared" si="459"/>
        <v>0</v>
      </c>
      <c r="AU198" s="981">
        <f t="shared" si="460"/>
        <v>0</v>
      </c>
      <c r="AV198" s="982">
        <f t="shared" si="484"/>
        <v>0</v>
      </c>
      <c r="AW198" s="983">
        <f t="shared" si="537"/>
        <v>3</v>
      </c>
      <c r="AX198" s="980" t="str">
        <f t="shared" si="485"/>
        <v>BUKU PEMBANTU BANK</v>
      </c>
      <c r="AY198" s="984">
        <f t="shared" si="461"/>
        <v>0</v>
      </c>
      <c r="AZ198" s="702">
        <v>4</v>
      </c>
      <c r="BA198" s="649" t="str">
        <f t="shared" si="486"/>
        <v>BUKU PEMBANTU BPP</v>
      </c>
      <c r="BB198" s="651">
        <f t="shared" si="597"/>
        <v>0</v>
      </c>
      <c r="BC198" s="650">
        <f t="shared" si="602"/>
        <v>4</v>
      </c>
      <c r="BD198" s="649" t="str">
        <f t="shared" si="487"/>
        <v>BUKU PEMBANTU BPP</v>
      </c>
      <c r="BE198" s="709">
        <f t="shared" si="598"/>
        <v>0</v>
      </c>
      <c r="BF198" s="944">
        <v>5</v>
      </c>
      <c r="BG198" s="945" t="str">
        <f t="shared" si="488"/>
        <v>BUKU PEMBANTU UANG PERSEDIAAN</v>
      </c>
      <c r="BH198" s="946">
        <f t="shared" si="462"/>
        <v>0</v>
      </c>
      <c r="BI198" s="945">
        <f t="shared" si="603"/>
        <v>5</v>
      </c>
      <c r="BJ198" s="947" t="str">
        <f t="shared" si="489"/>
        <v>BUKU PEMBANTU UANG PERSEDIAAN</v>
      </c>
      <c r="BK198" s="948">
        <f t="shared" si="599"/>
        <v>0</v>
      </c>
      <c r="BL198" s="909">
        <v>6</v>
      </c>
      <c r="BM198" s="910" t="str">
        <f t="shared" si="490"/>
        <v>BUKU PEMBANTU LS BENDAHARA</v>
      </c>
      <c r="BN198" s="911">
        <f t="shared" si="463"/>
        <v>0</v>
      </c>
      <c r="BO198" s="910">
        <f t="shared" si="604"/>
        <v>6</v>
      </c>
      <c r="BP198" s="912" t="str">
        <f t="shared" si="491"/>
        <v>BUKU PEMBANTU LS BENDAHARA</v>
      </c>
      <c r="BQ198" s="913">
        <f t="shared" si="464"/>
        <v>0</v>
      </c>
      <c r="BR198" s="702">
        <v>7</v>
      </c>
      <c r="BS198" s="650" t="str">
        <f t="shared" si="492"/>
        <v>BUKU PEMBANTU UANG MUKA PERJADIN</v>
      </c>
      <c r="BT198" s="651">
        <f t="shared" si="465"/>
        <v>0</v>
      </c>
      <c r="BU198" s="650">
        <f t="shared" si="605"/>
        <v>7</v>
      </c>
      <c r="BV198" s="649" t="str">
        <f t="shared" si="493"/>
        <v>BUKU PEMBANTU UANG MUKA PERJADIN</v>
      </c>
      <c r="BW198" s="709">
        <f t="shared" si="466"/>
        <v>0</v>
      </c>
      <c r="BX198" s="873">
        <v>8</v>
      </c>
      <c r="BY198" s="874" t="str">
        <f t="shared" si="494"/>
        <v>BUKU PEMBANTU PAJAK UP</v>
      </c>
      <c r="BZ198" s="875">
        <f t="shared" si="595"/>
        <v>0</v>
      </c>
      <c r="CA198" s="876">
        <f t="shared" si="606"/>
        <v>8</v>
      </c>
      <c r="CB198" s="874" t="str">
        <f t="shared" si="495"/>
        <v>BUKU PEMBANTU PAJAK UP</v>
      </c>
      <c r="CC198" s="877">
        <f t="shared" si="600"/>
        <v>0</v>
      </c>
      <c r="CD198" s="805">
        <v>9</v>
      </c>
      <c r="CE198" s="806" t="str">
        <f t="shared" si="496"/>
        <v>BUKU PEMBANTU BUNGA REKENING</v>
      </c>
      <c r="CF198" s="807">
        <f t="shared" si="467"/>
        <v>0</v>
      </c>
      <c r="CG198" s="806">
        <f t="shared" si="607"/>
        <v>9</v>
      </c>
      <c r="CH198" s="806" t="str">
        <f t="shared" si="497"/>
        <v>BUKU PEMBANTU BUNGA REKENING</v>
      </c>
      <c r="CI198" s="808">
        <f t="shared" si="468"/>
        <v>0</v>
      </c>
      <c r="CJ198" s="835">
        <v>10</v>
      </c>
      <c r="CK198" s="836" t="str">
        <f t="shared" si="498"/>
        <v>BUKU PEMBANTU PAJAK UP &amp; LS</v>
      </c>
      <c r="CL198" s="837">
        <f t="shared" si="499"/>
        <v>0</v>
      </c>
      <c r="CM198" s="836">
        <f t="shared" si="608"/>
        <v>10</v>
      </c>
      <c r="CN198" s="836" t="str">
        <f t="shared" si="500"/>
        <v>BUKU PEMBANTU PAJAK UP &amp; LS</v>
      </c>
      <c r="CO198" s="838">
        <f t="shared" si="501"/>
        <v>0</v>
      </c>
      <c r="CP198" s="786">
        <f t="shared" si="502"/>
        <v>0</v>
      </c>
      <c r="CQ198" s="787">
        <f t="shared" si="503"/>
        <v>0</v>
      </c>
      <c r="CR198" s="782">
        <f t="shared" si="504"/>
        <v>0</v>
      </c>
      <c r="CS198" s="733">
        <v>11</v>
      </c>
      <c r="CT198" s="734" t="str">
        <f t="shared" si="505"/>
        <v>BUKU PENGESAHAN BELANJA</v>
      </c>
      <c r="CU198" s="735">
        <f t="shared" si="506"/>
        <v>0</v>
      </c>
      <c r="CV198" s="734">
        <f t="shared" si="545"/>
        <v>11</v>
      </c>
      <c r="CW198" s="736" t="str">
        <f t="shared" si="507"/>
        <v>BUKU PENGESAHAN BELANJA</v>
      </c>
      <c r="CX198" s="737">
        <f t="shared" si="508"/>
        <v>0</v>
      </c>
      <c r="CY198" s="769">
        <v>12</v>
      </c>
      <c r="CZ198" s="770" t="str">
        <f t="shared" si="469"/>
        <v>BUKU PENGEMBALIAN BELANJA</v>
      </c>
      <c r="DA198" s="771">
        <f t="shared" si="594"/>
        <v>0</v>
      </c>
      <c r="DB198" s="770">
        <f t="shared" si="523"/>
        <v>12</v>
      </c>
      <c r="DC198" s="770" t="str">
        <f t="shared" si="509"/>
        <v>BUKU PENGEMBALIAN BELANJA</v>
      </c>
      <c r="DD198" s="772">
        <f t="shared" si="510"/>
        <v>0</v>
      </c>
    </row>
    <row r="199" spans="1:108" ht="11.25" customHeight="1" x14ac:dyDescent="0.2">
      <c r="A199" s="647"/>
      <c r="B199" s="63"/>
      <c r="C199" s="677"/>
      <c r="D199" s="540"/>
      <c r="E199" s="653"/>
      <c r="F199" s="635"/>
      <c r="G199" s="684"/>
      <c r="H199" s="624"/>
      <c r="I199" s="650"/>
      <c r="J199" s="543"/>
      <c r="K199" s="688"/>
      <c r="L199" s="529"/>
      <c r="M199" s="688"/>
      <c r="N199" s="543"/>
      <c r="O199" s="651">
        <f t="shared" si="470"/>
        <v>0</v>
      </c>
      <c r="P199" s="1090">
        <f t="shared" si="471"/>
        <v>0</v>
      </c>
      <c r="Q199" s="641">
        <f t="shared" si="449"/>
        <v>0</v>
      </c>
      <c r="R199" s="640">
        <v>1</v>
      </c>
      <c r="S199" s="640" t="str">
        <f t="shared" si="450"/>
        <v>BUKU KAS UMUM</v>
      </c>
      <c r="T199" s="641">
        <f t="shared" si="451"/>
        <v>0</v>
      </c>
      <c r="U199" s="641">
        <f t="shared" si="452"/>
        <v>0</v>
      </c>
      <c r="V199" s="641">
        <f t="shared" si="453"/>
        <v>0</v>
      </c>
      <c r="W199" s="1082">
        <f t="shared" si="472"/>
        <v>0</v>
      </c>
      <c r="X199" s="641">
        <f t="shared" si="454"/>
        <v>0</v>
      </c>
      <c r="Y199" s="640">
        <f t="shared" si="473"/>
        <v>1</v>
      </c>
      <c r="Z199" s="640" t="str">
        <f t="shared" si="455"/>
        <v>BUKU KAS UMUM</v>
      </c>
      <c r="AA199" s="1083">
        <f t="shared" si="456"/>
        <v>0</v>
      </c>
      <c r="AB199" s="1055">
        <v>10</v>
      </c>
      <c r="AC199" s="1056" t="str">
        <f t="shared" si="474"/>
        <v>BUKU PEMBANTU PAJAK UP &amp; LS</v>
      </c>
      <c r="AD199" s="1057">
        <f t="shared" si="475"/>
        <v>0</v>
      </c>
      <c r="AE199" s="1057">
        <f t="shared" si="476"/>
        <v>0</v>
      </c>
      <c r="AF199" s="1057">
        <f t="shared" si="477"/>
        <v>0</v>
      </c>
      <c r="AG199" s="1057">
        <f t="shared" si="478"/>
        <v>0</v>
      </c>
      <c r="AH199" s="1057">
        <f t="shared" si="479"/>
        <v>0</v>
      </c>
      <c r="AI199" s="1058">
        <f t="shared" si="535"/>
        <v>10</v>
      </c>
      <c r="AJ199" s="1058" t="str">
        <f t="shared" si="480"/>
        <v>BUKU PEMBANTU PAJAK UP &amp; LS</v>
      </c>
      <c r="AK199" s="1059">
        <f t="shared" si="457"/>
        <v>0</v>
      </c>
      <c r="AL199" s="1014">
        <v>2</v>
      </c>
      <c r="AM199" s="1015" t="str">
        <f t="shared" si="481"/>
        <v>BUKU PEMBANTU KAS TUNAI</v>
      </c>
      <c r="AN199" s="1016">
        <f t="shared" si="458"/>
        <v>0</v>
      </c>
      <c r="AO199" s="1015">
        <f t="shared" si="601"/>
        <v>2</v>
      </c>
      <c r="AP199" s="1015" t="str">
        <f t="shared" si="482"/>
        <v>BUKU PEMBANTU KAS TUNAI</v>
      </c>
      <c r="AQ199" s="1017">
        <f t="shared" si="596"/>
        <v>0</v>
      </c>
      <c r="AR199" s="979">
        <v>3</v>
      </c>
      <c r="AS199" s="980" t="str">
        <f t="shared" si="483"/>
        <v>BUKU PEMBANTU BANK</v>
      </c>
      <c r="AT199" s="981">
        <f t="shared" si="459"/>
        <v>0</v>
      </c>
      <c r="AU199" s="981">
        <f t="shared" si="460"/>
        <v>0</v>
      </c>
      <c r="AV199" s="982">
        <f t="shared" si="484"/>
        <v>0</v>
      </c>
      <c r="AW199" s="983">
        <f t="shared" si="537"/>
        <v>3</v>
      </c>
      <c r="AX199" s="980" t="str">
        <f t="shared" si="485"/>
        <v>BUKU PEMBANTU BANK</v>
      </c>
      <c r="AY199" s="984">
        <f t="shared" si="461"/>
        <v>0</v>
      </c>
      <c r="AZ199" s="702">
        <v>4</v>
      </c>
      <c r="BA199" s="649" t="str">
        <f t="shared" si="486"/>
        <v>BUKU PEMBANTU BPP</v>
      </c>
      <c r="BB199" s="651">
        <f t="shared" si="597"/>
        <v>0</v>
      </c>
      <c r="BC199" s="650">
        <f t="shared" si="602"/>
        <v>4</v>
      </c>
      <c r="BD199" s="649" t="str">
        <f t="shared" si="487"/>
        <v>BUKU PEMBANTU BPP</v>
      </c>
      <c r="BE199" s="709">
        <f t="shared" si="598"/>
        <v>0</v>
      </c>
      <c r="BF199" s="944">
        <v>5</v>
      </c>
      <c r="BG199" s="945" t="str">
        <f t="shared" si="488"/>
        <v>BUKU PEMBANTU UANG PERSEDIAAN</v>
      </c>
      <c r="BH199" s="946">
        <f t="shared" si="462"/>
        <v>0</v>
      </c>
      <c r="BI199" s="945">
        <f t="shared" si="603"/>
        <v>5</v>
      </c>
      <c r="BJ199" s="947" t="str">
        <f t="shared" si="489"/>
        <v>BUKU PEMBANTU UANG PERSEDIAAN</v>
      </c>
      <c r="BK199" s="948">
        <f t="shared" si="599"/>
        <v>0</v>
      </c>
      <c r="BL199" s="909">
        <v>6</v>
      </c>
      <c r="BM199" s="910" t="str">
        <f t="shared" si="490"/>
        <v>BUKU PEMBANTU LS BENDAHARA</v>
      </c>
      <c r="BN199" s="911">
        <f t="shared" si="463"/>
        <v>0</v>
      </c>
      <c r="BO199" s="910">
        <f t="shared" si="604"/>
        <v>6</v>
      </c>
      <c r="BP199" s="912" t="str">
        <f t="shared" si="491"/>
        <v>BUKU PEMBANTU LS BENDAHARA</v>
      </c>
      <c r="BQ199" s="913">
        <f t="shared" si="464"/>
        <v>0</v>
      </c>
      <c r="BR199" s="702">
        <v>7</v>
      </c>
      <c r="BS199" s="650" t="str">
        <f t="shared" si="492"/>
        <v>BUKU PEMBANTU UANG MUKA PERJADIN</v>
      </c>
      <c r="BT199" s="651">
        <f t="shared" si="465"/>
        <v>0</v>
      </c>
      <c r="BU199" s="650">
        <f t="shared" si="605"/>
        <v>7</v>
      </c>
      <c r="BV199" s="649" t="str">
        <f t="shared" si="493"/>
        <v>BUKU PEMBANTU UANG MUKA PERJADIN</v>
      </c>
      <c r="BW199" s="709">
        <f t="shared" si="466"/>
        <v>0</v>
      </c>
      <c r="BX199" s="873">
        <v>8</v>
      </c>
      <c r="BY199" s="874" t="str">
        <f t="shared" si="494"/>
        <v>BUKU PEMBANTU PAJAK UP</v>
      </c>
      <c r="BZ199" s="875">
        <f t="shared" si="595"/>
        <v>0</v>
      </c>
      <c r="CA199" s="876">
        <f t="shared" si="606"/>
        <v>8</v>
      </c>
      <c r="CB199" s="874" t="str">
        <f t="shared" si="495"/>
        <v>BUKU PEMBANTU PAJAK UP</v>
      </c>
      <c r="CC199" s="877">
        <f t="shared" si="600"/>
        <v>0</v>
      </c>
      <c r="CD199" s="805">
        <v>9</v>
      </c>
      <c r="CE199" s="806" t="str">
        <f t="shared" si="496"/>
        <v>BUKU PEMBANTU BUNGA REKENING</v>
      </c>
      <c r="CF199" s="807">
        <f t="shared" si="467"/>
        <v>0</v>
      </c>
      <c r="CG199" s="806">
        <f t="shared" si="607"/>
        <v>9</v>
      </c>
      <c r="CH199" s="806" t="str">
        <f t="shared" si="497"/>
        <v>BUKU PEMBANTU BUNGA REKENING</v>
      </c>
      <c r="CI199" s="808">
        <f t="shared" si="468"/>
        <v>0</v>
      </c>
      <c r="CJ199" s="835">
        <v>10</v>
      </c>
      <c r="CK199" s="836" t="str">
        <f t="shared" si="498"/>
        <v>BUKU PEMBANTU PAJAK UP &amp; LS</v>
      </c>
      <c r="CL199" s="837">
        <f t="shared" si="499"/>
        <v>0</v>
      </c>
      <c r="CM199" s="836">
        <f t="shared" si="608"/>
        <v>10</v>
      </c>
      <c r="CN199" s="836" t="str">
        <f t="shared" si="500"/>
        <v>BUKU PEMBANTU PAJAK UP &amp; LS</v>
      </c>
      <c r="CO199" s="838">
        <f t="shared" si="501"/>
        <v>0</v>
      </c>
      <c r="CP199" s="786">
        <f t="shared" si="502"/>
        <v>0</v>
      </c>
      <c r="CQ199" s="787">
        <f t="shared" si="503"/>
        <v>0</v>
      </c>
      <c r="CR199" s="782">
        <f t="shared" si="504"/>
        <v>0</v>
      </c>
      <c r="CS199" s="733">
        <v>11</v>
      </c>
      <c r="CT199" s="734" t="str">
        <f t="shared" si="505"/>
        <v>BUKU PENGESAHAN BELANJA</v>
      </c>
      <c r="CU199" s="735">
        <f t="shared" si="506"/>
        <v>0</v>
      </c>
      <c r="CV199" s="734">
        <f t="shared" si="545"/>
        <v>11</v>
      </c>
      <c r="CW199" s="736" t="str">
        <f t="shared" si="507"/>
        <v>BUKU PENGESAHAN BELANJA</v>
      </c>
      <c r="CX199" s="737">
        <f t="shared" si="508"/>
        <v>0</v>
      </c>
      <c r="CY199" s="769">
        <v>12</v>
      </c>
      <c r="CZ199" s="770" t="str">
        <f t="shared" si="469"/>
        <v>BUKU PENGEMBALIAN BELANJA</v>
      </c>
      <c r="DA199" s="771">
        <f t="shared" si="594"/>
        <v>0</v>
      </c>
      <c r="DB199" s="770">
        <f t="shared" si="523"/>
        <v>12</v>
      </c>
      <c r="DC199" s="770" t="str">
        <f t="shared" si="509"/>
        <v>BUKU PENGEMBALIAN BELANJA</v>
      </c>
      <c r="DD199" s="772">
        <f t="shared" si="510"/>
        <v>0</v>
      </c>
    </row>
    <row r="200" spans="1:108" ht="11.25" customHeight="1" x14ac:dyDescent="0.2">
      <c r="A200" s="647"/>
      <c r="B200" s="63"/>
      <c r="C200" s="677"/>
      <c r="D200" s="601"/>
      <c r="E200" s="653"/>
      <c r="F200" s="635"/>
      <c r="G200" s="684"/>
      <c r="H200" s="624"/>
      <c r="I200" s="650"/>
      <c r="J200" s="543"/>
      <c r="K200" s="688"/>
      <c r="L200" s="529"/>
      <c r="M200" s="688"/>
      <c r="N200" s="543"/>
      <c r="O200" s="651">
        <f t="shared" si="470"/>
        <v>0</v>
      </c>
      <c r="P200" s="1090">
        <f t="shared" si="471"/>
        <v>0</v>
      </c>
      <c r="Q200" s="641">
        <f t="shared" si="449"/>
        <v>0</v>
      </c>
      <c r="R200" s="640">
        <v>1</v>
      </c>
      <c r="S200" s="640" t="str">
        <f t="shared" si="450"/>
        <v>BUKU KAS UMUM</v>
      </c>
      <c r="T200" s="641">
        <f t="shared" si="451"/>
        <v>0</v>
      </c>
      <c r="U200" s="641">
        <f t="shared" si="452"/>
        <v>0</v>
      </c>
      <c r="V200" s="641">
        <f t="shared" si="453"/>
        <v>0</v>
      </c>
      <c r="W200" s="1082">
        <f t="shared" si="472"/>
        <v>0</v>
      </c>
      <c r="X200" s="641">
        <f t="shared" si="454"/>
        <v>0</v>
      </c>
      <c r="Y200" s="640">
        <f t="shared" si="473"/>
        <v>1</v>
      </c>
      <c r="Z200" s="640" t="str">
        <f t="shared" si="455"/>
        <v>BUKU KAS UMUM</v>
      </c>
      <c r="AA200" s="1083">
        <f t="shared" si="456"/>
        <v>0</v>
      </c>
      <c r="AB200" s="1055">
        <v>10</v>
      </c>
      <c r="AC200" s="1056" t="str">
        <f t="shared" si="474"/>
        <v>BUKU PEMBANTU PAJAK UP &amp; LS</v>
      </c>
      <c r="AD200" s="1057">
        <f t="shared" si="475"/>
        <v>0</v>
      </c>
      <c r="AE200" s="1057">
        <f t="shared" si="476"/>
        <v>0</v>
      </c>
      <c r="AF200" s="1057">
        <f t="shared" si="477"/>
        <v>0</v>
      </c>
      <c r="AG200" s="1057">
        <f t="shared" si="478"/>
        <v>0</v>
      </c>
      <c r="AH200" s="1057">
        <f t="shared" si="479"/>
        <v>0</v>
      </c>
      <c r="AI200" s="1058">
        <f t="shared" si="535"/>
        <v>10</v>
      </c>
      <c r="AJ200" s="1058" t="str">
        <f t="shared" si="480"/>
        <v>BUKU PEMBANTU PAJAK UP &amp; LS</v>
      </c>
      <c r="AK200" s="1059">
        <f t="shared" si="457"/>
        <v>0</v>
      </c>
      <c r="AL200" s="1014">
        <v>2</v>
      </c>
      <c r="AM200" s="1015" t="str">
        <f t="shared" si="481"/>
        <v>BUKU PEMBANTU KAS TUNAI</v>
      </c>
      <c r="AN200" s="1016">
        <f t="shared" si="458"/>
        <v>0</v>
      </c>
      <c r="AO200" s="1015">
        <f t="shared" si="601"/>
        <v>2</v>
      </c>
      <c r="AP200" s="1015" t="str">
        <f t="shared" si="482"/>
        <v>BUKU PEMBANTU KAS TUNAI</v>
      </c>
      <c r="AQ200" s="1017">
        <f t="shared" si="596"/>
        <v>0</v>
      </c>
      <c r="AR200" s="979">
        <v>3</v>
      </c>
      <c r="AS200" s="980" t="str">
        <f t="shared" si="483"/>
        <v>BUKU PEMBANTU BANK</v>
      </c>
      <c r="AT200" s="981">
        <f t="shared" si="459"/>
        <v>0</v>
      </c>
      <c r="AU200" s="981">
        <f t="shared" si="460"/>
        <v>0</v>
      </c>
      <c r="AV200" s="982">
        <f t="shared" si="484"/>
        <v>0</v>
      </c>
      <c r="AW200" s="983">
        <f t="shared" si="537"/>
        <v>3</v>
      </c>
      <c r="AX200" s="980" t="str">
        <f t="shared" si="485"/>
        <v>BUKU PEMBANTU BANK</v>
      </c>
      <c r="AY200" s="984">
        <f t="shared" si="461"/>
        <v>0</v>
      </c>
      <c r="AZ200" s="702">
        <v>4</v>
      </c>
      <c r="BA200" s="649" t="str">
        <f t="shared" si="486"/>
        <v>BUKU PEMBANTU BPP</v>
      </c>
      <c r="BB200" s="651">
        <f t="shared" si="597"/>
        <v>0</v>
      </c>
      <c r="BC200" s="650">
        <f t="shared" si="602"/>
        <v>4</v>
      </c>
      <c r="BD200" s="649" t="str">
        <f t="shared" si="487"/>
        <v>BUKU PEMBANTU BPP</v>
      </c>
      <c r="BE200" s="709">
        <f t="shared" si="598"/>
        <v>0</v>
      </c>
      <c r="BF200" s="944">
        <v>5</v>
      </c>
      <c r="BG200" s="945" t="str">
        <f t="shared" si="488"/>
        <v>BUKU PEMBANTU UANG PERSEDIAAN</v>
      </c>
      <c r="BH200" s="946">
        <f t="shared" si="462"/>
        <v>0</v>
      </c>
      <c r="BI200" s="945">
        <f t="shared" si="603"/>
        <v>5</v>
      </c>
      <c r="BJ200" s="947" t="str">
        <f t="shared" si="489"/>
        <v>BUKU PEMBANTU UANG PERSEDIAAN</v>
      </c>
      <c r="BK200" s="948">
        <f t="shared" si="599"/>
        <v>0</v>
      </c>
      <c r="BL200" s="909">
        <v>6</v>
      </c>
      <c r="BM200" s="910" t="str">
        <f t="shared" si="490"/>
        <v>BUKU PEMBANTU LS BENDAHARA</v>
      </c>
      <c r="BN200" s="911">
        <f t="shared" si="463"/>
        <v>0</v>
      </c>
      <c r="BO200" s="910">
        <f t="shared" si="604"/>
        <v>6</v>
      </c>
      <c r="BP200" s="912" t="str">
        <f t="shared" si="491"/>
        <v>BUKU PEMBANTU LS BENDAHARA</v>
      </c>
      <c r="BQ200" s="913">
        <f t="shared" si="464"/>
        <v>0</v>
      </c>
      <c r="BR200" s="702">
        <v>7</v>
      </c>
      <c r="BS200" s="650" t="str">
        <f t="shared" si="492"/>
        <v>BUKU PEMBANTU UANG MUKA PERJADIN</v>
      </c>
      <c r="BT200" s="651">
        <f t="shared" si="465"/>
        <v>0</v>
      </c>
      <c r="BU200" s="650">
        <f t="shared" si="605"/>
        <v>7</v>
      </c>
      <c r="BV200" s="649" t="str">
        <f t="shared" si="493"/>
        <v>BUKU PEMBANTU UANG MUKA PERJADIN</v>
      </c>
      <c r="BW200" s="709">
        <f t="shared" si="466"/>
        <v>0</v>
      </c>
      <c r="BX200" s="873">
        <v>8</v>
      </c>
      <c r="BY200" s="874" t="str">
        <f t="shared" si="494"/>
        <v>BUKU PEMBANTU PAJAK UP</v>
      </c>
      <c r="BZ200" s="875">
        <f t="shared" si="595"/>
        <v>0</v>
      </c>
      <c r="CA200" s="876">
        <f t="shared" si="606"/>
        <v>8</v>
      </c>
      <c r="CB200" s="874" t="str">
        <f t="shared" si="495"/>
        <v>BUKU PEMBANTU PAJAK UP</v>
      </c>
      <c r="CC200" s="877">
        <f t="shared" si="600"/>
        <v>0</v>
      </c>
      <c r="CD200" s="805">
        <v>9</v>
      </c>
      <c r="CE200" s="806" t="str">
        <f t="shared" si="496"/>
        <v>BUKU PEMBANTU BUNGA REKENING</v>
      </c>
      <c r="CF200" s="807">
        <f t="shared" si="467"/>
        <v>0</v>
      </c>
      <c r="CG200" s="806">
        <f t="shared" si="607"/>
        <v>9</v>
      </c>
      <c r="CH200" s="806" t="str">
        <f t="shared" si="497"/>
        <v>BUKU PEMBANTU BUNGA REKENING</v>
      </c>
      <c r="CI200" s="808">
        <f t="shared" si="468"/>
        <v>0</v>
      </c>
      <c r="CJ200" s="835">
        <v>10</v>
      </c>
      <c r="CK200" s="836" t="str">
        <f t="shared" si="498"/>
        <v>BUKU PEMBANTU PAJAK UP &amp; LS</v>
      </c>
      <c r="CL200" s="837">
        <f t="shared" si="499"/>
        <v>0</v>
      </c>
      <c r="CM200" s="836">
        <f t="shared" si="608"/>
        <v>10</v>
      </c>
      <c r="CN200" s="836" t="str">
        <f t="shared" si="500"/>
        <v>BUKU PEMBANTU PAJAK UP &amp; LS</v>
      </c>
      <c r="CO200" s="838">
        <f t="shared" si="501"/>
        <v>0</v>
      </c>
      <c r="CP200" s="786">
        <f t="shared" si="502"/>
        <v>0</v>
      </c>
      <c r="CQ200" s="787">
        <f t="shared" si="503"/>
        <v>0</v>
      </c>
      <c r="CR200" s="782">
        <f t="shared" si="504"/>
        <v>0</v>
      </c>
      <c r="CS200" s="733">
        <v>11</v>
      </c>
      <c r="CT200" s="734" t="str">
        <f t="shared" si="505"/>
        <v>BUKU PENGESAHAN BELANJA</v>
      </c>
      <c r="CU200" s="735">
        <f t="shared" si="506"/>
        <v>0</v>
      </c>
      <c r="CV200" s="734">
        <f t="shared" si="545"/>
        <v>11</v>
      </c>
      <c r="CW200" s="736" t="str">
        <f t="shared" si="507"/>
        <v>BUKU PENGESAHAN BELANJA</v>
      </c>
      <c r="CX200" s="737">
        <f t="shared" si="508"/>
        <v>0</v>
      </c>
      <c r="CY200" s="769">
        <v>12</v>
      </c>
      <c r="CZ200" s="770" t="str">
        <f t="shared" si="469"/>
        <v>BUKU PENGEMBALIAN BELANJA</v>
      </c>
      <c r="DA200" s="771">
        <f t="shared" si="594"/>
        <v>0</v>
      </c>
      <c r="DB200" s="770">
        <f t="shared" si="523"/>
        <v>12</v>
      </c>
      <c r="DC200" s="770" t="str">
        <f t="shared" si="509"/>
        <v>BUKU PENGEMBALIAN BELANJA</v>
      </c>
      <c r="DD200" s="772">
        <f t="shared" si="510"/>
        <v>0</v>
      </c>
    </row>
    <row r="201" spans="1:108" ht="11.25" customHeight="1" x14ac:dyDescent="0.2">
      <c r="A201" s="647"/>
      <c r="B201" s="63"/>
      <c r="C201" s="677"/>
      <c r="D201" s="540"/>
      <c r="E201" s="653"/>
      <c r="F201" s="635"/>
      <c r="G201" s="684"/>
      <c r="H201" s="624"/>
      <c r="I201" s="650"/>
      <c r="J201" s="543"/>
      <c r="K201" s="688"/>
      <c r="L201" s="529"/>
      <c r="M201" s="688"/>
      <c r="N201" s="688"/>
      <c r="O201" s="651">
        <f t="shared" si="470"/>
        <v>0</v>
      </c>
      <c r="P201" s="1090">
        <f t="shared" si="471"/>
        <v>0</v>
      </c>
      <c r="Q201" s="641">
        <f t="shared" si="449"/>
        <v>0</v>
      </c>
      <c r="R201" s="640">
        <v>1</v>
      </c>
      <c r="S201" s="640" t="str">
        <f t="shared" si="450"/>
        <v>BUKU KAS UMUM</v>
      </c>
      <c r="T201" s="641">
        <f t="shared" si="451"/>
        <v>0</v>
      </c>
      <c r="U201" s="641">
        <f t="shared" si="452"/>
        <v>0</v>
      </c>
      <c r="V201" s="641">
        <f t="shared" si="453"/>
        <v>0</v>
      </c>
      <c r="W201" s="1082">
        <f t="shared" si="472"/>
        <v>0</v>
      </c>
      <c r="X201" s="641">
        <f t="shared" si="454"/>
        <v>0</v>
      </c>
      <c r="Y201" s="640">
        <f t="shared" si="473"/>
        <v>1</v>
      </c>
      <c r="Z201" s="640" t="str">
        <f t="shared" si="455"/>
        <v>BUKU KAS UMUM</v>
      </c>
      <c r="AA201" s="1083">
        <f t="shared" si="456"/>
        <v>0</v>
      </c>
      <c r="AB201" s="1055">
        <v>10</v>
      </c>
      <c r="AC201" s="1056" t="str">
        <f t="shared" si="474"/>
        <v>BUKU PEMBANTU PAJAK UP &amp; LS</v>
      </c>
      <c r="AD201" s="1057">
        <f t="shared" si="475"/>
        <v>0</v>
      </c>
      <c r="AE201" s="1057">
        <f t="shared" si="476"/>
        <v>0</v>
      </c>
      <c r="AF201" s="1057">
        <f t="shared" si="477"/>
        <v>0</v>
      </c>
      <c r="AG201" s="1057">
        <f t="shared" si="478"/>
        <v>0</v>
      </c>
      <c r="AH201" s="1057">
        <f t="shared" si="479"/>
        <v>0</v>
      </c>
      <c r="AI201" s="1058">
        <f t="shared" si="535"/>
        <v>10</v>
      </c>
      <c r="AJ201" s="1058" t="str">
        <f t="shared" si="480"/>
        <v>BUKU PEMBANTU PAJAK UP &amp; LS</v>
      </c>
      <c r="AK201" s="1059">
        <f t="shared" si="457"/>
        <v>0</v>
      </c>
      <c r="AL201" s="1014">
        <v>2</v>
      </c>
      <c r="AM201" s="1015" t="str">
        <f t="shared" si="481"/>
        <v>BUKU PEMBANTU KAS TUNAI</v>
      </c>
      <c r="AN201" s="1016">
        <f t="shared" si="458"/>
        <v>0</v>
      </c>
      <c r="AO201" s="1015">
        <f t="shared" si="601"/>
        <v>2</v>
      </c>
      <c r="AP201" s="1015" t="str">
        <f t="shared" si="482"/>
        <v>BUKU PEMBANTU KAS TUNAI</v>
      </c>
      <c r="AQ201" s="1017">
        <f t="shared" si="596"/>
        <v>0</v>
      </c>
      <c r="AR201" s="979">
        <v>3</v>
      </c>
      <c r="AS201" s="980" t="str">
        <f t="shared" si="483"/>
        <v>BUKU PEMBANTU BANK</v>
      </c>
      <c r="AT201" s="981">
        <f t="shared" si="459"/>
        <v>0</v>
      </c>
      <c r="AU201" s="981">
        <f t="shared" si="460"/>
        <v>0</v>
      </c>
      <c r="AV201" s="982">
        <f t="shared" si="484"/>
        <v>0</v>
      </c>
      <c r="AW201" s="983">
        <f t="shared" si="537"/>
        <v>3</v>
      </c>
      <c r="AX201" s="980" t="str">
        <f t="shared" si="485"/>
        <v>BUKU PEMBANTU BANK</v>
      </c>
      <c r="AY201" s="984">
        <f t="shared" si="461"/>
        <v>0</v>
      </c>
      <c r="AZ201" s="702">
        <v>4</v>
      </c>
      <c r="BA201" s="649" t="str">
        <f t="shared" si="486"/>
        <v>BUKU PEMBANTU BPP</v>
      </c>
      <c r="BB201" s="651">
        <f t="shared" si="597"/>
        <v>0</v>
      </c>
      <c r="BC201" s="650">
        <f t="shared" si="602"/>
        <v>4</v>
      </c>
      <c r="BD201" s="649" t="str">
        <f t="shared" si="487"/>
        <v>BUKU PEMBANTU BPP</v>
      </c>
      <c r="BE201" s="709">
        <f t="shared" si="598"/>
        <v>0</v>
      </c>
      <c r="BF201" s="944">
        <v>5</v>
      </c>
      <c r="BG201" s="945" t="str">
        <f t="shared" si="488"/>
        <v>BUKU PEMBANTU UANG PERSEDIAAN</v>
      </c>
      <c r="BH201" s="946">
        <f t="shared" si="462"/>
        <v>0</v>
      </c>
      <c r="BI201" s="945">
        <f t="shared" si="603"/>
        <v>5</v>
      </c>
      <c r="BJ201" s="947" t="str">
        <f t="shared" si="489"/>
        <v>BUKU PEMBANTU UANG PERSEDIAAN</v>
      </c>
      <c r="BK201" s="948">
        <f t="shared" si="599"/>
        <v>0</v>
      </c>
      <c r="BL201" s="909">
        <v>6</v>
      </c>
      <c r="BM201" s="910" t="str">
        <f t="shared" si="490"/>
        <v>BUKU PEMBANTU LS BENDAHARA</v>
      </c>
      <c r="BN201" s="911">
        <f t="shared" si="463"/>
        <v>0</v>
      </c>
      <c r="BO201" s="910">
        <f t="shared" si="604"/>
        <v>6</v>
      </c>
      <c r="BP201" s="912" t="str">
        <f t="shared" si="491"/>
        <v>BUKU PEMBANTU LS BENDAHARA</v>
      </c>
      <c r="BQ201" s="913">
        <f t="shared" si="464"/>
        <v>0</v>
      </c>
      <c r="BR201" s="702">
        <v>7</v>
      </c>
      <c r="BS201" s="650" t="str">
        <f t="shared" si="492"/>
        <v>BUKU PEMBANTU UANG MUKA PERJADIN</v>
      </c>
      <c r="BT201" s="651">
        <f t="shared" si="465"/>
        <v>0</v>
      </c>
      <c r="BU201" s="650">
        <f t="shared" si="605"/>
        <v>7</v>
      </c>
      <c r="BV201" s="649" t="str">
        <f t="shared" si="493"/>
        <v>BUKU PEMBANTU UANG MUKA PERJADIN</v>
      </c>
      <c r="BW201" s="709">
        <f t="shared" si="466"/>
        <v>0</v>
      </c>
      <c r="BX201" s="873">
        <v>8</v>
      </c>
      <c r="BY201" s="874" t="str">
        <f t="shared" si="494"/>
        <v>BUKU PEMBANTU PAJAK UP</v>
      </c>
      <c r="BZ201" s="875">
        <f t="shared" si="595"/>
        <v>0</v>
      </c>
      <c r="CA201" s="876">
        <f t="shared" si="606"/>
        <v>8</v>
      </c>
      <c r="CB201" s="874" t="str">
        <f t="shared" si="495"/>
        <v>BUKU PEMBANTU PAJAK UP</v>
      </c>
      <c r="CC201" s="877">
        <f t="shared" si="600"/>
        <v>0</v>
      </c>
      <c r="CD201" s="805">
        <v>9</v>
      </c>
      <c r="CE201" s="806" t="str">
        <f t="shared" si="496"/>
        <v>BUKU PEMBANTU BUNGA REKENING</v>
      </c>
      <c r="CF201" s="807">
        <f t="shared" si="467"/>
        <v>0</v>
      </c>
      <c r="CG201" s="806">
        <f t="shared" si="607"/>
        <v>9</v>
      </c>
      <c r="CH201" s="806" t="str">
        <f t="shared" si="497"/>
        <v>BUKU PEMBANTU BUNGA REKENING</v>
      </c>
      <c r="CI201" s="808">
        <f t="shared" si="468"/>
        <v>0</v>
      </c>
      <c r="CJ201" s="835">
        <v>10</v>
      </c>
      <c r="CK201" s="836" t="str">
        <f t="shared" si="498"/>
        <v>BUKU PEMBANTU PAJAK UP &amp; LS</v>
      </c>
      <c r="CL201" s="837">
        <f t="shared" si="499"/>
        <v>0</v>
      </c>
      <c r="CM201" s="836">
        <f t="shared" si="608"/>
        <v>10</v>
      </c>
      <c r="CN201" s="836" t="str">
        <f t="shared" si="500"/>
        <v>BUKU PEMBANTU PAJAK UP &amp; LS</v>
      </c>
      <c r="CO201" s="838">
        <f t="shared" si="501"/>
        <v>0</v>
      </c>
      <c r="CP201" s="786">
        <f t="shared" si="502"/>
        <v>0</v>
      </c>
      <c r="CQ201" s="787">
        <f t="shared" si="503"/>
        <v>0</v>
      </c>
      <c r="CR201" s="782">
        <f t="shared" si="504"/>
        <v>0</v>
      </c>
      <c r="CS201" s="733">
        <v>11</v>
      </c>
      <c r="CT201" s="734" t="str">
        <f t="shared" si="505"/>
        <v>BUKU PENGESAHAN BELANJA</v>
      </c>
      <c r="CU201" s="735">
        <f t="shared" si="506"/>
        <v>0</v>
      </c>
      <c r="CV201" s="734">
        <f t="shared" si="545"/>
        <v>11</v>
      </c>
      <c r="CW201" s="736" t="str">
        <f t="shared" si="507"/>
        <v>BUKU PENGESAHAN BELANJA</v>
      </c>
      <c r="CX201" s="737">
        <f t="shared" si="508"/>
        <v>0</v>
      </c>
      <c r="CY201" s="769">
        <v>12</v>
      </c>
      <c r="CZ201" s="770" t="str">
        <f t="shared" si="469"/>
        <v>BUKU PENGEMBALIAN BELANJA</v>
      </c>
      <c r="DA201" s="771">
        <f t="shared" si="594"/>
        <v>0</v>
      </c>
      <c r="DB201" s="770">
        <f t="shared" si="523"/>
        <v>12</v>
      </c>
      <c r="DC201" s="770" t="str">
        <f t="shared" si="509"/>
        <v>BUKU PENGEMBALIAN BELANJA</v>
      </c>
      <c r="DD201" s="772">
        <f t="shared" si="510"/>
        <v>0</v>
      </c>
    </row>
    <row r="202" spans="1:108" ht="11.25" customHeight="1" x14ac:dyDescent="0.2">
      <c r="A202" s="647"/>
      <c r="B202" s="63"/>
      <c r="C202" s="677"/>
      <c r="D202" s="601"/>
      <c r="E202" s="653"/>
      <c r="F202" s="635"/>
      <c r="G202" s="684"/>
      <c r="H202" s="624"/>
      <c r="I202" s="650"/>
      <c r="J202" s="543"/>
      <c r="K202" s="688"/>
      <c r="L202" s="529"/>
      <c r="M202" s="543"/>
      <c r="N202" s="688"/>
      <c r="O202" s="651">
        <f t="shared" si="470"/>
        <v>0</v>
      </c>
      <c r="P202" s="1090">
        <f t="shared" si="471"/>
        <v>0</v>
      </c>
      <c r="Q202" s="641">
        <f t="shared" si="449"/>
        <v>0</v>
      </c>
      <c r="R202" s="640">
        <v>1</v>
      </c>
      <c r="S202" s="640" t="str">
        <f t="shared" si="450"/>
        <v>BUKU KAS UMUM</v>
      </c>
      <c r="T202" s="641">
        <f t="shared" si="451"/>
        <v>0</v>
      </c>
      <c r="U202" s="641">
        <f t="shared" si="452"/>
        <v>0</v>
      </c>
      <c r="V202" s="641">
        <f t="shared" si="453"/>
        <v>0</v>
      </c>
      <c r="W202" s="1082">
        <f t="shared" si="472"/>
        <v>0</v>
      </c>
      <c r="X202" s="641">
        <f t="shared" si="454"/>
        <v>0</v>
      </c>
      <c r="Y202" s="640">
        <f t="shared" si="473"/>
        <v>1</v>
      </c>
      <c r="Z202" s="640" t="str">
        <f t="shared" si="455"/>
        <v>BUKU KAS UMUM</v>
      </c>
      <c r="AA202" s="1083">
        <f t="shared" si="456"/>
        <v>0</v>
      </c>
      <c r="AB202" s="1055">
        <v>10</v>
      </c>
      <c r="AC202" s="1056" t="str">
        <f t="shared" si="474"/>
        <v>BUKU PEMBANTU PAJAK UP &amp; LS</v>
      </c>
      <c r="AD202" s="1057">
        <f t="shared" si="475"/>
        <v>0</v>
      </c>
      <c r="AE202" s="1057">
        <f t="shared" si="476"/>
        <v>0</v>
      </c>
      <c r="AF202" s="1057">
        <f t="shared" si="477"/>
        <v>0</v>
      </c>
      <c r="AG202" s="1057">
        <f t="shared" si="478"/>
        <v>0</v>
      </c>
      <c r="AH202" s="1057">
        <f t="shared" si="479"/>
        <v>0</v>
      </c>
      <c r="AI202" s="1058">
        <f t="shared" si="535"/>
        <v>10</v>
      </c>
      <c r="AJ202" s="1058" t="str">
        <f t="shared" si="480"/>
        <v>BUKU PEMBANTU PAJAK UP &amp; LS</v>
      </c>
      <c r="AK202" s="1059">
        <f t="shared" si="457"/>
        <v>0</v>
      </c>
      <c r="AL202" s="1014">
        <v>2</v>
      </c>
      <c r="AM202" s="1015" t="str">
        <f t="shared" si="481"/>
        <v>BUKU PEMBANTU KAS TUNAI</v>
      </c>
      <c r="AN202" s="1016">
        <f t="shared" si="458"/>
        <v>0</v>
      </c>
      <c r="AO202" s="1015">
        <f t="shared" si="601"/>
        <v>2</v>
      </c>
      <c r="AP202" s="1015" t="str">
        <f t="shared" si="482"/>
        <v>BUKU PEMBANTU KAS TUNAI</v>
      </c>
      <c r="AQ202" s="1017">
        <f t="shared" si="596"/>
        <v>0</v>
      </c>
      <c r="AR202" s="979">
        <v>3</v>
      </c>
      <c r="AS202" s="980" t="str">
        <f t="shared" si="483"/>
        <v>BUKU PEMBANTU BANK</v>
      </c>
      <c r="AT202" s="981">
        <f t="shared" si="459"/>
        <v>0</v>
      </c>
      <c r="AU202" s="981">
        <f t="shared" si="460"/>
        <v>0</v>
      </c>
      <c r="AV202" s="982">
        <f t="shared" si="484"/>
        <v>0</v>
      </c>
      <c r="AW202" s="983">
        <f t="shared" si="537"/>
        <v>3</v>
      </c>
      <c r="AX202" s="980" t="str">
        <f t="shared" si="485"/>
        <v>BUKU PEMBANTU BANK</v>
      </c>
      <c r="AY202" s="984">
        <f t="shared" si="461"/>
        <v>0</v>
      </c>
      <c r="AZ202" s="702">
        <v>4</v>
      </c>
      <c r="BA202" s="649" t="str">
        <f t="shared" si="486"/>
        <v>BUKU PEMBANTU BPP</v>
      </c>
      <c r="BB202" s="651">
        <f t="shared" si="597"/>
        <v>0</v>
      </c>
      <c r="BC202" s="650">
        <f t="shared" si="602"/>
        <v>4</v>
      </c>
      <c r="BD202" s="649" t="str">
        <f t="shared" si="487"/>
        <v>BUKU PEMBANTU BPP</v>
      </c>
      <c r="BE202" s="709">
        <f t="shared" si="598"/>
        <v>0</v>
      </c>
      <c r="BF202" s="944">
        <v>5</v>
      </c>
      <c r="BG202" s="945" t="str">
        <f t="shared" si="488"/>
        <v>BUKU PEMBANTU UANG PERSEDIAAN</v>
      </c>
      <c r="BH202" s="946">
        <f t="shared" si="462"/>
        <v>0</v>
      </c>
      <c r="BI202" s="945">
        <f t="shared" si="603"/>
        <v>5</v>
      </c>
      <c r="BJ202" s="947" t="str">
        <f t="shared" si="489"/>
        <v>BUKU PEMBANTU UANG PERSEDIAAN</v>
      </c>
      <c r="BK202" s="948">
        <f t="shared" si="599"/>
        <v>0</v>
      </c>
      <c r="BL202" s="909">
        <v>6</v>
      </c>
      <c r="BM202" s="910" t="str">
        <f t="shared" si="490"/>
        <v>BUKU PEMBANTU LS BENDAHARA</v>
      </c>
      <c r="BN202" s="911">
        <f t="shared" si="463"/>
        <v>0</v>
      </c>
      <c r="BO202" s="910">
        <f t="shared" si="604"/>
        <v>6</v>
      </c>
      <c r="BP202" s="912" t="str">
        <f t="shared" si="491"/>
        <v>BUKU PEMBANTU LS BENDAHARA</v>
      </c>
      <c r="BQ202" s="913">
        <f t="shared" si="464"/>
        <v>0</v>
      </c>
      <c r="BR202" s="702">
        <v>7</v>
      </c>
      <c r="BS202" s="650" t="str">
        <f t="shared" si="492"/>
        <v>BUKU PEMBANTU UANG MUKA PERJADIN</v>
      </c>
      <c r="BT202" s="651">
        <f t="shared" si="465"/>
        <v>0</v>
      </c>
      <c r="BU202" s="650">
        <f t="shared" si="605"/>
        <v>7</v>
      </c>
      <c r="BV202" s="649" t="str">
        <f t="shared" si="493"/>
        <v>BUKU PEMBANTU UANG MUKA PERJADIN</v>
      </c>
      <c r="BW202" s="709">
        <f t="shared" si="466"/>
        <v>0</v>
      </c>
      <c r="BX202" s="873">
        <v>8</v>
      </c>
      <c r="BY202" s="874" t="str">
        <f t="shared" si="494"/>
        <v>BUKU PEMBANTU PAJAK UP</v>
      </c>
      <c r="BZ202" s="875">
        <f t="shared" si="595"/>
        <v>0</v>
      </c>
      <c r="CA202" s="876">
        <f t="shared" si="606"/>
        <v>8</v>
      </c>
      <c r="CB202" s="874" t="str">
        <f t="shared" si="495"/>
        <v>BUKU PEMBANTU PAJAK UP</v>
      </c>
      <c r="CC202" s="877">
        <f t="shared" si="600"/>
        <v>0</v>
      </c>
      <c r="CD202" s="805">
        <v>9</v>
      </c>
      <c r="CE202" s="806" t="str">
        <f t="shared" si="496"/>
        <v>BUKU PEMBANTU BUNGA REKENING</v>
      </c>
      <c r="CF202" s="807">
        <f t="shared" si="467"/>
        <v>0</v>
      </c>
      <c r="CG202" s="806">
        <f t="shared" si="607"/>
        <v>9</v>
      </c>
      <c r="CH202" s="806" t="str">
        <f t="shared" si="497"/>
        <v>BUKU PEMBANTU BUNGA REKENING</v>
      </c>
      <c r="CI202" s="808">
        <f t="shared" si="468"/>
        <v>0</v>
      </c>
      <c r="CJ202" s="835">
        <v>10</v>
      </c>
      <c r="CK202" s="836" t="str">
        <f t="shared" si="498"/>
        <v>BUKU PEMBANTU PAJAK UP &amp; LS</v>
      </c>
      <c r="CL202" s="837">
        <f t="shared" si="499"/>
        <v>0</v>
      </c>
      <c r="CM202" s="836">
        <f t="shared" si="608"/>
        <v>10</v>
      </c>
      <c r="CN202" s="836" t="str">
        <f t="shared" si="500"/>
        <v>BUKU PEMBANTU PAJAK UP &amp; LS</v>
      </c>
      <c r="CO202" s="838">
        <f t="shared" si="501"/>
        <v>0</v>
      </c>
      <c r="CP202" s="786">
        <f t="shared" si="502"/>
        <v>0</v>
      </c>
      <c r="CQ202" s="787">
        <f t="shared" si="503"/>
        <v>0</v>
      </c>
      <c r="CR202" s="782">
        <f t="shared" si="504"/>
        <v>0</v>
      </c>
      <c r="CS202" s="733">
        <v>11</v>
      </c>
      <c r="CT202" s="734" t="str">
        <f t="shared" si="505"/>
        <v>BUKU PENGESAHAN BELANJA</v>
      </c>
      <c r="CU202" s="735">
        <f t="shared" si="506"/>
        <v>0</v>
      </c>
      <c r="CV202" s="734">
        <f t="shared" si="545"/>
        <v>11</v>
      </c>
      <c r="CW202" s="736" t="str">
        <f t="shared" si="507"/>
        <v>BUKU PENGESAHAN BELANJA</v>
      </c>
      <c r="CX202" s="737">
        <f t="shared" si="508"/>
        <v>0</v>
      </c>
      <c r="CY202" s="769">
        <v>12</v>
      </c>
      <c r="CZ202" s="770" t="str">
        <f t="shared" si="469"/>
        <v>BUKU PENGEMBALIAN BELANJA</v>
      </c>
      <c r="DA202" s="771">
        <f t="shared" si="594"/>
        <v>0</v>
      </c>
      <c r="DB202" s="770">
        <f t="shared" si="523"/>
        <v>12</v>
      </c>
      <c r="DC202" s="770" t="str">
        <f t="shared" si="509"/>
        <v>BUKU PENGEMBALIAN BELANJA</v>
      </c>
      <c r="DD202" s="772">
        <f t="shared" si="510"/>
        <v>0</v>
      </c>
    </row>
    <row r="203" spans="1:108" ht="11.25" customHeight="1" x14ac:dyDescent="0.2">
      <c r="A203" s="647"/>
      <c r="B203" s="63"/>
      <c r="C203" s="677"/>
      <c r="D203" s="540"/>
      <c r="E203" s="653"/>
      <c r="F203" s="635"/>
      <c r="G203" s="684"/>
      <c r="H203" s="624"/>
      <c r="I203" s="650"/>
      <c r="J203" s="543"/>
      <c r="K203" s="688"/>
      <c r="L203" s="529"/>
      <c r="M203" s="688"/>
      <c r="N203" s="543"/>
      <c r="O203" s="651">
        <f t="shared" si="470"/>
        <v>0</v>
      </c>
      <c r="P203" s="1090">
        <f t="shared" si="471"/>
        <v>0</v>
      </c>
      <c r="Q203" s="641">
        <f t="shared" ref="Q203:Q266" si="631">IF(E203="M4",L203,0)</f>
        <v>0</v>
      </c>
      <c r="R203" s="640">
        <v>1</v>
      </c>
      <c r="S203" s="640" t="str">
        <f t="shared" ref="S203:S266" si="632">IF(R203="","",VLOOKUP(R203,Nama_Buku,2))</f>
        <v>BUKU KAS UMUM</v>
      </c>
      <c r="T203" s="641">
        <f t="shared" ref="T203:T266" si="633">AVERAGE(O203+P203+Q203)</f>
        <v>0</v>
      </c>
      <c r="U203" s="641">
        <f t="shared" ref="U203:U266" si="634">IF(E203="A",L203,IF(E203="C2",L203,IF(E203="D2",L203,IF(E203="E",L203,IF(E203="F",L203,IF(E203="G1",L203,IF(E203="G2",L203,IF(E203="H1",L203,IF(E203="R1",L203,0)))))))))</f>
        <v>0</v>
      </c>
      <c r="V203" s="641">
        <f t="shared" ref="V203:V266" si="635">IF(E203="H2",L203,IF(E203="I1",L203,IF(E203="I2",L203,IF(E203="J1",L203,IF(E203="J2",L203,IF(E203="J3",L203,IF(E203="J4",L203,IF(E203="K1",L203,0))))))))</f>
        <v>0</v>
      </c>
      <c r="W203" s="1082">
        <f t="shared" si="472"/>
        <v>0</v>
      </c>
      <c r="X203" s="641">
        <f t="shared" ref="X203:X266" si="636">IF(E203="N1",L203,IF(E203="N2",L203,0))</f>
        <v>0</v>
      </c>
      <c r="Y203" s="640">
        <f t="shared" si="473"/>
        <v>1</v>
      </c>
      <c r="Z203" s="640" t="str">
        <f t="shared" ref="Z203:Z266" si="637">IF(Y203="","",VLOOKUP(Y203,Nama_Buku,2))</f>
        <v>BUKU KAS UMUM</v>
      </c>
      <c r="AA203" s="1083">
        <f t="shared" ref="AA203:AA266" si="638">AVERAGE(U203+V203+W203+X203)</f>
        <v>0</v>
      </c>
      <c r="AB203" s="1055">
        <v>10</v>
      </c>
      <c r="AC203" s="1056" t="str">
        <f t="shared" si="474"/>
        <v>BUKU PEMBANTU PAJAK UP &amp; LS</v>
      </c>
      <c r="AD203" s="1057">
        <f t="shared" si="475"/>
        <v>0</v>
      </c>
      <c r="AE203" s="1057">
        <f t="shared" si="476"/>
        <v>0</v>
      </c>
      <c r="AF203" s="1057">
        <f t="shared" si="477"/>
        <v>0</v>
      </c>
      <c r="AG203" s="1057">
        <f t="shared" si="478"/>
        <v>0</v>
      </c>
      <c r="AH203" s="1057">
        <f t="shared" si="479"/>
        <v>0</v>
      </c>
      <c r="AI203" s="1058">
        <f t="shared" si="535"/>
        <v>10</v>
      </c>
      <c r="AJ203" s="1058" t="str">
        <f t="shared" si="480"/>
        <v>BUKU PEMBANTU PAJAK UP &amp; LS</v>
      </c>
      <c r="AK203" s="1059">
        <f t="shared" ref="AK203:AK266" si="639">AVERAGE(AG203+AH203)</f>
        <v>0</v>
      </c>
      <c r="AL203" s="1014">
        <v>2</v>
      </c>
      <c r="AM203" s="1015" t="str">
        <f t="shared" si="481"/>
        <v>BUKU PEMBANTU KAS TUNAI</v>
      </c>
      <c r="AN203" s="1016">
        <f t="shared" ref="AN203:AN266" si="640">IF(E203="G1",L203,IF(E203="J4",L203,IF(E203="K4",L203,IF(E203="M1",L203,0))))</f>
        <v>0</v>
      </c>
      <c r="AO203" s="1015">
        <f t="shared" si="601"/>
        <v>2</v>
      </c>
      <c r="AP203" s="1015" t="str">
        <f t="shared" si="482"/>
        <v>BUKU PEMBANTU KAS TUNAI</v>
      </c>
      <c r="AQ203" s="1017">
        <f t="shared" si="596"/>
        <v>0</v>
      </c>
      <c r="AR203" s="979">
        <v>3</v>
      </c>
      <c r="AS203" s="980" t="str">
        <f t="shared" si="483"/>
        <v>BUKU PEMBANTU BANK</v>
      </c>
      <c r="AT203" s="981">
        <f t="shared" ref="AT203:AT266" si="641">IF(E203="B",L203,IF(E203="C1",L203,IF(E203="D1",L203,IF(E203="G2",L203,IF(E203="L1",L203,IF(E203="L4",L203,IF(E203="R2",L203,IF(E203="L7",L203,0))))))))</f>
        <v>0</v>
      </c>
      <c r="AU203" s="981">
        <f t="shared" ref="AU203:AU266" si="642">IF(E203="C2",L203,IF(E203="D2",L203,IF(E203="G1",L203,IF(E203="H2",L203,IF(E203="I2",L203,IF(E203="J2",L203,IF(E203="K2",L203,IF(E203="L3",L203,IF(E203="L5",L203,IF(E203="L6",L203,0))))))))))</f>
        <v>0</v>
      </c>
      <c r="AV203" s="982">
        <f t="shared" si="484"/>
        <v>0</v>
      </c>
      <c r="AW203" s="983">
        <f t="shared" si="537"/>
        <v>3</v>
      </c>
      <c r="AX203" s="980" t="str">
        <f t="shared" si="485"/>
        <v>BUKU PEMBANTU BANK</v>
      </c>
      <c r="AY203" s="984">
        <f t="shared" ref="AY203:AY266" si="643">AVERAGE(AU203+AV203)</f>
        <v>0</v>
      </c>
      <c r="AZ203" s="702">
        <v>4</v>
      </c>
      <c r="BA203" s="649" t="str">
        <f t="shared" si="486"/>
        <v>BUKU PEMBANTU BPP</v>
      </c>
      <c r="BB203" s="651">
        <f t="shared" si="597"/>
        <v>0</v>
      </c>
      <c r="BC203" s="650">
        <f t="shared" si="602"/>
        <v>4</v>
      </c>
      <c r="BD203" s="649" t="str">
        <f t="shared" si="487"/>
        <v>BUKU PEMBANTU BPP</v>
      </c>
      <c r="BE203" s="709">
        <f t="shared" si="598"/>
        <v>0</v>
      </c>
      <c r="BF203" s="944">
        <v>5</v>
      </c>
      <c r="BG203" s="945" t="str">
        <f t="shared" si="488"/>
        <v>BUKU PEMBANTU UANG PERSEDIAAN</v>
      </c>
      <c r="BH203" s="946">
        <f t="shared" ref="BH203:BH266" si="644">IF(E203="B",L203,IF(E203="D1",L203,0))</f>
        <v>0</v>
      </c>
      <c r="BI203" s="945">
        <f t="shared" si="603"/>
        <v>5</v>
      </c>
      <c r="BJ203" s="947" t="str">
        <f t="shared" si="489"/>
        <v>BUKU PEMBANTU UANG PERSEDIAAN</v>
      </c>
      <c r="BK203" s="948">
        <f t="shared" si="599"/>
        <v>0</v>
      </c>
      <c r="BL203" s="909">
        <v>6</v>
      </c>
      <c r="BM203" s="910" t="str">
        <f t="shared" si="490"/>
        <v>BUKU PEMBANTU LS BENDAHARA</v>
      </c>
      <c r="BN203" s="911">
        <f t="shared" ref="BN203:BN266" si="645">IF(E203="C1",L203,IF(E203="C1",L203,IF(E203="R2",L203,IF(E203="L7",L203,0))))</f>
        <v>0</v>
      </c>
      <c r="BO203" s="910">
        <f t="shared" si="604"/>
        <v>6</v>
      </c>
      <c r="BP203" s="912" t="str">
        <f t="shared" si="491"/>
        <v>BUKU PEMBANTU LS BENDAHARA</v>
      </c>
      <c r="BQ203" s="913">
        <f t="shared" ref="BQ203:BQ266" si="646">IF(E203="C2",L203,IF(E203="I1",L203,IF(E203="I2",L203,IF(E203="M9",L203,IF(E203="M3",L203,IF(E203="K3",L203,IF(E203="R1",L203,IF(E203="L6",L203,0))))))))</f>
        <v>0</v>
      </c>
      <c r="BR203" s="702">
        <v>7</v>
      </c>
      <c r="BS203" s="650" t="str">
        <f t="shared" si="492"/>
        <v>BUKU PEMBANTU UANG MUKA PERJADIN</v>
      </c>
      <c r="BT203" s="651">
        <f t="shared" ref="BT203:BT266" si="647">IF(E203="K1",L203,IF(E203="K2",L203,0))</f>
        <v>0</v>
      </c>
      <c r="BU203" s="650">
        <f t="shared" si="605"/>
        <v>7</v>
      </c>
      <c r="BV203" s="649" t="str">
        <f t="shared" si="493"/>
        <v>BUKU PEMBANTU UANG MUKA PERJADIN</v>
      </c>
      <c r="BW203" s="709">
        <f t="shared" ref="BW203:BW266" si="648">IF(E203="K3",L203,IF(E203="K4",L203,0))</f>
        <v>0</v>
      </c>
      <c r="BX203" s="873">
        <v>8</v>
      </c>
      <c r="BY203" s="874" t="str">
        <f t="shared" si="494"/>
        <v>BUKU PEMBANTU PAJAK UP</v>
      </c>
      <c r="BZ203" s="875">
        <f t="shared" si="595"/>
        <v>0</v>
      </c>
      <c r="CA203" s="876">
        <f t="shared" si="606"/>
        <v>8</v>
      </c>
      <c r="CB203" s="874" t="str">
        <f t="shared" si="495"/>
        <v>BUKU PEMBANTU PAJAK UP</v>
      </c>
      <c r="CC203" s="877">
        <f t="shared" si="600"/>
        <v>0</v>
      </c>
      <c r="CD203" s="805">
        <v>9</v>
      </c>
      <c r="CE203" s="806" t="str">
        <f t="shared" si="496"/>
        <v>BUKU PEMBANTU BUNGA REKENING</v>
      </c>
      <c r="CF203" s="807">
        <f t="shared" ref="CF203:CF266" si="649">IF(E203="L1",L203,IF(E203="R1",L203,0))</f>
        <v>0</v>
      </c>
      <c r="CG203" s="806">
        <f t="shared" si="607"/>
        <v>9</v>
      </c>
      <c r="CH203" s="806" t="str">
        <f t="shared" si="497"/>
        <v>BUKU PEMBANTU BUNGA REKENING</v>
      </c>
      <c r="CI203" s="808">
        <f t="shared" ref="CI203:CI266" si="650">IF(E203="L2",L203,IF(E203="L3",L203,0))</f>
        <v>0</v>
      </c>
      <c r="CJ203" s="835">
        <v>10</v>
      </c>
      <c r="CK203" s="836" t="str">
        <f t="shared" si="498"/>
        <v>BUKU PEMBANTU PAJAK UP &amp; LS</v>
      </c>
      <c r="CL203" s="837">
        <f t="shared" si="499"/>
        <v>0</v>
      </c>
      <c r="CM203" s="836">
        <f t="shared" si="608"/>
        <v>10</v>
      </c>
      <c r="CN203" s="836" t="str">
        <f t="shared" si="500"/>
        <v>BUKU PEMBANTU PAJAK UP &amp; LS</v>
      </c>
      <c r="CO203" s="838">
        <f t="shared" si="501"/>
        <v>0</v>
      </c>
      <c r="CP203" s="786">
        <f t="shared" si="502"/>
        <v>0</v>
      </c>
      <c r="CQ203" s="787">
        <f t="shared" si="503"/>
        <v>0</v>
      </c>
      <c r="CR203" s="782">
        <f t="shared" si="504"/>
        <v>0</v>
      </c>
      <c r="CS203" s="733">
        <v>11</v>
      </c>
      <c r="CT203" s="734" t="str">
        <f t="shared" si="505"/>
        <v>BUKU PENGESAHAN BELANJA</v>
      </c>
      <c r="CU203" s="735">
        <f t="shared" si="506"/>
        <v>0</v>
      </c>
      <c r="CV203" s="734">
        <f t="shared" si="545"/>
        <v>11</v>
      </c>
      <c r="CW203" s="736" t="str">
        <f t="shared" si="507"/>
        <v>BUKU PENGESAHAN BELANJA</v>
      </c>
      <c r="CX203" s="737">
        <f t="shared" si="508"/>
        <v>0</v>
      </c>
      <c r="CY203" s="769">
        <v>12</v>
      </c>
      <c r="CZ203" s="770" t="str">
        <f t="shared" ref="CZ203:CZ266" si="651">IF(CY203="","",VLOOKUP(CY203,Nama_Buku,2))</f>
        <v>BUKU PENGEMBALIAN BELANJA</v>
      </c>
      <c r="DA203" s="771">
        <f t="shared" si="594"/>
        <v>0</v>
      </c>
      <c r="DB203" s="770">
        <f t="shared" si="523"/>
        <v>12</v>
      </c>
      <c r="DC203" s="770" t="str">
        <f t="shared" si="509"/>
        <v>BUKU PENGEMBALIAN BELANJA</v>
      </c>
      <c r="DD203" s="772">
        <f t="shared" si="510"/>
        <v>0</v>
      </c>
    </row>
    <row r="204" spans="1:108" x14ac:dyDescent="0.2">
      <c r="A204" s="647"/>
      <c r="B204" s="63"/>
      <c r="C204" s="677"/>
      <c r="D204" s="601"/>
      <c r="E204" s="653"/>
      <c r="F204" s="635"/>
      <c r="G204" s="684"/>
      <c r="H204" s="624"/>
      <c r="I204" s="650"/>
      <c r="J204" s="543"/>
      <c r="K204" s="688"/>
      <c r="L204" s="529"/>
      <c r="M204" s="688"/>
      <c r="N204" s="543"/>
      <c r="O204" s="651">
        <f t="shared" ref="O204:O267" si="652">IF(E204="A",L204,IF(E204="B",L204,IF(E204="C1",L204,IF(E204="D1",L204,IF(E204="E",L204,IF(E204="F",L204,IF(E204="G1",L204,IF(E204="G2",L204,IF(E204="R1",L204,IF(E204="L4",L204,IF(E204="R2",L204,IF(E204="l7",L204,0))))))))))))</f>
        <v>0</v>
      </c>
      <c r="P204" s="1090">
        <f t="shared" ref="P204:P267" si="653">IF(E204="J1",L204,IF(E204="J2",L204,IF(E204="J4",L204,IF(E204="K1",L204,IF(E204="K2",L204,IF(E204="K4",L204,IF(E204="L1",L204,IF(E204="M1",L204,IF(E204="M6",L204,IF(E204="M6",L204,0))))))))))</f>
        <v>0</v>
      </c>
      <c r="Q204" s="641">
        <f t="shared" si="631"/>
        <v>0</v>
      </c>
      <c r="R204" s="640">
        <v>1</v>
      </c>
      <c r="S204" s="640" t="str">
        <f t="shared" si="632"/>
        <v>BUKU KAS UMUM</v>
      </c>
      <c r="T204" s="641">
        <f t="shared" si="633"/>
        <v>0</v>
      </c>
      <c r="U204" s="641">
        <f t="shared" si="634"/>
        <v>0</v>
      </c>
      <c r="V204" s="641">
        <f t="shared" si="635"/>
        <v>0</v>
      </c>
      <c r="W204" s="1082">
        <f t="shared" ref="W204:W267" si="654">IF(E204="K2",L204,IF(E204="K3",L204,IF(E204="K4",L204,IF(E204="L2",L204,IF(E204="L3",L204,IF(E204="M2",L204,IF(E204="M3",L204,IF(E204="M7",L204,IF(E204="L5",L204,IF(E204="L6",L204,0))))))))))</f>
        <v>0</v>
      </c>
      <c r="X204" s="641">
        <f t="shared" si="636"/>
        <v>0</v>
      </c>
      <c r="Y204" s="640">
        <f t="shared" ref="Y204:Y267" si="655">R204</f>
        <v>1</v>
      </c>
      <c r="Z204" s="640" t="str">
        <f t="shared" si="637"/>
        <v>BUKU KAS UMUM</v>
      </c>
      <c r="AA204" s="1083">
        <f t="shared" si="638"/>
        <v>0</v>
      </c>
      <c r="AB204" s="1055">
        <v>10</v>
      </c>
      <c r="AC204" s="1056" t="str">
        <f t="shared" ref="AC204:AC267" si="656">IF(AB204="","",VLOOKUP(AB204,Nama_Buku,2))</f>
        <v>BUKU PEMBANTU PAJAK UP &amp; LS</v>
      </c>
      <c r="AD204" s="1057">
        <f t="shared" ref="AD204:AD267" si="657">IF(E204="B",L204,IF(E204="C1",L204,IF(E204="D1",L204,IF(E204="J1",-L204,IF(E204="J2",-L204,IF(E204="L1",L204,IF(E204="M1",L204,IF(E204="M4",L204,IF(E204="M8",L204,IF(E204="R2",L204,0))))))))))</f>
        <v>0</v>
      </c>
      <c r="AE204" s="1057">
        <f t="shared" ref="AE204:AE267" si="658">IF(E204="K1",-L204,IF(E204="K2",-L204,))</f>
        <v>0</v>
      </c>
      <c r="AF204" s="1057">
        <f t="shared" ref="AF204:AF267" si="659">AVERAGE(AD204+AE204)</f>
        <v>0</v>
      </c>
      <c r="AG204" s="1057">
        <f t="shared" ref="AG204:AG267" si="660">IF(E204="C2",L204,IF(E204="D2",L204,IF(E204="H1",L204,IF(E204="H2",L204,IF(E204="I1",L204,IF(E204="I2",L204,IF(E204="J4",-L204,IF(E204="K4",-L204,0))))))))</f>
        <v>0</v>
      </c>
      <c r="AH204" s="1057">
        <f t="shared" ref="AH204:AH267" si="661">IF(E204="L2",L204,IF(E204="L3",L204,IF(E204="M2",L204,IF(E204="M3",L204,IF(E204="M5",L204,IF(E204="N1",L204,IF(E204="N2",L204,0)))))))</f>
        <v>0</v>
      </c>
      <c r="AI204" s="1058">
        <f t="shared" si="535"/>
        <v>10</v>
      </c>
      <c r="AJ204" s="1058" t="str">
        <f t="shared" ref="AJ204:AJ267" si="662">IF(AI204="","",VLOOKUP(AI204,Nama_Buku,2))</f>
        <v>BUKU PEMBANTU PAJAK UP &amp; LS</v>
      </c>
      <c r="AK204" s="1059">
        <f t="shared" si="639"/>
        <v>0</v>
      </c>
      <c r="AL204" s="1014">
        <v>2</v>
      </c>
      <c r="AM204" s="1015" t="str">
        <f t="shared" ref="AM204:AM267" si="663">IF(AL204="","",VLOOKUP(AL204,Nama_Buku,2))</f>
        <v>BUKU PEMBANTU KAS TUNAI</v>
      </c>
      <c r="AN204" s="1016">
        <f t="shared" si="640"/>
        <v>0</v>
      </c>
      <c r="AO204" s="1015">
        <f t="shared" si="601"/>
        <v>2</v>
      </c>
      <c r="AP204" s="1015" t="str">
        <f t="shared" ref="AP204:AP267" si="664">IF(AO204="","",VLOOKUP(AO204,Nama_Buku,2))</f>
        <v>BUKU PEMBANTU KAS TUNAI</v>
      </c>
      <c r="AQ204" s="1017">
        <f t="shared" si="596"/>
        <v>0</v>
      </c>
      <c r="AR204" s="979">
        <v>3</v>
      </c>
      <c r="AS204" s="980" t="str">
        <f t="shared" ref="AS204:AS267" si="665">IF(AR204="","",VLOOKUP(AR204,Nama_Buku,2))</f>
        <v>BUKU PEMBANTU BANK</v>
      </c>
      <c r="AT204" s="981">
        <f t="shared" si="641"/>
        <v>0</v>
      </c>
      <c r="AU204" s="981">
        <f t="shared" si="642"/>
        <v>0</v>
      </c>
      <c r="AV204" s="982">
        <f t="shared" ref="AV204:AV267" si="666">IF(E204="M3",L204,IF(E204="N2",L204,IF(E204="M9",L204,0)))</f>
        <v>0</v>
      </c>
      <c r="AW204" s="983">
        <f t="shared" si="537"/>
        <v>3</v>
      </c>
      <c r="AX204" s="980" t="str">
        <f t="shared" ref="AX204:AX267" si="667">IF(AW204="","",VLOOKUP(AW204,Nama_Buku,2))</f>
        <v>BUKU PEMBANTU BANK</v>
      </c>
      <c r="AY204" s="984">
        <f t="shared" si="643"/>
        <v>0</v>
      </c>
      <c r="AZ204" s="702">
        <v>4</v>
      </c>
      <c r="BA204" s="649" t="str">
        <f t="shared" ref="BA204:BA267" si="668">IF(AZ204="","",VLOOKUP(AZ204,Nama_Buku,2))</f>
        <v>BUKU PEMBANTU BPP</v>
      </c>
      <c r="BB204" s="651">
        <f t="shared" si="597"/>
        <v>0</v>
      </c>
      <c r="BC204" s="650">
        <f t="shared" si="602"/>
        <v>4</v>
      </c>
      <c r="BD204" s="649" t="str">
        <f t="shared" ref="BD204:BD267" si="669">IF(BC204="","",VLOOKUP(BC204,Nama_Buku,2))</f>
        <v>BUKU PEMBANTU BPP</v>
      </c>
      <c r="BE204" s="709">
        <f t="shared" si="598"/>
        <v>0</v>
      </c>
      <c r="BF204" s="944">
        <v>5</v>
      </c>
      <c r="BG204" s="945" t="str">
        <f t="shared" ref="BG204:BG267" si="670">IF(BF204="","",VLOOKUP(BF204,Nama_Buku,2))</f>
        <v>BUKU PEMBANTU UANG PERSEDIAAN</v>
      </c>
      <c r="BH204" s="946">
        <f t="shared" si="644"/>
        <v>0</v>
      </c>
      <c r="BI204" s="945">
        <f t="shared" si="603"/>
        <v>5</v>
      </c>
      <c r="BJ204" s="947" t="str">
        <f t="shared" ref="BJ204:BJ267" si="671">IF(BI204="","",VLOOKUP(BI204,Nama_Buku,2))</f>
        <v>BUKU PEMBANTU UANG PERSEDIAAN</v>
      </c>
      <c r="BK204" s="948">
        <f t="shared" si="599"/>
        <v>0</v>
      </c>
      <c r="BL204" s="909">
        <v>6</v>
      </c>
      <c r="BM204" s="910" t="str">
        <f t="shared" ref="BM204:BM267" si="672">IF(BL204="","",VLOOKUP(BL204,Nama_Buku,2))</f>
        <v>BUKU PEMBANTU LS BENDAHARA</v>
      </c>
      <c r="BN204" s="911">
        <f t="shared" si="645"/>
        <v>0</v>
      </c>
      <c r="BO204" s="910">
        <f t="shared" si="604"/>
        <v>6</v>
      </c>
      <c r="BP204" s="912" t="str">
        <f t="shared" ref="BP204:BP267" si="673">IF(BO204="","",VLOOKUP(BO204,Nama_Buku,2))</f>
        <v>BUKU PEMBANTU LS BENDAHARA</v>
      </c>
      <c r="BQ204" s="913">
        <f t="shared" si="646"/>
        <v>0</v>
      </c>
      <c r="BR204" s="702">
        <v>7</v>
      </c>
      <c r="BS204" s="650" t="str">
        <f t="shared" ref="BS204:BS267" si="674">IF(BR204="","",VLOOKUP(BR204,Nama_Buku,2))</f>
        <v>BUKU PEMBANTU UANG MUKA PERJADIN</v>
      </c>
      <c r="BT204" s="651">
        <f t="shared" si="647"/>
        <v>0</v>
      </c>
      <c r="BU204" s="650">
        <f t="shared" si="605"/>
        <v>7</v>
      </c>
      <c r="BV204" s="649" t="str">
        <f t="shared" ref="BV204:BV267" si="675">IF(BU204="","",VLOOKUP(BU204,Nama_Buku,2))</f>
        <v>BUKU PEMBANTU UANG MUKA PERJADIN</v>
      </c>
      <c r="BW204" s="709">
        <f t="shared" si="648"/>
        <v>0</v>
      </c>
      <c r="BX204" s="873">
        <v>8</v>
      </c>
      <c r="BY204" s="874" t="str">
        <f t="shared" ref="BY204:BY267" si="676">IF(BX204="","",VLOOKUP(BX204,Nama_Buku,2))</f>
        <v>BUKU PEMBANTU PAJAK UP</v>
      </c>
      <c r="BZ204" s="875">
        <f t="shared" si="595"/>
        <v>0</v>
      </c>
      <c r="CA204" s="876">
        <f t="shared" si="606"/>
        <v>8</v>
      </c>
      <c r="CB204" s="874" t="str">
        <f t="shared" ref="CB204:CB267" si="677">IF(CA204="","",VLOOKUP(CA204,Nama_Buku,2))</f>
        <v>BUKU PEMBANTU PAJAK UP</v>
      </c>
      <c r="CC204" s="877">
        <f t="shared" si="600"/>
        <v>0</v>
      </c>
      <c r="CD204" s="805">
        <v>9</v>
      </c>
      <c r="CE204" s="806" t="str">
        <f t="shared" ref="CE204:CE267" si="678">IF(CD204="","",VLOOKUP(CD204,Nama_Buku,2))</f>
        <v>BUKU PEMBANTU BUNGA REKENING</v>
      </c>
      <c r="CF204" s="807">
        <f t="shared" si="649"/>
        <v>0</v>
      </c>
      <c r="CG204" s="806">
        <f t="shared" si="607"/>
        <v>9</v>
      </c>
      <c r="CH204" s="806" t="str">
        <f t="shared" ref="CH204:CH267" si="679">IF(CG204="","",VLOOKUP(CG204,Nama_Buku,2))</f>
        <v>BUKU PEMBANTU BUNGA REKENING</v>
      </c>
      <c r="CI204" s="808">
        <f t="shared" si="650"/>
        <v>0</v>
      </c>
      <c r="CJ204" s="835">
        <v>10</v>
      </c>
      <c r="CK204" s="836" t="str">
        <f t="shared" ref="CK204:CK267" si="680">IF(CJ204="","",VLOOKUP(CJ204,Nama_Buku,2))</f>
        <v>BUKU PEMBANTU PAJAK UP &amp; LS</v>
      </c>
      <c r="CL204" s="837">
        <f t="shared" ref="CL204:CL267" si="681">IF(E204="M1",L204,IF(E204="M4",L204,IF(E204="M6",L204,IF(E204="M8",L204,0))))</f>
        <v>0</v>
      </c>
      <c r="CM204" s="836">
        <f t="shared" si="608"/>
        <v>10</v>
      </c>
      <c r="CN204" s="836" t="str">
        <f t="shared" ref="CN204:CN267" si="682">IF(CM204="","",VLOOKUP(CM204,Nama_Buku,2))</f>
        <v>BUKU PEMBANTU PAJAK UP &amp; LS</v>
      </c>
      <c r="CO204" s="838">
        <f t="shared" ref="CO204:CO267" si="683">IF(E204="M2",L204,IF(E204="M3",L204,IF(E204="M5",L204,IF(E204="M7",L204,IF(E204="M9",L204,0)))))</f>
        <v>0</v>
      </c>
      <c r="CP204" s="786">
        <f t="shared" ref="CP204:CP267" si="684">IF(E204="H1",L204,IF(E204="H2",L204,IF(E204="J3",L204,IF(E204="K3",L204,0))))</f>
        <v>0</v>
      </c>
      <c r="CQ204" s="787">
        <f t="shared" ref="CQ204:CQ267" si="685">IF(E204="H1",M204,IF(E204="H2",M204,IF(E204="J3",M204,0)))</f>
        <v>0</v>
      </c>
      <c r="CR204" s="782">
        <f t="shared" ref="CR204:CR267" si="686">IF(E204="H1",N204,IF(E204="H2",N204,IF(E204="J3",N204,0)))</f>
        <v>0</v>
      </c>
      <c r="CS204" s="733">
        <v>11</v>
      </c>
      <c r="CT204" s="734" t="str">
        <f t="shared" ref="CT204:CT267" si="687">IF(CS204="","",VLOOKUP(CS204,Nama_Buku,2))</f>
        <v>BUKU PENGESAHAN BELANJA</v>
      </c>
      <c r="CU204" s="735">
        <f t="shared" ref="CU204:CU267" si="688">IF(E204="C2",L204,IF(E204="I1",L204,IF(E204="I2",L204,IF(E204="K3",L204,IF(E204="M3",L204,IF(E204="M9",L204,0))))))</f>
        <v>0</v>
      </c>
      <c r="CV204" s="734">
        <f t="shared" si="545"/>
        <v>11</v>
      </c>
      <c r="CW204" s="736" t="str">
        <f t="shared" ref="CW204:CW267" si="689">IF(CV204="","",VLOOKUP(CV204,Nama_Buku,2))</f>
        <v>BUKU PENGESAHAN BELANJA</v>
      </c>
      <c r="CX204" s="737">
        <f t="shared" ref="CX204:CX267" si="690">IF(E204="C3",L204,0)</f>
        <v>0</v>
      </c>
      <c r="CY204" s="769">
        <v>12</v>
      </c>
      <c r="CZ204" s="770" t="str">
        <f t="shared" si="651"/>
        <v>BUKU PENGEMBALIAN BELANJA</v>
      </c>
      <c r="DA204" s="771">
        <f t="shared" si="594"/>
        <v>0</v>
      </c>
      <c r="DB204" s="770">
        <f t="shared" si="523"/>
        <v>12</v>
      </c>
      <c r="DC204" s="770" t="str">
        <f t="shared" ref="DC204:DC267" si="691">IF(DB204="","",VLOOKUP(DB204,Nama_Buku,2))</f>
        <v>BUKU PENGEMBALIAN BELANJA</v>
      </c>
      <c r="DD204" s="772">
        <f t="shared" ref="DD204:DD267" si="692">IF(E204="L5",L204,IF(E204="L5",L204,0))</f>
        <v>0</v>
      </c>
    </row>
    <row r="205" spans="1:108" ht="11.25" customHeight="1" x14ac:dyDescent="0.2">
      <c r="A205" s="647"/>
      <c r="B205" s="63"/>
      <c r="C205" s="677"/>
      <c r="D205" s="540"/>
      <c r="E205" s="653"/>
      <c r="F205" s="635"/>
      <c r="G205" s="684"/>
      <c r="H205" s="624"/>
      <c r="I205" s="650"/>
      <c r="J205" s="543"/>
      <c r="K205" s="527"/>
      <c r="L205" s="529"/>
      <c r="M205" s="543"/>
      <c r="N205" s="543"/>
      <c r="O205" s="651">
        <f t="shared" si="652"/>
        <v>0</v>
      </c>
      <c r="P205" s="1090">
        <f t="shared" si="653"/>
        <v>0</v>
      </c>
      <c r="Q205" s="641">
        <f t="shared" si="631"/>
        <v>0</v>
      </c>
      <c r="R205" s="640">
        <v>1</v>
      </c>
      <c r="S205" s="640" t="str">
        <f t="shared" si="632"/>
        <v>BUKU KAS UMUM</v>
      </c>
      <c r="T205" s="641">
        <f t="shared" si="633"/>
        <v>0</v>
      </c>
      <c r="U205" s="641">
        <f t="shared" si="634"/>
        <v>0</v>
      </c>
      <c r="V205" s="641">
        <f t="shared" si="635"/>
        <v>0</v>
      </c>
      <c r="W205" s="1082">
        <f t="shared" si="654"/>
        <v>0</v>
      </c>
      <c r="X205" s="641">
        <f t="shared" si="636"/>
        <v>0</v>
      </c>
      <c r="Y205" s="640">
        <f t="shared" si="655"/>
        <v>1</v>
      </c>
      <c r="Z205" s="640" t="str">
        <f t="shared" si="637"/>
        <v>BUKU KAS UMUM</v>
      </c>
      <c r="AA205" s="1083">
        <f t="shared" si="638"/>
        <v>0</v>
      </c>
      <c r="AB205" s="1055">
        <v>10</v>
      </c>
      <c r="AC205" s="1056" t="str">
        <f t="shared" si="656"/>
        <v>BUKU PEMBANTU PAJAK UP &amp; LS</v>
      </c>
      <c r="AD205" s="1057">
        <f t="shared" si="657"/>
        <v>0</v>
      </c>
      <c r="AE205" s="1057">
        <f t="shared" si="658"/>
        <v>0</v>
      </c>
      <c r="AF205" s="1057">
        <f t="shared" si="659"/>
        <v>0</v>
      </c>
      <c r="AG205" s="1057">
        <f t="shared" si="660"/>
        <v>0</v>
      </c>
      <c r="AH205" s="1057">
        <f t="shared" si="661"/>
        <v>0</v>
      </c>
      <c r="AI205" s="1058">
        <f t="shared" si="535"/>
        <v>10</v>
      </c>
      <c r="AJ205" s="1058" t="str">
        <f t="shared" si="662"/>
        <v>BUKU PEMBANTU PAJAK UP &amp; LS</v>
      </c>
      <c r="AK205" s="1059">
        <f t="shared" si="639"/>
        <v>0</v>
      </c>
      <c r="AL205" s="1014">
        <v>2</v>
      </c>
      <c r="AM205" s="1015" t="str">
        <f t="shared" si="663"/>
        <v>BUKU PEMBANTU KAS TUNAI</v>
      </c>
      <c r="AN205" s="1016">
        <f t="shared" si="640"/>
        <v>0</v>
      </c>
      <c r="AO205" s="1015">
        <f t="shared" si="601"/>
        <v>2</v>
      </c>
      <c r="AP205" s="1015" t="str">
        <f t="shared" si="664"/>
        <v>BUKU PEMBANTU KAS TUNAI</v>
      </c>
      <c r="AQ205" s="1017">
        <f t="shared" si="596"/>
        <v>0</v>
      </c>
      <c r="AR205" s="979">
        <v>3</v>
      </c>
      <c r="AS205" s="980" t="str">
        <f t="shared" si="665"/>
        <v>BUKU PEMBANTU BANK</v>
      </c>
      <c r="AT205" s="981">
        <f t="shared" si="641"/>
        <v>0</v>
      </c>
      <c r="AU205" s="981">
        <f t="shared" si="642"/>
        <v>0</v>
      </c>
      <c r="AV205" s="982">
        <f t="shared" si="666"/>
        <v>0</v>
      </c>
      <c r="AW205" s="983">
        <f t="shared" si="537"/>
        <v>3</v>
      </c>
      <c r="AX205" s="980" t="str">
        <f t="shared" si="667"/>
        <v>BUKU PEMBANTU BANK</v>
      </c>
      <c r="AY205" s="984">
        <f t="shared" si="643"/>
        <v>0</v>
      </c>
      <c r="AZ205" s="702">
        <v>4</v>
      </c>
      <c r="BA205" s="649" t="str">
        <f t="shared" si="668"/>
        <v>BUKU PEMBANTU BPP</v>
      </c>
      <c r="BB205" s="651">
        <f t="shared" si="597"/>
        <v>0</v>
      </c>
      <c r="BC205" s="650">
        <f t="shared" si="602"/>
        <v>4</v>
      </c>
      <c r="BD205" s="649" t="str">
        <f t="shared" si="669"/>
        <v>BUKU PEMBANTU BPP</v>
      </c>
      <c r="BE205" s="709">
        <f t="shared" si="598"/>
        <v>0</v>
      </c>
      <c r="BF205" s="944">
        <v>5</v>
      </c>
      <c r="BG205" s="945" t="str">
        <f t="shared" si="670"/>
        <v>BUKU PEMBANTU UANG PERSEDIAAN</v>
      </c>
      <c r="BH205" s="946">
        <f t="shared" si="644"/>
        <v>0</v>
      </c>
      <c r="BI205" s="945">
        <f t="shared" si="603"/>
        <v>5</v>
      </c>
      <c r="BJ205" s="947" t="str">
        <f t="shared" si="671"/>
        <v>BUKU PEMBANTU UANG PERSEDIAAN</v>
      </c>
      <c r="BK205" s="948">
        <f t="shared" si="599"/>
        <v>0</v>
      </c>
      <c r="BL205" s="909">
        <v>6</v>
      </c>
      <c r="BM205" s="910" t="str">
        <f t="shared" si="672"/>
        <v>BUKU PEMBANTU LS BENDAHARA</v>
      </c>
      <c r="BN205" s="911">
        <f t="shared" si="645"/>
        <v>0</v>
      </c>
      <c r="BO205" s="910">
        <f t="shared" si="604"/>
        <v>6</v>
      </c>
      <c r="BP205" s="912" t="str">
        <f t="shared" si="673"/>
        <v>BUKU PEMBANTU LS BENDAHARA</v>
      </c>
      <c r="BQ205" s="913">
        <f t="shared" si="646"/>
        <v>0</v>
      </c>
      <c r="BR205" s="702">
        <v>7</v>
      </c>
      <c r="BS205" s="650" t="str">
        <f t="shared" si="674"/>
        <v>BUKU PEMBANTU UANG MUKA PERJADIN</v>
      </c>
      <c r="BT205" s="651">
        <f t="shared" si="647"/>
        <v>0</v>
      </c>
      <c r="BU205" s="650">
        <f t="shared" si="605"/>
        <v>7</v>
      </c>
      <c r="BV205" s="649" t="str">
        <f t="shared" si="675"/>
        <v>BUKU PEMBANTU UANG MUKA PERJADIN</v>
      </c>
      <c r="BW205" s="709">
        <f t="shared" si="648"/>
        <v>0</v>
      </c>
      <c r="BX205" s="873">
        <v>8</v>
      </c>
      <c r="BY205" s="874" t="str">
        <f t="shared" si="676"/>
        <v>BUKU PEMBANTU PAJAK UP</v>
      </c>
      <c r="BZ205" s="875">
        <f t="shared" si="595"/>
        <v>0</v>
      </c>
      <c r="CA205" s="876">
        <f t="shared" si="606"/>
        <v>8</v>
      </c>
      <c r="CB205" s="874" t="str">
        <f t="shared" si="677"/>
        <v>BUKU PEMBANTU PAJAK UP</v>
      </c>
      <c r="CC205" s="877">
        <f t="shared" si="600"/>
        <v>0</v>
      </c>
      <c r="CD205" s="805">
        <v>9</v>
      </c>
      <c r="CE205" s="806" t="str">
        <f t="shared" si="678"/>
        <v>BUKU PEMBANTU BUNGA REKENING</v>
      </c>
      <c r="CF205" s="807">
        <f t="shared" si="649"/>
        <v>0</v>
      </c>
      <c r="CG205" s="806">
        <f t="shared" si="607"/>
        <v>9</v>
      </c>
      <c r="CH205" s="806" t="str">
        <f t="shared" si="679"/>
        <v>BUKU PEMBANTU BUNGA REKENING</v>
      </c>
      <c r="CI205" s="808">
        <f t="shared" si="650"/>
        <v>0</v>
      </c>
      <c r="CJ205" s="835">
        <v>10</v>
      </c>
      <c r="CK205" s="836" t="str">
        <f t="shared" si="680"/>
        <v>BUKU PEMBANTU PAJAK UP &amp; LS</v>
      </c>
      <c r="CL205" s="837">
        <f t="shared" si="681"/>
        <v>0</v>
      </c>
      <c r="CM205" s="836">
        <f t="shared" si="608"/>
        <v>10</v>
      </c>
      <c r="CN205" s="836" t="str">
        <f t="shared" si="682"/>
        <v>BUKU PEMBANTU PAJAK UP &amp; LS</v>
      </c>
      <c r="CO205" s="838">
        <f t="shared" si="683"/>
        <v>0</v>
      </c>
      <c r="CP205" s="786">
        <f t="shared" si="684"/>
        <v>0</v>
      </c>
      <c r="CQ205" s="787">
        <f t="shared" si="685"/>
        <v>0</v>
      </c>
      <c r="CR205" s="782">
        <f t="shared" si="686"/>
        <v>0</v>
      </c>
      <c r="CS205" s="733">
        <v>11</v>
      </c>
      <c r="CT205" s="734" t="str">
        <f t="shared" si="687"/>
        <v>BUKU PENGESAHAN BELANJA</v>
      </c>
      <c r="CU205" s="735">
        <f t="shared" si="688"/>
        <v>0</v>
      </c>
      <c r="CV205" s="734">
        <f t="shared" si="545"/>
        <v>11</v>
      </c>
      <c r="CW205" s="736" t="str">
        <f t="shared" si="689"/>
        <v>BUKU PENGESAHAN BELANJA</v>
      </c>
      <c r="CX205" s="737">
        <f t="shared" si="690"/>
        <v>0</v>
      </c>
      <c r="CY205" s="769">
        <v>12</v>
      </c>
      <c r="CZ205" s="770" t="str">
        <f t="shared" si="651"/>
        <v>BUKU PENGEMBALIAN BELANJA</v>
      </c>
      <c r="DA205" s="771">
        <f t="shared" si="594"/>
        <v>0</v>
      </c>
      <c r="DB205" s="770">
        <f t="shared" si="523"/>
        <v>12</v>
      </c>
      <c r="DC205" s="770" t="str">
        <f t="shared" si="691"/>
        <v>BUKU PENGEMBALIAN BELANJA</v>
      </c>
      <c r="DD205" s="772">
        <f t="shared" si="692"/>
        <v>0</v>
      </c>
    </row>
    <row r="206" spans="1:108" ht="11.25" customHeight="1" x14ac:dyDescent="0.2">
      <c r="A206" s="647"/>
      <c r="B206" s="63"/>
      <c r="C206" s="677"/>
      <c r="D206" s="601"/>
      <c r="E206" s="653"/>
      <c r="F206" s="635"/>
      <c r="G206" s="684"/>
      <c r="H206" s="624"/>
      <c r="I206" s="650"/>
      <c r="J206" s="543"/>
      <c r="K206" s="527"/>
      <c r="L206" s="529"/>
      <c r="M206" s="527"/>
      <c r="N206" s="543"/>
      <c r="O206" s="651">
        <f t="shared" si="652"/>
        <v>0</v>
      </c>
      <c r="P206" s="1090">
        <f t="shared" si="653"/>
        <v>0</v>
      </c>
      <c r="Q206" s="641">
        <f t="shared" si="631"/>
        <v>0</v>
      </c>
      <c r="R206" s="640">
        <v>1</v>
      </c>
      <c r="S206" s="640" t="str">
        <f t="shared" si="632"/>
        <v>BUKU KAS UMUM</v>
      </c>
      <c r="T206" s="641">
        <f t="shared" si="633"/>
        <v>0</v>
      </c>
      <c r="U206" s="641">
        <f t="shared" si="634"/>
        <v>0</v>
      </c>
      <c r="V206" s="641">
        <f t="shared" si="635"/>
        <v>0</v>
      </c>
      <c r="W206" s="1082">
        <f t="shared" si="654"/>
        <v>0</v>
      </c>
      <c r="X206" s="641">
        <f t="shared" si="636"/>
        <v>0</v>
      </c>
      <c r="Y206" s="640">
        <f t="shared" si="655"/>
        <v>1</v>
      </c>
      <c r="Z206" s="640" t="str">
        <f t="shared" si="637"/>
        <v>BUKU KAS UMUM</v>
      </c>
      <c r="AA206" s="1083">
        <f t="shared" si="638"/>
        <v>0</v>
      </c>
      <c r="AB206" s="1055">
        <v>10</v>
      </c>
      <c r="AC206" s="1056" t="str">
        <f t="shared" si="656"/>
        <v>BUKU PEMBANTU PAJAK UP &amp; LS</v>
      </c>
      <c r="AD206" s="1057">
        <f t="shared" si="657"/>
        <v>0</v>
      </c>
      <c r="AE206" s="1057">
        <f t="shared" si="658"/>
        <v>0</v>
      </c>
      <c r="AF206" s="1057">
        <f t="shared" si="659"/>
        <v>0</v>
      </c>
      <c r="AG206" s="1057">
        <f t="shared" si="660"/>
        <v>0</v>
      </c>
      <c r="AH206" s="1057">
        <f t="shared" si="661"/>
        <v>0</v>
      </c>
      <c r="AI206" s="1058">
        <f t="shared" si="535"/>
        <v>10</v>
      </c>
      <c r="AJ206" s="1058" t="str">
        <f t="shared" si="662"/>
        <v>BUKU PEMBANTU PAJAK UP &amp; LS</v>
      </c>
      <c r="AK206" s="1059">
        <f t="shared" si="639"/>
        <v>0</v>
      </c>
      <c r="AL206" s="1014">
        <v>2</v>
      </c>
      <c r="AM206" s="1015" t="str">
        <f t="shared" si="663"/>
        <v>BUKU PEMBANTU KAS TUNAI</v>
      </c>
      <c r="AN206" s="1016">
        <f t="shared" si="640"/>
        <v>0</v>
      </c>
      <c r="AO206" s="1015">
        <f t="shared" si="601"/>
        <v>2</v>
      </c>
      <c r="AP206" s="1015" t="str">
        <f t="shared" si="664"/>
        <v>BUKU PEMBANTU KAS TUNAI</v>
      </c>
      <c r="AQ206" s="1017">
        <f t="shared" si="596"/>
        <v>0</v>
      </c>
      <c r="AR206" s="979">
        <v>3</v>
      </c>
      <c r="AS206" s="980" t="str">
        <f t="shared" si="665"/>
        <v>BUKU PEMBANTU BANK</v>
      </c>
      <c r="AT206" s="981">
        <f t="shared" si="641"/>
        <v>0</v>
      </c>
      <c r="AU206" s="981">
        <f t="shared" si="642"/>
        <v>0</v>
      </c>
      <c r="AV206" s="982">
        <f t="shared" si="666"/>
        <v>0</v>
      </c>
      <c r="AW206" s="983">
        <f t="shared" si="537"/>
        <v>3</v>
      </c>
      <c r="AX206" s="980" t="str">
        <f t="shared" si="667"/>
        <v>BUKU PEMBANTU BANK</v>
      </c>
      <c r="AY206" s="984">
        <f t="shared" si="643"/>
        <v>0</v>
      </c>
      <c r="AZ206" s="702">
        <v>4</v>
      </c>
      <c r="BA206" s="649" t="str">
        <f t="shared" si="668"/>
        <v>BUKU PEMBANTU BPP</v>
      </c>
      <c r="BB206" s="651">
        <f t="shared" si="597"/>
        <v>0</v>
      </c>
      <c r="BC206" s="650">
        <f t="shared" si="602"/>
        <v>4</v>
      </c>
      <c r="BD206" s="649" t="str">
        <f t="shared" si="669"/>
        <v>BUKU PEMBANTU BPP</v>
      </c>
      <c r="BE206" s="709">
        <f t="shared" si="598"/>
        <v>0</v>
      </c>
      <c r="BF206" s="944">
        <v>5</v>
      </c>
      <c r="BG206" s="945" t="str">
        <f t="shared" si="670"/>
        <v>BUKU PEMBANTU UANG PERSEDIAAN</v>
      </c>
      <c r="BH206" s="946">
        <f t="shared" si="644"/>
        <v>0</v>
      </c>
      <c r="BI206" s="945">
        <f t="shared" si="603"/>
        <v>5</v>
      </c>
      <c r="BJ206" s="947" t="str">
        <f t="shared" si="671"/>
        <v>BUKU PEMBANTU UANG PERSEDIAAN</v>
      </c>
      <c r="BK206" s="948">
        <f t="shared" si="599"/>
        <v>0</v>
      </c>
      <c r="BL206" s="909">
        <v>6</v>
      </c>
      <c r="BM206" s="910" t="str">
        <f t="shared" si="672"/>
        <v>BUKU PEMBANTU LS BENDAHARA</v>
      </c>
      <c r="BN206" s="911">
        <f t="shared" si="645"/>
        <v>0</v>
      </c>
      <c r="BO206" s="910">
        <f t="shared" si="604"/>
        <v>6</v>
      </c>
      <c r="BP206" s="912" t="str">
        <f t="shared" si="673"/>
        <v>BUKU PEMBANTU LS BENDAHARA</v>
      </c>
      <c r="BQ206" s="913">
        <f t="shared" si="646"/>
        <v>0</v>
      </c>
      <c r="BR206" s="702">
        <v>7</v>
      </c>
      <c r="BS206" s="650" t="str">
        <f t="shared" si="674"/>
        <v>BUKU PEMBANTU UANG MUKA PERJADIN</v>
      </c>
      <c r="BT206" s="651">
        <f t="shared" si="647"/>
        <v>0</v>
      </c>
      <c r="BU206" s="650">
        <f t="shared" si="605"/>
        <v>7</v>
      </c>
      <c r="BV206" s="649" t="str">
        <f t="shared" si="675"/>
        <v>BUKU PEMBANTU UANG MUKA PERJADIN</v>
      </c>
      <c r="BW206" s="709">
        <f t="shared" si="648"/>
        <v>0</v>
      </c>
      <c r="BX206" s="873">
        <v>8</v>
      </c>
      <c r="BY206" s="874" t="str">
        <f t="shared" si="676"/>
        <v>BUKU PEMBANTU PAJAK UP</v>
      </c>
      <c r="BZ206" s="875">
        <f t="shared" si="595"/>
        <v>0</v>
      </c>
      <c r="CA206" s="876">
        <f t="shared" si="606"/>
        <v>8</v>
      </c>
      <c r="CB206" s="874" t="str">
        <f t="shared" si="677"/>
        <v>BUKU PEMBANTU PAJAK UP</v>
      </c>
      <c r="CC206" s="877">
        <f t="shared" si="600"/>
        <v>0</v>
      </c>
      <c r="CD206" s="805">
        <v>9</v>
      </c>
      <c r="CE206" s="806" t="str">
        <f t="shared" si="678"/>
        <v>BUKU PEMBANTU BUNGA REKENING</v>
      </c>
      <c r="CF206" s="807">
        <f t="shared" si="649"/>
        <v>0</v>
      </c>
      <c r="CG206" s="806">
        <f t="shared" si="607"/>
        <v>9</v>
      </c>
      <c r="CH206" s="806" t="str">
        <f t="shared" si="679"/>
        <v>BUKU PEMBANTU BUNGA REKENING</v>
      </c>
      <c r="CI206" s="808">
        <f t="shared" si="650"/>
        <v>0</v>
      </c>
      <c r="CJ206" s="835">
        <v>10</v>
      </c>
      <c r="CK206" s="836" t="str">
        <f t="shared" si="680"/>
        <v>BUKU PEMBANTU PAJAK UP &amp; LS</v>
      </c>
      <c r="CL206" s="837">
        <f t="shared" si="681"/>
        <v>0</v>
      </c>
      <c r="CM206" s="836">
        <f t="shared" si="608"/>
        <v>10</v>
      </c>
      <c r="CN206" s="836" t="str">
        <f t="shared" si="682"/>
        <v>BUKU PEMBANTU PAJAK UP &amp; LS</v>
      </c>
      <c r="CO206" s="838">
        <f t="shared" si="683"/>
        <v>0</v>
      </c>
      <c r="CP206" s="786">
        <f t="shared" si="684"/>
        <v>0</v>
      </c>
      <c r="CQ206" s="787">
        <f t="shared" si="685"/>
        <v>0</v>
      </c>
      <c r="CR206" s="782">
        <f t="shared" si="686"/>
        <v>0</v>
      </c>
      <c r="CS206" s="733">
        <v>11</v>
      </c>
      <c r="CT206" s="734" t="str">
        <f t="shared" si="687"/>
        <v>BUKU PENGESAHAN BELANJA</v>
      </c>
      <c r="CU206" s="735">
        <f t="shared" si="688"/>
        <v>0</v>
      </c>
      <c r="CV206" s="734">
        <f t="shared" si="545"/>
        <v>11</v>
      </c>
      <c r="CW206" s="736" t="str">
        <f t="shared" si="689"/>
        <v>BUKU PENGESAHAN BELANJA</v>
      </c>
      <c r="CX206" s="737">
        <f t="shared" si="690"/>
        <v>0</v>
      </c>
      <c r="CY206" s="769">
        <v>12</v>
      </c>
      <c r="CZ206" s="770" t="str">
        <f t="shared" si="651"/>
        <v>BUKU PENGEMBALIAN BELANJA</v>
      </c>
      <c r="DA206" s="771">
        <f t="shared" si="594"/>
        <v>0</v>
      </c>
      <c r="DB206" s="770">
        <f t="shared" si="523"/>
        <v>12</v>
      </c>
      <c r="DC206" s="770" t="str">
        <f t="shared" si="691"/>
        <v>BUKU PENGEMBALIAN BELANJA</v>
      </c>
      <c r="DD206" s="772">
        <f t="shared" si="692"/>
        <v>0</v>
      </c>
    </row>
    <row r="207" spans="1:108" x14ac:dyDescent="0.2">
      <c r="A207" s="647"/>
      <c r="B207" s="63"/>
      <c r="C207" s="677"/>
      <c r="D207" s="540"/>
      <c r="E207" s="653"/>
      <c r="F207" s="635"/>
      <c r="G207" s="684"/>
      <c r="H207" s="624"/>
      <c r="I207" s="650"/>
      <c r="J207" s="543"/>
      <c r="K207" s="527"/>
      <c r="L207" s="529"/>
      <c r="M207" s="527"/>
      <c r="N207" s="543"/>
      <c r="O207" s="651">
        <f t="shared" si="652"/>
        <v>0</v>
      </c>
      <c r="P207" s="1090">
        <f t="shared" si="653"/>
        <v>0</v>
      </c>
      <c r="Q207" s="641">
        <f t="shared" si="631"/>
        <v>0</v>
      </c>
      <c r="R207" s="640">
        <v>1</v>
      </c>
      <c r="S207" s="640" t="str">
        <f t="shared" si="632"/>
        <v>BUKU KAS UMUM</v>
      </c>
      <c r="T207" s="641">
        <f t="shared" si="633"/>
        <v>0</v>
      </c>
      <c r="U207" s="641">
        <f t="shared" si="634"/>
        <v>0</v>
      </c>
      <c r="V207" s="641">
        <f t="shared" si="635"/>
        <v>0</v>
      </c>
      <c r="W207" s="1082">
        <f t="shared" si="654"/>
        <v>0</v>
      </c>
      <c r="X207" s="641">
        <f t="shared" si="636"/>
        <v>0</v>
      </c>
      <c r="Y207" s="640">
        <f t="shared" si="655"/>
        <v>1</v>
      </c>
      <c r="Z207" s="640" t="str">
        <f t="shared" si="637"/>
        <v>BUKU KAS UMUM</v>
      </c>
      <c r="AA207" s="1083">
        <f t="shared" si="638"/>
        <v>0</v>
      </c>
      <c r="AB207" s="1055">
        <v>10</v>
      </c>
      <c r="AC207" s="1056" t="str">
        <f t="shared" si="656"/>
        <v>BUKU PEMBANTU PAJAK UP &amp; LS</v>
      </c>
      <c r="AD207" s="1057">
        <f t="shared" si="657"/>
        <v>0</v>
      </c>
      <c r="AE207" s="1057">
        <f t="shared" si="658"/>
        <v>0</v>
      </c>
      <c r="AF207" s="1057">
        <f t="shared" si="659"/>
        <v>0</v>
      </c>
      <c r="AG207" s="1057">
        <f t="shared" si="660"/>
        <v>0</v>
      </c>
      <c r="AH207" s="1057">
        <f t="shared" si="661"/>
        <v>0</v>
      </c>
      <c r="AI207" s="1058">
        <f t="shared" si="535"/>
        <v>10</v>
      </c>
      <c r="AJ207" s="1058" t="str">
        <f t="shared" si="662"/>
        <v>BUKU PEMBANTU PAJAK UP &amp; LS</v>
      </c>
      <c r="AK207" s="1059">
        <f t="shared" si="639"/>
        <v>0</v>
      </c>
      <c r="AL207" s="1014">
        <v>2</v>
      </c>
      <c r="AM207" s="1015" t="str">
        <f t="shared" si="663"/>
        <v>BUKU PEMBANTU KAS TUNAI</v>
      </c>
      <c r="AN207" s="1016">
        <f t="shared" si="640"/>
        <v>0</v>
      </c>
      <c r="AO207" s="1015">
        <f t="shared" si="601"/>
        <v>2</v>
      </c>
      <c r="AP207" s="1015" t="str">
        <f t="shared" si="664"/>
        <v>BUKU PEMBANTU KAS TUNAI</v>
      </c>
      <c r="AQ207" s="1017">
        <f t="shared" si="596"/>
        <v>0</v>
      </c>
      <c r="AR207" s="979">
        <v>3</v>
      </c>
      <c r="AS207" s="980" t="str">
        <f t="shared" si="665"/>
        <v>BUKU PEMBANTU BANK</v>
      </c>
      <c r="AT207" s="981">
        <f t="shared" si="641"/>
        <v>0</v>
      </c>
      <c r="AU207" s="981">
        <f t="shared" si="642"/>
        <v>0</v>
      </c>
      <c r="AV207" s="982">
        <f t="shared" si="666"/>
        <v>0</v>
      </c>
      <c r="AW207" s="983">
        <f t="shared" si="537"/>
        <v>3</v>
      </c>
      <c r="AX207" s="980" t="str">
        <f t="shared" si="667"/>
        <v>BUKU PEMBANTU BANK</v>
      </c>
      <c r="AY207" s="984">
        <f t="shared" si="643"/>
        <v>0</v>
      </c>
      <c r="AZ207" s="702">
        <v>4</v>
      </c>
      <c r="BA207" s="649" t="str">
        <f t="shared" si="668"/>
        <v>BUKU PEMBANTU BPP</v>
      </c>
      <c r="BB207" s="651">
        <f t="shared" si="597"/>
        <v>0</v>
      </c>
      <c r="BC207" s="650">
        <f t="shared" si="602"/>
        <v>4</v>
      </c>
      <c r="BD207" s="649" t="str">
        <f t="shared" si="669"/>
        <v>BUKU PEMBANTU BPP</v>
      </c>
      <c r="BE207" s="709">
        <f t="shared" si="598"/>
        <v>0</v>
      </c>
      <c r="BF207" s="944">
        <v>5</v>
      </c>
      <c r="BG207" s="945" t="str">
        <f t="shared" si="670"/>
        <v>BUKU PEMBANTU UANG PERSEDIAAN</v>
      </c>
      <c r="BH207" s="946">
        <f t="shared" si="644"/>
        <v>0</v>
      </c>
      <c r="BI207" s="945">
        <f t="shared" si="603"/>
        <v>5</v>
      </c>
      <c r="BJ207" s="947" t="str">
        <f t="shared" si="671"/>
        <v>BUKU PEMBANTU UANG PERSEDIAAN</v>
      </c>
      <c r="BK207" s="948">
        <f t="shared" si="599"/>
        <v>0</v>
      </c>
      <c r="BL207" s="909">
        <v>6</v>
      </c>
      <c r="BM207" s="910" t="str">
        <f t="shared" si="672"/>
        <v>BUKU PEMBANTU LS BENDAHARA</v>
      </c>
      <c r="BN207" s="911">
        <f t="shared" si="645"/>
        <v>0</v>
      </c>
      <c r="BO207" s="910">
        <f t="shared" si="604"/>
        <v>6</v>
      </c>
      <c r="BP207" s="912" t="str">
        <f t="shared" si="673"/>
        <v>BUKU PEMBANTU LS BENDAHARA</v>
      </c>
      <c r="BQ207" s="913">
        <f t="shared" si="646"/>
        <v>0</v>
      </c>
      <c r="BR207" s="702">
        <v>7</v>
      </c>
      <c r="BS207" s="650" t="str">
        <f t="shared" si="674"/>
        <v>BUKU PEMBANTU UANG MUKA PERJADIN</v>
      </c>
      <c r="BT207" s="651">
        <f t="shared" si="647"/>
        <v>0</v>
      </c>
      <c r="BU207" s="650">
        <f t="shared" si="605"/>
        <v>7</v>
      </c>
      <c r="BV207" s="649" t="str">
        <f t="shared" si="675"/>
        <v>BUKU PEMBANTU UANG MUKA PERJADIN</v>
      </c>
      <c r="BW207" s="709">
        <f t="shared" si="648"/>
        <v>0</v>
      </c>
      <c r="BX207" s="873">
        <v>8</v>
      </c>
      <c r="BY207" s="874" t="str">
        <f t="shared" si="676"/>
        <v>BUKU PEMBANTU PAJAK UP</v>
      </c>
      <c r="BZ207" s="875">
        <f t="shared" si="595"/>
        <v>0</v>
      </c>
      <c r="CA207" s="876">
        <f t="shared" si="606"/>
        <v>8</v>
      </c>
      <c r="CB207" s="874" t="str">
        <f t="shared" si="677"/>
        <v>BUKU PEMBANTU PAJAK UP</v>
      </c>
      <c r="CC207" s="877">
        <f t="shared" si="600"/>
        <v>0</v>
      </c>
      <c r="CD207" s="805">
        <v>9</v>
      </c>
      <c r="CE207" s="806" t="str">
        <f t="shared" si="678"/>
        <v>BUKU PEMBANTU BUNGA REKENING</v>
      </c>
      <c r="CF207" s="807">
        <f t="shared" si="649"/>
        <v>0</v>
      </c>
      <c r="CG207" s="806">
        <f t="shared" si="607"/>
        <v>9</v>
      </c>
      <c r="CH207" s="806" t="str">
        <f t="shared" si="679"/>
        <v>BUKU PEMBANTU BUNGA REKENING</v>
      </c>
      <c r="CI207" s="808">
        <f t="shared" si="650"/>
        <v>0</v>
      </c>
      <c r="CJ207" s="835">
        <v>10</v>
      </c>
      <c r="CK207" s="836" t="str">
        <f t="shared" si="680"/>
        <v>BUKU PEMBANTU PAJAK UP &amp; LS</v>
      </c>
      <c r="CL207" s="837">
        <f t="shared" si="681"/>
        <v>0</v>
      </c>
      <c r="CM207" s="836">
        <f t="shared" si="608"/>
        <v>10</v>
      </c>
      <c r="CN207" s="836" t="str">
        <f t="shared" si="682"/>
        <v>BUKU PEMBANTU PAJAK UP &amp; LS</v>
      </c>
      <c r="CO207" s="838">
        <f t="shared" si="683"/>
        <v>0</v>
      </c>
      <c r="CP207" s="786">
        <f t="shared" si="684"/>
        <v>0</v>
      </c>
      <c r="CQ207" s="787">
        <f t="shared" si="685"/>
        <v>0</v>
      </c>
      <c r="CR207" s="782">
        <f t="shared" si="686"/>
        <v>0</v>
      </c>
      <c r="CS207" s="733">
        <v>11</v>
      </c>
      <c r="CT207" s="734" t="str">
        <f t="shared" si="687"/>
        <v>BUKU PENGESAHAN BELANJA</v>
      </c>
      <c r="CU207" s="735">
        <f t="shared" si="688"/>
        <v>0</v>
      </c>
      <c r="CV207" s="734">
        <f t="shared" si="545"/>
        <v>11</v>
      </c>
      <c r="CW207" s="736" t="str">
        <f t="shared" si="689"/>
        <v>BUKU PENGESAHAN BELANJA</v>
      </c>
      <c r="CX207" s="737">
        <f t="shared" si="690"/>
        <v>0</v>
      </c>
      <c r="CY207" s="769">
        <v>12</v>
      </c>
      <c r="CZ207" s="770" t="str">
        <f t="shared" si="651"/>
        <v>BUKU PENGEMBALIAN BELANJA</v>
      </c>
      <c r="DA207" s="771">
        <f t="shared" si="594"/>
        <v>0</v>
      </c>
      <c r="DB207" s="770">
        <f t="shared" si="523"/>
        <v>12</v>
      </c>
      <c r="DC207" s="770" t="str">
        <f t="shared" si="691"/>
        <v>BUKU PENGEMBALIAN BELANJA</v>
      </c>
      <c r="DD207" s="772">
        <f t="shared" si="692"/>
        <v>0</v>
      </c>
    </row>
    <row r="208" spans="1:108" ht="11.25" customHeight="1" x14ac:dyDescent="0.2">
      <c r="A208" s="647"/>
      <c r="B208" s="63"/>
      <c r="C208" s="677"/>
      <c r="D208" s="601"/>
      <c r="E208" s="653"/>
      <c r="F208" s="635"/>
      <c r="G208" s="684"/>
      <c r="H208" s="624"/>
      <c r="I208" s="650"/>
      <c r="J208" s="649"/>
      <c r="K208" s="688"/>
      <c r="L208" s="529"/>
      <c r="M208" s="688"/>
      <c r="N208" s="543"/>
      <c r="O208" s="651">
        <f t="shared" si="652"/>
        <v>0</v>
      </c>
      <c r="P208" s="1090">
        <f t="shared" si="653"/>
        <v>0</v>
      </c>
      <c r="Q208" s="641">
        <f t="shared" si="631"/>
        <v>0</v>
      </c>
      <c r="R208" s="640">
        <v>1</v>
      </c>
      <c r="S208" s="640" t="str">
        <f t="shared" si="632"/>
        <v>BUKU KAS UMUM</v>
      </c>
      <c r="T208" s="641">
        <f t="shared" si="633"/>
        <v>0</v>
      </c>
      <c r="U208" s="641">
        <f t="shared" si="634"/>
        <v>0</v>
      </c>
      <c r="V208" s="641">
        <f t="shared" si="635"/>
        <v>0</v>
      </c>
      <c r="W208" s="1082">
        <f t="shared" si="654"/>
        <v>0</v>
      </c>
      <c r="X208" s="641">
        <f t="shared" si="636"/>
        <v>0</v>
      </c>
      <c r="Y208" s="640">
        <f t="shared" si="655"/>
        <v>1</v>
      </c>
      <c r="Z208" s="640" t="str">
        <f t="shared" si="637"/>
        <v>BUKU KAS UMUM</v>
      </c>
      <c r="AA208" s="1083">
        <f t="shared" si="638"/>
        <v>0</v>
      </c>
      <c r="AB208" s="1055">
        <v>10</v>
      </c>
      <c r="AC208" s="1056" t="str">
        <f t="shared" si="656"/>
        <v>BUKU PEMBANTU PAJAK UP &amp; LS</v>
      </c>
      <c r="AD208" s="1057">
        <f t="shared" si="657"/>
        <v>0</v>
      </c>
      <c r="AE208" s="1057">
        <f t="shared" si="658"/>
        <v>0</v>
      </c>
      <c r="AF208" s="1057">
        <f t="shared" si="659"/>
        <v>0</v>
      </c>
      <c r="AG208" s="1057">
        <f t="shared" si="660"/>
        <v>0</v>
      </c>
      <c r="AH208" s="1057">
        <f t="shared" si="661"/>
        <v>0</v>
      </c>
      <c r="AI208" s="1058">
        <f t="shared" si="535"/>
        <v>10</v>
      </c>
      <c r="AJ208" s="1058" t="str">
        <f t="shared" si="662"/>
        <v>BUKU PEMBANTU PAJAK UP &amp; LS</v>
      </c>
      <c r="AK208" s="1059">
        <f t="shared" si="639"/>
        <v>0</v>
      </c>
      <c r="AL208" s="1014">
        <v>2</v>
      </c>
      <c r="AM208" s="1015" t="str">
        <f t="shared" si="663"/>
        <v>BUKU PEMBANTU KAS TUNAI</v>
      </c>
      <c r="AN208" s="1016">
        <f t="shared" si="640"/>
        <v>0</v>
      </c>
      <c r="AO208" s="1015">
        <f t="shared" si="601"/>
        <v>2</v>
      </c>
      <c r="AP208" s="1015" t="str">
        <f t="shared" si="664"/>
        <v>BUKU PEMBANTU KAS TUNAI</v>
      </c>
      <c r="AQ208" s="1017">
        <f t="shared" si="596"/>
        <v>0</v>
      </c>
      <c r="AR208" s="979">
        <v>3</v>
      </c>
      <c r="AS208" s="980" t="str">
        <f t="shared" si="665"/>
        <v>BUKU PEMBANTU BANK</v>
      </c>
      <c r="AT208" s="981">
        <f t="shared" si="641"/>
        <v>0</v>
      </c>
      <c r="AU208" s="981">
        <f t="shared" si="642"/>
        <v>0</v>
      </c>
      <c r="AV208" s="982">
        <f t="shared" si="666"/>
        <v>0</v>
      </c>
      <c r="AW208" s="983">
        <f t="shared" si="537"/>
        <v>3</v>
      </c>
      <c r="AX208" s="980" t="str">
        <f t="shared" si="667"/>
        <v>BUKU PEMBANTU BANK</v>
      </c>
      <c r="AY208" s="984">
        <f t="shared" si="643"/>
        <v>0</v>
      </c>
      <c r="AZ208" s="702">
        <v>4</v>
      </c>
      <c r="BA208" s="649" t="str">
        <f t="shared" si="668"/>
        <v>BUKU PEMBANTU BPP</v>
      </c>
      <c r="BB208" s="651">
        <f t="shared" si="597"/>
        <v>0</v>
      </c>
      <c r="BC208" s="650">
        <f t="shared" si="602"/>
        <v>4</v>
      </c>
      <c r="BD208" s="649" t="str">
        <f t="shared" si="669"/>
        <v>BUKU PEMBANTU BPP</v>
      </c>
      <c r="BE208" s="709">
        <f t="shared" si="598"/>
        <v>0</v>
      </c>
      <c r="BF208" s="944">
        <v>5</v>
      </c>
      <c r="BG208" s="945" t="str">
        <f t="shared" si="670"/>
        <v>BUKU PEMBANTU UANG PERSEDIAAN</v>
      </c>
      <c r="BH208" s="946">
        <f t="shared" si="644"/>
        <v>0</v>
      </c>
      <c r="BI208" s="945">
        <f t="shared" si="603"/>
        <v>5</v>
      </c>
      <c r="BJ208" s="947" t="str">
        <f t="shared" si="671"/>
        <v>BUKU PEMBANTU UANG PERSEDIAAN</v>
      </c>
      <c r="BK208" s="948">
        <f t="shared" si="599"/>
        <v>0</v>
      </c>
      <c r="BL208" s="909">
        <v>6</v>
      </c>
      <c r="BM208" s="910" t="str">
        <f t="shared" si="672"/>
        <v>BUKU PEMBANTU LS BENDAHARA</v>
      </c>
      <c r="BN208" s="911">
        <f t="shared" si="645"/>
        <v>0</v>
      </c>
      <c r="BO208" s="910">
        <f t="shared" si="604"/>
        <v>6</v>
      </c>
      <c r="BP208" s="912" t="str">
        <f t="shared" si="673"/>
        <v>BUKU PEMBANTU LS BENDAHARA</v>
      </c>
      <c r="BQ208" s="913">
        <f t="shared" si="646"/>
        <v>0</v>
      </c>
      <c r="BR208" s="702">
        <v>7</v>
      </c>
      <c r="BS208" s="650" t="str">
        <f t="shared" si="674"/>
        <v>BUKU PEMBANTU UANG MUKA PERJADIN</v>
      </c>
      <c r="BT208" s="651">
        <f t="shared" si="647"/>
        <v>0</v>
      </c>
      <c r="BU208" s="650">
        <f t="shared" si="605"/>
        <v>7</v>
      </c>
      <c r="BV208" s="649" t="str">
        <f t="shared" si="675"/>
        <v>BUKU PEMBANTU UANG MUKA PERJADIN</v>
      </c>
      <c r="BW208" s="709">
        <f t="shared" si="648"/>
        <v>0</v>
      </c>
      <c r="BX208" s="873">
        <v>8</v>
      </c>
      <c r="BY208" s="874" t="str">
        <f t="shared" si="676"/>
        <v>BUKU PEMBANTU PAJAK UP</v>
      </c>
      <c r="BZ208" s="875">
        <f t="shared" si="595"/>
        <v>0</v>
      </c>
      <c r="CA208" s="876">
        <f t="shared" si="606"/>
        <v>8</v>
      </c>
      <c r="CB208" s="874" t="str">
        <f t="shared" si="677"/>
        <v>BUKU PEMBANTU PAJAK UP</v>
      </c>
      <c r="CC208" s="877">
        <f t="shared" si="600"/>
        <v>0</v>
      </c>
      <c r="CD208" s="805">
        <v>9</v>
      </c>
      <c r="CE208" s="806" t="str">
        <f t="shared" si="678"/>
        <v>BUKU PEMBANTU BUNGA REKENING</v>
      </c>
      <c r="CF208" s="807">
        <f t="shared" si="649"/>
        <v>0</v>
      </c>
      <c r="CG208" s="806">
        <f t="shared" si="607"/>
        <v>9</v>
      </c>
      <c r="CH208" s="806" t="str">
        <f t="shared" si="679"/>
        <v>BUKU PEMBANTU BUNGA REKENING</v>
      </c>
      <c r="CI208" s="808">
        <f t="shared" si="650"/>
        <v>0</v>
      </c>
      <c r="CJ208" s="835">
        <v>10</v>
      </c>
      <c r="CK208" s="836" t="str">
        <f t="shared" si="680"/>
        <v>BUKU PEMBANTU PAJAK UP &amp; LS</v>
      </c>
      <c r="CL208" s="837">
        <f t="shared" si="681"/>
        <v>0</v>
      </c>
      <c r="CM208" s="836">
        <f t="shared" si="608"/>
        <v>10</v>
      </c>
      <c r="CN208" s="836" t="str">
        <f t="shared" si="682"/>
        <v>BUKU PEMBANTU PAJAK UP &amp; LS</v>
      </c>
      <c r="CO208" s="838">
        <f t="shared" si="683"/>
        <v>0</v>
      </c>
      <c r="CP208" s="786">
        <f t="shared" si="684"/>
        <v>0</v>
      </c>
      <c r="CQ208" s="787">
        <f t="shared" si="685"/>
        <v>0</v>
      </c>
      <c r="CR208" s="782">
        <f t="shared" si="686"/>
        <v>0</v>
      </c>
      <c r="CS208" s="733">
        <v>11</v>
      </c>
      <c r="CT208" s="734" t="str">
        <f t="shared" si="687"/>
        <v>BUKU PENGESAHAN BELANJA</v>
      </c>
      <c r="CU208" s="735">
        <f t="shared" si="688"/>
        <v>0</v>
      </c>
      <c r="CV208" s="734">
        <f t="shared" si="545"/>
        <v>11</v>
      </c>
      <c r="CW208" s="736" t="str">
        <f t="shared" si="689"/>
        <v>BUKU PENGESAHAN BELANJA</v>
      </c>
      <c r="CX208" s="737">
        <f t="shared" si="690"/>
        <v>0</v>
      </c>
      <c r="CY208" s="769">
        <v>12</v>
      </c>
      <c r="CZ208" s="770" t="str">
        <f t="shared" si="651"/>
        <v>BUKU PENGEMBALIAN BELANJA</v>
      </c>
      <c r="DA208" s="771">
        <f t="shared" si="594"/>
        <v>0</v>
      </c>
      <c r="DB208" s="770">
        <f t="shared" si="523"/>
        <v>12</v>
      </c>
      <c r="DC208" s="770" t="str">
        <f t="shared" si="691"/>
        <v>BUKU PENGEMBALIAN BELANJA</v>
      </c>
      <c r="DD208" s="772">
        <f t="shared" si="692"/>
        <v>0</v>
      </c>
    </row>
    <row r="209" spans="1:108" ht="11.25" customHeight="1" x14ac:dyDescent="0.2">
      <c r="A209" s="647"/>
      <c r="B209" s="63"/>
      <c r="C209" s="677"/>
      <c r="D209" s="540"/>
      <c r="E209" s="653"/>
      <c r="F209" s="635"/>
      <c r="G209" s="684"/>
      <c r="H209" s="624"/>
      <c r="I209" s="650"/>
      <c r="J209" s="649"/>
      <c r="K209" s="688"/>
      <c r="L209" s="529"/>
      <c r="M209" s="688"/>
      <c r="N209" s="543"/>
      <c r="O209" s="651">
        <f t="shared" si="652"/>
        <v>0</v>
      </c>
      <c r="P209" s="1090">
        <f t="shared" si="653"/>
        <v>0</v>
      </c>
      <c r="Q209" s="641">
        <f t="shared" si="631"/>
        <v>0</v>
      </c>
      <c r="R209" s="640">
        <v>1</v>
      </c>
      <c r="S209" s="640" t="str">
        <f t="shared" si="632"/>
        <v>BUKU KAS UMUM</v>
      </c>
      <c r="T209" s="641">
        <f t="shared" si="633"/>
        <v>0</v>
      </c>
      <c r="U209" s="641">
        <f t="shared" si="634"/>
        <v>0</v>
      </c>
      <c r="V209" s="641">
        <f t="shared" si="635"/>
        <v>0</v>
      </c>
      <c r="W209" s="1082">
        <f t="shared" si="654"/>
        <v>0</v>
      </c>
      <c r="X209" s="641">
        <f t="shared" si="636"/>
        <v>0</v>
      </c>
      <c r="Y209" s="640">
        <f t="shared" si="655"/>
        <v>1</v>
      </c>
      <c r="Z209" s="640" t="str">
        <f t="shared" si="637"/>
        <v>BUKU KAS UMUM</v>
      </c>
      <c r="AA209" s="1083">
        <f t="shared" si="638"/>
        <v>0</v>
      </c>
      <c r="AB209" s="1055">
        <v>10</v>
      </c>
      <c r="AC209" s="1056" t="str">
        <f t="shared" si="656"/>
        <v>BUKU PEMBANTU PAJAK UP &amp; LS</v>
      </c>
      <c r="AD209" s="1057">
        <f t="shared" si="657"/>
        <v>0</v>
      </c>
      <c r="AE209" s="1057">
        <f t="shared" si="658"/>
        <v>0</v>
      </c>
      <c r="AF209" s="1057">
        <f t="shared" si="659"/>
        <v>0</v>
      </c>
      <c r="AG209" s="1057">
        <f t="shared" si="660"/>
        <v>0</v>
      </c>
      <c r="AH209" s="1057">
        <f t="shared" si="661"/>
        <v>0</v>
      </c>
      <c r="AI209" s="1058">
        <f t="shared" si="535"/>
        <v>10</v>
      </c>
      <c r="AJ209" s="1058" t="str">
        <f t="shared" si="662"/>
        <v>BUKU PEMBANTU PAJAK UP &amp; LS</v>
      </c>
      <c r="AK209" s="1059">
        <f t="shared" si="639"/>
        <v>0</v>
      </c>
      <c r="AL209" s="1014">
        <v>2</v>
      </c>
      <c r="AM209" s="1015" t="str">
        <f t="shared" si="663"/>
        <v>BUKU PEMBANTU KAS TUNAI</v>
      </c>
      <c r="AN209" s="1016">
        <f t="shared" si="640"/>
        <v>0</v>
      </c>
      <c r="AO209" s="1015">
        <f t="shared" si="601"/>
        <v>2</v>
      </c>
      <c r="AP209" s="1015" t="str">
        <f t="shared" si="664"/>
        <v>BUKU PEMBANTU KAS TUNAI</v>
      </c>
      <c r="AQ209" s="1017">
        <f t="shared" si="596"/>
        <v>0</v>
      </c>
      <c r="AR209" s="979">
        <v>3</v>
      </c>
      <c r="AS209" s="980" t="str">
        <f t="shared" si="665"/>
        <v>BUKU PEMBANTU BANK</v>
      </c>
      <c r="AT209" s="981">
        <f t="shared" si="641"/>
        <v>0</v>
      </c>
      <c r="AU209" s="981">
        <f t="shared" si="642"/>
        <v>0</v>
      </c>
      <c r="AV209" s="982">
        <f t="shared" si="666"/>
        <v>0</v>
      </c>
      <c r="AW209" s="983">
        <f t="shared" si="537"/>
        <v>3</v>
      </c>
      <c r="AX209" s="980" t="str">
        <f t="shared" si="667"/>
        <v>BUKU PEMBANTU BANK</v>
      </c>
      <c r="AY209" s="984">
        <f t="shared" si="643"/>
        <v>0</v>
      </c>
      <c r="AZ209" s="702">
        <v>4</v>
      </c>
      <c r="BA209" s="649" t="str">
        <f t="shared" si="668"/>
        <v>BUKU PEMBANTU BPP</v>
      </c>
      <c r="BB209" s="651">
        <f t="shared" si="597"/>
        <v>0</v>
      </c>
      <c r="BC209" s="650">
        <f t="shared" si="602"/>
        <v>4</v>
      </c>
      <c r="BD209" s="649" t="str">
        <f t="shared" si="669"/>
        <v>BUKU PEMBANTU BPP</v>
      </c>
      <c r="BE209" s="709">
        <f t="shared" si="598"/>
        <v>0</v>
      </c>
      <c r="BF209" s="944">
        <v>5</v>
      </c>
      <c r="BG209" s="945" t="str">
        <f t="shared" si="670"/>
        <v>BUKU PEMBANTU UANG PERSEDIAAN</v>
      </c>
      <c r="BH209" s="946">
        <f t="shared" si="644"/>
        <v>0</v>
      </c>
      <c r="BI209" s="945">
        <f t="shared" si="603"/>
        <v>5</v>
      </c>
      <c r="BJ209" s="947" t="str">
        <f t="shared" si="671"/>
        <v>BUKU PEMBANTU UANG PERSEDIAAN</v>
      </c>
      <c r="BK209" s="948">
        <f t="shared" si="599"/>
        <v>0</v>
      </c>
      <c r="BL209" s="909">
        <v>6</v>
      </c>
      <c r="BM209" s="910" t="str">
        <f t="shared" si="672"/>
        <v>BUKU PEMBANTU LS BENDAHARA</v>
      </c>
      <c r="BN209" s="911">
        <f t="shared" si="645"/>
        <v>0</v>
      </c>
      <c r="BO209" s="910">
        <f t="shared" si="604"/>
        <v>6</v>
      </c>
      <c r="BP209" s="912" t="str">
        <f t="shared" si="673"/>
        <v>BUKU PEMBANTU LS BENDAHARA</v>
      </c>
      <c r="BQ209" s="913">
        <f t="shared" si="646"/>
        <v>0</v>
      </c>
      <c r="BR209" s="702">
        <v>7</v>
      </c>
      <c r="BS209" s="650" t="str">
        <f t="shared" si="674"/>
        <v>BUKU PEMBANTU UANG MUKA PERJADIN</v>
      </c>
      <c r="BT209" s="651">
        <f t="shared" si="647"/>
        <v>0</v>
      </c>
      <c r="BU209" s="650">
        <f t="shared" si="605"/>
        <v>7</v>
      </c>
      <c r="BV209" s="649" t="str">
        <f t="shared" si="675"/>
        <v>BUKU PEMBANTU UANG MUKA PERJADIN</v>
      </c>
      <c r="BW209" s="709">
        <f t="shared" si="648"/>
        <v>0</v>
      </c>
      <c r="BX209" s="873">
        <v>8</v>
      </c>
      <c r="BY209" s="874" t="str">
        <f t="shared" si="676"/>
        <v>BUKU PEMBANTU PAJAK UP</v>
      </c>
      <c r="BZ209" s="875">
        <f t="shared" si="595"/>
        <v>0</v>
      </c>
      <c r="CA209" s="876">
        <f t="shared" si="606"/>
        <v>8</v>
      </c>
      <c r="CB209" s="874" t="str">
        <f t="shared" si="677"/>
        <v>BUKU PEMBANTU PAJAK UP</v>
      </c>
      <c r="CC209" s="877">
        <f t="shared" si="600"/>
        <v>0</v>
      </c>
      <c r="CD209" s="805">
        <v>9</v>
      </c>
      <c r="CE209" s="806" t="str">
        <f t="shared" si="678"/>
        <v>BUKU PEMBANTU BUNGA REKENING</v>
      </c>
      <c r="CF209" s="807">
        <f t="shared" si="649"/>
        <v>0</v>
      </c>
      <c r="CG209" s="806">
        <f t="shared" si="607"/>
        <v>9</v>
      </c>
      <c r="CH209" s="806" t="str">
        <f t="shared" si="679"/>
        <v>BUKU PEMBANTU BUNGA REKENING</v>
      </c>
      <c r="CI209" s="808">
        <f t="shared" si="650"/>
        <v>0</v>
      </c>
      <c r="CJ209" s="835">
        <v>10</v>
      </c>
      <c r="CK209" s="836" t="str">
        <f t="shared" si="680"/>
        <v>BUKU PEMBANTU PAJAK UP &amp; LS</v>
      </c>
      <c r="CL209" s="837">
        <f t="shared" si="681"/>
        <v>0</v>
      </c>
      <c r="CM209" s="836">
        <f t="shared" si="608"/>
        <v>10</v>
      </c>
      <c r="CN209" s="836" t="str">
        <f t="shared" si="682"/>
        <v>BUKU PEMBANTU PAJAK UP &amp; LS</v>
      </c>
      <c r="CO209" s="838">
        <f t="shared" si="683"/>
        <v>0</v>
      </c>
      <c r="CP209" s="786">
        <f t="shared" si="684"/>
        <v>0</v>
      </c>
      <c r="CQ209" s="787">
        <f t="shared" si="685"/>
        <v>0</v>
      </c>
      <c r="CR209" s="782">
        <f t="shared" si="686"/>
        <v>0</v>
      </c>
      <c r="CS209" s="733">
        <v>11</v>
      </c>
      <c r="CT209" s="734" t="str">
        <f t="shared" si="687"/>
        <v>BUKU PENGESAHAN BELANJA</v>
      </c>
      <c r="CU209" s="735">
        <f t="shared" si="688"/>
        <v>0</v>
      </c>
      <c r="CV209" s="734">
        <f t="shared" si="545"/>
        <v>11</v>
      </c>
      <c r="CW209" s="736" t="str">
        <f t="shared" si="689"/>
        <v>BUKU PENGESAHAN BELANJA</v>
      </c>
      <c r="CX209" s="737">
        <f t="shared" si="690"/>
        <v>0</v>
      </c>
      <c r="CY209" s="769">
        <v>12</v>
      </c>
      <c r="CZ209" s="770" t="str">
        <f t="shared" si="651"/>
        <v>BUKU PENGEMBALIAN BELANJA</v>
      </c>
      <c r="DA209" s="771">
        <f t="shared" si="594"/>
        <v>0</v>
      </c>
      <c r="DB209" s="770">
        <f t="shared" si="523"/>
        <v>12</v>
      </c>
      <c r="DC209" s="770" t="str">
        <f t="shared" si="691"/>
        <v>BUKU PENGEMBALIAN BELANJA</v>
      </c>
      <c r="DD209" s="772">
        <f t="shared" si="692"/>
        <v>0</v>
      </c>
    </row>
    <row r="210" spans="1:108" ht="11.25" customHeight="1" x14ac:dyDescent="0.2">
      <c r="A210" s="647"/>
      <c r="B210" s="63"/>
      <c r="C210" s="677"/>
      <c r="D210" s="601"/>
      <c r="E210" s="653"/>
      <c r="F210" s="635"/>
      <c r="G210" s="684"/>
      <c r="H210" s="624"/>
      <c r="I210" s="650"/>
      <c r="J210" s="649"/>
      <c r="K210" s="527"/>
      <c r="L210" s="529"/>
      <c r="M210" s="543"/>
      <c r="N210" s="543"/>
      <c r="O210" s="651">
        <f t="shared" si="652"/>
        <v>0</v>
      </c>
      <c r="P210" s="1090">
        <f t="shared" si="653"/>
        <v>0</v>
      </c>
      <c r="Q210" s="641">
        <f t="shared" si="631"/>
        <v>0</v>
      </c>
      <c r="R210" s="640">
        <v>1</v>
      </c>
      <c r="S210" s="640" t="str">
        <f t="shared" si="632"/>
        <v>BUKU KAS UMUM</v>
      </c>
      <c r="T210" s="641">
        <f t="shared" si="633"/>
        <v>0</v>
      </c>
      <c r="U210" s="641">
        <f t="shared" si="634"/>
        <v>0</v>
      </c>
      <c r="V210" s="641">
        <f t="shared" si="635"/>
        <v>0</v>
      </c>
      <c r="W210" s="1082">
        <f t="shared" si="654"/>
        <v>0</v>
      </c>
      <c r="X210" s="641">
        <f t="shared" si="636"/>
        <v>0</v>
      </c>
      <c r="Y210" s="640">
        <f t="shared" si="655"/>
        <v>1</v>
      </c>
      <c r="Z210" s="640" t="str">
        <f t="shared" si="637"/>
        <v>BUKU KAS UMUM</v>
      </c>
      <c r="AA210" s="1083">
        <f t="shared" si="638"/>
        <v>0</v>
      </c>
      <c r="AB210" s="1055">
        <v>10</v>
      </c>
      <c r="AC210" s="1056" t="str">
        <f t="shared" si="656"/>
        <v>BUKU PEMBANTU PAJAK UP &amp; LS</v>
      </c>
      <c r="AD210" s="1057">
        <f t="shared" si="657"/>
        <v>0</v>
      </c>
      <c r="AE210" s="1057">
        <f t="shared" si="658"/>
        <v>0</v>
      </c>
      <c r="AF210" s="1057">
        <f t="shared" si="659"/>
        <v>0</v>
      </c>
      <c r="AG210" s="1057">
        <f t="shared" si="660"/>
        <v>0</v>
      </c>
      <c r="AH210" s="1057">
        <f t="shared" si="661"/>
        <v>0</v>
      </c>
      <c r="AI210" s="1058">
        <f t="shared" si="535"/>
        <v>10</v>
      </c>
      <c r="AJ210" s="1058" t="str">
        <f t="shared" si="662"/>
        <v>BUKU PEMBANTU PAJAK UP &amp; LS</v>
      </c>
      <c r="AK210" s="1059">
        <f t="shared" si="639"/>
        <v>0</v>
      </c>
      <c r="AL210" s="1014">
        <v>2</v>
      </c>
      <c r="AM210" s="1015" t="str">
        <f t="shared" si="663"/>
        <v>BUKU PEMBANTU KAS TUNAI</v>
      </c>
      <c r="AN210" s="1016">
        <f t="shared" si="640"/>
        <v>0</v>
      </c>
      <c r="AO210" s="1015">
        <f t="shared" si="601"/>
        <v>2</v>
      </c>
      <c r="AP210" s="1015" t="str">
        <f t="shared" si="664"/>
        <v>BUKU PEMBANTU KAS TUNAI</v>
      </c>
      <c r="AQ210" s="1017">
        <f t="shared" si="596"/>
        <v>0</v>
      </c>
      <c r="AR210" s="979">
        <v>3</v>
      </c>
      <c r="AS210" s="980" t="str">
        <f t="shared" si="665"/>
        <v>BUKU PEMBANTU BANK</v>
      </c>
      <c r="AT210" s="981">
        <f t="shared" si="641"/>
        <v>0</v>
      </c>
      <c r="AU210" s="981">
        <f t="shared" si="642"/>
        <v>0</v>
      </c>
      <c r="AV210" s="982">
        <f t="shared" si="666"/>
        <v>0</v>
      </c>
      <c r="AW210" s="983">
        <f t="shared" si="537"/>
        <v>3</v>
      </c>
      <c r="AX210" s="980" t="str">
        <f t="shared" si="667"/>
        <v>BUKU PEMBANTU BANK</v>
      </c>
      <c r="AY210" s="984">
        <f t="shared" si="643"/>
        <v>0</v>
      </c>
      <c r="AZ210" s="702">
        <v>4</v>
      </c>
      <c r="BA210" s="649" t="str">
        <f t="shared" si="668"/>
        <v>BUKU PEMBANTU BPP</v>
      </c>
      <c r="BB210" s="651">
        <f t="shared" si="597"/>
        <v>0</v>
      </c>
      <c r="BC210" s="650">
        <f t="shared" si="602"/>
        <v>4</v>
      </c>
      <c r="BD210" s="649" t="str">
        <f t="shared" si="669"/>
        <v>BUKU PEMBANTU BPP</v>
      </c>
      <c r="BE210" s="709">
        <f t="shared" si="598"/>
        <v>0</v>
      </c>
      <c r="BF210" s="944">
        <v>5</v>
      </c>
      <c r="BG210" s="945" t="str">
        <f t="shared" si="670"/>
        <v>BUKU PEMBANTU UANG PERSEDIAAN</v>
      </c>
      <c r="BH210" s="946">
        <f t="shared" si="644"/>
        <v>0</v>
      </c>
      <c r="BI210" s="945">
        <f t="shared" si="603"/>
        <v>5</v>
      </c>
      <c r="BJ210" s="947" t="str">
        <f t="shared" si="671"/>
        <v>BUKU PEMBANTU UANG PERSEDIAAN</v>
      </c>
      <c r="BK210" s="948">
        <f t="shared" si="599"/>
        <v>0</v>
      </c>
      <c r="BL210" s="909">
        <v>6</v>
      </c>
      <c r="BM210" s="910" t="str">
        <f t="shared" si="672"/>
        <v>BUKU PEMBANTU LS BENDAHARA</v>
      </c>
      <c r="BN210" s="911">
        <f t="shared" si="645"/>
        <v>0</v>
      </c>
      <c r="BO210" s="910">
        <f t="shared" si="604"/>
        <v>6</v>
      </c>
      <c r="BP210" s="912" t="str">
        <f t="shared" si="673"/>
        <v>BUKU PEMBANTU LS BENDAHARA</v>
      </c>
      <c r="BQ210" s="913">
        <f t="shared" si="646"/>
        <v>0</v>
      </c>
      <c r="BR210" s="702">
        <v>7</v>
      </c>
      <c r="BS210" s="650" t="str">
        <f t="shared" si="674"/>
        <v>BUKU PEMBANTU UANG MUKA PERJADIN</v>
      </c>
      <c r="BT210" s="651">
        <f t="shared" si="647"/>
        <v>0</v>
      </c>
      <c r="BU210" s="650">
        <f t="shared" si="605"/>
        <v>7</v>
      </c>
      <c r="BV210" s="649" t="str">
        <f t="shared" si="675"/>
        <v>BUKU PEMBANTU UANG MUKA PERJADIN</v>
      </c>
      <c r="BW210" s="709">
        <f t="shared" si="648"/>
        <v>0</v>
      </c>
      <c r="BX210" s="873">
        <v>8</v>
      </c>
      <c r="BY210" s="874" t="str">
        <f t="shared" si="676"/>
        <v>BUKU PEMBANTU PAJAK UP</v>
      </c>
      <c r="BZ210" s="875">
        <f t="shared" si="595"/>
        <v>0</v>
      </c>
      <c r="CA210" s="876">
        <f t="shared" si="606"/>
        <v>8</v>
      </c>
      <c r="CB210" s="874" t="str">
        <f t="shared" si="677"/>
        <v>BUKU PEMBANTU PAJAK UP</v>
      </c>
      <c r="CC210" s="877">
        <f t="shared" si="600"/>
        <v>0</v>
      </c>
      <c r="CD210" s="805">
        <v>9</v>
      </c>
      <c r="CE210" s="806" t="str">
        <f t="shared" si="678"/>
        <v>BUKU PEMBANTU BUNGA REKENING</v>
      </c>
      <c r="CF210" s="807">
        <f t="shared" si="649"/>
        <v>0</v>
      </c>
      <c r="CG210" s="806">
        <f t="shared" si="607"/>
        <v>9</v>
      </c>
      <c r="CH210" s="806" t="str">
        <f t="shared" si="679"/>
        <v>BUKU PEMBANTU BUNGA REKENING</v>
      </c>
      <c r="CI210" s="808">
        <f t="shared" si="650"/>
        <v>0</v>
      </c>
      <c r="CJ210" s="835">
        <v>10</v>
      </c>
      <c r="CK210" s="836" t="str">
        <f t="shared" si="680"/>
        <v>BUKU PEMBANTU PAJAK UP &amp; LS</v>
      </c>
      <c r="CL210" s="837">
        <f t="shared" si="681"/>
        <v>0</v>
      </c>
      <c r="CM210" s="836">
        <f t="shared" si="608"/>
        <v>10</v>
      </c>
      <c r="CN210" s="836" t="str">
        <f t="shared" si="682"/>
        <v>BUKU PEMBANTU PAJAK UP &amp; LS</v>
      </c>
      <c r="CO210" s="838">
        <f t="shared" si="683"/>
        <v>0</v>
      </c>
      <c r="CP210" s="786">
        <f t="shared" si="684"/>
        <v>0</v>
      </c>
      <c r="CQ210" s="787">
        <f t="shared" si="685"/>
        <v>0</v>
      </c>
      <c r="CR210" s="782">
        <f t="shared" si="686"/>
        <v>0</v>
      </c>
      <c r="CS210" s="733">
        <v>11</v>
      </c>
      <c r="CT210" s="734" t="str">
        <f t="shared" si="687"/>
        <v>BUKU PENGESAHAN BELANJA</v>
      </c>
      <c r="CU210" s="735">
        <f t="shared" si="688"/>
        <v>0</v>
      </c>
      <c r="CV210" s="734">
        <f t="shared" si="545"/>
        <v>11</v>
      </c>
      <c r="CW210" s="736" t="str">
        <f t="shared" si="689"/>
        <v>BUKU PENGESAHAN BELANJA</v>
      </c>
      <c r="CX210" s="737">
        <f t="shared" si="690"/>
        <v>0</v>
      </c>
      <c r="CY210" s="769">
        <v>12</v>
      </c>
      <c r="CZ210" s="770" t="str">
        <f t="shared" si="651"/>
        <v>BUKU PENGEMBALIAN BELANJA</v>
      </c>
      <c r="DA210" s="771">
        <f t="shared" si="594"/>
        <v>0</v>
      </c>
      <c r="DB210" s="770">
        <f t="shared" si="523"/>
        <v>12</v>
      </c>
      <c r="DC210" s="770" t="str">
        <f t="shared" si="691"/>
        <v>BUKU PENGEMBALIAN BELANJA</v>
      </c>
      <c r="DD210" s="772">
        <f t="shared" si="692"/>
        <v>0</v>
      </c>
    </row>
    <row r="211" spans="1:108" ht="11.25" customHeight="1" x14ac:dyDescent="0.2">
      <c r="A211" s="647"/>
      <c r="B211" s="63"/>
      <c r="C211" s="677"/>
      <c r="D211" s="540"/>
      <c r="E211" s="653"/>
      <c r="F211" s="635"/>
      <c r="G211" s="684"/>
      <c r="H211" s="624"/>
      <c r="I211" s="650"/>
      <c r="J211" s="649"/>
      <c r="K211" s="527"/>
      <c r="L211" s="529"/>
      <c r="M211" s="527"/>
      <c r="N211" s="543"/>
      <c r="O211" s="651">
        <f t="shared" si="652"/>
        <v>0</v>
      </c>
      <c r="P211" s="1090">
        <f t="shared" si="653"/>
        <v>0</v>
      </c>
      <c r="Q211" s="641">
        <f t="shared" si="631"/>
        <v>0</v>
      </c>
      <c r="R211" s="640">
        <v>1</v>
      </c>
      <c r="S211" s="640" t="str">
        <f t="shared" si="632"/>
        <v>BUKU KAS UMUM</v>
      </c>
      <c r="T211" s="641">
        <f t="shared" si="633"/>
        <v>0</v>
      </c>
      <c r="U211" s="641">
        <f t="shared" si="634"/>
        <v>0</v>
      </c>
      <c r="V211" s="641">
        <f t="shared" si="635"/>
        <v>0</v>
      </c>
      <c r="W211" s="1082">
        <f t="shared" si="654"/>
        <v>0</v>
      </c>
      <c r="X211" s="641">
        <f t="shared" si="636"/>
        <v>0</v>
      </c>
      <c r="Y211" s="640">
        <f t="shared" si="655"/>
        <v>1</v>
      </c>
      <c r="Z211" s="640" t="str">
        <f t="shared" si="637"/>
        <v>BUKU KAS UMUM</v>
      </c>
      <c r="AA211" s="1083">
        <f t="shared" si="638"/>
        <v>0</v>
      </c>
      <c r="AB211" s="1055">
        <v>10</v>
      </c>
      <c r="AC211" s="1056" t="str">
        <f t="shared" si="656"/>
        <v>BUKU PEMBANTU PAJAK UP &amp; LS</v>
      </c>
      <c r="AD211" s="1057">
        <f t="shared" si="657"/>
        <v>0</v>
      </c>
      <c r="AE211" s="1057">
        <f t="shared" si="658"/>
        <v>0</v>
      </c>
      <c r="AF211" s="1057">
        <f t="shared" si="659"/>
        <v>0</v>
      </c>
      <c r="AG211" s="1057">
        <f t="shared" si="660"/>
        <v>0</v>
      </c>
      <c r="AH211" s="1057">
        <f t="shared" si="661"/>
        <v>0</v>
      </c>
      <c r="AI211" s="1058">
        <f t="shared" si="535"/>
        <v>10</v>
      </c>
      <c r="AJ211" s="1058" t="str">
        <f t="shared" si="662"/>
        <v>BUKU PEMBANTU PAJAK UP &amp; LS</v>
      </c>
      <c r="AK211" s="1059">
        <f t="shared" si="639"/>
        <v>0</v>
      </c>
      <c r="AL211" s="1014">
        <v>2</v>
      </c>
      <c r="AM211" s="1015" t="str">
        <f t="shared" si="663"/>
        <v>BUKU PEMBANTU KAS TUNAI</v>
      </c>
      <c r="AN211" s="1016">
        <f t="shared" si="640"/>
        <v>0</v>
      </c>
      <c r="AO211" s="1015">
        <f t="shared" si="601"/>
        <v>2</v>
      </c>
      <c r="AP211" s="1015" t="str">
        <f t="shared" si="664"/>
        <v>BUKU PEMBANTU KAS TUNAI</v>
      </c>
      <c r="AQ211" s="1017">
        <f t="shared" si="596"/>
        <v>0</v>
      </c>
      <c r="AR211" s="979">
        <v>3</v>
      </c>
      <c r="AS211" s="980" t="str">
        <f t="shared" si="665"/>
        <v>BUKU PEMBANTU BANK</v>
      </c>
      <c r="AT211" s="981">
        <f t="shared" si="641"/>
        <v>0</v>
      </c>
      <c r="AU211" s="981">
        <f t="shared" si="642"/>
        <v>0</v>
      </c>
      <c r="AV211" s="982">
        <f t="shared" si="666"/>
        <v>0</v>
      </c>
      <c r="AW211" s="983">
        <f t="shared" si="537"/>
        <v>3</v>
      </c>
      <c r="AX211" s="980" t="str">
        <f t="shared" si="667"/>
        <v>BUKU PEMBANTU BANK</v>
      </c>
      <c r="AY211" s="984">
        <f t="shared" si="643"/>
        <v>0</v>
      </c>
      <c r="AZ211" s="702">
        <v>4</v>
      </c>
      <c r="BA211" s="649" t="str">
        <f t="shared" si="668"/>
        <v>BUKU PEMBANTU BPP</v>
      </c>
      <c r="BB211" s="651">
        <f t="shared" si="597"/>
        <v>0</v>
      </c>
      <c r="BC211" s="650">
        <f t="shared" si="602"/>
        <v>4</v>
      </c>
      <c r="BD211" s="649" t="str">
        <f t="shared" si="669"/>
        <v>BUKU PEMBANTU BPP</v>
      </c>
      <c r="BE211" s="709">
        <f t="shared" si="598"/>
        <v>0</v>
      </c>
      <c r="BF211" s="944">
        <v>5</v>
      </c>
      <c r="BG211" s="945" t="str">
        <f t="shared" si="670"/>
        <v>BUKU PEMBANTU UANG PERSEDIAAN</v>
      </c>
      <c r="BH211" s="946">
        <f t="shared" si="644"/>
        <v>0</v>
      </c>
      <c r="BI211" s="945">
        <f t="shared" si="603"/>
        <v>5</v>
      </c>
      <c r="BJ211" s="947" t="str">
        <f t="shared" si="671"/>
        <v>BUKU PEMBANTU UANG PERSEDIAAN</v>
      </c>
      <c r="BK211" s="948">
        <f t="shared" si="599"/>
        <v>0</v>
      </c>
      <c r="BL211" s="909">
        <v>6</v>
      </c>
      <c r="BM211" s="910" t="str">
        <f t="shared" si="672"/>
        <v>BUKU PEMBANTU LS BENDAHARA</v>
      </c>
      <c r="BN211" s="911">
        <f t="shared" si="645"/>
        <v>0</v>
      </c>
      <c r="BO211" s="910">
        <f t="shared" si="604"/>
        <v>6</v>
      </c>
      <c r="BP211" s="912" t="str">
        <f t="shared" si="673"/>
        <v>BUKU PEMBANTU LS BENDAHARA</v>
      </c>
      <c r="BQ211" s="913">
        <f t="shared" si="646"/>
        <v>0</v>
      </c>
      <c r="BR211" s="702">
        <v>7</v>
      </c>
      <c r="BS211" s="650" t="str">
        <f t="shared" si="674"/>
        <v>BUKU PEMBANTU UANG MUKA PERJADIN</v>
      </c>
      <c r="BT211" s="651">
        <f t="shared" si="647"/>
        <v>0</v>
      </c>
      <c r="BU211" s="650">
        <f t="shared" si="605"/>
        <v>7</v>
      </c>
      <c r="BV211" s="649" t="str">
        <f t="shared" si="675"/>
        <v>BUKU PEMBANTU UANG MUKA PERJADIN</v>
      </c>
      <c r="BW211" s="709">
        <f t="shared" si="648"/>
        <v>0</v>
      </c>
      <c r="BX211" s="873">
        <v>8</v>
      </c>
      <c r="BY211" s="874" t="str">
        <f t="shared" si="676"/>
        <v>BUKU PEMBANTU PAJAK UP</v>
      </c>
      <c r="BZ211" s="875">
        <f t="shared" si="595"/>
        <v>0</v>
      </c>
      <c r="CA211" s="876">
        <f t="shared" si="606"/>
        <v>8</v>
      </c>
      <c r="CB211" s="874" t="str">
        <f t="shared" si="677"/>
        <v>BUKU PEMBANTU PAJAK UP</v>
      </c>
      <c r="CC211" s="877">
        <f t="shared" si="600"/>
        <v>0</v>
      </c>
      <c r="CD211" s="805">
        <v>9</v>
      </c>
      <c r="CE211" s="806" t="str">
        <f t="shared" si="678"/>
        <v>BUKU PEMBANTU BUNGA REKENING</v>
      </c>
      <c r="CF211" s="807">
        <f t="shared" si="649"/>
        <v>0</v>
      </c>
      <c r="CG211" s="806">
        <f t="shared" si="607"/>
        <v>9</v>
      </c>
      <c r="CH211" s="806" t="str">
        <f t="shared" si="679"/>
        <v>BUKU PEMBANTU BUNGA REKENING</v>
      </c>
      <c r="CI211" s="808">
        <f t="shared" si="650"/>
        <v>0</v>
      </c>
      <c r="CJ211" s="835">
        <v>10</v>
      </c>
      <c r="CK211" s="836" t="str">
        <f t="shared" si="680"/>
        <v>BUKU PEMBANTU PAJAK UP &amp; LS</v>
      </c>
      <c r="CL211" s="837">
        <f t="shared" si="681"/>
        <v>0</v>
      </c>
      <c r="CM211" s="836">
        <f t="shared" si="608"/>
        <v>10</v>
      </c>
      <c r="CN211" s="836" t="str">
        <f t="shared" si="682"/>
        <v>BUKU PEMBANTU PAJAK UP &amp; LS</v>
      </c>
      <c r="CO211" s="838">
        <f t="shared" si="683"/>
        <v>0</v>
      </c>
      <c r="CP211" s="786">
        <f t="shared" si="684"/>
        <v>0</v>
      </c>
      <c r="CQ211" s="787">
        <f t="shared" si="685"/>
        <v>0</v>
      </c>
      <c r="CR211" s="782">
        <f t="shared" si="686"/>
        <v>0</v>
      </c>
      <c r="CS211" s="733">
        <v>11</v>
      </c>
      <c r="CT211" s="734" t="str">
        <f t="shared" si="687"/>
        <v>BUKU PENGESAHAN BELANJA</v>
      </c>
      <c r="CU211" s="735">
        <f t="shared" si="688"/>
        <v>0</v>
      </c>
      <c r="CV211" s="734">
        <f t="shared" si="545"/>
        <v>11</v>
      </c>
      <c r="CW211" s="736" t="str">
        <f t="shared" si="689"/>
        <v>BUKU PENGESAHAN BELANJA</v>
      </c>
      <c r="CX211" s="737">
        <f t="shared" si="690"/>
        <v>0</v>
      </c>
      <c r="CY211" s="769">
        <v>12</v>
      </c>
      <c r="CZ211" s="770" t="str">
        <f t="shared" si="651"/>
        <v>BUKU PENGEMBALIAN BELANJA</v>
      </c>
      <c r="DA211" s="771">
        <f t="shared" si="594"/>
        <v>0</v>
      </c>
      <c r="DB211" s="770">
        <f t="shared" si="523"/>
        <v>12</v>
      </c>
      <c r="DC211" s="770" t="str">
        <f t="shared" si="691"/>
        <v>BUKU PENGEMBALIAN BELANJA</v>
      </c>
      <c r="DD211" s="772">
        <f t="shared" si="692"/>
        <v>0</v>
      </c>
    </row>
    <row r="212" spans="1:108" ht="11.25" customHeight="1" x14ac:dyDescent="0.2">
      <c r="A212" s="647"/>
      <c r="B212" s="63"/>
      <c r="C212" s="677"/>
      <c r="D212" s="601"/>
      <c r="E212" s="653"/>
      <c r="F212" s="635"/>
      <c r="G212" s="684"/>
      <c r="H212" s="624"/>
      <c r="I212" s="650"/>
      <c r="J212" s="543"/>
      <c r="K212" s="527"/>
      <c r="L212" s="529"/>
      <c r="M212" s="527"/>
      <c r="N212" s="543"/>
      <c r="O212" s="651">
        <f t="shared" si="652"/>
        <v>0</v>
      </c>
      <c r="P212" s="1090">
        <f t="shared" si="653"/>
        <v>0</v>
      </c>
      <c r="Q212" s="641">
        <f t="shared" si="631"/>
        <v>0</v>
      </c>
      <c r="R212" s="640">
        <v>1</v>
      </c>
      <c r="S212" s="640" t="str">
        <f t="shared" si="632"/>
        <v>BUKU KAS UMUM</v>
      </c>
      <c r="T212" s="641">
        <f t="shared" si="633"/>
        <v>0</v>
      </c>
      <c r="U212" s="641">
        <f t="shared" si="634"/>
        <v>0</v>
      </c>
      <c r="V212" s="641">
        <f t="shared" si="635"/>
        <v>0</v>
      </c>
      <c r="W212" s="1082">
        <f t="shared" si="654"/>
        <v>0</v>
      </c>
      <c r="X212" s="641">
        <f t="shared" si="636"/>
        <v>0</v>
      </c>
      <c r="Y212" s="640">
        <f t="shared" si="655"/>
        <v>1</v>
      </c>
      <c r="Z212" s="640" t="str">
        <f t="shared" si="637"/>
        <v>BUKU KAS UMUM</v>
      </c>
      <c r="AA212" s="1083">
        <f t="shared" si="638"/>
        <v>0</v>
      </c>
      <c r="AB212" s="1055">
        <v>10</v>
      </c>
      <c r="AC212" s="1056" t="str">
        <f t="shared" si="656"/>
        <v>BUKU PEMBANTU PAJAK UP &amp; LS</v>
      </c>
      <c r="AD212" s="1057">
        <f t="shared" si="657"/>
        <v>0</v>
      </c>
      <c r="AE212" s="1057">
        <f t="shared" si="658"/>
        <v>0</v>
      </c>
      <c r="AF212" s="1057">
        <f t="shared" si="659"/>
        <v>0</v>
      </c>
      <c r="AG212" s="1057">
        <f t="shared" si="660"/>
        <v>0</v>
      </c>
      <c r="AH212" s="1057">
        <f t="shared" si="661"/>
        <v>0</v>
      </c>
      <c r="AI212" s="1058">
        <f t="shared" si="535"/>
        <v>10</v>
      </c>
      <c r="AJ212" s="1058" t="str">
        <f t="shared" si="662"/>
        <v>BUKU PEMBANTU PAJAK UP &amp; LS</v>
      </c>
      <c r="AK212" s="1059">
        <f t="shared" si="639"/>
        <v>0</v>
      </c>
      <c r="AL212" s="1014">
        <v>2</v>
      </c>
      <c r="AM212" s="1015" t="str">
        <f t="shared" si="663"/>
        <v>BUKU PEMBANTU KAS TUNAI</v>
      </c>
      <c r="AN212" s="1016">
        <f t="shared" si="640"/>
        <v>0</v>
      </c>
      <c r="AO212" s="1015">
        <f t="shared" si="601"/>
        <v>2</v>
      </c>
      <c r="AP212" s="1015" t="str">
        <f t="shared" si="664"/>
        <v>BUKU PEMBANTU KAS TUNAI</v>
      </c>
      <c r="AQ212" s="1017">
        <f t="shared" si="596"/>
        <v>0</v>
      </c>
      <c r="AR212" s="979">
        <v>3</v>
      </c>
      <c r="AS212" s="980" t="str">
        <f t="shared" si="665"/>
        <v>BUKU PEMBANTU BANK</v>
      </c>
      <c r="AT212" s="981">
        <f t="shared" si="641"/>
        <v>0</v>
      </c>
      <c r="AU212" s="981">
        <f t="shared" si="642"/>
        <v>0</v>
      </c>
      <c r="AV212" s="982">
        <f t="shared" si="666"/>
        <v>0</v>
      </c>
      <c r="AW212" s="983">
        <f t="shared" si="537"/>
        <v>3</v>
      </c>
      <c r="AX212" s="980" t="str">
        <f t="shared" si="667"/>
        <v>BUKU PEMBANTU BANK</v>
      </c>
      <c r="AY212" s="984">
        <f t="shared" si="643"/>
        <v>0</v>
      </c>
      <c r="AZ212" s="702">
        <v>4</v>
      </c>
      <c r="BA212" s="649" t="str">
        <f t="shared" si="668"/>
        <v>BUKU PEMBANTU BPP</v>
      </c>
      <c r="BB212" s="651">
        <f t="shared" si="597"/>
        <v>0</v>
      </c>
      <c r="BC212" s="650">
        <f t="shared" si="602"/>
        <v>4</v>
      </c>
      <c r="BD212" s="649" t="str">
        <f t="shared" si="669"/>
        <v>BUKU PEMBANTU BPP</v>
      </c>
      <c r="BE212" s="709">
        <f t="shared" si="598"/>
        <v>0</v>
      </c>
      <c r="BF212" s="944">
        <v>5</v>
      </c>
      <c r="BG212" s="945" t="str">
        <f t="shared" si="670"/>
        <v>BUKU PEMBANTU UANG PERSEDIAAN</v>
      </c>
      <c r="BH212" s="946">
        <f t="shared" si="644"/>
        <v>0</v>
      </c>
      <c r="BI212" s="945">
        <f t="shared" si="603"/>
        <v>5</v>
      </c>
      <c r="BJ212" s="947" t="str">
        <f t="shared" si="671"/>
        <v>BUKU PEMBANTU UANG PERSEDIAAN</v>
      </c>
      <c r="BK212" s="948">
        <f t="shared" si="599"/>
        <v>0</v>
      </c>
      <c r="BL212" s="909">
        <v>6</v>
      </c>
      <c r="BM212" s="910" t="str">
        <f t="shared" si="672"/>
        <v>BUKU PEMBANTU LS BENDAHARA</v>
      </c>
      <c r="BN212" s="911">
        <f t="shared" si="645"/>
        <v>0</v>
      </c>
      <c r="BO212" s="910">
        <f t="shared" si="604"/>
        <v>6</v>
      </c>
      <c r="BP212" s="912" t="str">
        <f t="shared" si="673"/>
        <v>BUKU PEMBANTU LS BENDAHARA</v>
      </c>
      <c r="BQ212" s="913">
        <f t="shared" si="646"/>
        <v>0</v>
      </c>
      <c r="BR212" s="702">
        <v>7</v>
      </c>
      <c r="BS212" s="650" t="str">
        <f t="shared" si="674"/>
        <v>BUKU PEMBANTU UANG MUKA PERJADIN</v>
      </c>
      <c r="BT212" s="651">
        <f t="shared" si="647"/>
        <v>0</v>
      </c>
      <c r="BU212" s="650">
        <f t="shared" si="605"/>
        <v>7</v>
      </c>
      <c r="BV212" s="649" t="str">
        <f t="shared" si="675"/>
        <v>BUKU PEMBANTU UANG MUKA PERJADIN</v>
      </c>
      <c r="BW212" s="709">
        <f t="shared" si="648"/>
        <v>0</v>
      </c>
      <c r="BX212" s="873">
        <v>8</v>
      </c>
      <c r="BY212" s="874" t="str">
        <f t="shared" si="676"/>
        <v>BUKU PEMBANTU PAJAK UP</v>
      </c>
      <c r="BZ212" s="875">
        <f t="shared" si="595"/>
        <v>0</v>
      </c>
      <c r="CA212" s="876">
        <f t="shared" si="606"/>
        <v>8</v>
      </c>
      <c r="CB212" s="874" t="str">
        <f t="shared" si="677"/>
        <v>BUKU PEMBANTU PAJAK UP</v>
      </c>
      <c r="CC212" s="877">
        <f t="shared" si="600"/>
        <v>0</v>
      </c>
      <c r="CD212" s="805">
        <v>9</v>
      </c>
      <c r="CE212" s="806" t="str">
        <f t="shared" si="678"/>
        <v>BUKU PEMBANTU BUNGA REKENING</v>
      </c>
      <c r="CF212" s="807">
        <f t="shared" si="649"/>
        <v>0</v>
      </c>
      <c r="CG212" s="806">
        <f t="shared" si="607"/>
        <v>9</v>
      </c>
      <c r="CH212" s="806" t="str">
        <f t="shared" si="679"/>
        <v>BUKU PEMBANTU BUNGA REKENING</v>
      </c>
      <c r="CI212" s="808">
        <f t="shared" si="650"/>
        <v>0</v>
      </c>
      <c r="CJ212" s="835">
        <v>10</v>
      </c>
      <c r="CK212" s="836" t="str">
        <f t="shared" si="680"/>
        <v>BUKU PEMBANTU PAJAK UP &amp; LS</v>
      </c>
      <c r="CL212" s="837">
        <f t="shared" si="681"/>
        <v>0</v>
      </c>
      <c r="CM212" s="836">
        <f t="shared" si="608"/>
        <v>10</v>
      </c>
      <c r="CN212" s="836" t="str">
        <f t="shared" si="682"/>
        <v>BUKU PEMBANTU PAJAK UP &amp; LS</v>
      </c>
      <c r="CO212" s="838">
        <f t="shared" si="683"/>
        <v>0</v>
      </c>
      <c r="CP212" s="786">
        <f t="shared" si="684"/>
        <v>0</v>
      </c>
      <c r="CQ212" s="787">
        <f t="shared" si="685"/>
        <v>0</v>
      </c>
      <c r="CR212" s="782">
        <f t="shared" si="686"/>
        <v>0</v>
      </c>
      <c r="CS212" s="733">
        <v>11</v>
      </c>
      <c r="CT212" s="734" t="str">
        <f t="shared" si="687"/>
        <v>BUKU PENGESAHAN BELANJA</v>
      </c>
      <c r="CU212" s="735">
        <f t="shared" si="688"/>
        <v>0</v>
      </c>
      <c r="CV212" s="734">
        <f t="shared" si="545"/>
        <v>11</v>
      </c>
      <c r="CW212" s="736" t="str">
        <f t="shared" si="689"/>
        <v>BUKU PENGESAHAN BELANJA</v>
      </c>
      <c r="CX212" s="737">
        <f t="shared" si="690"/>
        <v>0</v>
      </c>
      <c r="CY212" s="769">
        <v>12</v>
      </c>
      <c r="CZ212" s="770" t="str">
        <f t="shared" si="651"/>
        <v>BUKU PENGEMBALIAN BELANJA</v>
      </c>
      <c r="DA212" s="771">
        <f t="shared" si="594"/>
        <v>0</v>
      </c>
      <c r="DB212" s="770">
        <f t="shared" si="523"/>
        <v>12</v>
      </c>
      <c r="DC212" s="770" t="str">
        <f t="shared" si="691"/>
        <v>BUKU PENGEMBALIAN BELANJA</v>
      </c>
      <c r="DD212" s="772">
        <f t="shared" si="692"/>
        <v>0</v>
      </c>
    </row>
    <row r="213" spans="1:108" ht="11.25" customHeight="1" x14ac:dyDescent="0.2">
      <c r="A213" s="647"/>
      <c r="B213" s="63"/>
      <c r="C213" s="677"/>
      <c r="D213" s="540"/>
      <c r="E213" s="653"/>
      <c r="F213" s="635"/>
      <c r="G213" s="684"/>
      <c r="H213" s="624"/>
      <c r="I213" s="650"/>
      <c r="J213" s="543"/>
      <c r="K213" s="688"/>
      <c r="L213" s="529"/>
      <c r="M213" s="688"/>
      <c r="N213" s="543"/>
      <c r="O213" s="651">
        <f t="shared" si="652"/>
        <v>0</v>
      </c>
      <c r="P213" s="1090">
        <f t="shared" si="653"/>
        <v>0</v>
      </c>
      <c r="Q213" s="641">
        <f t="shared" si="631"/>
        <v>0</v>
      </c>
      <c r="R213" s="640">
        <v>1</v>
      </c>
      <c r="S213" s="640" t="str">
        <f t="shared" si="632"/>
        <v>BUKU KAS UMUM</v>
      </c>
      <c r="T213" s="641">
        <f t="shared" si="633"/>
        <v>0</v>
      </c>
      <c r="U213" s="641">
        <f t="shared" si="634"/>
        <v>0</v>
      </c>
      <c r="V213" s="641">
        <f t="shared" si="635"/>
        <v>0</v>
      </c>
      <c r="W213" s="1082">
        <f t="shared" si="654"/>
        <v>0</v>
      </c>
      <c r="X213" s="641">
        <f t="shared" si="636"/>
        <v>0</v>
      </c>
      <c r="Y213" s="640">
        <f t="shared" si="655"/>
        <v>1</v>
      </c>
      <c r="Z213" s="640" t="str">
        <f t="shared" si="637"/>
        <v>BUKU KAS UMUM</v>
      </c>
      <c r="AA213" s="1083">
        <f t="shared" si="638"/>
        <v>0</v>
      </c>
      <c r="AB213" s="1055">
        <v>10</v>
      </c>
      <c r="AC213" s="1056" t="str">
        <f t="shared" si="656"/>
        <v>BUKU PEMBANTU PAJAK UP &amp; LS</v>
      </c>
      <c r="AD213" s="1057">
        <f t="shared" si="657"/>
        <v>0</v>
      </c>
      <c r="AE213" s="1057">
        <f t="shared" si="658"/>
        <v>0</v>
      </c>
      <c r="AF213" s="1057">
        <f t="shared" si="659"/>
        <v>0</v>
      </c>
      <c r="AG213" s="1057">
        <f t="shared" si="660"/>
        <v>0</v>
      </c>
      <c r="AH213" s="1057">
        <f t="shared" si="661"/>
        <v>0</v>
      </c>
      <c r="AI213" s="1058">
        <f t="shared" si="535"/>
        <v>10</v>
      </c>
      <c r="AJ213" s="1058" t="str">
        <f t="shared" si="662"/>
        <v>BUKU PEMBANTU PAJAK UP &amp; LS</v>
      </c>
      <c r="AK213" s="1059">
        <f t="shared" si="639"/>
        <v>0</v>
      </c>
      <c r="AL213" s="1014">
        <v>2</v>
      </c>
      <c r="AM213" s="1015" t="str">
        <f t="shared" si="663"/>
        <v>BUKU PEMBANTU KAS TUNAI</v>
      </c>
      <c r="AN213" s="1016">
        <f t="shared" si="640"/>
        <v>0</v>
      </c>
      <c r="AO213" s="1015">
        <f t="shared" si="601"/>
        <v>2</v>
      </c>
      <c r="AP213" s="1015" t="str">
        <f t="shared" si="664"/>
        <v>BUKU PEMBANTU KAS TUNAI</v>
      </c>
      <c r="AQ213" s="1017">
        <f t="shared" si="596"/>
        <v>0</v>
      </c>
      <c r="AR213" s="979">
        <v>3</v>
      </c>
      <c r="AS213" s="980" t="str">
        <f t="shared" si="665"/>
        <v>BUKU PEMBANTU BANK</v>
      </c>
      <c r="AT213" s="981">
        <f t="shared" si="641"/>
        <v>0</v>
      </c>
      <c r="AU213" s="981">
        <f t="shared" si="642"/>
        <v>0</v>
      </c>
      <c r="AV213" s="982">
        <f t="shared" si="666"/>
        <v>0</v>
      </c>
      <c r="AW213" s="983">
        <f t="shared" si="537"/>
        <v>3</v>
      </c>
      <c r="AX213" s="980" t="str">
        <f t="shared" si="667"/>
        <v>BUKU PEMBANTU BANK</v>
      </c>
      <c r="AY213" s="984">
        <f t="shared" si="643"/>
        <v>0</v>
      </c>
      <c r="AZ213" s="702">
        <v>4</v>
      </c>
      <c r="BA213" s="649" t="str">
        <f t="shared" si="668"/>
        <v>BUKU PEMBANTU BPP</v>
      </c>
      <c r="BB213" s="651">
        <f t="shared" si="597"/>
        <v>0</v>
      </c>
      <c r="BC213" s="650">
        <f t="shared" si="602"/>
        <v>4</v>
      </c>
      <c r="BD213" s="649" t="str">
        <f t="shared" si="669"/>
        <v>BUKU PEMBANTU BPP</v>
      </c>
      <c r="BE213" s="709">
        <f t="shared" si="598"/>
        <v>0</v>
      </c>
      <c r="BF213" s="944">
        <v>5</v>
      </c>
      <c r="BG213" s="945" t="str">
        <f t="shared" si="670"/>
        <v>BUKU PEMBANTU UANG PERSEDIAAN</v>
      </c>
      <c r="BH213" s="946">
        <f t="shared" si="644"/>
        <v>0</v>
      </c>
      <c r="BI213" s="945">
        <f t="shared" si="603"/>
        <v>5</v>
      </c>
      <c r="BJ213" s="947" t="str">
        <f t="shared" si="671"/>
        <v>BUKU PEMBANTU UANG PERSEDIAAN</v>
      </c>
      <c r="BK213" s="948">
        <f t="shared" si="599"/>
        <v>0</v>
      </c>
      <c r="BL213" s="909">
        <v>6</v>
      </c>
      <c r="BM213" s="910" t="str">
        <f t="shared" si="672"/>
        <v>BUKU PEMBANTU LS BENDAHARA</v>
      </c>
      <c r="BN213" s="911">
        <f t="shared" si="645"/>
        <v>0</v>
      </c>
      <c r="BO213" s="910">
        <f t="shared" si="604"/>
        <v>6</v>
      </c>
      <c r="BP213" s="912" t="str">
        <f t="shared" si="673"/>
        <v>BUKU PEMBANTU LS BENDAHARA</v>
      </c>
      <c r="BQ213" s="913">
        <f t="shared" si="646"/>
        <v>0</v>
      </c>
      <c r="BR213" s="702">
        <v>7</v>
      </c>
      <c r="BS213" s="650" t="str">
        <f t="shared" si="674"/>
        <v>BUKU PEMBANTU UANG MUKA PERJADIN</v>
      </c>
      <c r="BT213" s="651">
        <f t="shared" si="647"/>
        <v>0</v>
      </c>
      <c r="BU213" s="650">
        <f t="shared" si="605"/>
        <v>7</v>
      </c>
      <c r="BV213" s="649" t="str">
        <f t="shared" si="675"/>
        <v>BUKU PEMBANTU UANG MUKA PERJADIN</v>
      </c>
      <c r="BW213" s="709">
        <f t="shared" si="648"/>
        <v>0</v>
      </c>
      <c r="BX213" s="873">
        <v>8</v>
      </c>
      <c r="BY213" s="874" t="str">
        <f t="shared" si="676"/>
        <v>BUKU PEMBANTU PAJAK UP</v>
      </c>
      <c r="BZ213" s="875">
        <f t="shared" si="595"/>
        <v>0</v>
      </c>
      <c r="CA213" s="876">
        <f t="shared" si="606"/>
        <v>8</v>
      </c>
      <c r="CB213" s="874" t="str">
        <f t="shared" si="677"/>
        <v>BUKU PEMBANTU PAJAK UP</v>
      </c>
      <c r="CC213" s="877">
        <f t="shared" si="600"/>
        <v>0</v>
      </c>
      <c r="CD213" s="805">
        <v>9</v>
      </c>
      <c r="CE213" s="806" t="str">
        <f t="shared" si="678"/>
        <v>BUKU PEMBANTU BUNGA REKENING</v>
      </c>
      <c r="CF213" s="807">
        <f t="shared" si="649"/>
        <v>0</v>
      </c>
      <c r="CG213" s="806">
        <f t="shared" si="607"/>
        <v>9</v>
      </c>
      <c r="CH213" s="806" t="str">
        <f t="shared" si="679"/>
        <v>BUKU PEMBANTU BUNGA REKENING</v>
      </c>
      <c r="CI213" s="808">
        <f t="shared" si="650"/>
        <v>0</v>
      </c>
      <c r="CJ213" s="835">
        <v>10</v>
      </c>
      <c r="CK213" s="836" t="str">
        <f t="shared" si="680"/>
        <v>BUKU PEMBANTU PAJAK UP &amp; LS</v>
      </c>
      <c r="CL213" s="837">
        <f t="shared" si="681"/>
        <v>0</v>
      </c>
      <c r="CM213" s="836">
        <f t="shared" si="608"/>
        <v>10</v>
      </c>
      <c r="CN213" s="836" t="str">
        <f t="shared" si="682"/>
        <v>BUKU PEMBANTU PAJAK UP &amp; LS</v>
      </c>
      <c r="CO213" s="838">
        <f t="shared" si="683"/>
        <v>0</v>
      </c>
      <c r="CP213" s="786">
        <f t="shared" si="684"/>
        <v>0</v>
      </c>
      <c r="CQ213" s="787">
        <f t="shared" si="685"/>
        <v>0</v>
      </c>
      <c r="CR213" s="782">
        <f t="shared" si="686"/>
        <v>0</v>
      </c>
      <c r="CS213" s="733">
        <v>11</v>
      </c>
      <c r="CT213" s="734" t="str">
        <f t="shared" si="687"/>
        <v>BUKU PENGESAHAN BELANJA</v>
      </c>
      <c r="CU213" s="735">
        <f t="shared" si="688"/>
        <v>0</v>
      </c>
      <c r="CV213" s="734">
        <f t="shared" si="545"/>
        <v>11</v>
      </c>
      <c r="CW213" s="736" t="str">
        <f t="shared" si="689"/>
        <v>BUKU PENGESAHAN BELANJA</v>
      </c>
      <c r="CX213" s="737">
        <f t="shared" si="690"/>
        <v>0</v>
      </c>
      <c r="CY213" s="769">
        <v>12</v>
      </c>
      <c r="CZ213" s="770" t="str">
        <f t="shared" si="651"/>
        <v>BUKU PENGEMBALIAN BELANJA</v>
      </c>
      <c r="DA213" s="771">
        <f t="shared" si="594"/>
        <v>0</v>
      </c>
      <c r="DB213" s="770">
        <f t="shared" si="523"/>
        <v>12</v>
      </c>
      <c r="DC213" s="770" t="str">
        <f t="shared" si="691"/>
        <v>BUKU PENGEMBALIAN BELANJA</v>
      </c>
      <c r="DD213" s="772">
        <f t="shared" si="692"/>
        <v>0</v>
      </c>
    </row>
    <row r="214" spans="1:108" ht="11.25" customHeight="1" x14ac:dyDescent="0.2">
      <c r="A214" s="647"/>
      <c r="B214" s="63"/>
      <c r="C214" s="677"/>
      <c r="D214" s="601"/>
      <c r="E214" s="653"/>
      <c r="F214" s="635"/>
      <c r="G214" s="689"/>
      <c r="H214" s="624"/>
      <c r="I214" s="650"/>
      <c r="J214" s="543"/>
      <c r="K214" s="688"/>
      <c r="L214" s="529"/>
      <c r="M214" s="688"/>
      <c r="N214" s="543"/>
      <c r="O214" s="651">
        <f t="shared" si="652"/>
        <v>0</v>
      </c>
      <c r="P214" s="1090">
        <f t="shared" si="653"/>
        <v>0</v>
      </c>
      <c r="Q214" s="641">
        <f t="shared" si="631"/>
        <v>0</v>
      </c>
      <c r="R214" s="640">
        <v>1</v>
      </c>
      <c r="S214" s="640" t="str">
        <f t="shared" si="632"/>
        <v>BUKU KAS UMUM</v>
      </c>
      <c r="T214" s="641">
        <f t="shared" si="633"/>
        <v>0</v>
      </c>
      <c r="U214" s="641">
        <f t="shared" si="634"/>
        <v>0</v>
      </c>
      <c r="V214" s="641">
        <f t="shared" si="635"/>
        <v>0</v>
      </c>
      <c r="W214" s="1082">
        <f t="shared" si="654"/>
        <v>0</v>
      </c>
      <c r="X214" s="641">
        <f t="shared" si="636"/>
        <v>0</v>
      </c>
      <c r="Y214" s="640">
        <f t="shared" si="655"/>
        <v>1</v>
      </c>
      <c r="Z214" s="640" t="str">
        <f t="shared" si="637"/>
        <v>BUKU KAS UMUM</v>
      </c>
      <c r="AA214" s="1083">
        <f t="shared" si="638"/>
        <v>0</v>
      </c>
      <c r="AB214" s="1055">
        <v>10</v>
      </c>
      <c r="AC214" s="1056" t="str">
        <f t="shared" si="656"/>
        <v>BUKU PEMBANTU PAJAK UP &amp; LS</v>
      </c>
      <c r="AD214" s="1057">
        <f t="shared" si="657"/>
        <v>0</v>
      </c>
      <c r="AE214" s="1057">
        <f t="shared" si="658"/>
        <v>0</v>
      </c>
      <c r="AF214" s="1057">
        <f t="shared" si="659"/>
        <v>0</v>
      </c>
      <c r="AG214" s="1057">
        <f t="shared" si="660"/>
        <v>0</v>
      </c>
      <c r="AH214" s="1057">
        <f t="shared" si="661"/>
        <v>0</v>
      </c>
      <c r="AI214" s="1058">
        <f t="shared" si="535"/>
        <v>10</v>
      </c>
      <c r="AJ214" s="1058" t="str">
        <f t="shared" si="662"/>
        <v>BUKU PEMBANTU PAJAK UP &amp; LS</v>
      </c>
      <c r="AK214" s="1059">
        <f t="shared" si="639"/>
        <v>0</v>
      </c>
      <c r="AL214" s="1014">
        <v>2</v>
      </c>
      <c r="AM214" s="1015" t="str">
        <f t="shared" si="663"/>
        <v>BUKU PEMBANTU KAS TUNAI</v>
      </c>
      <c r="AN214" s="1016">
        <f t="shared" si="640"/>
        <v>0</v>
      </c>
      <c r="AO214" s="1015">
        <f t="shared" si="601"/>
        <v>2</v>
      </c>
      <c r="AP214" s="1015" t="str">
        <f t="shared" si="664"/>
        <v>BUKU PEMBANTU KAS TUNAI</v>
      </c>
      <c r="AQ214" s="1017">
        <f t="shared" si="596"/>
        <v>0</v>
      </c>
      <c r="AR214" s="979">
        <v>3</v>
      </c>
      <c r="AS214" s="980" t="str">
        <f t="shared" si="665"/>
        <v>BUKU PEMBANTU BANK</v>
      </c>
      <c r="AT214" s="981">
        <f t="shared" si="641"/>
        <v>0</v>
      </c>
      <c r="AU214" s="981">
        <f t="shared" si="642"/>
        <v>0</v>
      </c>
      <c r="AV214" s="982">
        <f t="shared" si="666"/>
        <v>0</v>
      </c>
      <c r="AW214" s="983">
        <f t="shared" si="537"/>
        <v>3</v>
      </c>
      <c r="AX214" s="980" t="str">
        <f t="shared" si="667"/>
        <v>BUKU PEMBANTU BANK</v>
      </c>
      <c r="AY214" s="984">
        <f t="shared" si="643"/>
        <v>0</v>
      </c>
      <c r="AZ214" s="702">
        <v>4</v>
      </c>
      <c r="BA214" s="649" t="str">
        <f t="shared" si="668"/>
        <v>BUKU PEMBANTU BPP</v>
      </c>
      <c r="BB214" s="651">
        <f t="shared" si="597"/>
        <v>0</v>
      </c>
      <c r="BC214" s="650">
        <f t="shared" si="602"/>
        <v>4</v>
      </c>
      <c r="BD214" s="649" t="str">
        <f t="shared" si="669"/>
        <v>BUKU PEMBANTU BPP</v>
      </c>
      <c r="BE214" s="709">
        <f t="shared" si="598"/>
        <v>0</v>
      </c>
      <c r="BF214" s="944">
        <v>5</v>
      </c>
      <c r="BG214" s="945" t="str">
        <f t="shared" si="670"/>
        <v>BUKU PEMBANTU UANG PERSEDIAAN</v>
      </c>
      <c r="BH214" s="946">
        <f t="shared" si="644"/>
        <v>0</v>
      </c>
      <c r="BI214" s="945">
        <f t="shared" si="603"/>
        <v>5</v>
      </c>
      <c r="BJ214" s="947" t="str">
        <f t="shared" si="671"/>
        <v>BUKU PEMBANTU UANG PERSEDIAAN</v>
      </c>
      <c r="BK214" s="948">
        <f t="shared" si="599"/>
        <v>0</v>
      </c>
      <c r="BL214" s="909">
        <v>6</v>
      </c>
      <c r="BM214" s="910" t="str">
        <f t="shared" si="672"/>
        <v>BUKU PEMBANTU LS BENDAHARA</v>
      </c>
      <c r="BN214" s="911">
        <f t="shared" si="645"/>
        <v>0</v>
      </c>
      <c r="BO214" s="910">
        <f t="shared" si="604"/>
        <v>6</v>
      </c>
      <c r="BP214" s="912" t="str">
        <f t="shared" si="673"/>
        <v>BUKU PEMBANTU LS BENDAHARA</v>
      </c>
      <c r="BQ214" s="913">
        <f t="shared" si="646"/>
        <v>0</v>
      </c>
      <c r="BR214" s="702">
        <v>7</v>
      </c>
      <c r="BS214" s="650" t="str">
        <f t="shared" si="674"/>
        <v>BUKU PEMBANTU UANG MUKA PERJADIN</v>
      </c>
      <c r="BT214" s="651">
        <f t="shared" si="647"/>
        <v>0</v>
      </c>
      <c r="BU214" s="650">
        <f t="shared" si="605"/>
        <v>7</v>
      </c>
      <c r="BV214" s="649" t="str">
        <f t="shared" si="675"/>
        <v>BUKU PEMBANTU UANG MUKA PERJADIN</v>
      </c>
      <c r="BW214" s="709">
        <f t="shared" si="648"/>
        <v>0</v>
      </c>
      <c r="BX214" s="873">
        <v>8</v>
      </c>
      <c r="BY214" s="874" t="str">
        <f t="shared" si="676"/>
        <v>BUKU PEMBANTU PAJAK UP</v>
      </c>
      <c r="BZ214" s="875">
        <f t="shared" si="595"/>
        <v>0</v>
      </c>
      <c r="CA214" s="876">
        <f t="shared" si="606"/>
        <v>8</v>
      </c>
      <c r="CB214" s="874" t="str">
        <f t="shared" si="677"/>
        <v>BUKU PEMBANTU PAJAK UP</v>
      </c>
      <c r="CC214" s="877">
        <f t="shared" si="600"/>
        <v>0</v>
      </c>
      <c r="CD214" s="805">
        <v>9</v>
      </c>
      <c r="CE214" s="806" t="str">
        <f t="shared" si="678"/>
        <v>BUKU PEMBANTU BUNGA REKENING</v>
      </c>
      <c r="CF214" s="807">
        <f t="shared" si="649"/>
        <v>0</v>
      </c>
      <c r="CG214" s="806">
        <f t="shared" si="607"/>
        <v>9</v>
      </c>
      <c r="CH214" s="806" t="str">
        <f t="shared" si="679"/>
        <v>BUKU PEMBANTU BUNGA REKENING</v>
      </c>
      <c r="CI214" s="808">
        <f t="shared" si="650"/>
        <v>0</v>
      </c>
      <c r="CJ214" s="835">
        <v>10</v>
      </c>
      <c r="CK214" s="836" t="str">
        <f t="shared" si="680"/>
        <v>BUKU PEMBANTU PAJAK UP &amp; LS</v>
      </c>
      <c r="CL214" s="837">
        <f t="shared" si="681"/>
        <v>0</v>
      </c>
      <c r="CM214" s="836">
        <f t="shared" si="608"/>
        <v>10</v>
      </c>
      <c r="CN214" s="836" t="str">
        <f t="shared" si="682"/>
        <v>BUKU PEMBANTU PAJAK UP &amp; LS</v>
      </c>
      <c r="CO214" s="838">
        <f t="shared" si="683"/>
        <v>0</v>
      </c>
      <c r="CP214" s="786">
        <f t="shared" si="684"/>
        <v>0</v>
      </c>
      <c r="CQ214" s="787">
        <f t="shared" si="685"/>
        <v>0</v>
      </c>
      <c r="CR214" s="782">
        <f t="shared" si="686"/>
        <v>0</v>
      </c>
      <c r="CS214" s="733">
        <v>11</v>
      </c>
      <c r="CT214" s="734" t="str">
        <f t="shared" si="687"/>
        <v>BUKU PENGESAHAN BELANJA</v>
      </c>
      <c r="CU214" s="735">
        <f t="shared" si="688"/>
        <v>0</v>
      </c>
      <c r="CV214" s="734">
        <f t="shared" si="545"/>
        <v>11</v>
      </c>
      <c r="CW214" s="736" t="str">
        <f t="shared" si="689"/>
        <v>BUKU PENGESAHAN BELANJA</v>
      </c>
      <c r="CX214" s="737">
        <f t="shared" si="690"/>
        <v>0</v>
      </c>
      <c r="CY214" s="769">
        <v>12</v>
      </c>
      <c r="CZ214" s="770" t="str">
        <f t="shared" si="651"/>
        <v>BUKU PENGEMBALIAN BELANJA</v>
      </c>
      <c r="DA214" s="771">
        <f t="shared" si="594"/>
        <v>0</v>
      </c>
      <c r="DB214" s="770">
        <f t="shared" si="523"/>
        <v>12</v>
      </c>
      <c r="DC214" s="770" t="str">
        <f t="shared" si="691"/>
        <v>BUKU PENGEMBALIAN BELANJA</v>
      </c>
      <c r="DD214" s="772">
        <f t="shared" si="692"/>
        <v>0</v>
      </c>
    </row>
    <row r="215" spans="1:108" ht="11.25" customHeight="1" x14ac:dyDescent="0.2">
      <c r="A215" s="647"/>
      <c r="B215" s="63"/>
      <c r="C215" s="677"/>
      <c r="D215" s="540"/>
      <c r="E215" s="653"/>
      <c r="F215" s="635"/>
      <c r="G215" s="689"/>
      <c r="H215" s="625"/>
      <c r="I215" s="650"/>
      <c r="J215" s="543"/>
      <c r="K215" s="688"/>
      <c r="L215" s="529"/>
      <c r="M215" s="543"/>
      <c r="N215" s="543"/>
      <c r="O215" s="651">
        <f t="shared" si="652"/>
        <v>0</v>
      </c>
      <c r="P215" s="1090">
        <f t="shared" si="653"/>
        <v>0</v>
      </c>
      <c r="Q215" s="641">
        <f t="shared" si="631"/>
        <v>0</v>
      </c>
      <c r="R215" s="640">
        <v>1</v>
      </c>
      <c r="S215" s="640" t="str">
        <f t="shared" si="632"/>
        <v>BUKU KAS UMUM</v>
      </c>
      <c r="T215" s="641">
        <f t="shared" si="633"/>
        <v>0</v>
      </c>
      <c r="U215" s="641">
        <f t="shared" si="634"/>
        <v>0</v>
      </c>
      <c r="V215" s="641">
        <f t="shared" si="635"/>
        <v>0</v>
      </c>
      <c r="W215" s="1082">
        <f t="shared" si="654"/>
        <v>0</v>
      </c>
      <c r="X215" s="641">
        <f t="shared" si="636"/>
        <v>0</v>
      </c>
      <c r="Y215" s="640">
        <f t="shared" si="655"/>
        <v>1</v>
      </c>
      <c r="Z215" s="640" t="str">
        <f t="shared" si="637"/>
        <v>BUKU KAS UMUM</v>
      </c>
      <c r="AA215" s="1083">
        <f t="shared" si="638"/>
        <v>0</v>
      </c>
      <c r="AB215" s="1055">
        <v>10</v>
      </c>
      <c r="AC215" s="1056" t="str">
        <f t="shared" si="656"/>
        <v>BUKU PEMBANTU PAJAK UP &amp; LS</v>
      </c>
      <c r="AD215" s="1057">
        <f t="shared" si="657"/>
        <v>0</v>
      </c>
      <c r="AE215" s="1057">
        <f t="shared" si="658"/>
        <v>0</v>
      </c>
      <c r="AF215" s="1057">
        <f t="shared" si="659"/>
        <v>0</v>
      </c>
      <c r="AG215" s="1057">
        <f t="shared" si="660"/>
        <v>0</v>
      </c>
      <c r="AH215" s="1057">
        <f t="shared" si="661"/>
        <v>0</v>
      </c>
      <c r="AI215" s="1058">
        <f t="shared" si="535"/>
        <v>10</v>
      </c>
      <c r="AJ215" s="1058" t="str">
        <f t="shared" si="662"/>
        <v>BUKU PEMBANTU PAJAK UP &amp; LS</v>
      </c>
      <c r="AK215" s="1059">
        <f t="shared" si="639"/>
        <v>0</v>
      </c>
      <c r="AL215" s="1014">
        <v>2</v>
      </c>
      <c r="AM215" s="1015" t="str">
        <f t="shared" si="663"/>
        <v>BUKU PEMBANTU KAS TUNAI</v>
      </c>
      <c r="AN215" s="1016">
        <f t="shared" si="640"/>
        <v>0</v>
      </c>
      <c r="AO215" s="1015">
        <f t="shared" si="601"/>
        <v>2</v>
      </c>
      <c r="AP215" s="1015" t="str">
        <f t="shared" si="664"/>
        <v>BUKU PEMBANTU KAS TUNAI</v>
      </c>
      <c r="AQ215" s="1017">
        <f t="shared" si="596"/>
        <v>0</v>
      </c>
      <c r="AR215" s="979">
        <v>3</v>
      </c>
      <c r="AS215" s="980" t="str">
        <f t="shared" si="665"/>
        <v>BUKU PEMBANTU BANK</v>
      </c>
      <c r="AT215" s="981">
        <f t="shared" si="641"/>
        <v>0</v>
      </c>
      <c r="AU215" s="981">
        <f t="shared" si="642"/>
        <v>0</v>
      </c>
      <c r="AV215" s="982">
        <f t="shared" si="666"/>
        <v>0</v>
      </c>
      <c r="AW215" s="983">
        <f t="shared" si="537"/>
        <v>3</v>
      </c>
      <c r="AX215" s="980" t="str">
        <f t="shared" si="667"/>
        <v>BUKU PEMBANTU BANK</v>
      </c>
      <c r="AY215" s="984">
        <f t="shared" si="643"/>
        <v>0</v>
      </c>
      <c r="AZ215" s="702">
        <v>4</v>
      </c>
      <c r="BA215" s="649" t="str">
        <f t="shared" si="668"/>
        <v>BUKU PEMBANTU BPP</v>
      </c>
      <c r="BB215" s="651">
        <f t="shared" si="597"/>
        <v>0</v>
      </c>
      <c r="BC215" s="650">
        <f t="shared" si="602"/>
        <v>4</v>
      </c>
      <c r="BD215" s="649" t="str">
        <f t="shared" si="669"/>
        <v>BUKU PEMBANTU BPP</v>
      </c>
      <c r="BE215" s="709">
        <f t="shared" si="598"/>
        <v>0</v>
      </c>
      <c r="BF215" s="944">
        <v>5</v>
      </c>
      <c r="BG215" s="945" t="str">
        <f t="shared" si="670"/>
        <v>BUKU PEMBANTU UANG PERSEDIAAN</v>
      </c>
      <c r="BH215" s="946">
        <f t="shared" si="644"/>
        <v>0</v>
      </c>
      <c r="BI215" s="945">
        <f t="shared" si="603"/>
        <v>5</v>
      </c>
      <c r="BJ215" s="947" t="str">
        <f t="shared" si="671"/>
        <v>BUKU PEMBANTU UANG PERSEDIAAN</v>
      </c>
      <c r="BK215" s="948">
        <f t="shared" si="599"/>
        <v>0</v>
      </c>
      <c r="BL215" s="909">
        <v>6</v>
      </c>
      <c r="BM215" s="910" t="str">
        <f t="shared" si="672"/>
        <v>BUKU PEMBANTU LS BENDAHARA</v>
      </c>
      <c r="BN215" s="911">
        <f t="shared" si="645"/>
        <v>0</v>
      </c>
      <c r="BO215" s="910">
        <f t="shared" si="604"/>
        <v>6</v>
      </c>
      <c r="BP215" s="912" t="str">
        <f t="shared" si="673"/>
        <v>BUKU PEMBANTU LS BENDAHARA</v>
      </c>
      <c r="BQ215" s="913">
        <f t="shared" si="646"/>
        <v>0</v>
      </c>
      <c r="BR215" s="702">
        <v>7</v>
      </c>
      <c r="BS215" s="650" t="str">
        <f t="shared" si="674"/>
        <v>BUKU PEMBANTU UANG MUKA PERJADIN</v>
      </c>
      <c r="BT215" s="651">
        <f t="shared" si="647"/>
        <v>0</v>
      </c>
      <c r="BU215" s="650">
        <f t="shared" si="605"/>
        <v>7</v>
      </c>
      <c r="BV215" s="649" t="str">
        <f t="shared" si="675"/>
        <v>BUKU PEMBANTU UANG MUKA PERJADIN</v>
      </c>
      <c r="BW215" s="709">
        <f t="shared" si="648"/>
        <v>0</v>
      </c>
      <c r="BX215" s="873">
        <v>8</v>
      </c>
      <c r="BY215" s="874" t="str">
        <f t="shared" si="676"/>
        <v>BUKU PEMBANTU PAJAK UP</v>
      </c>
      <c r="BZ215" s="875">
        <f t="shared" si="595"/>
        <v>0</v>
      </c>
      <c r="CA215" s="876">
        <f t="shared" si="606"/>
        <v>8</v>
      </c>
      <c r="CB215" s="874" t="str">
        <f t="shared" si="677"/>
        <v>BUKU PEMBANTU PAJAK UP</v>
      </c>
      <c r="CC215" s="877">
        <f t="shared" si="600"/>
        <v>0</v>
      </c>
      <c r="CD215" s="805">
        <v>9</v>
      </c>
      <c r="CE215" s="806" t="str">
        <f t="shared" si="678"/>
        <v>BUKU PEMBANTU BUNGA REKENING</v>
      </c>
      <c r="CF215" s="807">
        <f t="shared" si="649"/>
        <v>0</v>
      </c>
      <c r="CG215" s="806">
        <f t="shared" si="607"/>
        <v>9</v>
      </c>
      <c r="CH215" s="806" t="str">
        <f t="shared" si="679"/>
        <v>BUKU PEMBANTU BUNGA REKENING</v>
      </c>
      <c r="CI215" s="808">
        <f t="shared" si="650"/>
        <v>0</v>
      </c>
      <c r="CJ215" s="835">
        <v>10</v>
      </c>
      <c r="CK215" s="836" t="str">
        <f t="shared" si="680"/>
        <v>BUKU PEMBANTU PAJAK UP &amp; LS</v>
      </c>
      <c r="CL215" s="837">
        <f t="shared" si="681"/>
        <v>0</v>
      </c>
      <c r="CM215" s="836">
        <f t="shared" si="608"/>
        <v>10</v>
      </c>
      <c r="CN215" s="836" t="str">
        <f t="shared" si="682"/>
        <v>BUKU PEMBANTU PAJAK UP &amp; LS</v>
      </c>
      <c r="CO215" s="838">
        <f t="shared" si="683"/>
        <v>0</v>
      </c>
      <c r="CP215" s="786">
        <f t="shared" si="684"/>
        <v>0</v>
      </c>
      <c r="CQ215" s="787">
        <f t="shared" si="685"/>
        <v>0</v>
      </c>
      <c r="CR215" s="782">
        <f t="shared" si="686"/>
        <v>0</v>
      </c>
      <c r="CS215" s="733">
        <v>11</v>
      </c>
      <c r="CT215" s="734" t="str">
        <f t="shared" si="687"/>
        <v>BUKU PENGESAHAN BELANJA</v>
      </c>
      <c r="CU215" s="735">
        <f t="shared" si="688"/>
        <v>0</v>
      </c>
      <c r="CV215" s="734">
        <f t="shared" si="545"/>
        <v>11</v>
      </c>
      <c r="CW215" s="736" t="str">
        <f t="shared" si="689"/>
        <v>BUKU PENGESAHAN BELANJA</v>
      </c>
      <c r="CX215" s="737">
        <f t="shared" si="690"/>
        <v>0</v>
      </c>
      <c r="CY215" s="769">
        <v>12</v>
      </c>
      <c r="CZ215" s="770" t="str">
        <f t="shared" si="651"/>
        <v>BUKU PENGEMBALIAN BELANJA</v>
      </c>
      <c r="DA215" s="771">
        <f t="shared" si="594"/>
        <v>0</v>
      </c>
      <c r="DB215" s="770">
        <f t="shared" si="523"/>
        <v>12</v>
      </c>
      <c r="DC215" s="770" t="str">
        <f t="shared" si="691"/>
        <v>BUKU PENGEMBALIAN BELANJA</v>
      </c>
      <c r="DD215" s="772">
        <f t="shared" si="692"/>
        <v>0</v>
      </c>
    </row>
    <row r="216" spans="1:108" ht="11.25" customHeight="1" x14ac:dyDescent="0.2">
      <c r="A216" s="647"/>
      <c r="B216" s="63"/>
      <c r="C216" s="677"/>
      <c r="D216" s="601"/>
      <c r="E216" s="653"/>
      <c r="F216" s="635"/>
      <c r="G216" s="684"/>
      <c r="H216" s="624"/>
      <c r="I216" s="650"/>
      <c r="J216" s="543"/>
      <c r="K216" s="688"/>
      <c r="L216" s="529"/>
      <c r="M216" s="543"/>
      <c r="N216" s="543"/>
      <c r="O216" s="651">
        <f t="shared" si="652"/>
        <v>0</v>
      </c>
      <c r="P216" s="1090">
        <f t="shared" si="653"/>
        <v>0</v>
      </c>
      <c r="Q216" s="641">
        <f t="shared" si="631"/>
        <v>0</v>
      </c>
      <c r="R216" s="640">
        <v>1</v>
      </c>
      <c r="S216" s="640" t="str">
        <f t="shared" si="632"/>
        <v>BUKU KAS UMUM</v>
      </c>
      <c r="T216" s="641">
        <f t="shared" si="633"/>
        <v>0</v>
      </c>
      <c r="U216" s="641">
        <f t="shared" si="634"/>
        <v>0</v>
      </c>
      <c r="V216" s="641">
        <f t="shared" si="635"/>
        <v>0</v>
      </c>
      <c r="W216" s="1082">
        <f t="shared" si="654"/>
        <v>0</v>
      </c>
      <c r="X216" s="641">
        <f t="shared" si="636"/>
        <v>0</v>
      </c>
      <c r="Y216" s="640">
        <f t="shared" si="655"/>
        <v>1</v>
      </c>
      <c r="Z216" s="640" t="str">
        <f t="shared" si="637"/>
        <v>BUKU KAS UMUM</v>
      </c>
      <c r="AA216" s="1083">
        <f t="shared" si="638"/>
        <v>0</v>
      </c>
      <c r="AB216" s="1055">
        <v>10</v>
      </c>
      <c r="AC216" s="1056" t="str">
        <f t="shared" si="656"/>
        <v>BUKU PEMBANTU PAJAK UP &amp; LS</v>
      </c>
      <c r="AD216" s="1057">
        <f t="shared" si="657"/>
        <v>0</v>
      </c>
      <c r="AE216" s="1057">
        <f t="shared" si="658"/>
        <v>0</v>
      </c>
      <c r="AF216" s="1057">
        <f t="shared" si="659"/>
        <v>0</v>
      </c>
      <c r="AG216" s="1057">
        <f t="shared" si="660"/>
        <v>0</v>
      </c>
      <c r="AH216" s="1057">
        <f t="shared" si="661"/>
        <v>0</v>
      </c>
      <c r="AI216" s="1058">
        <f t="shared" si="535"/>
        <v>10</v>
      </c>
      <c r="AJ216" s="1058" t="str">
        <f t="shared" si="662"/>
        <v>BUKU PEMBANTU PAJAK UP &amp; LS</v>
      </c>
      <c r="AK216" s="1059">
        <f t="shared" si="639"/>
        <v>0</v>
      </c>
      <c r="AL216" s="1014">
        <v>2</v>
      </c>
      <c r="AM216" s="1015" t="str">
        <f t="shared" si="663"/>
        <v>BUKU PEMBANTU KAS TUNAI</v>
      </c>
      <c r="AN216" s="1016">
        <f t="shared" si="640"/>
        <v>0</v>
      </c>
      <c r="AO216" s="1015">
        <f t="shared" si="601"/>
        <v>2</v>
      </c>
      <c r="AP216" s="1015" t="str">
        <f t="shared" si="664"/>
        <v>BUKU PEMBANTU KAS TUNAI</v>
      </c>
      <c r="AQ216" s="1017">
        <f t="shared" si="596"/>
        <v>0</v>
      </c>
      <c r="AR216" s="979">
        <v>3</v>
      </c>
      <c r="AS216" s="980" t="str">
        <f t="shared" si="665"/>
        <v>BUKU PEMBANTU BANK</v>
      </c>
      <c r="AT216" s="981">
        <f t="shared" si="641"/>
        <v>0</v>
      </c>
      <c r="AU216" s="981">
        <f t="shared" si="642"/>
        <v>0</v>
      </c>
      <c r="AV216" s="982">
        <f t="shared" si="666"/>
        <v>0</v>
      </c>
      <c r="AW216" s="983">
        <f t="shared" si="537"/>
        <v>3</v>
      </c>
      <c r="AX216" s="980" t="str">
        <f t="shared" si="667"/>
        <v>BUKU PEMBANTU BANK</v>
      </c>
      <c r="AY216" s="984">
        <f t="shared" si="643"/>
        <v>0</v>
      </c>
      <c r="AZ216" s="702">
        <v>4</v>
      </c>
      <c r="BA216" s="649" t="str">
        <f t="shared" si="668"/>
        <v>BUKU PEMBANTU BPP</v>
      </c>
      <c r="BB216" s="651">
        <f t="shared" si="597"/>
        <v>0</v>
      </c>
      <c r="BC216" s="650">
        <f t="shared" si="602"/>
        <v>4</v>
      </c>
      <c r="BD216" s="649" t="str">
        <f t="shared" si="669"/>
        <v>BUKU PEMBANTU BPP</v>
      </c>
      <c r="BE216" s="709">
        <f t="shared" si="598"/>
        <v>0</v>
      </c>
      <c r="BF216" s="944">
        <v>5</v>
      </c>
      <c r="BG216" s="945" t="str">
        <f t="shared" si="670"/>
        <v>BUKU PEMBANTU UANG PERSEDIAAN</v>
      </c>
      <c r="BH216" s="946">
        <f t="shared" si="644"/>
        <v>0</v>
      </c>
      <c r="BI216" s="945">
        <f t="shared" si="603"/>
        <v>5</v>
      </c>
      <c r="BJ216" s="947" t="str">
        <f t="shared" si="671"/>
        <v>BUKU PEMBANTU UANG PERSEDIAAN</v>
      </c>
      <c r="BK216" s="948">
        <f t="shared" si="599"/>
        <v>0</v>
      </c>
      <c r="BL216" s="909">
        <v>6</v>
      </c>
      <c r="BM216" s="910" t="str">
        <f t="shared" si="672"/>
        <v>BUKU PEMBANTU LS BENDAHARA</v>
      </c>
      <c r="BN216" s="911">
        <f t="shared" si="645"/>
        <v>0</v>
      </c>
      <c r="BO216" s="910">
        <f t="shared" si="604"/>
        <v>6</v>
      </c>
      <c r="BP216" s="912" t="str">
        <f t="shared" si="673"/>
        <v>BUKU PEMBANTU LS BENDAHARA</v>
      </c>
      <c r="BQ216" s="913">
        <f t="shared" si="646"/>
        <v>0</v>
      </c>
      <c r="BR216" s="702">
        <v>7</v>
      </c>
      <c r="BS216" s="650" t="str">
        <f t="shared" si="674"/>
        <v>BUKU PEMBANTU UANG MUKA PERJADIN</v>
      </c>
      <c r="BT216" s="651">
        <f t="shared" si="647"/>
        <v>0</v>
      </c>
      <c r="BU216" s="650">
        <f t="shared" si="605"/>
        <v>7</v>
      </c>
      <c r="BV216" s="649" t="str">
        <f t="shared" si="675"/>
        <v>BUKU PEMBANTU UANG MUKA PERJADIN</v>
      </c>
      <c r="BW216" s="709">
        <f t="shared" si="648"/>
        <v>0</v>
      </c>
      <c r="BX216" s="873">
        <v>8</v>
      </c>
      <c r="BY216" s="874" t="str">
        <f t="shared" si="676"/>
        <v>BUKU PEMBANTU PAJAK UP</v>
      </c>
      <c r="BZ216" s="875">
        <f t="shared" si="595"/>
        <v>0</v>
      </c>
      <c r="CA216" s="876">
        <f t="shared" si="606"/>
        <v>8</v>
      </c>
      <c r="CB216" s="874" t="str">
        <f t="shared" si="677"/>
        <v>BUKU PEMBANTU PAJAK UP</v>
      </c>
      <c r="CC216" s="877">
        <f t="shared" si="600"/>
        <v>0</v>
      </c>
      <c r="CD216" s="805">
        <v>9</v>
      </c>
      <c r="CE216" s="806" t="str">
        <f t="shared" si="678"/>
        <v>BUKU PEMBANTU BUNGA REKENING</v>
      </c>
      <c r="CF216" s="807">
        <f t="shared" si="649"/>
        <v>0</v>
      </c>
      <c r="CG216" s="806">
        <f t="shared" si="607"/>
        <v>9</v>
      </c>
      <c r="CH216" s="806" t="str">
        <f t="shared" si="679"/>
        <v>BUKU PEMBANTU BUNGA REKENING</v>
      </c>
      <c r="CI216" s="808">
        <f t="shared" si="650"/>
        <v>0</v>
      </c>
      <c r="CJ216" s="835">
        <v>10</v>
      </c>
      <c r="CK216" s="836" t="str">
        <f t="shared" si="680"/>
        <v>BUKU PEMBANTU PAJAK UP &amp; LS</v>
      </c>
      <c r="CL216" s="837">
        <f t="shared" si="681"/>
        <v>0</v>
      </c>
      <c r="CM216" s="836">
        <f t="shared" si="608"/>
        <v>10</v>
      </c>
      <c r="CN216" s="836" t="str">
        <f t="shared" si="682"/>
        <v>BUKU PEMBANTU PAJAK UP &amp; LS</v>
      </c>
      <c r="CO216" s="838">
        <f t="shared" si="683"/>
        <v>0</v>
      </c>
      <c r="CP216" s="786">
        <f t="shared" si="684"/>
        <v>0</v>
      </c>
      <c r="CQ216" s="787">
        <f t="shared" si="685"/>
        <v>0</v>
      </c>
      <c r="CR216" s="782">
        <f t="shared" si="686"/>
        <v>0</v>
      </c>
      <c r="CS216" s="733">
        <v>11</v>
      </c>
      <c r="CT216" s="734" t="str">
        <f t="shared" si="687"/>
        <v>BUKU PENGESAHAN BELANJA</v>
      </c>
      <c r="CU216" s="735">
        <f t="shared" si="688"/>
        <v>0</v>
      </c>
      <c r="CV216" s="734">
        <f t="shared" si="545"/>
        <v>11</v>
      </c>
      <c r="CW216" s="736" t="str">
        <f t="shared" si="689"/>
        <v>BUKU PENGESAHAN BELANJA</v>
      </c>
      <c r="CX216" s="737">
        <f t="shared" si="690"/>
        <v>0</v>
      </c>
      <c r="CY216" s="769">
        <v>12</v>
      </c>
      <c r="CZ216" s="770" t="str">
        <f t="shared" si="651"/>
        <v>BUKU PENGEMBALIAN BELANJA</v>
      </c>
      <c r="DA216" s="771">
        <f t="shared" si="594"/>
        <v>0</v>
      </c>
      <c r="DB216" s="770">
        <f t="shared" si="523"/>
        <v>12</v>
      </c>
      <c r="DC216" s="770" t="str">
        <f t="shared" si="691"/>
        <v>BUKU PENGEMBALIAN BELANJA</v>
      </c>
      <c r="DD216" s="772">
        <f t="shared" si="692"/>
        <v>0</v>
      </c>
    </row>
    <row r="217" spans="1:108" ht="11.25" customHeight="1" x14ac:dyDescent="0.2">
      <c r="A217" s="647"/>
      <c r="B217" s="63"/>
      <c r="C217" s="677"/>
      <c r="D217" s="540"/>
      <c r="E217" s="648"/>
      <c r="F217" s="610"/>
      <c r="G217" s="689"/>
      <c r="H217" s="625"/>
      <c r="I217" s="650"/>
      <c r="J217" s="543"/>
      <c r="K217" s="688"/>
      <c r="L217" s="529"/>
      <c r="M217" s="543"/>
      <c r="N217" s="543"/>
      <c r="O217" s="651">
        <f t="shared" si="652"/>
        <v>0</v>
      </c>
      <c r="P217" s="1090">
        <f t="shared" si="653"/>
        <v>0</v>
      </c>
      <c r="Q217" s="641">
        <f t="shared" si="631"/>
        <v>0</v>
      </c>
      <c r="R217" s="640">
        <v>1</v>
      </c>
      <c r="S217" s="640" t="str">
        <f t="shared" si="632"/>
        <v>BUKU KAS UMUM</v>
      </c>
      <c r="T217" s="641">
        <f t="shared" si="633"/>
        <v>0</v>
      </c>
      <c r="U217" s="641">
        <f t="shared" si="634"/>
        <v>0</v>
      </c>
      <c r="V217" s="641">
        <f t="shared" si="635"/>
        <v>0</v>
      </c>
      <c r="W217" s="1082">
        <f t="shared" si="654"/>
        <v>0</v>
      </c>
      <c r="X217" s="641">
        <f t="shared" si="636"/>
        <v>0</v>
      </c>
      <c r="Y217" s="640">
        <f t="shared" si="655"/>
        <v>1</v>
      </c>
      <c r="Z217" s="640" t="str">
        <f t="shared" si="637"/>
        <v>BUKU KAS UMUM</v>
      </c>
      <c r="AA217" s="1083">
        <f t="shared" si="638"/>
        <v>0</v>
      </c>
      <c r="AB217" s="1055">
        <v>10</v>
      </c>
      <c r="AC217" s="1056" t="str">
        <f t="shared" si="656"/>
        <v>BUKU PEMBANTU PAJAK UP &amp; LS</v>
      </c>
      <c r="AD217" s="1057">
        <f t="shared" si="657"/>
        <v>0</v>
      </c>
      <c r="AE217" s="1057">
        <f t="shared" si="658"/>
        <v>0</v>
      </c>
      <c r="AF217" s="1057">
        <f t="shared" si="659"/>
        <v>0</v>
      </c>
      <c r="AG217" s="1057">
        <f t="shared" si="660"/>
        <v>0</v>
      </c>
      <c r="AH217" s="1057">
        <f t="shared" si="661"/>
        <v>0</v>
      </c>
      <c r="AI217" s="1058">
        <f t="shared" si="535"/>
        <v>10</v>
      </c>
      <c r="AJ217" s="1058" t="str">
        <f t="shared" si="662"/>
        <v>BUKU PEMBANTU PAJAK UP &amp; LS</v>
      </c>
      <c r="AK217" s="1059">
        <f t="shared" si="639"/>
        <v>0</v>
      </c>
      <c r="AL217" s="1014">
        <v>2</v>
      </c>
      <c r="AM217" s="1015" t="str">
        <f t="shared" si="663"/>
        <v>BUKU PEMBANTU KAS TUNAI</v>
      </c>
      <c r="AN217" s="1016">
        <f t="shared" si="640"/>
        <v>0</v>
      </c>
      <c r="AO217" s="1015">
        <f t="shared" si="601"/>
        <v>2</v>
      </c>
      <c r="AP217" s="1015" t="str">
        <f t="shared" si="664"/>
        <v>BUKU PEMBANTU KAS TUNAI</v>
      </c>
      <c r="AQ217" s="1017">
        <f t="shared" si="596"/>
        <v>0</v>
      </c>
      <c r="AR217" s="979">
        <v>3</v>
      </c>
      <c r="AS217" s="980" t="str">
        <f t="shared" si="665"/>
        <v>BUKU PEMBANTU BANK</v>
      </c>
      <c r="AT217" s="981">
        <f t="shared" si="641"/>
        <v>0</v>
      </c>
      <c r="AU217" s="981">
        <f t="shared" si="642"/>
        <v>0</v>
      </c>
      <c r="AV217" s="982">
        <f t="shared" si="666"/>
        <v>0</v>
      </c>
      <c r="AW217" s="983">
        <f t="shared" si="537"/>
        <v>3</v>
      </c>
      <c r="AX217" s="980" t="str">
        <f t="shared" si="667"/>
        <v>BUKU PEMBANTU BANK</v>
      </c>
      <c r="AY217" s="984">
        <f t="shared" si="643"/>
        <v>0</v>
      </c>
      <c r="AZ217" s="702">
        <v>4</v>
      </c>
      <c r="BA217" s="649" t="str">
        <f t="shared" si="668"/>
        <v>BUKU PEMBANTU BPP</v>
      </c>
      <c r="BB217" s="651">
        <f t="shared" si="597"/>
        <v>0</v>
      </c>
      <c r="BC217" s="650">
        <f t="shared" si="602"/>
        <v>4</v>
      </c>
      <c r="BD217" s="649" t="str">
        <f t="shared" si="669"/>
        <v>BUKU PEMBANTU BPP</v>
      </c>
      <c r="BE217" s="709">
        <f t="shared" si="598"/>
        <v>0</v>
      </c>
      <c r="BF217" s="944">
        <v>5</v>
      </c>
      <c r="BG217" s="945" t="str">
        <f t="shared" si="670"/>
        <v>BUKU PEMBANTU UANG PERSEDIAAN</v>
      </c>
      <c r="BH217" s="946">
        <f t="shared" si="644"/>
        <v>0</v>
      </c>
      <c r="BI217" s="945">
        <f t="shared" si="603"/>
        <v>5</v>
      </c>
      <c r="BJ217" s="947" t="str">
        <f t="shared" si="671"/>
        <v>BUKU PEMBANTU UANG PERSEDIAAN</v>
      </c>
      <c r="BK217" s="948">
        <f t="shared" si="599"/>
        <v>0</v>
      </c>
      <c r="BL217" s="909">
        <v>6</v>
      </c>
      <c r="BM217" s="910" t="str">
        <f t="shared" si="672"/>
        <v>BUKU PEMBANTU LS BENDAHARA</v>
      </c>
      <c r="BN217" s="911">
        <f t="shared" si="645"/>
        <v>0</v>
      </c>
      <c r="BO217" s="910">
        <f t="shared" si="604"/>
        <v>6</v>
      </c>
      <c r="BP217" s="912" t="str">
        <f t="shared" si="673"/>
        <v>BUKU PEMBANTU LS BENDAHARA</v>
      </c>
      <c r="BQ217" s="913">
        <f t="shared" si="646"/>
        <v>0</v>
      </c>
      <c r="BR217" s="702">
        <v>7</v>
      </c>
      <c r="BS217" s="650" t="str">
        <f t="shared" si="674"/>
        <v>BUKU PEMBANTU UANG MUKA PERJADIN</v>
      </c>
      <c r="BT217" s="651">
        <f t="shared" si="647"/>
        <v>0</v>
      </c>
      <c r="BU217" s="650">
        <f t="shared" si="605"/>
        <v>7</v>
      </c>
      <c r="BV217" s="649" t="str">
        <f t="shared" si="675"/>
        <v>BUKU PEMBANTU UANG MUKA PERJADIN</v>
      </c>
      <c r="BW217" s="709">
        <f t="shared" si="648"/>
        <v>0</v>
      </c>
      <c r="BX217" s="873">
        <v>8</v>
      </c>
      <c r="BY217" s="874" t="str">
        <f t="shared" si="676"/>
        <v>BUKU PEMBANTU PAJAK UP</v>
      </c>
      <c r="BZ217" s="875">
        <f t="shared" si="595"/>
        <v>0</v>
      </c>
      <c r="CA217" s="876">
        <f t="shared" si="606"/>
        <v>8</v>
      </c>
      <c r="CB217" s="874" t="str">
        <f t="shared" si="677"/>
        <v>BUKU PEMBANTU PAJAK UP</v>
      </c>
      <c r="CC217" s="877">
        <f t="shared" si="600"/>
        <v>0</v>
      </c>
      <c r="CD217" s="805">
        <v>9</v>
      </c>
      <c r="CE217" s="806" t="str">
        <f t="shared" si="678"/>
        <v>BUKU PEMBANTU BUNGA REKENING</v>
      </c>
      <c r="CF217" s="807">
        <f t="shared" si="649"/>
        <v>0</v>
      </c>
      <c r="CG217" s="806">
        <f t="shared" si="607"/>
        <v>9</v>
      </c>
      <c r="CH217" s="806" t="str">
        <f t="shared" si="679"/>
        <v>BUKU PEMBANTU BUNGA REKENING</v>
      </c>
      <c r="CI217" s="808">
        <f t="shared" si="650"/>
        <v>0</v>
      </c>
      <c r="CJ217" s="835">
        <v>10</v>
      </c>
      <c r="CK217" s="836" t="str">
        <f t="shared" si="680"/>
        <v>BUKU PEMBANTU PAJAK UP &amp; LS</v>
      </c>
      <c r="CL217" s="837">
        <f t="shared" si="681"/>
        <v>0</v>
      </c>
      <c r="CM217" s="836">
        <f t="shared" si="608"/>
        <v>10</v>
      </c>
      <c r="CN217" s="836" t="str">
        <f t="shared" si="682"/>
        <v>BUKU PEMBANTU PAJAK UP &amp; LS</v>
      </c>
      <c r="CO217" s="838">
        <f t="shared" si="683"/>
        <v>0</v>
      </c>
      <c r="CP217" s="786">
        <f t="shared" si="684"/>
        <v>0</v>
      </c>
      <c r="CQ217" s="787">
        <f t="shared" si="685"/>
        <v>0</v>
      </c>
      <c r="CR217" s="782">
        <f t="shared" si="686"/>
        <v>0</v>
      </c>
      <c r="CS217" s="733">
        <v>11</v>
      </c>
      <c r="CT217" s="734" t="str">
        <f t="shared" si="687"/>
        <v>BUKU PENGESAHAN BELANJA</v>
      </c>
      <c r="CU217" s="735">
        <f t="shared" si="688"/>
        <v>0</v>
      </c>
      <c r="CV217" s="734">
        <f t="shared" si="545"/>
        <v>11</v>
      </c>
      <c r="CW217" s="736" t="str">
        <f t="shared" si="689"/>
        <v>BUKU PENGESAHAN BELANJA</v>
      </c>
      <c r="CX217" s="737">
        <f t="shared" si="690"/>
        <v>0</v>
      </c>
      <c r="CY217" s="769">
        <v>12</v>
      </c>
      <c r="CZ217" s="770" t="str">
        <f t="shared" si="651"/>
        <v>BUKU PENGEMBALIAN BELANJA</v>
      </c>
      <c r="DA217" s="771">
        <f t="shared" si="594"/>
        <v>0</v>
      </c>
      <c r="DB217" s="770">
        <f t="shared" si="523"/>
        <v>12</v>
      </c>
      <c r="DC217" s="770" t="str">
        <f t="shared" si="691"/>
        <v>BUKU PENGEMBALIAN BELANJA</v>
      </c>
      <c r="DD217" s="772">
        <f t="shared" si="692"/>
        <v>0</v>
      </c>
    </row>
    <row r="218" spans="1:108" ht="11.25" customHeight="1" x14ac:dyDescent="0.2">
      <c r="A218" s="647"/>
      <c r="B218" s="63"/>
      <c r="C218" s="677"/>
      <c r="D218" s="601"/>
      <c r="E218" s="648"/>
      <c r="F218" s="610"/>
      <c r="G218" s="684"/>
      <c r="H218" s="625"/>
      <c r="I218" s="650"/>
      <c r="J218" s="543"/>
      <c r="K218" s="688"/>
      <c r="L218" s="529"/>
      <c r="M218" s="543"/>
      <c r="N218" s="543"/>
      <c r="O218" s="651">
        <f t="shared" si="652"/>
        <v>0</v>
      </c>
      <c r="P218" s="1090">
        <f t="shared" si="653"/>
        <v>0</v>
      </c>
      <c r="Q218" s="641">
        <f t="shared" si="631"/>
        <v>0</v>
      </c>
      <c r="R218" s="640">
        <v>1</v>
      </c>
      <c r="S218" s="640" t="str">
        <f t="shared" si="632"/>
        <v>BUKU KAS UMUM</v>
      </c>
      <c r="T218" s="641">
        <f t="shared" si="633"/>
        <v>0</v>
      </c>
      <c r="U218" s="641">
        <f t="shared" si="634"/>
        <v>0</v>
      </c>
      <c r="V218" s="641">
        <f t="shared" si="635"/>
        <v>0</v>
      </c>
      <c r="W218" s="1082">
        <f t="shared" si="654"/>
        <v>0</v>
      </c>
      <c r="X218" s="641">
        <f t="shared" si="636"/>
        <v>0</v>
      </c>
      <c r="Y218" s="640">
        <f t="shared" si="655"/>
        <v>1</v>
      </c>
      <c r="Z218" s="640" t="str">
        <f t="shared" si="637"/>
        <v>BUKU KAS UMUM</v>
      </c>
      <c r="AA218" s="1083">
        <f t="shared" si="638"/>
        <v>0</v>
      </c>
      <c r="AB218" s="1055">
        <v>10</v>
      </c>
      <c r="AC218" s="1056" t="str">
        <f t="shared" si="656"/>
        <v>BUKU PEMBANTU PAJAK UP &amp; LS</v>
      </c>
      <c r="AD218" s="1057">
        <f t="shared" si="657"/>
        <v>0</v>
      </c>
      <c r="AE218" s="1057">
        <f t="shared" si="658"/>
        <v>0</v>
      </c>
      <c r="AF218" s="1057">
        <f t="shared" si="659"/>
        <v>0</v>
      </c>
      <c r="AG218" s="1057">
        <f t="shared" si="660"/>
        <v>0</v>
      </c>
      <c r="AH218" s="1057">
        <f t="shared" si="661"/>
        <v>0</v>
      </c>
      <c r="AI218" s="1058">
        <f t="shared" si="535"/>
        <v>10</v>
      </c>
      <c r="AJ218" s="1058" t="str">
        <f t="shared" si="662"/>
        <v>BUKU PEMBANTU PAJAK UP &amp; LS</v>
      </c>
      <c r="AK218" s="1059">
        <f t="shared" si="639"/>
        <v>0</v>
      </c>
      <c r="AL218" s="1014">
        <v>2</v>
      </c>
      <c r="AM218" s="1015" t="str">
        <f t="shared" si="663"/>
        <v>BUKU PEMBANTU KAS TUNAI</v>
      </c>
      <c r="AN218" s="1016">
        <f t="shared" si="640"/>
        <v>0</v>
      </c>
      <c r="AO218" s="1015">
        <f t="shared" si="601"/>
        <v>2</v>
      </c>
      <c r="AP218" s="1015" t="str">
        <f t="shared" si="664"/>
        <v>BUKU PEMBANTU KAS TUNAI</v>
      </c>
      <c r="AQ218" s="1017">
        <f t="shared" si="596"/>
        <v>0</v>
      </c>
      <c r="AR218" s="979">
        <v>3</v>
      </c>
      <c r="AS218" s="980" t="str">
        <f t="shared" si="665"/>
        <v>BUKU PEMBANTU BANK</v>
      </c>
      <c r="AT218" s="981">
        <f t="shared" si="641"/>
        <v>0</v>
      </c>
      <c r="AU218" s="981">
        <f t="shared" si="642"/>
        <v>0</v>
      </c>
      <c r="AV218" s="982">
        <f t="shared" si="666"/>
        <v>0</v>
      </c>
      <c r="AW218" s="983">
        <f t="shared" si="537"/>
        <v>3</v>
      </c>
      <c r="AX218" s="980" t="str">
        <f t="shared" si="667"/>
        <v>BUKU PEMBANTU BANK</v>
      </c>
      <c r="AY218" s="984">
        <f t="shared" si="643"/>
        <v>0</v>
      </c>
      <c r="AZ218" s="702">
        <v>4</v>
      </c>
      <c r="BA218" s="649" t="str">
        <f t="shared" si="668"/>
        <v>BUKU PEMBANTU BPP</v>
      </c>
      <c r="BB218" s="651">
        <f t="shared" si="597"/>
        <v>0</v>
      </c>
      <c r="BC218" s="650">
        <f t="shared" si="602"/>
        <v>4</v>
      </c>
      <c r="BD218" s="649" t="str">
        <f t="shared" si="669"/>
        <v>BUKU PEMBANTU BPP</v>
      </c>
      <c r="BE218" s="709">
        <f t="shared" si="598"/>
        <v>0</v>
      </c>
      <c r="BF218" s="944">
        <v>5</v>
      </c>
      <c r="BG218" s="945" t="str">
        <f t="shared" si="670"/>
        <v>BUKU PEMBANTU UANG PERSEDIAAN</v>
      </c>
      <c r="BH218" s="946">
        <f t="shared" si="644"/>
        <v>0</v>
      </c>
      <c r="BI218" s="945">
        <f t="shared" si="603"/>
        <v>5</v>
      </c>
      <c r="BJ218" s="947" t="str">
        <f t="shared" si="671"/>
        <v>BUKU PEMBANTU UANG PERSEDIAAN</v>
      </c>
      <c r="BK218" s="948">
        <f t="shared" si="599"/>
        <v>0</v>
      </c>
      <c r="BL218" s="909">
        <v>6</v>
      </c>
      <c r="BM218" s="910" t="str">
        <f t="shared" si="672"/>
        <v>BUKU PEMBANTU LS BENDAHARA</v>
      </c>
      <c r="BN218" s="911">
        <f t="shared" si="645"/>
        <v>0</v>
      </c>
      <c r="BO218" s="910">
        <f t="shared" si="604"/>
        <v>6</v>
      </c>
      <c r="BP218" s="912" t="str">
        <f t="shared" si="673"/>
        <v>BUKU PEMBANTU LS BENDAHARA</v>
      </c>
      <c r="BQ218" s="913">
        <f t="shared" si="646"/>
        <v>0</v>
      </c>
      <c r="BR218" s="702">
        <v>7</v>
      </c>
      <c r="BS218" s="650" t="str">
        <f t="shared" si="674"/>
        <v>BUKU PEMBANTU UANG MUKA PERJADIN</v>
      </c>
      <c r="BT218" s="651">
        <f t="shared" si="647"/>
        <v>0</v>
      </c>
      <c r="BU218" s="650">
        <f t="shared" si="605"/>
        <v>7</v>
      </c>
      <c r="BV218" s="649" t="str">
        <f t="shared" si="675"/>
        <v>BUKU PEMBANTU UANG MUKA PERJADIN</v>
      </c>
      <c r="BW218" s="709">
        <f t="shared" si="648"/>
        <v>0</v>
      </c>
      <c r="BX218" s="873">
        <v>8</v>
      </c>
      <c r="BY218" s="874" t="str">
        <f t="shared" si="676"/>
        <v>BUKU PEMBANTU PAJAK UP</v>
      </c>
      <c r="BZ218" s="875">
        <f t="shared" si="595"/>
        <v>0</v>
      </c>
      <c r="CA218" s="876">
        <f t="shared" si="606"/>
        <v>8</v>
      </c>
      <c r="CB218" s="874" t="str">
        <f t="shared" si="677"/>
        <v>BUKU PEMBANTU PAJAK UP</v>
      </c>
      <c r="CC218" s="877">
        <f t="shared" si="600"/>
        <v>0</v>
      </c>
      <c r="CD218" s="805">
        <v>9</v>
      </c>
      <c r="CE218" s="806" t="str">
        <f t="shared" si="678"/>
        <v>BUKU PEMBANTU BUNGA REKENING</v>
      </c>
      <c r="CF218" s="807">
        <f t="shared" si="649"/>
        <v>0</v>
      </c>
      <c r="CG218" s="806">
        <f t="shared" si="607"/>
        <v>9</v>
      </c>
      <c r="CH218" s="806" t="str">
        <f t="shared" si="679"/>
        <v>BUKU PEMBANTU BUNGA REKENING</v>
      </c>
      <c r="CI218" s="808">
        <f t="shared" si="650"/>
        <v>0</v>
      </c>
      <c r="CJ218" s="835">
        <v>10</v>
      </c>
      <c r="CK218" s="836" t="str">
        <f t="shared" si="680"/>
        <v>BUKU PEMBANTU PAJAK UP &amp; LS</v>
      </c>
      <c r="CL218" s="837">
        <f t="shared" si="681"/>
        <v>0</v>
      </c>
      <c r="CM218" s="836">
        <f t="shared" si="608"/>
        <v>10</v>
      </c>
      <c r="CN218" s="836" t="str">
        <f t="shared" si="682"/>
        <v>BUKU PEMBANTU PAJAK UP &amp; LS</v>
      </c>
      <c r="CO218" s="838">
        <f t="shared" si="683"/>
        <v>0</v>
      </c>
      <c r="CP218" s="786">
        <f t="shared" si="684"/>
        <v>0</v>
      </c>
      <c r="CQ218" s="787">
        <f t="shared" si="685"/>
        <v>0</v>
      </c>
      <c r="CR218" s="782">
        <f t="shared" si="686"/>
        <v>0</v>
      </c>
      <c r="CS218" s="733">
        <v>11</v>
      </c>
      <c r="CT218" s="734" t="str">
        <f t="shared" si="687"/>
        <v>BUKU PENGESAHAN BELANJA</v>
      </c>
      <c r="CU218" s="735">
        <f t="shared" si="688"/>
        <v>0</v>
      </c>
      <c r="CV218" s="734">
        <f t="shared" si="545"/>
        <v>11</v>
      </c>
      <c r="CW218" s="736" t="str">
        <f t="shared" si="689"/>
        <v>BUKU PENGESAHAN BELANJA</v>
      </c>
      <c r="CX218" s="737">
        <f t="shared" si="690"/>
        <v>0</v>
      </c>
      <c r="CY218" s="769">
        <v>12</v>
      </c>
      <c r="CZ218" s="770" t="str">
        <f t="shared" si="651"/>
        <v>BUKU PENGEMBALIAN BELANJA</v>
      </c>
      <c r="DA218" s="771">
        <f t="shared" si="594"/>
        <v>0</v>
      </c>
      <c r="DB218" s="770">
        <f t="shared" si="523"/>
        <v>12</v>
      </c>
      <c r="DC218" s="770" t="str">
        <f t="shared" si="691"/>
        <v>BUKU PENGEMBALIAN BELANJA</v>
      </c>
      <c r="DD218" s="772">
        <f t="shared" si="692"/>
        <v>0</v>
      </c>
    </row>
    <row r="219" spans="1:108" ht="11.25" customHeight="1" x14ac:dyDescent="0.2">
      <c r="A219" s="647"/>
      <c r="B219" s="63"/>
      <c r="C219" s="677"/>
      <c r="D219" s="540"/>
      <c r="E219" s="648"/>
      <c r="F219" s="610"/>
      <c r="G219" s="684"/>
      <c r="H219" s="625"/>
      <c r="I219" s="650"/>
      <c r="J219" s="649"/>
      <c r="K219" s="688"/>
      <c r="L219" s="529"/>
      <c r="M219" s="543"/>
      <c r="N219" s="543"/>
      <c r="O219" s="651">
        <f t="shared" si="652"/>
        <v>0</v>
      </c>
      <c r="P219" s="1090">
        <f t="shared" si="653"/>
        <v>0</v>
      </c>
      <c r="Q219" s="641">
        <f t="shared" si="631"/>
        <v>0</v>
      </c>
      <c r="R219" s="640">
        <v>1</v>
      </c>
      <c r="S219" s="640" t="str">
        <f t="shared" si="632"/>
        <v>BUKU KAS UMUM</v>
      </c>
      <c r="T219" s="641">
        <f t="shared" si="633"/>
        <v>0</v>
      </c>
      <c r="U219" s="641">
        <f t="shared" si="634"/>
        <v>0</v>
      </c>
      <c r="V219" s="641">
        <f t="shared" si="635"/>
        <v>0</v>
      </c>
      <c r="W219" s="1082">
        <f t="shared" si="654"/>
        <v>0</v>
      </c>
      <c r="X219" s="641">
        <f t="shared" si="636"/>
        <v>0</v>
      </c>
      <c r="Y219" s="640">
        <f t="shared" si="655"/>
        <v>1</v>
      </c>
      <c r="Z219" s="640" t="str">
        <f t="shared" si="637"/>
        <v>BUKU KAS UMUM</v>
      </c>
      <c r="AA219" s="1083">
        <f t="shared" si="638"/>
        <v>0</v>
      </c>
      <c r="AB219" s="1055">
        <v>10</v>
      </c>
      <c r="AC219" s="1056" t="str">
        <f t="shared" si="656"/>
        <v>BUKU PEMBANTU PAJAK UP &amp; LS</v>
      </c>
      <c r="AD219" s="1057">
        <f t="shared" si="657"/>
        <v>0</v>
      </c>
      <c r="AE219" s="1057">
        <f t="shared" si="658"/>
        <v>0</v>
      </c>
      <c r="AF219" s="1057">
        <f t="shared" si="659"/>
        <v>0</v>
      </c>
      <c r="AG219" s="1057">
        <f t="shared" si="660"/>
        <v>0</v>
      </c>
      <c r="AH219" s="1057">
        <f t="shared" si="661"/>
        <v>0</v>
      </c>
      <c r="AI219" s="1058">
        <f t="shared" si="535"/>
        <v>10</v>
      </c>
      <c r="AJ219" s="1058" t="str">
        <f t="shared" si="662"/>
        <v>BUKU PEMBANTU PAJAK UP &amp; LS</v>
      </c>
      <c r="AK219" s="1059">
        <f t="shared" si="639"/>
        <v>0</v>
      </c>
      <c r="AL219" s="1014">
        <v>2</v>
      </c>
      <c r="AM219" s="1015" t="str">
        <f t="shared" si="663"/>
        <v>BUKU PEMBANTU KAS TUNAI</v>
      </c>
      <c r="AN219" s="1016">
        <f t="shared" si="640"/>
        <v>0</v>
      </c>
      <c r="AO219" s="1015">
        <f t="shared" si="601"/>
        <v>2</v>
      </c>
      <c r="AP219" s="1015" t="str">
        <f t="shared" si="664"/>
        <v>BUKU PEMBANTU KAS TUNAI</v>
      </c>
      <c r="AQ219" s="1017">
        <f t="shared" si="596"/>
        <v>0</v>
      </c>
      <c r="AR219" s="979">
        <v>3</v>
      </c>
      <c r="AS219" s="980" t="str">
        <f t="shared" si="665"/>
        <v>BUKU PEMBANTU BANK</v>
      </c>
      <c r="AT219" s="981">
        <f t="shared" si="641"/>
        <v>0</v>
      </c>
      <c r="AU219" s="981">
        <f t="shared" si="642"/>
        <v>0</v>
      </c>
      <c r="AV219" s="982">
        <f t="shared" si="666"/>
        <v>0</v>
      </c>
      <c r="AW219" s="983">
        <f t="shared" si="537"/>
        <v>3</v>
      </c>
      <c r="AX219" s="980" t="str">
        <f t="shared" si="667"/>
        <v>BUKU PEMBANTU BANK</v>
      </c>
      <c r="AY219" s="984">
        <f t="shared" si="643"/>
        <v>0</v>
      </c>
      <c r="AZ219" s="702">
        <v>4</v>
      </c>
      <c r="BA219" s="649" t="str">
        <f t="shared" si="668"/>
        <v>BUKU PEMBANTU BPP</v>
      </c>
      <c r="BB219" s="651">
        <f t="shared" si="597"/>
        <v>0</v>
      </c>
      <c r="BC219" s="650">
        <f t="shared" si="602"/>
        <v>4</v>
      </c>
      <c r="BD219" s="649" t="str">
        <f t="shared" si="669"/>
        <v>BUKU PEMBANTU BPP</v>
      </c>
      <c r="BE219" s="709">
        <f t="shared" si="598"/>
        <v>0</v>
      </c>
      <c r="BF219" s="944">
        <v>5</v>
      </c>
      <c r="BG219" s="945" t="str">
        <f t="shared" si="670"/>
        <v>BUKU PEMBANTU UANG PERSEDIAAN</v>
      </c>
      <c r="BH219" s="946">
        <f t="shared" si="644"/>
        <v>0</v>
      </c>
      <c r="BI219" s="945">
        <f t="shared" si="603"/>
        <v>5</v>
      </c>
      <c r="BJ219" s="947" t="str">
        <f t="shared" si="671"/>
        <v>BUKU PEMBANTU UANG PERSEDIAAN</v>
      </c>
      <c r="BK219" s="948">
        <f t="shared" si="599"/>
        <v>0</v>
      </c>
      <c r="BL219" s="909">
        <v>6</v>
      </c>
      <c r="BM219" s="910" t="str">
        <f t="shared" si="672"/>
        <v>BUKU PEMBANTU LS BENDAHARA</v>
      </c>
      <c r="BN219" s="911">
        <f t="shared" si="645"/>
        <v>0</v>
      </c>
      <c r="BO219" s="910">
        <f t="shared" si="604"/>
        <v>6</v>
      </c>
      <c r="BP219" s="912" t="str">
        <f t="shared" si="673"/>
        <v>BUKU PEMBANTU LS BENDAHARA</v>
      </c>
      <c r="BQ219" s="913">
        <f t="shared" si="646"/>
        <v>0</v>
      </c>
      <c r="BR219" s="702">
        <v>7</v>
      </c>
      <c r="BS219" s="650" t="str">
        <f t="shared" si="674"/>
        <v>BUKU PEMBANTU UANG MUKA PERJADIN</v>
      </c>
      <c r="BT219" s="651">
        <f t="shared" si="647"/>
        <v>0</v>
      </c>
      <c r="BU219" s="650">
        <f t="shared" si="605"/>
        <v>7</v>
      </c>
      <c r="BV219" s="649" t="str">
        <f t="shared" si="675"/>
        <v>BUKU PEMBANTU UANG MUKA PERJADIN</v>
      </c>
      <c r="BW219" s="709">
        <f t="shared" si="648"/>
        <v>0</v>
      </c>
      <c r="BX219" s="873">
        <v>8</v>
      </c>
      <c r="BY219" s="874" t="str">
        <f t="shared" si="676"/>
        <v>BUKU PEMBANTU PAJAK UP</v>
      </c>
      <c r="BZ219" s="875">
        <f t="shared" si="595"/>
        <v>0</v>
      </c>
      <c r="CA219" s="876">
        <f t="shared" si="606"/>
        <v>8</v>
      </c>
      <c r="CB219" s="874" t="str">
        <f t="shared" si="677"/>
        <v>BUKU PEMBANTU PAJAK UP</v>
      </c>
      <c r="CC219" s="877">
        <f t="shared" si="600"/>
        <v>0</v>
      </c>
      <c r="CD219" s="805">
        <v>9</v>
      </c>
      <c r="CE219" s="806" t="str">
        <f t="shared" si="678"/>
        <v>BUKU PEMBANTU BUNGA REKENING</v>
      </c>
      <c r="CF219" s="807">
        <f t="shared" si="649"/>
        <v>0</v>
      </c>
      <c r="CG219" s="806">
        <f t="shared" si="607"/>
        <v>9</v>
      </c>
      <c r="CH219" s="806" t="str">
        <f t="shared" si="679"/>
        <v>BUKU PEMBANTU BUNGA REKENING</v>
      </c>
      <c r="CI219" s="808">
        <f t="shared" si="650"/>
        <v>0</v>
      </c>
      <c r="CJ219" s="835">
        <v>10</v>
      </c>
      <c r="CK219" s="836" t="str">
        <f t="shared" si="680"/>
        <v>BUKU PEMBANTU PAJAK UP &amp; LS</v>
      </c>
      <c r="CL219" s="837">
        <f t="shared" si="681"/>
        <v>0</v>
      </c>
      <c r="CM219" s="836">
        <f t="shared" si="608"/>
        <v>10</v>
      </c>
      <c r="CN219" s="836" t="str">
        <f t="shared" si="682"/>
        <v>BUKU PEMBANTU PAJAK UP &amp; LS</v>
      </c>
      <c r="CO219" s="838">
        <f t="shared" si="683"/>
        <v>0</v>
      </c>
      <c r="CP219" s="786">
        <f t="shared" si="684"/>
        <v>0</v>
      </c>
      <c r="CQ219" s="787">
        <f t="shared" si="685"/>
        <v>0</v>
      </c>
      <c r="CR219" s="782">
        <f t="shared" si="686"/>
        <v>0</v>
      </c>
      <c r="CS219" s="733">
        <v>11</v>
      </c>
      <c r="CT219" s="734" t="str">
        <f t="shared" si="687"/>
        <v>BUKU PENGESAHAN BELANJA</v>
      </c>
      <c r="CU219" s="735">
        <f t="shared" si="688"/>
        <v>0</v>
      </c>
      <c r="CV219" s="734">
        <f t="shared" si="545"/>
        <v>11</v>
      </c>
      <c r="CW219" s="736" t="str">
        <f t="shared" si="689"/>
        <v>BUKU PENGESAHAN BELANJA</v>
      </c>
      <c r="CX219" s="737">
        <f t="shared" si="690"/>
        <v>0</v>
      </c>
      <c r="CY219" s="769">
        <v>12</v>
      </c>
      <c r="CZ219" s="770" t="str">
        <f t="shared" si="651"/>
        <v>BUKU PENGEMBALIAN BELANJA</v>
      </c>
      <c r="DA219" s="771">
        <f t="shared" si="594"/>
        <v>0</v>
      </c>
      <c r="DB219" s="770">
        <f t="shared" si="523"/>
        <v>12</v>
      </c>
      <c r="DC219" s="770" t="str">
        <f t="shared" si="691"/>
        <v>BUKU PENGEMBALIAN BELANJA</v>
      </c>
      <c r="DD219" s="772">
        <f t="shared" si="692"/>
        <v>0</v>
      </c>
    </row>
    <row r="220" spans="1:108" ht="11.25" customHeight="1" x14ac:dyDescent="0.2">
      <c r="A220" s="647"/>
      <c r="B220" s="63"/>
      <c r="C220" s="677"/>
      <c r="D220" s="601"/>
      <c r="E220" s="648"/>
      <c r="F220" s="611"/>
      <c r="G220" s="684"/>
      <c r="H220" s="625"/>
      <c r="I220" s="650"/>
      <c r="J220" s="649"/>
      <c r="K220" s="688"/>
      <c r="L220" s="529"/>
      <c r="M220" s="543"/>
      <c r="N220" s="543"/>
      <c r="O220" s="651">
        <f t="shared" si="652"/>
        <v>0</v>
      </c>
      <c r="P220" s="1090">
        <f t="shared" si="653"/>
        <v>0</v>
      </c>
      <c r="Q220" s="641">
        <f t="shared" si="631"/>
        <v>0</v>
      </c>
      <c r="R220" s="640">
        <v>1</v>
      </c>
      <c r="S220" s="640" t="str">
        <f t="shared" si="632"/>
        <v>BUKU KAS UMUM</v>
      </c>
      <c r="T220" s="641">
        <f t="shared" si="633"/>
        <v>0</v>
      </c>
      <c r="U220" s="641">
        <f t="shared" si="634"/>
        <v>0</v>
      </c>
      <c r="V220" s="641">
        <f t="shared" si="635"/>
        <v>0</v>
      </c>
      <c r="W220" s="1082">
        <f t="shared" si="654"/>
        <v>0</v>
      </c>
      <c r="X220" s="641">
        <f t="shared" si="636"/>
        <v>0</v>
      </c>
      <c r="Y220" s="640">
        <f t="shared" si="655"/>
        <v>1</v>
      </c>
      <c r="Z220" s="640" t="str">
        <f t="shared" si="637"/>
        <v>BUKU KAS UMUM</v>
      </c>
      <c r="AA220" s="1083">
        <f t="shared" si="638"/>
        <v>0</v>
      </c>
      <c r="AB220" s="1055">
        <v>10</v>
      </c>
      <c r="AC220" s="1056" t="str">
        <f t="shared" si="656"/>
        <v>BUKU PEMBANTU PAJAK UP &amp; LS</v>
      </c>
      <c r="AD220" s="1057">
        <f t="shared" si="657"/>
        <v>0</v>
      </c>
      <c r="AE220" s="1057">
        <f t="shared" si="658"/>
        <v>0</v>
      </c>
      <c r="AF220" s="1057">
        <f t="shared" si="659"/>
        <v>0</v>
      </c>
      <c r="AG220" s="1057">
        <f t="shared" si="660"/>
        <v>0</v>
      </c>
      <c r="AH220" s="1057">
        <f t="shared" si="661"/>
        <v>0</v>
      </c>
      <c r="AI220" s="1058">
        <f t="shared" si="535"/>
        <v>10</v>
      </c>
      <c r="AJ220" s="1058" t="str">
        <f t="shared" si="662"/>
        <v>BUKU PEMBANTU PAJAK UP &amp; LS</v>
      </c>
      <c r="AK220" s="1059">
        <f t="shared" si="639"/>
        <v>0</v>
      </c>
      <c r="AL220" s="1014">
        <v>2</v>
      </c>
      <c r="AM220" s="1015" t="str">
        <f t="shared" si="663"/>
        <v>BUKU PEMBANTU KAS TUNAI</v>
      </c>
      <c r="AN220" s="1016">
        <f t="shared" si="640"/>
        <v>0</v>
      </c>
      <c r="AO220" s="1015">
        <f t="shared" si="601"/>
        <v>2</v>
      </c>
      <c r="AP220" s="1015" t="str">
        <f t="shared" si="664"/>
        <v>BUKU PEMBANTU KAS TUNAI</v>
      </c>
      <c r="AQ220" s="1017">
        <f t="shared" si="596"/>
        <v>0</v>
      </c>
      <c r="AR220" s="979">
        <v>3</v>
      </c>
      <c r="AS220" s="980" t="str">
        <f t="shared" si="665"/>
        <v>BUKU PEMBANTU BANK</v>
      </c>
      <c r="AT220" s="981">
        <f t="shared" si="641"/>
        <v>0</v>
      </c>
      <c r="AU220" s="981">
        <f t="shared" si="642"/>
        <v>0</v>
      </c>
      <c r="AV220" s="982">
        <f t="shared" si="666"/>
        <v>0</v>
      </c>
      <c r="AW220" s="983">
        <f t="shared" si="537"/>
        <v>3</v>
      </c>
      <c r="AX220" s="980" t="str">
        <f t="shared" si="667"/>
        <v>BUKU PEMBANTU BANK</v>
      </c>
      <c r="AY220" s="984">
        <f t="shared" si="643"/>
        <v>0</v>
      </c>
      <c r="AZ220" s="702">
        <v>4</v>
      </c>
      <c r="BA220" s="649" t="str">
        <f t="shared" si="668"/>
        <v>BUKU PEMBANTU BPP</v>
      </c>
      <c r="BB220" s="651">
        <f t="shared" si="597"/>
        <v>0</v>
      </c>
      <c r="BC220" s="650">
        <f t="shared" si="602"/>
        <v>4</v>
      </c>
      <c r="BD220" s="649" t="str">
        <f t="shared" si="669"/>
        <v>BUKU PEMBANTU BPP</v>
      </c>
      <c r="BE220" s="709">
        <f t="shared" si="598"/>
        <v>0</v>
      </c>
      <c r="BF220" s="944">
        <v>5</v>
      </c>
      <c r="BG220" s="945" t="str">
        <f t="shared" si="670"/>
        <v>BUKU PEMBANTU UANG PERSEDIAAN</v>
      </c>
      <c r="BH220" s="946">
        <f t="shared" si="644"/>
        <v>0</v>
      </c>
      <c r="BI220" s="945">
        <f t="shared" si="603"/>
        <v>5</v>
      </c>
      <c r="BJ220" s="947" t="str">
        <f t="shared" si="671"/>
        <v>BUKU PEMBANTU UANG PERSEDIAAN</v>
      </c>
      <c r="BK220" s="948">
        <f t="shared" si="599"/>
        <v>0</v>
      </c>
      <c r="BL220" s="909">
        <v>6</v>
      </c>
      <c r="BM220" s="910" t="str">
        <f t="shared" si="672"/>
        <v>BUKU PEMBANTU LS BENDAHARA</v>
      </c>
      <c r="BN220" s="911">
        <f t="shared" si="645"/>
        <v>0</v>
      </c>
      <c r="BO220" s="910">
        <f t="shared" si="604"/>
        <v>6</v>
      </c>
      <c r="BP220" s="912" t="str">
        <f t="shared" si="673"/>
        <v>BUKU PEMBANTU LS BENDAHARA</v>
      </c>
      <c r="BQ220" s="913">
        <f t="shared" si="646"/>
        <v>0</v>
      </c>
      <c r="BR220" s="702">
        <v>7</v>
      </c>
      <c r="BS220" s="650" t="str">
        <f t="shared" si="674"/>
        <v>BUKU PEMBANTU UANG MUKA PERJADIN</v>
      </c>
      <c r="BT220" s="651">
        <f t="shared" si="647"/>
        <v>0</v>
      </c>
      <c r="BU220" s="650">
        <f t="shared" si="605"/>
        <v>7</v>
      </c>
      <c r="BV220" s="649" t="str">
        <f t="shared" si="675"/>
        <v>BUKU PEMBANTU UANG MUKA PERJADIN</v>
      </c>
      <c r="BW220" s="709">
        <f t="shared" si="648"/>
        <v>0</v>
      </c>
      <c r="BX220" s="873">
        <v>8</v>
      </c>
      <c r="BY220" s="874" t="str">
        <f t="shared" si="676"/>
        <v>BUKU PEMBANTU PAJAK UP</v>
      </c>
      <c r="BZ220" s="875">
        <f t="shared" si="595"/>
        <v>0</v>
      </c>
      <c r="CA220" s="876">
        <f t="shared" si="606"/>
        <v>8</v>
      </c>
      <c r="CB220" s="874" t="str">
        <f t="shared" si="677"/>
        <v>BUKU PEMBANTU PAJAK UP</v>
      </c>
      <c r="CC220" s="877">
        <f t="shared" si="600"/>
        <v>0</v>
      </c>
      <c r="CD220" s="805">
        <v>9</v>
      </c>
      <c r="CE220" s="806" t="str">
        <f t="shared" si="678"/>
        <v>BUKU PEMBANTU BUNGA REKENING</v>
      </c>
      <c r="CF220" s="807">
        <f t="shared" si="649"/>
        <v>0</v>
      </c>
      <c r="CG220" s="806">
        <f t="shared" si="607"/>
        <v>9</v>
      </c>
      <c r="CH220" s="806" t="str">
        <f t="shared" si="679"/>
        <v>BUKU PEMBANTU BUNGA REKENING</v>
      </c>
      <c r="CI220" s="808">
        <f t="shared" si="650"/>
        <v>0</v>
      </c>
      <c r="CJ220" s="835">
        <v>10</v>
      </c>
      <c r="CK220" s="836" t="str">
        <f t="shared" si="680"/>
        <v>BUKU PEMBANTU PAJAK UP &amp; LS</v>
      </c>
      <c r="CL220" s="837">
        <f t="shared" si="681"/>
        <v>0</v>
      </c>
      <c r="CM220" s="836">
        <f t="shared" si="608"/>
        <v>10</v>
      </c>
      <c r="CN220" s="836" t="str">
        <f t="shared" si="682"/>
        <v>BUKU PEMBANTU PAJAK UP &amp; LS</v>
      </c>
      <c r="CO220" s="838">
        <f t="shared" si="683"/>
        <v>0</v>
      </c>
      <c r="CP220" s="786">
        <f t="shared" si="684"/>
        <v>0</v>
      </c>
      <c r="CQ220" s="787">
        <f t="shared" si="685"/>
        <v>0</v>
      </c>
      <c r="CR220" s="782">
        <f t="shared" si="686"/>
        <v>0</v>
      </c>
      <c r="CS220" s="733">
        <v>11</v>
      </c>
      <c r="CT220" s="734" t="str">
        <f t="shared" si="687"/>
        <v>BUKU PENGESAHAN BELANJA</v>
      </c>
      <c r="CU220" s="735">
        <f t="shared" si="688"/>
        <v>0</v>
      </c>
      <c r="CV220" s="734">
        <f t="shared" si="545"/>
        <v>11</v>
      </c>
      <c r="CW220" s="736" t="str">
        <f t="shared" si="689"/>
        <v>BUKU PENGESAHAN BELANJA</v>
      </c>
      <c r="CX220" s="737">
        <f t="shared" si="690"/>
        <v>0</v>
      </c>
      <c r="CY220" s="769">
        <v>12</v>
      </c>
      <c r="CZ220" s="770" t="str">
        <f t="shared" si="651"/>
        <v>BUKU PENGEMBALIAN BELANJA</v>
      </c>
      <c r="DA220" s="771">
        <f t="shared" si="594"/>
        <v>0</v>
      </c>
      <c r="DB220" s="770">
        <f t="shared" si="523"/>
        <v>12</v>
      </c>
      <c r="DC220" s="770" t="str">
        <f t="shared" si="691"/>
        <v>BUKU PENGEMBALIAN BELANJA</v>
      </c>
      <c r="DD220" s="772">
        <f t="shared" si="692"/>
        <v>0</v>
      </c>
    </row>
    <row r="221" spans="1:108" ht="11.25" customHeight="1" x14ac:dyDescent="0.2">
      <c r="A221" s="647"/>
      <c r="B221" s="63"/>
      <c r="C221" s="677"/>
      <c r="D221" s="540"/>
      <c r="E221" s="648"/>
      <c r="F221" s="610"/>
      <c r="G221" s="684"/>
      <c r="H221" s="625"/>
      <c r="I221" s="650"/>
      <c r="J221" s="649"/>
      <c r="K221" s="543"/>
      <c r="L221" s="529"/>
      <c r="M221" s="527"/>
      <c r="N221" s="543"/>
      <c r="O221" s="651">
        <f t="shared" si="652"/>
        <v>0</v>
      </c>
      <c r="P221" s="1090">
        <f t="shared" si="653"/>
        <v>0</v>
      </c>
      <c r="Q221" s="641">
        <f t="shared" si="631"/>
        <v>0</v>
      </c>
      <c r="R221" s="640">
        <v>1</v>
      </c>
      <c r="S221" s="640" t="str">
        <f t="shared" si="632"/>
        <v>BUKU KAS UMUM</v>
      </c>
      <c r="T221" s="641">
        <f t="shared" si="633"/>
        <v>0</v>
      </c>
      <c r="U221" s="641">
        <f t="shared" si="634"/>
        <v>0</v>
      </c>
      <c r="V221" s="641">
        <f t="shared" si="635"/>
        <v>0</v>
      </c>
      <c r="W221" s="1082">
        <f t="shared" si="654"/>
        <v>0</v>
      </c>
      <c r="X221" s="641">
        <f t="shared" si="636"/>
        <v>0</v>
      </c>
      <c r="Y221" s="640">
        <f t="shared" si="655"/>
        <v>1</v>
      </c>
      <c r="Z221" s="640" t="str">
        <f t="shared" si="637"/>
        <v>BUKU KAS UMUM</v>
      </c>
      <c r="AA221" s="1083">
        <f t="shared" si="638"/>
        <v>0</v>
      </c>
      <c r="AB221" s="1055">
        <v>10</v>
      </c>
      <c r="AC221" s="1056" t="str">
        <f t="shared" si="656"/>
        <v>BUKU PEMBANTU PAJAK UP &amp; LS</v>
      </c>
      <c r="AD221" s="1057">
        <f t="shared" si="657"/>
        <v>0</v>
      </c>
      <c r="AE221" s="1057">
        <f t="shared" si="658"/>
        <v>0</v>
      </c>
      <c r="AF221" s="1057">
        <f t="shared" si="659"/>
        <v>0</v>
      </c>
      <c r="AG221" s="1057">
        <f t="shared" si="660"/>
        <v>0</v>
      </c>
      <c r="AH221" s="1057">
        <f t="shared" si="661"/>
        <v>0</v>
      </c>
      <c r="AI221" s="1058">
        <f t="shared" ref="AI221" si="693">AB221</f>
        <v>10</v>
      </c>
      <c r="AJ221" s="1058" t="str">
        <f t="shared" si="662"/>
        <v>BUKU PEMBANTU PAJAK UP &amp; LS</v>
      </c>
      <c r="AK221" s="1059">
        <f t="shared" si="639"/>
        <v>0</v>
      </c>
      <c r="AL221" s="1014">
        <v>2</v>
      </c>
      <c r="AM221" s="1015" t="str">
        <f t="shared" si="663"/>
        <v>BUKU PEMBANTU KAS TUNAI</v>
      </c>
      <c r="AN221" s="1016">
        <f t="shared" si="640"/>
        <v>0</v>
      </c>
      <c r="AO221" s="1015">
        <f t="shared" ref="AO221" si="694">AL221</f>
        <v>2</v>
      </c>
      <c r="AP221" s="1015" t="str">
        <f t="shared" si="664"/>
        <v>BUKU PEMBANTU KAS TUNAI</v>
      </c>
      <c r="AQ221" s="1017">
        <f t="shared" si="596"/>
        <v>0</v>
      </c>
      <c r="AR221" s="979">
        <v>3</v>
      </c>
      <c r="AS221" s="980" t="str">
        <f t="shared" si="665"/>
        <v>BUKU PEMBANTU BANK</v>
      </c>
      <c r="AT221" s="981">
        <f t="shared" si="641"/>
        <v>0</v>
      </c>
      <c r="AU221" s="981">
        <f t="shared" si="642"/>
        <v>0</v>
      </c>
      <c r="AV221" s="982">
        <f t="shared" si="666"/>
        <v>0</v>
      </c>
      <c r="AW221" s="983">
        <f t="shared" ref="AW221" si="695">AR221</f>
        <v>3</v>
      </c>
      <c r="AX221" s="980" t="str">
        <f t="shared" si="667"/>
        <v>BUKU PEMBANTU BANK</v>
      </c>
      <c r="AY221" s="984">
        <f t="shared" si="643"/>
        <v>0</v>
      </c>
      <c r="AZ221" s="702">
        <v>4</v>
      </c>
      <c r="BA221" s="649" t="str">
        <f t="shared" si="668"/>
        <v>BUKU PEMBANTU BPP</v>
      </c>
      <c r="BB221" s="651">
        <f t="shared" si="597"/>
        <v>0</v>
      </c>
      <c r="BC221" s="650">
        <f t="shared" ref="BC221" si="696">AZ221</f>
        <v>4</v>
      </c>
      <c r="BD221" s="649" t="str">
        <f t="shared" si="669"/>
        <v>BUKU PEMBANTU BPP</v>
      </c>
      <c r="BE221" s="709">
        <f t="shared" si="598"/>
        <v>0</v>
      </c>
      <c r="BF221" s="944">
        <v>5</v>
      </c>
      <c r="BG221" s="945" t="str">
        <f t="shared" si="670"/>
        <v>BUKU PEMBANTU UANG PERSEDIAAN</v>
      </c>
      <c r="BH221" s="946">
        <f t="shared" si="644"/>
        <v>0</v>
      </c>
      <c r="BI221" s="945">
        <f t="shared" ref="BI221" si="697">BF221</f>
        <v>5</v>
      </c>
      <c r="BJ221" s="947" t="str">
        <f t="shared" si="671"/>
        <v>BUKU PEMBANTU UANG PERSEDIAAN</v>
      </c>
      <c r="BK221" s="948">
        <f t="shared" si="599"/>
        <v>0</v>
      </c>
      <c r="BL221" s="909">
        <v>6</v>
      </c>
      <c r="BM221" s="910" t="str">
        <f t="shared" si="672"/>
        <v>BUKU PEMBANTU LS BENDAHARA</v>
      </c>
      <c r="BN221" s="911">
        <f t="shared" si="645"/>
        <v>0</v>
      </c>
      <c r="BO221" s="910">
        <f t="shared" ref="BO221" si="698">BL221</f>
        <v>6</v>
      </c>
      <c r="BP221" s="912" t="str">
        <f t="shared" si="673"/>
        <v>BUKU PEMBANTU LS BENDAHARA</v>
      </c>
      <c r="BQ221" s="913">
        <f t="shared" si="646"/>
        <v>0</v>
      </c>
      <c r="BR221" s="702">
        <v>7</v>
      </c>
      <c r="BS221" s="650" t="str">
        <f t="shared" si="674"/>
        <v>BUKU PEMBANTU UANG MUKA PERJADIN</v>
      </c>
      <c r="BT221" s="651">
        <f t="shared" si="647"/>
        <v>0</v>
      </c>
      <c r="BU221" s="650">
        <f t="shared" ref="BU221" si="699">BR221</f>
        <v>7</v>
      </c>
      <c r="BV221" s="649" t="str">
        <f t="shared" si="675"/>
        <v>BUKU PEMBANTU UANG MUKA PERJADIN</v>
      </c>
      <c r="BW221" s="709">
        <f t="shared" si="648"/>
        <v>0</v>
      </c>
      <c r="BX221" s="873">
        <v>8</v>
      </c>
      <c r="BY221" s="874" t="str">
        <f t="shared" si="676"/>
        <v>BUKU PEMBANTU PAJAK UP</v>
      </c>
      <c r="BZ221" s="875">
        <f t="shared" si="595"/>
        <v>0</v>
      </c>
      <c r="CA221" s="876">
        <f t="shared" ref="CA221" si="700">BX221</f>
        <v>8</v>
      </c>
      <c r="CB221" s="874" t="str">
        <f t="shared" si="677"/>
        <v>BUKU PEMBANTU PAJAK UP</v>
      </c>
      <c r="CC221" s="877">
        <f t="shared" si="600"/>
        <v>0</v>
      </c>
      <c r="CD221" s="805">
        <v>9</v>
      </c>
      <c r="CE221" s="806" t="str">
        <f t="shared" si="678"/>
        <v>BUKU PEMBANTU BUNGA REKENING</v>
      </c>
      <c r="CF221" s="807">
        <f t="shared" si="649"/>
        <v>0</v>
      </c>
      <c r="CG221" s="806">
        <f t="shared" ref="CG221" si="701">CD221</f>
        <v>9</v>
      </c>
      <c r="CH221" s="806" t="str">
        <f t="shared" si="679"/>
        <v>BUKU PEMBANTU BUNGA REKENING</v>
      </c>
      <c r="CI221" s="808">
        <f t="shared" si="650"/>
        <v>0</v>
      </c>
      <c r="CJ221" s="835">
        <v>10</v>
      </c>
      <c r="CK221" s="836" t="str">
        <f t="shared" si="680"/>
        <v>BUKU PEMBANTU PAJAK UP &amp; LS</v>
      </c>
      <c r="CL221" s="837">
        <f t="shared" si="681"/>
        <v>0</v>
      </c>
      <c r="CM221" s="836">
        <f t="shared" ref="CM221" si="702">CJ221</f>
        <v>10</v>
      </c>
      <c r="CN221" s="836" t="str">
        <f t="shared" si="682"/>
        <v>BUKU PEMBANTU PAJAK UP &amp; LS</v>
      </c>
      <c r="CO221" s="838">
        <f t="shared" si="683"/>
        <v>0</v>
      </c>
      <c r="CP221" s="786">
        <f t="shared" si="684"/>
        <v>0</v>
      </c>
      <c r="CQ221" s="787">
        <f t="shared" si="685"/>
        <v>0</v>
      </c>
      <c r="CR221" s="782">
        <f t="shared" si="686"/>
        <v>0</v>
      </c>
      <c r="CS221" s="733">
        <v>11</v>
      </c>
      <c r="CT221" s="734" t="str">
        <f t="shared" si="687"/>
        <v>BUKU PENGESAHAN BELANJA</v>
      </c>
      <c r="CU221" s="735">
        <f t="shared" si="688"/>
        <v>0</v>
      </c>
      <c r="CV221" s="734">
        <f t="shared" ref="CV221" si="703">CS221</f>
        <v>11</v>
      </c>
      <c r="CW221" s="736" t="str">
        <f t="shared" si="689"/>
        <v>BUKU PENGESAHAN BELANJA</v>
      </c>
      <c r="CX221" s="737">
        <f t="shared" si="690"/>
        <v>0</v>
      </c>
      <c r="CY221" s="769">
        <v>12</v>
      </c>
      <c r="CZ221" s="770" t="str">
        <f t="shared" si="651"/>
        <v>BUKU PENGEMBALIAN BELANJA</v>
      </c>
      <c r="DA221" s="771">
        <f t="shared" si="594"/>
        <v>0</v>
      </c>
      <c r="DB221" s="770">
        <f t="shared" ref="DB221:DB284" si="704">CY221</f>
        <v>12</v>
      </c>
      <c r="DC221" s="770" t="str">
        <f t="shared" si="691"/>
        <v>BUKU PENGEMBALIAN BELANJA</v>
      </c>
      <c r="DD221" s="772">
        <f t="shared" si="692"/>
        <v>0</v>
      </c>
    </row>
    <row r="222" spans="1:108" ht="11.25" customHeight="1" x14ac:dyDescent="0.2">
      <c r="A222" s="647"/>
      <c r="B222" s="63"/>
      <c r="C222" s="677"/>
      <c r="D222" s="601"/>
      <c r="E222" s="648"/>
      <c r="F222" s="611"/>
      <c r="G222" s="684"/>
      <c r="H222" s="625"/>
      <c r="I222" s="650"/>
      <c r="J222" s="649"/>
      <c r="K222" s="543"/>
      <c r="L222" s="529"/>
      <c r="M222" s="527"/>
      <c r="N222" s="543"/>
      <c r="O222" s="651">
        <f t="shared" si="652"/>
        <v>0</v>
      </c>
      <c r="P222" s="1090">
        <f t="shared" si="653"/>
        <v>0</v>
      </c>
      <c r="Q222" s="641">
        <f t="shared" si="631"/>
        <v>0</v>
      </c>
      <c r="R222" s="640">
        <v>1</v>
      </c>
      <c r="S222" s="640" t="str">
        <f t="shared" si="632"/>
        <v>BUKU KAS UMUM</v>
      </c>
      <c r="T222" s="641">
        <f t="shared" si="633"/>
        <v>0</v>
      </c>
      <c r="U222" s="641">
        <f t="shared" si="634"/>
        <v>0</v>
      </c>
      <c r="V222" s="641">
        <f t="shared" si="635"/>
        <v>0</v>
      </c>
      <c r="W222" s="1082">
        <f t="shared" si="654"/>
        <v>0</v>
      </c>
      <c r="X222" s="641">
        <f t="shared" si="636"/>
        <v>0</v>
      </c>
      <c r="Y222" s="640">
        <f t="shared" si="655"/>
        <v>1</v>
      </c>
      <c r="Z222" s="640" t="str">
        <f t="shared" si="637"/>
        <v>BUKU KAS UMUM</v>
      </c>
      <c r="AA222" s="1083">
        <f t="shared" si="638"/>
        <v>0</v>
      </c>
      <c r="AB222" s="1055">
        <v>10</v>
      </c>
      <c r="AC222" s="1056" t="str">
        <f t="shared" si="656"/>
        <v>BUKU PEMBANTU PAJAK UP &amp; LS</v>
      </c>
      <c r="AD222" s="1057">
        <f t="shared" si="657"/>
        <v>0</v>
      </c>
      <c r="AE222" s="1057">
        <f t="shared" si="658"/>
        <v>0</v>
      </c>
      <c r="AF222" s="1057">
        <f t="shared" si="659"/>
        <v>0</v>
      </c>
      <c r="AG222" s="1057">
        <f t="shared" si="660"/>
        <v>0</v>
      </c>
      <c r="AH222" s="1057">
        <f t="shared" si="661"/>
        <v>0</v>
      </c>
      <c r="AI222" s="1058">
        <f t="shared" si="535"/>
        <v>10</v>
      </c>
      <c r="AJ222" s="1058" t="str">
        <f t="shared" si="662"/>
        <v>BUKU PEMBANTU PAJAK UP &amp; LS</v>
      </c>
      <c r="AK222" s="1059">
        <f t="shared" si="639"/>
        <v>0</v>
      </c>
      <c r="AL222" s="1014">
        <v>2</v>
      </c>
      <c r="AM222" s="1015" t="str">
        <f t="shared" si="663"/>
        <v>BUKU PEMBANTU KAS TUNAI</v>
      </c>
      <c r="AN222" s="1016">
        <f t="shared" si="640"/>
        <v>0</v>
      </c>
      <c r="AO222" s="1015">
        <f t="shared" si="601"/>
        <v>2</v>
      </c>
      <c r="AP222" s="1015" t="str">
        <f t="shared" si="664"/>
        <v>BUKU PEMBANTU KAS TUNAI</v>
      </c>
      <c r="AQ222" s="1017">
        <f t="shared" si="596"/>
        <v>0</v>
      </c>
      <c r="AR222" s="979">
        <v>3</v>
      </c>
      <c r="AS222" s="980" t="str">
        <f t="shared" si="665"/>
        <v>BUKU PEMBANTU BANK</v>
      </c>
      <c r="AT222" s="981">
        <f t="shared" si="641"/>
        <v>0</v>
      </c>
      <c r="AU222" s="981">
        <f t="shared" si="642"/>
        <v>0</v>
      </c>
      <c r="AV222" s="982">
        <f t="shared" si="666"/>
        <v>0</v>
      </c>
      <c r="AW222" s="983">
        <f t="shared" si="537"/>
        <v>3</v>
      </c>
      <c r="AX222" s="980" t="str">
        <f t="shared" si="667"/>
        <v>BUKU PEMBANTU BANK</v>
      </c>
      <c r="AY222" s="984">
        <f t="shared" si="643"/>
        <v>0</v>
      </c>
      <c r="AZ222" s="702">
        <v>4</v>
      </c>
      <c r="BA222" s="649" t="str">
        <f t="shared" si="668"/>
        <v>BUKU PEMBANTU BPP</v>
      </c>
      <c r="BB222" s="651">
        <f t="shared" si="597"/>
        <v>0</v>
      </c>
      <c r="BC222" s="650">
        <f t="shared" si="602"/>
        <v>4</v>
      </c>
      <c r="BD222" s="649" t="str">
        <f t="shared" si="669"/>
        <v>BUKU PEMBANTU BPP</v>
      </c>
      <c r="BE222" s="709">
        <f t="shared" si="598"/>
        <v>0</v>
      </c>
      <c r="BF222" s="944">
        <v>5</v>
      </c>
      <c r="BG222" s="945" t="str">
        <f t="shared" si="670"/>
        <v>BUKU PEMBANTU UANG PERSEDIAAN</v>
      </c>
      <c r="BH222" s="946">
        <f t="shared" si="644"/>
        <v>0</v>
      </c>
      <c r="BI222" s="945">
        <f t="shared" si="603"/>
        <v>5</v>
      </c>
      <c r="BJ222" s="947" t="str">
        <f t="shared" si="671"/>
        <v>BUKU PEMBANTU UANG PERSEDIAAN</v>
      </c>
      <c r="BK222" s="948">
        <f t="shared" si="599"/>
        <v>0</v>
      </c>
      <c r="BL222" s="909">
        <v>6</v>
      </c>
      <c r="BM222" s="910" t="str">
        <f t="shared" si="672"/>
        <v>BUKU PEMBANTU LS BENDAHARA</v>
      </c>
      <c r="BN222" s="911">
        <f t="shared" si="645"/>
        <v>0</v>
      </c>
      <c r="BO222" s="910">
        <f t="shared" si="604"/>
        <v>6</v>
      </c>
      <c r="BP222" s="912" t="str">
        <f t="shared" si="673"/>
        <v>BUKU PEMBANTU LS BENDAHARA</v>
      </c>
      <c r="BQ222" s="913">
        <f t="shared" si="646"/>
        <v>0</v>
      </c>
      <c r="BR222" s="702">
        <v>7</v>
      </c>
      <c r="BS222" s="650" t="str">
        <f t="shared" si="674"/>
        <v>BUKU PEMBANTU UANG MUKA PERJADIN</v>
      </c>
      <c r="BT222" s="651">
        <f t="shared" si="647"/>
        <v>0</v>
      </c>
      <c r="BU222" s="650">
        <f t="shared" si="605"/>
        <v>7</v>
      </c>
      <c r="BV222" s="649" t="str">
        <f t="shared" si="675"/>
        <v>BUKU PEMBANTU UANG MUKA PERJADIN</v>
      </c>
      <c r="BW222" s="709">
        <f t="shared" si="648"/>
        <v>0</v>
      </c>
      <c r="BX222" s="873">
        <v>8</v>
      </c>
      <c r="BY222" s="874" t="str">
        <f t="shared" si="676"/>
        <v>BUKU PEMBANTU PAJAK UP</v>
      </c>
      <c r="BZ222" s="875">
        <f t="shared" si="595"/>
        <v>0</v>
      </c>
      <c r="CA222" s="876">
        <f t="shared" si="606"/>
        <v>8</v>
      </c>
      <c r="CB222" s="874" t="str">
        <f t="shared" si="677"/>
        <v>BUKU PEMBANTU PAJAK UP</v>
      </c>
      <c r="CC222" s="877">
        <f t="shared" si="600"/>
        <v>0</v>
      </c>
      <c r="CD222" s="805">
        <v>9</v>
      </c>
      <c r="CE222" s="806" t="str">
        <f t="shared" si="678"/>
        <v>BUKU PEMBANTU BUNGA REKENING</v>
      </c>
      <c r="CF222" s="807">
        <f t="shared" si="649"/>
        <v>0</v>
      </c>
      <c r="CG222" s="806">
        <f t="shared" si="607"/>
        <v>9</v>
      </c>
      <c r="CH222" s="806" t="str">
        <f t="shared" si="679"/>
        <v>BUKU PEMBANTU BUNGA REKENING</v>
      </c>
      <c r="CI222" s="808">
        <f t="shared" si="650"/>
        <v>0</v>
      </c>
      <c r="CJ222" s="835">
        <v>10</v>
      </c>
      <c r="CK222" s="836" t="str">
        <f t="shared" si="680"/>
        <v>BUKU PEMBANTU PAJAK UP &amp; LS</v>
      </c>
      <c r="CL222" s="837">
        <f t="shared" si="681"/>
        <v>0</v>
      </c>
      <c r="CM222" s="836">
        <f t="shared" si="608"/>
        <v>10</v>
      </c>
      <c r="CN222" s="836" t="str">
        <f t="shared" si="682"/>
        <v>BUKU PEMBANTU PAJAK UP &amp; LS</v>
      </c>
      <c r="CO222" s="838">
        <f t="shared" si="683"/>
        <v>0</v>
      </c>
      <c r="CP222" s="786">
        <f t="shared" si="684"/>
        <v>0</v>
      </c>
      <c r="CQ222" s="787">
        <f t="shared" si="685"/>
        <v>0</v>
      </c>
      <c r="CR222" s="782">
        <f t="shared" si="686"/>
        <v>0</v>
      </c>
      <c r="CS222" s="733">
        <v>11</v>
      </c>
      <c r="CT222" s="734" t="str">
        <f t="shared" si="687"/>
        <v>BUKU PENGESAHAN BELANJA</v>
      </c>
      <c r="CU222" s="735">
        <f t="shared" si="688"/>
        <v>0</v>
      </c>
      <c r="CV222" s="734">
        <f t="shared" si="545"/>
        <v>11</v>
      </c>
      <c r="CW222" s="736" t="str">
        <f t="shared" si="689"/>
        <v>BUKU PENGESAHAN BELANJA</v>
      </c>
      <c r="CX222" s="737">
        <f t="shared" si="690"/>
        <v>0</v>
      </c>
      <c r="CY222" s="769">
        <v>12</v>
      </c>
      <c r="CZ222" s="770" t="str">
        <f t="shared" si="651"/>
        <v>BUKU PENGEMBALIAN BELANJA</v>
      </c>
      <c r="DA222" s="771">
        <f t="shared" si="594"/>
        <v>0</v>
      </c>
      <c r="DB222" s="770">
        <f t="shared" si="704"/>
        <v>12</v>
      </c>
      <c r="DC222" s="770" t="str">
        <f t="shared" si="691"/>
        <v>BUKU PENGEMBALIAN BELANJA</v>
      </c>
      <c r="DD222" s="772">
        <f t="shared" si="692"/>
        <v>0</v>
      </c>
    </row>
    <row r="223" spans="1:108" ht="11.25" customHeight="1" x14ac:dyDescent="0.2">
      <c r="A223" s="647"/>
      <c r="B223" s="63"/>
      <c r="C223" s="677"/>
      <c r="D223" s="540"/>
      <c r="E223" s="648"/>
      <c r="F223" s="610"/>
      <c r="G223" s="684"/>
      <c r="H223" s="624"/>
      <c r="I223" s="650"/>
      <c r="J223" s="649"/>
      <c r="K223" s="527"/>
      <c r="L223" s="1110"/>
      <c r="M223" s="543"/>
      <c r="N223" s="543"/>
      <c r="O223" s="651">
        <f t="shared" si="652"/>
        <v>0</v>
      </c>
      <c r="P223" s="1090">
        <f t="shared" si="653"/>
        <v>0</v>
      </c>
      <c r="Q223" s="641">
        <f t="shared" si="631"/>
        <v>0</v>
      </c>
      <c r="R223" s="640">
        <v>1</v>
      </c>
      <c r="S223" s="640" t="str">
        <f t="shared" si="632"/>
        <v>BUKU KAS UMUM</v>
      </c>
      <c r="T223" s="641">
        <f t="shared" si="633"/>
        <v>0</v>
      </c>
      <c r="U223" s="641">
        <f t="shared" si="634"/>
        <v>0</v>
      </c>
      <c r="V223" s="641">
        <f t="shared" si="635"/>
        <v>0</v>
      </c>
      <c r="W223" s="1082">
        <f t="shared" si="654"/>
        <v>0</v>
      </c>
      <c r="X223" s="641">
        <f t="shared" si="636"/>
        <v>0</v>
      </c>
      <c r="Y223" s="640">
        <f t="shared" si="655"/>
        <v>1</v>
      </c>
      <c r="Z223" s="640" t="str">
        <f t="shared" si="637"/>
        <v>BUKU KAS UMUM</v>
      </c>
      <c r="AA223" s="1083">
        <f t="shared" si="638"/>
        <v>0</v>
      </c>
      <c r="AB223" s="1055">
        <v>10</v>
      </c>
      <c r="AC223" s="1056" t="str">
        <f t="shared" si="656"/>
        <v>BUKU PEMBANTU PAJAK UP &amp; LS</v>
      </c>
      <c r="AD223" s="1057">
        <f t="shared" si="657"/>
        <v>0</v>
      </c>
      <c r="AE223" s="1057">
        <f t="shared" si="658"/>
        <v>0</v>
      </c>
      <c r="AF223" s="1057">
        <f t="shared" si="659"/>
        <v>0</v>
      </c>
      <c r="AG223" s="1057">
        <f t="shared" si="660"/>
        <v>0</v>
      </c>
      <c r="AH223" s="1057">
        <f t="shared" si="661"/>
        <v>0</v>
      </c>
      <c r="AI223" s="1058">
        <f t="shared" si="535"/>
        <v>10</v>
      </c>
      <c r="AJ223" s="1058" t="str">
        <f t="shared" si="662"/>
        <v>BUKU PEMBANTU PAJAK UP &amp; LS</v>
      </c>
      <c r="AK223" s="1059">
        <f t="shared" si="639"/>
        <v>0</v>
      </c>
      <c r="AL223" s="1014">
        <v>2</v>
      </c>
      <c r="AM223" s="1015" t="str">
        <f t="shared" si="663"/>
        <v>BUKU PEMBANTU KAS TUNAI</v>
      </c>
      <c r="AN223" s="1016">
        <f t="shared" si="640"/>
        <v>0</v>
      </c>
      <c r="AO223" s="1015">
        <f t="shared" si="601"/>
        <v>2</v>
      </c>
      <c r="AP223" s="1015" t="str">
        <f t="shared" si="664"/>
        <v>BUKU PEMBANTU KAS TUNAI</v>
      </c>
      <c r="AQ223" s="1017">
        <f t="shared" si="596"/>
        <v>0</v>
      </c>
      <c r="AR223" s="979">
        <v>3</v>
      </c>
      <c r="AS223" s="980" t="str">
        <f t="shared" si="665"/>
        <v>BUKU PEMBANTU BANK</v>
      </c>
      <c r="AT223" s="981">
        <f t="shared" si="641"/>
        <v>0</v>
      </c>
      <c r="AU223" s="981">
        <f t="shared" si="642"/>
        <v>0</v>
      </c>
      <c r="AV223" s="982">
        <f t="shared" si="666"/>
        <v>0</v>
      </c>
      <c r="AW223" s="983">
        <f t="shared" si="537"/>
        <v>3</v>
      </c>
      <c r="AX223" s="980" t="str">
        <f t="shared" si="667"/>
        <v>BUKU PEMBANTU BANK</v>
      </c>
      <c r="AY223" s="984">
        <f t="shared" si="643"/>
        <v>0</v>
      </c>
      <c r="AZ223" s="702">
        <v>4</v>
      </c>
      <c r="BA223" s="649" t="str">
        <f t="shared" si="668"/>
        <v>BUKU PEMBANTU BPP</v>
      </c>
      <c r="BB223" s="651">
        <f t="shared" si="597"/>
        <v>0</v>
      </c>
      <c r="BC223" s="650">
        <f t="shared" si="602"/>
        <v>4</v>
      </c>
      <c r="BD223" s="649" t="str">
        <f t="shared" si="669"/>
        <v>BUKU PEMBANTU BPP</v>
      </c>
      <c r="BE223" s="709">
        <f t="shared" si="598"/>
        <v>0</v>
      </c>
      <c r="BF223" s="944">
        <v>5</v>
      </c>
      <c r="BG223" s="945" t="str">
        <f t="shared" si="670"/>
        <v>BUKU PEMBANTU UANG PERSEDIAAN</v>
      </c>
      <c r="BH223" s="946">
        <f t="shared" si="644"/>
        <v>0</v>
      </c>
      <c r="BI223" s="945">
        <f t="shared" si="603"/>
        <v>5</v>
      </c>
      <c r="BJ223" s="947" t="str">
        <f t="shared" si="671"/>
        <v>BUKU PEMBANTU UANG PERSEDIAAN</v>
      </c>
      <c r="BK223" s="948">
        <f t="shared" si="599"/>
        <v>0</v>
      </c>
      <c r="BL223" s="909">
        <v>6</v>
      </c>
      <c r="BM223" s="910" t="str">
        <f t="shared" si="672"/>
        <v>BUKU PEMBANTU LS BENDAHARA</v>
      </c>
      <c r="BN223" s="911">
        <f t="shared" si="645"/>
        <v>0</v>
      </c>
      <c r="BO223" s="910">
        <f t="shared" si="604"/>
        <v>6</v>
      </c>
      <c r="BP223" s="912" t="str">
        <f t="shared" si="673"/>
        <v>BUKU PEMBANTU LS BENDAHARA</v>
      </c>
      <c r="BQ223" s="913">
        <f t="shared" si="646"/>
        <v>0</v>
      </c>
      <c r="BR223" s="702">
        <v>7</v>
      </c>
      <c r="BS223" s="650" t="str">
        <f t="shared" si="674"/>
        <v>BUKU PEMBANTU UANG MUKA PERJADIN</v>
      </c>
      <c r="BT223" s="651">
        <f t="shared" si="647"/>
        <v>0</v>
      </c>
      <c r="BU223" s="650">
        <f t="shared" si="605"/>
        <v>7</v>
      </c>
      <c r="BV223" s="649" t="str">
        <f t="shared" si="675"/>
        <v>BUKU PEMBANTU UANG MUKA PERJADIN</v>
      </c>
      <c r="BW223" s="709">
        <f t="shared" si="648"/>
        <v>0</v>
      </c>
      <c r="BX223" s="873">
        <v>8</v>
      </c>
      <c r="BY223" s="874" t="str">
        <f t="shared" si="676"/>
        <v>BUKU PEMBANTU PAJAK UP</v>
      </c>
      <c r="BZ223" s="875">
        <f t="shared" si="595"/>
        <v>0</v>
      </c>
      <c r="CA223" s="876">
        <f t="shared" si="606"/>
        <v>8</v>
      </c>
      <c r="CB223" s="874" t="str">
        <f t="shared" si="677"/>
        <v>BUKU PEMBANTU PAJAK UP</v>
      </c>
      <c r="CC223" s="877">
        <f t="shared" si="600"/>
        <v>0</v>
      </c>
      <c r="CD223" s="805">
        <v>9</v>
      </c>
      <c r="CE223" s="806" t="str">
        <f t="shared" si="678"/>
        <v>BUKU PEMBANTU BUNGA REKENING</v>
      </c>
      <c r="CF223" s="807">
        <f t="shared" si="649"/>
        <v>0</v>
      </c>
      <c r="CG223" s="806">
        <f t="shared" si="607"/>
        <v>9</v>
      </c>
      <c r="CH223" s="806" t="str">
        <f t="shared" si="679"/>
        <v>BUKU PEMBANTU BUNGA REKENING</v>
      </c>
      <c r="CI223" s="808">
        <f t="shared" si="650"/>
        <v>0</v>
      </c>
      <c r="CJ223" s="835">
        <v>10</v>
      </c>
      <c r="CK223" s="836" t="str">
        <f t="shared" si="680"/>
        <v>BUKU PEMBANTU PAJAK UP &amp; LS</v>
      </c>
      <c r="CL223" s="837">
        <f t="shared" si="681"/>
        <v>0</v>
      </c>
      <c r="CM223" s="836">
        <f t="shared" si="608"/>
        <v>10</v>
      </c>
      <c r="CN223" s="836" t="str">
        <f t="shared" si="682"/>
        <v>BUKU PEMBANTU PAJAK UP &amp; LS</v>
      </c>
      <c r="CO223" s="838">
        <f t="shared" si="683"/>
        <v>0</v>
      </c>
      <c r="CP223" s="786">
        <f t="shared" si="684"/>
        <v>0</v>
      </c>
      <c r="CQ223" s="787">
        <f t="shared" si="685"/>
        <v>0</v>
      </c>
      <c r="CR223" s="782">
        <f t="shared" si="686"/>
        <v>0</v>
      </c>
      <c r="CS223" s="733">
        <v>11</v>
      </c>
      <c r="CT223" s="734" t="str">
        <f t="shared" si="687"/>
        <v>BUKU PENGESAHAN BELANJA</v>
      </c>
      <c r="CU223" s="735">
        <f t="shared" si="688"/>
        <v>0</v>
      </c>
      <c r="CV223" s="734">
        <f t="shared" si="545"/>
        <v>11</v>
      </c>
      <c r="CW223" s="736" t="str">
        <f t="shared" si="689"/>
        <v>BUKU PENGESAHAN BELANJA</v>
      </c>
      <c r="CX223" s="737">
        <f t="shared" si="690"/>
        <v>0</v>
      </c>
      <c r="CY223" s="769">
        <v>12</v>
      </c>
      <c r="CZ223" s="770" t="str">
        <f t="shared" si="651"/>
        <v>BUKU PENGEMBALIAN BELANJA</v>
      </c>
      <c r="DA223" s="771">
        <f t="shared" si="594"/>
        <v>0</v>
      </c>
      <c r="DB223" s="770">
        <f t="shared" si="704"/>
        <v>12</v>
      </c>
      <c r="DC223" s="770" t="str">
        <f t="shared" si="691"/>
        <v>BUKU PENGEMBALIAN BELANJA</v>
      </c>
      <c r="DD223" s="772">
        <f t="shared" si="692"/>
        <v>0</v>
      </c>
    </row>
    <row r="224" spans="1:108" ht="11.25" customHeight="1" x14ac:dyDescent="0.2">
      <c r="A224" s="647"/>
      <c r="B224" s="63"/>
      <c r="C224" s="677"/>
      <c r="D224" s="601"/>
      <c r="E224" s="648"/>
      <c r="F224" s="610"/>
      <c r="G224" s="684"/>
      <c r="H224" s="624"/>
      <c r="I224" s="650"/>
      <c r="J224" s="649"/>
      <c r="K224" s="527"/>
      <c r="L224" s="529"/>
      <c r="M224" s="543"/>
      <c r="N224" s="543"/>
      <c r="O224" s="651">
        <f t="shared" si="652"/>
        <v>0</v>
      </c>
      <c r="P224" s="1090">
        <f t="shared" si="653"/>
        <v>0</v>
      </c>
      <c r="Q224" s="641">
        <f t="shared" si="631"/>
        <v>0</v>
      </c>
      <c r="R224" s="640">
        <v>1</v>
      </c>
      <c r="S224" s="640" t="str">
        <f t="shared" si="632"/>
        <v>BUKU KAS UMUM</v>
      </c>
      <c r="T224" s="641">
        <f t="shared" si="633"/>
        <v>0</v>
      </c>
      <c r="U224" s="641">
        <f t="shared" si="634"/>
        <v>0</v>
      </c>
      <c r="V224" s="641">
        <f t="shared" si="635"/>
        <v>0</v>
      </c>
      <c r="W224" s="1082">
        <f t="shared" si="654"/>
        <v>0</v>
      </c>
      <c r="X224" s="641">
        <f t="shared" si="636"/>
        <v>0</v>
      </c>
      <c r="Y224" s="640">
        <f t="shared" si="655"/>
        <v>1</v>
      </c>
      <c r="Z224" s="640" t="str">
        <f t="shared" si="637"/>
        <v>BUKU KAS UMUM</v>
      </c>
      <c r="AA224" s="1083">
        <f t="shared" si="638"/>
        <v>0</v>
      </c>
      <c r="AB224" s="1055">
        <v>10</v>
      </c>
      <c r="AC224" s="1056" t="str">
        <f t="shared" si="656"/>
        <v>BUKU PEMBANTU PAJAK UP &amp; LS</v>
      </c>
      <c r="AD224" s="1057">
        <f t="shared" si="657"/>
        <v>0</v>
      </c>
      <c r="AE224" s="1057">
        <f t="shared" si="658"/>
        <v>0</v>
      </c>
      <c r="AF224" s="1057">
        <f t="shared" si="659"/>
        <v>0</v>
      </c>
      <c r="AG224" s="1057">
        <f t="shared" si="660"/>
        <v>0</v>
      </c>
      <c r="AH224" s="1057">
        <f t="shared" si="661"/>
        <v>0</v>
      </c>
      <c r="AI224" s="1058">
        <f t="shared" si="535"/>
        <v>10</v>
      </c>
      <c r="AJ224" s="1058" t="str">
        <f t="shared" si="662"/>
        <v>BUKU PEMBANTU PAJAK UP &amp; LS</v>
      </c>
      <c r="AK224" s="1059">
        <f t="shared" si="639"/>
        <v>0</v>
      </c>
      <c r="AL224" s="1014">
        <v>2</v>
      </c>
      <c r="AM224" s="1015" t="str">
        <f t="shared" si="663"/>
        <v>BUKU PEMBANTU KAS TUNAI</v>
      </c>
      <c r="AN224" s="1016">
        <f t="shared" si="640"/>
        <v>0</v>
      </c>
      <c r="AO224" s="1015">
        <f t="shared" si="601"/>
        <v>2</v>
      </c>
      <c r="AP224" s="1015" t="str">
        <f t="shared" si="664"/>
        <v>BUKU PEMBANTU KAS TUNAI</v>
      </c>
      <c r="AQ224" s="1017">
        <f t="shared" si="596"/>
        <v>0</v>
      </c>
      <c r="AR224" s="979">
        <v>3</v>
      </c>
      <c r="AS224" s="980" t="str">
        <f t="shared" si="665"/>
        <v>BUKU PEMBANTU BANK</v>
      </c>
      <c r="AT224" s="981">
        <f t="shared" si="641"/>
        <v>0</v>
      </c>
      <c r="AU224" s="981">
        <f t="shared" si="642"/>
        <v>0</v>
      </c>
      <c r="AV224" s="982">
        <f t="shared" si="666"/>
        <v>0</v>
      </c>
      <c r="AW224" s="983">
        <f t="shared" si="537"/>
        <v>3</v>
      </c>
      <c r="AX224" s="980" t="str">
        <f t="shared" si="667"/>
        <v>BUKU PEMBANTU BANK</v>
      </c>
      <c r="AY224" s="984">
        <f t="shared" si="643"/>
        <v>0</v>
      </c>
      <c r="AZ224" s="702">
        <v>4</v>
      </c>
      <c r="BA224" s="649" t="str">
        <f t="shared" si="668"/>
        <v>BUKU PEMBANTU BPP</v>
      </c>
      <c r="BB224" s="651">
        <f t="shared" si="597"/>
        <v>0</v>
      </c>
      <c r="BC224" s="650">
        <f t="shared" si="602"/>
        <v>4</v>
      </c>
      <c r="BD224" s="649" t="str">
        <f t="shared" si="669"/>
        <v>BUKU PEMBANTU BPP</v>
      </c>
      <c r="BE224" s="709">
        <f t="shared" si="598"/>
        <v>0</v>
      </c>
      <c r="BF224" s="944">
        <v>5</v>
      </c>
      <c r="BG224" s="945" t="str">
        <f t="shared" si="670"/>
        <v>BUKU PEMBANTU UANG PERSEDIAAN</v>
      </c>
      <c r="BH224" s="946">
        <f t="shared" si="644"/>
        <v>0</v>
      </c>
      <c r="BI224" s="945">
        <f t="shared" si="603"/>
        <v>5</v>
      </c>
      <c r="BJ224" s="947" t="str">
        <f t="shared" si="671"/>
        <v>BUKU PEMBANTU UANG PERSEDIAAN</v>
      </c>
      <c r="BK224" s="948">
        <f t="shared" si="599"/>
        <v>0</v>
      </c>
      <c r="BL224" s="909">
        <v>6</v>
      </c>
      <c r="BM224" s="910" t="str">
        <f t="shared" si="672"/>
        <v>BUKU PEMBANTU LS BENDAHARA</v>
      </c>
      <c r="BN224" s="911">
        <f t="shared" si="645"/>
        <v>0</v>
      </c>
      <c r="BO224" s="910">
        <f t="shared" si="604"/>
        <v>6</v>
      </c>
      <c r="BP224" s="912" t="str">
        <f t="shared" si="673"/>
        <v>BUKU PEMBANTU LS BENDAHARA</v>
      </c>
      <c r="BQ224" s="913">
        <f t="shared" si="646"/>
        <v>0</v>
      </c>
      <c r="BR224" s="702">
        <v>7</v>
      </c>
      <c r="BS224" s="650" t="str">
        <f t="shared" si="674"/>
        <v>BUKU PEMBANTU UANG MUKA PERJADIN</v>
      </c>
      <c r="BT224" s="651">
        <f t="shared" si="647"/>
        <v>0</v>
      </c>
      <c r="BU224" s="650">
        <f t="shared" si="605"/>
        <v>7</v>
      </c>
      <c r="BV224" s="649" t="str">
        <f t="shared" si="675"/>
        <v>BUKU PEMBANTU UANG MUKA PERJADIN</v>
      </c>
      <c r="BW224" s="709">
        <f t="shared" si="648"/>
        <v>0</v>
      </c>
      <c r="BX224" s="873">
        <v>8</v>
      </c>
      <c r="BY224" s="874" t="str">
        <f t="shared" si="676"/>
        <v>BUKU PEMBANTU PAJAK UP</v>
      </c>
      <c r="BZ224" s="875">
        <f t="shared" si="595"/>
        <v>0</v>
      </c>
      <c r="CA224" s="876">
        <f t="shared" si="606"/>
        <v>8</v>
      </c>
      <c r="CB224" s="874" t="str">
        <f t="shared" si="677"/>
        <v>BUKU PEMBANTU PAJAK UP</v>
      </c>
      <c r="CC224" s="877">
        <f t="shared" si="600"/>
        <v>0</v>
      </c>
      <c r="CD224" s="805">
        <v>9</v>
      </c>
      <c r="CE224" s="806" t="str">
        <f t="shared" si="678"/>
        <v>BUKU PEMBANTU BUNGA REKENING</v>
      </c>
      <c r="CF224" s="807">
        <f t="shared" si="649"/>
        <v>0</v>
      </c>
      <c r="CG224" s="806">
        <f t="shared" si="607"/>
        <v>9</v>
      </c>
      <c r="CH224" s="806" t="str">
        <f t="shared" si="679"/>
        <v>BUKU PEMBANTU BUNGA REKENING</v>
      </c>
      <c r="CI224" s="808">
        <f t="shared" si="650"/>
        <v>0</v>
      </c>
      <c r="CJ224" s="835">
        <v>10</v>
      </c>
      <c r="CK224" s="836" t="str">
        <f t="shared" si="680"/>
        <v>BUKU PEMBANTU PAJAK UP &amp; LS</v>
      </c>
      <c r="CL224" s="837">
        <f t="shared" si="681"/>
        <v>0</v>
      </c>
      <c r="CM224" s="836">
        <f t="shared" si="608"/>
        <v>10</v>
      </c>
      <c r="CN224" s="836" t="str">
        <f t="shared" si="682"/>
        <v>BUKU PEMBANTU PAJAK UP &amp; LS</v>
      </c>
      <c r="CO224" s="838">
        <f t="shared" si="683"/>
        <v>0</v>
      </c>
      <c r="CP224" s="786">
        <f t="shared" si="684"/>
        <v>0</v>
      </c>
      <c r="CQ224" s="787">
        <f t="shared" si="685"/>
        <v>0</v>
      </c>
      <c r="CR224" s="782">
        <f t="shared" si="686"/>
        <v>0</v>
      </c>
      <c r="CS224" s="733">
        <v>11</v>
      </c>
      <c r="CT224" s="734" t="str">
        <f t="shared" si="687"/>
        <v>BUKU PENGESAHAN BELANJA</v>
      </c>
      <c r="CU224" s="735">
        <f t="shared" si="688"/>
        <v>0</v>
      </c>
      <c r="CV224" s="734">
        <f t="shared" si="545"/>
        <v>11</v>
      </c>
      <c r="CW224" s="736" t="str">
        <f t="shared" si="689"/>
        <v>BUKU PENGESAHAN BELANJA</v>
      </c>
      <c r="CX224" s="737">
        <f t="shared" si="690"/>
        <v>0</v>
      </c>
      <c r="CY224" s="769">
        <v>12</v>
      </c>
      <c r="CZ224" s="770" t="str">
        <f t="shared" si="651"/>
        <v>BUKU PENGEMBALIAN BELANJA</v>
      </c>
      <c r="DA224" s="771">
        <f t="shared" si="594"/>
        <v>0</v>
      </c>
      <c r="DB224" s="770">
        <f t="shared" si="704"/>
        <v>12</v>
      </c>
      <c r="DC224" s="770" t="str">
        <f t="shared" si="691"/>
        <v>BUKU PENGEMBALIAN BELANJA</v>
      </c>
      <c r="DD224" s="772">
        <f t="shared" si="692"/>
        <v>0</v>
      </c>
    </row>
    <row r="225" spans="1:108" ht="11.25" customHeight="1" x14ac:dyDescent="0.2">
      <c r="A225" s="647"/>
      <c r="B225" s="63"/>
      <c r="C225" s="677"/>
      <c r="D225" s="540"/>
      <c r="E225" s="648"/>
      <c r="F225" s="610"/>
      <c r="G225" s="684"/>
      <c r="H225" s="624"/>
      <c r="I225" s="650"/>
      <c r="J225" s="649"/>
      <c r="K225" s="543"/>
      <c r="L225" s="529"/>
      <c r="M225" s="543"/>
      <c r="N225" s="543"/>
      <c r="O225" s="651">
        <f t="shared" si="652"/>
        <v>0</v>
      </c>
      <c r="P225" s="1090">
        <f t="shared" si="653"/>
        <v>0</v>
      </c>
      <c r="Q225" s="641">
        <f t="shared" si="631"/>
        <v>0</v>
      </c>
      <c r="R225" s="640">
        <v>1</v>
      </c>
      <c r="S225" s="640" t="str">
        <f t="shared" si="632"/>
        <v>BUKU KAS UMUM</v>
      </c>
      <c r="T225" s="641">
        <f t="shared" si="633"/>
        <v>0</v>
      </c>
      <c r="U225" s="641">
        <f t="shared" si="634"/>
        <v>0</v>
      </c>
      <c r="V225" s="641">
        <f t="shared" si="635"/>
        <v>0</v>
      </c>
      <c r="W225" s="1082">
        <f t="shared" si="654"/>
        <v>0</v>
      </c>
      <c r="X225" s="641">
        <f t="shared" si="636"/>
        <v>0</v>
      </c>
      <c r="Y225" s="640">
        <f t="shared" si="655"/>
        <v>1</v>
      </c>
      <c r="Z225" s="640" t="str">
        <f t="shared" si="637"/>
        <v>BUKU KAS UMUM</v>
      </c>
      <c r="AA225" s="1083">
        <f t="shared" si="638"/>
        <v>0</v>
      </c>
      <c r="AB225" s="1055">
        <v>10</v>
      </c>
      <c r="AC225" s="1056" t="str">
        <f t="shared" si="656"/>
        <v>BUKU PEMBANTU PAJAK UP &amp; LS</v>
      </c>
      <c r="AD225" s="1057">
        <f t="shared" si="657"/>
        <v>0</v>
      </c>
      <c r="AE225" s="1057">
        <f t="shared" si="658"/>
        <v>0</v>
      </c>
      <c r="AF225" s="1057">
        <f t="shared" si="659"/>
        <v>0</v>
      </c>
      <c r="AG225" s="1057">
        <f t="shared" si="660"/>
        <v>0</v>
      </c>
      <c r="AH225" s="1057">
        <f t="shared" si="661"/>
        <v>0</v>
      </c>
      <c r="AI225" s="1058">
        <f t="shared" si="535"/>
        <v>10</v>
      </c>
      <c r="AJ225" s="1058" t="str">
        <f t="shared" si="662"/>
        <v>BUKU PEMBANTU PAJAK UP &amp; LS</v>
      </c>
      <c r="AK225" s="1059">
        <f t="shared" si="639"/>
        <v>0</v>
      </c>
      <c r="AL225" s="1014">
        <v>2</v>
      </c>
      <c r="AM225" s="1015" t="str">
        <f t="shared" si="663"/>
        <v>BUKU PEMBANTU KAS TUNAI</v>
      </c>
      <c r="AN225" s="1016">
        <f t="shared" si="640"/>
        <v>0</v>
      </c>
      <c r="AO225" s="1015">
        <f t="shared" si="601"/>
        <v>2</v>
      </c>
      <c r="AP225" s="1015" t="str">
        <f t="shared" si="664"/>
        <v>BUKU PEMBANTU KAS TUNAI</v>
      </c>
      <c r="AQ225" s="1017">
        <f t="shared" si="596"/>
        <v>0</v>
      </c>
      <c r="AR225" s="979">
        <v>3</v>
      </c>
      <c r="AS225" s="980" t="str">
        <f t="shared" si="665"/>
        <v>BUKU PEMBANTU BANK</v>
      </c>
      <c r="AT225" s="981">
        <f t="shared" si="641"/>
        <v>0</v>
      </c>
      <c r="AU225" s="981">
        <f t="shared" si="642"/>
        <v>0</v>
      </c>
      <c r="AV225" s="982">
        <f t="shared" si="666"/>
        <v>0</v>
      </c>
      <c r="AW225" s="983">
        <f t="shared" si="537"/>
        <v>3</v>
      </c>
      <c r="AX225" s="980" t="str">
        <f t="shared" si="667"/>
        <v>BUKU PEMBANTU BANK</v>
      </c>
      <c r="AY225" s="984">
        <f t="shared" si="643"/>
        <v>0</v>
      </c>
      <c r="AZ225" s="702">
        <v>4</v>
      </c>
      <c r="BA225" s="649" t="str">
        <f t="shared" si="668"/>
        <v>BUKU PEMBANTU BPP</v>
      </c>
      <c r="BB225" s="651">
        <f t="shared" si="597"/>
        <v>0</v>
      </c>
      <c r="BC225" s="650">
        <f t="shared" si="602"/>
        <v>4</v>
      </c>
      <c r="BD225" s="649" t="str">
        <f t="shared" si="669"/>
        <v>BUKU PEMBANTU BPP</v>
      </c>
      <c r="BE225" s="709">
        <f t="shared" si="598"/>
        <v>0</v>
      </c>
      <c r="BF225" s="944">
        <v>5</v>
      </c>
      <c r="BG225" s="945" t="str">
        <f t="shared" si="670"/>
        <v>BUKU PEMBANTU UANG PERSEDIAAN</v>
      </c>
      <c r="BH225" s="946">
        <f t="shared" si="644"/>
        <v>0</v>
      </c>
      <c r="BI225" s="945">
        <f t="shared" si="603"/>
        <v>5</v>
      </c>
      <c r="BJ225" s="947" t="str">
        <f t="shared" si="671"/>
        <v>BUKU PEMBANTU UANG PERSEDIAAN</v>
      </c>
      <c r="BK225" s="948">
        <f t="shared" si="599"/>
        <v>0</v>
      </c>
      <c r="BL225" s="909">
        <v>6</v>
      </c>
      <c r="BM225" s="910" t="str">
        <f t="shared" si="672"/>
        <v>BUKU PEMBANTU LS BENDAHARA</v>
      </c>
      <c r="BN225" s="911">
        <f t="shared" si="645"/>
        <v>0</v>
      </c>
      <c r="BO225" s="910">
        <f t="shared" si="604"/>
        <v>6</v>
      </c>
      <c r="BP225" s="912" t="str">
        <f t="shared" si="673"/>
        <v>BUKU PEMBANTU LS BENDAHARA</v>
      </c>
      <c r="BQ225" s="913">
        <f t="shared" si="646"/>
        <v>0</v>
      </c>
      <c r="BR225" s="702">
        <v>7</v>
      </c>
      <c r="BS225" s="650" t="str">
        <f t="shared" si="674"/>
        <v>BUKU PEMBANTU UANG MUKA PERJADIN</v>
      </c>
      <c r="BT225" s="651">
        <f t="shared" si="647"/>
        <v>0</v>
      </c>
      <c r="BU225" s="650">
        <f t="shared" si="605"/>
        <v>7</v>
      </c>
      <c r="BV225" s="649" t="str">
        <f t="shared" si="675"/>
        <v>BUKU PEMBANTU UANG MUKA PERJADIN</v>
      </c>
      <c r="BW225" s="709">
        <f t="shared" si="648"/>
        <v>0</v>
      </c>
      <c r="BX225" s="873">
        <v>8</v>
      </c>
      <c r="BY225" s="874" t="str">
        <f t="shared" si="676"/>
        <v>BUKU PEMBANTU PAJAK UP</v>
      </c>
      <c r="BZ225" s="875">
        <f t="shared" si="595"/>
        <v>0</v>
      </c>
      <c r="CA225" s="876">
        <f t="shared" si="606"/>
        <v>8</v>
      </c>
      <c r="CB225" s="874" t="str">
        <f t="shared" si="677"/>
        <v>BUKU PEMBANTU PAJAK UP</v>
      </c>
      <c r="CC225" s="877">
        <f t="shared" si="600"/>
        <v>0</v>
      </c>
      <c r="CD225" s="805">
        <v>9</v>
      </c>
      <c r="CE225" s="806" t="str">
        <f t="shared" si="678"/>
        <v>BUKU PEMBANTU BUNGA REKENING</v>
      </c>
      <c r="CF225" s="807">
        <f t="shared" si="649"/>
        <v>0</v>
      </c>
      <c r="CG225" s="806">
        <f t="shared" si="607"/>
        <v>9</v>
      </c>
      <c r="CH225" s="806" t="str">
        <f t="shared" si="679"/>
        <v>BUKU PEMBANTU BUNGA REKENING</v>
      </c>
      <c r="CI225" s="808">
        <f t="shared" si="650"/>
        <v>0</v>
      </c>
      <c r="CJ225" s="835">
        <v>10</v>
      </c>
      <c r="CK225" s="836" t="str">
        <f t="shared" si="680"/>
        <v>BUKU PEMBANTU PAJAK UP &amp; LS</v>
      </c>
      <c r="CL225" s="837">
        <f t="shared" si="681"/>
        <v>0</v>
      </c>
      <c r="CM225" s="836">
        <f t="shared" si="608"/>
        <v>10</v>
      </c>
      <c r="CN225" s="836" t="str">
        <f t="shared" si="682"/>
        <v>BUKU PEMBANTU PAJAK UP &amp; LS</v>
      </c>
      <c r="CO225" s="838">
        <f t="shared" si="683"/>
        <v>0</v>
      </c>
      <c r="CP225" s="786">
        <f t="shared" si="684"/>
        <v>0</v>
      </c>
      <c r="CQ225" s="787">
        <f t="shared" si="685"/>
        <v>0</v>
      </c>
      <c r="CR225" s="782">
        <f t="shared" si="686"/>
        <v>0</v>
      </c>
      <c r="CS225" s="733">
        <v>11</v>
      </c>
      <c r="CT225" s="734" t="str">
        <f t="shared" si="687"/>
        <v>BUKU PENGESAHAN BELANJA</v>
      </c>
      <c r="CU225" s="735">
        <f t="shared" si="688"/>
        <v>0</v>
      </c>
      <c r="CV225" s="734">
        <f t="shared" si="545"/>
        <v>11</v>
      </c>
      <c r="CW225" s="736" t="str">
        <f t="shared" si="689"/>
        <v>BUKU PENGESAHAN BELANJA</v>
      </c>
      <c r="CX225" s="737">
        <f t="shared" si="690"/>
        <v>0</v>
      </c>
      <c r="CY225" s="769">
        <v>12</v>
      </c>
      <c r="CZ225" s="770" t="str">
        <f t="shared" si="651"/>
        <v>BUKU PENGEMBALIAN BELANJA</v>
      </c>
      <c r="DA225" s="771">
        <f t="shared" si="594"/>
        <v>0</v>
      </c>
      <c r="DB225" s="770">
        <f t="shared" si="704"/>
        <v>12</v>
      </c>
      <c r="DC225" s="770" t="str">
        <f t="shared" si="691"/>
        <v>BUKU PENGEMBALIAN BELANJA</v>
      </c>
      <c r="DD225" s="772">
        <f t="shared" si="692"/>
        <v>0</v>
      </c>
    </row>
    <row r="226" spans="1:108" ht="11.25" customHeight="1" x14ac:dyDescent="0.2">
      <c r="A226" s="647"/>
      <c r="B226" s="63"/>
      <c r="C226" s="677"/>
      <c r="D226" s="601"/>
      <c r="E226" s="648"/>
      <c r="F226" s="611"/>
      <c r="G226" s="684"/>
      <c r="H226" s="624"/>
      <c r="I226" s="650"/>
      <c r="J226" s="649"/>
      <c r="K226" s="543"/>
      <c r="L226" s="529"/>
      <c r="M226" s="543"/>
      <c r="N226" s="543"/>
      <c r="O226" s="651">
        <f t="shared" si="652"/>
        <v>0</v>
      </c>
      <c r="P226" s="1090">
        <f t="shared" si="653"/>
        <v>0</v>
      </c>
      <c r="Q226" s="641">
        <f t="shared" si="631"/>
        <v>0</v>
      </c>
      <c r="R226" s="640">
        <v>1</v>
      </c>
      <c r="S226" s="640" t="str">
        <f t="shared" si="632"/>
        <v>BUKU KAS UMUM</v>
      </c>
      <c r="T226" s="641">
        <f t="shared" si="633"/>
        <v>0</v>
      </c>
      <c r="U226" s="641">
        <f t="shared" si="634"/>
        <v>0</v>
      </c>
      <c r="V226" s="641">
        <f t="shared" si="635"/>
        <v>0</v>
      </c>
      <c r="W226" s="1082">
        <f t="shared" si="654"/>
        <v>0</v>
      </c>
      <c r="X226" s="641">
        <f t="shared" si="636"/>
        <v>0</v>
      </c>
      <c r="Y226" s="640">
        <f t="shared" si="655"/>
        <v>1</v>
      </c>
      <c r="Z226" s="640" t="str">
        <f t="shared" si="637"/>
        <v>BUKU KAS UMUM</v>
      </c>
      <c r="AA226" s="1083">
        <f t="shared" si="638"/>
        <v>0</v>
      </c>
      <c r="AB226" s="1055">
        <v>10</v>
      </c>
      <c r="AC226" s="1056" t="str">
        <f t="shared" si="656"/>
        <v>BUKU PEMBANTU PAJAK UP &amp; LS</v>
      </c>
      <c r="AD226" s="1057">
        <f t="shared" si="657"/>
        <v>0</v>
      </c>
      <c r="AE226" s="1057">
        <f t="shared" si="658"/>
        <v>0</v>
      </c>
      <c r="AF226" s="1057">
        <f t="shared" si="659"/>
        <v>0</v>
      </c>
      <c r="AG226" s="1057">
        <f t="shared" si="660"/>
        <v>0</v>
      </c>
      <c r="AH226" s="1057">
        <f t="shared" si="661"/>
        <v>0</v>
      </c>
      <c r="AI226" s="1058">
        <f t="shared" ref="AI226" si="705">AB226</f>
        <v>10</v>
      </c>
      <c r="AJ226" s="1058" t="str">
        <f t="shared" si="662"/>
        <v>BUKU PEMBANTU PAJAK UP &amp; LS</v>
      </c>
      <c r="AK226" s="1059">
        <f t="shared" si="639"/>
        <v>0</v>
      </c>
      <c r="AL226" s="1014">
        <v>2</v>
      </c>
      <c r="AM226" s="1015" t="str">
        <f t="shared" si="663"/>
        <v>BUKU PEMBANTU KAS TUNAI</v>
      </c>
      <c r="AN226" s="1016">
        <f t="shared" si="640"/>
        <v>0</v>
      </c>
      <c r="AO226" s="1015">
        <f t="shared" ref="AO226" si="706">AL226</f>
        <v>2</v>
      </c>
      <c r="AP226" s="1015" t="str">
        <f t="shared" si="664"/>
        <v>BUKU PEMBANTU KAS TUNAI</v>
      </c>
      <c r="AQ226" s="1017">
        <f t="shared" si="596"/>
        <v>0</v>
      </c>
      <c r="AR226" s="979">
        <v>3</v>
      </c>
      <c r="AS226" s="980" t="str">
        <f t="shared" si="665"/>
        <v>BUKU PEMBANTU BANK</v>
      </c>
      <c r="AT226" s="981">
        <f t="shared" si="641"/>
        <v>0</v>
      </c>
      <c r="AU226" s="981">
        <f t="shared" si="642"/>
        <v>0</v>
      </c>
      <c r="AV226" s="982">
        <f t="shared" si="666"/>
        <v>0</v>
      </c>
      <c r="AW226" s="983">
        <f t="shared" ref="AW226" si="707">AR226</f>
        <v>3</v>
      </c>
      <c r="AX226" s="980" t="str">
        <f t="shared" si="667"/>
        <v>BUKU PEMBANTU BANK</v>
      </c>
      <c r="AY226" s="984">
        <f t="shared" si="643"/>
        <v>0</v>
      </c>
      <c r="AZ226" s="702">
        <v>4</v>
      </c>
      <c r="BA226" s="649" t="str">
        <f t="shared" si="668"/>
        <v>BUKU PEMBANTU BPP</v>
      </c>
      <c r="BB226" s="651">
        <f t="shared" si="597"/>
        <v>0</v>
      </c>
      <c r="BC226" s="650">
        <f t="shared" ref="BC226" si="708">AZ226</f>
        <v>4</v>
      </c>
      <c r="BD226" s="649" t="str">
        <f t="shared" si="669"/>
        <v>BUKU PEMBANTU BPP</v>
      </c>
      <c r="BE226" s="709">
        <f t="shared" si="598"/>
        <v>0</v>
      </c>
      <c r="BF226" s="944">
        <v>5</v>
      </c>
      <c r="BG226" s="945" t="str">
        <f t="shared" si="670"/>
        <v>BUKU PEMBANTU UANG PERSEDIAAN</v>
      </c>
      <c r="BH226" s="946">
        <f t="shared" si="644"/>
        <v>0</v>
      </c>
      <c r="BI226" s="945">
        <f t="shared" ref="BI226" si="709">BF226</f>
        <v>5</v>
      </c>
      <c r="BJ226" s="947" t="str">
        <f t="shared" si="671"/>
        <v>BUKU PEMBANTU UANG PERSEDIAAN</v>
      </c>
      <c r="BK226" s="948">
        <f t="shared" si="599"/>
        <v>0</v>
      </c>
      <c r="BL226" s="909">
        <v>6</v>
      </c>
      <c r="BM226" s="910" t="str">
        <f t="shared" si="672"/>
        <v>BUKU PEMBANTU LS BENDAHARA</v>
      </c>
      <c r="BN226" s="911">
        <f t="shared" si="645"/>
        <v>0</v>
      </c>
      <c r="BO226" s="910">
        <f t="shared" ref="BO226" si="710">BL226</f>
        <v>6</v>
      </c>
      <c r="BP226" s="912" t="str">
        <f t="shared" si="673"/>
        <v>BUKU PEMBANTU LS BENDAHARA</v>
      </c>
      <c r="BQ226" s="913">
        <f t="shared" si="646"/>
        <v>0</v>
      </c>
      <c r="BR226" s="702">
        <v>7</v>
      </c>
      <c r="BS226" s="650" t="str">
        <f t="shared" si="674"/>
        <v>BUKU PEMBANTU UANG MUKA PERJADIN</v>
      </c>
      <c r="BT226" s="651">
        <f t="shared" si="647"/>
        <v>0</v>
      </c>
      <c r="BU226" s="650">
        <f t="shared" ref="BU226" si="711">BR226</f>
        <v>7</v>
      </c>
      <c r="BV226" s="649" t="str">
        <f t="shared" si="675"/>
        <v>BUKU PEMBANTU UANG MUKA PERJADIN</v>
      </c>
      <c r="BW226" s="709">
        <f t="shared" si="648"/>
        <v>0</v>
      </c>
      <c r="BX226" s="873">
        <v>8</v>
      </c>
      <c r="BY226" s="874" t="str">
        <f t="shared" si="676"/>
        <v>BUKU PEMBANTU PAJAK UP</v>
      </c>
      <c r="BZ226" s="875">
        <f t="shared" si="595"/>
        <v>0</v>
      </c>
      <c r="CA226" s="876">
        <f t="shared" ref="CA226" si="712">BX226</f>
        <v>8</v>
      </c>
      <c r="CB226" s="874" t="str">
        <f t="shared" si="677"/>
        <v>BUKU PEMBANTU PAJAK UP</v>
      </c>
      <c r="CC226" s="877">
        <f t="shared" si="600"/>
        <v>0</v>
      </c>
      <c r="CD226" s="805">
        <v>9</v>
      </c>
      <c r="CE226" s="806" t="str">
        <f t="shared" si="678"/>
        <v>BUKU PEMBANTU BUNGA REKENING</v>
      </c>
      <c r="CF226" s="807">
        <f t="shared" si="649"/>
        <v>0</v>
      </c>
      <c r="CG226" s="806">
        <f t="shared" ref="CG226" si="713">CD226</f>
        <v>9</v>
      </c>
      <c r="CH226" s="806" t="str">
        <f t="shared" si="679"/>
        <v>BUKU PEMBANTU BUNGA REKENING</v>
      </c>
      <c r="CI226" s="808">
        <f t="shared" si="650"/>
        <v>0</v>
      </c>
      <c r="CJ226" s="835">
        <v>10</v>
      </c>
      <c r="CK226" s="836" t="str">
        <f t="shared" si="680"/>
        <v>BUKU PEMBANTU PAJAK UP &amp; LS</v>
      </c>
      <c r="CL226" s="837">
        <f t="shared" si="681"/>
        <v>0</v>
      </c>
      <c r="CM226" s="836">
        <f t="shared" ref="CM226" si="714">CJ226</f>
        <v>10</v>
      </c>
      <c r="CN226" s="836" t="str">
        <f t="shared" si="682"/>
        <v>BUKU PEMBANTU PAJAK UP &amp; LS</v>
      </c>
      <c r="CO226" s="838">
        <f t="shared" si="683"/>
        <v>0</v>
      </c>
      <c r="CP226" s="786">
        <f t="shared" si="684"/>
        <v>0</v>
      </c>
      <c r="CQ226" s="787">
        <f t="shared" si="685"/>
        <v>0</v>
      </c>
      <c r="CR226" s="782">
        <f t="shared" si="686"/>
        <v>0</v>
      </c>
      <c r="CS226" s="733">
        <v>11</v>
      </c>
      <c r="CT226" s="734" t="str">
        <f t="shared" si="687"/>
        <v>BUKU PENGESAHAN BELANJA</v>
      </c>
      <c r="CU226" s="735">
        <f t="shared" si="688"/>
        <v>0</v>
      </c>
      <c r="CV226" s="734">
        <f t="shared" ref="CV226" si="715">CS226</f>
        <v>11</v>
      </c>
      <c r="CW226" s="736" t="str">
        <f t="shared" si="689"/>
        <v>BUKU PENGESAHAN BELANJA</v>
      </c>
      <c r="CX226" s="737">
        <f t="shared" si="690"/>
        <v>0</v>
      </c>
      <c r="CY226" s="769">
        <v>12</v>
      </c>
      <c r="CZ226" s="770" t="str">
        <f t="shared" si="651"/>
        <v>BUKU PENGEMBALIAN BELANJA</v>
      </c>
      <c r="DA226" s="771">
        <f t="shared" si="594"/>
        <v>0</v>
      </c>
      <c r="DB226" s="770">
        <f t="shared" si="704"/>
        <v>12</v>
      </c>
      <c r="DC226" s="770" t="str">
        <f t="shared" si="691"/>
        <v>BUKU PENGEMBALIAN BELANJA</v>
      </c>
      <c r="DD226" s="772">
        <f t="shared" si="692"/>
        <v>0</v>
      </c>
    </row>
    <row r="227" spans="1:108" ht="11.25" customHeight="1" x14ac:dyDescent="0.2">
      <c r="A227" s="647"/>
      <c r="B227" s="63"/>
      <c r="C227" s="677"/>
      <c r="D227" s="540"/>
      <c r="E227" s="648"/>
      <c r="F227" s="610"/>
      <c r="G227" s="684"/>
      <c r="H227" s="624"/>
      <c r="I227" s="650"/>
      <c r="J227" s="649"/>
      <c r="K227" s="688"/>
      <c r="L227" s="529"/>
      <c r="M227" s="543"/>
      <c r="N227" s="543"/>
      <c r="O227" s="651">
        <f t="shared" si="652"/>
        <v>0</v>
      </c>
      <c r="P227" s="1090">
        <f t="shared" si="653"/>
        <v>0</v>
      </c>
      <c r="Q227" s="641">
        <f t="shared" si="631"/>
        <v>0</v>
      </c>
      <c r="R227" s="640">
        <v>1</v>
      </c>
      <c r="S227" s="640" t="str">
        <f t="shared" si="632"/>
        <v>BUKU KAS UMUM</v>
      </c>
      <c r="T227" s="641">
        <f t="shared" si="633"/>
        <v>0</v>
      </c>
      <c r="U227" s="641">
        <f t="shared" si="634"/>
        <v>0</v>
      </c>
      <c r="V227" s="641">
        <f t="shared" si="635"/>
        <v>0</v>
      </c>
      <c r="W227" s="1082">
        <f t="shared" si="654"/>
        <v>0</v>
      </c>
      <c r="X227" s="641">
        <f t="shared" si="636"/>
        <v>0</v>
      </c>
      <c r="Y227" s="640">
        <f t="shared" si="655"/>
        <v>1</v>
      </c>
      <c r="Z227" s="640" t="str">
        <f t="shared" si="637"/>
        <v>BUKU KAS UMUM</v>
      </c>
      <c r="AA227" s="1083">
        <f t="shared" si="638"/>
        <v>0</v>
      </c>
      <c r="AB227" s="1055">
        <v>10</v>
      </c>
      <c r="AC227" s="1056" t="str">
        <f t="shared" si="656"/>
        <v>BUKU PEMBANTU PAJAK UP &amp; LS</v>
      </c>
      <c r="AD227" s="1057">
        <f t="shared" si="657"/>
        <v>0</v>
      </c>
      <c r="AE227" s="1057">
        <f t="shared" si="658"/>
        <v>0</v>
      </c>
      <c r="AF227" s="1057">
        <f t="shared" si="659"/>
        <v>0</v>
      </c>
      <c r="AG227" s="1057">
        <f t="shared" si="660"/>
        <v>0</v>
      </c>
      <c r="AH227" s="1057">
        <f t="shared" si="661"/>
        <v>0</v>
      </c>
      <c r="AI227" s="1058">
        <f t="shared" si="535"/>
        <v>10</v>
      </c>
      <c r="AJ227" s="1058" t="str">
        <f t="shared" si="662"/>
        <v>BUKU PEMBANTU PAJAK UP &amp; LS</v>
      </c>
      <c r="AK227" s="1059">
        <f t="shared" si="639"/>
        <v>0</v>
      </c>
      <c r="AL227" s="1014">
        <v>2</v>
      </c>
      <c r="AM227" s="1015" t="str">
        <f t="shared" si="663"/>
        <v>BUKU PEMBANTU KAS TUNAI</v>
      </c>
      <c r="AN227" s="1016">
        <f t="shared" si="640"/>
        <v>0</v>
      </c>
      <c r="AO227" s="1015">
        <f t="shared" si="601"/>
        <v>2</v>
      </c>
      <c r="AP227" s="1015" t="str">
        <f t="shared" si="664"/>
        <v>BUKU PEMBANTU KAS TUNAI</v>
      </c>
      <c r="AQ227" s="1017">
        <f t="shared" si="596"/>
        <v>0</v>
      </c>
      <c r="AR227" s="979">
        <v>3</v>
      </c>
      <c r="AS227" s="980" t="str">
        <f t="shared" si="665"/>
        <v>BUKU PEMBANTU BANK</v>
      </c>
      <c r="AT227" s="981">
        <f t="shared" si="641"/>
        <v>0</v>
      </c>
      <c r="AU227" s="981">
        <f t="shared" si="642"/>
        <v>0</v>
      </c>
      <c r="AV227" s="982">
        <f t="shared" si="666"/>
        <v>0</v>
      </c>
      <c r="AW227" s="983">
        <f t="shared" si="537"/>
        <v>3</v>
      </c>
      <c r="AX227" s="980" t="str">
        <f t="shared" si="667"/>
        <v>BUKU PEMBANTU BANK</v>
      </c>
      <c r="AY227" s="984">
        <f t="shared" si="643"/>
        <v>0</v>
      </c>
      <c r="AZ227" s="702">
        <v>4</v>
      </c>
      <c r="BA227" s="649" t="str">
        <f t="shared" si="668"/>
        <v>BUKU PEMBANTU BPP</v>
      </c>
      <c r="BB227" s="651">
        <f t="shared" si="597"/>
        <v>0</v>
      </c>
      <c r="BC227" s="650">
        <f t="shared" si="602"/>
        <v>4</v>
      </c>
      <c r="BD227" s="649" t="str">
        <f t="shared" si="669"/>
        <v>BUKU PEMBANTU BPP</v>
      </c>
      <c r="BE227" s="709">
        <f t="shared" si="598"/>
        <v>0</v>
      </c>
      <c r="BF227" s="944">
        <v>5</v>
      </c>
      <c r="BG227" s="945" t="str">
        <f t="shared" si="670"/>
        <v>BUKU PEMBANTU UANG PERSEDIAAN</v>
      </c>
      <c r="BH227" s="946">
        <f t="shared" si="644"/>
        <v>0</v>
      </c>
      <c r="BI227" s="945">
        <f t="shared" si="603"/>
        <v>5</v>
      </c>
      <c r="BJ227" s="947" t="str">
        <f t="shared" si="671"/>
        <v>BUKU PEMBANTU UANG PERSEDIAAN</v>
      </c>
      <c r="BK227" s="948">
        <f t="shared" si="599"/>
        <v>0</v>
      </c>
      <c r="BL227" s="909">
        <v>6</v>
      </c>
      <c r="BM227" s="910" t="str">
        <f t="shared" si="672"/>
        <v>BUKU PEMBANTU LS BENDAHARA</v>
      </c>
      <c r="BN227" s="911">
        <f t="shared" si="645"/>
        <v>0</v>
      </c>
      <c r="BO227" s="910">
        <f t="shared" si="604"/>
        <v>6</v>
      </c>
      <c r="BP227" s="912" t="str">
        <f t="shared" si="673"/>
        <v>BUKU PEMBANTU LS BENDAHARA</v>
      </c>
      <c r="BQ227" s="913">
        <f t="shared" si="646"/>
        <v>0</v>
      </c>
      <c r="BR227" s="702">
        <v>7</v>
      </c>
      <c r="BS227" s="650" t="str">
        <f t="shared" si="674"/>
        <v>BUKU PEMBANTU UANG MUKA PERJADIN</v>
      </c>
      <c r="BT227" s="651">
        <f t="shared" si="647"/>
        <v>0</v>
      </c>
      <c r="BU227" s="650">
        <f t="shared" si="605"/>
        <v>7</v>
      </c>
      <c r="BV227" s="649" t="str">
        <f t="shared" si="675"/>
        <v>BUKU PEMBANTU UANG MUKA PERJADIN</v>
      </c>
      <c r="BW227" s="709">
        <f t="shared" si="648"/>
        <v>0</v>
      </c>
      <c r="BX227" s="873">
        <v>8</v>
      </c>
      <c r="BY227" s="874" t="str">
        <f t="shared" si="676"/>
        <v>BUKU PEMBANTU PAJAK UP</v>
      </c>
      <c r="BZ227" s="875">
        <f t="shared" si="595"/>
        <v>0</v>
      </c>
      <c r="CA227" s="876">
        <f t="shared" si="606"/>
        <v>8</v>
      </c>
      <c r="CB227" s="874" t="str">
        <f t="shared" si="677"/>
        <v>BUKU PEMBANTU PAJAK UP</v>
      </c>
      <c r="CC227" s="877">
        <f t="shared" si="600"/>
        <v>0</v>
      </c>
      <c r="CD227" s="805">
        <v>9</v>
      </c>
      <c r="CE227" s="806" t="str">
        <f t="shared" si="678"/>
        <v>BUKU PEMBANTU BUNGA REKENING</v>
      </c>
      <c r="CF227" s="807">
        <f t="shared" si="649"/>
        <v>0</v>
      </c>
      <c r="CG227" s="806">
        <f t="shared" si="607"/>
        <v>9</v>
      </c>
      <c r="CH227" s="806" t="str">
        <f t="shared" si="679"/>
        <v>BUKU PEMBANTU BUNGA REKENING</v>
      </c>
      <c r="CI227" s="808">
        <f t="shared" si="650"/>
        <v>0</v>
      </c>
      <c r="CJ227" s="835">
        <v>10</v>
      </c>
      <c r="CK227" s="836" t="str">
        <f t="shared" si="680"/>
        <v>BUKU PEMBANTU PAJAK UP &amp; LS</v>
      </c>
      <c r="CL227" s="837">
        <f t="shared" si="681"/>
        <v>0</v>
      </c>
      <c r="CM227" s="836">
        <f t="shared" si="608"/>
        <v>10</v>
      </c>
      <c r="CN227" s="836" t="str">
        <f t="shared" si="682"/>
        <v>BUKU PEMBANTU PAJAK UP &amp; LS</v>
      </c>
      <c r="CO227" s="838">
        <f t="shared" si="683"/>
        <v>0</v>
      </c>
      <c r="CP227" s="786">
        <f t="shared" si="684"/>
        <v>0</v>
      </c>
      <c r="CQ227" s="787">
        <f t="shared" si="685"/>
        <v>0</v>
      </c>
      <c r="CR227" s="782">
        <f t="shared" si="686"/>
        <v>0</v>
      </c>
      <c r="CS227" s="733">
        <v>11</v>
      </c>
      <c r="CT227" s="734" t="str">
        <f t="shared" si="687"/>
        <v>BUKU PENGESAHAN BELANJA</v>
      </c>
      <c r="CU227" s="735">
        <f t="shared" si="688"/>
        <v>0</v>
      </c>
      <c r="CV227" s="734">
        <f t="shared" si="545"/>
        <v>11</v>
      </c>
      <c r="CW227" s="736" t="str">
        <f t="shared" si="689"/>
        <v>BUKU PENGESAHAN BELANJA</v>
      </c>
      <c r="CX227" s="737">
        <f t="shared" si="690"/>
        <v>0</v>
      </c>
      <c r="CY227" s="769">
        <v>12</v>
      </c>
      <c r="CZ227" s="770" t="str">
        <f t="shared" si="651"/>
        <v>BUKU PENGEMBALIAN BELANJA</v>
      </c>
      <c r="DA227" s="771">
        <f t="shared" si="594"/>
        <v>0</v>
      </c>
      <c r="DB227" s="770">
        <f t="shared" si="704"/>
        <v>12</v>
      </c>
      <c r="DC227" s="770" t="str">
        <f t="shared" si="691"/>
        <v>BUKU PENGEMBALIAN BELANJA</v>
      </c>
      <c r="DD227" s="772">
        <f t="shared" si="692"/>
        <v>0</v>
      </c>
    </row>
    <row r="228" spans="1:108" ht="11.25" customHeight="1" x14ac:dyDescent="0.2">
      <c r="A228" s="647"/>
      <c r="B228" s="63"/>
      <c r="C228" s="677"/>
      <c r="D228" s="601"/>
      <c r="E228" s="648"/>
      <c r="F228" s="611"/>
      <c r="G228" s="684"/>
      <c r="H228" s="624"/>
      <c r="I228" s="650"/>
      <c r="J228" s="649"/>
      <c r="K228" s="688"/>
      <c r="L228" s="529"/>
      <c r="M228" s="543"/>
      <c r="N228" s="543"/>
      <c r="O228" s="651">
        <f t="shared" si="652"/>
        <v>0</v>
      </c>
      <c r="P228" s="1090">
        <f t="shared" si="653"/>
        <v>0</v>
      </c>
      <c r="Q228" s="641">
        <f t="shared" si="631"/>
        <v>0</v>
      </c>
      <c r="R228" s="640">
        <v>1</v>
      </c>
      <c r="S228" s="640" t="str">
        <f t="shared" si="632"/>
        <v>BUKU KAS UMUM</v>
      </c>
      <c r="T228" s="641">
        <f t="shared" si="633"/>
        <v>0</v>
      </c>
      <c r="U228" s="641">
        <f t="shared" si="634"/>
        <v>0</v>
      </c>
      <c r="V228" s="641">
        <f t="shared" si="635"/>
        <v>0</v>
      </c>
      <c r="W228" s="1082">
        <f t="shared" si="654"/>
        <v>0</v>
      </c>
      <c r="X228" s="641">
        <f t="shared" si="636"/>
        <v>0</v>
      </c>
      <c r="Y228" s="640">
        <f t="shared" si="655"/>
        <v>1</v>
      </c>
      <c r="Z228" s="640" t="str">
        <f t="shared" si="637"/>
        <v>BUKU KAS UMUM</v>
      </c>
      <c r="AA228" s="1083">
        <f t="shared" si="638"/>
        <v>0</v>
      </c>
      <c r="AB228" s="1055">
        <v>10</v>
      </c>
      <c r="AC228" s="1056" t="str">
        <f t="shared" si="656"/>
        <v>BUKU PEMBANTU PAJAK UP &amp; LS</v>
      </c>
      <c r="AD228" s="1057">
        <f t="shared" si="657"/>
        <v>0</v>
      </c>
      <c r="AE228" s="1057">
        <f t="shared" si="658"/>
        <v>0</v>
      </c>
      <c r="AF228" s="1057">
        <f t="shared" si="659"/>
        <v>0</v>
      </c>
      <c r="AG228" s="1057">
        <f t="shared" si="660"/>
        <v>0</v>
      </c>
      <c r="AH228" s="1057">
        <f t="shared" si="661"/>
        <v>0</v>
      </c>
      <c r="AI228" s="1058">
        <f t="shared" ref="AI228" si="716">AB228</f>
        <v>10</v>
      </c>
      <c r="AJ228" s="1058" t="str">
        <f t="shared" si="662"/>
        <v>BUKU PEMBANTU PAJAK UP &amp; LS</v>
      </c>
      <c r="AK228" s="1059">
        <f t="shared" si="639"/>
        <v>0</v>
      </c>
      <c r="AL228" s="1014">
        <v>2</v>
      </c>
      <c r="AM228" s="1015" t="str">
        <f t="shared" si="663"/>
        <v>BUKU PEMBANTU KAS TUNAI</v>
      </c>
      <c r="AN228" s="1016">
        <f t="shared" si="640"/>
        <v>0</v>
      </c>
      <c r="AO228" s="1015">
        <f t="shared" ref="AO228" si="717">AL228</f>
        <v>2</v>
      </c>
      <c r="AP228" s="1015" t="str">
        <f t="shared" si="664"/>
        <v>BUKU PEMBANTU KAS TUNAI</v>
      </c>
      <c r="AQ228" s="1017">
        <f t="shared" si="596"/>
        <v>0</v>
      </c>
      <c r="AR228" s="979">
        <v>3</v>
      </c>
      <c r="AS228" s="980" t="str">
        <f t="shared" si="665"/>
        <v>BUKU PEMBANTU BANK</v>
      </c>
      <c r="AT228" s="981">
        <f t="shared" si="641"/>
        <v>0</v>
      </c>
      <c r="AU228" s="981">
        <f t="shared" si="642"/>
        <v>0</v>
      </c>
      <c r="AV228" s="982">
        <f t="shared" si="666"/>
        <v>0</v>
      </c>
      <c r="AW228" s="983">
        <f t="shared" ref="AW228" si="718">AR228</f>
        <v>3</v>
      </c>
      <c r="AX228" s="980" t="str">
        <f t="shared" si="667"/>
        <v>BUKU PEMBANTU BANK</v>
      </c>
      <c r="AY228" s="984">
        <f t="shared" si="643"/>
        <v>0</v>
      </c>
      <c r="AZ228" s="702">
        <v>4</v>
      </c>
      <c r="BA228" s="649" t="str">
        <f t="shared" si="668"/>
        <v>BUKU PEMBANTU BPP</v>
      </c>
      <c r="BB228" s="651">
        <f t="shared" si="597"/>
        <v>0</v>
      </c>
      <c r="BC228" s="650">
        <f t="shared" ref="BC228" si="719">AZ228</f>
        <v>4</v>
      </c>
      <c r="BD228" s="649" t="str">
        <f t="shared" si="669"/>
        <v>BUKU PEMBANTU BPP</v>
      </c>
      <c r="BE228" s="709">
        <f t="shared" si="598"/>
        <v>0</v>
      </c>
      <c r="BF228" s="944">
        <v>5</v>
      </c>
      <c r="BG228" s="945" t="str">
        <f t="shared" si="670"/>
        <v>BUKU PEMBANTU UANG PERSEDIAAN</v>
      </c>
      <c r="BH228" s="946">
        <f t="shared" si="644"/>
        <v>0</v>
      </c>
      <c r="BI228" s="945">
        <f t="shared" ref="BI228" si="720">BF228</f>
        <v>5</v>
      </c>
      <c r="BJ228" s="947" t="str">
        <f t="shared" si="671"/>
        <v>BUKU PEMBANTU UANG PERSEDIAAN</v>
      </c>
      <c r="BK228" s="948">
        <f t="shared" si="599"/>
        <v>0</v>
      </c>
      <c r="BL228" s="909">
        <v>6</v>
      </c>
      <c r="BM228" s="910" t="str">
        <f t="shared" si="672"/>
        <v>BUKU PEMBANTU LS BENDAHARA</v>
      </c>
      <c r="BN228" s="911">
        <f t="shared" si="645"/>
        <v>0</v>
      </c>
      <c r="BO228" s="910">
        <f t="shared" ref="BO228" si="721">BL228</f>
        <v>6</v>
      </c>
      <c r="BP228" s="912" t="str">
        <f t="shared" si="673"/>
        <v>BUKU PEMBANTU LS BENDAHARA</v>
      </c>
      <c r="BQ228" s="913">
        <f t="shared" si="646"/>
        <v>0</v>
      </c>
      <c r="BR228" s="702">
        <v>7</v>
      </c>
      <c r="BS228" s="650" t="str">
        <f t="shared" si="674"/>
        <v>BUKU PEMBANTU UANG MUKA PERJADIN</v>
      </c>
      <c r="BT228" s="651">
        <f t="shared" si="647"/>
        <v>0</v>
      </c>
      <c r="BU228" s="650">
        <f t="shared" ref="BU228" si="722">BR228</f>
        <v>7</v>
      </c>
      <c r="BV228" s="649" t="str">
        <f t="shared" si="675"/>
        <v>BUKU PEMBANTU UANG MUKA PERJADIN</v>
      </c>
      <c r="BW228" s="709">
        <f t="shared" si="648"/>
        <v>0</v>
      </c>
      <c r="BX228" s="873">
        <v>8</v>
      </c>
      <c r="BY228" s="874" t="str">
        <f t="shared" si="676"/>
        <v>BUKU PEMBANTU PAJAK UP</v>
      </c>
      <c r="BZ228" s="875">
        <f t="shared" si="595"/>
        <v>0</v>
      </c>
      <c r="CA228" s="876">
        <f t="shared" ref="CA228" si="723">BX228</f>
        <v>8</v>
      </c>
      <c r="CB228" s="874" t="str">
        <f t="shared" si="677"/>
        <v>BUKU PEMBANTU PAJAK UP</v>
      </c>
      <c r="CC228" s="877">
        <f t="shared" si="600"/>
        <v>0</v>
      </c>
      <c r="CD228" s="805">
        <v>9</v>
      </c>
      <c r="CE228" s="806" t="str">
        <f t="shared" si="678"/>
        <v>BUKU PEMBANTU BUNGA REKENING</v>
      </c>
      <c r="CF228" s="807">
        <f t="shared" si="649"/>
        <v>0</v>
      </c>
      <c r="CG228" s="806">
        <f t="shared" ref="CG228" si="724">CD228</f>
        <v>9</v>
      </c>
      <c r="CH228" s="806" t="str">
        <f t="shared" si="679"/>
        <v>BUKU PEMBANTU BUNGA REKENING</v>
      </c>
      <c r="CI228" s="808">
        <f t="shared" si="650"/>
        <v>0</v>
      </c>
      <c r="CJ228" s="835">
        <v>10</v>
      </c>
      <c r="CK228" s="836" t="str">
        <f t="shared" si="680"/>
        <v>BUKU PEMBANTU PAJAK UP &amp; LS</v>
      </c>
      <c r="CL228" s="837">
        <f t="shared" si="681"/>
        <v>0</v>
      </c>
      <c r="CM228" s="836">
        <f t="shared" ref="CM228" si="725">CJ228</f>
        <v>10</v>
      </c>
      <c r="CN228" s="836" t="str">
        <f t="shared" si="682"/>
        <v>BUKU PEMBANTU PAJAK UP &amp; LS</v>
      </c>
      <c r="CO228" s="838">
        <f t="shared" si="683"/>
        <v>0</v>
      </c>
      <c r="CP228" s="786">
        <f t="shared" si="684"/>
        <v>0</v>
      </c>
      <c r="CQ228" s="787">
        <f t="shared" si="685"/>
        <v>0</v>
      </c>
      <c r="CR228" s="782">
        <f t="shared" si="686"/>
        <v>0</v>
      </c>
      <c r="CS228" s="733">
        <v>11</v>
      </c>
      <c r="CT228" s="734" t="str">
        <f t="shared" si="687"/>
        <v>BUKU PENGESAHAN BELANJA</v>
      </c>
      <c r="CU228" s="735">
        <f t="shared" si="688"/>
        <v>0</v>
      </c>
      <c r="CV228" s="734">
        <f t="shared" ref="CV228" si="726">CS228</f>
        <v>11</v>
      </c>
      <c r="CW228" s="736" t="str">
        <f t="shared" si="689"/>
        <v>BUKU PENGESAHAN BELANJA</v>
      </c>
      <c r="CX228" s="737">
        <f t="shared" si="690"/>
        <v>0</v>
      </c>
      <c r="CY228" s="769">
        <v>12</v>
      </c>
      <c r="CZ228" s="770" t="str">
        <f t="shared" si="651"/>
        <v>BUKU PENGEMBALIAN BELANJA</v>
      </c>
      <c r="DA228" s="771">
        <f t="shared" si="594"/>
        <v>0</v>
      </c>
      <c r="DB228" s="770">
        <f t="shared" si="704"/>
        <v>12</v>
      </c>
      <c r="DC228" s="770" t="str">
        <f t="shared" si="691"/>
        <v>BUKU PENGEMBALIAN BELANJA</v>
      </c>
      <c r="DD228" s="772">
        <f t="shared" si="692"/>
        <v>0</v>
      </c>
    </row>
    <row r="229" spans="1:108" ht="11.25" customHeight="1" x14ac:dyDescent="0.2">
      <c r="A229" s="647"/>
      <c r="B229" s="63"/>
      <c r="C229" s="677"/>
      <c r="D229" s="540"/>
      <c r="E229" s="648"/>
      <c r="F229" s="610"/>
      <c r="G229" s="684"/>
      <c r="H229" s="624"/>
      <c r="I229" s="650"/>
      <c r="J229" s="649"/>
      <c r="K229" s="527"/>
      <c r="L229" s="529"/>
      <c r="M229" s="527"/>
      <c r="N229" s="543"/>
      <c r="O229" s="651">
        <f t="shared" si="652"/>
        <v>0</v>
      </c>
      <c r="P229" s="1090">
        <f t="shared" si="653"/>
        <v>0</v>
      </c>
      <c r="Q229" s="641">
        <f t="shared" si="631"/>
        <v>0</v>
      </c>
      <c r="R229" s="640">
        <v>1</v>
      </c>
      <c r="S229" s="640" t="str">
        <f t="shared" si="632"/>
        <v>BUKU KAS UMUM</v>
      </c>
      <c r="T229" s="641">
        <f t="shared" si="633"/>
        <v>0</v>
      </c>
      <c r="U229" s="641">
        <f t="shared" si="634"/>
        <v>0</v>
      </c>
      <c r="V229" s="641">
        <f t="shared" si="635"/>
        <v>0</v>
      </c>
      <c r="W229" s="1082">
        <f t="shared" si="654"/>
        <v>0</v>
      </c>
      <c r="X229" s="641">
        <f t="shared" si="636"/>
        <v>0</v>
      </c>
      <c r="Y229" s="640">
        <f t="shared" si="655"/>
        <v>1</v>
      </c>
      <c r="Z229" s="640" t="str">
        <f t="shared" si="637"/>
        <v>BUKU KAS UMUM</v>
      </c>
      <c r="AA229" s="1083">
        <f t="shared" si="638"/>
        <v>0</v>
      </c>
      <c r="AB229" s="1055">
        <v>10</v>
      </c>
      <c r="AC229" s="1056" t="str">
        <f t="shared" si="656"/>
        <v>BUKU PEMBANTU PAJAK UP &amp; LS</v>
      </c>
      <c r="AD229" s="1057">
        <f t="shared" si="657"/>
        <v>0</v>
      </c>
      <c r="AE229" s="1057">
        <f t="shared" si="658"/>
        <v>0</v>
      </c>
      <c r="AF229" s="1057">
        <f t="shared" si="659"/>
        <v>0</v>
      </c>
      <c r="AG229" s="1057">
        <f t="shared" si="660"/>
        <v>0</v>
      </c>
      <c r="AH229" s="1057">
        <f t="shared" si="661"/>
        <v>0</v>
      </c>
      <c r="AI229" s="1058">
        <f t="shared" si="535"/>
        <v>10</v>
      </c>
      <c r="AJ229" s="1058" t="str">
        <f t="shared" si="662"/>
        <v>BUKU PEMBANTU PAJAK UP &amp; LS</v>
      </c>
      <c r="AK229" s="1059">
        <f t="shared" si="639"/>
        <v>0</v>
      </c>
      <c r="AL229" s="1014">
        <v>2</v>
      </c>
      <c r="AM229" s="1015" t="str">
        <f t="shared" si="663"/>
        <v>BUKU PEMBANTU KAS TUNAI</v>
      </c>
      <c r="AN229" s="1016">
        <f t="shared" si="640"/>
        <v>0</v>
      </c>
      <c r="AO229" s="1015">
        <f t="shared" si="601"/>
        <v>2</v>
      </c>
      <c r="AP229" s="1015" t="str">
        <f t="shared" si="664"/>
        <v>BUKU PEMBANTU KAS TUNAI</v>
      </c>
      <c r="AQ229" s="1017">
        <f t="shared" si="596"/>
        <v>0</v>
      </c>
      <c r="AR229" s="979">
        <v>3</v>
      </c>
      <c r="AS229" s="980" t="str">
        <f t="shared" si="665"/>
        <v>BUKU PEMBANTU BANK</v>
      </c>
      <c r="AT229" s="981">
        <f t="shared" si="641"/>
        <v>0</v>
      </c>
      <c r="AU229" s="981">
        <f t="shared" si="642"/>
        <v>0</v>
      </c>
      <c r="AV229" s="982">
        <f t="shared" si="666"/>
        <v>0</v>
      </c>
      <c r="AW229" s="983">
        <f t="shared" si="537"/>
        <v>3</v>
      </c>
      <c r="AX229" s="980" t="str">
        <f t="shared" si="667"/>
        <v>BUKU PEMBANTU BANK</v>
      </c>
      <c r="AY229" s="984">
        <f t="shared" si="643"/>
        <v>0</v>
      </c>
      <c r="AZ229" s="702">
        <v>4</v>
      </c>
      <c r="BA229" s="649" t="str">
        <f t="shared" si="668"/>
        <v>BUKU PEMBANTU BPP</v>
      </c>
      <c r="BB229" s="651">
        <f t="shared" si="597"/>
        <v>0</v>
      </c>
      <c r="BC229" s="650">
        <f t="shared" si="602"/>
        <v>4</v>
      </c>
      <c r="BD229" s="649" t="str">
        <f t="shared" si="669"/>
        <v>BUKU PEMBANTU BPP</v>
      </c>
      <c r="BE229" s="709">
        <f t="shared" si="598"/>
        <v>0</v>
      </c>
      <c r="BF229" s="944">
        <v>5</v>
      </c>
      <c r="BG229" s="945" t="str">
        <f t="shared" si="670"/>
        <v>BUKU PEMBANTU UANG PERSEDIAAN</v>
      </c>
      <c r="BH229" s="946">
        <f t="shared" si="644"/>
        <v>0</v>
      </c>
      <c r="BI229" s="945">
        <f t="shared" si="603"/>
        <v>5</v>
      </c>
      <c r="BJ229" s="947" t="str">
        <f t="shared" si="671"/>
        <v>BUKU PEMBANTU UANG PERSEDIAAN</v>
      </c>
      <c r="BK229" s="948">
        <f t="shared" si="599"/>
        <v>0</v>
      </c>
      <c r="BL229" s="909">
        <v>6</v>
      </c>
      <c r="BM229" s="910" t="str">
        <f t="shared" si="672"/>
        <v>BUKU PEMBANTU LS BENDAHARA</v>
      </c>
      <c r="BN229" s="911">
        <f t="shared" si="645"/>
        <v>0</v>
      </c>
      <c r="BO229" s="910">
        <f t="shared" si="604"/>
        <v>6</v>
      </c>
      <c r="BP229" s="912" t="str">
        <f t="shared" si="673"/>
        <v>BUKU PEMBANTU LS BENDAHARA</v>
      </c>
      <c r="BQ229" s="913">
        <f t="shared" si="646"/>
        <v>0</v>
      </c>
      <c r="BR229" s="702">
        <v>7</v>
      </c>
      <c r="BS229" s="650" t="str">
        <f t="shared" si="674"/>
        <v>BUKU PEMBANTU UANG MUKA PERJADIN</v>
      </c>
      <c r="BT229" s="651">
        <f t="shared" si="647"/>
        <v>0</v>
      </c>
      <c r="BU229" s="650">
        <f t="shared" si="605"/>
        <v>7</v>
      </c>
      <c r="BV229" s="649" t="str">
        <f t="shared" si="675"/>
        <v>BUKU PEMBANTU UANG MUKA PERJADIN</v>
      </c>
      <c r="BW229" s="709">
        <f t="shared" si="648"/>
        <v>0</v>
      </c>
      <c r="BX229" s="873">
        <v>8</v>
      </c>
      <c r="BY229" s="874" t="str">
        <f t="shared" si="676"/>
        <v>BUKU PEMBANTU PAJAK UP</v>
      </c>
      <c r="BZ229" s="875">
        <f t="shared" si="595"/>
        <v>0</v>
      </c>
      <c r="CA229" s="876">
        <f t="shared" si="606"/>
        <v>8</v>
      </c>
      <c r="CB229" s="874" t="str">
        <f t="shared" si="677"/>
        <v>BUKU PEMBANTU PAJAK UP</v>
      </c>
      <c r="CC229" s="877">
        <f t="shared" si="600"/>
        <v>0</v>
      </c>
      <c r="CD229" s="805">
        <v>9</v>
      </c>
      <c r="CE229" s="806" t="str">
        <f t="shared" si="678"/>
        <v>BUKU PEMBANTU BUNGA REKENING</v>
      </c>
      <c r="CF229" s="807">
        <f t="shared" si="649"/>
        <v>0</v>
      </c>
      <c r="CG229" s="806">
        <f t="shared" si="607"/>
        <v>9</v>
      </c>
      <c r="CH229" s="806" t="str">
        <f t="shared" si="679"/>
        <v>BUKU PEMBANTU BUNGA REKENING</v>
      </c>
      <c r="CI229" s="808">
        <f t="shared" si="650"/>
        <v>0</v>
      </c>
      <c r="CJ229" s="835">
        <v>10</v>
      </c>
      <c r="CK229" s="836" t="str">
        <f t="shared" si="680"/>
        <v>BUKU PEMBANTU PAJAK UP &amp; LS</v>
      </c>
      <c r="CL229" s="837">
        <f t="shared" si="681"/>
        <v>0</v>
      </c>
      <c r="CM229" s="836">
        <f t="shared" si="608"/>
        <v>10</v>
      </c>
      <c r="CN229" s="836" t="str">
        <f t="shared" si="682"/>
        <v>BUKU PEMBANTU PAJAK UP &amp; LS</v>
      </c>
      <c r="CO229" s="838">
        <f t="shared" si="683"/>
        <v>0</v>
      </c>
      <c r="CP229" s="786">
        <f t="shared" si="684"/>
        <v>0</v>
      </c>
      <c r="CQ229" s="787">
        <f t="shared" si="685"/>
        <v>0</v>
      </c>
      <c r="CR229" s="782">
        <f t="shared" si="686"/>
        <v>0</v>
      </c>
      <c r="CS229" s="733">
        <v>11</v>
      </c>
      <c r="CT229" s="734" t="str">
        <f t="shared" si="687"/>
        <v>BUKU PENGESAHAN BELANJA</v>
      </c>
      <c r="CU229" s="735">
        <f t="shared" si="688"/>
        <v>0</v>
      </c>
      <c r="CV229" s="734">
        <f t="shared" si="545"/>
        <v>11</v>
      </c>
      <c r="CW229" s="736" t="str">
        <f t="shared" si="689"/>
        <v>BUKU PENGESAHAN BELANJA</v>
      </c>
      <c r="CX229" s="737">
        <f t="shared" si="690"/>
        <v>0</v>
      </c>
      <c r="CY229" s="769">
        <v>12</v>
      </c>
      <c r="CZ229" s="770" t="str">
        <f t="shared" si="651"/>
        <v>BUKU PENGEMBALIAN BELANJA</v>
      </c>
      <c r="DA229" s="771">
        <f t="shared" si="594"/>
        <v>0</v>
      </c>
      <c r="DB229" s="770">
        <f t="shared" si="704"/>
        <v>12</v>
      </c>
      <c r="DC229" s="770" t="str">
        <f t="shared" si="691"/>
        <v>BUKU PENGEMBALIAN BELANJA</v>
      </c>
      <c r="DD229" s="772">
        <f t="shared" si="692"/>
        <v>0</v>
      </c>
    </row>
    <row r="230" spans="1:108" ht="11.25" customHeight="1" x14ac:dyDescent="0.2">
      <c r="A230" s="647"/>
      <c r="B230" s="63"/>
      <c r="C230" s="677"/>
      <c r="D230" s="601"/>
      <c r="E230" s="648"/>
      <c r="F230" s="610"/>
      <c r="G230" s="684"/>
      <c r="H230" s="624"/>
      <c r="I230" s="650"/>
      <c r="J230" s="649"/>
      <c r="K230" s="543"/>
      <c r="L230" s="529"/>
      <c r="M230" s="543"/>
      <c r="N230" s="543"/>
      <c r="O230" s="651">
        <f t="shared" si="652"/>
        <v>0</v>
      </c>
      <c r="P230" s="1090">
        <f t="shared" si="653"/>
        <v>0</v>
      </c>
      <c r="Q230" s="641">
        <f t="shared" si="631"/>
        <v>0</v>
      </c>
      <c r="R230" s="640">
        <v>1</v>
      </c>
      <c r="S230" s="640" t="str">
        <f t="shared" si="632"/>
        <v>BUKU KAS UMUM</v>
      </c>
      <c r="T230" s="641">
        <f t="shared" si="633"/>
        <v>0</v>
      </c>
      <c r="U230" s="641">
        <f t="shared" si="634"/>
        <v>0</v>
      </c>
      <c r="V230" s="641">
        <f t="shared" si="635"/>
        <v>0</v>
      </c>
      <c r="W230" s="1082">
        <f t="shared" si="654"/>
        <v>0</v>
      </c>
      <c r="X230" s="641">
        <f t="shared" si="636"/>
        <v>0</v>
      </c>
      <c r="Y230" s="640">
        <f t="shared" si="655"/>
        <v>1</v>
      </c>
      <c r="Z230" s="640" t="str">
        <f t="shared" si="637"/>
        <v>BUKU KAS UMUM</v>
      </c>
      <c r="AA230" s="1083">
        <f t="shared" si="638"/>
        <v>0</v>
      </c>
      <c r="AB230" s="1055">
        <v>10</v>
      </c>
      <c r="AC230" s="1056" t="str">
        <f t="shared" si="656"/>
        <v>BUKU PEMBANTU PAJAK UP &amp; LS</v>
      </c>
      <c r="AD230" s="1057">
        <f t="shared" si="657"/>
        <v>0</v>
      </c>
      <c r="AE230" s="1057">
        <f t="shared" si="658"/>
        <v>0</v>
      </c>
      <c r="AF230" s="1057">
        <f t="shared" si="659"/>
        <v>0</v>
      </c>
      <c r="AG230" s="1057">
        <f t="shared" si="660"/>
        <v>0</v>
      </c>
      <c r="AH230" s="1057">
        <f t="shared" si="661"/>
        <v>0</v>
      </c>
      <c r="AI230" s="1058">
        <f t="shared" si="535"/>
        <v>10</v>
      </c>
      <c r="AJ230" s="1058" t="str">
        <f t="shared" si="662"/>
        <v>BUKU PEMBANTU PAJAK UP &amp; LS</v>
      </c>
      <c r="AK230" s="1059">
        <f t="shared" si="639"/>
        <v>0</v>
      </c>
      <c r="AL230" s="1014">
        <v>2</v>
      </c>
      <c r="AM230" s="1015" t="str">
        <f t="shared" si="663"/>
        <v>BUKU PEMBANTU KAS TUNAI</v>
      </c>
      <c r="AN230" s="1016">
        <f t="shared" si="640"/>
        <v>0</v>
      </c>
      <c r="AO230" s="1015">
        <f t="shared" si="601"/>
        <v>2</v>
      </c>
      <c r="AP230" s="1015" t="str">
        <f t="shared" si="664"/>
        <v>BUKU PEMBANTU KAS TUNAI</v>
      </c>
      <c r="AQ230" s="1017">
        <f t="shared" si="596"/>
        <v>0</v>
      </c>
      <c r="AR230" s="979">
        <v>3</v>
      </c>
      <c r="AS230" s="980" t="str">
        <f t="shared" si="665"/>
        <v>BUKU PEMBANTU BANK</v>
      </c>
      <c r="AT230" s="981">
        <f t="shared" si="641"/>
        <v>0</v>
      </c>
      <c r="AU230" s="981">
        <f t="shared" si="642"/>
        <v>0</v>
      </c>
      <c r="AV230" s="982">
        <f t="shared" si="666"/>
        <v>0</v>
      </c>
      <c r="AW230" s="983">
        <f t="shared" si="537"/>
        <v>3</v>
      </c>
      <c r="AX230" s="980" t="str">
        <f t="shared" si="667"/>
        <v>BUKU PEMBANTU BANK</v>
      </c>
      <c r="AY230" s="984">
        <f t="shared" si="643"/>
        <v>0</v>
      </c>
      <c r="AZ230" s="702">
        <v>4</v>
      </c>
      <c r="BA230" s="649" t="str">
        <f t="shared" si="668"/>
        <v>BUKU PEMBANTU BPP</v>
      </c>
      <c r="BB230" s="651">
        <f t="shared" si="597"/>
        <v>0</v>
      </c>
      <c r="BC230" s="650">
        <f t="shared" si="602"/>
        <v>4</v>
      </c>
      <c r="BD230" s="649" t="str">
        <f t="shared" si="669"/>
        <v>BUKU PEMBANTU BPP</v>
      </c>
      <c r="BE230" s="709">
        <f t="shared" si="598"/>
        <v>0</v>
      </c>
      <c r="BF230" s="944">
        <v>5</v>
      </c>
      <c r="BG230" s="945" t="str">
        <f t="shared" si="670"/>
        <v>BUKU PEMBANTU UANG PERSEDIAAN</v>
      </c>
      <c r="BH230" s="946">
        <f t="shared" si="644"/>
        <v>0</v>
      </c>
      <c r="BI230" s="945">
        <f t="shared" si="603"/>
        <v>5</v>
      </c>
      <c r="BJ230" s="947" t="str">
        <f t="shared" si="671"/>
        <v>BUKU PEMBANTU UANG PERSEDIAAN</v>
      </c>
      <c r="BK230" s="948">
        <f t="shared" si="599"/>
        <v>0</v>
      </c>
      <c r="BL230" s="909">
        <v>6</v>
      </c>
      <c r="BM230" s="910" t="str">
        <f t="shared" si="672"/>
        <v>BUKU PEMBANTU LS BENDAHARA</v>
      </c>
      <c r="BN230" s="911">
        <f t="shared" si="645"/>
        <v>0</v>
      </c>
      <c r="BO230" s="910">
        <f t="shared" si="604"/>
        <v>6</v>
      </c>
      <c r="BP230" s="912" t="str">
        <f t="shared" si="673"/>
        <v>BUKU PEMBANTU LS BENDAHARA</v>
      </c>
      <c r="BQ230" s="913">
        <f t="shared" si="646"/>
        <v>0</v>
      </c>
      <c r="BR230" s="702">
        <v>7</v>
      </c>
      <c r="BS230" s="650" t="str">
        <f t="shared" si="674"/>
        <v>BUKU PEMBANTU UANG MUKA PERJADIN</v>
      </c>
      <c r="BT230" s="651">
        <f t="shared" si="647"/>
        <v>0</v>
      </c>
      <c r="BU230" s="650">
        <f t="shared" si="605"/>
        <v>7</v>
      </c>
      <c r="BV230" s="649" t="str">
        <f t="shared" si="675"/>
        <v>BUKU PEMBANTU UANG MUKA PERJADIN</v>
      </c>
      <c r="BW230" s="709">
        <f t="shared" si="648"/>
        <v>0</v>
      </c>
      <c r="BX230" s="873">
        <v>8</v>
      </c>
      <c r="BY230" s="874" t="str">
        <f t="shared" si="676"/>
        <v>BUKU PEMBANTU PAJAK UP</v>
      </c>
      <c r="BZ230" s="875">
        <f t="shared" si="595"/>
        <v>0</v>
      </c>
      <c r="CA230" s="876">
        <f t="shared" si="606"/>
        <v>8</v>
      </c>
      <c r="CB230" s="874" t="str">
        <f t="shared" si="677"/>
        <v>BUKU PEMBANTU PAJAK UP</v>
      </c>
      <c r="CC230" s="877">
        <f t="shared" si="600"/>
        <v>0</v>
      </c>
      <c r="CD230" s="805">
        <v>9</v>
      </c>
      <c r="CE230" s="806" t="str">
        <f t="shared" si="678"/>
        <v>BUKU PEMBANTU BUNGA REKENING</v>
      </c>
      <c r="CF230" s="807">
        <f t="shared" si="649"/>
        <v>0</v>
      </c>
      <c r="CG230" s="806">
        <f t="shared" si="607"/>
        <v>9</v>
      </c>
      <c r="CH230" s="806" t="str">
        <f t="shared" si="679"/>
        <v>BUKU PEMBANTU BUNGA REKENING</v>
      </c>
      <c r="CI230" s="808">
        <f t="shared" si="650"/>
        <v>0</v>
      </c>
      <c r="CJ230" s="835">
        <v>10</v>
      </c>
      <c r="CK230" s="836" t="str">
        <f t="shared" si="680"/>
        <v>BUKU PEMBANTU PAJAK UP &amp; LS</v>
      </c>
      <c r="CL230" s="837">
        <f t="shared" si="681"/>
        <v>0</v>
      </c>
      <c r="CM230" s="836">
        <f t="shared" si="608"/>
        <v>10</v>
      </c>
      <c r="CN230" s="836" t="str">
        <f t="shared" si="682"/>
        <v>BUKU PEMBANTU PAJAK UP &amp; LS</v>
      </c>
      <c r="CO230" s="838">
        <f t="shared" si="683"/>
        <v>0</v>
      </c>
      <c r="CP230" s="786">
        <f t="shared" si="684"/>
        <v>0</v>
      </c>
      <c r="CQ230" s="787">
        <f>IF(E230="H1",M230,IF(E230="H2",M230,IF(E230="J3",M230,0)))</f>
        <v>0</v>
      </c>
      <c r="CR230" s="782">
        <f t="shared" si="686"/>
        <v>0</v>
      </c>
      <c r="CS230" s="733">
        <v>11</v>
      </c>
      <c r="CT230" s="734" t="str">
        <f t="shared" si="687"/>
        <v>BUKU PENGESAHAN BELANJA</v>
      </c>
      <c r="CU230" s="735">
        <f t="shared" si="688"/>
        <v>0</v>
      </c>
      <c r="CV230" s="734">
        <f t="shared" si="545"/>
        <v>11</v>
      </c>
      <c r="CW230" s="736" t="str">
        <f t="shared" si="689"/>
        <v>BUKU PENGESAHAN BELANJA</v>
      </c>
      <c r="CX230" s="737">
        <f t="shared" si="690"/>
        <v>0</v>
      </c>
      <c r="CY230" s="769">
        <v>12</v>
      </c>
      <c r="CZ230" s="770" t="str">
        <f t="shared" si="651"/>
        <v>BUKU PENGEMBALIAN BELANJA</v>
      </c>
      <c r="DA230" s="771">
        <f t="shared" si="594"/>
        <v>0</v>
      </c>
      <c r="DB230" s="770">
        <f t="shared" si="704"/>
        <v>12</v>
      </c>
      <c r="DC230" s="770" t="str">
        <f t="shared" si="691"/>
        <v>BUKU PENGEMBALIAN BELANJA</v>
      </c>
      <c r="DD230" s="772">
        <f t="shared" si="692"/>
        <v>0</v>
      </c>
    </row>
    <row r="231" spans="1:108" ht="11.25" customHeight="1" x14ac:dyDescent="0.2">
      <c r="A231" s="647"/>
      <c r="B231" s="63"/>
      <c r="C231" s="677"/>
      <c r="D231" s="540"/>
      <c r="E231" s="648"/>
      <c r="F231" s="611"/>
      <c r="G231" s="684"/>
      <c r="H231" s="624"/>
      <c r="I231" s="650"/>
      <c r="J231" s="649"/>
      <c r="K231" s="543"/>
      <c r="L231" s="529"/>
      <c r="M231" s="543"/>
      <c r="N231" s="543"/>
      <c r="O231" s="651">
        <f t="shared" si="652"/>
        <v>0</v>
      </c>
      <c r="P231" s="1090">
        <f t="shared" si="653"/>
        <v>0</v>
      </c>
      <c r="Q231" s="641">
        <f t="shared" si="631"/>
        <v>0</v>
      </c>
      <c r="R231" s="640">
        <v>1</v>
      </c>
      <c r="S231" s="640" t="str">
        <f t="shared" si="632"/>
        <v>BUKU KAS UMUM</v>
      </c>
      <c r="T231" s="641">
        <f t="shared" si="633"/>
        <v>0</v>
      </c>
      <c r="U231" s="641">
        <f t="shared" si="634"/>
        <v>0</v>
      </c>
      <c r="V231" s="641">
        <f t="shared" si="635"/>
        <v>0</v>
      </c>
      <c r="W231" s="1082">
        <f t="shared" si="654"/>
        <v>0</v>
      </c>
      <c r="X231" s="641">
        <f t="shared" si="636"/>
        <v>0</v>
      </c>
      <c r="Y231" s="640">
        <f t="shared" si="655"/>
        <v>1</v>
      </c>
      <c r="Z231" s="640" t="str">
        <f t="shared" si="637"/>
        <v>BUKU KAS UMUM</v>
      </c>
      <c r="AA231" s="1083">
        <f t="shared" si="638"/>
        <v>0</v>
      </c>
      <c r="AB231" s="1055">
        <v>10</v>
      </c>
      <c r="AC231" s="1056" t="str">
        <f t="shared" si="656"/>
        <v>BUKU PEMBANTU PAJAK UP &amp; LS</v>
      </c>
      <c r="AD231" s="1057">
        <f t="shared" si="657"/>
        <v>0</v>
      </c>
      <c r="AE231" s="1057">
        <f t="shared" si="658"/>
        <v>0</v>
      </c>
      <c r="AF231" s="1057">
        <f t="shared" si="659"/>
        <v>0</v>
      </c>
      <c r="AG231" s="1057">
        <f t="shared" si="660"/>
        <v>0</v>
      </c>
      <c r="AH231" s="1057">
        <f t="shared" si="661"/>
        <v>0</v>
      </c>
      <c r="AI231" s="1058">
        <f t="shared" ref="AI231:AI249" si="727">AB231</f>
        <v>10</v>
      </c>
      <c r="AJ231" s="1058" t="str">
        <f t="shared" si="662"/>
        <v>BUKU PEMBANTU PAJAK UP &amp; LS</v>
      </c>
      <c r="AK231" s="1059">
        <f t="shared" si="639"/>
        <v>0</v>
      </c>
      <c r="AL231" s="1014">
        <v>2</v>
      </c>
      <c r="AM231" s="1015" t="str">
        <f t="shared" si="663"/>
        <v>BUKU PEMBANTU KAS TUNAI</v>
      </c>
      <c r="AN231" s="1016">
        <f t="shared" si="640"/>
        <v>0</v>
      </c>
      <c r="AO231" s="1015">
        <f t="shared" si="601"/>
        <v>2</v>
      </c>
      <c r="AP231" s="1015" t="str">
        <f t="shared" si="664"/>
        <v>BUKU PEMBANTU KAS TUNAI</v>
      </c>
      <c r="AQ231" s="1017">
        <f t="shared" si="596"/>
        <v>0</v>
      </c>
      <c r="AR231" s="979">
        <v>3</v>
      </c>
      <c r="AS231" s="980" t="str">
        <f t="shared" si="665"/>
        <v>BUKU PEMBANTU BANK</v>
      </c>
      <c r="AT231" s="981">
        <f t="shared" si="641"/>
        <v>0</v>
      </c>
      <c r="AU231" s="981">
        <f t="shared" si="642"/>
        <v>0</v>
      </c>
      <c r="AV231" s="982">
        <f t="shared" si="666"/>
        <v>0</v>
      </c>
      <c r="AW231" s="983">
        <f t="shared" ref="AW231:AW249" si="728">AR231</f>
        <v>3</v>
      </c>
      <c r="AX231" s="980" t="str">
        <f t="shared" si="667"/>
        <v>BUKU PEMBANTU BANK</v>
      </c>
      <c r="AY231" s="984">
        <f t="shared" si="643"/>
        <v>0</v>
      </c>
      <c r="AZ231" s="702">
        <v>4</v>
      </c>
      <c r="BA231" s="649" t="str">
        <f t="shared" si="668"/>
        <v>BUKU PEMBANTU BPP</v>
      </c>
      <c r="BB231" s="651">
        <f t="shared" si="597"/>
        <v>0</v>
      </c>
      <c r="BC231" s="650">
        <f t="shared" si="602"/>
        <v>4</v>
      </c>
      <c r="BD231" s="649" t="str">
        <f t="shared" si="669"/>
        <v>BUKU PEMBANTU BPP</v>
      </c>
      <c r="BE231" s="709">
        <f t="shared" si="598"/>
        <v>0</v>
      </c>
      <c r="BF231" s="944">
        <v>5</v>
      </c>
      <c r="BG231" s="945" t="str">
        <f t="shared" si="670"/>
        <v>BUKU PEMBANTU UANG PERSEDIAAN</v>
      </c>
      <c r="BH231" s="946">
        <f t="shared" si="644"/>
        <v>0</v>
      </c>
      <c r="BI231" s="945">
        <f t="shared" si="603"/>
        <v>5</v>
      </c>
      <c r="BJ231" s="947" t="str">
        <f t="shared" si="671"/>
        <v>BUKU PEMBANTU UANG PERSEDIAAN</v>
      </c>
      <c r="BK231" s="948">
        <f t="shared" si="599"/>
        <v>0</v>
      </c>
      <c r="BL231" s="909">
        <v>6</v>
      </c>
      <c r="BM231" s="910" t="str">
        <f t="shared" si="672"/>
        <v>BUKU PEMBANTU LS BENDAHARA</v>
      </c>
      <c r="BN231" s="911">
        <f t="shared" si="645"/>
        <v>0</v>
      </c>
      <c r="BO231" s="910">
        <f t="shared" si="604"/>
        <v>6</v>
      </c>
      <c r="BP231" s="912" t="str">
        <f t="shared" si="673"/>
        <v>BUKU PEMBANTU LS BENDAHARA</v>
      </c>
      <c r="BQ231" s="913">
        <f t="shared" si="646"/>
        <v>0</v>
      </c>
      <c r="BR231" s="702">
        <v>7</v>
      </c>
      <c r="BS231" s="650" t="str">
        <f t="shared" si="674"/>
        <v>BUKU PEMBANTU UANG MUKA PERJADIN</v>
      </c>
      <c r="BT231" s="651">
        <f t="shared" si="647"/>
        <v>0</v>
      </c>
      <c r="BU231" s="650">
        <f t="shared" si="605"/>
        <v>7</v>
      </c>
      <c r="BV231" s="649" t="str">
        <f t="shared" si="675"/>
        <v>BUKU PEMBANTU UANG MUKA PERJADIN</v>
      </c>
      <c r="BW231" s="709">
        <f t="shared" si="648"/>
        <v>0</v>
      </c>
      <c r="BX231" s="873">
        <v>8</v>
      </c>
      <c r="BY231" s="874" t="str">
        <f t="shared" si="676"/>
        <v>BUKU PEMBANTU PAJAK UP</v>
      </c>
      <c r="BZ231" s="875">
        <f t="shared" si="595"/>
        <v>0</v>
      </c>
      <c r="CA231" s="876">
        <f t="shared" si="606"/>
        <v>8</v>
      </c>
      <c r="CB231" s="874" t="str">
        <f t="shared" si="677"/>
        <v>BUKU PEMBANTU PAJAK UP</v>
      </c>
      <c r="CC231" s="877">
        <f t="shared" si="600"/>
        <v>0</v>
      </c>
      <c r="CD231" s="805">
        <v>9</v>
      </c>
      <c r="CE231" s="806" t="str">
        <f t="shared" si="678"/>
        <v>BUKU PEMBANTU BUNGA REKENING</v>
      </c>
      <c r="CF231" s="807">
        <f t="shared" si="649"/>
        <v>0</v>
      </c>
      <c r="CG231" s="806">
        <f t="shared" si="607"/>
        <v>9</v>
      </c>
      <c r="CH231" s="806" t="str">
        <f t="shared" si="679"/>
        <v>BUKU PEMBANTU BUNGA REKENING</v>
      </c>
      <c r="CI231" s="808">
        <f t="shared" si="650"/>
        <v>0</v>
      </c>
      <c r="CJ231" s="835">
        <v>10</v>
      </c>
      <c r="CK231" s="836" t="str">
        <f t="shared" si="680"/>
        <v>BUKU PEMBANTU PAJAK UP &amp; LS</v>
      </c>
      <c r="CL231" s="837">
        <f t="shared" si="681"/>
        <v>0</v>
      </c>
      <c r="CM231" s="836">
        <f t="shared" si="608"/>
        <v>10</v>
      </c>
      <c r="CN231" s="836" t="str">
        <f t="shared" si="682"/>
        <v>BUKU PEMBANTU PAJAK UP &amp; LS</v>
      </c>
      <c r="CO231" s="838">
        <f t="shared" si="683"/>
        <v>0</v>
      </c>
      <c r="CP231" s="786">
        <f t="shared" si="684"/>
        <v>0</v>
      </c>
      <c r="CQ231" s="787">
        <f>IF(E231="H1",M231,IF(E231="H2",M231,IF(E231="J3",M231,0)))</f>
        <v>0</v>
      </c>
      <c r="CR231" s="782">
        <f t="shared" si="686"/>
        <v>0</v>
      </c>
      <c r="CS231" s="733">
        <v>11</v>
      </c>
      <c r="CT231" s="734" t="str">
        <f t="shared" si="687"/>
        <v>BUKU PENGESAHAN BELANJA</v>
      </c>
      <c r="CU231" s="735">
        <f t="shared" si="688"/>
        <v>0</v>
      </c>
      <c r="CV231" s="734">
        <f t="shared" si="545"/>
        <v>11</v>
      </c>
      <c r="CW231" s="736" t="str">
        <f t="shared" si="689"/>
        <v>BUKU PENGESAHAN BELANJA</v>
      </c>
      <c r="CX231" s="737">
        <f t="shared" si="690"/>
        <v>0</v>
      </c>
      <c r="CY231" s="769">
        <v>12</v>
      </c>
      <c r="CZ231" s="770" t="str">
        <f t="shared" si="651"/>
        <v>BUKU PENGEMBALIAN BELANJA</v>
      </c>
      <c r="DA231" s="771">
        <f t="shared" si="594"/>
        <v>0</v>
      </c>
      <c r="DB231" s="770">
        <f t="shared" si="704"/>
        <v>12</v>
      </c>
      <c r="DC231" s="770" t="str">
        <f t="shared" si="691"/>
        <v>BUKU PENGEMBALIAN BELANJA</v>
      </c>
      <c r="DD231" s="772">
        <f t="shared" si="692"/>
        <v>0</v>
      </c>
    </row>
    <row r="232" spans="1:108" ht="11.25" customHeight="1" x14ac:dyDescent="0.2">
      <c r="A232" s="647"/>
      <c r="B232" s="63"/>
      <c r="C232" s="677"/>
      <c r="D232" s="601"/>
      <c r="E232" s="648"/>
      <c r="F232" s="610"/>
      <c r="G232" s="684"/>
      <c r="H232" s="624"/>
      <c r="I232" s="650"/>
      <c r="J232" s="649"/>
      <c r="K232" s="688"/>
      <c r="L232" s="529"/>
      <c r="M232" s="543"/>
      <c r="N232" s="543"/>
      <c r="O232" s="651">
        <f t="shared" si="652"/>
        <v>0</v>
      </c>
      <c r="P232" s="1090">
        <f t="shared" si="653"/>
        <v>0</v>
      </c>
      <c r="Q232" s="641">
        <f t="shared" si="631"/>
        <v>0</v>
      </c>
      <c r="R232" s="640">
        <v>1</v>
      </c>
      <c r="S232" s="640" t="str">
        <f t="shared" si="632"/>
        <v>BUKU KAS UMUM</v>
      </c>
      <c r="T232" s="641">
        <f t="shared" si="633"/>
        <v>0</v>
      </c>
      <c r="U232" s="641">
        <f t="shared" si="634"/>
        <v>0</v>
      </c>
      <c r="V232" s="641">
        <f t="shared" si="635"/>
        <v>0</v>
      </c>
      <c r="W232" s="1082">
        <f t="shared" si="654"/>
        <v>0</v>
      </c>
      <c r="X232" s="641">
        <f t="shared" si="636"/>
        <v>0</v>
      </c>
      <c r="Y232" s="640">
        <f t="shared" si="655"/>
        <v>1</v>
      </c>
      <c r="Z232" s="640" t="str">
        <f t="shared" si="637"/>
        <v>BUKU KAS UMUM</v>
      </c>
      <c r="AA232" s="1083">
        <f t="shared" si="638"/>
        <v>0</v>
      </c>
      <c r="AB232" s="1055">
        <v>10</v>
      </c>
      <c r="AC232" s="1056" t="str">
        <f t="shared" si="656"/>
        <v>BUKU PEMBANTU PAJAK UP &amp; LS</v>
      </c>
      <c r="AD232" s="1057">
        <f t="shared" si="657"/>
        <v>0</v>
      </c>
      <c r="AE232" s="1057">
        <f t="shared" si="658"/>
        <v>0</v>
      </c>
      <c r="AF232" s="1057">
        <f t="shared" si="659"/>
        <v>0</v>
      </c>
      <c r="AG232" s="1057">
        <f t="shared" si="660"/>
        <v>0</v>
      </c>
      <c r="AH232" s="1057">
        <f t="shared" si="661"/>
        <v>0</v>
      </c>
      <c r="AI232" s="1058">
        <f t="shared" si="727"/>
        <v>10</v>
      </c>
      <c r="AJ232" s="1058" t="str">
        <f t="shared" si="662"/>
        <v>BUKU PEMBANTU PAJAK UP &amp; LS</v>
      </c>
      <c r="AK232" s="1059">
        <f t="shared" si="639"/>
        <v>0</v>
      </c>
      <c r="AL232" s="1014">
        <v>2</v>
      </c>
      <c r="AM232" s="1015" t="str">
        <f t="shared" si="663"/>
        <v>BUKU PEMBANTU KAS TUNAI</v>
      </c>
      <c r="AN232" s="1016">
        <f t="shared" si="640"/>
        <v>0</v>
      </c>
      <c r="AO232" s="1015">
        <f t="shared" si="601"/>
        <v>2</v>
      </c>
      <c r="AP232" s="1015" t="str">
        <f t="shared" si="664"/>
        <v>BUKU PEMBANTU KAS TUNAI</v>
      </c>
      <c r="AQ232" s="1017">
        <f t="shared" si="596"/>
        <v>0</v>
      </c>
      <c r="AR232" s="979">
        <v>3</v>
      </c>
      <c r="AS232" s="980" t="str">
        <f t="shared" si="665"/>
        <v>BUKU PEMBANTU BANK</v>
      </c>
      <c r="AT232" s="981">
        <f t="shared" si="641"/>
        <v>0</v>
      </c>
      <c r="AU232" s="981">
        <f t="shared" si="642"/>
        <v>0</v>
      </c>
      <c r="AV232" s="982">
        <f t="shared" si="666"/>
        <v>0</v>
      </c>
      <c r="AW232" s="983">
        <f t="shared" si="728"/>
        <v>3</v>
      </c>
      <c r="AX232" s="980" t="str">
        <f t="shared" si="667"/>
        <v>BUKU PEMBANTU BANK</v>
      </c>
      <c r="AY232" s="984">
        <f t="shared" si="643"/>
        <v>0</v>
      </c>
      <c r="AZ232" s="702">
        <v>4</v>
      </c>
      <c r="BA232" s="649" t="str">
        <f t="shared" si="668"/>
        <v>BUKU PEMBANTU BPP</v>
      </c>
      <c r="BB232" s="651">
        <f t="shared" si="597"/>
        <v>0</v>
      </c>
      <c r="BC232" s="650">
        <f t="shared" si="602"/>
        <v>4</v>
      </c>
      <c r="BD232" s="649" t="str">
        <f t="shared" si="669"/>
        <v>BUKU PEMBANTU BPP</v>
      </c>
      <c r="BE232" s="709">
        <f t="shared" si="598"/>
        <v>0</v>
      </c>
      <c r="BF232" s="944">
        <v>5</v>
      </c>
      <c r="BG232" s="945" t="str">
        <f t="shared" si="670"/>
        <v>BUKU PEMBANTU UANG PERSEDIAAN</v>
      </c>
      <c r="BH232" s="946">
        <f t="shared" si="644"/>
        <v>0</v>
      </c>
      <c r="BI232" s="945">
        <f t="shared" si="603"/>
        <v>5</v>
      </c>
      <c r="BJ232" s="947" t="str">
        <f t="shared" si="671"/>
        <v>BUKU PEMBANTU UANG PERSEDIAAN</v>
      </c>
      <c r="BK232" s="948">
        <f t="shared" si="599"/>
        <v>0</v>
      </c>
      <c r="BL232" s="909">
        <v>6</v>
      </c>
      <c r="BM232" s="910" t="str">
        <f t="shared" si="672"/>
        <v>BUKU PEMBANTU LS BENDAHARA</v>
      </c>
      <c r="BN232" s="911">
        <f t="shared" si="645"/>
        <v>0</v>
      </c>
      <c r="BO232" s="910">
        <f t="shared" si="604"/>
        <v>6</v>
      </c>
      <c r="BP232" s="912" t="str">
        <f t="shared" si="673"/>
        <v>BUKU PEMBANTU LS BENDAHARA</v>
      </c>
      <c r="BQ232" s="913">
        <f t="shared" si="646"/>
        <v>0</v>
      </c>
      <c r="BR232" s="702">
        <v>7</v>
      </c>
      <c r="BS232" s="650" t="str">
        <f t="shared" si="674"/>
        <v>BUKU PEMBANTU UANG MUKA PERJADIN</v>
      </c>
      <c r="BT232" s="651">
        <f t="shared" si="647"/>
        <v>0</v>
      </c>
      <c r="BU232" s="650">
        <f t="shared" si="605"/>
        <v>7</v>
      </c>
      <c r="BV232" s="649" t="str">
        <f t="shared" si="675"/>
        <v>BUKU PEMBANTU UANG MUKA PERJADIN</v>
      </c>
      <c r="BW232" s="709">
        <f t="shared" si="648"/>
        <v>0</v>
      </c>
      <c r="BX232" s="873">
        <v>8</v>
      </c>
      <c r="BY232" s="874" t="str">
        <f t="shared" si="676"/>
        <v>BUKU PEMBANTU PAJAK UP</v>
      </c>
      <c r="BZ232" s="875">
        <f t="shared" si="595"/>
        <v>0</v>
      </c>
      <c r="CA232" s="876">
        <f t="shared" si="606"/>
        <v>8</v>
      </c>
      <c r="CB232" s="874" t="str">
        <f t="shared" si="677"/>
        <v>BUKU PEMBANTU PAJAK UP</v>
      </c>
      <c r="CC232" s="877">
        <f t="shared" si="600"/>
        <v>0</v>
      </c>
      <c r="CD232" s="805">
        <v>9</v>
      </c>
      <c r="CE232" s="806" t="str">
        <f t="shared" si="678"/>
        <v>BUKU PEMBANTU BUNGA REKENING</v>
      </c>
      <c r="CF232" s="807">
        <f t="shared" si="649"/>
        <v>0</v>
      </c>
      <c r="CG232" s="806">
        <f t="shared" si="607"/>
        <v>9</v>
      </c>
      <c r="CH232" s="806" t="str">
        <f t="shared" si="679"/>
        <v>BUKU PEMBANTU BUNGA REKENING</v>
      </c>
      <c r="CI232" s="808">
        <f t="shared" si="650"/>
        <v>0</v>
      </c>
      <c r="CJ232" s="835">
        <v>10</v>
      </c>
      <c r="CK232" s="836" t="str">
        <f t="shared" si="680"/>
        <v>BUKU PEMBANTU PAJAK UP &amp; LS</v>
      </c>
      <c r="CL232" s="837">
        <f t="shared" si="681"/>
        <v>0</v>
      </c>
      <c r="CM232" s="836">
        <f t="shared" si="608"/>
        <v>10</v>
      </c>
      <c r="CN232" s="836" t="str">
        <f t="shared" si="682"/>
        <v>BUKU PEMBANTU PAJAK UP &amp; LS</v>
      </c>
      <c r="CO232" s="838">
        <f t="shared" si="683"/>
        <v>0</v>
      </c>
      <c r="CP232" s="786">
        <f t="shared" si="684"/>
        <v>0</v>
      </c>
      <c r="CQ232" s="787">
        <f>IF(E232="H1",M232,IF(E232="H2",M232,IF(E232="J3",M232,0)))</f>
        <v>0</v>
      </c>
      <c r="CR232" s="782">
        <f t="shared" si="686"/>
        <v>0</v>
      </c>
      <c r="CS232" s="733">
        <v>11</v>
      </c>
      <c r="CT232" s="734" t="str">
        <f t="shared" si="687"/>
        <v>BUKU PENGESAHAN BELANJA</v>
      </c>
      <c r="CU232" s="735">
        <f t="shared" si="688"/>
        <v>0</v>
      </c>
      <c r="CV232" s="734">
        <f t="shared" si="545"/>
        <v>11</v>
      </c>
      <c r="CW232" s="736" t="str">
        <f t="shared" si="689"/>
        <v>BUKU PENGESAHAN BELANJA</v>
      </c>
      <c r="CX232" s="737">
        <f t="shared" si="690"/>
        <v>0</v>
      </c>
      <c r="CY232" s="769">
        <v>12</v>
      </c>
      <c r="CZ232" s="770" t="str">
        <f t="shared" si="651"/>
        <v>BUKU PENGEMBALIAN BELANJA</v>
      </c>
      <c r="DA232" s="771">
        <f t="shared" si="594"/>
        <v>0</v>
      </c>
      <c r="DB232" s="770">
        <f t="shared" si="704"/>
        <v>12</v>
      </c>
      <c r="DC232" s="770" t="str">
        <f t="shared" si="691"/>
        <v>BUKU PENGEMBALIAN BELANJA</v>
      </c>
      <c r="DD232" s="772">
        <f t="shared" si="692"/>
        <v>0</v>
      </c>
    </row>
    <row r="233" spans="1:108" ht="11.25" customHeight="1" x14ac:dyDescent="0.2">
      <c r="A233" s="647"/>
      <c r="B233" s="63"/>
      <c r="C233" s="677"/>
      <c r="D233" s="540"/>
      <c r="E233" s="648"/>
      <c r="F233" s="611"/>
      <c r="G233" s="684"/>
      <c r="H233" s="624"/>
      <c r="I233" s="650"/>
      <c r="J233" s="649"/>
      <c r="K233" s="688"/>
      <c r="L233" s="529"/>
      <c r="M233" s="543"/>
      <c r="N233" s="543"/>
      <c r="O233" s="651">
        <f t="shared" si="652"/>
        <v>0</v>
      </c>
      <c r="P233" s="1090">
        <f t="shared" si="653"/>
        <v>0</v>
      </c>
      <c r="Q233" s="641">
        <f t="shared" si="631"/>
        <v>0</v>
      </c>
      <c r="R233" s="640">
        <v>1</v>
      </c>
      <c r="S233" s="640" t="str">
        <f t="shared" si="632"/>
        <v>BUKU KAS UMUM</v>
      </c>
      <c r="T233" s="641">
        <f t="shared" si="633"/>
        <v>0</v>
      </c>
      <c r="U233" s="641">
        <f t="shared" si="634"/>
        <v>0</v>
      </c>
      <c r="V233" s="641">
        <f t="shared" si="635"/>
        <v>0</v>
      </c>
      <c r="W233" s="1082">
        <f t="shared" si="654"/>
        <v>0</v>
      </c>
      <c r="X233" s="641">
        <f t="shared" si="636"/>
        <v>0</v>
      </c>
      <c r="Y233" s="640">
        <f t="shared" si="655"/>
        <v>1</v>
      </c>
      <c r="Z233" s="640" t="str">
        <f t="shared" si="637"/>
        <v>BUKU KAS UMUM</v>
      </c>
      <c r="AA233" s="1083">
        <f t="shared" si="638"/>
        <v>0</v>
      </c>
      <c r="AB233" s="1055">
        <v>10</v>
      </c>
      <c r="AC233" s="1056" t="str">
        <f t="shared" si="656"/>
        <v>BUKU PEMBANTU PAJAK UP &amp; LS</v>
      </c>
      <c r="AD233" s="1057">
        <f t="shared" si="657"/>
        <v>0</v>
      </c>
      <c r="AE233" s="1057">
        <f t="shared" si="658"/>
        <v>0</v>
      </c>
      <c r="AF233" s="1057">
        <f t="shared" si="659"/>
        <v>0</v>
      </c>
      <c r="AG233" s="1057">
        <f t="shared" si="660"/>
        <v>0</v>
      </c>
      <c r="AH233" s="1057">
        <f t="shared" si="661"/>
        <v>0</v>
      </c>
      <c r="AI233" s="1058">
        <f t="shared" si="727"/>
        <v>10</v>
      </c>
      <c r="AJ233" s="1058" t="str">
        <f t="shared" si="662"/>
        <v>BUKU PEMBANTU PAJAK UP &amp; LS</v>
      </c>
      <c r="AK233" s="1059">
        <f t="shared" si="639"/>
        <v>0</v>
      </c>
      <c r="AL233" s="1014">
        <v>2</v>
      </c>
      <c r="AM233" s="1015" t="str">
        <f t="shared" si="663"/>
        <v>BUKU PEMBANTU KAS TUNAI</v>
      </c>
      <c r="AN233" s="1016">
        <f t="shared" si="640"/>
        <v>0</v>
      </c>
      <c r="AO233" s="1015">
        <f t="shared" si="601"/>
        <v>2</v>
      </c>
      <c r="AP233" s="1015" t="str">
        <f t="shared" si="664"/>
        <v>BUKU PEMBANTU KAS TUNAI</v>
      </c>
      <c r="AQ233" s="1017">
        <f t="shared" si="596"/>
        <v>0</v>
      </c>
      <c r="AR233" s="979">
        <v>3</v>
      </c>
      <c r="AS233" s="980" t="str">
        <f t="shared" si="665"/>
        <v>BUKU PEMBANTU BANK</v>
      </c>
      <c r="AT233" s="981">
        <f t="shared" si="641"/>
        <v>0</v>
      </c>
      <c r="AU233" s="981">
        <f t="shared" si="642"/>
        <v>0</v>
      </c>
      <c r="AV233" s="982">
        <f t="shared" si="666"/>
        <v>0</v>
      </c>
      <c r="AW233" s="983">
        <f t="shared" si="728"/>
        <v>3</v>
      </c>
      <c r="AX233" s="980" t="str">
        <f t="shared" si="667"/>
        <v>BUKU PEMBANTU BANK</v>
      </c>
      <c r="AY233" s="984">
        <f t="shared" si="643"/>
        <v>0</v>
      </c>
      <c r="AZ233" s="702">
        <v>4</v>
      </c>
      <c r="BA233" s="649" t="str">
        <f t="shared" si="668"/>
        <v>BUKU PEMBANTU BPP</v>
      </c>
      <c r="BB233" s="651">
        <f t="shared" si="597"/>
        <v>0</v>
      </c>
      <c r="BC233" s="650">
        <f t="shared" si="602"/>
        <v>4</v>
      </c>
      <c r="BD233" s="649" t="str">
        <f t="shared" si="669"/>
        <v>BUKU PEMBANTU BPP</v>
      </c>
      <c r="BE233" s="709">
        <f t="shared" si="598"/>
        <v>0</v>
      </c>
      <c r="BF233" s="944">
        <v>5</v>
      </c>
      <c r="BG233" s="945" t="str">
        <f t="shared" si="670"/>
        <v>BUKU PEMBANTU UANG PERSEDIAAN</v>
      </c>
      <c r="BH233" s="946">
        <f t="shared" si="644"/>
        <v>0</v>
      </c>
      <c r="BI233" s="945">
        <f t="shared" si="603"/>
        <v>5</v>
      </c>
      <c r="BJ233" s="947" t="str">
        <f t="shared" si="671"/>
        <v>BUKU PEMBANTU UANG PERSEDIAAN</v>
      </c>
      <c r="BK233" s="948">
        <f t="shared" si="599"/>
        <v>0</v>
      </c>
      <c r="BL233" s="909">
        <v>6</v>
      </c>
      <c r="BM233" s="910" t="str">
        <f t="shared" si="672"/>
        <v>BUKU PEMBANTU LS BENDAHARA</v>
      </c>
      <c r="BN233" s="911">
        <f t="shared" si="645"/>
        <v>0</v>
      </c>
      <c r="BO233" s="910">
        <f t="shared" si="604"/>
        <v>6</v>
      </c>
      <c r="BP233" s="912" t="str">
        <f t="shared" si="673"/>
        <v>BUKU PEMBANTU LS BENDAHARA</v>
      </c>
      <c r="BQ233" s="913">
        <f t="shared" si="646"/>
        <v>0</v>
      </c>
      <c r="BR233" s="702">
        <v>7</v>
      </c>
      <c r="BS233" s="650" t="str">
        <f t="shared" si="674"/>
        <v>BUKU PEMBANTU UANG MUKA PERJADIN</v>
      </c>
      <c r="BT233" s="651">
        <f t="shared" si="647"/>
        <v>0</v>
      </c>
      <c r="BU233" s="650">
        <f t="shared" si="605"/>
        <v>7</v>
      </c>
      <c r="BV233" s="649" t="str">
        <f t="shared" si="675"/>
        <v>BUKU PEMBANTU UANG MUKA PERJADIN</v>
      </c>
      <c r="BW233" s="709">
        <f t="shared" si="648"/>
        <v>0</v>
      </c>
      <c r="BX233" s="873">
        <v>8</v>
      </c>
      <c r="BY233" s="874" t="str">
        <f t="shared" si="676"/>
        <v>BUKU PEMBANTU PAJAK UP</v>
      </c>
      <c r="BZ233" s="875">
        <f t="shared" si="595"/>
        <v>0</v>
      </c>
      <c r="CA233" s="876">
        <f t="shared" si="606"/>
        <v>8</v>
      </c>
      <c r="CB233" s="874" t="str">
        <f t="shared" si="677"/>
        <v>BUKU PEMBANTU PAJAK UP</v>
      </c>
      <c r="CC233" s="877">
        <f t="shared" si="600"/>
        <v>0</v>
      </c>
      <c r="CD233" s="805">
        <v>9</v>
      </c>
      <c r="CE233" s="806" t="str">
        <f t="shared" si="678"/>
        <v>BUKU PEMBANTU BUNGA REKENING</v>
      </c>
      <c r="CF233" s="807">
        <f t="shared" si="649"/>
        <v>0</v>
      </c>
      <c r="CG233" s="806">
        <f t="shared" si="607"/>
        <v>9</v>
      </c>
      <c r="CH233" s="806" t="str">
        <f t="shared" si="679"/>
        <v>BUKU PEMBANTU BUNGA REKENING</v>
      </c>
      <c r="CI233" s="808">
        <f t="shared" si="650"/>
        <v>0</v>
      </c>
      <c r="CJ233" s="835">
        <v>10</v>
      </c>
      <c r="CK233" s="836" t="str">
        <f t="shared" si="680"/>
        <v>BUKU PEMBANTU PAJAK UP &amp; LS</v>
      </c>
      <c r="CL233" s="837">
        <f t="shared" si="681"/>
        <v>0</v>
      </c>
      <c r="CM233" s="836">
        <f t="shared" si="608"/>
        <v>10</v>
      </c>
      <c r="CN233" s="836" t="str">
        <f t="shared" si="682"/>
        <v>BUKU PEMBANTU PAJAK UP &amp; LS</v>
      </c>
      <c r="CO233" s="838">
        <f t="shared" si="683"/>
        <v>0</v>
      </c>
      <c r="CP233" s="786">
        <f t="shared" si="684"/>
        <v>0</v>
      </c>
      <c r="CQ233" s="787">
        <f>IF(E233="H1",M233,IF(E233="H2",M233,IF(E233="J3",M233,0)))</f>
        <v>0</v>
      </c>
      <c r="CR233" s="782">
        <f t="shared" si="686"/>
        <v>0</v>
      </c>
      <c r="CS233" s="733">
        <v>11</v>
      </c>
      <c r="CT233" s="734" t="str">
        <f t="shared" si="687"/>
        <v>BUKU PENGESAHAN BELANJA</v>
      </c>
      <c r="CU233" s="735">
        <f t="shared" si="688"/>
        <v>0</v>
      </c>
      <c r="CV233" s="734">
        <f t="shared" si="545"/>
        <v>11</v>
      </c>
      <c r="CW233" s="736" t="str">
        <f t="shared" si="689"/>
        <v>BUKU PENGESAHAN BELANJA</v>
      </c>
      <c r="CX233" s="737">
        <f t="shared" si="690"/>
        <v>0</v>
      </c>
      <c r="CY233" s="769">
        <v>12</v>
      </c>
      <c r="CZ233" s="770" t="str">
        <f t="shared" si="651"/>
        <v>BUKU PENGEMBALIAN BELANJA</v>
      </c>
      <c r="DA233" s="771">
        <f t="shared" si="594"/>
        <v>0</v>
      </c>
      <c r="DB233" s="770">
        <f t="shared" si="704"/>
        <v>12</v>
      </c>
      <c r="DC233" s="770" t="str">
        <f t="shared" si="691"/>
        <v>BUKU PENGEMBALIAN BELANJA</v>
      </c>
      <c r="DD233" s="772">
        <f t="shared" si="692"/>
        <v>0</v>
      </c>
    </row>
    <row r="234" spans="1:108" ht="11.25" customHeight="1" x14ac:dyDescent="0.2">
      <c r="A234" s="647"/>
      <c r="B234" s="63"/>
      <c r="C234" s="677"/>
      <c r="D234" s="601"/>
      <c r="E234" s="648"/>
      <c r="F234" s="610"/>
      <c r="G234" s="684"/>
      <c r="H234" s="624"/>
      <c r="I234" s="650"/>
      <c r="J234" s="649"/>
      <c r="K234" s="527"/>
      <c r="L234" s="529"/>
      <c r="M234" s="543"/>
      <c r="N234" s="543"/>
      <c r="O234" s="651">
        <f t="shared" si="652"/>
        <v>0</v>
      </c>
      <c r="P234" s="1090">
        <f t="shared" si="653"/>
        <v>0</v>
      </c>
      <c r="Q234" s="641">
        <f t="shared" si="631"/>
        <v>0</v>
      </c>
      <c r="R234" s="640">
        <v>1</v>
      </c>
      <c r="S234" s="640" t="str">
        <f t="shared" si="632"/>
        <v>BUKU KAS UMUM</v>
      </c>
      <c r="T234" s="641">
        <f t="shared" si="633"/>
        <v>0</v>
      </c>
      <c r="U234" s="641">
        <f t="shared" si="634"/>
        <v>0</v>
      </c>
      <c r="V234" s="641">
        <f t="shared" si="635"/>
        <v>0</v>
      </c>
      <c r="W234" s="1082">
        <f t="shared" si="654"/>
        <v>0</v>
      </c>
      <c r="X234" s="641">
        <f t="shared" si="636"/>
        <v>0</v>
      </c>
      <c r="Y234" s="640">
        <f t="shared" si="655"/>
        <v>1</v>
      </c>
      <c r="Z234" s="640" t="str">
        <f t="shared" si="637"/>
        <v>BUKU KAS UMUM</v>
      </c>
      <c r="AA234" s="1083">
        <f t="shared" si="638"/>
        <v>0</v>
      </c>
      <c r="AB234" s="1055">
        <v>10</v>
      </c>
      <c r="AC234" s="1056" t="str">
        <f t="shared" si="656"/>
        <v>BUKU PEMBANTU PAJAK UP &amp; LS</v>
      </c>
      <c r="AD234" s="1057">
        <f t="shared" si="657"/>
        <v>0</v>
      </c>
      <c r="AE234" s="1057">
        <f t="shared" si="658"/>
        <v>0</v>
      </c>
      <c r="AF234" s="1057">
        <f t="shared" si="659"/>
        <v>0</v>
      </c>
      <c r="AG234" s="1057">
        <f t="shared" si="660"/>
        <v>0</v>
      </c>
      <c r="AH234" s="1057">
        <f t="shared" si="661"/>
        <v>0</v>
      </c>
      <c r="AI234" s="1058">
        <f t="shared" si="727"/>
        <v>10</v>
      </c>
      <c r="AJ234" s="1058" t="str">
        <f t="shared" si="662"/>
        <v>BUKU PEMBANTU PAJAK UP &amp; LS</v>
      </c>
      <c r="AK234" s="1059">
        <f t="shared" si="639"/>
        <v>0</v>
      </c>
      <c r="AL234" s="1014">
        <v>2</v>
      </c>
      <c r="AM234" s="1015" t="str">
        <f t="shared" si="663"/>
        <v>BUKU PEMBANTU KAS TUNAI</v>
      </c>
      <c r="AN234" s="1016">
        <f t="shared" si="640"/>
        <v>0</v>
      </c>
      <c r="AO234" s="1015">
        <f t="shared" si="601"/>
        <v>2</v>
      </c>
      <c r="AP234" s="1015" t="str">
        <f t="shared" si="664"/>
        <v>BUKU PEMBANTU KAS TUNAI</v>
      </c>
      <c r="AQ234" s="1017">
        <f t="shared" si="596"/>
        <v>0</v>
      </c>
      <c r="AR234" s="979">
        <v>3</v>
      </c>
      <c r="AS234" s="980" t="str">
        <f t="shared" si="665"/>
        <v>BUKU PEMBANTU BANK</v>
      </c>
      <c r="AT234" s="981">
        <f t="shared" si="641"/>
        <v>0</v>
      </c>
      <c r="AU234" s="981">
        <f t="shared" si="642"/>
        <v>0</v>
      </c>
      <c r="AV234" s="982">
        <f t="shared" si="666"/>
        <v>0</v>
      </c>
      <c r="AW234" s="983">
        <f t="shared" si="728"/>
        <v>3</v>
      </c>
      <c r="AX234" s="980" t="str">
        <f t="shared" si="667"/>
        <v>BUKU PEMBANTU BANK</v>
      </c>
      <c r="AY234" s="984">
        <f t="shared" si="643"/>
        <v>0</v>
      </c>
      <c r="AZ234" s="702">
        <v>4</v>
      </c>
      <c r="BA234" s="649" t="str">
        <f t="shared" si="668"/>
        <v>BUKU PEMBANTU BPP</v>
      </c>
      <c r="BB234" s="651">
        <f t="shared" si="597"/>
        <v>0</v>
      </c>
      <c r="BC234" s="650">
        <f t="shared" si="602"/>
        <v>4</v>
      </c>
      <c r="BD234" s="649" t="str">
        <f t="shared" si="669"/>
        <v>BUKU PEMBANTU BPP</v>
      </c>
      <c r="BE234" s="709">
        <f t="shared" si="598"/>
        <v>0</v>
      </c>
      <c r="BF234" s="944">
        <v>5</v>
      </c>
      <c r="BG234" s="945" t="str">
        <f t="shared" si="670"/>
        <v>BUKU PEMBANTU UANG PERSEDIAAN</v>
      </c>
      <c r="BH234" s="946">
        <f t="shared" si="644"/>
        <v>0</v>
      </c>
      <c r="BI234" s="945">
        <f t="shared" si="603"/>
        <v>5</v>
      </c>
      <c r="BJ234" s="947" t="str">
        <f t="shared" si="671"/>
        <v>BUKU PEMBANTU UANG PERSEDIAAN</v>
      </c>
      <c r="BK234" s="948">
        <f t="shared" si="599"/>
        <v>0</v>
      </c>
      <c r="BL234" s="909">
        <v>6</v>
      </c>
      <c r="BM234" s="910" t="str">
        <f t="shared" si="672"/>
        <v>BUKU PEMBANTU LS BENDAHARA</v>
      </c>
      <c r="BN234" s="911">
        <f t="shared" si="645"/>
        <v>0</v>
      </c>
      <c r="BO234" s="910">
        <f t="shared" si="604"/>
        <v>6</v>
      </c>
      <c r="BP234" s="912" t="str">
        <f t="shared" si="673"/>
        <v>BUKU PEMBANTU LS BENDAHARA</v>
      </c>
      <c r="BQ234" s="913">
        <f t="shared" si="646"/>
        <v>0</v>
      </c>
      <c r="BR234" s="702">
        <v>7</v>
      </c>
      <c r="BS234" s="650" t="str">
        <f t="shared" si="674"/>
        <v>BUKU PEMBANTU UANG MUKA PERJADIN</v>
      </c>
      <c r="BT234" s="651">
        <f t="shared" si="647"/>
        <v>0</v>
      </c>
      <c r="BU234" s="650">
        <f t="shared" si="605"/>
        <v>7</v>
      </c>
      <c r="BV234" s="649" t="str">
        <f t="shared" si="675"/>
        <v>BUKU PEMBANTU UANG MUKA PERJADIN</v>
      </c>
      <c r="BW234" s="709">
        <f t="shared" si="648"/>
        <v>0</v>
      </c>
      <c r="BX234" s="873">
        <v>8</v>
      </c>
      <c r="BY234" s="874" t="str">
        <f t="shared" si="676"/>
        <v>BUKU PEMBANTU PAJAK UP</v>
      </c>
      <c r="BZ234" s="875">
        <f t="shared" si="595"/>
        <v>0</v>
      </c>
      <c r="CA234" s="876">
        <f t="shared" si="606"/>
        <v>8</v>
      </c>
      <c r="CB234" s="874" t="str">
        <f t="shared" si="677"/>
        <v>BUKU PEMBANTU PAJAK UP</v>
      </c>
      <c r="CC234" s="877">
        <f t="shared" si="600"/>
        <v>0</v>
      </c>
      <c r="CD234" s="805">
        <v>9</v>
      </c>
      <c r="CE234" s="806" t="str">
        <f t="shared" si="678"/>
        <v>BUKU PEMBANTU BUNGA REKENING</v>
      </c>
      <c r="CF234" s="807">
        <f t="shared" si="649"/>
        <v>0</v>
      </c>
      <c r="CG234" s="806">
        <f t="shared" si="607"/>
        <v>9</v>
      </c>
      <c r="CH234" s="806" t="str">
        <f t="shared" si="679"/>
        <v>BUKU PEMBANTU BUNGA REKENING</v>
      </c>
      <c r="CI234" s="808">
        <f t="shared" si="650"/>
        <v>0</v>
      </c>
      <c r="CJ234" s="835">
        <v>10</v>
      </c>
      <c r="CK234" s="836" t="str">
        <f t="shared" si="680"/>
        <v>BUKU PEMBANTU PAJAK UP &amp; LS</v>
      </c>
      <c r="CL234" s="837">
        <f t="shared" si="681"/>
        <v>0</v>
      </c>
      <c r="CM234" s="836">
        <f t="shared" si="608"/>
        <v>10</v>
      </c>
      <c r="CN234" s="836" t="str">
        <f t="shared" si="682"/>
        <v>BUKU PEMBANTU PAJAK UP &amp; LS</v>
      </c>
      <c r="CO234" s="838">
        <f t="shared" si="683"/>
        <v>0</v>
      </c>
      <c r="CP234" s="786">
        <f t="shared" si="684"/>
        <v>0</v>
      </c>
      <c r="CQ234" s="787">
        <f t="shared" si="685"/>
        <v>0</v>
      </c>
      <c r="CR234" s="782">
        <f t="shared" si="686"/>
        <v>0</v>
      </c>
      <c r="CS234" s="733">
        <v>11</v>
      </c>
      <c r="CT234" s="734" t="str">
        <f t="shared" si="687"/>
        <v>BUKU PENGESAHAN BELANJA</v>
      </c>
      <c r="CU234" s="735">
        <f t="shared" si="688"/>
        <v>0</v>
      </c>
      <c r="CV234" s="734">
        <f t="shared" si="545"/>
        <v>11</v>
      </c>
      <c r="CW234" s="736" t="str">
        <f t="shared" si="689"/>
        <v>BUKU PENGESAHAN BELANJA</v>
      </c>
      <c r="CX234" s="737">
        <f t="shared" si="690"/>
        <v>0</v>
      </c>
      <c r="CY234" s="769">
        <v>12</v>
      </c>
      <c r="CZ234" s="770" t="str">
        <f t="shared" si="651"/>
        <v>BUKU PENGEMBALIAN BELANJA</v>
      </c>
      <c r="DA234" s="771">
        <f t="shared" si="594"/>
        <v>0</v>
      </c>
      <c r="DB234" s="770">
        <f t="shared" si="704"/>
        <v>12</v>
      </c>
      <c r="DC234" s="770" t="str">
        <f t="shared" si="691"/>
        <v>BUKU PENGEMBALIAN BELANJA</v>
      </c>
      <c r="DD234" s="772">
        <f t="shared" si="692"/>
        <v>0</v>
      </c>
    </row>
    <row r="235" spans="1:108" ht="11.25" customHeight="1" x14ac:dyDescent="0.2">
      <c r="A235" s="647"/>
      <c r="B235" s="63"/>
      <c r="C235" s="677"/>
      <c r="D235" s="540"/>
      <c r="E235" s="648"/>
      <c r="F235" s="610"/>
      <c r="G235" s="649"/>
      <c r="H235" s="624"/>
      <c r="I235" s="542"/>
      <c r="J235" s="650"/>
      <c r="K235" s="543"/>
      <c r="L235" s="529"/>
      <c r="M235" s="543"/>
      <c r="N235" s="543"/>
      <c r="O235" s="651">
        <f t="shared" si="652"/>
        <v>0</v>
      </c>
      <c r="P235" s="1090">
        <f t="shared" si="653"/>
        <v>0</v>
      </c>
      <c r="Q235" s="641">
        <f t="shared" si="631"/>
        <v>0</v>
      </c>
      <c r="R235" s="640">
        <v>1</v>
      </c>
      <c r="S235" s="640" t="str">
        <f t="shared" si="632"/>
        <v>BUKU KAS UMUM</v>
      </c>
      <c r="T235" s="641">
        <f t="shared" si="633"/>
        <v>0</v>
      </c>
      <c r="U235" s="641">
        <f t="shared" si="634"/>
        <v>0</v>
      </c>
      <c r="V235" s="641">
        <f t="shared" si="635"/>
        <v>0</v>
      </c>
      <c r="W235" s="1082">
        <f t="shared" si="654"/>
        <v>0</v>
      </c>
      <c r="X235" s="641">
        <f t="shared" si="636"/>
        <v>0</v>
      </c>
      <c r="Y235" s="640">
        <f t="shared" si="655"/>
        <v>1</v>
      </c>
      <c r="Z235" s="640" t="str">
        <f t="shared" si="637"/>
        <v>BUKU KAS UMUM</v>
      </c>
      <c r="AA235" s="1083">
        <f t="shared" si="638"/>
        <v>0</v>
      </c>
      <c r="AB235" s="1055">
        <v>10</v>
      </c>
      <c r="AC235" s="1056" t="str">
        <f t="shared" si="656"/>
        <v>BUKU PEMBANTU PAJAK UP &amp; LS</v>
      </c>
      <c r="AD235" s="1057">
        <f t="shared" si="657"/>
        <v>0</v>
      </c>
      <c r="AE235" s="1057">
        <f t="shared" si="658"/>
        <v>0</v>
      </c>
      <c r="AF235" s="1057">
        <f t="shared" si="659"/>
        <v>0</v>
      </c>
      <c r="AG235" s="1057">
        <f t="shared" si="660"/>
        <v>0</v>
      </c>
      <c r="AH235" s="1057">
        <f t="shared" si="661"/>
        <v>0</v>
      </c>
      <c r="AI235" s="1058">
        <f t="shared" si="727"/>
        <v>10</v>
      </c>
      <c r="AJ235" s="1058" t="str">
        <f t="shared" si="662"/>
        <v>BUKU PEMBANTU PAJAK UP &amp; LS</v>
      </c>
      <c r="AK235" s="1059">
        <f t="shared" si="639"/>
        <v>0</v>
      </c>
      <c r="AL235" s="1014">
        <v>2</v>
      </c>
      <c r="AM235" s="1015" t="str">
        <f t="shared" si="663"/>
        <v>BUKU PEMBANTU KAS TUNAI</v>
      </c>
      <c r="AN235" s="1016">
        <f t="shared" si="640"/>
        <v>0</v>
      </c>
      <c r="AO235" s="1015">
        <f t="shared" si="601"/>
        <v>2</v>
      </c>
      <c r="AP235" s="1015" t="str">
        <f t="shared" si="664"/>
        <v>BUKU PEMBANTU KAS TUNAI</v>
      </c>
      <c r="AQ235" s="1017">
        <f t="shared" si="596"/>
        <v>0</v>
      </c>
      <c r="AR235" s="979">
        <v>3</v>
      </c>
      <c r="AS235" s="980" t="str">
        <f t="shared" si="665"/>
        <v>BUKU PEMBANTU BANK</v>
      </c>
      <c r="AT235" s="981">
        <f t="shared" si="641"/>
        <v>0</v>
      </c>
      <c r="AU235" s="981">
        <f t="shared" si="642"/>
        <v>0</v>
      </c>
      <c r="AV235" s="982">
        <f t="shared" si="666"/>
        <v>0</v>
      </c>
      <c r="AW235" s="983">
        <f t="shared" si="728"/>
        <v>3</v>
      </c>
      <c r="AX235" s="980" t="str">
        <f t="shared" si="667"/>
        <v>BUKU PEMBANTU BANK</v>
      </c>
      <c r="AY235" s="984">
        <f t="shared" si="643"/>
        <v>0</v>
      </c>
      <c r="AZ235" s="702">
        <v>4</v>
      </c>
      <c r="BA235" s="649" t="str">
        <f t="shared" si="668"/>
        <v>BUKU PEMBANTU BPP</v>
      </c>
      <c r="BB235" s="651">
        <f t="shared" si="597"/>
        <v>0</v>
      </c>
      <c r="BC235" s="650">
        <f t="shared" si="602"/>
        <v>4</v>
      </c>
      <c r="BD235" s="649" t="str">
        <f t="shared" si="669"/>
        <v>BUKU PEMBANTU BPP</v>
      </c>
      <c r="BE235" s="709">
        <f t="shared" si="598"/>
        <v>0</v>
      </c>
      <c r="BF235" s="944">
        <v>5</v>
      </c>
      <c r="BG235" s="945" t="str">
        <f t="shared" si="670"/>
        <v>BUKU PEMBANTU UANG PERSEDIAAN</v>
      </c>
      <c r="BH235" s="946">
        <f t="shared" si="644"/>
        <v>0</v>
      </c>
      <c r="BI235" s="945">
        <f t="shared" si="603"/>
        <v>5</v>
      </c>
      <c r="BJ235" s="947" t="str">
        <f t="shared" si="671"/>
        <v>BUKU PEMBANTU UANG PERSEDIAAN</v>
      </c>
      <c r="BK235" s="948">
        <f t="shared" si="599"/>
        <v>0</v>
      </c>
      <c r="BL235" s="909">
        <v>6</v>
      </c>
      <c r="BM235" s="910" t="str">
        <f t="shared" si="672"/>
        <v>BUKU PEMBANTU LS BENDAHARA</v>
      </c>
      <c r="BN235" s="911">
        <f t="shared" si="645"/>
        <v>0</v>
      </c>
      <c r="BO235" s="910">
        <f t="shared" si="604"/>
        <v>6</v>
      </c>
      <c r="BP235" s="912" t="str">
        <f t="shared" si="673"/>
        <v>BUKU PEMBANTU LS BENDAHARA</v>
      </c>
      <c r="BQ235" s="913">
        <f t="shared" si="646"/>
        <v>0</v>
      </c>
      <c r="BR235" s="702">
        <v>7</v>
      </c>
      <c r="BS235" s="650" t="str">
        <f t="shared" si="674"/>
        <v>BUKU PEMBANTU UANG MUKA PERJADIN</v>
      </c>
      <c r="BT235" s="651">
        <f t="shared" si="647"/>
        <v>0</v>
      </c>
      <c r="BU235" s="650">
        <f t="shared" si="605"/>
        <v>7</v>
      </c>
      <c r="BV235" s="649" t="str">
        <f t="shared" si="675"/>
        <v>BUKU PEMBANTU UANG MUKA PERJADIN</v>
      </c>
      <c r="BW235" s="709">
        <f t="shared" si="648"/>
        <v>0</v>
      </c>
      <c r="BX235" s="873">
        <v>8</v>
      </c>
      <c r="BY235" s="874" t="str">
        <f t="shared" si="676"/>
        <v>BUKU PEMBANTU PAJAK UP</v>
      </c>
      <c r="BZ235" s="875">
        <f t="shared" si="595"/>
        <v>0</v>
      </c>
      <c r="CA235" s="876">
        <f t="shared" si="606"/>
        <v>8</v>
      </c>
      <c r="CB235" s="874" t="str">
        <f t="shared" si="677"/>
        <v>BUKU PEMBANTU PAJAK UP</v>
      </c>
      <c r="CC235" s="877">
        <f t="shared" si="600"/>
        <v>0</v>
      </c>
      <c r="CD235" s="805">
        <v>9</v>
      </c>
      <c r="CE235" s="806" t="str">
        <f t="shared" si="678"/>
        <v>BUKU PEMBANTU BUNGA REKENING</v>
      </c>
      <c r="CF235" s="807">
        <f t="shared" si="649"/>
        <v>0</v>
      </c>
      <c r="CG235" s="806">
        <f t="shared" si="607"/>
        <v>9</v>
      </c>
      <c r="CH235" s="806" t="str">
        <f t="shared" si="679"/>
        <v>BUKU PEMBANTU BUNGA REKENING</v>
      </c>
      <c r="CI235" s="808">
        <f t="shared" si="650"/>
        <v>0</v>
      </c>
      <c r="CJ235" s="835">
        <v>10</v>
      </c>
      <c r="CK235" s="836" t="str">
        <f t="shared" si="680"/>
        <v>BUKU PEMBANTU PAJAK UP &amp; LS</v>
      </c>
      <c r="CL235" s="837">
        <f t="shared" si="681"/>
        <v>0</v>
      </c>
      <c r="CM235" s="836">
        <f t="shared" si="608"/>
        <v>10</v>
      </c>
      <c r="CN235" s="836" t="str">
        <f t="shared" si="682"/>
        <v>BUKU PEMBANTU PAJAK UP &amp; LS</v>
      </c>
      <c r="CO235" s="838">
        <f t="shared" si="683"/>
        <v>0</v>
      </c>
      <c r="CP235" s="786">
        <f t="shared" si="684"/>
        <v>0</v>
      </c>
      <c r="CQ235" s="787">
        <f t="shared" si="685"/>
        <v>0</v>
      </c>
      <c r="CR235" s="782">
        <f t="shared" si="686"/>
        <v>0</v>
      </c>
      <c r="CS235" s="733">
        <v>11</v>
      </c>
      <c r="CT235" s="734" t="str">
        <f t="shared" si="687"/>
        <v>BUKU PENGESAHAN BELANJA</v>
      </c>
      <c r="CU235" s="735">
        <f t="shared" si="688"/>
        <v>0</v>
      </c>
      <c r="CV235" s="734">
        <f t="shared" ref="CV235:CV249" si="729">CS235</f>
        <v>11</v>
      </c>
      <c r="CW235" s="736" t="str">
        <f t="shared" si="689"/>
        <v>BUKU PENGESAHAN BELANJA</v>
      </c>
      <c r="CX235" s="737">
        <f t="shared" si="690"/>
        <v>0</v>
      </c>
      <c r="CY235" s="769">
        <v>12</v>
      </c>
      <c r="CZ235" s="770" t="str">
        <f t="shared" si="651"/>
        <v>BUKU PENGEMBALIAN BELANJA</v>
      </c>
      <c r="DA235" s="771">
        <f t="shared" si="594"/>
        <v>0</v>
      </c>
      <c r="DB235" s="770">
        <f t="shared" si="704"/>
        <v>12</v>
      </c>
      <c r="DC235" s="770" t="str">
        <f t="shared" si="691"/>
        <v>BUKU PENGEMBALIAN BELANJA</v>
      </c>
      <c r="DD235" s="772">
        <f t="shared" si="692"/>
        <v>0</v>
      </c>
    </row>
    <row r="236" spans="1:108" ht="11.25" customHeight="1" x14ac:dyDescent="0.2">
      <c r="A236" s="647"/>
      <c r="B236" s="63"/>
      <c r="C236" s="677"/>
      <c r="D236" s="601"/>
      <c r="E236" s="648"/>
      <c r="F236" s="611"/>
      <c r="G236" s="649"/>
      <c r="H236" s="624"/>
      <c r="I236" s="542"/>
      <c r="J236" s="650"/>
      <c r="K236" s="543"/>
      <c r="L236" s="529"/>
      <c r="M236" s="543"/>
      <c r="N236" s="543"/>
      <c r="O236" s="651">
        <f t="shared" si="652"/>
        <v>0</v>
      </c>
      <c r="P236" s="1090">
        <f t="shared" si="653"/>
        <v>0</v>
      </c>
      <c r="Q236" s="641">
        <f t="shared" si="631"/>
        <v>0</v>
      </c>
      <c r="R236" s="640">
        <v>1</v>
      </c>
      <c r="S236" s="640" t="str">
        <f t="shared" si="632"/>
        <v>BUKU KAS UMUM</v>
      </c>
      <c r="T236" s="641">
        <f t="shared" si="633"/>
        <v>0</v>
      </c>
      <c r="U236" s="641">
        <f t="shared" si="634"/>
        <v>0</v>
      </c>
      <c r="V236" s="641">
        <f t="shared" si="635"/>
        <v>0</v>
      </c>
      <c r="W236" s="1082">
        <f t="shared" si="654"/>
        <v>0</v>
      </c>
      <c r="X236" s="641">
        <f t="shared" si="636"/>
        <v>0</v>
      </c>
      <c r="Y236" s="640">
        <f t="shared" si="655"/>
        <v>1</v>
      </c>
      <c r="Z236" s="640" t="str">
        <f t="shared" si="637"/>
        <v>BUKU KAS UMUM</v>
      </c>
      <c r="AA236" s="1083">
        <f t="shared" si="638"/>
        <v>0</v>
      </c>
      <c r="AB236" s="1055">
        <v>10</v>
      </c>
      <c r="AC236" s="1056" t="str">
        <f t="shared" si="656"/>
        <v>BUKU PEMBANTU PAJAK UP &amp; LS</v>
      </c>
      <c r="AD236" s="1057">
        <f t="shared" si="657"/>
        <v>0</v>
      </c>
      <c r="AE236" s="1057">
        <f t="shared" si="658"/>
        <v>0</v>
      </c>
      <c r="AF236" s="1057">
        <f t="shared" si="659"/>
        <v>0</v>
      </c>
      <c r="AG236" s="1057">
        <f t="shared" si="660"/>
        <v>0</v>
      </c>
      <c r="AH236" s="1057">
        <f t="shared" si="661"/>
        <v>0</v>
      </c>
      <c r="AI236" s="1058">
        <f t="shared" si="727"/>
        <v>10</v>
      </c>
      <c r="AJ236" s="1058" t="str">
        <f t="shared" si="662"/>
        <v>BUKU PEMBANTU PAJAK UP &amp; LS</v>
      </c>
      <c r="AK236" s="1059">
        <f t="shared" si="639"/>
        <v>0</v>
      </c>
      <c r="AL236" s="1014">
        <v>2</v>
      </c>
      <c r="AM236" s="1015" t="str">
        <f t="shared" si="663"/>
        <v>BUKU PEMBANTU KAS TUNAI</v>
      </c>
      <c r="AN236" s="1016">
        <f t="shared" si="640"/>
        <v>0</v>
      </c>
      <c r="AO236" s="1015">
        <f t="shared" si="601"/>
        <v>2</v>
      </c>
      <c r="AP236" s="1015" t="str">
        <f t="shared" si="664"/>
        <v>BUKU PEMBANTU KAS TUNAI</v>
      </c>
      <c r="AQ236" s="1017">
        <f t="shared" si="596"/>
        <v>0</v>
      </c>
      <c r="AR236" s="979">
        <v>3</v>
      </c>
      <c r="AS236" s="980" t="str">
        <f t="shared" si="665"/>
        <v>BUKU PEMBANTU BANK</v>
      </c>
      <c r="AT236" s="981">
        <f t="shared" si="641"/>
        <v>0</v>
      </c>
      <c r="AU236" s="981">
        <f t="shared" si="642"/>
        <v>0</v>
      </c>
      <c r="AV236" s="982">
        <f t="shared" si="666"/>
        <v>0</v>
      </c>
      <c r="AW236" s="983">
        <f t="shared" si="728"/>
        <v>3</v>
      </c>
      <c r="AX236" s="980" t="str">
        <f t="shared" si="667"/>
        <v>BUKU PEMBANTU BANK</v>
      </c>
      <c r="AY236" s="984">
        <f t="shared" si="643"/>
        <v>0</v>
      </c>
      <c r="AZ236" s="702">
        <v>4</v>
      </c>
      <c r="BA236" s="649" t="str">
        <f t="shared" si="668"/>
        <v>BUKU PEMBANTU BPP</v>
      </c>
      <c r="BB236" s="651">
        <f t="shared" si="597"/>
        <v>0</v>
      </c>
      <c r="BC236" s="650">
        <f t="shared" si="602"/>
        <v>4</v>
      </c>
      <c r="BD236" s="649" t="str">
        <f t="shared" si="669"/>
        <v>BUKU PEMBANTU BPP</v>
      </c>
      <c r="BE236" s="709">
        <f t="shared" si="598"/>
        <v>0</v>
      </c>
      <c r="BF236" s="944">
        <v>5</v>
      </c>
      <c r="BG236" s="945" t="str">
        <f t="shared" si="670"/>
        <v>BUKU PEMBANTU UANG PERSEDIAAN</v>
      </c>
      <c r="BH236" s="946">
        <f t="shared" si="644"/>
        <v>0</v>
      </c>
      <c r="BI236" s="945">
        <f t="shared" si="603"/>
        <v>5</v>
      </c>
      <c r="BJ236" s="947" t="str">
        <f t="shared" si="671"/>
        <v>BUKU PEMBANTU UANG PERSEDIAAN</v>
      </c>
      <c r="BK236" s="948">
        <f t="shared" si="599"/>
        <v>0</v>
      </c>
      <c r="BL236" s="909">
        <v>6</v>
      </c>
      <c r="BM236" s="910" t="str">
        <f t="shared" si="672"/>
        <v>BUKU PEMBANTU LS BENDAHARA</v>
      </c>
      <c r="BN236" s="911">
        <f t="shared" si="645"/>
        <v>0</v>
      </c>
      <c r="BO236" s="910">
        <f t="shared" si="604"/>
        <v>6</v>
      </c>
      <c r="BP236" s="912" t="str">
        <f t="shared" si="673"/>
        <v>BUKU PEMBANTU LS BENDAHARA</v>
      </c>
      <c r="BQ236" s="913">
        <f t="shared" si="646"/>
        <v>0</v>
      </c>
      <c r="BR236" s="702">
        <v>7</v>
      </c>
      <c r="BS236" s="650" t="str">
        <f t="shared" si="674"/>
        <v>BUKU PEMBANTU UANG MUKA PERJADIN</v>
      </c>
      <c r="BT236" s="651">
        <f t="shared" si="647"/>
        <v>0</v>
      </c>
      <c r="BU236" s="650">
        <f t="shared" si="605"/>
        <v>7</v>
      </c>
      <c r="BV236" s="649" t="str">
        <f t="shared" si="675"/>
        <v>BUKU PEMBANTU UANG MUKA PERJADIN</v>
      </c>
      <c r="BW236" s="709">
        <f t="shared" si="648"/>
        <v>0</v>
      </c>
      <c r="BX236" s="873">
        <v>8</v>
      </c>
      <c r="BY236" s="874" t="str">
        <f t="shared" si="676"/>
        <v>BUKU PEMBANTU PAJAK UP</v>
      </c>
      <c r="BZ236" s="875">
        <f t="shared" si="595"/>
        <v>0</v>
      </c>
      <c r="CA236" s="876">
        <f t="shared" si="606"/>
        <v>8</v>
      </c>
      <c r="CB236" s="874" t="str">
        <f t="shared" si="677"/>
        <v>BUKU PEMBANTU PAJAK UP</v>
      </c>
      <c r="CC236" s="877">
        <f t="shared" si="600"/>
        <v>0</v>
      </c>
      <c r="CD236" s="805">
        <v>9</v>
      </c>
      <c r="CE236" s="806" t="str">
        <f t="shared" si="678"/>
        <v>BUKU PEMBANTU BUNGA REKENING</v>
      </c>
      <c r="CF236" s="807">
        <f t="shared" si="649"/>
        <v>0</v>
      </c>
      <c r="CG236" s="806">
        <f t="shared" si="607"/>
        <v>9</v>
      </c>
      <c r="CH236" s="806" t="str">
        <f t="shared" si="679"/>
        <v>BUKU PEMBANTU BUNGA REKENING</v>
      </c>
      <c r="CI236" s="808">
        <f t="shared" si="650"/>
        <v>0</v>
      </c>
      <c r="CJ236" s="835">
        <v>10</v>
      </c>
      <c r="CK236" s="836" t="str">
        <f t="shared" si="680"/>
        <v>BUKU PEMBANTU PAJAK UP &amp; LS</v>
      </c>
      <c r="CL236" s="837">
        <f t="shared" si="681"/>
        <v>0</v>
      </c>
      <c r="CM236" s="836">
        <f t="shared" si="608"/>
        <v>10</v>
      </c>
      <c r="CN236" s="836" t="str">
        <f t="shared" si="682"/>
        <v>BUKU PEMBANTU PAJAK UP &amp; LS</v>
      </c>
      <c r="CO236" s="838">
        <f t="shared" si="683"/>
        <v>0</v>
      </c>
      <c r="CP236" s="786">
        <f t="shared" si="684"/>
        <v>0</v>
      </c>
      <c r="CQ236" s="787">
        <f t="shared" si="685"/>
        <v>0</v>
      </c>
      <c r="CR236" s="782">
        <f t="shared" si="686"/>
        <v>0</v>
      </c>
      <c r="CS236" s="733">
        <v>11</v>
      </c>
      <c r="CT236" s="734" t="str">
        <f t="shared" si="687"/>
        <v>BUKU PENGESAHAN BELANJA</v>
      </c>
      <c r="CU236" s="735">
        <f t="shared" si="688"/>
        <v>0</v>
      </c>
      <c r="CV236" s="734">
        <f t="shared" si="729"/>
        <v>11</v>
      </c>
      <c r="CW236" s="736" t="str">
        <f t="shared" si="689"/>
        <v>BUKU PENGESAHAN BELANJA</v>
      </c>
      <c r="CX236" s="737">
        <f t="shared" si="690"/>
        <v>0</v>
      </c>
      <c r="CY236" s="769">
        <v>12</v>
      </c>
      <c r="CZ236" s="770" t="str">
        <f t="shared" si="651"/>
        <v>BUKU PENGEMBALIAN BELANJA</v>
      </c>
      <c r="DA236" s="771">
        <f t="shared" si="594"/>
        <v>0</v>
      </c>
      <c r="DB236" s="770">
        <f t="shared" si="704"/>
        <v>12</v>
      </c>
      <c r="DC236" s="770" t="str">
        <f t="shared" si="691"/>
        <v>BUKU PENGEMBALIAN BELANJA</v>
      </c>
      <c r="DD236" s="772">
        <f t="shared" si="692"/>
        <v>0</v>
      </c>
    </row>
    <row r="237" spans="1:108" ht="11.25" customHeight="1" x14ac:dyDescent="0.2">
      <c r="A237" s="647"/>
      <c r="B237" s="63"/>
      <c r="C237" s="677"/>
      <c r="D237" s="540"/>
      <c r="E237" s="648"/>
      <c r="F237" s="610"/>
      <c r="G237" s="649"/>
      <c r="H237" s="624"/>
      <c r="I237" s="542"/>
      <c r="J237" s="650"/>
      <c r="K237" s="688"/>
      <c r="L237" s="529"/>
      <c r="M237" s="543"/>
      <c r="N237" s="543"/>
      <c r="O237" s="651">
        <f t="shared" si="652"/>
        <v>0</v>
      </c>
      <c r="P237" s="1090">
        <f t="shared" si="653"/>
        <v>0</v>
      </c>
      <c r="Q237" s="641">
        <f t="shared" si="631"/>
        <v>0</v>
      </c>
      <c r="R237" s="640">
        <v>1</v>
      </c>
      <c r="S237" s="640" t="str">
        <f t="shared" si="632"/>
        <v>BUKU KAS UMUM</v>
      </c>
      <c r="T237" s="641">
        <f t="shared" si="633"/>
        <v>0</v>
      </c>
      <c r="U237" s="641">
        <f t="shared" si="634"/>
        <v>0</v>
      </c>
      <c r="V237" s="641">
        <f t="shared" si="635"/>
        <v>0</v>
      </c>
      <c r="W237" s="1082">
        <f t="shared" si="654"/>
        <v>0</v>
      </c>
      <c r="X237" s="641">
        <f t="shared" si="636"/>
        <v>0</v>
      </c>
      <c r="Y237" s="640">
        <f t="shared" si="655"/>
        <v>1</v>
      </c>
      <c r="Z237" s="640" t="str">
        <f t="shared" si="637"/>
        <v>BUKU KAS UMUM</v>
      </c>
      <c r="AA237" s="1083">
        <f t="shared" si="638"/>
        <v>0</v>
      </c>
      <c r="AB237" s="1055">
        <v>10</v>
      </c>
      <c r="AC237" s="1056" t="str">
        <f t="shared" si="656"/>
        <v>BUKU PEMBANTU PAJAK UP &amp; LS</v>
      </c>
      <c r="AD237" s="1057">
        <f t="shared" si="657"/>
        <v>0</v>
      </c>
      <c r="AE237" s="1057">
        <f t="shared" si="658"/>
        <v>0</v>
      </c>
      <c r="AF237" s="1057">
        <f t="shared" si="659"/>
        <v>0</v>
      </c>
      <c r="AG237" s="1057">
        <f t="shared" si="660"/>
        <v>0</v>
      </c>
      <c r="AH237" s="1057">
        <f t="shared" si="661"/>
        <v>0</v>
      </c>
      <c r="AI237" s="1058">
        <f t="shared" si="727"/>
        <v>10</v>
      </c>
      <c r="AJ237" s="1058" t="str">
        <f t="shared" si="662"/>
        <v>BUKU PEMBANTU PAJAK UP &amp; LS</v>
      </c>
      <c r="AK237" s="1059">
        <f t="shared" si="639"/>
        <v>0</v>
      </c>
      <c r="AL237" s="1014">
        <v>2</v>
      </c>
      <c r="AM237" s="1015" t="str">
        <f t="shared" si="663"/>
        <v>BUKU PEMBANTU KAS TUNAI</v>
      </c>
      <c r="AN237" s="1016">
        <f t="shared" si="640"/>
        <v>0</v>
      </c>
      <c r="AO237" s="1015">
        <f t="shared" si="601"/>
        <v>2</v>
      </c>
      <c r="AP237" s="1015" t="str">
        <f t="shared" si="664"/>
        <v>BUKU PEMBANTU KAS TUNAI</v>
      </c>
      <c r="AQ237" s="1017">
        <f t="shared" si="596"/>
        <v>0</v>
      </c>
      <c r="AR237" s="979">
        <v>3</v>
      </c>
      <c r="AS237" s="980" t="str">
        <f t="shared" si="665"/>
        <v>BUKU PEMBANTU BANK</v>
      </c>
      <c r="AT237" s="981">
        <f t="shared" si="641"/>
        <v>0</v>
      </c>
      <c r="AU237" s="981">
        <f t="shared" si="642"/>
        <v>0</v>
      </c>
      <c r="AV237" s="982">
        <f t="shared" si="666"/>
        <v>0</v>
      </c>
      <c r="AW237" s="983">
        <f t="shared" si="728"/>
        <v>3</v>
      </c>
      <c r="AX237" s="980" t="str">
        <f t="shared" si="667"/>
        <v>BUKU PEMBANTU BANK</v>
      </c>
      <c r="AY237" s="984">
        <f t="shared" si="643"/>
        <v>0</v>
      </c>
      <c r="AZ237" s="702">
        <v>4</v>
      </c>
      <c r="BA237" s="649" t="str">
        <f t="shared" si="668"/>
        <v>BUKU PEMBANTU BPP</v>
      </c>
      <c r="BB237" s="651">
        <f t="shared" si="597"/>
        <v>0</v>
      </c>
      <c r="BC237" s="650">
        <f t="shared" si="602"/>
        <v>4</v>
      </c>
      <c r="BD237" s="649" t="str">
        <f t="shared" si="669"/>
        <v>BUKU PEMBANTU BPP</v>
      </c>
      <c r="BE237" s="709">
        <f t="shared" si="598"/>
        <v>0</v>
      </c>
      <c r="BF237" s="944">
        <v>5</v>
      </c>
      <c r="BG237" s="945" t="str">
        <f t="shared" si="670"/>
        <v>BUKU PEMBANTU UANG PERSEDIAAN</v>
      </c>
      <c r="BH237" s="946">
        <f t="shared" si="644"/>
        <v>0</v>
      </c>
      <c r="BI237" s="945">
        <f t="shared" si="603"/>
        <v>5</v>
      </c>
      <c r="BJ237" s="947" t="str">
        <f t="shared" si="671"/>
        <v>BUKU PEMBANTU UANG PERSEDIAAN</v>
      </c>
      <c r="BK237" s="948">
        <f t="shared" si="599"/>
        <v>0</v>
      </c>
      <c r="BL237" s="909">
        <v>6</v>
      </c>
      <c r="BM237" s="910" t="str">
        <f t="shared" si="672"/>
        <v>BUKU PEMBANTU LS BENDAHARA</v>
      </c>
      <c r="BN237" s="911">
        <f t="shared" si="645"/>
        <v>0</v>
      </c>
      <c r="BO237" s="910">
        <f t="shared" si="604"/>
        <v>6</v>
      </c>
      <c r="BP237" s="912" t="str">
        <f t="shared" si="673"/>
        <v>BUKU PEMBANTU LS BENDAHARA</v>
      </c>
      <c r="BQ237" s="913">
        <f t="shared" si="646"/>
        <v>0</v>
      </c>
      <c r="BR237" s="702">
        <v>7</v>
      </c>
      <c r="BS237" s="650" t="str">
        <f t="shared" si="674"/>
        <v>BUKU PEMBANTU UANG MUKA PERJADIN</v>
      </c>
      <c r="BT237" s="651">
        <f t="shared" si="647"/>
        <v>0</v>
      </c>
      <c r="BU237" s="650">
        <f t="shared" si="605"/>
        <v>7</v>
      </c>
      <c r="BV237" s="649" t="str">
        <f t="shared" si="675"/>
        <v>BUKU PEMBANTU UANG MUKA PERJADIN</v>
      </c>
      <c r="BW237" s="709">
        <f t="shared" si="648"/>
        <v>0</v>
      </c>
      <c r="BX237" s="873">
        <v>8</v>
      </c>
      <c r="BY237" s="874" t="str">
        <f t="shared" si="676"/>
        <v>BUKU PEMBANTU PAJAK UP</v>
      </c>
      <c r="BZ237" s="875">
        <f t="shared" si="595"/>
        <v>0</v>
      </c>
      <c r="CA237" s="876">
        <f t="shared" si="606"/>
        <v>8</v>
      </c>
      <c r="CB237" s="874" t="str">
        <f t="shared" si="677"/>
        <v>BUKU PEMBANTU PAJAK UP</v>
      </c>
      <c r="CC237" s="877">
        <f t="shared" si="600"/>
        <v>0</v>
      </c>
      <c r="CD237" s="805">
        <v>9</v>
      </c>
      <c r="CE237" s="806" t="str">
        <f t="shared" si="678"/>
        <v>BUKU PEMBANTU BUNGA REKENING</v>
      </c>
      <c r="CF237" s="807">
        <f t="shared" si="649"/>
        <v>0</v>
      </c>
      <c r="CG237" s="806">
        <f t="shared" si="607"/>
        <v>9</v>
      </c>
      <c r="CH237" s="806" t="str">
        <f t="shared" si="679"/>
        <v>BUKU PEMBANTU BUNGA REKENING</v>
      </c>
      <c r="CI237" s="808">
        <f t="shared" si="650"/>
        <v>0</v>
      </c>
      <c r="CJ237" s="835">
        <v>10</v>
      </c>
      <c r="CK237" s="836" t="str">
        <f t="shared" si="680"/>
        <v>BUKU PEMBANTU PAJAK UP &amp; LS</v>
      </c>
      <c r="CL237" s="837">
        <f t="shared" si="681"/>
        <v>0</v>
      </c>
      <c r="CM237" s="836">
        <f t="shared" si="608"/>
        <v>10</v>
      </c>
      <c r="CN237" s="836" t="str">
        <f t="shared" si="682"/>
        <v>BUKU PEMBANTU PAJAK UP &amp; LS</v>
      </c>
      <c r="CO237" s="838">
        <f t="shared" si="683"/>
        <v>0</v>
      </c>
      <c r="CP237" s="786">
        <f t="shared" si="684"/>
        <v>0</v>
      </c>
      <c r="CQ237" s="787">
        <f t="shared" si="685"/>
        <v>0</v>
      </c>
      <c r="CR237" s="782">
        <f t="shared" si="686"/>
        <v>0</v>
      </c>
      <c r="CS237" s="733">
        <v>11</v>
      </c>
      <c r="CT237" s="734" t="str">
        <f t="shared" si="687"/>
        <v>BUKU PENGESAHAN BELANJA</v>
      </c>
      <c r="CU237" s="735">
        <f t="shared" si="688"/>
        <v>0</v>
      </c>
      <c r="CV237" s="734">
        <f t="shared" si="729"/>
        <v>11</v>
      </c>
      <c r="CW237" s="736" t="str">
        <f t="shared" si="689"/>
        <v>BUKU PENGESAHAN BELANJA</v>
      </c>
      <c r="CX237" s="737">
        <f t="shared" si="690"/>
        <v>0</v>
      </c>
      <c r="CY237" s="769">
        <v>12</v>
      </c>
      <c r="CZ237" s="770" t="str">
        <f t="shared" si="651"/>
        <v>BUKU PENGEMBALIAN BELANJA</v>
      </c>
      <c r="DA237" s="771">
        <f t="shared" si="594"/>
        <v>0</v>
      </c>
      <c r="DB237" s="770">
        <f t="shared" si="704"/>
        <v>12</v>
      </c>
      <c r="DC237" s="770" t="str">
        <f t="shared" si="691"/>
        <v>BUKU PENGEMBALIAN BELANJA</v>
      </c>
      <c r="DD237" s="772">
        <f t="shared" si="692"/>
        <v>0</v>
      </c>
    </row>
    <row r="238" spans="1:108" ht="11.25" customHeight="1" x14ac:dyDescent="0.2">
      <c r="A238" s="647"/>
      <c r="B238" s="63"/>
      <c r="C238" s="677"/>
      <c r="D238" s="601"/>
      <c r="E238" s="648"/>
      <c r="F238" s="611"/>
      <c r="G238" s="649"/>
      <c r="H238" s="624"/>
      <c r="I238" s="542"/>
      <c r="J238" s="650"/>
      <c r="K238" s="688"/>
      <c r="L238" s="529"/>
      <c r="M238" s="543"/>
      <c r="N238" s="543"/>
      <c r="O238" s="651">
        <f t="shared" si="652"/>
        <v>0</v>
      </c>
      <c r="P238" s="1090">
        <f t="shared" si="653"/>
        <v>0</v>
      </c>
      <c r="Q238" s="641">
        <f t="shared" si="631"/>
        <v>0</v>
      </c>
      <c r="R238" s="640">
        <v>1</v>
      </c>
      <c r="S238" s="640" t="str">
        <f t="shared" si="632"/>
        <v>BUKU KAS UMUM</v>
      </c>
      <c r="T238" s="641">
        <f t="shared" si="633"/>
        <v>0</v>
      </c>
      <c r="U238" s="641">
        <f t="shared" si="634"/>
        <v>0</v>
      </c>
      <c r="V238" s="641">
        <f t="shared" si="635"/>
        <v>0</v>
      </c>
      <c r="W238" s="1082">
        <f t="shared" si="654"/>
        <v>0</v>
      </c>
      <c r="X238" s="641">
        <f t="shared" si="636"/>
        <v>0</v>
      </c>
      <c r="Y238" s="640">
        <f t="shared" si="655"/>
        <v>1</v>
      </c>
      <c r="Z238" s="640" t="str">
        <f t="shared" si="637"/>
        <v>BUKU KAS UMUM</v>
      </c>
      <c r="AA238" s="1083">
        <f t="shared" si="638"/>
        <v>0</v>
      </c>
      <c r="AB238" s="1055">
        <v>10</v>
      </c>
      <c r="AC238" s="1056" t="str">
        <f t="shared" si="656"/>
        <v>BUKU PEMBANTU PAJAK UP &amp; LS</v>
      </c>
      <c r="AD238" s="1057">
        <f t="shared" si="657"/>
        <v>0</v>
      </c>
      <c r="AE238" s="1057">
        <f t="shared" si="658"/>
        <v>0</v>
      </c>
      <c r="AF238" s="1057">
        <f t="shared" si="659"/>
        <v>0</v>
      </c>
      <c r="AG238" s="1057">
        <f t="shared" si="660"/>
        <v>0</v>
      </c>
      <c r="AH238" s="1057">
        <f t="shared" si="661"/>
        <v>0</v>
      </c>
      <c r="AI238" s="1058">
        <f t="shared" si="727"/>
        <v>10</v>
      </c>
      <c r="AJ238" s="1058" t="str">
        <f t="shared" si="662"/>
        <v>BUKU PEMBANTU PAJAK UP &amp; LS</v>
      </c>
      <c r="AK238" s="1059">
        <f t="shared" si="639"/>
        <v>0</v>
      </c>
      <c r="AL238" s="1014">
        <v>2</v>
      </c>
      <c r="AM238" s="1015" t="str">
        <f t="shared" si="663"/>
        <v>BUKU PEMBANTU KAS TUNAI</v>
      </c>
      <c r="AN238" s="1016">
        <f t="shared" si="640"/>
        <v>0</v>
      </c>
      <c r="AO238" s="1015">
        <f t="shared" si="601"/>
        <v>2</v>
      </c>
      <c r="AP238" s="1015" t="str">
        <f t="shared" si="664"/>
        <v>BUKU PEMBANTU KAS TUNAI</v>
      </c>
      <c r="AQ238" s="1017">
        <f t="shared" si="596"/>
        <v>0</v>
      </c>
      <c r="AR238" s="979">
        <v>3</v>
      </c>
      <c r="AS238" s="980" t="str">
        <f t="shared" si="665"/>
        <v>BUKU PEMBANTU BANK</v>
      </c>
      <c r="AT238" s="981">
        <f t="shared" si="641"/>
        <v>0</v>
      </c>
      <c r="AU238" s="981">
        <f t="shared" si="642"/>
        <v>0</v>
      </c>
      <c r="AV238" s="982">
        <f t="shared" si="666"/>
        <v>0</v>
      </c>
      <c r="AW238" s="983">
        <f t="shared" si="728"/>
        <v>3</v>
      </c>
      <c r="AX238" s="980" t="str">
        <f t="shared" si="667"/>
        <v>BUKU PEMBANTU BANK</v>
      </c>
      <c r="AY238" s="984">
        <f t="shared" si="643"/>
        <v>0</v>
      </c>
      <c r="AZ238" s="702">
        <v>4</v>
      </c>
      <c r="BA238" s="649" t="str">
        <f t="shared" si="668"/>
        <v>BUKU PEMBANTU BPP</v>
      </c>
      <c r="BB238" s="651">
        <f t="shared" si="597"/>
        <v>0</v>
      </c>
      <c r="BC238" s="650">
        <f t="shared" si="602"/>
        <v>4</v>
      </c>
      <c r="BD238" s="649" t="str">
        <f t="shared" si="669"/>
        <v>BUKU PEMBANTU BPP</v>
      </c>
      <c r="BE238" s="709">
        <f t="shared" si="598"/>
        <v>0</v>
      </c>
      <c r="BF238" s="944">
        <v>5</v>
      </c>
      <c r="BG238" s="945" t="str">
        <f t="shared" si="670"/>
        <v>BUKU PEMBANTU UANG PERSEDIAAN</v>
      </c>
      <c r="BH238" s="946">
        <f t="shared" si="644"/>
        <v>0</v>
      </c>
      <c r="BI238" s="945">
        <f t="shared" si="603"/>
        <v>5</v>
      </c>
      <c r="BJ238" s="947" t="str">
        <f t="shared" si="671"/>
        <v>BUKU PEMBANTU UANG PERSEDIAAN</v>
      </c>
      <c r="BK238" s="948">
        <f t="shared" si="599"/>
        <v>0</v>
      </c>
      <c r="BL238" s="909">
        <v>6</v>
      </c>
      <c r="BM238" s="910" t="str">
        <f t="shared" si="672"/>
        <v>BUKU PEMBANTU LS BENDAHARA</v>
      </c>
      <c r="BN238" s="911">
        <f t="shared" si="645"/>
        <v>0</v>
      </c>
      <c r="BO238" s="910">
        <f t="shared" si="604"/>
        <v>6</v>
      </c>
      <c r="BP238" s="912" t="str">
        <f t="shared" si="673"/>
        <v>BUKU PEMBANTU LS BENDAHARA</v>
      </c>
      <c r="BQ238" s="913">
        <f t="shared" si="646"/>
        <v>0</v>
      </c>
      <c r="BR238" s="702">
        <v>7</v>
      </c>
      <c r="BS238" s="650" t="str">
        <f t="shared" si="674"/>
        <v>BUKU PEMBANTU UANG MUKA PERJADIN</v>
      </c>
      <c r="BT238" s="651">
        <f t="shared" si="647"/>
        <v>0</v>
      </c>
      <c r="BU238" s="650">
        <f t="shared" si="605"/>
        <v>7</v>
      </c>
      <c r="BV238" s="649" t="str">
        <f t="shared" si="675"/>
        <v>BUKU PEMBANTU UANG MUKA PERJADIN</v>
      </c>
      <c r="BW238" s="709">
        <f t="shared" si="648"/>
        <v>0</v>
      </c>
      <c r="BX238" s="873">
        <v>8</v>
      </c>
      <c r="BY238" s="874" t="str">
        <f t="shared" si="676"/>
        <v>BUKU PEMBANTU PAJAK UP</v>
      </c>
      <c r="BZ238" s="875">
        <f t="shared" si="595"/>
        <v>0</v>
      </c>
      <c r="CA238" s="876">
        <f t="shared" si="606"/>
        <v>8</v>
      </c>
      <c r="CB238" s="874" t="str">
        <f t="shared" si="677"/>
        <v>BUKU PEMBANTU PAJAK UP</v>
      </c>
      <c r="CC238" s="877">
        <f t="shared" si="600"/>
        <v>0</v>
      </c>
      <c r="CD238" s="805">
        <v>9</v>
      </c>
      <c r="CE238" s="806" t="str">
        <f t="shared" si="678"/>
        <v>BUKU PEMBANTU BUNGA REKENING</v>
      </c>
      <c r="CF238" s="807">
        <f t="shared" si="649"/>
        <v>0</v>
      </c>
      <c r="CG238" s="806">
        <f t="shared" si="607"/>
        <v>9</v>
      </c>
      <c r="CH238" s="806" t="str">
        <f t="shared" si="679"/>
        <v>BUKU PEMBANTU BUNGA REKENING</v>
      </c>
      <c r="CI238" s="808">
        <f t="shared" si="650"/>
        <v>0</v>
      </c>
      <c r="CJ238" s="835">
        <v>10</v>
      </c>
      <c r="CK238" s="836" t="str">
        <f t="shared" si="680"/>
        <v>BUKU PEMBANTU PAJAK UP &amp; LS</v>
      </c>
      <c r="CL238" s="837">
        <f t="shared" si="681"/>
        <v>0</v>
      </c>
      <c r="CM238" s="836">
        <f t="shared" si="608"/>
        <v>10</v>
      </c>
      <c r="CN238" s="836" t="str">
        <f t="shared" si="682"/>
        <v>BUKU PEMBANTU PAJAK UP &amp; LS</v>
      </c>
      <c r="CO238" s="838">
        <f t="shared" si="683"/>
        <v>0</v>
      </c>
      <c r="CP238" s="786">
        <f t="shared" si="684"/>
        <v>0</v>
      </c>
      <c r="CQ238" s="787">
        <f t="shared" si="685"/>
        <v>0</v>
      </c>
      <c r="CR238" s="782">
        <f t="shared" si="686"/>
        <v>0</v>
      </c>
      <c r="CS238" s="733">
        <v>11</v>
      </c>
      <c r="CT238" s="734" t="str">
        <f t="shared" si="687"/>
        <v>BUKU PENGESAHAN BELANJA</v>
      </c>
      <c r="CU238" s="735">
        <f t="shared" si="688"/>
        <v>0</v>
      </c>
      <c r="CV238" s="734">
        <f t="shared" si="729"/>
        <v>11</v>
      </c>
      <c r="CW238" s="736" t="str">
        <f t="shared" si="689"/>
        <v>BUKU PENGESAHAN BELANJA</v>
      </c>
      <c r="CX238" s="737">
        <f t="shared" si="690"/>
        <v>0</v>
      </c>
      <c r="CY238" s="769">
        <v>12</v>
      </c>
      <c r="CZ238" s="770" t="str">
        <f t="shared" si="651"/>
        <v>BUKU PENGEMBALIAN BELANJA</v>
      </c>
      <c r="DA238" s="771">
        <f t="shared" si="594"/>
        <v>0</v>
      </c>
      <c r="DB238" s="770">
        <f t="shared" si="704"/>
        <v>12</v>
      </c>
      <c r="DC238" s="770" t="str">
        <f t="shared" si="691"/>
        <v>BUKU PENGEMBALIAN BELANJA</v>
      </c>
      <c r="DD238" s="772">
        <f t="shared" si="692"/>
        <v>0</v>
      </c>
    </row>
    <row r="239" spans="1:108" ht="11.25" customHeight="1" x14ac:dyDescent="0.2">
      <c r="A239" s="647"/>
      <c r="B239" s="63"/>
      <c r="C239" s="677"/>
      <c r="D239" s="540"/>
      <c r="E239" s="648"/>
      <c r="F239" s="610"/>
      <c r="G239" s="649"/>
      <c r="H239" s="624"/>
      <c r="I239" s="542"/>
      <c r="J239" s="650"/>
      <c r="K239" s="543"/>
      <c r="L239" s="529"/>
      <c r="M239" s="543"/>
      <c r="N239" s="543"/>
      <c r="O239" s="651">
        <f t="shared" si="652"/>
        <v>0</v>
      </c>
      <c r="P239" s="1090">
        <f t="shared" si="653"/>
        <v>0</v>
      </c>
      <c r="Q239" s="641">
        <f t="shared" si="631"/>
        <v>0</v>
      </c>
      <c r="R239" s="640">
        <v>1</v>
      </c>
      <c r="S239" s="640" t="str">
        <f t="shared" si="632"/>
        <v>BUKU KAS UMUM</v>
      </c>
      <c r="T239" s="641">
        <f t="shared" si="633"/>
        <v>0</v>
      </c>
      <c r="U239" s="641">
        <f t="shared" si="634"/>
        <v>0</v>
      </c>
      <c r="V239" s="641">
        <f t="shared" si="635"/>
        <v>0</v>
      </c>
      <c r="W239" s="1082">
        <f t="shared" si="654"/>
        <v>0</v>
      </c>
      <c r="X239" s="641">
        <f t="shared" si="636"/>
        <v>0</v>
      </c>
      <c r="Y239" s="640">
        <f t="shared" si="655"/>
        <v>1</v>
      </c>
      <c r="Z239" s="640" t="str">
        <f t="shared" si="637"/>
        <v>BUKU KAS UMUM</v>
      </c>
      <c r="AA239" s="1083">
        <f t="shared" si="638"/>
        <v>0</v>
      </c>
      <c r="AB239" s="1055">
        <v>10</v>
      </c>
      <c r="AC239" s="1056" t="str">
        <f t="shared" si="656"/>
        <v>BUKU PEMBANTU PAJAK UP &amp; LS</v>
      </c>
      <c r="AD239" s="1057">
        <f t="shared" si="657"/>
        <v>0</v>
      </c>
      <c r="AE239" s="1057">
        <f t="shared" si="658"/>
        <v>0</v>
      </c>
      <c r="AF239" s="1057">
        <f t="shared" si="659"/>
        <v>0</v>
      </c>
      <c r="AG239" s="1057">
        <f t="shared" si="660"/>
        <v>0</v>
      </c>
      <c r="AH239" s="1057">
        <f t="shared" si="661"/>
        <v>0</v>
      </c>
      <c r="AI239" s="1058">
        <f t="shared" si="727"/>
        <v>10</v>
      </c>
      <c r="AJ239" s="1058" t="str">
        <f t="shared" si="662"/>
        <v>BUKU PEMBANTU PAJAK UP &amp; LS</v>
      </c>
      <c r="AK239" s="1059">
        <f t="shared" si="639"/>
        <v>0</v>
      </c>
      <c r="AL239" s="1014">
        <v>2</v>
      </c>
      <c r="AM239" s="1015" t="str">
        <f t="shared" si="663"/>
        <v>BUKU PEMBANTU KAS TUNAI</v>
      </c>
      <c r="AN239" s="1016">
        <f t="shared" si="640"/>
        <v>0</v>
      </c>
      <c r="AO239" s="1015">
        <f t="shared" si="601"/>
        <v>2</v>
      </c>
      <c r="AP239" s="1015" t="str">
        <f t="shared" si="664"/>
        <v>BUKU PEMBANTU KAS TUNAI</v>
      </c>
      <c r="AQ239" s="1017">
        <f t="shared" si="596"/>
        <v>0</v>
      </c>
      <c r="AR239" s="979">
        <v>3</v>
      </c>
      <c r="AS239" s="980" t="str">
        <f t="shared" si="665"/>
        <v>BUKU PEMBANTU BANK</v>
      </c>
      <c r="AT239" s="981">
        <f t="shared" si="641"/>
        <v>0</v>
      </c>
      <c r="AU239" s="981">
        <f t="shared" si="642"/>
        <v>0</v>
      </c>
      <c r="AV239" s="982">
        <f t="shared" si="666"/>
        <v>0</v>
      </c>
      <c r="AW239" s="983">
        <f t="shared" si="728"/>
        <v>3</v>
      </c>
      <c r="AX239" s="980" t="str">
        <f t="shared" si="667"/>
        <v>BUKU PEMBANTU BANK</v>
      </c>
      <c r="AY239" s="984">
        <f t="shared" si="643"/>
        <v>0</v>
      </c>
      <c r="AZ239" s="702">
        <v>4</v>
      </c>
      <c r="BA239" s="649" t="str">
        <f t="shared" si="668"/>
        <v>BUKU PEMBANTU BPP</v>
      </c>
      <c r="BB239" s="651">
        <f t="shared" si="597"/>
        <v>0</v>
      </c>
      <c r="BC239" s="650">
        <f t="shared" si="602"/>
        <v>4</v>
      </c>
      <c r="BD239" s="649" t="str">
        <f t="shared" si="669"/>
        <v>BUKU PEMBANTU BPP</v>
      </c>
      <c r="BE239" s="709">
        <f t="shared" si="598"/>
        <v>0</v>
      </c>
      <c r="BF239" s="944">
        <v>5</v>
      </c>
      <c r="BG239" s="945" t="str">
        <f t="shared" si="670"/>
        <v>BUKU PEMBANTU UANG PERSEDIAAN</v>
      </c>
      <c r="BH239" s="946">
        <f t="shared" si="644"/>
        <v>0</v>
      </c>
      <c r="BI239" s="945">
        <f t="shared" si="603"/>
        <v>5</v>
      </c>
      <c r="BJ239" s="947" t="str">
        <f t="shared" si="671"/>
        <v>BUKU PEMBANTU UANG PERSEDIAAN</v>
      </c>
      <c r="BK239" s="948">
        <f t="shared" si="599"/>
        <v>0</v>
      </c>
      <c r="BL239" s="909">
        <v>6</v>
      </c>
      <c r="BM239" s="910" t="str">
        <f t="shared" si="672"/>
        <v>BUKU PEMBANTU LS BENDAHARA</v>
      </c>
      <c r="BN239" s="911">
        <f t="shared" si="645"/>
        <v>0</v>
      </c>
      <c r="BO239" s="910">
        <f t="shared" si="604"/>
        <v>6</v>
      </c>
      <c r="BP239" s="912" t="str">
        <f t="shared" si="673"/>
        <v>BUKU PEMBANTU LS BENDAHARA</v>
      </c>
      <c r="BQ239" s="913">
        <f t="shared" si="646"/>
        <v>0</v>
      </c>
      <c r="BR239" s="702">
        <v>7</v>
      </c>
      <c r="BS239" s="650" t="str">
        <f t="shared" si="674"/>
        <v>BUKU PEMBANTU UANG MUKA PERJADIN</v>
      </c>
      <c r="BT239" s="651">
        <f t="shared" si="647"/>
        <v>0</v>
      </c>
      <c r="BU239" s="650">
        <f t="shared" si="605"/>
        <v>7</v>
      </c>
      <c r="BV239" s="649" t="str">
        <f t="shared" si="675"/>
        <v>BUKU PEMBANTU UANG MUKA PERJADIN</v>
      </c>
      <c r="BW239" s="709">
        <f t="shared" si="648"/>
        <v>0</v>
      </c>
      <c r="BX239" s="873">
        <v>8</v>
      </c>
      <c r="BY239" s="874" t="str">
        <f t="shared" si="676"/>
        <v>BUKU PEMBANTU PAJAK UP</v>
      </c>
      <c r="BZ239" s="875">
        <f t="shared" si="595"/>
        <v>0</v>
      </c>
      <c r="CA239" s="876">
        <f t="shared" si="606"/>
        <v>8</v>
      </c>
      <c r="CB239" s="874" t="str">
        <f t="shared" si="677"/>
        <v>BUKU PEMBANTU PAJAK UP</v>
      </c>
      <c r="CC239" s="877">
        <f t="shared" si="600"/>
        <v>0</v>
      </c>
      <c r="CD239" s="805">
        <v>9</v>
      </c>
      <c r="CE239" s="806" t="str">
        <f t="shared" si="678"/>
        <v>BUKU PEMBANTU BUNGA REKENING</v>
      </c>
      <c r="CF239" s="807">
        <f t="shared" si="649"/>
        <v>0</v>
      </c>
      <c r="CG239" s="806">
        <f t="shared" si="607"/>
        <v>9</v>
      </c>
      <c r="CH239" s="806" t="str">
        <f t="shared" si="679"/>
        <v>BUKU PEMBANTU BUNGA REKENING</v>
      </c>
      <c r="CI239" s="808">
        <f t="shared" si="650"/>
        <v>0</v>
      </c>
      <c r="CJ239" s="835">
        <v>10</v>
      </c>
      <c r="CK239" s="836" t="str">
        <f t="shared" si="680"/>
        <v>BUKU PEMBANTU PAJAK UP &amp; LS</v>
      </c>
      <c r="CL239" s="837">
        <f t="shared" si="681"/>
        <v>0</v>
      </c>
      <c r="CM239" s="836">
        <f t="shared" si="608"/>
        <v>10</v>
      </c>
      <c r="CN239" s="836" t="str">
        <f t="shared" si="682"/>
        <v>BUKU PEMBANTU PAJAK UP &amp; LS</v>
      </c>
      <c r="CO239" s="838">
        <f t="shared" si="683"/>
        <v>0</v>
      </c>
      <c r="CP239" s="786">
        <f t="shared" si="684"/>
        <v>0</v>
      </c>
      <c r="CQ239" s="787">
        <f t="shared" si="685"/>
        <v>0</v>
      </c>
      <c r="CR239" s="782">
        <f t="shared" si="686"/>
        <v>0</v>
      </c>
      <c r="CS239" s="733">
        <v>11</v>
      </c>
      <c r="CT239" s="734" t="str">
        <f t="shared" si="687"/>
        <v>BUKU PENGESAHAN BELANJA</v>
      </c>
      <c r="CU239" s="735">
        <f t="shared" si="688"/>
        <v>0</v>
      </c>
      <c r="CV239" s="734">
        <f t="shared" si="729"/>
        <v>11</v>
      </c>
      <c r="CW239" s="736" t="str">
        <f t="shared" si="689"/>
        <v>BUKU PENGESAHAN BELANJA</v>
      </c>
      <c r="CX239" s="737">
        <f t="shared" si="690"/>
        <v>0</v>
      </c>
      <c r="CY239" s="769">
        <v>12</v>
      </c>
      <c r="CZ239" s="770" t="str">
        <f t="shared" si="651"/>
        <v>BUKU PENGEMBALIAN BELANJA</v>
      </c>
      <c r="DA239" s="771">
        <f t="shared" ref="DA239:DA302" si="730">IF(E239="L4",L239,IF(E239="R2",L239,IF(E239="L7",L239,0)))</f>
        <v>0</v>
      </c>
      <c r="DB239" s="770">
        <f t="shared" si="704"/>
        <v>12</v>
      </c>
      <c r="DC239" s="770" t="str">
        <f t="shared" si="691"/>
        <v>BUKU PENGEMBALIAN BELANJA</v>
      </c>
      <c r="DD239" s="772">
        <f t="shared" si="692"/>
        <v>0</v>
      </c>
    </row>
    <row r="240" spans="1:108" ht="11.25" customHeight="1" x14ac:dyDescent="0.2">
      <c r="A240" s="647"/>
      <c r="B240" s="63"/>
      <c r="C240" s="677"/>
      <c r="D240" s="601"/>
      <c r="E240" s="648"/>
      <c r="F240" s="610"/>
      <c r="G240" s="649"/>
      <c r="H240" s="624"/>
      <c r="I240" s="542"/>
      <c r="J240" s="650"/>
      <c r="K240" s="688"/>
      <c r="L240" s="529"/>
      <c r="M240" s="688"/>
      <c r="N240" s="543"/>
      <c r="O240" s="651">
        <f t="shared" si="652"/>
        <v>0</v>
      </c>
      <c r="P240" s="1090">
        <f t="shared" si="653"/>
        <v>0</v>
      </c>
      <c r="Q240" s="641">
        <f t="shared" si="631"/>
        <v>0</v>
      </c>
      <c r="R240" s="640">
        <v>1</v>
      </c>
      <c r="S240" s="640" t="str">
        <f t="shared" si="632"/>
        <v>BUKU KAS UMUM</v>
      </c>
      <c r="T240" s="641">
        <f t="shared" si="633"/>
        <v>0</v>
      </c>
      <c r="U240" s="641">
        <f t="shared" si="634"/>
        <v>0</v>
      </c>
      <c r="V240" s="641">
        <f t="shared" si="635"/>
        <v>0</v>
      </c>
      <c r="W240" s="1082">
        <f t="shared" si="654"/>
        <v>0</v>
      </c>
      <c r="X240" s="641">
        <f t="shared" si="636"/>
        <v>0</v>
      </c>
      <c r="Y240" s="640">
        <f t="shared" si="655"/>
        <v>1</v>
      </c>
      <c r="Z240" s="640" t="str">
        <f t="shared" si="637"/>
        <v>BUKU KAS UMUM</v>
      </c>
      <c r="AA240" s="1083">
        <f t="shared" si="638"/>
        <v>0</v>
      </c>
      <c r="AB240" s="1055">
        <v>10</v>
      </c>
      <c r="AC240" s="1056" t="str">
        <f t="shared" si="656"/>
        <v>BUKU PEMBANTU PAJAK UP &amp; LS</v>
      </c>
      <c r="AD240" s="1057">
        <f t="shared" si="657"/>
        <v>0</v>
      </c>
      <c r="AE240" s="1057">
        <f t="shared" si="658"/>
        <v>0</v>
      </c>
      <c r="AF240" s="1057">
        <f t="shared" si="659"/>
        <v>0</v>
      </c>
      <c r="AG240" s="1057">
        <f t="shared" si="660"/>
        <v>0</v>
      </c>
      <c r="AH240" s="1057">
        <f t="shared" si="661"/>
        <v>0</v>
      </c>
      <c r="AI240" s="1058">
        <f t="shared" si="727"/>
        <v>10</v>
      </c>
      <c r="AJ240" s="1058" t="str">
        <f t="shared" si="662"/>
        <v>BUKU PEMBANTU PAJAK UP &amp; LS</v>
      </c>
      <c r="AK240" s="1059">
        <f t="shared" si="639"/>
        <v>0</v>
      </c>
      <c r="AL240" s="1014">
        <v>2</v>
      </c>
      <c r="AM240" s="1015" t="str">
        <f t="shared" si="663"/>
        <v>BUKU PEMBANTU KAS TUNAI</v>
      </c>
      <c r="AN240" s="1016">
        <f t="shared" si="640"/>
        <v>0</v>
      </c>
      <c r="AO240" s="1015">
        <f t="shared" si="601"/>
        <v>2</v>
      </c>
      <c r="AP240" s="1015" t="str">
        <f t="shared" si="664"/>
        <v>BUKU PEMBANTU KAS TUNAI</v>
      </c>
      <c r="AQ240" s="1017">
        <f t="shared" si="596"/>
        <v>0</v>
      </c>
      <c r="AR240" s="979">
        <v>3</v>
      </c>
      <c r="AS240" s="980" t="str">
        <f t="shared" si="665"/>
        <v>BUKU PEMBANTU BANK</v>
      </c>
      <c r="AT240" s="981">
        <f t="shared" si="641"/>
        <v>0</v>
      </c>
      <c r="AU240" s="981">
        <f t="shared" si="642"/>
        <v>0</v>
      </c>
      <c r="AV240" s="982">
        <f t="shared" si="666"/>
        <v>0</v>
      </c>
      <c r="AW240" s="983">
        <f t="shared" si="728"/>
        <v>3</v>
      </c>
      <c r="AX240" s="980" t="str">
        <f t="shared" si="667"/>
        <v>BUKU PEMBANTU BANK</v>
      </c>
      <c r="AY240" s="984">
        <f t="shared" si="643"/>
        <v>0</v>
      </c>
      <c r="AZ240" s="702">
        <v>4</v>
      </c>
      <c r="BA240" s="649" t="str">
        <f t="shared" si="668"/>
        <v>BUKU PEMBANTU BPP</v>
      </c>
      <c r="BB240" s="651">
        <f t="shared" si="597"/>
        <v>0</v>
      </c>
      <c r="BC240" s="650">
        <f t="shared" si="602"/>
        <v>4</v>
      </c>
      <c r="BD240" s="649" t="str">
        <f t="shared" si="669"/>
        <v>BUKU PEMBANTU BPP</v>
      </c>
      <c r="BE240" s="709">
        <f t="shared" si="598"/>
        <v>0</v>
      </c>
      <c r="BF240" s="944">
        <v>5</v>
      </c>
      <c r="BG240" s="945" t="str">
        <f t="shared" si="670"/>
        <v>BUKU PEMBANTU UANG PERSEDIAAN</v>
      </c>
      <c r="BH240" s="946">
        <f t="shared" si="644"/>
        <v>0</v>
      </c>
      <c r="BI240" s="945">
        <f t="shared" si="603"/>
        <v>5</v>
      </c>
      <c r="BJ240" s="947" t="str">
        <f t="shared" si="671"/>
        <v>BUKU PEMBANTU UANG PERSEDIAAN</v>
      </c>
      <c r="BK240" s="948">
        <f t="shared" si="599"/>
        <v>0</v>
      </c>
      <c r="BL240" s="909">
        <v>6</v>
      </c>
      <c r="BM240" s="910" t="str">
        <f t="shared" si="672"/>
        <v>BUKU PEMBANTU LS BENDAHARA</v>
      </c>
      <c r="BN240" s="911">
        <f t="shared" si="645"/>
        <v>0</v>
      </c>
      <c r="BO240" s="910">
        <f t="shared" si="604"/>
        <v>6</v>
      </c>
      <c r="BP240" s="912" t="str">
        <f t="shared" si="673"/>
        <v>BUKU PEMBANTU LS BENDAHARA</v>
      </c>
      <c r="BQ240" s="913">
        <f t="shared" si="646"/>
        <v>0</v>
      </c>
      <c r="BR240" s="702">
        <v>7</v>
      </c>
      <c r="BS240" s="650" t="str">
        <f t="shared" si="674"/>
        <v>BUKU PEMBANTU UANG MUKA PERJADIN</v>
      </c>
      <c r="BT240" s="651">
        <f t="shared" si="647"/>
        <v>0</v>
      </c>
      <c r="BU240" s="650">
        <f t="shared" si="605"/>
        <v>7</v>
      </c>
      <c r="BV240" s="649" t="str">
        <f t="shared" si="675"/>
        <v>BUKU PEMBANTU UANG MUKA PERJADIN</v>
      </c>
      <c r="BW240" s="709">
        <f t="shared" si="648"/>
        <v>0</v>
      </c>
      <c r="BX240" s="873">
        <v>8</v>
      </c>
      <c r="BY240" s="874" t="str">
        <f t="shared" si="676"/>
        <v>BUKU PEMBANTU PAJAK UP</v>
      </c>
      <c r="BZ240" s="875">
        <f t="shared" si="595"/>
        <v>0</v>
      </c>
      <c r="CA240" s="876">
        <f t="shared" si="606"/>
        <v>8</v>
      </c>
      <c r="CB240" s="874" t="str">
        <f t="shared" si="677"/>
        <v>BUKU PEMBANTU PAJAK UP</v>
      </c>
      <c r="CC240" s="877">
        <f t="shared" si="600"/>
        <v>0</v>
      </c>
      <c r="CD240" s="805">
        <v>9</v>
      </c>
      <c r="CE240" s="806" t="str">
        <f t="shared" si="678"/>
        <v>BUKU PEMBANTU BUNGA REKENING</v>
      </c>
      <c r="CF240" s="807">
        <f t="shared" si="649"/>
        <v>0</v>
      </c>
      <c r="CG240" s="806">
        <f t="shared" si="607"/>
        <v>9</v>
      </c>
      <c r="CH240" s="806" t="str">
        <f t="shared" si="679"/>
        <v>BUKU PEMBANTU BUNGA REKENING</v>
      </c>
      <c r="CI240" s="808">
        <f t="shared" si="650"/>
        <v>0</v>
      </c>
      <c r="CJ240" s="835">
        <v>10</v>
      </c>
      <c r="CK240" s="836" t="str">
        <f t="shared" si="680"/>
        <v>BUKU PEMBANTU PAJAK UP &amp; LS</v>
      </c>
      <c r="CL240" s="837">
        <f t="shared" si="681"/>
        <v>0</v>
      </c>
      <c r="CM240" s="836">
        <f t="shared" si="608"/>
        <v>10</v>
      </c>
      <c r="CN240" s="836" t="str">
        <f t="shared" si="682"/>
        <v>BUKU PEMBANTU PAJAK UP &amp; LS</v>
      </c>
      <c r="CO240" s="838">
        <f t="shared" si="683"/>
        <v>0</v>
      </c>
      <c r="CP240" s="786">
        <f t="shared" si="684"/>
        <v>0</v>
      </c>
      <c r="CQ240" s="787">
        <f t="shared" si="685"/>
        <v>0</v>
      </c>
      <c r="CR240" s="782">
        <f t="shared" si="686"/>
        <v>0</v>
      </c>
      <c r="CS240" s="733">
        <v>11</v>
      </c>
      <c r="CT240" s="734" t="str">
        <f t="shared" si="687"/>
        <v>BUKU PENGESAHAN BELANJA</v>
      </c>
      <c r="CU240" s="735">
        <f t="shared" si="688"/>
        <v>0</v>
      </c>
      <c r="CV240" s="734">
        <f t="shared" si="729"/>
        <v>11</v>
      </c>
      <c r="CW240" s="736" t="str">
        <f t="shared" si="689"/>
        <v>BUKU PENGESAHAN BELANJA</v>
      </c>
      <c r="CX240" s="737">
        <f t="shared" si="690"/>
        <v>0</v>
      </c>
      <c r="CY240" s="769">
        <v>12</v>
      </c>
      <c r="CZ240" s="770" t="str">
        <f t="shared" si="651"/>
        <v>BUKU PENGEMBALIAN BELANJA</v>
      </c>
      <c r="DA240" s="771">
        <f t="shared" si="730"/>
        <v>0</v>
      </c>
      <c r="DB240" s="770">
        <f t="shared" si="704"/>
        <v>12</v>
      </c>
      <c r="DC240" s="770" t="str">
        <f t="shared" si="691"/>
        <v>BUKU PENGEMBALIAN BELANJA</v>
      </c>
      <c r="DD240" s="772">
        <f t="shared" si="692"/>
        <v>0</v>
      </c>
    </row>
    <row r="241" spans="1:108" ht="11.25" customHeight="1" x14ac:dyDescent="0.2">
      <c r="A241" s="647"/>
      <c r="B241" s="63"/>
      <c r="C241" s="677"/>
      <c r="D241" s="540"/>
      <c r="E241" s="648"/>
      <c r="F241" s="611"/>
      <c r="G241" s="649"/>
      <c r="H241" s="624"/>
      <c r="I241" s="542"/>
      <c r="J241" s="650"/>
      <c r="K241" s="688"/>
      <c r="L241" s="529"/>
      <c r="M241" s="688"/>
      <c r="N241" s="543"/>
      <c r="O241" s="651">
        <f t="shared" si="652"/>
        <v>0</v>
      </c>
      <c r="P241" s="1090">
        <f t="shared" si="653"/>
        <v>0</v>
      </c>
      <c r="Q241" s="641">
        <f t="shared" si="631"/>
        <v>0</v>
      </c>
      <c r="R241" s="640">
        <v>1</v>
      </c>
      <c r="S241" s="640" t="str">
        <f t="shared" si="632"/>
        <v>BUKU KAS UMUM</v>
      </c>
      <c r="T241" s="641">
        <f t="shared" si="633"/>
        <v>0</v>
      </c>
      <c r="U241" s="641">
        <f t="shared" si="634"/>
        <v>0</v>
      </c>
      <c r="V241" s="641">
        <f t="shared" si="635"/>
        <v>0</v>
      </c>
      <c r="W241" s="1082">
        <f t="shared" si="654"/>
        <v>0</v>
      </c>
      <c r="X241" s="641">
        <f t="shared" si="636"/>
        <v>0</v>
      </c>
      <c r="Y241" s="640">
        <f t="shared" si="655"/>
        <v>1</v>
      </c>
      <c r="Z241" s="640" t="str">
        <f t="shared" si="637"/>
        <v>BUKU KAS UMUM</v>
      </c>
      <c r="AA241" s="1083">
        <f t="shared" si="638"/>
        <v>0</v>
      </c>
      <c r="AB241" s="1055">
        <v>10</v>
      </c>
      <c r="AC241" s="1056" t="str">
        <f t="shared" si="656"/>
        <v>BUKU PEMBANTU PAJAK UP &amp; LS</v>
      </c>
      <c r="AD241" s="1057">
        <f t="shared" si="657"/>
        <v>0</v>
      </c>
      <c r="AE241" s="1057">
        <f t="shared" si="658"/>
        <v>0</v>
      </c>
      <c r="AF241" s="1057">
        <f t="shared" si="659"/>
        <v>0</v>
      </c>
      <c r="AG241" s="1057">
        <f t="shared" si="660"/>
        <v>0</v>
      </c>
      <c r="AH241" s="1057">
        <f t="shared" si="661"/>
        <v>0</v>
      </c>
      <c r="AI241" s="1058">
        <f t="shared" ref="AI241" si="731">AB241</f>
        <v>10</v>
      </c>
      <c r="AJ241" s="1058" t="str">
        <f t="shared" si="662"/>
        <v>BUKU PEMBANTU PAJAK UP &amp; LS</v>
      </c>
      <c r="AK241" s="1059">
        <f t="shared" si="639"/>
        <v>0</v>
      </c>
      <c r="AL241" s="1014">
        <v>2</v>
      </c>
      <c r="AM241" s="1015" t="str">
        <f t="shared" si="663"/>
        <v>BUKU PEMBANTU KAS TUNAI</v>
      </c>
      <c r="AN241" s="1016">
        <f t="shared" si="640"/>
        <v>0</v>
      </c>
      <c r="AO241" s="1015">
        <f t="shared" ref="AO241" si="732">AL241</f>
        <v>2</v>
      </c>
      <c r="AP241" s="1015" t="str">
        <f t="shared" si="664"/>
        <v>BUKU PEMBANTU KAS TUNAI</v>
      </c>
      <c r="AQ241" s="1017">
        <f t="shared" si="596"/>
        <v>0</v>
      </c>
      <c r="AR241" s="979">
        <v>3</v>
      </c>
      <c r="AS241" s="980" t="str">
        <f t="shared" si="665"/>
        <v>BUKU PEMBANTU BANK</v>
      </c>
      <c r="AT241" s="981">
        <f t="shared" si="641"/>
        <v>0</v>
      </c>
      <c r="AU241" s="981">
        <f t="shared" si="642"/>
        <v>0</v>
      </c>
      <c r="AV241" s="982">
        <f t="shared" si="666"/>
        <v>0</v>
      </c>
      <c r="AW241" s="983">
        <f t="shared" ref="AW241" si="733">AR241</f>
        <v>3</v>
      </c>
      <c r="AX241" s="980" t="str">
        <f t="shared" si="667"/>
        <v>BUKU PEMBANTU BANK</v>
      </c>
      <c r="AY241" s="984">
        <f t="shared" si="643"/>
        <v>0</v>
      </c>
      <c r="AZ241" s="702">
        <v>4</v>
      </c>
      <c r="BA241" s="649" t="str">
        <f t="shared" si="668"/>
        <v>BUKU PEMBANTU BPP</v>
      </c>
      <c r="BB241" s="651">
        <f t="shared" si="597"/>
        <v>0</v>
      </c>
      <c r="BC241" s="650">
        <f t="shared" ref="BC241" si="734">AZ241</f>
        <v>4</v>
      </c>
      <c r="BD241" s="649" t="str">
        <f t="shared" si="669"/>
        <v>BUKU PEMBANTU BPP</v>
      </c>
      <c r="BE241" s="709">
        <f t="shared" si="598"/>
        <v>0</v>
      </c>
      <c r="BF241" s="944">
        <v>5</v>
      </c>
      <c r="BG241" s="945" t="str">
        <f t="shared" si="670"/>
        <v>BUKU PEMBANTU UANG PERSEDIAAN</v>
      </c>
      <c r="BH241" s="946">
        <f t="shared" si="644"/>
        <v>0</v>
      </c>
      <c r="BI241" s="945">
        <f t="shared" ref="BI241" si="735">BF241</f>
        <v>5</v>
      </c>
      <c r="BJ241" s="947" t="str">
        <f t="shared" si="671"/>
        <v>BUKU PEMBANTU UANG PERSEDIAAN</v>
      </c>
      <c r="BK241" s="948">
        <f t="shared" si="599"/>
        <v>0</v>
      </c>
      <c r="BL241" s="909">
        <v>6</v>
      </c>
      <c r="BM241" s="910" t="str">
        <f t="shared" si="672"/>
        <v>BUKU PEMBANTU LS BENDAHARA</v>
      </c>
      <c r="BN241" s="911">
        <f t="shared" si="645"/>
        <v>0</v>
      </c>
      <c r="BO241" s="910">
        <f t="shared" ref="BO241" si="736">BL241</f>
        <v>6</v>
      </c>
      <c r="BP241" s="912" t="str">
        <f t="shared" si="673"/>
        <v>BUKU PEMBANTU LS BENDAHARA</v>
      </c>
      <c r="BQ241" s="913">
        <f t="shared" si="646"/>
        <v>0</v>
      </c>
      <c r="BR241" s="702">
        <v>7</v>
      </c>
      <c r="BS241" s="650" t="str">
        <f t="shared" si="674"/>
        <v>BUKU PEMBANTU UANG MUKA PERJADIN</v>
      </c>
      <c r="BT241" s="651">
        <f t="shared" si="647"/>
        <v>0</v>
      </c>
      <c r="BU241" s="650">
        <f t="shared" ref="BU241" si="737">BR241</f>
        <v>7</v>
      </c>
      <c r="BV241" s="649" t="str">
        <f t="shared" si="675"/>
        <v>BUKU PEMBANTU UANG MUKA PERJADIN</v>
      </c>
      <c r="BW241" s="709">
        <f t="shared" si="648"/>
        <v>0</v>
      </c>
      <c r="BX241" s="873">
        <v>8</v>
      </c>
      <c r="BY241" s="874" t="str">
        <f t="shared" si="676"/>
        <v>BUKU PEMBANTU PAJAK UP</v>
      </c>
      <c r="BZ241" s="875">
        <f t="shared" si="595"/>
        <v>0</v>
      </c>
      <c r="CA241" s="876">
        <f t="shared" ref="CA241" si="738">BX241</f>
        <v>8</v>
      </c>
      <c r="CB241" s="874" t="str">
        <f t="shared" si="677"/>
        <v>BUKU PEMBANTU PAJAK UP</v>
      </c>
      <c r="CC241" s="877">
        <f t="shared" si="600"/>
        <v>0</v>
      </c>
      <c r="CD241" s="805">
        <v>9</v>
      </c>
      <c r="CE241" s="806" t="str">
        <f t="shared" si="678"/>
        <v>BUKU PEMBANTU BUNGA REKENING</v>
      </c>
      <c r="CF241" s="807">
        <f t="shared" si="649"/>
        <v>0</v>
      </c>
      <c r="CG241" s="806">
        <f t="shared" ref="CG241" si="739">CD241</f>
        <v>9</v>
      </c>
      <c r="CH241" s="806" t="str">
        <f t="shared" si="679"/>
        <v>BUKU PEMBANTU BUNGA REKENING</v>
      </c>
      <c r="CI241" s="808">
        <f t="shared" si="650"/>
        <v>0</v>
      </c>
      <c r="CJ241" s="835">
        <v>10</v>
      </c>
      <c r="CK241" s="836" t="str">
        <f t="shared" si="680"/>
        <v>BUKU PEMBANTU PAJAK UP &amp; LS</v>
      </c>
      <c r="CL241" s="837">
        <f t="shared" si="681"/>
        <v>0</v>
      </c>
      <c r="CM241" s="836">
        <f t="shared" ref="CM241" si="740">CJ241</f>
        <v>10</v>
      </c>
      <c r="CN241" s="836" t="str">
        <f t="shared" si="682"/>
        <v>BUKU PEMBANTU PAJAK UP &amp; LS</v>
      </c>
      <c r="CO241" s="838">
        <f t="shared" si="683"/>
        <v>0</v>
      </c>
      <c r="CP241" s="786">
        <f t="shared" si="684"/>
        <v>0</v>
      </c>
      <c r="CQ241" s="787">
        <f t="shared" si="685"/>
        <v>0</v>
      </c>
      <c r="CR241" s="782">
        <f t="shared" si="686"/>
        <v>0</v>
      </c>
      <c r="CS241" s="733">
        <v>11</v>
      </c>
      <c r="CT241" s="734" t="str">
        <f t="shared" si="687"/>
        <v>BUKU PENGESAHAN BELANJA</v>
      </c>
      <c r="CU241" s="735">
        <f t="shared" si="688"/>
        <v>0</v>
      </c>
      <c r="CV241" s="734">
        <f t="shared" ref="CV241" si="741">CS241</f>
        <v>11</v>
      </c>
      <c r="CW241" s="736" t="str">
        <f t="shared" si="689"/>
        <v>BUKU PENGESAHAN BELANJA</v>
      </c>
      <c r="CX241" s="737">
        <f t="shared" si="690"/>
        <v>0</v>
      </c>
      <c r="CY241" s="769">
        <v>12</v>
      </c>
      <c r="CZ241" s="770" t="str">
        <f t="shared" si="651"/>
        <v>BUKU PENGEMBALIAN BELANJA</v>
      </c>
      <c r="DA241" s="771">
        <f t="shared" si="730"/>
        <v>0</v>
      </c>
      <c r="DB241" s="770">
        <f t="shared" si="704"/>
        <v>12</v>
      </c>
      <c r="DC241" s="770" t="str">
        <f t="shared" si="691"/>
        <v>BUKU PENGEMBALIAN BELANJA</v>
      </c>
      <c r="DD241" s="772">
        <f t="shared" si="692"/>
        <v>0</v>
      </c>
    </row>
    <row r="242" spans="1:108" ht="11.25" customHeight="1" x14ac:dyDescent="0.2">
      <c r="A242" s="647"/>
      <c r="B242" s="63"/>
      <c r="C242" s="677"/>
      <c r="D242" s="601"/>
      <c r="E242" s="648"/>
      <c r="F242" s="610"/>
      <c r="G242" s="649"/>
      <c r="H242" s="624"/>
      <c r="I242" s="542"/>
      <c r="J242" s="650"/>
      <c r="K242" s="543"/>
      <c r="L242" s="529"/>
      <c r="M242" s="527"/>
      <c r="N242" s="543"/>
      <c r="O242" s="651">
        <f t="shared" si="652"/>
        <v>0</v>
      </c>
      <c r="P242" s="1090">
        <f t="shared" si="653"/>
        <v>0</v>
      </c>
      <c r="Q242" s="641">
        <f t="shared" si="631"/>
        <v>0</v>
      </c>
      <c r="R242" s="640">
        <v>1</v>
      </c>
      <c r="S242" s="640" t="str">
        <f t="shared" si="632"/>
        <v>BUKU KAS UMUM</v>
      </c>
      <c r="T242" s="641">
        <f t="shared" si="633"/>
        <v>0</v>
      </c>
      <c r="U242" s="641">
        <f t="shared" si="634"/>
        <v>0</v>
      </c>
      <c r="V242" s="641">
        <f t="shared" si="635"/>
        <v>0</v>
      </c>
      <c r="W242" s="1082">
        <f t="shared" si="654"/>
        <v>0</v>
      </c>
      <c r="X242" s="641">
        <f t="shared" si="636"/>
        <v>0</v>
      </c>
      <c r="Y242" s="640">
        <f t="shared" si="655"/>
        <v>1</v>
      </c>
      <c r="Z242" s="640" t="str">
        <f t="shared" si="637"/>
        <v>BUKU KAS UMUM</v>
      </c>
      <c r="AA242" s="1083">
        <f t="shared" si="638"/>
        <v>0</v>
      </c>
      <c r="AB242" s="1055">
        <v>10</v>
      </c>
      <c r="AC242" s="1056" t="str">
        <f t="shared" si="656"/>
        <v>BUKU PEMBANTU PAJAK UP &amp; LS</v>
      </c>
      <c r="AD242" s="1057">
        <f t="shared" si="657"/>
        <v>0</v>
      </c>
      <c r="AE242" s="1057">
        <f t="shared" si="658"/>
        <v>0</v>
      </c>
      <c r="AF242" s="1057">
        <f t="shared" si="659"/>
        <v>0</v>
      </c>
      <c r="AG242" s="1057">
        <f t="shared" si="660"/>
        <v>0</v>
      </c>
      <c r="AH242" s="1057">
        <f t="shared" si="661"/>
        <v>0</v>
      </c>
      <c r="AI242" s="1058">
        <f t="shared" si="727"/>
        <v>10</v>
      </c>
      <c r="AJ242" s="1058" t="str">
        <f t="shared" si="662"/>
        <v>BUKU PEMBANTU PAJAK UP &amp; LS</v>
      </c>
      <c r="AK242" s="1059">
        <f t="shared" si="639"/>
        <v>0</v>
      </c>
      <c r="AL242" s="1014">
        <v>2</v>
      </c>
      <c r="AM242" s="1015" t="str">
        <f t="shared" si="663"/>
        <v>BUKU PEMBANTU KAS TUNAI</v>
      </c>
      <c r="AN242" s="1016">
        <f t="shared" si="640"/>
        <v>0</v>
      </c>
      <c r="AO242" s="1015">
        <f t="shared" si="601"/>
        <v>2</v>
      </c>
      <c r="AP242" s="1015" t="str">
        <f t="shared" si="664"/>
        <v>BUKU PEMBANTU KAS TUNAI</v>
      </c>
      <c r="AQ242" s="1017">
        <f t="shared" si="596"/>
        <v>0</v>
      </c>
      <c r="AR242" s="979">
        <v>3</v>
      </c>
      <c r="AS242" s="980" t="str">
        <f t="shared" si="665"/>
        <v>BUKU PEMBANTU BANK</v>
      </c>
      <c r="AT242" s="981">
        <f t="shared" si="641"/>
        <v>0</v>
      </c>
      <c r="AU242" s="981">
        <f t="shared" si="642"/>
        <v>0</v>
      </c>
      <c r="AV242" s="982">
        <f t="shared" si="666"/>
        <v>0</v>
      </c>
      <c r="AW242" s="983">
        <f t="shared" si="728"/>
        <v>3</v>
      </c>
      <c r="AX242" s="980" t="str">
        <f t="shared" si="667"/>
        <v>BUKU PEMBANTU BANK</v>
      </c>
      <c r="AY242" s="984">
        <f t="shared" si="643"/>
        <v>0</v>
      </c>
      <c r="AZ242" s="702">
        <v>4</v>
      </c>
      <c r="BA242" s="649" t="str">
        <f t="shared" si="668"/>
        <v>BUKU PEMBANTU BPP</v>
      </c>
      <c r="BB242" s="651">
        <f t="shared" si="597"/>
        <v>0</v>
      </c>
      <c r="BC242" s="650">
        <f t="shared" si="602"/>
        <v>4</v>
      </c>
      <c r="BD242" s="649" t="str">
        <f t="shared" si="669"/>
        <v>BUKU PEMBANTU BPP</v>
      </c>
      <c r="BE242" s="709">
        <f t="shared" si="598"/>
        <v>0</v>
      </c>
      <c r="BF242" s="944">
        <v>5</v>
      </c>
      <c r="BG242" s="945" t="str">
        <f t="shared" si="670"/>
        <v>BUKU PEMBANTU UANG PERSEDIAAN</v>
      </c>
      <c r="BH242" s="946">
        <f t="shared" si="644"/>
        <v>0</v>
      </c>
      <c r="BI242" s="945">
        <f t="shared" si="603"/>
        <v>5</v>
      </c>
      <c r="BJ242" s="947" t="str">
        <f t="shared" si="671"/>
        <v>BUKU PEMBANTU UANG PERSEDIAAN</v>
      </c>
      <c r="BK242" s="948">
        <f t="shared" si="599"/>
        <v>0</v>
      </c>
      <c r="BL242" s="909">
        <v>6</v>
      </c>
      <c r="BM242" s="910" t="str">
        <f t="shared" si="672"/>
        <v>BUKU PEMBANTU LS BENDAHARA</v>
      </c>
      <c r="BN242" s="911">
        <f t="shared" si="645"/>
        <v>0</v>
      </c>
      <c r="BO242" s="910">
        <f t="shared" si="604"/>
        <v>6</v>
      </c>
      <c r="BP242" s="912" t="str">
        <f t="shared" si="673"/>
        <v>BUKU PEMBANTU LS BENDAHARA</v>
      </c>
      <c r="BQ242" s="913">
        <f t="shared" si="646"/>
        <v>0</v>
      </c>
      <c r="BR242" s="702">
        <v>7</v>
      </c>
      <c r="BS242" s="650" t="str">
        <f t="shared" si="674"/>
        <v>BUKU PEMBANTU UANG MUKA PERJADIN</v>
      </c>
      <c r="BT242" s="651">
        <f t="shared" si="647"/>
        <v>0</v>
      </c>
      <c r="BU242" s="650">
        <f t="shared" si="605"/>
        <v>7</v>
      </c>
      <c r="BV242" s="649" t="str">
        <f t="shared" si="675"/>
        <v>BUKU PEMBANTU UANG MUKA PERJADIN</v>
      </c>
      <c r="BW242" s="709">
        <f t="shared" si="648"/>
        <v>0</v>
      </c>
      <c r="BX242" s="873">
        <v>8</v>
      </c>
      <c r="BY242" s="874" t="str">
        <f t="shared" si="676"/>
        <v>BUKU PEMBANTU PAJAK UP</v>
      </c>
      <c r="BZ242" s="875">
        <f t="shared" si="595"/>
        <v>0</v>
      </c>
      <c r="CA242" s="876">
        <f t="shared" si="606"/>
        <v>8</v>
      </c>
      <c r="CB242" s="874" t="str">
        <f t="shared" si="677"/>
        <v>BUKU PEMBANTU PAJAK UP</v>
      </c>
      <c r="CC242" s="877">
        <f t="shared" si="600"/>
        <v>0</v>
      </c>
      <c r="CD242" s="805">
        <v>9</v>
      </c>
      <c r="CE242" s="806" t="str">
        <f t="shared" si="678"/>
        <v>BUKU PEMBANTU BUNGA REKENING</v>
      </c>
      <c r="CF242" s="807">
        <f t="shared" si="649"/>
        <v>0</v>
      </c>
      <c r="CG242" s="806">
        <f t="shared" si="607"/>
        <v>9</v>
      </c>
      <c r="CH242" s="806" t="str">
        <f t="shared" si="679"/>
        <v>BUKU PEMBANTU BUNGA REKENING</v>
      </c>
      <c r="CI242" s="808">
        <f t="shared" si="650"/>
        <v>0</v>
      </c>
      <c r="CJ242" s="835">
        <v>10</v>
      </c>
      <c r="CK242" s="836" t="str">
        <f t="shared" si="680"/>
        <v>BUKU PEMBANTU PAJAK UP &amp; LS</v>
      </c>
      <c r="CL242" s="837">
        <f t="shared" si="681"/>
        <v>0</v>
      </c>
      <c r="CM242" s="836">
        <f t="shared" si="608"/>
        <v>10</v>
      </c>
      <c r="CN242" s="836" t="str">
        <f t="shared" si="682"/>
        <v>BUKU PEMBANTU PAJAK UP &amp; LS</v>
      </c>
      <c r="CO242" s="838">
        <f t="shared" si="683"/>
        <v>0</v>
      </c>
      <c r="CP242" s="786">
        <f t="shared" si="684"/>
        <v>0</v>
      </c>
      <c r="CQ242" s="787">
        <f t="shared" si="685"/>
        <v>0</v>
      </c>
      <c r="CR242" s="782">
        <f t="shared" si="686"/>
        <v>0</v>
      </c>
      <c r="CS242" s="733">
        <v>11</v>
      </c>
      <c r="CT242" s="734" t="str">
        <f t="shared" si="687"/>
        <v>BUKU PENGESAHAN BELANJA</v>
      </c>
      <c r="CU242" s="735">
        <f t="shared" si="688"/>
        <v>0</v>
      </c>
      <c r="CV242" s="734">
        <f t="shared" si="729"/>
        <v>11</v>
      </c>
      <c r="CW242" s="736" t="str">
        <f t="shared" si="689"/>
        <v>BUKU PENGESAHAN BELANJA</v>
      </c>
      <c r="CX242" s="737">
        <f t="shared" si="690"/>
        <v>0</v>
      </c>
      <c r="CY242" s="769">
        <v>12</v>
      </c>
      <c r="CZ242" s="770" t="str">
        <f t="shared" si="651"/>
        <v>BUKU PENGEMBALIAN BELANJA</v>
      </c>
      <c r="DA242" s="771">
        <f t="shared" si="730"/>
        <v>0</v>
      </c>
      <c r="DB242" s="770">
        <f t="shared" si="704"/>
        <v>12</v>
      </c>
      <c r="DC242" s="770" t="str">
        <f t="shared" si="691"/>
        <v>BUKU PENGEMBALIAN BELANJA</v>
      </c>
      <c r="DD242" s="772">
        <f t="shared" si="692"/>
        <v>0</v>
      </c>
    </row>
    <row r="243" spans="1:108" ht="11.25" customHeight="1" x14ac:dyDescent="0.2">
      <c r="A243" s="647"/>
      <c r="B243" s="63"/>
      <c r="C243" s="677"/>
      <c r="D243" s="540"/>
      <c r="E243" s="648"/>
      <c r="F243" s="611"/>
      <c r="G243" s="649"/>
      <c r="H243" s="624"/>
      <c r="I243" s="542"/>
      <c r="J243" s="650"/>
      <c r="K243" s="543"/>
      <c r="L243" s="529"/>
      <c r="M243" s="527"/>
      <c r="N243" s="543"/>
      <c r="O243" s="651">
        <f t="shared" si="652"/>
        <v>0</v>
      </c>
      <c r="P243" s="1090">
        <f t="shared" si="653"/>
        <v>0</v>
      </c>
      <c r="Q243" s="641">
        <f t="shared" si="631"/>
        <v>0</v>
      </c>
      <c r="R243" s="640">
        <v>1</v>
      </c>
      <c r="S243" s="640" t="str">
        <f t="shared" si="632"/>
        <v>BUKU KAS UMUM</v>
      </c>
      <c r="T243" s="641">
        <f t="shared" si="633"/>
        <v>0</v>
      </c>
      <c r="U243" s="641">
        <f t="shared" si="634"/>
        <v>0</v>
      </c>
      <c r="V243" s="641">
        <f t="shared" si="635"/>
        <v>0</v>
      </c>
      <c r="W243" s="1082">
        <f t="shared" si="654"/>
        <v>0</v>
      </c>
      <c r="X243" s="641">
        <f t="shared" si="636"/>
        <v>0</v>
      </c>
      <c r="Y243" s="640">
        <f t="shared" si="655"/>
        <v>1</v>
      </c>
      <c r="Z243" s="640" t="str">
        <f t="shared" si="637"/>
        <v>BUKU KAS UMUM</v>
      </c>
      <c r="AA243" s="1083">
        <f t="shared" si="638"/>
        <v>0</v>
      </c>
      <c r="AB243" s="1055">
        <v>10</v>
      </c>
      <c r="AC243" s="1056" t="str">
        <f t="shared" si="656"/>
        <v>BUKU PEMBANTU PAJAK UP &amp; LS</v>
      </c>
      <c r="AD243" s="1057">
        <f t="shared" si="657"/>
        <v>0</v>
      </c>
      <c r="AE243" s="1057">
        <f t="shared" si="658"/>
        <v>0</v>
      </c>
      <c r="AF243" s="1057">
        <f t="shared" si="659"/>
        <v>0</v>
      </c>
      <c r="AG243" s="1057">
        <f t="shared" si="660"/>
        <v>0</v>
      </c>
      <c r="AH243" s="1057">
        <f t="shared" si="661"/>
        <v>0</v>
      </c>
      <c r="AI243" s="1058">
        <f t="shared" ref="AI243" si="742">AB243</f>
        <v>10</v>
      </c>
      <c r="AJ243" s="1058" t="str">
        <f t="shared" si="662"/>
        <v>BUKU PEMBANTU PAJAK UP &amp; LS</v>
      </c>
      <c r="AK243" s="1059">
        <f t="shared" si="639"/>
        <v>0</v>
      </c>
      <c r="AL243" s="1014">
        <v>2</v>
      </c>
      <c r="AM243" s="1015" t="str">
        <f t="shared" si="663"/>
        <v>BUKU PEMBANTU KAS TUNAI</v>
      </c>
      <c r="AN243" s="1016">
        <f t="shared" si="640"/>
        <v>0</v>
      </c>
      <c r="AO243" s="1015">
        <f t="shared" ref="AO243" si="743">AL243</f>
        <v>2</v>
      </c>
      <c r="AP243" s="1015" t="str">
        <f t="shared" si="664"/>
        <v>BUKU PEMBANTU KAS TUNAI</v>
      </c>
      <c r="AQ243" s="1017">
        <f t="shared" si="596"/>
        <v>0</v>
      </c>
      <c r="AR243" s="979">
        <v>3</v>
      </c>
      <c r="AS243" s="980" t="str">
        <f t="shared" si="665"/>
        <v>BUKU PEMBANTU BANK</v>
      </c>
      <c r="AT243" s="981">
        <f t="shared" si="641"/>
        <v>0</v>
      </c>
      <c r="AU243" s="981">
        <f t="shared" si="642"/>
        <v>0</v>
      </c>
      <c r="AV243" s="982">
        <f t="shared" si="666"/>
        <v>0</v>
      </c>
      <c r="AW243" s="983">
        <f t="shared" ref="AW243" si="744">AR243</f>
        <v>3</v>
      </c>
      <c r="AX243" s="980" t="str">
        <f t="shared" si="667"/>
        <v>BUKU PEMBANTU BANK</v>
      </c>
      <c r="AY243" s="984">
        <f t="shared" si="643"/>
        <v>0</v>
      </c>
      <c r="AZ243" s="702">
        <v>4</v>
      </c>
      <c r="BA243" s="649" t="str">
        <f t="shared" si="668"/>
        <v>BUKU PEMBANTU BPP</v>
      </c>
      <c r="BB243" s="651">
        <f t="shared" si="597"/>
        <v>0</v>
      </c>
      <c r="BC243" s="650">
        <f t="shared" ref="BC243" si="745">AZ243</f>
        <v>4</v>
      </c>
      <c r="BD243" s="649" t="str">
        <f t="shared" si="669"/>
        <v>BUKU PEMBANTU BPP</v>
      </c>
      <c r="BE243" s="709">
        <f t="shared" si="598"/>
        <v>0</v>
      </c>
      <c r="BF243" s="944">
        <v>5</v>
      </c>
      <c r="BG243" s="945" t="str">
        <f t="shared" si="670"/>
        <v>BUKU PEMBANTU UANG PERSEDIAAN</v>
      </c>
      <c r="BH243" s="946">
        <f t="shared" si="644"/>
        <v>0</v>
      </c>
      <c r="BI243" s="945">
        <f t="shared" ref="BI243" si="746">BF243</f>
        <v>5</v>
      </c>
      <c r="BJ243" s="947" t="str">
        <f t="shared" si="671"/>
        <v>BUKU PEMBANTU UANG PERSEDIAAN</v>
      </c>
      <c r="BK243" s="948">
        <f t="shared" si="599"/>
        <v>0</v>
      </c>
      <c r="BL243" s="909">
        <v>6</v>
      </c>
      <c r="BM243" s="910" t="str">
        <f t="shared" si="672"/>
        <v>BUKU PEMBANTU LS BENDAHARA</v>
      </c>
      <c r="BN243" s="911">
        <f t="shared" si="645"/>
        <v>0</v>
      </c>
      <c r="BO243" s="910">
        <f t="shared" ref="BO243" si="747">BL243</f>
        <v>6</v>
      </c>
      <c r="BP243" s="912" t="str">
        <f t="shared" si="673"/>
        <v>BUKU PEMBANTU LS BENDAHARA</v>
      </c>
      <c r="BQ243" s="913">
        <f t="shared" si="646"/>
        <v>0</v>
      </c>
      <c r="BR243" s="702">
        <v>7</v>
      </c>
      <c r="BS243" s="650" t="str">
        <f t="shared" si="674"/>
        <v>BUKU PEMBANTU UANG MUKA PERJADIN</v>
      </c>
      <c r="BT243" s="651">
        <f t="shared" si="647"/>
        <v>0</v>
      </c>
      <c r="BU243" s="650">
        <f t="shared" ref="BU243" si="748">BR243</f>
        <v>7</v>
      </c>
      <c r="BV243" s="649" t="str">
        <f t="shared" si="675"/>
        <v>BUKU PEMBANTU UANG MUKA PERJADIN</v>
      </c>
      <c r="BW243" s="709">
        <f t="shared" si="648"/>
        <v>0</v>
      </c>
      <c r="BX243" s="873">
        <v>8</v>
      </c>
      <c r="BY243" s="874" t="str">
        <f t="shared" si="676"/>
        <v>BUKU PEMBANTU PAJAK UP</v>
      </c>
      <c r="BZ243" s="875">
        <f t="shared" ref="BZ243:BZ306" si="749">IF(E243="M1",L243,IF(E243="M4",L243,IF(E243="M8",L243,0)))</f>
        <v>0</v>
      </c>
      <c r="CA243" s="876">
        <f t="shared" ref="CA243" si="750">BX243</f>
        <v>8</v>
      </c>
      <c r="CB243" s="874" t="str">
        <f t="shared" si="677"/>
        <v>BUKU PEMBANTU PAJAK UP</v>
      </c>
      <c r="CC243" s="877">
        <f t="shared" si="600"/>
        <v>0</v>
      </c>
      <c r="CD243" s="805">
        <v>9</v>
      </c>
      <c r="CE243" s="806" t="str">
        <f t="shared" si="678"/>
        <v>BUKU PEMBANTU BUNGA REKENING</v>
      </c>
      <c r="CF243" s="807">
        <f t="shared" si="649"/>
        <v>0</v>
      </c>
      <c r="CG243" s="806">
        <f t="shared" ref="CG243" si="751">CD243</f>
        <v>9</v>
      </c>
      <c r="CH243" s="806" t="str">
        <f t="shared" si="679"/>
        <v>BUKU PEMBANTU BUNGA REKENING</v>
      </c>
      <c r="CI243" s="808">
        <f t="shared" si="650"/>
        <v>0</v>
      </c>
      <c r="CJ243" s="835">
        <v>10</v>
      </c>
      <c r="CK243" s="836" t="str">
        <f t="shared" si="680"/>
        <v>BUKU PEMBANTU PAJAK UP &amp; LS</v>
      </c>
      <c r="CL243" s="837">
        <f t="shared" si="681"/>
        <v>0</v>
      </c>
      <c r="CM243" s="836">
        <f t="shared" ref="CM243" si="752">CJ243</f>
        <v>10</v>
      </c>
      <c r="CN243" s="836" t="str">
        <f t="shared" si="682"/>
        <v>BUKU PEMBANTU PAJAK UP &amp; LS</v>
      </c>
      <c r="CO243" s="838">
        <f t="shared" si="683"/>
        <v>0</v>
      </c>
      <c r="CP243" s="786">
        <f t="shared" si="684"/>
        <v>0</v>
      </c>
      <c r="CQ243" s="787">
        <f t="shared" si="685"/>
        <v>0</v>
      </c>
      <c r="CR243" s="782">
        <f t="shared" si="686"/>
        <v>0</v>
      </c>
      <c r="CS243" s="733">
        <v>11</v>
      </c>
      <c r="CT243" s="734" t="str">
        <f t="shared" si="687"/>
        <v>BUKU PENGESAHAN BELANJA</v>
      </c>
      <c r="CU243" s="735">
        <f t="shared" si="688"/>
        <v>0</v>
      </c>
      <c r="CV243" s="734">
        <f t="shared" ref="CV243" si="753">CS243</f>
        <v>11</v>
      </c>
      <c r="CW243" s="736" t="str">
        <f t="shared" si="689"/>
        <v>BUKU PENGESAHAN BELANJA</v>
      </c>
      <c r="CX243" s="737">
        <f t="shared" si="690"/>
        <v>0</v>
      </c>
      <c r="CY243" s="769">
        <v>12</v>
      </c>
      <c r="CZ243" s="770" t="str">
        <f t="shared" si="651"/>
        <v>BUKU PENGEMBALIAN BELANJA</v>
      </c>
      <c r="DA243" s="771">
        <f t="shared" si="730"/>
        <v>0</v>
      </c>
      <c r="DB243" s="770">
        <f t="shared" si="704"/>
        <v>12</v>
      </c>
      <c r="DC243" s="770" t="str">
        <f t="shared" si="691"/>
        <v>BUKU PENGEMBALIAN BELANJA</v>
      </c>
      <c r="DD243" s="772">
        <f t="shared" si="692"/>
        <v>0</v>
      </c>
    </row>
    <row r="244" spans="1:108" ht="11.25" customHeight="1" x14ac:dyDescent="0.2">
      <c r="A244" s="647"/>
      <c r="B244" s="63"/>
      <c r="C244" s="677"/>
      <c r="D244" s="601"/>
      <c r="E244" s="648"/>
      <c r="F244" s="610"/>
      <c r="G244" s="649"/>
      <c r="H244" s="624"/>
      <c r="I244" s="542"/>
      <c r="J244" s="650"/>
      <c r="K244" s="527"/>
      <c r="L244" s="529"/>
      <c r="M244" s="527"/>
      <c r="N244" s="543"/>
      <c r="O244" s="651">
        <f t="shared" si="652"/>
        <v>0</v>
      </c>
      <c r="P244" s="1090">
        <f t="shared" si="653"/>
        <v>0</v>
      </c>
      <c r="Q244" s="641">
        <f t="shared" si="631"/>
        <v>0</v>
      </c>
      <c r="R244" s="640">
        <v>1</v>
      </c>
      <c r="S244" s="640" t="str">
        <f t="shared" si="632"/>
        <v>BUKU KAS UMUM</v>
      </c>
      <c r="T244" s="641">
        <f t="shared" si="633"/>
        <v>0</v>
      </c>
      <c r="U244" s="641">
        <f t="shared" si="634"/>
        <v>0</v>
      </c>
      <c r="V244" s="641">
        <f t="shared" si="635"/>
        <v>0</v>
      </c>
      <c r="W244" s="1082">
        <f t="shared" si="654"/>
        <v>0</v>
      </c>
      <c r="X244" s="641">
        <f t="shared" si="636"/>
        <v>0</v>
      </c>
      <c r="Y244" s="640">
        <f t="shared" si="655"/>
        <v>1</v>
      </c>
      <c r="Z244" s="640" t="str">
        <f t="shared" si="637"/>
        <v>BUKU KAS UMUM</v>
      </c>
      <c r="AA244" s="1083">
        <f t="shared" si="638"/>
        <v>0</v>
      </c>
      <c r="AB244" s="1055">
        <v>10</v>
      </c>
      <c r="AC244" s="1056" t="str">
        <f t="shared" si="656"/>
        <v>BUKU PEMBANTU PAJAK UP &amp; LS</v>
      </c>
      <c r="AD244" s="1057">
        <f t="shared" si="657"/>
        <v>0</v>
      </c>
      <c r="AE244" s="1057">
        <f t="shared" si="658"/>
        <v>0</v>
      </c>
      <c r="AF244" s="1057">
        <f t="shared" si="659"/>
        <v>0</v>
      </c>
      <c r="AG244" s="1057">
        <f t="shared" si="660"/>
        <v>0</v>
      </c>
      <c r="AH244" s="1057">
        <f t="shared" si="661"/>
        <v>0</v>
      </c>
      <c r="AI244" s="1058">
        <f t="shared" si="727"/>
        <v>10</v>
      </c>
      <c r="AJ244" s="1058" t="str">
        <f t="shared" si="662"/>
        <v>BUKU PEMBANTU PAJAK UP &amp; LS</v>
      </c>
      <c r="AK244" s="1059">
        <f t="shared" si="639"/>
        <v>0</v>
      </c>
      <c r="AL244" s="1014">
        <v>2</v>
      </c>
      <c r="AM244" s="1015" t="str">
        <f t="shared" si="663"/>
        <v>BUKU PEMBANTU KAS TUNAI</v>
      </c>
      <c r="AN244" s="1016">
        <f t="shared" si="640"/>
        <v>0</v>
      </c>
      <c r="AO244" s="1015">
        <f t="shared" si="601"/>
        <v>2</v>
      </c>
      <c r="AP244" s="1015" t="str">
        <f t="shared" si="664"/>
        <v>BUKU PEMBANTU KAS TUNAI</v>
      </c>
      <c r="AQ244" s="1017">
        <f t="shared" ref="AQ244:AQ307" si="754">IF(E244="G2",L245,IF(E244="H1",L245,IF(E244="I1",L245,IF(E244="J1",L245,IF(E244="K1",L245,IF(E244="L2",L245,IF(E244="M2",L245,IF(E244="N1",L245,0))))))))</f>
        <v>0</v>
      </c>
      <c r="AR244" s="979">
        <v>3</v>
      </c>
      <c r="AS244" s="980" t="str">
        <f t="shared" si="665"/>
        <v>BUKU PEMBANTU BANK</v>
      </c>
      <c r="AT244" s="981">
        <f t="shared" si="641"/>
        <v>0</v>
      </c>
      <c r="AU244" s="981">
        <f t="shared" si="642"/>
        <v>0</v>
      </c>
      <c r="AV244" s="982">
        <f t="shared" si="666"/>
        <v>0</v>
      </c>
      <c r="AW244" s="983">
        <f t="shared" si="728"/>
        <v>3</v>
      </c>
      <c r="AX244" s="980" t="str">
        <f t="shared" si="667"/>
        <v>BUKU PEMBANTU BANK</v>
      </c>
      <c r="AY244" s="984">
        <f t="shared" si="643"/>
        <v>0</v>
      </c>
      <c r="AZ244" s="702">
        <v>4</v>
      </c>
      <c r="BA244" s="649" t="str">
        <f t="shared" si="668"/>
        <v>BUKU PEMBANTU BPP</v>
      </c>
      <c r="BB244" s="651">
        <f t="shared" ref="BB244:BB307" si="755">IF(E244="J1",L245,IF(E244="J2",L245,IF(E244="M4",L245,0)))</f>
        <v>0</v>
      </c>
      <c r="BC244" s="650">
        <f t="shared" si="602"/>
        <v>4</v>
      </c>
      <c r="BD244" s="649" t="str">
        <f t="shared" si="669"/>
        <v>BUKU PEMBANTU BPP</v>
      </c>
      <c r="BE244" s="709">
        <f t="shared" ref="BE244:BE307" si="756">IF(E244="J3",L245,IF(E244="J4",L245,IF(E244="M5",L245,0)))</f>
        <v>0</v>
      </c>
      <c r="BF244" s="944">
        <v>5</v>
      </c>
      <c r="BG244" s="945" t="str">
        <f t="shared" si="670"/>
        <v>BUKU PEMBANTU UANG PERSEDIAAN</v>
      </c>
      <c r="BH244" s="946">
        <f t="shared" si="644"/>
        <v>0</v>
      </c>
      <c r="BI244" s="945">
        <f t="shared" si="603"/>
        <v>5</v>
      </c>
      <c r="BJ244" s="947" t="str">
        <f t="shared" si="671"/>
        <v>BUKU PEMBANTU UANG PERSEDIAAN</v>
      </c>
      <c r="BK244" s="948">
        <f t="shared" ref="BK244:BK307" si="757">IF(E244="D2",L245,IF(E244="H1",L245,IF(E244="H2",L245,IF(E244="J3",L245,IF(E244="K3",L245,IF(E244="N1",L245,IF(E244="N2",L245,0)))))))</f>
        <v>0</v>
      </c>
      <c r="BL244" s="909">
        <v>6</v>
      </c>
      <c r="BM244" s="910" t="str">
        <f t="shared" si="672"/>
        <v>BUKU PEMBANTU LS BENDAHARA</v>
      </c>
      <c r="BN244" s="911">
        <f t="shared" si="645"/>
        <v>0</v>
      </c>
      <c r="BO244" s="910">
        <f t="shared" si="604"/>
        <v>6</v>
      </c>
      <c r="BP244" s="912" t="str">
        <f t="shared" si="673"/>
        <v>BUKU PEMBANTU LS BENDAHARA</v>
      </c>
      <c r="BQ244" s="913">
        <f t="shared" si="646"/>
        <v>0</v>
      </c>
      <c r="BR244" s="702">
        <v>7</v>
      </c>
      <c r="BS244" s="650" t="str">
        <f t="shared" si="674"/>
        <v>BUKU PEMBANTU UANG MUKA PERJADIN</v>
      </c>
      <c r="BT244" s="651">
        <f t="shared" si="647"/>
        <v>0</v>
      </c>
      <c r="BU244" s="650">
        <f t="shared" si="605"/>
        <v>7</v>
      </c>
      <c r="BV244" s="649" t="str">
        <f t="shared" si="675"/>
        <v>BUKU PEMBANTU UANG MUKA PERJADIN</v>
      </c>
      <c r="BW244" s="709">
        <f t="shared" si="648"/>
        <v>0</v>
      </c>
      <c r="BX244" s="873">
        <v>8</v>
      </c>
      <c r="BY244" s="874" t="str">
        <f t="shared" si="676"/>
        <v>BUKU PEMBANTU PAJAK UP</v>
      </c>
      <c r="BZ244" s="875">
        <f t="shared" si="749"/>
        <v>0</v>
      </c>
      <c r="CA244" s="876">
        <f t="shared" si="606"/>
        <v>8</v>
      </c>
      <c r="CB244" s="874" t="str">
        <f t="shared" si="677"/>
        <v>BUKU PEMBANTU PAJAK UP</v>
      </c>
      <c r="CC244" s="877">
        <f t="shared" ref="CC244:CC307" si="758">IF(E244="M2",L244,IF(E244="M3",L244,IF(E244="M5",L244,0)))</f>
        <v>0</v>
      </c>
      <c r="CD244" s="805">
        <v>9</v>
      </c>
      <c r="CE244" s="806" t="str">
        <f t="shared" si="678"/>
        <v>BUKU PEMBANTU BUNGA REKENING</v>
      </c>
      <c r="CF244" s="807">
        <f t="shared" si="649"/>
        <v>0</v>
      </c>
      <c r="CG244" s="806">
        <f t="shared" si="607"/>
        <v>9</v>
      </c>
      <c r="CH244" s="806" t="str">
        <f t="shared" si="679"/>
        <v>BUKU PEMBANTU BUNGA REKENING</v>
      </c>
      <c r="CI244" s="808">
        <f t="shared" si="650"/>
        <v>0</v>
      </c>
      <c r="CJ244" s="835">
        <v>10</v>
      </c>
      <c r="CK244" s="836" t="str">
        <f t="shared" si="680"/>
        <v>BUKU PEMBANTU PAJAK UP &amp; LS</v>
      </c>
      <c r="CL244" s="837">
        <f t="shared" si="681"/>
        <v>0</v>
      </c>
      <c r="CM244" s="836">
        <f t="shared" si="608"/>
        <v>10</v>
      </c>
      <c r="CN244" s="836" t="str">
        <f t="shared" si="682"/>
        <v>BUKU PEMBANTU PAJAK UP &amp; LS</v>
      </c>
      <c r="CO244" s="838">
        <f t="shared" si="683"/>
        <v>0</v>
      </c>
      <c r="CP244" s="786">
        <f t="shared" si="684"/>
        <v>0</v>
      </c>
      <c r="CQ244" s="787">
        <f t="shared" si="685"/>
        <v>0</v>
      </c>
      <c r="CR244" s="782">
        <f t="shared" si="686"/>
        <v>0</v>
      </c>
      <c r="CS244" s="733">
        <v>11</v>
      </c>
      <c r="CT244" s="734" t="str">
        <f t="shared" si="687"/>
        <v>BUKU PENGESAHAN BELANJA</v>
      </c>
      <c r="CU244" s="735">
        <f t="shared" si="688"/>
        <v>0</v>
      </c>
      <c r="CV244" s="734">
        <f t="shared" si="729"/>
        <v>11</v>
      </c>
      <c r="CW244" s="736" t="str">
        <f t="shared" si="689"/>
        <v>BUKU PENGESAHAN BELANJA</v>
      </c>
      <c r="CX244" s="737">
        <f t="shared" si="690"/>
        <v>0</v>
      </c>
      <c r="CY244" s="769">
        <v>12</v>
      </c>
      <c r="CZ244" s="770" t="str">
        <f t="shared" si="651"/>
        <v>BUKU PENGEMBALIAN BELANJA</v>
      </c>
      <c r="DA244" s="771">
        <f t="shared" si="730"/>
        <v>0</v>
      </c>
      <c r="DB244" s="770">
        <f t="shared" si="704"/>
        <v>12</v>
      </c>
      <c r="DC244" s="770" t="str">
        <f t="shared" si="691"/>
        <v>BUKU PENGEMBALIAN BELANJA</v>
      </c>
      <c r="DD244" s="772">
        <f t="shared" si="692"/>
        <v>0</v>
      </c>
    </row>
    <row r="245" spans="1:108" ht="11.25" customHeight="1" x14ac:dyDescent="0.2">
      <c r="A245" s="647"/>
      <c r="B245" s="63"/>
      <c r="C245" s="677"/>
      <c r="D245" s="540"/>
      <c r="E245" s="648"/>
      <c r="F245" s="610"/>
      <c r="G245" s="649"/>
      <c r="H245" s="624"/>
      <c r="I245" s="542"/>
      <c r="J245" s="650"/>
      <c r="K245" s="688"/>
      <c r="L245" s="529"/>
      <c r="M245" s="688"/>
      <c r="N245" s="543"/>
      <c r="O245" s="651">
        <f t="shared" si="652"/>
        <v>0</v>
      </c>
      <c r="P245" s="1090">
        <f t="shared" si="653"/>
        <v>0</v>
      </c>
      <c r="Q245" s="641">
        <f t="shared" si="631"/>
        <v>0</v>
      </c>
      <c r="R245" s="640">
        <v>1</v>
      </c>
      <c r="S245" s="640" t="str">
        <f t="shared" si="632"/>
        <v>BUKU KAS UMUM</v>
      </c>
      <c r="T245" s="641">
        <f t="shared" si="633"/>
        <v>0</v>
      </c>
      <c r="U245" s="641">
        <f t="shared" si="634"/>
        <v>0</v>
      </c>
      <c r="V245" s="641">
        <f t="shared" si="635"/>
        <v>0</v>
      </c>
      <c r="W245" s="1082">
        <f t="shared" si="654"/>
        <v>0</v>
      </c>
      <c r="X245" s="641">
        <f t="shared" si="636"/>
        <v>0</v>
      </c>
      <c r="Y245" s="640">
        <f t="shared" si="655"/>
        <v>1</v>
      </c>
      <c r="Z245" s="640" t="str">
        <f t="shared" si="637"/>
        <v>BUKU KAS UMUM</v>
      </c>
      <c r="AA245" s="1083">
        <f t="shared" si="638"/>
        <v>0</v>
      </c>
      <c r="AB245" s="1055">
        <v>10</v>
      </c>
      <c r="AC245" s="1056" t="str">
        <f t="shared" si="656"/>
        <v>BUKU PEMBANTU PAJAK UP &amp; LS</v>
      </c>
      <c r="AD245" s="1057">
        <f t="shared" si="657"/>
        <v>0</v>
      </c>
      <c r="AE245" s="1057">
        <f t="shared" si="658"/>
        <v>0</v>
      </c>
      <c r="AF245" s="1057">
        <f t="shared" si="659"/>
        <v>0</v>
      </c>
      <c r="AG245" s="1057">
        <f t="shared" si="660"/>
        <v>0</v>
      </c>
      <c r="AH245" s="1057">
        <f t="shared" si="661"/>
        <v>0</v>
      </c>
      <c r="AI245" s="1058">
        <f t="shared" ref="AI245" si="759">AB245</f>
        <v>10</v>
      </c>
      <c r="AJ245" s="1058" t="str">
        <f t="shared" si="662"/>
        <v>BUKU PEMBANTU PAJAK UP &amp; LS</v>
      </c>
      <c r="AK245" s="1059">
        <f t="shared" si="639"/>
        <v>0</v>
      </c>
      <c r="AL245" s="1014">
        <v>2</v>
      </c>
      <c r="AM245" s="1015" t="str">
        <f t="shared" si="663"/>
        <v>BUKU PEMBANTU KAS TUNAI</v>
      </c>
      <c r="AN245" s="1016">
        <f t="shared" si="640"/>
        <v>0</v>
      </c>
      <c r="AO245" s="1015">
        <f t="shared" ref="AO245" si="760">AL245</f>
        <v>2</v>
      </c>
      <c r="AP245" s="1015" t="str">
        <f t="shared" si="664"/>
        <v>BUKU PEMBANTU KAS TUNAI</v>
      </c>
      <c r="AQ245" s="1017">
        <f t="shared" si="754"/>
        <v>0</v>
      </c>
      <c r="AR245" s="979">
        <v>3</v>
      </c>
      <c r="AS245" s="980" t="str">
        <f t="shared" si="665"/>
        <v>BUKU PEMBANTU BANK</v>
      </c>
      <c r="AT245" s="981">
        <f t="shared" si="641"/>
        <v>0</v>
      </c>
      <c r="AU245" s="981">
        <f t="shared" si="642"/>
        <v>0</v>
      </c>
      <c r="AV245" s="982">
        <f t="shared" si="666"/>
        <v>0</v>
      </c>
      <c r="AW245" s="983">
        <f t="shared" ref="AW245" si="761">AR245</f>
        <v>3</v>
      </c>
      <c r="AX245" s="980" t="str">
        <f t="shared" si="667"/>
        <v>BUKU PEMBANTU BANK</v>
      </c>
      <c r="AY245" s="984">
        <f t="shared" si="643"/>
        <v>0</v>
      </c>
      <c r="AZ245" s="702">
        <v>4</v>
      </c>
      <c r="BA245" s="649" t="str">
        <f t="shared" si="668"/>
        <v>BUKU PEMBANTU BPP</v>
      </c>
      <c r="BB245" s="651">
        <f t="shared" si="755"/>
        <v>0</v>
      </c>
      <c r="BC245" s="650">
        <f t="shared" ref="BC245" si="762">AZ245</f>
        <v>4</v>
      </c>
      <c r="BD245" s="649" t="str">
        <f t="shared" si="669"/>
        <v>BUKU PEMBANTU BPP</v>
      </c>
      <c r="BE245" s="709">
        <f t="shared" si="756"/>
        <v>0</v>
      </c>
      <c r="BF245" s="944">
        <v>5</v>
      </c>
      <c r="BG245" s="945" t="str">
        <f t="shared" si="670"/>
        <v>BUKU PEMBANTU UANG PERSEDIAAN</v>
      </c>
      <c r="BH245" s="946">
        <f t="shared" si="644"/>
        <v>0</v>
      </c>
      <c r="BI245" s="945">
        <f t="shared" ref="BI245" si="763">BF245</f>
        <v>5</v>
      </c>
      <c r="BJ245" s="947" t="str">
        <f t="shared" si="671"/>
        <v>BUKU PEMBANTU UANG PERSEDIAAN</v>
      </c>
      <c r="BK245" s="948">
        <f t="shared" si="757"/>
        <v>0</v>
      </c>
      <c r="BL245" s="909">
        <v>6</v>
      </c>
      <c r="BM245" s="910" t="str">
        <f t="shared" si="672"/>
        <v>BUKU PEMBANTU LS BENDAHARA</v>
      </c>
      <c r="BN245" s="911">
        <f t="shared" si="645"/>
        <v>0</v>
      </c>
      <c r="BO245" s="910">
        <f t="shared" ref="BO245" si="764">BL245</f>
        <v>6</v>
      </c>
      <c r="BP245" s="912" t="str">
        <f t="shared" si="673"/>
        <v>BUKU PEMBANTU LS BENDAHARA</v>
      </c>
      <c r="BQ245" s="913">
        <f t="shared" si="646"/>
        <v>0</v>
      </c>
      <c r="BR245" s="702">
        <v>7</v>
      </c>
      <c r="BS245" s="650" t="str">
        <f t="shared" si="674"/>
        <v>BUKU PEMBANTU UANG MUKA PERJADIN</v>
      </c>
      <c r="BT245" s="651">
        <f t="shared" si="647"/>
        <v>0</v>
      </c>
      <c r="BU245" s="650">
        <f t="shared" ref="BU245" si="765">BR245</f>
        <v>7</v>
      </c>
      <c r="BV245" s="649" t="str">
        <f t="shared" si="675"/>
        <v>BUKU PEMBANTU UANG MUKA PERJADIN</v>
      </c>
      <c r="BW245" s="709">
        <f t="shared" si="648"/>
        <v>0</v>
      </c>
      <c r="BX245" s="873">
        <v>8</v>
      </c>
      <c r="BY245" s="874" t="str">
        <f t="shared" si="676"/>
        <v>BUKU PEMBANTU PAJAK UP</v>
      </c>
      <c r="BZ245" s="875">
        <f t="shared" si="749"/>
        <v>0</v>
      </c>
      <c r="CA245" s="876">
        <f t="shared" ref="CA245" si="766">BX245</f>
        <v>8</v>
      </c>
      <c r="CB245" s="874" t="str">
        <f t="shared" si="677"/>
        <v>BUKU PEMBANTU PAJAK UP</v>
      </c>
      <c r="CC245" s="877">
        <f t="shared" si="758"/>
        <v>0</v>
      </c>
      <c r="CD245" s="805">
        <v>9</v>
      </c>
      <c r="CE245" s="806" t="str">
        <f t="shared" si="678"/>
        <v>BUKU PEMBANTU BUNGA REKENING</v>
      </c>
      <c r="CF245" s="807">
        <f t="shared" si="649"/>
        <v>0</v>
      </c>
      <c r="CG245" s="806">
        <f t="shared" ref="CG245" si="767">CD245</f>
        <v>9</v>
      </c>
      <c r="CH245" s="806" t="str">
        <f t="shared" si="679"/>
        <v>BUKU PEMBANTU BUNGA REKENING</v>
      </c>
      <c r="CI245" s="808">
        <f t="shared" si="650"/>
        <v>0</v>
      </c>
      <c r="CJ245" s="835">
        <v>10</v>
      </c>
      <c r="CK245" s="836" t="str">
        <f t="shared" si="680"/>
        <v>BUKU PEMBANTU PAJAK UP &amp; LS</v>
      </c>
      <c r="CL245" s="837">
        <f t="shared" si="681"/>
        <v>0</v>
      </c>
      <c r="CM245" s="836">
        <f t="shared" ref="CM245" si="768">CJ245</f>
        <v>10</v>
      </c>
      <c r="CN245" s="836" t="str">
        <f t="shared" si="682"/>
        <v>BUKU PEMBANTU PAJAK UP &amp; LS</v>
      </c>
      <c r="CO245" s="838">
        <f t="shared" si="683"/>
        <v>0</v>
      </c>
      <c r="CP245" s="786">
        <f t="shared" si="684"/>
        <v>0</v>
      </c>
      <c r="CQ245" s="787">
        <f t="shared" si="685"/>
        <v>0</v>
      </c>
      <c r="CR245" s="782">
        <f t="shared" si="686"/>
        <v>0</v>
      </c>
      <c r="CS245" s="733">
        <v>11</v>
      </c>
      <c r="CT245" s="734" t="str">
        <f t="shared" si="687"/>
        <v>BUKU PENGESAHAN BELANJA</v>
      </c>
      <c r="CU245" s="735">
        <f t="shared" si="688"/>
        <v>0</v>
      </c>
      <c r="CV245" s="734">
        <f t="shared" ref="CV245" si="769">CS245</f>
        <v>11</v>
      </c>
      <c r="CW245" s="736" t="str">
        <f t="shared" si="689"/>
        <v>BUKU PENGESAHAN BELANJA</v>
      </c>
      <c r="CX245" s="737">
        <f t="shared" si="690"/>
        <v>0</v>
      </c>
      <c r="CY245" s="769">
        <v>12</v>
      </c>
      <c r="CZ245" s="770" t="str">
        <f t="shared" si="651"/>
        <v>BUKU PENGEMBALIAN BELANJA</v>
      </c>
      <c r="DA245" s="771">
        <f t="shared" si="730"/>
        <v>0</v>
      </c>
      <c r="DB245" s="770">
        <f t="shared" si="704"/>
        <v>12</v>
      </c>
      <c r="DC245" s="770" t="str">
        <f t="shared" si="691"/>
        <v>BUKU PENGEMBALIAN BELANJA</v>
      </c>
      <c r="DD245" s="772">
        <f t="shared" si="692"/>
        <v>0</v>
      </c>
    </row>
    <row r="246" spans="1:108" ht="11.25" customHeight="1" x14ac:dyDescent="0.2">
      <c r="A246" s="647"/>
      <c r="B246" s="63"/>
      <c r="C246" s="677"/>
      <c r="D246" s="601"/>
      <c r="E246" s="648"/>
      <c r="F246" s="611"/>
      <c r="G246" s="649"/>
      <c r="H246" s="624"/>
      <c r="I246" s="542"/>
      <c r="J246" s="650"/>
      <c r="K246" s="688"/>
      <c r="L246" s="529"/>
      <c r="M246" s="688"/>
      <c r="N246" s="543"/>
      <c r="O246" s="651">
        <f t="shared" si="652"/>
        <v>0</v>
      </c>
      <c r="P246" s="1090">
        <f t="shared" si="653"/>
        <v>0</v>
      </c>
      <c r="Q246" s="641">
        <f t="shared" si="631"/>
        <v>0</v>
      </c>
      <c r="R246" s="640">
        <v>1</v>
      </c>
      <c r="S246" s="640" t="str">
        <f t="shared" si="632"/>
        <v>BUKU KAS UMUM</v>
      </c>
      <c r="T246" s="641">
        <f t="shared" si="633"/>
        <v>0</v>
      </c>
      <c r="U246" s="641">
        <f t="shared" si="634"/>
        <v>0</v>
      </c>
      <c r="V246" s="641">
        <f t="shared" si="635"/>
        <v>0</v>
      </c>
      <c r="W246" s="1082">
        <f t="shared" si="654"/>
        <v>0</v>
      </c>
      <c r="X246" s="641">
        <f t="shared" si="636"/>
        <v>0</v>
      </c>
      <c r="Y246" s="640">
        <f t="shared" si="655"/>
        <v>1</v>
      </c>
      <c r="Z246" s="640" t="str">
        <f t="shared" si="637"/>
        <v>BUKU KAS UMUM</v>
      </c>
      <c r="AA246" s="1083">
        <f t="shared" si="638"/>
        <v>0</v>
      </c>
      <c r="AB246" s="1055">
        <v>10</v>
      </c>
      <c r="AC246" s="1056" t="str">
        <f t="shared" si="656"/>
        <v>BUKU PEMBANTU PAJAK UP &amp; LS</v>
      </c>
      <c r="AD246" s="1057">
        <f t="shared" si="657"/>
        <v>0</v>
      </c>
      <c r="AE246" s="1057">
        <f t="shared" si="658"/>
        <v>0</v>
      </c>
      <c r="AF246" s="1057">
        <f t="shared" si="659"/>
        <v>0</v>
      </c>
      <c r="AG246" s="1057">
        <f t="shared" si="660"/>
        <v>0</v>
      </c>
      <c r="AH246" s="1057">
        <f t="shared" si="661"/>
        <v>0</v>
      </c>
      <c r="AI246" s="1058">
        <f t="shared" si="727"/>
        <v>10</v>
      </c>
      <c r="AJ246" s="1058" t="str">
        <f t="shared" si="662"/>
        <v>BUKU PEMBANTU PAJAK UP &amp; LS</v>
      </c>
      <c r="AK246" s="1059">
        <f t="shared" si="639"/>
        <v>0</v>
      </c>
      <c r="AL246" s="1014">
        <v>2</v>
      </c>
      <c r="AM246" s="1015" t="str">
        <f t="shared" si="663"/>
        <v>BUKU PEMBANTU KAS TUNAI</v>
      </c>
      <c r="AN246" s="1016">
        <f t="shared" si="640"/>
        <v>0</v>
      </c>
      <c r="AO246" s="1015">
        <f t="shared" si="601"/>
        <v>2</v>
      </c>
      <c r="AP246" s="1015" t="str">
        <f t="shared" si="664"/>
        <v>BUKU PEMBANTU KAS TUNAI</v>
      </c>
      <c r="AQ246" s="1017">
        <f t="shared" si="754"/>
        <v>0</v>
      </c>
      <c r="AR246" s="979">
        <v>3</v>
      </c>
      <c r="AS246" s="980" t="str">
        <f t="shared" si="665"/>
        <v>BUKU PEMBANTU BANK</v>
      </c>
      <c r="AT246" s="981">
        <f t="shared" si="641"/>
        <v>0</v>
      </c>
      <c r="AU246" s="981">
        <f t="shared" si="642"/>
        <v>0</v>
      </c>
      <c r="AV246" s="982">
        <f t="shared" si="666"/>
        <v>0</v>
      </c>
      <c r="AW246" s="983">
        <f t="shared" si="728"/>
        <v>3</v>
      </c>
      <c r="AX246" s="980" t="str">
        <f t="shared" si="667"/>
        <v>BUKU PEMBANTU BANK</v>
      </c>
      <c r="AY246" s="984">
        <f t="shared" si="643"/>
        <v>0</v>
      </c>
      <c r="AZ246" s="702">
        <v>4</v>
      </c>
      <c r="BA246" s="649" t="str">
        <f t="shared" si="668"/>
        <v>BUKU PEMBANTU BPP</v>
      </c>
      <c r="BB246" s="651">
        <f t="shared" si="755"/>
        <v>0</v>
      </c>
      <c r="BC246" s="650">
        <f t="shared" si="602"/>
        <v>4</v>
      </c>
      <c r="BD246" s="649" t="str">
        <f t="shared" si="669"/>
        <v>BUKU PEMBANTU BPP</v>
      </c>
      <c r="BE246" s="709">
        <f t="shared" si="756"/>
        <v>0</v>
      </c>
      <c r="BF246" s="944">
        <v>5</v>
      </c>
      <c r="BG246" s="945" t="str">
        <f t="shared" si="670"/>
        <v>BUKU PEMBANTU UANG PERSEDIAAN</v>
      </c>
      <c r="BH246" s="946">
        <f t="shared" si="644"/>
        <v>0</v>
      </c>
      <c r="BI246" s="945">
        <f t="shared" si="603"/>
        <v>5</v>
      </c>
      <c r="BJ246" s="947" t="str">
        <f t="shared" si="671"/>
        <v>BUKU PEMBANTU UANG PERSEDIAAN</v>
      </c>
      <c r="BK246" s="948">
        <f t="shared" si="757"/>
        <v>0</v>
      </c>
      <c r="BL246" s="909">
        <v>6</v>
      </c>
      <c r="BM246" s="910" t="str">
        <f t="shared" si="672"/>
        <v>BUKU PEMBANTU LS BENDAHARA</v>
      </c>
      <c r="BN246" s="911">
        <f t="shared" si="645"/>
        <v>0</v>
      </c>
      <c r="BO246" s="910">
        <f t="shared" si="604"/>
        <v>6</v>
      </c>
      <c r="BP246" s="912" t="str">
        <f t="shared" si="673"/>
        <v>BUKU PEMBANTU LS BENDAHARA</v>
      </c>
      <c r="BQ246" s="913">
        <f t="shared" si="646"/>
        <v>0</v>
      </c>
      <c r="BR246" s="702">
        <v>7</v>
      </c>
      <c r="BS246" s="650" t="str">
        <f t="shared" si="674"/>
        <v>BUKU PEMBANTU UANG MUKA PERJADIN</v>
      </c>
      <c r="BT246" s="651">
        <f t="shared" si="647"/>
        <v>0</v>
      </c>
      <c r="BU246" s="650">
        <f t="shared" si="605"/>
        <v>7</v>
      </c>
      <c r="BV246" s="649" t="str">
        <f t="shared" si="675"/>
        <v>BUKU PEMBANTU UANG MUKA PERJADIN</v>
      </c>
      <c r="BW246" s="709">
        <f t="shared" si="648"/>
        <v>0</v>
      </c>
      <c r="BX246" s="873">
        <v>8</v>
      </c>
      <c r="BY246" s="874" t="str">
        <f t="shared" si="676"/>
        <v>BUKU PEMBANTU PAJAK UP</v>
      </c>
      <c r="BZ246" s="875">
        <f t="shared" si="749"/>
        <v>0</v>
      </c>
      <c r="CA246" s="876">
        <f t="shared" si="606"/>
        <v>8</v>
      </c>
      <c r="CB246" s="874" t="str">
        <f t="shared" si="677"/>
        <v>BUKU PEMBANTU PAJAK UP</v>
      </c>
      <c r="CC246" s="877">
        <f t="shared" si="758"/>
        <v>0</v>
      </c>
      <c r="CD246" s="805">
        <v>9</v>
      </c>
      <c r="CE246" s="806" t="str">
        <f t="shared" si="678"/>
        <v>BUKU PEMBANTU BUNGA REKENING</v>
      </c>
      <c r="CF246" s="807">
        <f t="shared" si="649"/>
        <v>0</v>
      </c>
      <c r="CG246" s="806">
        <f t="shared" si="607"/>
        <v>9</v>
      </c>
      <c r="CH246" s="806" t="str">
        <f t="shared" si="679"/>
        <v>BUKU PEMBANTU BUNGA REKENING</v>
      </c>
      <c r="CI246" s="808">
        <f t="shared" si="650"/>
        <v>0</v>
      </c>
      <c r="CJ246" s="835">
        <v>10</v>
      </c>
      <c r="CK246" s="836" t="str">
        <f t="shared" si="680"/>
        <v>BUKU PEMBANTU PAJAK UP &amp; LS</v>
      </c>
      <c r="CL246" s="837">
        <f t="shared" si="681"/>
        <v>0</v>
      </c>
      <c r="CM246" s="836">
        <f t="shared" si="608"/>
        <v>10</v>
      </c>
      <c r="CN246" s="836" t="str">
        <f t="shared" si="682"/>
        <v>BUKU PEMBANTU PAJAK UP &amp; LS</v>
      </c>
      <c r="CO246" s="838">
        <f t="shared" si="683"/>
        <v>0</v>
      </c>
      <c r="CP246" s="786">
        <f t="shared" si="684"/>
        <v>0</v>
      </c>
      <c r="CQ246" s="787">
        <f t="shared" si="685"/>
        <v>0</v>
      </c>
      <c r="CR246" s="782">
        <f t="shared" si="686"/>
        <v>0</v>
      </c>
      <c r="CS246" s="733">
        <v>11</v>
      </c>
      <c r="CT246" s="734" t="str">
        <f t="shared" si="687"/>
        <v>BUKU PENGESAHAN BELANJA</v>
      </c>
      <c r="CU246" s="735">
        <f t="shared" si="688"/>
        <v>0</v>
      </c>
      <c r="CV246" s="734">
        <f t="shared" si="729"/>
        <v>11</v>
      </c>
      <c r="CW246" s="736" t="str">
        <f t="shared" si="689"/>
        <v>BUKU PENGESAHAN BELANJA</v>
      </c>
      <c r="CX246" s="737">
        <f t="shared" si="690"/>
        <v>0</v>
      </c>
      <c r="CY246" s="769">
        <v>12</v>
      </c>
      <c r="CZ246" s="770" t="str">
        <f t="shared" si="651"/>
        <v>BUKU PENGEMBALIAN BELANJA</v>
      </c>
      <c r="DA246" s="771">
        <f t="shared" si="730"/>
        <v>0</v>
      </c>
      <c r="DB246" s="770">
        <f t="shared" si="704"/>
        <v>12</v>
      </c>
      <c r="DC246" s="770" t="str">
        <f t="shared" si="691"/>
        <v>BUKU PENGEMBALIAN BELANJA</v>
      </c>
      <c r="DD246" s="772">
        <f t="shared" si="692"/>
        <v>0</v>
      </c>
    </row>
    <row r="247" spans="1:108" ht="10.5" customHeight="1" x14ac:dyDescent="0.2">
      <c r="A247" s="647"/>
      <c r="B247" s="63"/>
      <c r="C247" s="677"/>
      <c r="D247" s="540"/>
      <c r="E247" s="648"/>
      <c r="F247" s="610"/>
      <c r="G247" s="649"/>
      <c r="H247" s="624"/>
      <c r="I247" s="542"/>
      <c r="J247" s="650"/>
      <c r="K247" s="543"/>
      <c r="L247" s="529"/>
      <c r="M247" s="527"/>
      <c r="N247" s="543"/>
      <c r="O247" s="651">
        <f t="shared" si="652"/>
        <v>0</v>
      </c>
      <c r="P247" s="1090">
        <f t="shared" si="653"/>
        <v>0</v>
      </c>
      <c r="Q247" s="641">
        <f t="shared" si="631"/>
        <v>0</v>
      </c>
      <c r="R247" s="640">
        <v>1</v>
      </c>
      <c r="S247" s="640" t="str">
        <f t="shared" si="632"/>
        <v>BUKU KAS UMUM</v>
      </c>
      <c r="T247" s="641">
        <f t="shared" si="633"/>
        <v>0</v>
      </c>
      <c r="U247" s="641">
        <f t="shared" si="634"/>
        <v>0</v>
      </c>
      <c r="V247" s="641">
        <f t="shared" si="635"/>
        <v>0</v>
      </c>
      <c r="W247" s="1082">
        <f t="shared" si="654"/>
        <v>0</v>
      </c>
      <c r="X247" s="641">
        <f t="shared" si="636"/>
        <v>0</v>
      </c>
      <c r="Y247" s="640">
        <f t="shared" si="655"/>
        <v>1</v>
      </c>
      <c r="Z247" s="640" t="str">
        <f t="shared" si="637"/>
        <v>BUKU KAS UMUM</v>
      </c>
      <c r="AA247" s="1083">
        <f t="shared" si="638"/>
        <v>0</v>
      </c>
      <c r="AB247" s="1055">
        <v>10</v>
      </c>
      <c r="AC247" s="1056" t="str">
        <f t="shared" si="656"/>
        <v>BUKU PEMBANTU PAJAK UP &amp; LS</v>
      </c>
      <c r="AD247" s="1057">
        <f t="shared" si="657"/>
        <v>0</v>
      </c>
      <c r="AE247" s="1057">
        <f t="shared" si="658"/>
        <v>0</v>
      </c>
      <c r="AF247" s="1057">
        <f t="shared" si="659"/>
        <v>0</v>
      </c>
      <c r="AG247" s="1057">
        <f t="shared" si="660"/>
        <v>0</v>
      </c>
      <c r="AH247" s="1057">
        <f t="shared" si="661"/>
        <v>0</v>
      </c>
      <c r="AI247" s="1058">
        <f t="shared" si="727"/>
        <v>10</v>
      </c>
      <c r="AJ247" s="1058" t="str">
        <f t="shared" si="662"/>
        <v>BUKU PEMBANTU PAJAK UP &amp; LS</v>
      </c>
      <c r="AK247" s="1059">
        <f t="shared" si="639"/>
        <v>0</v>
      </c>
      <c r="AL247" s="1014">
        <v>2</v>
      </c>
      <c r="AM247" s="1015" t="str">
        <f t="shared" si="663"/>
        <v>BUKU PEMBANTU KAS TUNAI</v>
      </c>
      <c r="AN247" s="1016">
        <f t="shared" si="640"/>
        <v>0</v>
      </c>
      <c r="AO247" s="1015">
        <f t="shared" si="601"/>
        <v>2</v>
      </c>
      <c r="AP247" s="1015" t="str">
        <f t="shared" si="664"/>
        <v>BUKU PEMBANTU KAS TUNAI</v>
      </c>
      <c r="AQ247" s="1017">
        <f t="shared" si="754"/>
        <v>0</v>
      </c>
      <c r="AR247" s="979">
        <v>3</v>
      </c>
      <c r="AS247" s="980" t="str">
        <f t="shared" si="665"/>
        <v>BUKU PEMBANTU BANK</v>
      </c>
      <c r="AT247" s="981">
        <f t="shared" si="641"/>
        <v>0</v>
      </c>
      <c r="AU247" s="981">
        <f t="shared" si="642"/>
        <v>0</v>
      </c>
      <c r="AV247" s="982">
        <f t="shared" si="666"/>
        <v>0</v>
      </c>
      <c r="AW247" s="983">
        <f t="shared" si="728"/>
        <v>3</v>
      </c>
      <c r="AX247" s="980" t="str">
        <f t="shared" si="667"/>
        <v>BUKU PEMBANTU BANK</v>
      </c>
      <c r="AY247" s="984">
        <f t="shared" si="643"/>
        <v>0</v>
      </c>
      <c r="AZ247" s="702">
        <v>4</v>
      </c>
      <c r="BA247" s="649" t="str">
        <f t="shared" si="668"/>
        <v>BUKU PEMBANTU BPP</v>
      </c>
      <c r="BB247" s="651">
        <f t="shared" si="755"/>
        <v>0</v>
      </c>
      <c r="BC247" s="650">
        <f t="shared" si="602"/>
        <v>4</v>
      </c>
      <c r="BD247" s="649" t="str">
        <f t="shared" si="669"/>
        <v>BUKU PEMBANTU BPP</v>
      </c>
      <c r="BE247" s="709">
        <f t="shared" si="756"/>
        <v>0</v>
      </c>
      <c r="BF247" s="944">
        <v>5</v>
      </c>
      <c r="BG247" s="945" t="str">
        <f t="shared" si="670"/>
        <v>BUKU PEMBANTU UANG PERSEDIAAN</v>
      </c>
      <c r="BH247" s="946">
        <f t="shared" si="644"/>
        <v>0</v>
      </c>
      <c r="BI247" s="945">
        <f t="shared" si="603"/>
        <v>5</v>
      </c>
      <c r="BJ247" s="947" t="str">
        <f t="shared" si="671"/>
        <v>BUKU PEMBANTU UANG PERSEDIAAN</v>
      </c>
      <c r="BK247" s="948">
        <f t="shared" si="757"/>
        <v>0</v>
      </c>
      <c r="BL247" s="909">
        <v>6</v>
      </c>
      <c r="BM247" s="910" t="str">
        <f t="shared" si="672"/>
        <v>BUKU PEMBANTU LS BENDAHARA</v>
      </c>
      <c r="BN247" s="911">
        <f t="shared" si="645"/>
        <v>0</v>
      </c>
      <c r="BO247" s="910">
        <f t="shared" si="604"/>
        <v>6</v>
      </c>
      <c r="BP247" s="912" t="str">
        <f t="shared" si="673"/>
        <v>BUKU PEMBANTU LS BENDAHARA</v>
      </c>
      <c r="BQ247" s="913">
        <f t="shared" si="646"/>
        <v>0</v>
      </c>
      <c r="BR247" s="702">
        <v>7</v>
      </c>
      <c r="BS247" s="650" t="str">
        <f t="shared" si="674"/>
        <v>BUKU PEMBANTU UANG MUKA PERJADIN</v>
      </c>
      <c r="BT247" s="651">
        <f t="shared" si="647"/>
        <v>0</v>
      </c>
      <c r="BU247" s="650">
        <f t="shared" si="605"/>
        <v>7</v>
      </c>
      <c r="BV247" s="649" t="str">
        <f t="shared" si="675"/>
        <v>BUKU PEMBANTU UANG MUKA PERJADIN</v>
      </c>
      <c r="BW247" s="709">
        <f t="shared" si="648"/>
        <v>0</v>
      </c>
      <c r="BX247" s="873">
        <v>8</v>
      </c>
      <c r="BY247" s="874" t="str">
        <f t="shared" si="676"/>
        <v>BUKU PEMBANTU PAJAK UP</v>
      </c>
      <c r="BZ247" s="875">
        <f t="shared" si="749"/>
        <v>0</v>
      </c>
      <c r="CA247" s="876">
        <f t="shared" si="606"/>
        <v>8</v>
      </c>
      <c r="CB247" s="874" t="str">
        <f t="shared" si="677"/>
        <v>BUKU PEMBANTU PAJAK UP</v>
      </c>
      <c r="CC247" s="877">
        <f t="shared" si="758"/>
        <v>0</v>
      </c>
      <c r="CD247" s="805">
        <v>9</v>
      </c>
      <c r="CE247" s="806" t="str">
        <f t="shared" si="678"/>
        <v>BUKU PEMBANTU BUNGA REKENING</v>
      </c>
      <c r="CF247" s="807">
        <f t="shared" si="649"/>
        <v>0</v>
      </c>
      <c r="CG247" s="806">
        <f t="shared" si="607"/>
        <v>9</v>
      </c>
      <c r="CH247" s="806" t="str">
        <f t="shared" si="679"/>
        <v>BUKU PEMBANTU BUNGA REKENING</v>
      </c>
      <c r="CI247" s="808">
        <f t="shared" si="650"/>
        <v>0</v>
      </c>
      <c r="CJ247" s="835">
        <v>10</v>
      </c>
      <c r="CK247" s="836" t="str">
        <f t="shared" si="680"/>
        <v>BUKU PEMBANTU PAJAK UP &amp; LS</v>
      </c>
      <c r="CL247" s="837">
        <f t="shared" si="681"/>
        <v>0</v>
      </c>
      <c r="CM247" s="836">
        <f t="shared" si="608"/>
        <v>10</v>
      </c>
      <c r="CN247" s="836" t="str">
        <f t="shared" si="682"/>
        <v>BUKU PEMBANTU PAJAK UP &amp; LS</v>
      </c>
      <c r="CO247" s="838">
        <f t="shared" si="683"/>
        <v>0</v>
      </c>
      <c r="CP247" s="786">
        <f t="shared" si="684"/>
        <v>0</v>
      </c>
      <c r="CQ247" s="787">
        <f t="shared" si="685"/>
        <v>0</v>
      </c>
      <c r="CR247" s="782">
        <f t="shared" si="686"/>
        <v>0</v>
      </c>
      <c r="CS247" s="733">
        <v>11</v>
      </c>
      <c r="CT247" s="734" t="str">
        <f t="shared" si="687"/>
        <v>BUKU PENGESAHAN BELANJA</v>
      </c>
      <c r="CU247" s="735">
        <f t="shared" si="688"/>
        <v>0</v>
      </c>
      <c r="CV247" s="734">
        <f t="shared" si="729"/>
        <v>11</v>
      </c>
      <c r="CW247" s="736" t="str">
        <f t="shared" si="689"/>
        <v>BUKU PENGESAHAN BELANJA</v>
      </c>
      <c r="CX247" s="737">
        <f t="shared" si="690"/>
        <v>0</v>
      </c>
      <c r="CY247" s="769">
        <v>12</v>
      </c>
      <c r="CZ247" s="770" t="str">
        <f t="shared" si="651"/>
        <v>BUKU PENGEMBALIAN BELANJA</v>
      </c>
      <c r="DA247" s="771">
        <f t="shared" si="730"/>
        <v>0</v>
      </c>
      <c r="DB247" s="770">
        <f t="shared" si="704"/>
        <v>12</v>
      </c>
      <c r="DC247" s="770" t="str">
        <f t="shared" si="691"/>
        <v>BUKU PENGEMBALIAN BELANJA</v>
      </c>
      <c r="DD247" s="772">
        <f t="shared" si="692"/>
        <v>0</v>
      </c>
    </row>
    <row r="248" spans="1:108" ht="11.25" customHeight="1" x14ac:dyDescent="0.2">
      <c r="A248" s="647"/>
      <c r="B248" s="63"/>
      <c r="C248" s="677"/>
      <c r="D248" s="601"/>
      <c r="E248" s="648"/>
      <c r="F248" s="611"/>
      <c r="G248" s="649"/>
      <c r="H248" s="624"/>
      <c r="I248" s="542"/>
      <c r="J248" s="650"/>
      <c r="K248" s="543"/>
      <c r="L248" s="529"/>
      <c r="M248" s="527"/>
      <c r="N248" s="543"/>
      <c r="O248" s="651">
        <f t="shared" si="652"/>
        <v>0</v>
      </c>
      <c r="P248" s="1090">
        <f t="shared" si="653"/>
        <v>0</v>
      </c>
      <c r="Q248" s="641">
        <f t="shared" si="631"/>
        <v>0</v>
      </c>
      <c r="R248" s="640">
        <v>1</v>
      </c>
      <c r="S248" s="640" t="str">
        <f t="shared" si="632"/>
        <v>BUKU KAS UMUM</v>
      </c>
      <c r="T248" s="641">
        <f t="shared" si="633"/>
        <v>0</v>
      </c>
      <c r="U248" s="641">
        <f t="shared" si="634"/>
        <v>0</v>
      </c>
      <c r="V248" s="641">
        <f t="shared" si="635"/>
        <v>0</v>
      </c>
      <c r="W248" s="1082">
        <f t="shared" si="654"/>
        <v>0</v>
      </c>
      <c r="X248" s="641">
        <f t="shared" si="636"/>
        <v>0</v>
      </c>
      <c r="Y248" s="640">
        <f t="shared" si="655"/>
        <v>1</v>
      </c>
      <c r="Z248" s="640" t="str">
        <f t="shared" si="637"/>
        <v>BUKU KAS UMUM</v>
      </c>
      <c r="AA248" s="1083">
        <f t="shared" si="638"/>
        <v>0</v>
      </c>
      <c r="AB248" s="1055">
        <v>10</v>
      </c>
      <c r="AC248" s="1056" t="str">
        <f t="shared" si="656"/>
        <v>BUKU PEMBANTU PAJAK UP &amp; LS</v>
      </c>
      <c r="AD248" s="1057">
        <f t="shared" si="657"/>
        <v>0</v>
      </c>
      <c r="AE248" s="1057">
        <f t="shared" si="658"/>
        <v>0</v>
      </c>
      <c r="AF248" s="1057">
        <f t="shared" si="659"/>
        <v>0</v>
      </c>
      <c r="AG248" s="1057">
        <f t="shared" si="660"/>
        <v>0</v>
      </c>
      <c r="AH248" s="1057">
        <f t="shared" si="661"/>
        <v>0</v>
      </c>
      <c r="AI248" s="1058">
        <f t="shared" ref="AI248" si="770">AB248</f>
        <v>10</v>
      </c>
      <c r="AJ248" s="1058" t="str">
        <f t="shared" si="662"/>
        <v>BUKU PEMBANTU PAJAK UP &amp; LS</v>
      </c>
      <c r="AK248" s="1059">
        <f t="shared" si="639"/>
        <v>0</v>
      </c>
      <c r="AL248" s="1014">
        <v>2</v>
      </c>
      <c r="AM248" s="1015" t="str">
        <f t="shared" si="663"/>
        <v>BUKU PEMBANTU KAS TUNAI</v>
      </c>
      <c r="AN248" s="1016">
        <f t="shared" si="640"/>
        <v>0</v>
      </c>
      <c r="AO248" s="1015">
        <f t="shared" ref="AO248" si="771">AL248</f>
        <v>2</v>
      </c>
      <c r="AP248" s="1015" t="str">
        <f t="shared" si="664"/>
        <v>BUKU PEMBANTU KAS TUNAI</v>
      </c>
      <c r="AQ248" s="1017">
        <f t="shared" si="754"/>
        <v>0</v>
      </c>
      <c r="AR248" s="979">
        <v>3</v>
      </c>
      <c r="AS248" s="980" t="str">
        <f t="shared" si="665"/>
        <v>BUKU PEMBANTU BANK</v>
      </c>
      <c r="AT248" s="981">
        <f t="shared" si="641"/>
        <v>0</v>
      </c>
      <c r="AU248" s="981">
        <f t="shared" si="642"/>
        <v>0</v>
      </c>
      <c r="AV248" s="982">
        <f t="shared" si="666"/>
        <v>0</v>
      </c>
      <c r="AW248" s="983">
        <f t="shared" ref="AW248" si="772">AR248</f>
        <v>3</v>
      </c>
      <c r="AX248" s="980" t="str">
        <f t="shared" si="667"/>
        <v>BUKU PEMBANTU BANK</v>
      </c>
      <c r="AY248" s="984">
        <f t="shared" si="643"/>
        <v>0</v>
      </c>
      <c r="AZ248" s="702">
        <v>4</v>
      </c>
      <c r="BA248" s="649" t="str">
        <f t="shared" si="668"/>
        <v>BUKU PEMBANTU BPP</v>
      </c>
      <c r="BB248" s="651">
        <f t="shared" si="755"/>
        <v>0</v>
      </c>
      <c r="BC248" s="650">
        <f t="shared" ref="BC248" si="773">AZ248</f>
        <v>4</v>
      </c>
      <c r="BD248" s="649" t="str">
        <f t="shared" si="669"/>
        <v>BUKU PEMBANTU BPP</v>
      </c>
      <c r="BE248" s="709">
        <f t="shared" si="756"/>
        <v>0</v>
      </c>
      <c r="BF248" s="944">
        <v>5</v>
      </c>
      <c r="BG248" s="945" t="str">
        <f t="shared" si="670"/>
        <v>BUKU PEMBANTU UANG PERSEDIAAN</v>
      </c>
      <c r="BH248" s="946">
        <f t="shared" si="644"/>
        <v>0</v>
      </c>
      <c r="BI248" s="945">
        <f t="shared" ref="BI248" si="774">BF248</f>
        <v>5</v>
      </c>
      <c r="BJ248" s="947" t="str">
        <f t="shared" si="671"/>
        <v>BUKU PEMBANTU UANG PERSEDIAAN</v>
      </c>
      <c r="BK248" s="948">
        <f t="shared" si="757"/>
        <v>0</v>
      </c>
      <c r="BL248" s="909">
        <v>6</v>
      </c>
      <c r="BM248" s="910" t="str">
        <f t="shared" si="672"/>
        <v>BUKU PEMBANTU LS BENDAHARA</v>
      </c>
      <c r="BN248" s="911">
        <f t="shared" si="645"/>
        <v>0</v>
      </c>
      <c r="BO248" s="910">
        <f t="shared" ref="BO248" si="775">BL248</f>
        <v>6</v>
      </c>
      <c r="BP248" s="912" t="str">
        <f t="shared" si="673"/>
        <v>BUKU PEMBANTU LS BENDAHARA</v>
      </c>
      <c r="BQ248" s="913">
        <f t="shared" si="646"/>
        <v>0</v>
      </c>
      <c r="BR248" s="702">
        <v>7</v>
      </c>
      <c r="BS248" s="650" t="str">
        <f t="shared" si="674"/>
        <v>BUKU PEMBANTU UANG MUKA PERJADIN</v>
      </c>
      <c r="BT248" s="651">
        <f t="shared" si="647"/>
        <v>0</v>
      </c>
      <c r="BU248" s="650">
        <f t="shared" ref="BU248" si="776">BR248</f>
        <v>7</v>
      </c>
      <c r="BV248" s="649" t="str">
        <f t="shared" si="675"/>
        <v>BUKU PEMBANTU UANG MUKA PERJADIN</v>
      </c>
      <c r="BW248" s="709">
        <f t="shared" si="648"/>
        <v>0</v>
      </c>
      <c r="BX248" s="873">
        <v>8</v>
      </c>
      <c r="BY248" s="874" t="str">
        <f t="shared" si="676"/>
        <v>BUKU PEMBANTU PAJAK UP</v>
      </c>
      <c r="BZ248" s="875">
        <f t="shared" si="749"/>
        <v>0</v>
      </c>
      <c r="CA248" s="876">
        <f t="shared" ref="CA248" si="777">BX248</f>
        <v>8</v>
      </c>
      <c r="CB248" s="874" t="str">
        <f t="shared" si="677"/>
        <v>BUKU PEMBANTU PAJAK UP</v>
      </c>
      <c r="CC248" s="877">
        <f t="shared" si="758"/>
        <v>0</v>
      </c>
      <c r="CD248" s="805">
        <v>9</v>
      </c>
      <c r="CE248" s="806" t="str">
        <f t="shared" si="678"/>
        <v>BUKU PEMBANTU BUNGA REKENING</v>
      </c>
      <c r="CF248" s="807">
        <f t="shared" si="649"/>
        <v>0</v>
      </c>
      <c r="CG248" s="806">
        <f t="shared" ref="CG248" si="778">CD248</f>
        <v>9</v>
      </c>
      <c r="CH248" s="806" t="str">
        <f t="shared" si="679"/>
        <v>BUKU PEMBANTU BUNGA REKENING</v>
      </c>
      <c r="CI248" s="808">
        <f t="shared" si="650"/>
        <v>0</v>
      </c>
      <c r="CJ248" s="835">
        <v>10</v>
      </c>
      <c r="CK248" s="836" t="str">
        <f t="shared" si="680"/>
        <v>BUKU PEMBANTU PAJAK UP &amp; LS</v>
      </c>
      <c r="CL248" s="837">
        <f t="shared" si="681"/>
        <v>0</v>
      </c>
      <c r="CM248" s="836">
        <f t="shared" ref="CM248" si="779">CJ248</f>
        <v>10</v>
      </c>
      <c r="CN248" s="836" t="str">
        <f t="shared" si="682"/>
        <v>BUKU PEMBANTU PAJAK UP &amp; LS</v>
      </c>
      <c r="CO248" s="838">
        <f t="shared" si="683"/>
        <v>0</v>
      </c>
      <c r="CP248" s="786">
        <f t="shared" si="684"/>
        <v>0</v>
      </c>
      <c r="CQ248" s="787">
        <f t="shared" si="685"/>
        <v>0</v>
      </c>
      <c r="CR248" s="782">
        <f t="shared" si="686"/>
        <v>0</v>
      </c>
      <c r="CS248" s="733">
        <v>11</v>
      </c>
      <c r="CT248" s="734" t="str">
        <f t="shared" si="687"/>
        <v>BUKU PENGESAHAN BELANJA</v>
      </c>
      <c r="CU248" s="735">
        <f t="shared" si="688"/>
        <v>0</v>
      </c>
      <c r="CV248" s="734">
        <f t="shared" ref="CV248" si="780">CS248</f>
        <v>11</v>
      </c>
      <c r="CW248" s="736" t="str">
        <f t="shared" si="689"/>
        <v>BUKU PENGESAHAN BELANJA</v>
      </c>
      <c r="CX248" s="737">
        <f t="shared" si="690"/>
        <v>0</v>
      </c>
      <c r="CY248" s="769">
        <v>12</v>
      </c>
      <c r="CZ248" s="770" t="str">
        <f t="shared" si="651"/>
        <v>BUKU PENGEMBALIAN BELANJA</v>
      </c>
      <c r="DA248" s="771">
        <f t="shared" si="730"/>
        <v>0</v>
      </c>
      <c r="DB248" s="770">
        <f t="shared" si="704"/>
        <v>12</v>
      </c>
      <c r="DC248" s="770" t="str">
        <f t="shared" si="691"/>
        <v>BUKU PENGEMBALIAN BELANJA</v>
      </c>
      <c r="DD248" s="772">
        <f t="shared" si="692"/>
        <v>0</v>
      </c>
    </row>
    <row r="249" spans="1:108" ht="11.25" customHeight="1" x14ac:dyDescent="0.2">
      <c r="A249" s="647"/>
      <c r="B249" s="63"/>
      <c r="C249" s="677"/>
      <c r="D249" s="540"/>
      <c r="E249" s="648"/>
      <c r="F249" s="610"/>
      <c r="G249" s="649"/>
      <c r="H249" s="624"/>
      <c r="I249" s="542"/>
      <c r="J249" s="650"/>
      <c r="K249" s="527"/>
      <c r="L249" s="529"/>
      <c r="M249" s="527"/>
      <c r="N249" s="543"/>
      <c r="O249" s="651">
        <f t="shared" si="652"/>
        <v>0</v>
      </c>
      <c r="P249" s="1090">
        <f t="shared" si="653"/>
        <v>0</v>
      </c>
      <c r="Q249" s="641">
        <f t="shared" si="631"/>
        <v>0</v>
      </c>
      <c r="R249" s="640">
        <v>1</v>
      </c>
      <c r="S249" s="640" t="str">
        <f t="shared" si="632"/>
        <v>BUKU KAS UMUM</v>
      </c>
      <c r="T249" s="641">
        <f t="shared" si="633"/>
        <v>0</v>
      </c>
      <c r="U249" s="641">
        <f t="shared" si="634"/>
        <v>0</v>
      </c>
      <c r="V249" s="641">
        <f t="shared" si="635"/>
        <v>0</v>
      </c>
      <c r="W249" s="1082">
        <f t="shared" si="654"/>
        <v>0</v>
      </c>
      <c r="X249" s="641">
        <f t="shared" si="636"/>
        <v>0</v>
      </c>
      <c r="Y249" s="640">
        <f t="shared" si="655"/>
        <v>1</v>
      </c>
      <c r="Z249" s="640" t="str">
        <f t="shared" si="637"/>
        <v>BUKU KAS UMUM</v>
      </c>
      <c r="AA249" s="1083">
        <f t="shared" si="638"/>
        <v>0</v>
      </c>
      <c r="AB249" s="1055">
        <v>10</v>
      </c>
      <c r="AC249" s="1056" t="str">
        <f t="shared" si="656"/>
        <v>BUKU PEMBANTU PAJAK UP &amp; LS</v>
      </c>
      <c r="AD249" s="1057">
        <f t="shared" si="657"/>
        <v>0</v>
      </c>
      <c r="AE249" s="1057">
        <f t="shared" si="658"/>
        <v>0</v>
      </c>
      <c r="AF249" s="1057">
        <f t="shared" si="659"/>
        <v>0</v>
      </c>
      <c r="AG249" s="1057">
        <f t="shared" si="660"/>
        <v>0</v>
      </c>
      <c r="AH249" s="1057">
        <f t="shared" si="661"/>
        <v>0</v>
      </c>
      <c r="AI249" s="1058">
        <f t="shared" si="727"/>
        <v>10</v>
      </c>
      <c r="AJ249" s="1058" t="str">
        <f t="shared" si="662"/>
        <v>BUKU PEMBANTU PAJAK UP &amp; LS</v>
      </c>
      <c r="AK249" s="1059">
        <f t="shared" si="639"/>
        <v>0</v>
      </c>
      <c r="AL249" s="1014">
        <v>2</v>
      </c>
      <c r="AM249" s="1015" t="str">
        <f t="shared" si="663"/>
        <v>BUKU PEMBANTU KAS TUNAI</v>
      </c>
      <c r="AN249" s="1016">
        <f t="shared" si="640"/>
        <v>0</v>
      </c>
      <c r="AO249" s="1015">
        <f t="shared" si="601"/>
        <v>2</v>
      </c>
      <c r="AP249" s="1015" t="str">
        <f t="shared" si="664"/>
        <v>BUKU PEMBANTU KAS TUNAI</v>
      </c>
      <c r="AQ249" s="1017">
        <f t="shared" si="754"/>
        <v>0</v>
      </c>
      <c r="AR249" s="979">
        <v>3</v>
      </c>
      <c r="AS249" s="980" t="str">
        <f t="shared" si="665"/>
        <v>BUKU PEMBANTU BANK</v>
      </c>
      <c r="AT249" s="981">
        <f t="shared" si="641"/>
        <v>0</v>
      </c>
      <c r="AU249" s="981">
        <f t="shared" si="642"/>
        <v>0</v>
      </c>
      <c r="AV249" s="982">
        <f t="shared" si="666"/>
        <v>0</v>
      </c>
      <c r="AW249" s="983">
        <f t="shared" si="728"/>
        <v>3</v>
      </c>
      <c r="AX249" s="980" t="str">
        <f t="shared" si="667"/>
        <v>BUKU PEMBANTU BANK</v>
      </c>
      <c r="AY249" s="984">
        <f t="shared" si="643"/>
        <v>0</v>
      </c>
      <c r="AZ249" s="702">
        <v>4</v>
      </c>
      <c r="BA249" s="649" t="str">
        <f t="shared" si="668"/>
        <v>BUKU PEMBANTU BPP</v>
      </c>
      <c r="BB249" s="651">
        <f t="shared" si="755"/>
        <v>0</v>
      </c>
      <c r="BC249" s="650">
        <f t="shared" si="602"/>
        <v>4</v>
      </c>
      <c r="BD249" s="649" t="str">
        <f t="shared" si="669"/>
        <v>BUKU PEMBANTU BPP</v>
      </c>
      <c r="BE249" s="709">
        <f t="shared" si="756"/>
        <v>0</v>
      </c>
      <c r="BF249" s="944">
        <v>5</v>
      </c>
      <c r="BG249" s="945" t="str">
        <f t="shared" si="670"/>
        <v>BUKU PEMBANTU UANG PERSEDIAAN</v>
      </c>
      <c r="BH249" s="946">
        <f t="shared" si="644"/>
        <v>0</v>
      </c>
      <c r="BI249" s="945">
        <f t="shared" si="603"/>
        <v>5</v>
      </c>
      <c r="BJ249" s="947" t="str">
        <f t="shared" si="671"/>
        <v>BUKU PEMBANTU UANG PERSEDIAAN</v>
      </c>
      <c r="BK249" s="948">
        <f t="shared" si="757"/>
        <v>0</v>
      </c>
      <c r="BL249" s="909">
        <v>6</v>
      </c>
      <c r="BM249" s="910" t="str">
        <f t="shared" si="672"/>
        <v>BUKU PEMBANTU LS BENDAHARA</v>
      </c>
      <c r="BN249" s="911">
        <f t="shared" si="645"/>
        <v>0</v>
      </c>
      <c r="BO249" s="910">
        <f t="shared" si="604"/>
        <v>6</v>
      </c>
      <c r="BP249" s="912" t="str">
        <f t="shared" si="673"/>
        <v>BUKU PEMBANTU LS BENDAHARA</v>
      </c>
      <c r="BQ249" s="913">
        <f t="shared" si="646"/>
        <v>0</v>
      </c>
      <c r="BR249" s="702">
        <v>7</v>
      </c>
      <c r="BS249" s="650" t="str">
        <f t="shared" si="674"/>
        <v>BUKU PEMBANTU UANG MUKA PERJADIN</v>
      </c>
      <c r="BT249" s="651">
        <f t="shared" si="647"/>
        <v>0</v>
      </c>
      <c r="BU249" s="650">
        <f t="shared" si="605"/>
        <v>7</v>
      </c>
      <c r="BV249" s="649" t="str">
        <f t="shared" si="675"/>
        <v>BUKU PEMBANTU UANG MUKA PERJADIN</v>
      </c>
      <c r="BW249" s="709">
        <f t="shared" si="648"/>
        <v>0</v>
      </c>
      <c r="BX249" s="873">
        <v>8</v>
      </c>
      <c r="BY249" s="874" t="str">
        <f t="shared" si="676"/>
        <v>BUKU PEMBANTU PAJAK UP</v>
      </c>
      <c r="BZ249" s="875">
        <f t="shared" si="749"/>
        <v>0</v>
      </c>
      <c r="CA249" s="876">
        <f t="shared" si="606"/>
        <v>8</v>
      </c>
      <c r="CB249" s="874" t="str">
        <f t="shared" si="677"/>
        <v>BUKU PEMBANTU PAJAK UP</v>
      </c>
      <c r="CC249" s="877">
        <f t="shared" si="758"/>
        <v>0</v>
      </c>
      <c r="CD249" s="805">
        <v>9</v>
      </c>
      <c r="CE249" s="806" t="str">
        <f t="shared" si="678"/>
        <v>BUKU PEMBANTU BUNGA REKENING</v>
      </c>
      <c r="CF249" s="807">
        <f t="shared" si="649"/>
        <v>0</v>
      </c>
      <c r="CG249" s="806">
        <f t="shared" si="607"/>
        <v>9</v>
      </c>
      <c r="CH249" s="806" t="str">
        <f t="shared" si="679"/>
        <v>BUKU PEMBANTU BUNGA REKENING</v>
      </c>
      <c r="CI249" s="808">
        <f t="shared" si="650"/>
        <v>0</v>
      </c>
      <c r="CJ249" s="835">
        <v>10</v>
      </c>
      <c r="CK249" s="836" t="str">
        <f t="shared" si="680"/>
        <v>BUKU PEMBANTU PAJAK UP &amp; LS</v>
      </c>
      <c r="CL249" s="837">
        <f t="shared" si="681"/>
        <v>0</v>
      </c>
      <c r="CM249" s="836">
        <f t="shared" si="608"/>
        <v>10</v>
      </c>
      <c r="CN249" s="836" t="str">
        <f t="shared" si="682"/>
        <v>BUKU PEMBANTU PAJAK UP &amp; LS</v>
      </c>
      <c r="CO249" s="838">
        <f t="shared" si="683"/>
        <v>0</v>
      </c>
      <c r="CP249" s="786">
        <f t="shared" si="684"/>
        <v>0</v>
      </c>
      <c r="CQ249" s="787">
        <f t="shared" si="685"/>
        <v>0</v>
      </c>
      <c r="CR249" s="782">
        <f t="shared" si="686"/>
        <v>0</v>
      </c>
      <c r="CS249" s="733">
        <v>11</v>
      </c>
      <c r="CT249" s="734" t="str">
        <f t="shared" si="687"/>
        <v>BUKU PENGESAHAN BELANJA</v>
      </c>
      <c r="CU249" s="735">
        <f t="shared" si="688"/>
        <v>0</v>
      </c>
      <c r="CV249" s="734">
        <f t="shared" si="729"/>
        <v>11</v>
      </c>
      <c r="CW249" s="736" t="str">
        <f t="shared" si="689"/>
        <v>BUKU PENGESAHAN BELANJA</v>
      </c>
      <c r="CX249" s="737">
        <f t="shared" si="690"/>
        <v>0</v>
      </c>
      <c r="CY249" s="769">
        <v>12</v>
      </c>
      <c r="CZ249" s="770" t="str">
        <f t="shared" si="651"/>
        <v>BUKU PENGEMBALIAN BELANJA</v>
      </c>
      <c r="DA249" s="771">
        <f t="shared" si="730"/>
        <v>0</v>
      </c>
      <c r="DB249" s="770">
        <f t="shared" si="704"/>
        <v>12</v>
      </c>
      <c r="DC249" s="770" t="str">
        <f t="shared" si="691"/>
        <v>BUKU PENGEMBALIAN BELANJA</v>
      </c>
      <c r="DD249" s="772">
        <f t="shared" si="692"/>
        <v>0</v>
      </c>
    </row>
    <row r="250" spans="1:108" ht="11.25" customHeight="1" x14ac:dyDescent="0.2">
      <c r="A250" s="647"/>
      <c r="B250" s="63"/>
      <c r="C250" s="677"/>
      <c r="D250" s="601"/>
      <c r="E250" s="648"/>
      <c r="F250" s="610"/>
      <c r="G250" s="649"/>
      <c r="H250" s="624"/>
      <c r="I250" s="542"/>
      <c r="J250" s="650"/>
      <c r="K250" s="688"/>
      <c r="L250" s="529"/>
      <c r="M250" s="688"/>
      <c r="N250" s="543"/>
      <c r="O250" s="651">
        <f t="shared" si="652"/>
        <v>0</v>
      </c>
      <c r="P250" s="1090">
        <f t="shared" si="653"/>
        <v>0</v>
      </c>
      <c r="Q250" s="641">
        <f t="shared" si="631"/>
        <v>0</v>
      </c>
      <c r="R250" s="640">
        <v>1</v>
      </c>
      <c r="S250" s="640" t="str">
        <f t="shared" si="632"/>
        <v>BUKU KAS UMUM</v>
      </c>
      <c r="T250" s="641">
        <f t="shared" si="633"/>
        <v>0</v>
      </c>
      <c r="U250" s="641">
        <f t="shared" si="634"/>
        <v>0</v>
      </c>
      <c r="V250" s="641">
        <f t="shared" si="635"/>
        <v>0</v>
      </c>
      <c r="W250" s="1082">
        <f t="shared" si="654"/>
        <v>0</v>
      </c>
      <c r="X250" s="641">
        <f t="shared" si="636"/>
        <v>0</v>
      </c>
      <c r="Y250" s="640">
        <f t="shared" si="655"/>
        <v>1</v>
      </c>
      <c r="Z250" s="640" t="str">
        <f t="shared" si="637"/>
        <v>BUKU KAS UMUM</v>
      </c>
      <c r="AA250" s="1083">
        <f t="shared" si="638"/>
        <v>0</v>
      </c>
      <c r="AB250" s="1055">
        <v>10</v>
      </c>
      <c r="AC250" s="1056" t="str">
        <f t="shared" si="656"/>
        <v>BUKU PEMBANTU PAJAK UP &amp; LS</v>
      </c>
      <c r="AD250" s="1057">
        <f t="shared" si="657"/>
        <v>0</v>
      </c>
      <c r="AE250" s="1057">
        <f t="shared" si="658"/>
        <v>0</v>
      </c>
      <c r="AF250" s="1057">
        <f t="shared" si="659"/>
        <v>0</v>
      </c>
      <c r="AG250" s="1057">
        <f t="shared" si="660"/>
        <v>0</v>
      </c>
      <c r="AH250" s="1057">
        <f t="shared" si="661"/>
        <v>0</v>
      </c>
      <c r="AI250" s="1058">
        <f t="shared" ref="AI250:AI319" si="781">AB250</f>
        <v>10</v>
      </c>
      <c r="AJ250" s="1058" t="str">
        <f t="shared" si="662"/>
        <v>BUKU PEMBANTU PAJAK UP &amp; LS</v>
      </c>
      <c r="AK250" s="1059">
        <f t="shared" si="639"/>
        <v>0</v>
      </c>
      <c r="AL250" s="1014">
        <v>2</v>
      </c>
      <c r="AM250" s="1015" t="str">
        <f t="shared" si="663"/>
        <v>BUKU PEMBANTU KAS TUNAI</v>
      </c>
      <c r="AN250" s="1016">
        <f t="shared" si="640"/>
        <v>0</v>
      </c>
      <c r="AO250" s="1015">
        <f t="shared" ref="AO250:AO319" si="782">AL250</f>
        <v>2</v>
      </c>
      <c r="AP250" s="1015" t="str">
        <f t="shared" si="664"/>
        <v>BUKU PEMBANTU KAS TUNAI</v>
      </c>
      <c r="AQ250" s="1017">
        <f t="shared" si="754"/>
        <v>0</v>
      </c>
      <c r="AR250" s="979">
        <v>3</v>
      </c>
      <c r="AS250" s="980" t="str">
        <f t="shared" si="665"/>
        <v>BUKU PEMBANTU BANK</v>
      </c>
      <c r="AT250" s="981">
        <f t="shared" si="641"/>
        <v>0</v>
      </c>
      <c r="AU250" s="981">
        <f t="shared" si="642"/>
        <v>0</v>
      </c>
      <c r="AV250" s="982">
        <f t="shared" si="666"/>
        <v>0</v>
      </c>
      <c r="AW250" s="983">
        <f t="shared" ref="AW250:AW319" si="783">AR250</f>
        <v>3</v>
      </c>
      <c r="AX250" s="980" t="str">
        <f t="shared" si="667"/>
        <v>BUKU PEMBANTU BANK</v>
      </c>
      <c r="AY250" s="984">
        <f t="shared" si="643"/>
        <v>0</v>
      </c>
      <c r="AZ250" s="702">
        <v>4</v>
      </c>
      <c r="BA250" s="649" t="str">
        <f t="shared" si="668"/>
        <v>BUKU PEMBANTU BPP</v>
      </c>
      <c r="BB250" s="651">
        <f t="shared" si="755"/>
        <v>0</v>
      </c>
      <c r="BC250" s="650">
        <f t="shared" ref="BC250:BC319" si="784">AZ250</f>
        <v>4</v>
      </c>
      <c r="BD250" s="649" t="str">
        <f t="shared" si="669"/>
        <v>BUKU PEMBANTU BPP</v>
      </c>
      <c r="BE250" s="709">
        <f t="shared" si="756"/>
        <v>0</v>
      </c>
      <c r="BF250" s="944">
        <v>5</v>
      </c>
      <c r="BG250" s="945" t="str">
        <f t="shared" si="670"/>
        <v>BUKU PEMBANTU UANG PERSEDIAAN</v>
      </c>
      <c r="BH250" s="946">
        <f t="shared" si="644"/>
        <v>0</v>
      </c>
      <c r="BI250" s="945">
        <f t="shared" ref="BI250:BI319" si="785">BF250</f>
        <v>5</v>
      </c>
      <c r="BJ250" s="947" t="str">
        <f t="shared" si="671"/>
        <v>BUKU PEMBANTU UANG PERSEDIAAN</v>
      </c>
      <c r="BK250" s="948">
        <f t="shared" si="757"/>
        <v>0</v>
      </c>
      <c r="BL250" s="909">
        <v>6</v>
      </c>
      <c r="BM250" s="910" t="str">
        <f t="shared" si="672"/>
        <v>BUKU PEMBANTU LS BENDAHARA</v>
      </c>
      <c r="BN250" s="911">
        <f t="shared" si="645"/>
        <v>0</v>
      </c>
      <c r="BO250" s="910">
        <f t="shared" ref="BO250:BO319" si="786">BL250</f>
        <v>6</v>
      </c>
      <c r="BP250" s="912" t="str">
        <f t="shared" si="673"/>
        <v>BUKU PEMBANTU LS BENDAHARA</v>
      </c>
      <c r="BQ250" s="913">
        <f t="shared" si="646"/>
        <v>0</v>
      </c>
      <c r="BR250" s="702">
        <v>7</v>
      </c>
      <c r="BS250" s="650" t="str">
        <f t="shared" si="674"/>
        <v>BUKU PEMBANTU UANG MUKA PERJADIN</v>
      </c>
      <c r="BT250" s="651">
        <f t="shared" si="647"/>
        <v>0</v>
      </c>
      <c r="BU250" s="650">
        <f t="shared" ref="BU250:BU319" si="787">BR250</f>
        <v>7</v>
      </c>
      <c r="BV250" s="649" t="str">
        <f t="shared" si="675"/>
        <v>BUKU PEMBANTU UANG MUKA PERJADIN</v>
      </c>
      <c r="BW250" s="709">
        <f t="shared" si="648"/>
        <v>0</v>
      </c>
      <c r="BX250" s="873">
        <v>8</v>
      </c>
      <c r="BY250" s="874" t="str">
        <f t="shared" si="676"/>
        <v>BUKU PEMBANTU PAJAK UP</v>
      </c>
      <c r="BZ250" s="875">
        <f t="shared" si="749"/>
        <v>0</v>
      </c>
      <c r="CA250" s="876">
        <f t="shared" ref="CA250:CA319" si="788">BX250</f>
        <v>8</v>
      </c>
      <c r="CB250" s="874" t="str">
        <f t="shared" si="677"/>
        <v>BUKU PEMBANTU PAJAK UP</v>
      </c>
      <c r="CC250" s="877">
        <f t="shared" si="758"/>
        <v>0</v>
      </c>
      <c r="CD250" s="805">
        <v>9</v>
      </c>
      <c r="CE250" s="806" t="str">
        <f t="shared" si="678"/>
        <v>BUKU PEMBANTU BUNGA REKENING</v>
      </c>
      <c r="CF250" s="807">
        <f t="shared" si="649"/>
        <v>0</v>
      </c>
      <c r="CG250" s="806">
        <f t="shared" ref="CG250:CG319" si="789">CD250</f>
        <v>9</v>
      </c>
      <c r="CH250" s="806" t="str">
        <f t="shared" si="679"/>
        <v>BUKU PEMBANTU BUNGA REKENING</v>
      </c>
      <c r="CI250" s="808">
        <f t="shared" si="650"/>
        <v>0</v>
      </c>
      <c r="CJ250" s="835">
        <v>10</v>
      </c>
      <c r="CK250" s="836" t="str">
        <f t="shared" si="680"/>
        <v>BUKU PEMBANTU PAJAK UP &amp; LS</v>
      </c>
      <c r="CL250" s="837">
        <f t="shared" si="681"/>
        <v>0</v>
      </c>
      <c r="CM250" s="836">
        <f t="shared" ref="CM250:CM319" si="790">CJ250</f>
        <v>10</v>
      </c>
      <c r="CN250" s="836" t="str">
        <f t="shared" si="682"/>
        <v>BUKU PEMBANTU PAJAK UP &amp; LS</v>
      </c>
      <c r="CO250" s="838">
        <f t="shared" si="683"/>
        <v>0</v>
      </c>
      <c r="CP250" s="786">
        <f t="shared" si="684"/>
        <v>0</v>
      </c>
      <c r="CQ250" s="787">
        <f t="shared" si="685"/>
        <v>0</v>
      </c>
      <c r="CR250" s="782">
        <f t="shared" si="686"/>
        <v>0</v>
      </c>
      <c r="CS250" s="733">
        <v>11</v>
      </c>
      <c r="CT250" s="734" t="str">
        <f t="shared" si="687"/>
        <v>BUKU PENGESAHAN BELANJA</v>
      </c>
      <c r="CU250" s="735">
        <f t="shared" si="688"/>
        <v>0</v>
      </c>
      <c r="CV250" s="734">
        <f t="shared" ref="CV250:CV319" si="791">CS250</f>
        <v>11</v>
      </c>
      <c r="CW250" s="736" t="str">
        <f t="shared" si="689"/>
        <v>BUKU PENGESAHAN BELANJA</v>
      </c>
      <c r="CX250" s="737">
        <f t="shared" si="690"/>
        <v>0</v>
      </c>
      <c r="CY250" s="769">
        <v>12</v>
      </c>
      <c r="CZ250" s="770" t="str">
        <f t="shared" si="651"/>
        <v>BUKU PENGEMBALIAN BELANJA</v>
      </c>
      <c r="DA250" s="771">
        <f t="shared" si="730"/>
        <v>0</v>
      </c>
      <c r="DB250" s="770">
        <f t="shared" si="704"/>
        <v>12</v>
      </c>
      <c r="DC250" s="770" t="str">
        <f t="shared" si="691"/>
        <v>BUKU PENGEMBALIAN BELANJA</v>
      </c>
      <c r="DD250" s="772">
        <f t="shared" si="692"/>
        <v>0</v>
      </c>
    </row>
    <row r="251" spans="1:108" ht="11.25" customHeight="1" x14ac:dyDescent="0.2">
      <c r="A251" s="647"/>
      <c r="B251" s="63"/>
      <c r="C251" s="677"/>
      <c r="D251" s="540"/>
      <c r="E251" s="648"/>
      <c r="F251" s="611"/>
      <c r="G251" s="649"/>
      <c r="H251" s="624"/>
      <c r="I251" s="542"/>
      <c r="J251" s="650"/>
      <c r="K251" s="688"/>
      <c r="L251" s="529"/>
      <c r="M251" s="688"/>
      <c r="N251" s="543"/>
      <c r="O251" s="651">
        <f t="shared" si="652"/>
        <v>0</v>
      </c>
      <c r="P251" s="1090">
        <f t="shared" si="653"/>
        <v>0</v>
      </c>
      <c r="Q251" s="641">
        <f t="shared" si="631"/>
        <v>0</v>
      </c>
      <c r="R251" s="640">
        <v>1</v>
      </c>
      <c r="S251" s="640" t="str">
        <f t="shared" si="632"/>
        <v>BUKU KAS UMUM</v>
      </c>
      <c r="T251" s="641">
        <f t="shared" si="633"/>
        <v>0</v>
      </c>
      <c r="U251" s="641">
        <f t="shared" si="634"/>
        <v>0</v>
      </c>
      <c r="V251" s="641">
        <f t="shared" si="635"/>
        <v>0</v>
      </c>
      <c r="W251" s="1082">
        <f t="shared" si="654"/>
        <v>0</v>
      </c>
      <c r="X251" s="641">
        <f t="shared" si="636"/>
        <v>0</v>
      </c>
      <c r="Y251" s="640">
        <f t="shared" si="655"/>
        <v>1</v>
      </c>
      <c r="Z251" s="640" t="str">
        <f t="shared" si="637"/>
        <v>BUKU KAS UMUM</v>
      </c>
      <c r="AA251" s="1083">
        <f t="shared" si="638"/>
        <v>0</v>
      </c>
      <c r="AB251" s="1055">
        <v>10</v>
      </c>
      <c r="AC251" s="1056" t="str">
        <f t="shared" si="656"/>
        <v>BUKU PEMBANTU PAJAK UP &amp; LS</v>
      </c>
      <c r="AD251" s="1057">
        <f t="shared" si="657"/>
        <v>0</v>
      </c>
      <c r="AE251" s="1057">
        <f t="shared" si="658"/>
        <v>0</v>
      </c>
      <c r="AF251" s="1057">
        <f t="shared" si="659"/>
        <v>0</v>
      </c>
      <c r="AG251" s="1057">
        <f t="shared" si="660"/>
        <v>0</v>
      </c>
      <c r="AH251" s="1057">
        <f t="shared" si="661"/>
        <v>0</v>
      </c>
      <c r="AI251" s="1058">
        <f t="shared" si="781"/>
        <v>10</v>
      </c>
      <c r="AJ251" s="1058" t="str">
        <f t="shared" si="662"/>
        <v>BUKU PEMBANTU PAJAK UP &amp; LS</v>
      </c>
      <c r="AK251" s="1059">
        <f t="shared" si="639"/>
        <v>0</v>
      </c>
      <c r="AL251" s="1014">
        <v>2</v>
      </c>
      <c r="AM251" s="1015" t="str">
        <f t="shared" si="663"/>
        <v>BUKU PEMBANTU KAS TUNAI</v>
      </c>
      <c r="AN251" s="1016">
        <f t="shared" si="640"/>
        <v>0</v>
      </c>
      <c r="AO251" s="1015">
        <f t="shared" si="782"/>
        <v>2</v>
      </c>
      <c r="AP251" s="1015" t="str">
        <f t="shared" si="664"/>
        <v>BUKU PEMBANTU KAS TUNAI</v>
      </c>
      <c r="AQ251" s="1017">
        <f t="shared" si="754"/>
        <v>0</v>
      </c>
      <c r="AR251" s="979">
        <v>3</v>
      </c>
      <c r="AS251" s="980" t="str">
        <f t="shared" si="665"/>
        <v>BUKU PEMBANTU BANK</v>
      </c>
      <c r="AT251" s="981">
        <f t="shared" si="641"/>
        <v>0</v>
      </c>
      <c r="AU251" s="981">
        <f t="shared" si="642"/>
        <v>0</v>
      </c>
      <c r="AV251" s="982">
        <f t="shared" si="666"/>
        <v>0</v>
      </c>
      <c r="AW251" s="983">
        <f t="shared" si="783"/>
        <v>3</v>
      </c>
      <c r="AX251" s="980" t="str">
        <f t="shared" si="667"/>
        <v>BUKU PEMBANTU BANK</v>
      </c>
      <c r="AY251" s="984">
        <f t="shared" si="643"/>
        <v>0</v>
      </c>
      <c r="AZ251" s="702">
        <v>4</v>
      </c>
      <c r="BA251" s="649" t="str">
        <f t="shared" si="668"/>
        <v>BUKU PEMBANTU BPP</v>
      </c>
      <c r="BB251" s="651">
        <f t="shared" si="755"/>
        <v>0</v>
      </c>
      <c r="BC251" s="650">
        <f t="shared" si="784"/>
        <v>4</v>
      </c>
      <c r="BD251" s="649" t="str">
        <f t="shared" si="669"/>
        <v>BUKU PEMBANTU BPP</v>
      </c>
      <c r="BE251" s="709">
        <f t="shared" si="756"/>
        <v>0</v>
      </c>
      <c r="BF251" s="944">
        <v>5</v>
      </c>
      <c r="BG251" s="945" t="str">
        <f t="shared" si="670"/>
        <v>BUKU PEMBANTU UANG PERSEDIAAN</v>
      </c>
      <c r="BH251" s="946">
        <f t="shared" si="644"/>
        <v>0</v>
      </c>
      <c r="BI251" s="945">
        <f t="shared" si="785"/>
        <v>5</v>
      </c>
      <c r="BJ251" s="947" t="str">
        <f t="shared" si="671"/>
        <v>BUKU PEMBANTU UANG PERSEDIAAN</v>
      </c>
      <c r="BK251" s="948">
        <f t="shared" si="757"/>
        <v>0</v>
      </c>
      <c r="BL251" s="909">
        <v>6</v>
      </c>
      <c r="BM251" s="910" t="str">
        <f t="shared" si="672"/>
        <v>BUKU PEMBANTU LS BENDAHARA</v>
      </c>
      <c r="BN251" s="911">
        <f t="shared" si="645"/>
        <v>0</v>
      </c>
      <c r="BO251" s="910">
        <f t="shared" si="786"/>
        <v>6</v>
      </c>
      <c r="BP251" s="912" t="str">
        <f t="shared" si="673"/>
        <v>BUKU PEMBANTU LS BENDAHARA</v>
      </c>
      <c r="BQ251" s="913">
        <f t="shared" si="646"/>
        <v>0</v>
      </c>
      <c r="BR251" s="702">
        <v>7</v>
      </c>
      <c r="BS251" s="650" t="str">
        <f t="shared" si="674"/>
        <v>BUKU PEMBANTU UANG MUKA PERJADIN</v>
      </c>
      <c r="BT251" s="651">
        <f t="shared" si="647"/>
        <v>0</v>
      </c>
      <c r="BU251" s="650">
        <f t="shared" si="787"/>
        <v>7</v>
      </c>
      <c r="BV251" s="649" t="str">
        <f t="shared" si="675"/>
        <v>BUKU PEMBANTU UANG MUKA PERJADIN</v>
      </c>
      <c r="BW251" s="709">
        <f t="shared" si="648"/>
        <v>0</v>
      </c>
      <c r="BX251" s="873">
        <v>8</v>
      </c>
      <c r="BY251" s="874" t="str">
        <f t="shared" si="676"/>
        <v>BUKU PEMBANTU PAJAK UP</v>
      </c>
      <c r="BZ251" s="875">
        <f t="shared" si="749"/>
        <v>0</v>
      </c>
      <c r="CA251" s="876">
        <f t="shared" si="788"/>
        <v>8</v>
      </c>
      <c r="CB251" s="874" t="str">
        <f t="shared" si="677"/>
        <v>BUKU PEMBANTU PAJAK UP</v>
      </c>
      <c r="CC251" s="877">
        <f t="shared" si="758"/>
        <v>0</v>
      </c>
      <c r="CD251" s="805">
        <v>9</v>
      </c>
      <c r="CE251" s="806" t="str">
        <f t="shared" si="678"/>
        <v>BUKU PEMBANTU BUNGA REKENING</v>
      </c>
      <c r="CF251" s="807">
        <f t="shared" si="649"/>
        <v>0</v>
      </c>
      <c r="CG251" s="806">
        <f t="shared" si="789"/>
        <v>9</v>
      </c>
      <c r="CH251" s="806" t="str">
        <f t="shared" si="679"/>
        <v>BUKU PEMBANTU BUNGA REKENING</v>
      </c>
      <c r="CI251" s="808">
        <f t="shared" si="650"/>
        <v>0</v>
      </c>
      <c r="CJ251" s="835">
        <v>10</v>
      </c>
      <c r="CK251" s="836" t="str">
        <f t="shared" si="680"/>
        <v>BUKU PEMBANTU PAJAK UP &amp; LS</v>
      </c>
      <c r="CL251" s="837">
        <f t="shared" si="681"/>
        <v>0</v>
      </c>
      <c r="CM251" s="836">
        <f t="shared" si="790"/>
        <v>10</v>
      </c>
      <c r="CN251" s="836" t="str">
        <f t="shared" si="682"/>
        <v>BUKU PEMBANTU PAJAK UP &amp; LS</v>
      </c>
      <c r="CO251" s="838">
        <f t="shared" si="683"/>
        <v>0</v>
      </c>
      <c r="CP251" s="786">
        <f t="shared" si="684"/>
        <v>0</v>
      </c>
      <c r="CQ251" s="787">
        <f t="shared" si="685"/>
        <v>0</v>
      </c>
      <c r="CR251" s="782">
        <f t="shared" si="686"/>
        <v>0</v>
      </c>
      <c r="CS251" s="733">
        <v>11</v>
      </c>
      <c r="CT251" s="734" t="str">
        <f t="shared" si="687"/>
        <v>BUKU PENGESAHAN BELANJA</v>
      </c>
      <c r="CU251" s="735">
        <f t="shared" si="688"/>
        <v>0</v>
      </c>
      <c r="CV251" s="734">
        <f t="shared" si="791"/>
        <v>11</v>
      </c>
      <c r="CW251" s="736" t="str">
        <f t="shared" si="689"/>
        <v>BUKU PENGESAHAN BELANJA</v>
      </c>
      <c r="CX251" s="737">
        <f t="shared" si="690"/>
        <v>0</v>
      </c>
      <c r="CY251" s="769">
        <v>12</v>
      </c>
      <c r="CZ251" s="770" t="str">
        <f t="shared" si="651"/>
        <v>BUKU PENGEMBALIAN BELANJA</v>
      </c>
      <c r="DA251" s="771">
        <f t="shared" si="730"/>
        <v>0</v>
      </c>
      <c r="DB251" s="770">
        <f t="shared" si="704"/>
        <v>12</v>
      </c>
      <c r="DC251" s="770" t="str">
        <f t="shared" si="691"/>
        <v>BUKU PENGEMBALIAN BELANJA</v>
      </c>
      <c r="DD251" s="772">
        <f t="shared" si="692"/>
        <v>0</v>
      </c>
    </row>
    <row r="252" spans="1:108" ht="11.25" customHeight="1" x14ac:dyDescent="0.2">
      <c r="A252" s="647"/>
      <c r="B252" s="63"/>
      <c r="C252" s="677"/>
      <c r="D252" s="601"/>
      <c r="E252" s="648"/>
      <c r="F252" s="610"/>
      <c r="G252" s="649"/>
      <c r="H252" s="624"/>
      <c r="I252" s="542"/>
      <c r="J252" s="650"/>
      <c r="K252" s="543"/>
      <c r="L252" s="529"/>
      <c r="M252" s="527"/>
      <c r="N252" s="543"/>
      <c r="O252" s="651">
        <f t="shared" si="652"/>
        <v>0</v>
      </c>
      <c r="P252" s="1090">
        <f t="shared" si="653"/>
        <v>0</v>
      </c>
      <c r="Q252" s="641">
        <f t="shared" si="631"/>
        <v>0</v>
      </c>
      <c r="R252" s="640">
        <v>1</v>
      </c>
      <c r="S252" s="640" t="str">
        <f t="shared" si="632"/>
        <v>BUKU KAS UMUM</v>
      </c>
      <c r="T252" s="641">
        <f t="shared" si="633"/>
        <v>0</v>
      </c>
      <c r="U252" s="641">
        <f t="shared" si="634"/>
        <v>0</v>
      </c>
      <c r="V252" s="641">
        <f t="shared" si="635"/>
        <v>0</v>
      </c>
      <c r="W252" s="1082">
        <f t="shared" si="654"/>
        <v>0</v>
      </c>
      <c r="X252" s="641">
        <f t="shared" si="636"/>
        <v>0</v>
      </c>
      <c r="Y252" s="640">
        <f t="shared" si="655"/>
        <v>1</v>
      </c>
      <c r="Z252" s="640" t="str">
        <f t="shared" si="637"/>
        <v>BUKU KAS UMUM</v>
      </c>
      <c r="AA252" s="1083">
        <f t="shared" si="638"/>
        <v>0</v>
      </c>
      <c r="AB252" s="1055">
        <v>10</v>
      </c>
      <c r="AC252" s="1056" t="str">
        <f t="shared" si="656"/>
        <v>BUKU PEMBANTU PAJAK UP &amp; LS</v>
      </c>
      <c r="AD252" s="1057">
        <f t="shared" si="657"/>
        <v>0</v>
      </c>
      <c r="AE252" s="1057">
        <f t="shared" si="658"/>
        <v>0</v>
      </c>
      <c r="AF252" s="1057">
        <f t="shared" si="659"/>
        <v>0</v>
      </c>
      <c r="AG252" s="1057">
        <f t="shared" si="660"/>
        <v>0</v>
      </c>
      <c r="AH252" s="1057">
        <f t="shared" si="661"/>
        <v>0</v>
      </c>
      <c r="AI252" s="1058">
        <f t="shared" si="781"/>
        <v>10</v>
      </c>
      <c r="AJ252" s="1058" t="str">
        <f t="shared" si="662"/>
        <v>BUKU PEMBANTU PAJAK UP &amp; LS</v>
      </c>
      <c r="AK252" s="1059">
        <f t="shared" si="639"/>
        <v>0</v>
      </c>
      <c r="AL252" s="1014">
        <v>2</v>
      </c>
      <c r="AM252" s="1015" t="str">
        <f t="shared" si="663"/>
        <v>BUKU PEMBANTU KAS TUNAI</v>
      </c>
      <c r="AN252" s="1016">
        <f t="shared" si="640"/>
        <v>0</v>
      </c>
      <c r="AO252" s="1015">
        <f t="shared" si="782"/>
        <v>2</v>
      </c>
      <c r="AP252" s="1015" t="str">
        <f t="shared" si="664"/>
        <v>BUKU PEMBANTU KAS TUNAI</v>
      </c>
      <c r="AQ252" s="1017">
        <f t="shared" si="754"/>
        <v>0</v>
      </c>
      <c r="AR252" s="979">
        <v>3</v>
      </c>
      <c r="AS252" s="980" t="str">
        <f t="shared" si="665"/>
        <v>BUKU PEMBANTU BANK</v>
      </c>
      <c r="AT252" s="981">
        <f t="shared" si="641"/>
        <v>0</v>
      </c>
      <c r="AU252" s="981">
        <f t="shared" si="642"/>
        <v>0</v>
      </c>
      <c r="AV252" s="982">
        <f t="shared" si="666"/>
        <v>0</v>
      </c>
      <c r="AW252" s="983">
        <f t="shared" si="783"/>
        <v>3</v>
      </c>
      <c r="AX252" s="980" t="str">
        <f t="shared" si="667"/>
        <v>BUKU PEMBANTU BANK</v>
      </c>
      <c r="AY252" s="984">
        <f t="shared" si="643"/>
        <v>0</v>
      </c>
      <c r="AZ252" s="702">
        <v>4</v>
      </c>
      <c r="BA252" s="649" t="str">
        <f t="shared" si="668"/>
        <v>BUKU PEMBANTU BPP</v>
      </c>
      <c r="BB252" s="651">
        <f t="shared" si="755"/>
        <v>0</v>
      </c>
      <c r="BC252" s="650">
        <f t="shared" si="784"/>
        <v>4</v>
      </c>
      <c r="BD252" s="649" t="str">
        <f t="shared" si="669"/>
        <v>BUKU PEMBANTU BPP</v>
      </c>
      <c r="BE252" s="709">
        <f t="shared" si="756"/>
        <v>0</v>
      </c>
      <c r="BF252" s="944">
        <v>5</v>
      </c>
      <c r="BG252" s="945" t="str">
        <f t="shared" si="670"/>
        <v>BUKU PEMBANTU UANG PERSEDIAAN</v>
      </c>
      <c r="BH252" s="946">
        <f t="shared" si="644"/>
        <v>0</v>
      </c>
      <c r="BI252" s="945">
        <f t="shared" si="785"/>
        <v>5</v>
      </c>
      <c r="BJ252" s="947" t="str">
        <f t="shared" si="671"/>
        <v>BUKU PEMBANTU UANG PERSEDIAAN</v>
      </c>
      <c r="BK252" s="948">
        <f t="shared" si="757"/>
        <v>0</v>
      </c>
      <c r="BL252" s="909">
        <v>6</v>
      </c>
      <c r="BM252" s="910" t="str">
        <f t="shared" si="672"/>
        <v>BUKU PEMBANTU LS BENDAHARA</v>
      </c>
      <c r="BN252" s="911">
        <f t="shared" si="645"/>
        <v>0</v>
      </c>
      <c r="BO252" s="910">
        <f t="shared" si="786"/>
        <v>6</v>
      </c>
      <c r="BP252" s="912" t="str">
        <f t="shared" si="673"/>
        <v>BUKU PEMBANTU LS BENDAHARA</v>
      </c>
      <c r="BQ252" s="913">
        <f t="shared" si="646"/>
        <v>0</v>
      </c>
      <c r="BR252" s="702">
        <v>7</v>
      </c>
      <c r="BS252" s="650" t="str">
        <f t="shared" si="674"/>
        <v>BUKU PEMBANTU UANG MUKA PERJADIN</v>
      </c>
      <c r="BT252" s="651">
        <f t="shared" si="647"/>
        <v>0</v>
      </c>
      <c r="BU252" s="650">
        <f t="shared" si="787"/>
        <v>7</v>
      </c>
      <c r="BV252" s="649" t="str">
        <f t="shared" si="675"/>
        <v>BUKU PEMBANTU UANG MUKA PERJADIN</v>
      </c>
      <c r="BW252" s="709">
        <f t="shared" si="648"/>
        <v>0</v>
      </c>
      <c r="BX252" s="873">
        <v>8</v>
      </c>
      <c r="BY252" s="874" t="str">
        <f t="shared" si="676"/>
        <v>BUKU PEMBANTU PAJAK UP</v>
      </c>
      <c r="BZ252" s="875">
        <f t="shared" si="749"/>
        <v>0</v>
      </c>
      <c r="CA252" s="876">
        <f t="shared" si="788"/>
        <v>8</v>
      </c>
      <c r="CB252" s="874" t="str">
        <f t="shared" si="677"/>
        <v>BUKU PEMBANTU PAJAK UP</v>
      </c>
      <c r="CC252" s="877">
        <f t="shared" si="758"/>
        <v>0</v>
      </c>
      <c r="CD252" s="805">
        <v>9</v>
      </c>
      <c r="CE252" s="806" t="str">
        <f t="shared" si="678"/>
        <v>BUKU PEMBANTU BUNGA REKENING</v>
      </c>
      <c r="CF252" s="807">
        <f t="shared" si="649"/>
        <v>0</v>
      </c>
      <c r="CG252" s="806">
        <f t="shared" si="789"/>
        <v>9</v>
      </c>
      <c r="CH252" s="806" t="str">
        <f t="shared" si="679"/>
        <v>BUKU PEMBANTU BUNGA REKENING</v>
      </c>
      <c r="CI252" s="808">
        <f t="shared" si="650"/>
        <v>0</v>
      </c>
      <c r="CJ252" s="835">
        <v>10</v>
      </c>
      <c r="CK252" s="836" t="str">
        <f t="shared" si="680"/>
        <v>BUKU PEMBANTU PAJAK UP &amp; LS</v>
      </c>
      <c r="CL252" s="837">
        <f t="shared" si="681"/>
        <v>0</v>
      </c>
      <c r="CM252" s="836">
        <f t="shared" si="790"/>
        <v>10</v>
      </c>
      <c r="CN252" s="836" t="str">
        <f t="shared" si="682"/>
        <v>BUKU PEMBANTU PAJAK UP &amp; LS</v>
      </c>
      <c r="CO252" s="838">
        <f t="shared" si="683"/>
        <v>0</v>
      </c>
      <c r="CP252" s="786">
        <f t="shared" si="684"/>
        <v>0</v>
      </c>
      <c r="CQ252" s="787">
        <f t="shared" si="685"/>
        <v>0</v>
      </c>
      <c r="CR252" s="782">
        <f t="shared" si="686"/>
        <v>0</v>
      </c>
      <c r="CS252" s="733">
        <v>11</v>
      </c>
      <c r="CT252" s="734" t="str">
        <f t="shared" si="687"/>
        <v>BUKU PENGESAHAN BELANJA</v>
      </c>
      <c r="CU252" s="735">
        <f t="shared" si="688"/>
        <v>0</v>
      </c>
      <c r="CV252" s="734">
        <f t="shared" si="791"/>
        <v>11</v>
      </c>
      <c r="CW252" s="736" t="str">
        <f t="shared" si="689"/>
        <v>BUKU PENGESAHAN BELANJA</v>
      </c>
      <c r="CX252" s="737">
        <f t="shared" si="690"/>
        <v>0</v>
      </c>
      <c r="CY252" s="769">
        <v>12</v>
      </c>
      <c r="CZ252" s="770" t="str">
        <f t="shared" si="651"/>
        <v>BUKU PENGEMBALIAN BELANJA</v>
      </c>
      <c r="DA252" s="771">
        <f t="shared" si="730"/>
        <v>0</v>
      </c>
      <c r="DB252" s="770">
        <f t="shared" si="704"/>
        <v>12</v>
      </c>
      <c r="DC252" s="770" t="str">
        <f t="shared" si="691"/>
        <v>BUKU PENGEMBALIAN BELANJA</v>
      </c>
      <c r="DD252" s="772">
        <f t="shared" si="692"/>
        <v>0</v>
      </c>
    </row>
    <row r="253" spans="1:108" ht="11.25" customHeight="1" x14ac:dyDescent="0.2">
      <c r="A253" s="647"/>
      <c r="B253" s="63"/>
      <c r="C253" s="677"/>
      <c r="D253" s="540"/>
      <c r="E253" s="648"/>
      <c r="F253" s="611"/>
      <c r="G253" s="649"/>
      <c r="H253" s="624"/>
      <c r="I253" s="542"/>
      <c r="J253" s="650"/>
      <c r="K253" s="543"/>
      <c r="L253" s="529"/>
      <c r="M253" s="527"/>
      <c r="N253" s="543"/>
      <c r="O253" s="651">
        <f t="shared" si="652"/>
        <v>0</v>
      </c>
      <c r="P253" s="1090">
        <f t="shared" si="653"/>
        <v>0</v>
      </c>
      <c r="Q253" s="641">
        <f t="shared" si="631"/>
        <v>0</v>
      </c>
      <c r="R253" s="640">
        <v>1</v>
      </c>
      <c r="S253" s="640" t="str">
        <f t="shared" si="632"/>
        <v>BUKU KAS UMUM</v>
      </c>
      <c r="T253" s="641">
        <f t="shared" si="633"/>
        <v>0</v>
      </c>
      <c r="U253" s="641">
        <f t="shared" si="634"/>
        <v>0</v>
      </c>
      <c r="V253" s="641">
        <f t="shared" si="635"/>
        <v>0</v>
      </c>
      <c r="W253" s="1082">
        <f t="shared" si="654"/>
        <v>0</v>
      </c>
      <c r="X253" s="641">
        <f t="shared" si="636"/>
        <v>0</v>
      </c>
      <c r="Y253" s="640">
        <f t="shared" si="655"/>
        <v>1</v>
      </c>
      <c r="Z253" s="640" t="str">
        <f t="shared" si="637"/>
        <v>BUKU KAS UMUM</v>
      </c>
      <c r="AA253" s="1083">
        <f t="shared" si="638"/>
        <v>0</v>
      </c>
      <c r="AB253" s="1055">
        <v>10</v>
      </c>
      <c r="AC253" s="1056" t="str">
        <f t="shared" si="656"/>
        <v>BUKU PEMBANTU PAJAK UP &amp; LS</v>
      </c>
      <c r="AD253" s="1057">
        <f t="shared" si="657"/>
        <v>0</v>
      </c>
      <c r="AE253" s="1057">
        <f t="shared" si="658"/>
        <v>0</v>
      </c>
      <c r="AF253" s="1057">
        <f t="shared" si="659"/>
        <v>0</v>
      </c>
      <c r="AG253" s="1057">
        <f t="shared" si="660"/>
        <v>0</v>
      </c>
      <c r="AH253" s="1057">
        <f t="shared" si="661"/>
        <v>0</v>
      </c>
      <c r="AI253" s="1058">
        <f t="shared" ref="AI253" si="792">AB253</f>
        <v>10</v>
      </c>
      <c r="AJ253" s="1058" t="str">
        <f t="shared" si="662"/>
        <v>BUKU PEMBANTU PAJAK UP &amp; LS</v>
      </c>
      <c r="AK253" s="1059">
        <f t="shared" si="639"/>
        <v>0</v>
      </c>
      <c r="AL253" s="1014">
        <v>2</v>
      </c>
      <c r="AM253" s="1015" t="str">
        <f t="shared" si="663"/>
        <v>BUKU PEMBANTU KAS TUNAI</v>
      </c>
      <c r="AN253" s="1016">
        <f t="shared" si="640"/>
        <v>0</v>
      </c>
      <c r="AO253" s="1015">
        <f t="shared" ref="AO253" si="793">AL253</f>
        <v>2</v>
      </c>
      <c r="AP253" s="1015" t="str">
        <f t="shared" si="664"/>
        <v>BUKU PEMBANTU KAS TUNAI</v>
      </c>
      <c r="AQ253" s="1017">
        <f t="shared" si="754"/>
        <v>0</v>
      </c>
      <c r="AR253" s="979">
        <v>3</v>
      </c>
      <c r="AS253" s="980" t="str">
        <f t="shared" si="665"/>
        <v>BUKU PEMBANTU BANK</v>
      </c>
      <c r="AT253" s="981">
        <f t="shared" si="641"/>
        <v>0</v>
      </c>
      <c r="AU253" s="981">
        <f t="shared" si="642"/>
        <v>0</v>
      </c>
      <c r="AV253" s="982">
        <f t="shared" si="666"/>
        <v>0</v>
      </c>
      <c r="AW253" s="983">
        <f t="shared" ref="AW253" si="794">AR253</f>
        <v>3</v>
      </c>
      <c r="AX253" s="980" t="str">
        <f t="shared" si="667"/>
        <v>BUKU PEMBANTU BANK</v>
      </c>
      <c r="AY253" s="984">
        <f t="shared" si="643"/>
        <v>0</v>
      </c>
      <c r="AZ253" s="702">
        <v>4</v>
      </c>
      <c r="BA253" s="649" t="str">
        <f t="shared" si="668"/>
        <v>BUKU PEMBANTU BPP</v>
      </c>
      <c r="BB253" s="651">
        <f t="shared" si="755"/>
        <v>0</v>
      </c>
      <c r="BC253" s="650">
        <f t="shared" ref="BC253" si="795">AZ253</f>
        <v>4</v>
      </c>
      <c r="BD253" s="649" t="str">
        <f t="shared" si="669"/>
        <v>BUKU PEMBANTU BPP</v>
      </c>
      <c r="BE253" s="709">
        <f t="shared" si="756"/>
        <v>0</v>
      </c>
      <c r="BF253" s="944">
        <v>5</v>
      </c>
      <c r="BG253" s="945" t="str">
        <f t="shared" si="670"/>
        <v>BUKU PEMBANTU UANG PERSEDIAAN</v>
      </c>
      <c r="BH253" s="946">
        <f t="shared" si="644"/>
        <v>0</v>
      </c>
      <c r="BI253" s="945">
        <f t="shared" ref="BI253" si="796">BF253</f>
        <v>5</v>
      </c>
      <c r="BJ253" s="947" t="str">
        <f t="shared" si="671"/>
        <v>BUKU PEMBANTU UANG PERSEDIAAN</v>
      </c>
      <c r="BK253" s="948">
        <f t="shared" si="757"/>
        <v>0</v>
      </c>
      <c r="BL253" s="909">
        <v>6</v>
      </c>
      <c r="BM253" s="910" t="str">
        <f t="shared" si="672"/>
        <v>BUKU PEMBANTU LS BENDAHARA</v>
      </c>
      <c r="BN253" s="911">
        <f t="shared" si="645"/>
        <v>0</v>
      </c>
      <c r="BO253" s="910">
        <f t="shared" ref="BO253" si="797">BL253</f>
        <v>6</v>
      </c>
      <c r="BP253" s="912" t="str">
        <f t="shared" si="673"/>
        <v>BUKU PEMBANTU LS BENDAHARA</v>
      </c>
      <c r="BQ253" s="913">
        <f t="shared" si="646"/>
        <v>0</v>
      </c>
      <c r="BR253" s="702">
        <v>7</v>
      </c>
      <c r="BS253" s="650" t="str">
        <f t="shared" si="674"/>
        <v>BUKU PEMBANTU UANG MUKA PERJADIN</v>
      </c>
      <c r="BT253" s="651">
        <f t="shared" si="647"/>
        <v>0</v>
      </c>
      <c r="BU253" s="650">
        <f t="shared" ref="BU253" si="798">BR253</f>
        <v>7</v>
      </c>
      <c r="BV253" s="649" t="str">
        <f t="shared" si="675"/>
        <v>BUKU PEMBANTU UANG MUKA PERJADIN</v>
      </c>
      <c r="BW253" s="709">
        <f t="shared" si="648"/>
        <v>0</v>
      </c>
      <c r="BX253" s="873">
        <v>8</v>
      </c>
      <c r="BY253" s="874" t="str">
        <f t="shared" si="676"/>
        <v>BUKU PEMBANTU PAJAK UP</v>
      </c>
      <c r="BZ253" s="875">
        <f t="shared" si="749"/>
        <v>0</v>
      </c>
      <c r="CA253" s="876">
        <f t="shared" ref="CA253" si="799">BX253</f>
        <v>8</v>
      </c>
      <c r="CB253" s="874" t="str">
        <f t="shared" si="677"/>
        <v>BUKU PEMBANTU PAJAK UP</v>
      </c>
      <c r="CC253" s="877">
        <f t="shared" si="758"/>
        <v>0</v>
      </c>
      <c r="CD253" s="805">
        <v>9</v>
      </c>
      <c r="CE253" s="806" t="str">
        <f t="shared" si="678"/>
        <v>BUKU PEMBANTU BUNGA REKENING</v>
      </c>
      <c r="CF253" s="807">
        <f t="shared" si="649"/>
        <v>0</v>
      </c>
      <c r="CG253" s="806">
        <f t="shared" ref="CG253" si="800">CD253</f>
        <v>9</v>
      </c>
      <c r="CH253" s="806" t="str">
        <f t="shared" si="679"/>
        <v>BUKU PEMBANTU BUNGA REKENING</v>
      </c>
      <c r="CI253" s="808">
        <f t="shared" si="650"/>
        <v>0</v>
      </c>
      <c r="CJ253" s="835">
        <v>10</v>
      </c>
      <c r="CK253" s="836" t="str">
        <f t="shared" si="680"/>
        <v>BUKU PEMBANTU PAJAK UP &amp; LS</v>
      </c>
      <c r="CL253" s="837">
        <f t="shared" si="681"/>
        <v>0</v>
      </c>
      <c r="CM253" s="836">
        <f t="shared" ref="CM253" si="801">CJ253</f>
        <v>10</v>
      </c>
      <c r="CN253" s="836" t="str">
        <f t="shared" si="682"/>
        <v>BUKU PEMBANTU PAJAK UP &amp; LS</v>
      </c>
      <c r="CO253" s="838">
        <f t="shared" si="683"/>
        <v>0</v>
      </c>
      <c r="CP253" s="786">
        <f t="shared" si="684"/>
        <v>0</v>
      </c>
      <c r="CQ253" s="787">
        <f t="shared" si="685"/>
        <v>0</v>
      </c>
      <c r="CR253" s="782">
        <f t="shared" si="686"/>
        <v>0</v>
      </c>
      <c r="CS253" s="733">
        <v>11</v>
      </c>
      <c r="CT253" s="734" t="str">
        <f t="shared" si="687"/>
        <v>BUKU PENGESAHAN BELANJA</v>
      </c>
      <c r="CU253" s="735">
        <f t="shared" si="688"/>
        <v>0</v>
      </c>
      <c r="CV253" s="734">
        <f t="shared" ref="CV253" si="802">CS253</f>
        <v>11</v>
      </c>
      <c r="CW253" s="736" t="str">
        <f t="shared" si="689"/>
        <v>BUKU PENGESAHAN BELANJA</v>
      </c>
      <c r="CX253" s="737">
        <f t="shared" si="690"/>
        <v>0</v>
      </c>
      <c r="CY253" s="769">
        <v>12</v>
      </c>
      <c r="CZ253" s="770" t="str">
        <f t="shared" si="651"/>
        <v>BUKU PENGEMBALIAN BELANJA</v>
      </c>
      <c r="DA253" s="771">
        <f t="shared" si="730"/>
        <v>0</v>
      </c>
      <c r="DB253" s="770">
        <f t="shared" si="704"/>
        <v>12</v>
      </c>
      <c r="DC253" s="770" t="str">
        <f t="shared" si="691"/>
        <v>BUKU PENGEMBALIAN BELANJA</v>
      </c>
      <c r="DD253" s="772">
        <f t="shared" si="692"/>
        <v>0</v>
      </c>
    </row>
    <row r="254" spans="1:108" ht="11.25" customHeight="1" x14ac:dyDescent="0.2">
      <c r="A254" s="647"/>
      <c r="B254" s="63"/>
      <c r="C254" s="677"/>
      <c r="D254" s="601"/>
      <c r="E254" s="648"/>
      <c r="F254" s="610"/>
      <c r="G254" s="649"/>
      <c r="H254" s="624"/>
      <c r="I254" s="542"/>
      <c r="J254" s="650"/>
      <c r="K254" s="543"/>
      <c r="L254" s="529"/>
      <c r="M254" s="527"/>
      <c r="N254" s="543"/>
      <c r="O254" s="651">
        <f t="shared" si="652"/>
        <v>0</v>
      </c>
      <c r="P254" s="1090">
        <f t="shared" si="653"/>
        <v>0</v>
      </c>
      <c r="Q254" s="641">
        <f t="shared" si="631"/>
        <v>0</v>
      </c>
      <c r="R254" s="640">
        <v>1</v>
      </c>
      <c r="S254" s="640" t="str">
        <f t="shared" si="632"/>
        <v>BUKU KAS UMUM</v>
      </c>
      <c r="T254" s="641">
        <f t="shared" si="633"/>
        <v>0</v>
      </c>
      <c r="U254" s="641">
        <f t="shared" si="634"/>
        <v>0</v>
      </c>
      <c r="V254" s="641">
        <f t="shared" si="635"/>
        <v>0</v>
      </c>
      <c r="W254" s="1082">
        <f t="shared" si="654"/>
        <v>0</v>
      </c>
      <c r="X254" s="641">
        <f t="shared" si="636"/>
        <v>0</v>
      </c>
      <c r="Y254" s="640">
        <f t="shared" si="655"/>
        <v>1</v>
      </c>
      <c r="Z254" s="640" t="str">
        <f t="shared" si="637"/>
        <v>BUKU KAS UMUM</v>
      </c>
      <c r="AA254" s="1083">
        <f t="shared" si="638"/>
        <v>0</v>
      </c>
      <c r="AB254" s="1055">
        <v>10</v>
      </c>
      <c r="AC254" s="1056" t="str">
        <f t="shared" si="656"/>
        <v>BUKU PEMBANTU PAJAK UP &amp; LS</v>
      </c>
      <c r="AD254" s="1057">
        <f t="shared" si="657"/>
        <v>0</v>
      </c>
      <c r="AE254" s="1057">
        <f t="shared" si="658"/>
        <v>0</v>
      </c>
      <c r="AF254" s="1057">
        <f t="shared" si="659"/>
        <v>0</v>
      </c>
      <c r="AG254" s="1057">
        <f t="shared" si="660"/>
        <v>0</v>
      </c>
      <c r="AH254" s="1057">
        <f t="shared" si="661"/>
        <v>0</v>
      </c>
      <c r="AI254" s="1058">
        <f t="shared" si="781"/>
        <v>10</v>
      </c>
      <c r="AJ254" s="1058" t="str">
        <f t="shared" si="662"/>
        <v>BUKU PEMBANTU PAJAK UP &amp; LS</v>
      </c>
      <c r="AK254" s="1059">
        <f t="shared" si="639"/>
        <v>0</v>
      </c>
      <c r="AL254" s="1014">
        <v>2</v>
      </c>
      <c r="AM254" s="1015" t="str">
        <f t="shared" si="663"/>
        <v>BUKU PEMBANTU KAS TUNAI</v>
      </c>
      <c r="AN254" s="1016">
        <f t="shared" si="640"/>
        <v>0</v>
      </c>
      <c r="AO254" s="1015">
        <f t="shared" si="782"/>
        <v>2</v>
      </c>
      <c r="AP254" s="1015" t="str">
        <f t="shared" si="664"/>
        <v>BUKU PEMBANTU KAS TUNAI</v>
      </c>
      <c r="AQ254" s="1017">
        <f t="shared" si="754"/>
        <v>0</v>
      </c>
      <c r="AR254" s="979">
        <v>3</v>
      </c>
      <c r="AS254" s="980" t="str">
        <f t="shared" si="665"/>
        <v>BUKU PEMBANTU BANK</v>
      </c>
      <c r="AT254" s="981">
        <f t="shared" si="641"/>
        <v>0</v>
      </c>
      <c r="AU254" s="981">
        <f t="shared" si="642"/>
        <v>0</v>
      </c>
      <c r="AV254" s="982">
        <f t="shared" si="666"/>
        <v>0</v>
      </c>
      <c r="AW254" s="983">
        <f t="shared" si="783"/>
        <v>3</v>
      </c>
      <c r="AX254" s="980" t="str">
        <f t="shared" si="667"/>
        <v>BUKU PEMBANTU BANK</v>
      </c>
      <c r="AY254" s="984">
        <f t="shared" si="643"/>
        <v>0</v>
      </c>
      <c r="AZ254" s="702">
        <v>4</v>
      </c>
      <c r="BA254" s="649" t="str">
        <f t="shared" si="668"/>
        <v>BUKU PEMBANTU BPP</v>
      </c>
      <c r="BB254" s="651">
        <f t="shared" si="755"/>
        <v>0</v>
      </c>
      <c r="BC254" s="650">
        <f t="shared" si="784"/>
        <v>4</v>
      </c>
      <c r="BD254" s="649" t="str">
        <f t="shared" si="669"/>
        <v>BUKU PEMBANTU BPP</v>
      </c>
      <c r="BE254" s="709">
        <f t="shared" si="756"/>
        <v>0</v>
      </c>
      <c r="BF254" s="944">
        <v>5</v>
      </c>
      <c r="BG254" s="945" t="str">
        <f t="shared" si="670"/>
        <v>BUKU PEMBANTU UANG PERSEDIAAN</v>
      </c>
      <c r="BH254" s="946">
        <f t="shared" si="644"/>
        <v>0</v>
      </c>
      <c r="BI254" s="945">
        <f t="shared" si="785"/>
        <v>5</v>
      </c>
      <c r="BJ254" s="947" t="str">
        <f t="shared" si="671"/>
        <v>BUKU PEMBANTU UANG PERSEDIAAN</v>
      </c>
      <c r="BK254" s="948">
        <f t="shared" si="757"/>
        <v>0</v>
      </c>
      <c r="BL254" s="909">
        <v>6</v>
      </c>
      <c r="BM254" s="910" t="str">
        <f t="shared" si="672"/>
        <v>BUKU PEMBANTU LS BENDAHARA</v>
      </c>
      <c r="BN254" s="911">
        <f t="shared" si="645"/>
        <v>0</v>
      </c>
      <c r="BO254" s="910">
        <f t="shared" si="786"/>
        <v>6</v>
      </c>
      <c r="BP254" s="912" t="str">
        <f t="shared" si="673"/>
        <v>BUKU PEMBANTU LS BENDAHARA</v>
      </c>
      <c r="BQ254" s="913">
        <f t="shared" si="646"/>
        <v>0</v>
      </c>
      <c r="BR254" s="702">
        <v>7</v>
      </c>
      <c r="BS254" s="650" t="str">
        <f t="shared" si="674"/>
        <v>BUKU PEMBANTU UANG MUKA PERJADIN</v>
      </c>
      <c r="BT254" s="651">
        <f t="shared" si="647"/>
        <v>0</v>
      </c>
      <c r="BU254" s="650">
        <f t="shared" si="787"/>
        <v>7</v>
      </c>
      <c r="BV254" s="649" t="str">
        <f t="shared" si="675"/>
        <v>BUKU PEMBANTU UANG MUKA PERJADIN</v>
      </c>
      <c r="BW254" s="709">
        <f t="shared" si="648"/>
        <v>0</v>
      </c>
      <c r="BX254" s="873">
        <v>8</v>
      </c>
      <c r="BY254" s="874" t="str">
        <f t="shared" si="676"/>
        <v>BUKU PEMBANTU PAJAK UP</v>
      </c>
      <c r="BZ254" s="875">
        <f t="shared" si="749"/>
        <v>0</v>
      </c>
      <c r="CA254" s="876">
        <f t="shared" si="788"/>
        <v>8</v>
      </c>
      <c r="CB254" s="874" t="str">
        <f t="shared" si="677"/>
        <v>BUKU PEMBANTU PAJAK UP</v>
      </c>
      <c r="CC254" s="877">
        <f t="shared" si="758"/>
        <v>0</v>
      </c>
      <c r="CD254" s="805">
        <v>9</v>
      </c>
      <c r="CE254" s="806" t="str">
        <f t="shared" si="678"/>
        <v>BUKU PEMBANTU BUNGA REKENING</v>
      </c>
      <c r="CF254" s="807">
        <f t="shared" si="649"/>
        <v>0</v>
      </c>
      <c r="CG254" s="806">
        <f t="shared" si="789"/>
        <v>9</v>
      </c>
      <c r="CH254" s="806" t="str">
        <f t="shared" si="679"/>
        <v>BUKU PEMBANTU BUNGA REKENING</v>
      </c>
      <c r="CI254" s="808">
        <f t="shared" si="650"/>
        <v>0</v>
      </c>
      <c r="CJ254" s="835">
        <v>10</v>
      </c>
      <c r="CK254" s="836" t="str">
        <f t="shared" si="680"/>
        <v>BUKU PEMBANTU PAJAK UP &amp; LS</v>
      </c>
      <c r="CL254" s="837">
        <f t="shared" si="681"/>
        <v>0</v>
      </c>
      <c r="CM254" s="836">
        <f t="shared" si="790"/>
        <v>10</v>
      </c>
      <c r="CN254" s="836" t="str">
        <f t="shared" si="682"/>
        <v>BUKU PEMBANTU PAJAK UP &amp; LS</v>
      </c>
      <c r="CO254" s="838">
        <f t="shared" si="683"/>
        <v>0</v>
      </c>
      <c r="CP254" s="786">
        <f t="shared" si="684"/>
        <v>0</v>
      </c>
      <c r="CQ254" s="787">
        <f t="shared" si="685"/>
        <v>0</v>
      </c>
      <c r="CR254" s="782">
        <f t="shared" si="686"/>
        <v>0</v>
      </c>
      <c r="CS254" s="733">
        <v>11</v>
      </c>
      <c r="CT254" s="734" t="str">
        <f t="shared" si="687"/>
        <v>BUKU PENGESAHAN BELANJA</v>
      </c>
      <c r="CU254" s="735">
        <f t="shared" si="688"/>
        <v>0</v>
      </c>
      <c r="CV254" s="734">
        <f t="shared" si="791"/>
        <v>11</v>
      </c>
      <c r="CW254" s="736" t="str">
        <f t="shared" si="689"/>
        <v>BUKU PENGESAHAN BELANJA</v>
      </c>
      <c r="CX254" s="737">
        <f t="shared" si="690"/>
        <v>0</v>
      </c>
      <c r="CY254" s="769">
        <v>12</v>
      </c>
      <c r="CZ254" s="770" t="str">
        <f t="shared" si="651"/>
        <v>BUKU PENGEMBALIAN BELANJA</v>
      </c>
      <c r="DA254" s="771">
        <f t="shared" si="730"/>
        <v>0</v>
      </c>
      <c r="DB254" s="770">
        <f t="shared" si="704"/>
        <v>12</v>
      </c>
      <c r="DC254" s="770" t="str">
        <f t="shared" si="691"/>
        <v>BUKU PENGEMBALIAN BELANJA</v>
      </c>
      <c r="DD254" s="772">
        <f t="shared" si="692"/>
        <v>0</v>
      </c>
    </row>
    <row r="255" spans="1:108" x14ac:dyDescent="0.2">
      <c r="A255" s="647"/>
      <c r="B255" s="63"/>
      <c r="C255" s="677"/>
      <c r="D255" s="540"/>
      <c r="E255" s="648"/>
      <c r="F255" s="610"/>
      <c r="G255" s="649"/>
      <c r="H255" s="624"/>
      <c r="I255" s="542"/>
      <c r="J255" s="650"/>
      <c r="K255" s="688"/>
      <c r="L255" s="633"/>
      <c r="M255" s="688"/>
      <c r="N255" s="543"/>
      <c r="O255" s="651">
        <f t="shared" si="652"/>
        <v>0</v>
      </c>
      <c r="P255" s="1090">
        <f t="shared" si="653"/>
        <v>0</v>
      </c>
      <c r="Q255" s="641">
        <f t="shared" si="631"/>
        <v>0</v>
      </c>
      <c r="R255" s="640">
        <v>1</v>
      </c>
      <c r="S255" s="640" t="str">
        <f t="shared" si="632"/>
        <v>BUKU KAS UMUM</v>
      </c>
      <c r="T255" s="641">
        <f t="shared" si="633"/>
        <v>0</v>
      </c>
      <c r="U255" s="641">
        <f t="shared" si="634"/>
        <v>0</v>
      </c>
      <c r="V255" s="641">
        <f t="shared" si="635"/>
        <v>0</v>
      </c>
      <c r="W255" s="1082">
        <f t="shared" si="654"/>
        <v>0</v>
      </c>
      <c r="X255" s="641">
        <f t="shared" si="636"/>
        <v>0</v>
      </c>
      <c r="Y255" s="640">
        <f t="shared" si="655"/>
        <v>1</v>
      </c>
      <c r="Z255" s="640" t="str">
        <f t="shared" si="637"/>
        <v>BUKU KAS UMUM</v>
      </c>
      <c r="AA255" s="1083">
        <f t="shared" si="638"/>
        <v>0</v>
      </c>
      <c r="AB255" s="1055">
        <v>10</v>
      </c>
      <c r="AC255" s="1056" t="str">
        <f t="shared" si="656"/>
        <v>BUKU PEMBANTU PAJAK UP &amp; LS</v>
      </c>
      <c r="AD255" s="1057">
        <f t="shared" si="657"/>
        <v>0</v>
      </c>
      <c r="AE255" s="1057">
        <f t="shared" si="658"/>
        <v>0</v>
      </c>
      <c r="AF255" s="1057">
        <f t="shared" si="659"/>
        <v>0</v>
      </c>
      <c r="AG255" s="1057">
        <f t="shared" si="660"/>
        <v>0</v>
      </c>
      <c r="AH255" s="1057">
        <f t="shared" si="661"/>
        <v>0</v>
      </c>
      <c r="AI255" s="1058">
        <f t="shared" ref="AI255" si="803">AB255</f>
        <v>10</v>
      </c>
      <c r="AJ255" s="1058" t="str">
        <f t="shared" si="662"/>
        <v>BUKU PEMBANTU PAJAK UP &amp; LS</v>
      </c>
      <c r="AK255" s="1059">
        <f t="shared" si="639"/>
        <v>0</v>
      </c>
      <c r="AL255" s="1014">
        <v>2</v>
      </c>
      <c r="AM255" s="1015" t="str">
        <f t="shared" si="663"/>
        <v>BUKU PEMBANTU KAS TUNAI</v>
      </c>
      <c r="AN255" s="1016">
        <f t="shared" si="640"/>
        <v>0</v>
      </c>
      <c r="AO255" s="1015">
        <f t="shared" ref="AO255" si="804">AL255</f>
        <v>2</v>
      </c>
      <c r="AP255" s="1015" t="str">
        <f t="shared" si="664"/>
        <v>BUKU PEMBANTU KAS TUNAI</v>
      </c>
      <c r="AQ255" s="1017">
        <f t="shared" si="754"/>
        <v>0</v>
      </c>
      <c r="AR255" s="979">
        <v>3</v>
      </c>
      <c r="AS255" s="980" t="str">
        <f t="shared" si="665"/>
        <v>BUKU PEMBANTU BANK</v>
      </c>
      <c r="AT255" s="981">
        <f t="shared" si="641"/>
        <v>0</v>
      </c>
      <c r="AU255" s="981">
        <f t="shared" si="642"/>
        <v>0</v>
      </c>
      <c r="AV255" s="982">
        <f t="shared" si="666"/>
        <v>0</v>
      </c>
      <c r="AW255" s="983">
        <f t="shared" ref="AW255" si="805">AR255</f>
        <v>3</v>
      </c>
      <c r="AX255" s="980" t="str">
        <f t="shared" si="667"/>
        <v>BUKU PEMBANTU BANK</v>
      </c>
      <c r="AY255" s="984">
        <f t="shared" si="643"/>
        <v>0</v>
      </c>
      <c r="AZ255" s="702">
        <v>4</v>
      </c>
      <c r="BA255" s="649" t="str">
        <f t="shared" si="668"/>
        <v>BUKU PEMBANTU BPP</v>
      </c>
      <c r="BB255" s="651">
        <f t="shared" si="755"/>
        <v>0</v>
      </c>
      <c r="BC255" s="650">
        <f t="shared" ref="BC255" si="806">AZ255</f>
        <v>4</v>
      </c>
      <c r="BD255" s="649" t="str">
        <f t="shared" si="669"/>
        <v>BUKU PEMBANTU BPP</v>
      </c>
      <c r="BE255" s="709">
        <f t="shared" si="756"/>
        <v>0</v>
      </c>
      <c r="BF255" s="944">
        <v>5</v>
      </c>
      <c r="BG255" s="945" t="str">
        <f t="shared" si="670"/>
        <v>BUKU PEMBANTU UANG PERSEDIAAN</v>
      </c>
      <c r="BH255" s="946">
        <f t="shared" si="644"/>
        <v>0</v>
      </c>
      <c r="BI255" s="945">
        <f t="shared" ref="BI255" si="807">BF255</f>
        <v>5</v>
      </c>
      <c r="BJ255" s="947" t="str">
        <f t="shared" si="671"/>
        <v>BUKU PEMBANTU UANG PERSEDIAAN</v>
      </c>
      <c r="BK255" s="948">
        <f t="shared" si="757"/>
        <v>0</v>
      </c>
      <c r="BL255" s="909">
        <v>6</v>
      </c>
      <c r="BM255" s="910" t="str">
        <f t="shared" si="672"/>
        <v>BUKU PEMBANTU LS BENDAHARA</v>
      </c>
      <c r="BN255" s="911">
        <f t="shared" si="645"/>
        <v>0</v>
      </c>
      <c r="BO255" s="910">
        <f t="shared" ref="BO255" si="808">BL255</f>
        <v>6</v>
      </c>
      <c r="BP255" s="912" t="str">
        <f t="shared" si="673"/>
        <v>BUKU PEMBANTU LS BENDAHARA</v>
      </c>
      <c r="BQ255" s="913">
        <f t="shared" si="646"/>
        <v>0</v>
      </c>
      <c r="BR255" s="702">
        <v>7</v>
      </c>
      <c r="BS255" s="650" t="str">
        <f t="shared" si="674"/>
        <v>BUKU PEMBANTU UANG MUKA PERJADIN</v>
      </c>
      <c r="BT255" s="651">
        <f t="shared" si="647"/>
        <v>0</v>
      </c>
      <c r="BU255" s="650">
        <f t="shared" ref="BU255" si="809">BR255</f>
        <v>7</v>
      </c>
      <c r="BV255" s="649" t="str">
        <f t="shared" si="675"/>
        <v>BUKU PEMBANTU UANG MUKA PERJADIN</v>
      </c>
      <c r="BW255" s="709">
        <f t="shared" si="648"/>
        <v>0</v>
      </c>
      <c r="BX255" s="873">
        <v>8</v>
      </c>
      <c r="BY255" s="874" t="str">
        <f t="shared" si="676"/>
        <v>BUKU PEMBANTU PAJAK UP</v>
      </c>
      <c r="BZ255" s="875">
        <f t="shared" si="749"/>
        <v>0</v>
      </c>
      <c r="CA255" s="876">
        <f t="shared" ref="CA255" si="810">BX255</f>
        <v>8</v>
      </c>
      <c r="CB255" s="874" t="str">
        <f t="shared" si="677"/>
        <v>BUKU PEMBANTU PAJAK UP</v>
      </c>
      <c r="CC255" s="877">
        <f t="shared" si="758"/>
        <v>0</v>
      </c>
      <c r="CD255" s="805">
        <v>9</v>
      </c>
      <c r="CE255" s="806" t="str">
        <f t="shared" si="678"/>
        <v>BUKU PEMBANTU BUNGA REKENING</v>
      </c>
      <c r="CF255" s="807">
        <f t="shared" si="649"/>
        <v>0</v>
      </c>
      <c r="CG255" s="806">
        <f t="shared" ref="CG255" si="811">CD255</f>
        <v>9</v>
      </c>
      <c r="CH255" s="806" t="str">
        <f t="shared" si="679"/>
        <v>BUKU PEMBANTU BUNGA REKENING</v>
      </c>
      <c r="CI255" s="808">
        <f t="shared" si="650"/>
        <v>0</v>
      </c>
      <c r="CJ255" s="835">
        <v>10</v>
      </c>
      <c r="CK255" s="836" t="str">
        <f t="shared" si="680"/>
        <v>BUKU PEMBANTU PAJAK UP &amp; LS</v>
      </c>
      <c r="CL255" s="837">
        <f t="shared" si="681"/>
        <v>0</v>
      </c>
      <c r="CM255" s="836">
        <f t="shared" ref="CM255" si="812">CJ255</f>
        <v>10</v>
      </c>
      <c r="CN255" s="836" t="str">
        <f t="shared" si="682"/>
        <v>BUKU PEMBANTU PAJAK UP &amp; LS</v>
      </c>
      <c r="CO255" s="838">
        <f t="shared" si="683"/>
        <v>0</v>
      </c>
      <c r="CP255" s="786">
        <f t="shared" si="684"/>
        <v>0</v>
      </c>
      <c r="CQ255" s="787">
        <f t="shared" si="685"/>
        <v>0</v>
      </c>
      <c r="CR255" s="782">
        <f t="shared" si="686"/>
        <v>0</v>
      </c>
      <c r="CS255" s="733">
        <v>11</v>
      </c>
      <c r="CT255" s="734" t="str">
        <f t="shared" si="687"/>
        <v>BUKU PENGESAHAN BELANJA</v>
      </c>
      <c r="CU255" s="735">
        <f t="shared" si="688"/>
        <v>0</v>
      </c>
      <c r="CV255" s="734">
        <f t="shared" ref="CV255" si="813">CS255</f>
        <v>11</v>
      </c>
      <c r="CW255" s="736" t="str">
        <f t="shared" si="689"/>
        <v>BUKU PENGESAHAN BELANJA</v>
      </c>
      <c r="CX255" s="737">
        <f t="shared" si="690"/>
        <v>0</v>
      </c>
      <c r="CY255" s="769">
        <v>12</v>
      </c>
      <c r="CZ255" s="770" t="str">
        <f t="shared" si="651"/>
        <v>BUKU PENGEMBALIAN BELANJA</v>
      </c>
      <c r="DA255" s="771">
        <f t="shared" si="730"/>
        <v>0</v>
      </c>
      <c r="DB255" s="770">
        <f t="shared" si="704"/>
        <v>12</v>
      </c>
      <c r="DC255" s="770" t="str">
        <f t="shared" si="691"/>
        <v>BUKU PENGEMBALIAN BELANJA</v>
      </c>
      <c r="DD255" s="772">
        <f t="shared" si="692"/>
        <v>0</v>
      </c>
    </row>
    <row r="256" spans="1:108" x14ac:dyDescent="0.2">
      <c r="A256" s="647"/>
      <c r="B256" s="63"/>
      <c r="C256" s="677"/>
      <c r="D256" s="601"/>
      <c r="E256" s="648"/>
      <c r="F256" s="611"/>
      <c r="G256" s="649"/>
      <c r="H256" s="624"/>
      <c r="I256" s="542"/>
      <c r="J256" s="650"/>
      <c r="K256" s="688"/>
      <c r="L256" s="633"/>
      <c r="M256" s="688"/>
      <c r="N256" s="543"/>
      <c r="O256" s="651">
        <f t="shared" si="652"/>
        <v>0</v>
      </c>
      <c r="P256" s="1090">
        <f t="shared" si="653"/>
        <v>0</v>
      </c>
      <c r="Q256" s="641">
        <f t="shared" si="631"/>
        <v>0</v>
      </c>
      <c r="R256" s="640">
        <v>1</v>
      </c>
      <c r="S256" s="640" t="str">
        <f t="shared" si="632"/>
        <v>BUKU KAS UMUM</v>
      </c>
      <c r="T256" s="641">
        <f t="shared" si="633"/>
        <v>0</v>
      </c>
      <c r="U256" s="641">
        <f t="shared" si="634"/>
        <v>0</v>
      </c>
      <c r="V256" s="641">
        <f t="shared" si="635"/>
        <v>0</v>
      </c>
      <c r="W256" s="1082">
        <f t="shared" si="654"/>
        <v>0</v>
      </c>
      <c r="X256" s="641">
        <f t="shared" si="636"/>
        <v>0</v>
      </c>
      <c r="Y256" s="640">
        <f t="shared" si="655"/>
        <v>1</v>
      </c>
      <c r="Z256" s="640" t="str">
        <f t="shared" si="637"/>
        <v>BUKU KAS UMUM</v>
      </c>
      <c r="AA256" s="1083">
        <f t="shared" si="638"/>
        <v>0</v>
      </c>
      <c r="AB256" s="1055">
        <v>10</v>
      </c>
      <c r="AC256" s="1056" t="str">
        <f t="shared" si="656"/>
        <v>BUKU PEMBANTU PAJAK UP &amp; LS</v>
      </c>
      <c r="AD256" s="1057">
        <f t="shared" si="657"/>
        <v>0</v>
      </c>
      <c r="AE256" s="1057">
        <f t="shared" si="658"/>
        <v>0</v>
      </c>
      <c r="AF256" s="1057">
        <f t="shared" si="659"/>
        <v>0</v>
      </c>
      <c r="AG256" s="1057">
        <f t="shared" si="660"/>
        <v>0</v>
      </c>
      <c r="AH256" s="1057">
        <f t="shared" si="661"/>
        <v>0</v>
      </c>
      <c r="AI256" s="1058">
        <f t="shared" si="781"/>
        <v>10</v>
      </c>
      <c r="AJ256" s="1058" t="str">
        <f t="shared" si="662"/>
        <v>BUKU PEMBANTU PAJAK UP &amp; LS</v>
      </c>
      <c r="AK256" s="1059">
        <f t="shared" si="639"/>
        <v>0</v>
      </c>
      <c r="AL256" s="1014">
        <v>2</v>
      </c>
      <c r="AM256" s="1015" t="str">
        <f t="shared" si="663"/>
        <v>BUKU PEMBANTU KAS TUNAI</v>
      </c>
      <c r="AN256" s="1016">
        <f t="shared" si="640"/>
        <v>0</v>
      </c>
      <c r="AO256" s="1015">
        <f t="shared" si="782"/>
        <v>2</v>
      </c>
      <c r="AP256" s="1015" t="str">
        <f t="shared" si="664"/>
        <v>BUKU PEMBANTU KAS TUNAI</v>
      </c>
      <c r="AQ256" s="1017">
        <f t="shared" si="754"/>
        <v>0</v>
      </c>
      <c r="AR256" s="979">
        <v>3</v>
      </c>
      <c r="AS256" s="980" t="str">
        <f t="shared" si="665"/>
        <v>BUKU PEMBANTU BANK</v>
      </c>
      <c r="AT256" s="981">
        <f t="shared" si="641"/>
        <v>0</v>
      </c>
      <c r="AU256" s="981">
        <f t="shared" si="642"/>
        <v>0</v>
      </c>
      <c r="AV256" s="982">
        <f t="shared" si="666"/>
        <v>0</v>
      </c>
      <c r="AW256" s="983">
        <f t="shared" si="783"/>
        <v>3</v>
      </c>
      <c r="AX256" s="980" t="str">
        <f t="shared" si="667"/>
        <v>BUKU PEMBANTU BANK</v>
      </c>
      <c r="AY256" s="984">
        <f t="shared" si="643"/>
        <v>0</v>
      </c>
      <c r="AZ256" s="702">
        <v>4</v>
      </c>
      <c r="BA256" s="649" t="str">
        <f t="shared" si="668"/>
        <v>BUKU PEMBANTU BPP</v>
      </c>
      <c r="BB256" s="651">
        <f t="shared" si="755"/>
        <v>0</v>
      </c>
      <c r="BC256" s="650">
        <f t="shared" si="784"/>
        <v>4</v>
      </c>
      <c r="BD256" s="649" t="str">
        <f t="shared" si="669"/>
        <v>BUKU PEMBANTU BPP</v>
      </c>
      <c r="BE256" s="709">
        <f t="shared" si="756"/>
        <v>0</v>
      </c>
      <c r="BF256" s="944">
        <v>5</v>
      </c>
      <c r="BG256" s="945" t="str">
        <f t="shared" si="670"/>
        <v>BUKU PEMBANTU UANG PERSEDIAAN</v>
      </c>
      <c r="BH256" s="946">
        <f t="shared" si="644"/>
        <v>0</v>
      </c>
      <c r="BI256" s="945">
        <f t="shared" si="785"/>
        <v>5</v>
      </c>
      <c r="BJ256" s="947" t="str">
        <f t="shared" si="671"/>
        <v>BUKU PEMBANTU UANG PERSEDIAAN</v>
      </c>
      <c r="BK256" s="948">
        <f t="shared" si="757"/>
        <v>0</v>
      </c>
      <c r="BL256" s="909">
        <v>6</v>
      </c>
      <c r="BM256" s="910" t="str">
        <f t="shared" si="672"/>
        <v>BUKU PEMBANTU LS BENDAHARA</v>
      </c>
      <c r="BN256" s="911">
        <f t="shared" si="645"/>
        <v>0</v>
      </c>
      <c r="BO256" s="910">
        <f t="shared" si="786"/>
        <v>6</v>
      </c>
      <c r="BP256" s="912" t="str">
        <f t="shared" si="673"/>
        <v>BUKU PEMBANTU LS BENDAHARA</v>
      </c>
      <c r="BQ256" s="913">
        <f t="shared" si="646"/>
        <v>0</v>
      </c>
      <c r="BR256" s="702">
        <v>7</v>
      </c>
      <c r="BS256" s="650" t="str">
        <f t="shared" si="674"/>
        <v>BUKU PEMBANTU UANG MUKA PERJADIN</v>
      </c>
      <c r="BT256" s="651">
        <f t="shared" si="647"/>
        <v>0</v>
      </c>
      <c r="BU256" s="650">
        <f t="shared" si="787"/>
        <v>7</v>
      </c>
      <c r="BV256" s="649" t="str">
        <f t="shared" si="675"/>
        <v>BUKU PEMBANTU UANG MUKA PERJADIN</v>
      </c>
      <c r="BW256" s="709">
        <f t="shared" si="648"/>
        <v>0</v>
      </c>
      <c r="BX256" s="873">
        <v>8</v>
      </c>
      <c r="BY256" s="874" t="str">
        <f t="shared" si="676"/>
        <v>BUKU PEMBANTU PAJAK UP</v>
      </c>
      <c r="BZ256" s="875">
        <f t="shared" si="749"/>
        <v>0</v>
      </c>
      <c r="CA256" s="876">
        <f t="shared" si="788"/>
        <v>8</v>
      </c>
      <c r="CB256" s="874" t="str">
        <f t="shared" si="677"/>
        <v>BUKU PEMBANTU PAJAK UP</v>
      </c>
      <c r="CC256" s="877">
        <f t="shared" si="758"/>
        <v>0</v>
      </c>
      <c r="CD256" s="805">
        <v>9</v>
      </c>
      <c r="CE256" s="806" t="str">
        <f t="shared" si="678"/>
        <v>BUKU PEMBANTU BUNGA REKENING</v>
      </c>
      <c r="CF256" s="807">
        <f t="shared" si="649"/>
        <v>0</v>
      </c>
      <c r="CG256" s="806">
        <f t="shared" si="789"/>
        <v>9</v>
      </c>
      <c r="CH256" s="806" t="str">
        <f t="shared" si="679"/>
        <v>BUKU PEMBANTU BUNGA REKENING</v>
      </c>
      <c r="CI256" s="808">
        <f t="shared" si="650"/>
        <v>0</v>
      </c>
      <c r="CJ256" s="835">
        <v>10</v>
      </c>
      <c r="CK256" s="836" t="str">
        <f t="shared" si="680"/>
        <v>BUKU PEMBANTU PAJAK UP &amp; LS</v>
      </c>
      <c r="CL256" s="837">
        <f t="shared" si="681"/>
        <v>0</v>
      </c>
      <c r="CM256" s="836">
        <f t="shared" si="790"/>
        <v>10</v>
      </c>
      <c r="CN256" s="836" t="str">
        <f t="shared" si="682"/>
        <v>BUKU PEMBANTU PAJAK UP &amp; LS</v>
      </c>
      <c r="CO256" s="838">
        <f t="shared" si="683"/>
        <v>0</v>
      </c>
      <c r="CP256" s="786">
        <f t="shared" si="684"/>
        <v>0</v>
      </c>
      <c r="CQ256" s="787">
        <f t="shared" si="685"/>
        <v>0</v>
      </c>
      <c r="CR256" s="782">
        <f t="shared" si="686"/>
        <v>0</v>
      </c>
      <c r="CS256" s="733">
        <v>11</v>
      </c>
      <c r="CT256" s="734" t="str">
        <f t="shared" si="687"/>
        <v>BUKU PENGESAHAN BELANJA</v>
      </c>
      <c r="CU256" s="735">
        <f t="shared" si="688"/>
        <v>0</v>
      </c>
      <c r="CV256" s="734">
        <f t="shared" si="791"/>
        <v>11</v>
      </c>
      <c r="CW256" s="736" t="str">
        <f t="shared" si="689"/>
        <v>BUKU PENGESAHAN BELANJA</v>
      </c>
      <c r="CX256" s="737">
        <f t="shared" si="690"/>
        <v>0</v>
      </c>
      <c r="CY256" s="769">
        <v>12</v>
      </c>
      <c r="CZ256" s="770" t="str">
        <f t="shared" si="651"/>
        <v>BUKU PENGEMBALIAN BELANJA</v>
      </c>
      <c r="DA256" s="771">
        <f t="shared" si="730"/>
        <v>0</v>
      </c>
      <c r="DB256" s="770">
        <f t="shared" si="704"/>
        <v>12</v>
      </c>
      <c r="DC256" s="770" t="str">
        <f t="shared" si="691"/>
        <v>BUKU PENGEMBALIAN BELANJA</v>
      </c>
      <c r="DD256" s="772">
        <f t="shared" si="692"/>
        <v>0</v>
      </c>
    </row>
    <row r="257" spans="1:108" x14ac:dyDescent="0.2">
      <c r="A257" s="647"/>
      <c r="B257" s="63"/>
      <c r="C257" s="677"/>
      <c r="D257" s="540"/>
      <c r="E257" s="648"/>
      <c r="F257" s="610"/>
      <c r="G257" s="649"/>
      <c r="H257" s="624"/>
      <c r="I257" s="542"/>
      <c r="J257" s="650"/>
      <c r="K257" s="543"/>
      <c r="L257" s="633"/>
      <c r="M257" s="527"/>
      <c r="N257" s="543"/>
      <c r="O257" s="651">
        <f t="shared" si="652"/>
        <v>0</v>
      </c>
      <c r="P257" s="1090">
        <f t="shared" si="653"/>
        <v>0</v>
      </c>
      <c r="Q257" s="641">
        <f t="shared" si="631"/>
        <v>0</v>
      </c>
      <c r="R257" s="640">
        <v>1</v>
      </c>
      <c r="S257" s="640" t="str">
        <f t="shared" si="632"/>
        <v>BUKU KAS UMUM</v>
      </c>
      <c r="T257" s="641">
        <f t="shared" si="633"/>
        <v>0</v>
      </c>
      <c r="U257" s="641">
        <f t="shared" si="634"/>
        <v>0</v>
      </c>
      <c r="V257" s="641">
        <f t="shared" si="635"/>
        <v>0</v>
      </c>
      <c r="W257" s="1082">
        <f t="shared" si="654"/>
        <v>0</v>
      </c>
      <c r="X257" s="641">
        <f t="shared" si="636"/>
        <v>0</v>
      </c>
      <c r="Y257" s="640">
        <f t="shared" si="655"/>
        <v>1</v>
      </c>
      <c r="Z257" s="640" t="str">
        <f t="shared" si="637"/>
        <v>BUKU KAS UMUM</v>
      </c>
      <c r="AA257" s="1083">
        <f t="shared" si="638"/>
        <v>0</v>
      </c>
      <c r="AB257" s="1055">
        <v>10</v>
      </c>
      <c r="AC257" s="1056" t="str">
        <f t="shared" si="656"/>
        <v>BUKU PEMBANTU PAJAK UP &amp; LS</v>
      </c>
      <c r="AD257" s="1057">
        <f t="shared" si="657"/>
        <v>0</v>
      </c>
      <c r="AE257" s="1057">
        <f t="shared" si="658"/>
        <v>0</v>
      </c>
      <c r="AF257" s="1057">
        <f t="shared" si="659"/>
        <v>0</v>
      </c>
      <c r="AG257" s="1057">
        <f t="shared" si="660"/>
        <v>0</v>
      </c>
      <c r="AH257" s="1057">
        <f t="shared" si="661"/>
        <v>0</v>
      </c>
      <c r="AI257" s="1058">
        <f t="shared" ref="AI257" si="814">AB257</f>
        <v>10</v>
      </c>
      <c r="AJ257" s="1058" t="str">
        <f t="shared" si="662"/>
        <v>BUKU PEMBANTU PAJAK UP &amp; LS</v>
      </c>
      <c r="AK257" s="1059">
        <f t="shared" si="639"/>
        <v>0</v>
      </c>
      <c r="AL257" s="1014">
        <v>2</v>
      </c>
      <c r="AM257" s="1015" t="str">
        <f t="shared" si="663"/>
        <v>BUKU PEMBANTU KAS TUNAI</v>
      </c>
      <c r="AN257" s="1016">
        <f t="shared" si="640"/>
        <v>0</v>
      </c>
      <c r="AO257" s="1015">
        <f t="shared" ref="AO257" si="815">AL257</f>
        <v>2</v>
      </c>
      <c r="AP257" s="1015" t="str">
        <f t="shared" si="664"/>
        <v>BUKU PEMBANTU KAS TUNAI</v>
      </c>
      <c r="AQ257" s="1017">
        <f t="shared" si="754"/>
        <v>0</v>
      </c>
      <c r="AR257" s="979">
        <v>3</v>
      </c>
      <c r="AS257" s="980" t="str">
        <f t="shared" si="665"/>
        <v>BUKU PEMBANTU BANK</v>
      </c>
      <c r="AT257" s="981">
        <f t="shared" si="641"/>
        <v>0</v>
      </c>
      <c r="AU257" s="981">
        <f t="shared" si="642"/>
        <v>0</v>
      </c>
      <c r="AV257" s="982">
        <f t="shared" si="666"/>
        <v>0</v>
      </c>
      <c r="AW257" s="983">
        <f t="shared" ref="AW257" si="816">AR257</f>
        <v>3</v>
      </c>
      <c r="AX257" s="980" t="str">
        <f t="shared" si="667"/>
        <v>BUKU PEMBANTU BANK</v>
      </c>
      <c r="AY257" s="984">
        <f t="shared" si="643"/>
        <v>0</v>
      </c>
      <c r="AZ257" s="702">
        <v>4</v>
      </c>
      <c r="BA257" s="649" t="str">
        <f t="shared" si="668"/>
        <v>BUKU PEMBANTU BPP</v>
      </c>
      <c r="BB257" s="651">
        <f t="shared" si="755"/>
        <v>0</v>
      </c>
      <c r="BC257" s="650">
        <f t="shared" ref="BC257" si="817">AZ257</f>
        <v>4</v>
      </c>
      <c r="BD257" s="649" t="str">
        <f t="shared" si="669"/>
        <v>BUKU PEMBANTU BPP</v>
      </c>
      <c r="BE257" s="709">
        <f t="shared" si="756"/>
        <v>0</v>
      </c>
      <c r="BF257" s="944">
        <v>5</v>
      </c>
      <c r="BG257" s="945" t="str">
        <f t="shared" si="670"/>
        <v>BUKU PEMBANTU UANG PERSEDIAAN</v>
      </c>
      <c r="BH257" s="946">
        <f t="shared" si="644"/>
        <v>0</v>
      </c>
      <c r="BI257" s="945">
        <f t="shared" ref="BI257" si="818">BF257</f>
        <v>5</v>
      </c>
      <c r="BJ257" s="947" t="str">
        <f t="shared" si="671"/>
        <v>BUKU PEMBANTU UANG PERSEDIAAN</v>
      </c>
      <c r="BK257" s="948">
        <f t="shared" si="757"/>
        <v>0</v>
      </c>
      <c r="BL257" s="909">
        <v>6</v>
      </c>
      <c r="BM257" s="910" t="str">
        <f t="shared" si="672"/>
        <v>BUKU PEMBANTU LS BENDAHARA</v>
      </c>
      <c r="BN257" s="911">
        <f t="shared" si="645"/>
        <v>0</v>
      </c>
      <c r="BO257" s="910">
        <f t="shared" ref="BO257" si="819">BL257</f>
        <v>6</v>
      </c>
      <c r="BP257" s="912" t="str">
        <f t="shared" si="673"/>
        <v>BUKU PEMBANTU LS BENDAHARA</v>
      </c>
      <c r="BQ257" s="913">
        <f t="shared" si="646"/>
        <v>0</v>
      </c>
      <c r="BR257" s="702">
        <v>7</v>
      </c>
      <c r="BS257" s="650" t="str">
        <f t="shared" si="674"/>
        <v>BUKU PEMBANTU UANG MUKA PERJADIN</v>
      </c>
      <c r="BT257" s="651">
        <f t="shared" si="647"/>
        <v>0</v>
      </c>
      <c r="BU257" s="650">
        <f t="shared" ref="BU257" si="820">BR257</f>
        <v>7</v>
      </c>
      <c r="BV257" s="649" t="str">
        <f t="shared" si="675"/>
        <v>BUKU PEMBANTU UANG MUKA PERJADIN</v>
      </c>
      <c r="BW257" s="709">
        <f t="shared" si="648"/>
        <v>0</v>
      </c>
      <c r="BX257" s="873">
        <v>8</v>
      </c>
      <c r="BY257" s="874" t="str">
        <f t="shared" si="676"/>
        <v>BUKU PEMBANTU PAJAK UP</v>
      </c>
      <c r="BZ257" s="875">
        <f t="shared" si="749"/>
        <v>0</v>
      </c>
      <c r="CA257" s="876">
        <f t="shared" ref="CA257" si="821">BX257</f>
        <v>8</v>
      </c>
      <c r="CB257" s="874" t="str">
        <f t="shared" si="677"/>
        <v>BUKU PEMBANTU PAJAK UP</v>
      </c>
      <c r="CC257" s="877">
        <f t="shared" si="758"/>
        <v>0</v>
      </c>
      <c r="CD257" s="805">
        <v>9</v>
      </c>
      <c r="CE257" s="806" t="str">
        <f t="shared" si="678"/>
        <v>BUKU PEMBANTU BUNGA REKENING</v>
      </c>
      <c r="CF257" s="807">
        <f t="shared" si="649"/>
        <v>0</v>
      </c>
      <c r="CG257" s="806">
        <f t="shared" ref="CG257" si="822">CD257</f>
        <v>9</v>
      </c>
      <c r="CH257" s="806" t="str">
        <f t="shared" si="679"/>
        <v>BUKU PEMBANTU BUNGA REKENING</v>
      </c>
      <c r="CI257" s="808">
        <f t="shared" si="650"/>
        <v>0</v>
      </c>
      <c r="CJ257" s="835">
        <v>10</v>
      </c>
      <c r="CK257" s="836" t="str">
        <f t="shared" si="680"/>
        <v>BUKU PEMBANTU PAJAK UP &amp; LS</v>
      </c>
      <c r="CL257" s="837">
        <f t="shared" si="681"/>
        <v>0</v>
      </c>
      <c r="CM257" s="836">
        <f t="shared" ref="CM257" si="823">CJ257</f>
        <v>10</v>
      </c>
      <c r="CN257" s="836" t="str">
        <f t="shared" si="682"/>
        <v>BUKU PEMBANTU PAJAK UP &amp; LS</v>
      </c>
      <c r="CO257" s="838">
        <f t="shared" si="683"/>
        <v>0</v>
      </c>
      <c r="CP257" s="786">
        <f t="shared" si="684"/>
        <v>0</v>
      </c>
      <c r="CQ257" s="787">
        <f t="shared" si="685"/>
        <v>0</v>
      </c>
      <c r="CR257" s="782">
        <f t="shared" si="686"/>
        <v>0</v>
      </c>
      <c r="CS257" s="733">
        <v>11</v>
      </c>
      <c r="CT257" s="734" t="str">
        <f t="shared" si="687"/>
        <v>BUKU PENGESAHAN BELANJA</v>
      </c>
      <c r="CU257" s="735">
        <f t="shared" si="688"/>
        <v>0</v>
      </c>
      <c r="CV257" s="734">
        <f t="shared" ref="CV257" si="824">CS257</f>
        <v>11</v>
      </c>
      <c r="CW257" s="736" t="str">
        <f t="shared" si="689"/>
        <v>BUKU PENGESAHAN BELANJA</v>
      </c>
      <c r="CX257" s="737">
        <f t="shared" si="690"/>
        <v>0</v>
      </c>
      <c r="CY257" s="769">
        <v>12</v>
      </c>
      <c r="CZ257" s="770" t="str">
        <f t="shared" si="651"/>
        <v>BUKU PENGEMBALIAN BELANJA</v>
      </c>
      <c r="DA257" s="771">
        <f t="shared" si="730"/>
        <v>0</v>
      </c>
      <c r="DB257" s="770">
        <f t="shared" si="704"/>
        <v>12</v>
      </c>
      <c r="DC257" s="770" t="str">
        <f t="shared" si="691"/>
        <v>BUKU PENGEMBALIAN BELANJA</v>
      </c>
      <c r="DD257" s="772">
        <f t="shared" si="692"/>
        <v>0</v>
      </c>
    </row>
    <row r="258" spans="1:108" x14ac:dyDescent="0.2">
      <c r="A258" s="647"/>
      <c r="B258" s="63"/>
      <c r="C258" s="677"/>
      <c r="D258" s="601"/>
      <c r="E258" s="648"/>
      <c r="F258" s="611"/>
      <c r="G258" s="649"/>
      <c r="H258" s="624"/>
      <c r="I258" s="542"/>
      <c r="J258" s="650"/>
      <c r="K258" s="543"/>
      <c r="L258" s="633"/>
      <c r="M258" s="527"/>
      <c r="N258" s="543"/>
      <c r="O258" s="651">
        <f t="shared" si="652"/>
        <v>0</v>
      </c>
      <c r="P258" s="1090">
        <f t="shared" si="653"/>
        <v>0</v>
      </c>
      <c r="Q258" s="641">
        <f t="shared" si="631"/>
        <v>0</v>
      </c>
      <c r="R258" s="640">
        <v>1</v>
      </c>
      <c r="S258" s="640" t="str">
        <f t="shared" si="632"/>
        <v>BUKU KAS UMUM</v>
      </c>
      <c r="T258" s="641">
        <f t="shared" si="633"/>
        <v>0</v>
      </c>
      <c r="U258" s="641">
        <f t="shared" si="634"/>
        <v>0</v>
      </c>
      <c r="V258" s="641">
        <f t="shared" si="635"/>
        <v>0</v>
      </c>
      <c r="W258" s="1082">
        <f t="shared" si="654"/>
        <v>0</v>
      </c>
      <c r="X258" s="641">
        <f t="shared" si="636"/>
        <v>0</v>
      </c>
      <c r="Y258" s="640">
        <f t="shared" si="655"/>
        <v>1</v>
      </c>
      <c r="Z258" s="640" t="str">
        <f t="shared" si="637"/>
        <v>BUKU KAS UMUM</v>
      </c>
      <c r="AA258" s="1083">
        <f t="shared" si="638"/>
        <v>0</v>
      </c>
      <c r="AB258" s="1055">
        <v>10</v>
      </c>
      <c r="AC258" s="1056" t="str">
        <f t="shared" si="656"/>
        <v>BUKU PEMBANTU PAJAK UP &amp; LS</v>
      </c>
      <c r="AD258" s="1057">
        <f t="shared" si="657"/>
        <v>0</v>
      </c>
      <c r="AE258" s="1057">
        <f t="shared" si="658"/>
        <v>0</v>
      </c>
      <c r="AF258" s="1057">
        <f t="shared" si="659"/>
        <v>0</v>
      </c>
      <c r="AG258" s="1057">
        <f t="shared" si="660"/>
        <v>0</v>
      </c>
      <c r="AH258" s="1057">
        <f t="shared" si="661"/>
        <v>0</v>
      </c>
      <c r="AI258" s="1058">
        <f t="shared" si="781"/>
        <v>10</v>
      </c>
      <c r="AJ258" s="1058" t="str">
        <f t="shared" si="662"/>
        <v>BUKU PEMBANTU PAJAK UP &amp; LS</v>
      </c>
      <c r="AK258" s="1059">
        <f t="shared" si="639"/>
        <v>0</v>
      </c>
      <c r="AL258" s="1014">
        <v>2</v>
      </c>
      <c r="AM258" s="1015" t="str">
        <f t="shared" si="663"/>
        <v>BUKU PEMBANTU KAS TUNAI</v>
      </c>
      <c r="AN258" s="1016">
        <f t="shared" si="640"/>
        <v>0</v>
      </c>
      <c r="AO258" s="1015">
        <f t="shared" si="782"/>
        <v>2</v>
      </c>
      <c r="AP258" s="1015" t="str">
        <f t="shared" si="664"/>
        <v>BUKU PEMBANTU KAS TUNAI</v>
      </c>
      <c r="AQ258" s="1017">
        <f t="shared" si="754"/>
        <v>0</v>
      </c>
      <c r="AR258" s="979">
        <v>3</v>
      </c>
      <c r="AS258" s="980" t="str">
        <f t="shared" si="665"/>
        <v>BUKU PEMBANTU BANK</v>
      </c>
      <c r="AT258" s="981">
        <f t="shared" si="641"/>
        <v>0</v>
      </c>
      <c r="AU258" s="981">
        <f t="shared" si="642"/>
        <v>0</v>
      </c>
      <c r="AV258" s="982">
        <f t="shared" si="666"/>
        <v>0</v>
      </c>
      <c r="AW258" s="983">
        <f t="shared" si="783"/>
        <v>3</v>
      </c>
      <c r="AX258" s="980" t="str">
        <f t="shared" si="667"/>
        <v>BUKU PEMBANTU BANK</v>
      </c>
      <c r="AY258" s="984">
        <f t="shared" si="643"/>
        <v>0</v>
      </c>
      <c r="AZ258" s="702">
        <v>4</v>
      </c>
      <c r="BA258" s="649" t="str">
        <f t="shared" si="668"/>
        <v>BUKU PEMBANTU BPP</v>
      </c>
      <c r="BB258" s="651">
        <f t="shared" si="755"/>
        <v>0</v>
      </c>
      <c r="BC258" s="650">
        <f t="shared" si="784"/>
        <v>4</v>
      </c>
      <c r="BD258" s="649" t="str">
        <f t="shared" si="669"/>
        <v>BUKU PEMBANTU BPP</v>
      </c>
      <c r="BE258" s="709">
        <f t="shared" si="756"/>
        <v>0</v>
      </c>
      <c r="BF258" s="944">
        <v>5</v>
      </c>
      <c r="BG258" s="945" t="str">
        <f t="shared" si="670"/>
        <v>BUKU PEMBANTU UANG PERSEDIAAN</v>
      </c>
      <c r="BH258" s="946">
        <f t="shared" si="644"/>
        <v>0</v>
      </c>
      <c r="BI258" s="945">
        <f t="shared" si="785"/>
        <v>5</v>
      </c>
      <c r="BJ258" s="947" t="str">
        <f t="shared" si="671"/>
        <v>BUKU PEMBANTU UANG PERSEDIAAN</v>
      </c>
      <c r="BK258" s="948">
        <f t="shared" si="757"/>
        <v>0</v>
      </c>
      <c r="BL258" s="909">
        <v>6</v>
      </c>
      <c r="BM258" s="910" t="str">
        <f t="shared" si="672"/>
        <v>BUKU PEMBANTU LS BENDAHARA</v>
      </c>
      <c r="BN258" s="911">
        <f t="shared" si="645"/>
        <v>0</v>
      </c>
      <c r="BO258" s="910">
        <f t="shared" si="786"/>
        <v>6</v>
      </c>
      <c r="BP258" s="912" t="str">
        <f t="shared" si="673"/>
        <v>BUKU PEMBANTU LS BENDAHARA</v>
      </c>
      <c r="BQ258" s="913">
        <f t="shared" si="646"/>
        <v>0</v>
      </c>
      <c r="BR258" s="702">
        <v>7</v>
      </c>
      <c r="BS258" s="650" t="str">
        <f t="shared" si="674"/>
        <v>BUKU PEMBANTU UANG MUKA PERJADIN</v>
      </c>
      <c r="BT258" s="651">
        <f t="shared" si="647"/>
        <v>0</v>
      </c>
      <c r="BU258" s="650">
        <f t="shared" si="787"/>
        <v>7</v>
      </c>
      <c r="BV258" s="649" t="str">
        <f t="shared" si="675"/>
        <v>BUKU PEMBANTU UANG MUKA PERJADIN</v>
      </c>
      <c r="BW258" s="709">
        <f t="shared" si="648"/>
        <v>0</v>
      </c>
      <c r="BX258" s="873">
        <v>8</v>
      </c>
      <c r="BY258" s="874" t="str">
        <f t="shared" si="676"/>
        <v>BUKU PEMBANTU PAJAK UP</v>
      </c>
      <c r="BZ258" s="875">
        <f t="shared" si="749"/>
        <v>0</v>
      </c>
      <c r="CA258" s="876">
        <f t="shared" si="788"/>
        <v>8</v>
      </c>
      <c r="CB258" s="874" t="str">
        <f t="shared" si="677"/>
        <v>BUKU PEMBANTU PAJAK UP</v>
      </c>
      <c r="CC258" s="877">
        <f t="shared" si="758"/>
        <v>0</v>
      </c>
      <c r="CD258" s="805">
        <v>9</v>
      </c>
      <c r="CE258" s="806" t="str">
        <f t="shared" si="678"/>
        <v>BUKU PEMBANTU BUNGA REKENING</v>
      </c>
      <c r="CF258" s="807">
        <f t="shared" si="649"/>
        <v>0</v>
      </c>
      <c r="CG258" s="806">
        <f t="shared" si="789"/>
        <v>9</v>
      </c>
      <c r="CH258" s="806" t="str">
        <f t="shared" si="679"/>
        <v>BUKU PEMBANTU BUNGA REKENING</v>
      </c>
      <c r="CI258" s="808">
        <f t="shared" si="650"/>
        <v>0</v>
      </c>
      <c r="CJ258" s="835">
        <v>10</v>
      </c>
      <c r="CK258" s="836" t="str">
        <f t="shared" si="680"/>
        <v>BUKU PEMBANTU PAJAK UP &amp; LS</v>
      </c>
      <c r="CL258" s="837">
        <f t="shared" si="681"/>
        <v>0</v>
      </c>
      <c r="CM258" s="836">
        <f t="shared" si="790"/>
        <v>10</v>
      </c>
      <c r="CN258" s="836" t="str">
        <f t="shared" si="682"/>
        <v>BUKU PEMBANTU PAJAK UP &amp; LS</v>
      </c>
      <c r="CO258" s="838">
        <f t="shared" si="683"/>
        <v>0</v>
      </c>
      <c r="CP258" s="786">
        <f t="shared" si="684"/>
        <v>0</v>
      </c>
      <c r="CQ258" s="787">
        <f t="shared" si="685"/>
        <v>0</v>
      </c>
      <c r="CR258" s="782">
        <f t="shared" si="686"/>
        <v>0</v>
      </c>
      <c r="CS258" s="733">
        <v>11</v>
      </c>
      <c r="CT258" s="734" t="str">
        <f t="shared" si="687"/>
        <v>BUKU PENGESAHAN BELANJA</v>
      </c>
      <c r="CU258" s="735">
        <f t="shared" si="688"/>
        <v>0</v>
      </c>
      <c r="CV258" s="734">
        <f t="shared" si="791"/>
        <v>11</v>
      </c>
      <c r="CW258" s="736" t="str">
        <f t="shared" si="689"/>
        <v>BUKU PENGESAHAN BELANJA</v>
      </c>
      <c r="CX258" s="737">
        <f t="shared" si="690"/>
        <v>0</v>
      </c>
      <c r="CY258" s="769">
        <v>12</v>
      </c>
      <c r="CZ258" s="770" t="str">
        <f t="shared" si="651"/>
        <v>BUKU PENGEMBALIAN BELANJA</v>
      </c>
      <c r="DA258" s="771">
        <f t="shared" si="730"/>
        <v>0</v>
      </c>
      <c r="DB258" s="770">
        <f t="shared" si="704"/>
        <v>12</v>
      </c>
      <c r="DC258" s="770" t="str">
        <f t="shared" si="691"/>
        <v>BUKU PENGEMBALIAN BELANJA</v>
      </c>
      <c r="DD258" s="772">
        <f t="shared" si="692"/>
        <v>0</v>
      </c>
    </row>
    <row r="259" spans="1:108" x14ac:dyDescent="0.2">
      <c r="A259" s="647"/>
      <c r="B259" s="63"/>
      <c r="C259" s="677"/>
      <c r="D259" s="540"/>
      <c r="E259" s="648"/>
      <c r="F259" s="610"/>
      <c r="G259" s="649"/>
      <c r="H259" s="624"/>
      <c r="I259" s="542"/>
      <c r="J259" s="650"/>
      <c r="K259" s="650"/>
      <c r="L259" s="529"/>
      <c r="M259" s="543"/>
      <c r="N259" s="543"/>
      <c r="O259" s="651">
        <f t="shared" si="652"/>
        <v>0</v>
      </c>
      <c r="P259" s="1090">
        <f t="shared" si="653"/>
        <v>0</v>
      </c>
      <c r="Q259" s="641">
        <f t="shared" si="631"/>
        <v>0</v>
      </c>
      <c r="R259" s="640">
        <v>1</v>
      </c>
      <c r="S259" s="640" t="str">
        <f t="shared" si="632"/>
        <v>BUKU KAS UMUM</v>
      </c>
      <c r="T259" s="641">
        <f t="shared" si="633"/>
        <v>0</v>
      </c>
      <c r="U259" s="641">
        <f t="shared" si="634"/>
        <v>0</v>
      </c>
      <c r="V259" s="641">
        <f t="shared" si="635"/>
        <v>0</v>
      </c>
      <c r="W259" s="1082">
        <f t="shared" si="654"/>
        <v>0</v>
      </c>
      <c r="X259" s="641">
        <f t="shared" si="636"/>
        <v>0</v>
      </c>
      <c r="Y259" s="640">
        <f t="shared" si="655"/>
        <v>1</v>
      </c>
      <c r="Z259" s="640" t="str">
        <f t="shared" si="637"/>
        <v>BUKU KAS UMUM</v>
      </c>
      <c r="AA259" s="1083">
        <f t="shared" si="638"/>
        <v>0</v>
      </c>
      <c r="AB259" s="1055">
        <v>10</v>
      </c>
      <c r="AC259" s="1056" t="str">
        <f t="shared" si="656"/>
        <v>BUKU PEMBANTU PAJAK UP &amp; LS</v>
      </c>
      <c r="AD259" s="1057">
        <f t="shared" si="657"/>
        <v>0</v>
      </c>
      <c r="AE259" s="1057">
        <f t="shared" si="658"/>
        <v>0</v>
      </c>
      <c r="AF259" s="1057">
        <f t="shared" si="659"/>
        <v>0</v>
      </c>
      <c r="AG259" s="1057">
        <f t="shared" si="660"/>
        <v>0</v>
      </c>
      <c r="AH259" s="1057">
        <f t="shared" si="661"/>
        <v>0</v>
      </c>
      <c r="AI259" s="1058">
        <f t="shared" si="781"/>
        <v>10</v>
      </c>
      <c r="AJ259" s="1058" t="str">
        <f t="shared" si="662"/>
        <v>BUKU PEMBANTU PAJAK UP &amp; LS</v>
      </c>
      <c r="AK259" s="1059">
        <f t="shared" si="639"/>
        <v>0</v>
      </c>
      <c r="AL259" s="1014">
        <v>2</v>
      </c>
      <c r="AM259" s="1015" t="str">
        <f t="shared" si="663"/>
        <v>BUKU PEMBANTU KAS TUNAI</v>
      </c>
      <c r="AN259" s="1016">
        <f t="shared" si="640"/>
        <v>0</v>
      </c>
      <c r="AO259" s="1015">
        <f t="shared" si="782"/>
        <v>2</v>
      </c>
      <c r="AP259" s="1015" t="str">
        <f t="shared" si="664"/>
        <v>BUKU PEMBANTU KAS TUNAI</v>
      </c>
      <c r="AQ259" s="1017">
        <f t="shared" si="754"/>
        <v>0</v>
      </c>
      <c r="AR259" s="979">
        <v>3</v>
      </c>
      <c r="AS259" s="980" t="str">
        <f t="shared" si="665"/>
        <v>BUKU PEMBANTU BANK</v>
      </c>
      <c r="AT259" s="981">
        <f t="shared" si="641"/>
        <v>0</v>
      </c>
      <c r="AU259" s="981">
        <f t="shared" si="642"/>
        <v>0</v>
      </c>
      <c r="AV259" s="982">
        <f t="shared" si="666"/>
        <v>0</v>
      </c>
      <c r="AW259" s="983">
        <f t="shared" si="783"/>
        <v>3</v>
      </c>
      <c r="AX259" s="980" t="str">
        <f t="shared" si="667"/>
        <v>BUKU PEMBANTU BANK</v>
      </c>
      <c r="AY259" s="984">
        <f t="shared" si="643"/>
        <v>0</v>
      </c>
      <c r="AZ259" s="702">
        <v>4</v>
      </c>
      <c r="BA259" s="649" t="str">
        <f t="shared" si="668"/>
        <v>BUKU PEMBANTU BPP</v>
      </c>
      <c r="BB259" s="651">
        <f t="shared" si="755"/>
        <v>0</v>
      </c>
      <c r="BC259" s="650">
        <f t="shared" si="784"/>
        <v>4</v>
      </c>
      <c r="BD259" s="649" t="str">
        <f t="shared" si="669"/>
        <v>BUKU PEMBANTU BPP</v>
      </c>
      <c r="BE259" s="709">
        <f t="shared" si="756"/>
        <v>0</v>
      </c>
      <c r="BF259" s="944">
        <v>5</v>
      </c>
      <c r="BG259" s="945" t="str">
        <f t="shared" si="670"/>
        <v>BUKU PEMBANTU UANG PERSEDIAAN</v>
      </c>
      <c r="BH259" s="946">
        <f t="shared" si="644"/>
        <v>0</v>
      </c>
      <c r="BI259" s="945">
        <f t="shared" si="785"/>
        <v>5</v>
      </c>
      <c r="BJ259" s="947" t="str">
        <f t="shared" si="671"/>
        <v>BUKU PEMBANTU UANG PERSEDIAAN</v>
      </c>
      <c r="BK259" s="948">
        <f t="shared" si="757"/>
        <v>0</v>
      </c>
      <c r="BL259" s="909">
        <v>6</v>
      </c>
      <c r="BM259" s="910" t="str">
        <f t="shared" si="672"/>
        <v>BUKU PEMBANTU LS BENDAHARA</v>
      </c>
      <c r="BN259" s="911">
        <f t="shared" si="645"/>
        <v>0</v>
      </c>
      <c r="BO259" s="910">
        <f t="shared" si="786"/>
        <v>6</v>
      </c>
      <c r="BP259" s="912" t="str">
        <f t="shared" si="673"/>
        <v>BUKU PEMBANTU LS BENDAHARA</v>
      </c>
      <c r="BQ259" s="913">
        <f t="shared" si="646"/>
        <v>0</v>
      </c>
      <c r="BR259" s="702">
        <v>7</v>
      </c>
      <c r="BS259" s="650" t="str">
        <f t="shared" si="674"/>
        <v>BUKU PEMBANTU UANG MUKA PERJADIN</v>
      </c>
      <c r="BT259" s="651">
        <f t="shared" si="647"/>
        <v>0</v>
      </c>
      <c r="BU259" s="650">
        <f t="shared" si="787"/>
        <v>7</v>
      </c>
      <c r="BV259" s="649" t="str">
        <f t="shared" si="675"/>
        <v>BUKU PEMBANTU UANG MUKA PERJADIN</v>
      </c>
      <c r="BW259" s="709">
        <f t="shared" si="648"/>
        <v>0</v>
      </c>
      <c r="BX259" s="873">
        <v>8</v>
      </c>
      <c r="BY259" s="874" t="str">
        <f t="shared" si="676"/>
        <v>BUKU PEMBANTU PAJAK UP</v>
      </c>
      <c r="BZ259" s="875">
        <f t="shared" si="749"/>
        <v>0</v>
      </c>
      <c r="CA259" s="876">
        <f t="shared" si="788"/>
        <v>8</v>
      </c>
      <c r="CB259" s="874" t="str">
        <f t="shared" si="677"/>
        <v>BUKU PEMBANTU PAJAK UP</v>
      </c>
      <c r="CC259" s="877">
        <f t="shared" si="758"/>
        <v>0</v>
      </c>
      <c r="CD259" s="805">
        <v>9</v>
      </c>
      <c r="CE259" s="806" t="str">
        <f t="shared" si="678"/>
        <v>BUKU PEMBANTU BUNGA REKENING</v>
      </c>
      <c r="CF259" s="807">
        <f t="shared" si="649"/>
        <v>0</v>
      </c>
      <c r="CG259" s="806">
        <f t="shared" si="789"/>
        <v>9</v>
      </c>
      <c r="CH259" s="806" t="str">
        <f t="shared" si="679"/>
        <v>BUKU PEMBANTU BUNGA REKENING</v>
      </c>
      <c r="CI259" s="808">
        <f t="shared" si="650"/>
        <v>0</v>
      </c>
      <c r="CJ259" s="835">
        <v>10</v>
      </c>
      <c r="CK259" s="836" t="str">
        <f t="shared" si="680"/>
        <v>BUKU PEMBANTU PAJAK UP &amp; LS</v>
      </c>
      <c r="CL259" s="837">
        <f t="shared" si="681"/>
        <v>0</v>
      </c>
      <c r="CM259" s="836">
        <f t="shared" si="790"/>
        <v>10</v>
      </c>
      <c r="CN259" s="836" t="str">
        <f t="shared" si="682"/>
        <v>BUKU PEMBANTU PAJAK UP &amp; LS</v>
      </c>
      <c r="CO259" s="838">
        <f t="shared" si="683"/>
        <v>0</v>
      </c>
      <c r="CP259" s="786">
        <f t="shared" si="684"/>
        <v>0</v>
      </c>
      <c r="CQ259" s="787">
        <f t="shared" si="685"/>
        <v>0</v>
      </c>
      <c r="CR259" s="782">
        <f t="shared" si="686"/>
        <v>0</v>
      </c>
      <c r="CS259" s="733">
        <v>11</v>
      </c>
      <c r="CT259" s="734" t="str">
        <f t="shared" si="687"/>
        <v>BUKU PENGESAHAN BELANJA</v>
      </c>
      <c r="CU259" s="735">
        <f t="shared" si="688"/>
        <v>0</v>
      </c>
      <c r="CV259" s="734">
        <f t="shared" si="791"/>
        <v>11</v>
      </c>
      <c r="CW259" s="736" t="str">
        <f t="shared" si="689"/>
        <v>BUKU PENGESAHAN BELANJA</v>
      </c>
      <c r="CX259" s="737">
        <f t="shared" si="690"/>
        <v>0</v>
      </c>
      <c r="CY259" s="769">
        <v>12</v>
      </c>
      <c r="CZ259" s="770" t="str">
        <f t="shared" si="651"/>
        <v>BUKU PENGEMBALIAN BELANJA</v>
      </c>
      <c r="DA259" s="771">
        <f t="shared" si="730"/>
        <v>0</v>
      </c>
      <c r="DB259" s="770">
        <f t="shared" si="704"/>
        <v>12</v>
      </c>
      <c r="DC259" s="770" t="str">
        <f t="shared" si="691"/>
        <v>BUKU PENGEMBALIAN BELANJA</v>
      </c>
      <c r="DD259" s="772">
        <f t="shared" si="692"/>
        <v>0</v>
      </c>
    </row>
    <row r="260" spans="1:108" x14ac:dyDescent="0.2">
      <c r="A260" s="647"/>
      <c r="B260" s="63"/>
      <c r="C260" s="677"/>
      <c r="D260" s="601"/>
      <c r="E260" s="648"/>
      <c r="F260" s="610"/>
      <c r="G260" s="649"/>
      <c r="H260" s="624"/>
      <c r="I260" s="542"/>
      <c r="J260" s="650"/>
      <c r="K260" s="543"/>
      <c r="L260" s="529"/>
      <c r="M260" s="650"/>
      <c r="N260" s="543"/>
      <c r="O260" s="651">
        <f t="shared" si="652"/>
        <v>0</v>
      </c>
      <c r="P260" s="1090">
        <f t="shared" si="653"/>
        <v>0</v>
      </c>
      <c r="Q260" s="641">
        <f t="shared" si="631"/>
        <v>0</v>
      </c>
      <c r="R260" s="640">
        <v>1</v>
      </c>
      <c r="S260" s="640" t="str">
        <f t="shared" si="632"/>
        <v>BUKU KAS UMUM</v>
      </c>
      <c r="T260" s="641">
        <f t="shared" si="633"/>
        <v>0</v>
      </c>
      <c r="U260" s="641">
        <f t="shared" si="634"/>
        <v>0</v>
      </c>
      <c r="V260" s="641">
        <f t="shared" si="635"/>
        <v>0</v>
      </c>
      <c r="W260" s="1082">
        <f t="shared" si="654"/>
        <v>0</v>
      </c>
      <c r="X260" s="641">
        <f t="shared" si="636"/>
        <v>0</v>
      </c>
      <c r="Y260" s="640">
        <f t="shared" si="655"/>
        <v>1</v>
      </c>
      <c r="Z260" s="640" t="str">
        <f t="shared" si="637"/>
        <v>BUKU KAS UMUM</v>
      </c>
      <c r="AA260" s="1083">
        <f t="shared" si="638"/>
        <v>0</v>
      </c>
      <c r="AB260" s="1055">
        <v>10</v>
      </c>
      <c r="AC260" s="1056" t="str">
        <f t="shared" si="656"/>
        <v>BUKU PEMBANTU PAJAK UP &amp; LS</v>
      </c>
      <c r="AD260" s="1057">
        <f t="shared" si="657"/>
        <v>0</v>
      </c>
      <c r="AE260" s="1057">
        <f t="shared" si="658"/>
        <v>0</v>
      </c>
      <c r="AF260" s="1057">
        <f t="shared" si="659"/>
        <v>0</v>
      </c>
      <c r="AG260" s="1057">
        <f t="shared" si="660"/>
        <v>0</v>
      </c>
      <c r="AH260" s="1057">
        <f t="shared" si="661"/>
        <v>0</v>
      </c>
      <c r="AI260" s="1058">
        <f t="shared" si="781"/>
        <v>10</v>
      </c>
      <c r="AJ260" s="1058" t="str">
        <f t="shared" si="662"/>
        <v>BUKU PEMBANTU PAJAK UP &amp; LS</v>
      </c>
      <c r="AK260" s="1059">
        <f t="shared" si="639"/>
        <v>0</v>
      </c>
      <c r="AL260" s="1014">
        <v>2</v>
      </c>
      <c r="AM260" s="1015" t="str">
        <f t="shared" si="663"/>
        <v>BUKU PEMBANTU KAS TUNAI</v>
      </c>
      <c r="AN260" s="1016">
        <f t="shared" si="640"/>
        <v>0</v>
      </c>
      <c r="AO260" s="1015">
        <f t="shared" si="782"/>
        <v>2</v>
      </c>
      <c r="AP260" s="1015" t="str">
        <f t="shared" si="664"/>
        <v>BUKU PEMBANTU KAS TUNAI</v>
      </c>
      <c r="AQ260" s="1017">
        <f t="shared" si="754"/>
        <v>0</v>
      </c>
      <c r="AR260" s="979">
        <v>3</v>
      </c>
      <c r="AS260" s="980" t="str">
        <f t="shared" si="665"/>
        <v>BUKU PEMBANTU BANK</v>
      </c>
      <c r="AT260" s="981">
        <f t="shared" si="641"/>
        <v>0</v>
      </c>
      <c r="AU260" s="981">
        <f t="shared" si="642"/>
        <v>0</v>
      </c>
      <c r="AV260" s="982">
        <f t="shared" si="666"/>
        <v>0</v>
      </c>
      <c r="AW260" s="983">
        <f t="shared" si="783"/>
        <v>3</v>
      </c>
      <c r="AX260" s="980" t="str">
        <f t="shared" si="667"/>
        <v>BUKU PEMBANTU BANK</v>
      </c>
      <c r="AY260" s="984">
        <f t="shared" si="643"/>
        <v>0</v>
      </c>
      <c r="AZ260" s="702">
        <v>4</v>
      </c>
      <c r="BA260" s="649" t="str">
        <f t="shared" si="668"/>
        <v>BUKU PEMBANTU BPP</v>
      </c>
      <c r="BB260" s="651">
        <f t="shared" si="755"/>
        <v>0</v>
      </c>
      <c r="BC260" s="650">
        <f t="shared" si="784"/>
        <v>4</v>
      </c>
      <c r="BD260" s="649" t="str">
        <f t="shared" si="669"/>
        <v>BUKU PEMBANTU BPP</v>
      </c>
      <c r="BE260" s="709">
        <f t="shared" si="756"/>
        <v>0</v>
      </c>
      <c r="BF260" s="944">
        <v>5</v>
      </c>
      <c r="BG260" s="945" t="str">
        <f t="shared" si="670"/>
        <v>BUKU PEMBANTU UANG PERSEDIAAN</v>
      </c>
      <c r="BH260" s="946">
        <f t="shared" si="644"/>
        <v>0</v>
      </c>
      <c r="BI260" s="945">
        <f t="shared" si="785"/>
        <v>5</v>
      </c>
      <c r="BJ260" s="947" t="str">
        <f t="shared" si="671"/>
        <v>BUKU PEMBANTU UANG PERSEDIAAN</v>
      </c>
      <c r="BK260" s="948">
        <f t="shared" si="757"/>
        <v>0</v>
      </c>
      <c r="BL260" s="909">
        <v>6</v>
      </c>
      <c r="BM260" s="910" t="str">
        <f t="shared" si="672"/>
        <v>BUKU PEMBANTU LS BENDAHARA</v>
      </c>
      <c r="BN260" s="911">
        <f t="shared" si="645"/>
        <v>0</v>
      </c>
      <c r="BO260" s="910">
        <f t="shared" si="786"/>
        <v>6</v>
      </c>
      <c r="BP260" s="912" t="str">
        <f t="shared" si="673"/>
        <v>BUKU PEMBANTU LS BENDAHARA</v>
      </c>
      <c r="BQ260" s="913">
        <f t="shared" si="646"/>
        <v>0</v>
      </c>
      <c r="BR260" s="702">
        <v>7</v>
      </c>
      <c r="BS260" s="650" t="str">
        <f t="shared" si="674"/>
        <v>BUKU PEMBANTU UANG MUKA PERJADIN</v>
      </c>
      <c r="BT260" s="651">
        <f t="shared" si="647"/>
        <v>0</v>
      </c>
      <c r="BU260" s="650">
        <f t="shared" si="787"/>
        <v>7</v>
      </c>
      <c r="BV260" s="649" t="str">
        <f t="shared" si="675"/>
        <v>BUKU PEMBANTU UANG MUKA PERJADIN</v>
      </c>
      <c r="BW260" s="709">
        <f t="shared" si="648"/>
        <v>0</v>
      </c>
      <c r="BX260" s="873">
        <v>8</v>
      </c>
      <c r="BY260" s="874" t="str">
        <f t="shared" si="676"/>
        <v>BUKU PEMBANTU PAJAK UP</v>
      </c>
      <c r="BZ260" s="875">
        <f t="shared" si="749"/>
        <v>0</v>
      </c>
      <c r="CA260" s="876">
        <f t="shared" si="788"/>
        <v>8</v>
      </c>
      <c r="CB260" s="874" t="str">
        <f t="shared" si="677"/>
        <v>BUKU PEMBANTU PAJAK UP</v>
      </c>
      <c r="CC260" s="877">
        <f t="shared" si="758"/>
        <v>0</v>
      </c>
      <c r="CD260" s="805">
        <v>9</v>
      </c>
      <c r="CE260" s="806" t="str">
        <f t="shared" si="678"/>
        <v>BUKU PEMBANTU BUNGA REKENING</v>
      </c>
      <c r="CF260" s="807">
        <f t="shared" si="649"/>
        <v>0</v>
      </c>
      <c r="CG260" s="806">
        <f t="shared" si="789"/>
        <v>9</v>
      </c>
      <c r="CH260" s="806" t="str">
        <f t="shared" si="679"/>
        <v>BUKU PEMBANTU BUNGA REKENING</v>
      </c>
      <c r="CI260" s="808">
        <f t="shared" si="650"/>
        <v>0</v>
      </c>
      <c r="CJ260" s="835">
        <v>10</v>
      </c>
      <c r="CK260" s="836" t="str">
        <f t="shared" si="680"/>
        <v>BUKU PEMBANTU PAJAK UP &amp; LS</v>
      </c>
      <c r="CL260" s="837">
        <f t="shared" si="681"/>
        <v>0</v>
      </c>
      <c r="CM260" s="836">
        <f t="shared" si="790"/>
        <v>10</v>
      </c>
      <c r="CN260" s="836" t="str">
        <f t="shared" si="682"/>
        <v>BUKU PEMBANTU PAJAK UP &amp; LS</v>
      </c>
      <c r="CO260" s="838">
        <f t="shared" si="683"/>
        <v>0</v>
      </c>
      <c r="CP260" s="786">
        <f t="shared" si="684"/>
        <v>0</v>
      </c>
      <c r="CQ260" s="787">
        <f t="shared" si="685"/>
        <v>0</v>
      </c>
      <c r="CR260" s="782">
        <f t="shared" si="686"/>
        <v>0</v>
      </c>
      <c r="CS260" s="733">
        <v>11</v>
      </c>
      <c r="CT260" s="734" t="str">
        <f t="shared" si="687"/>
        <v>BUKU PENGESAHAN BELANJA</v>
      </c>
      <c r="CU260" s="735">
        <f t="shared" si="688"/>
        <v>0</v>
      </c>
      <c r="CV260" s="734">
        <f t="shared" si="791"/>
        <v>11</v>
      </c>
      <c r="CW260" s="736" t="str">
        <f t="shared" si="689"/>
        <v>BUKU PENGESAHAN BELANJA</v>
      </c>
      <c r="CX260" s="737">
        <f t="shared" si="690"/>
        <v>0</v>
      </c>
      <c r="CY260" s="769">
        <v>12</v>
      </c>
      <c r="CZ260" s="770" t="str">
        <f t="shared" si="651"/>
        <v>BUKU PENGEMBALIAN BELANJA</v>
      </c>
      <c r="DA260" s="771">
        <f t="shared" si="730"/>
        <v>0</v>
      </c>
      <c r="DB260" s="770">
        <f t="shared" si="704"/>
        <v>12</v>
      </c>
      <c r="DC260" s="770" t="str">
        <f t="shared" si="691"/>
        <v>BUKU PENGEMBALIAN BELANJA</v>
      </c>
      <c r="DD260" s="772">
        <f t="shared" si="692"/>
        <v>0</v>
      </c>
    </row>
    <row r="261" spans="1:108" x14ac:dyDescent="0.2">
      <c r="A261" s="647"/>
      <c r="B261" s="63"/>
      <c r="C261" s="677"/>
      <c r="D261" s="540"/>
      <c r="E261" s="648"/>
      <c r="F261" s="611"/>
      <c r="G261" s="649"/>
      <c r="H261" s="624"/>
      <c r="I261" s="542"/>
      <c r="J261" s="650"/>
      <c r="K261" s="543"/>
      <c r="L261" s="529"/>
      <c r="M261" s="650"/>
      <c r="N261" s="543"/>
      <c r="O261" s="651">
        <f t="shared" si="652"/>
        <v>0</v>
      </c>
      <c r="P261" s="1090">
        <f t="shared" si="653"/>
        <v>0</v>
      </c>
      <c r="Q261" s="641">
        <f t="shared" si="631"/>
        <v>0</v>
      </c>
      <c r="R261" s="640">
        <v>1</v>
      </c>
      <c r="S261" s="640" t="str">
        <f t="shared" si="632"/>
        <v>BUKU KAS UMUM</v>
      </c>
      <c r="T261" s="641">
        <f t="shared" si="633"/>
        <v>0</v>
      </c>
      <c r="U261" s="641">
        <f t="shared" si="634"/>
        <v>0</v>
      </c>
      <c r="V261" s="641">
        <f t="shared" si="635"/>
        <v>0</v>
      </c>
      <c r="W261" s="1082">
        <f t="shared" si="654"/>
        <v>0</v>
      </c>
      <c r="X261" s="641">
        <f t="shared" si="636"/>
        <v>0</v>
      </c>
      <c r="Y261" s="640">
        <f t="shared" si="655"/>
        <v>1</v>
      </c>
      <c r="Z261" s="640" t="str">
        <f t="shared" si="637"/>
        <v>BUKU KAS UMUM</v>
      </c>
      <c r="AA261" s="1083">
        <f t="shared" si="638"/>
        <v>0</v>
      </c>
      <c r="AB261" s="1055">
        <v>10</v>
      </c>
      <c r="AC261" s="1056" t="str">
        <f t="shared" si="656"/>
        <v>BUKU PEMBANTU PAJAK UP &amp; LS</v>
      </c>
      <c r="AD261" s="1057">
        <f t="shared" si="657"/>
        <v>0</v>
      </c>
      <c r="AE261" s="1057">
        <f t="shared" si="658"/>
        <v>0</v>
      </c>
      <c r="AF261" s="1057">
        <f t="shared" si="659"/>
        <v>0</v>
      </c>
      <c r="AG261" s="1057">
        <f t="shared" si="660"/>
        <v>0</v>
      </c>
      <c r="AH261" s="1057">
        <f t="shared" si="661"/>
        <v>0</v>
      </c>
      <c r="AI261" s="1058">
        <f t="shared" si="781"/>
        <v>10</v>
      </c>
      <c r="AJ261" s="1058" t="str">
        <f t="shared" si="662"/>
        <v>BUKU PEMBANTU PAJAK UP &amp; LS</v>
      </c>
      <c r="AK261" s="1059">
        <f t="shared" si="639"/>
        <v>0</v>
      </c>
      <c r="AL261" s="1014">
        <v>2</v>
      </c>
      <c r="AM261" s="1015" t="str">
        <f t="shared" si="663"/>
        <v>BUKU PEMBANTU KAS TUNAI</v>
      </c>
      <c r="AN261" s="1016">
        <f t="shared" si="640"/>
        <v>0</v>
      </c>
      <c r="AO261" s="1015">
        <f t="shared" si="782"/>
        <v>2</v>
      </c>
      <c r="AP261" s="1015" t="str">
        <f t="shared" si="664"/>
        <v>BUKU PEMBANTU KAS TUNAI</v>
      </c>
      <c r="AQ261" s="1017">
        <f t="shared" si="754"/>
        <v>0</v>
      </c>
      <c r="AR261" s="979">
        <v>3</v>
      </c>
      <c r="AS261" s="980" t="str">
        <f t="shared" si="665"/>
        <v>BUKU PEMBANTU BANK</v>
      </c>
      <c r="AT261" s="981">
        <f t="shared" si="641"/>
        <v>0</v>
      </c>
      <c r="AU261" s="981">
        <f t="shared" si="642"/>
        <v>0</v>
      </c>
      <c r="AV261" s="982">
        <f t="shared" si="666"/>
        <v>0</v>
      </c>
      <c r="AW261" s="983">
        <f t="shared" si="783"/>
        <v>3</v>
      </c>
      <c r="AX261" s="980" t="str">
        <f t="shared" si="667"/>
        <v>BUKU PEMBANTU BANK</v>
      </c>
      <c r="AY261" s="984">
        <f t="shared" si="643"/>
        <v>0</v>
      </c>
      <c r="AZ261" s="702">
        <v>4</v>
      </c>
      <c r="BA261" s="649" t="str">
        <f t="shared" si="668"/>
        <v>BUKU PEMBANTU BPP</v>
      </c>
      <c r="BB261" s="651">
        <f t="shared" si="755"/>
        <v>0</v>
      </c>
      <c r="BC261" s="650">
        <f t="shared" si="784"/>
        <v>4</v>
      </c>
      <c r="BD261" s="649" t="str">
        <f t="shared" si="669"/>
        <v>BUKU PEMBANTU BPP</v>
      </c>
      <c r="BE261" s="709">
        <f t="shared" si="756"/>
        <v>0</v>
      </c>
      <c r="BF261" s="944">
        <v>5</v>
      </c>
      <c r="BG261" s="945" t="str">
        <f t="shared" si="670"/>
        <v>BUKU PEMBANTU UANG PERSEDIAAN</v>
      </c>
      <c r="BH261" s="946">
        <f t="shared" si="644"/>
        <v>0</v>
      </c>
      <c r="BI261" s="945">
        <f t="shared" si="785"/>
        <v>5</v>
      </c>
      <c r="BJ261" s="947" t="str">
        <f t="shared" si="671"/>
        <v>BUKU PEMBANTU UANG PERSEDIAAN</v>
      </c>
      <c r="BK261" s="948">
        <f t="shared" si="757"/>
        <v>0</v>
      </c>
      <c r="BL261" s="909">
        <v>6</v>
      </c>
      <c r="BM261" s="910" t="str">
        <f t="shared" si="672"/>
        <v>BUKU PEMBANTU LS BENDAHARA</v>
      </c>
      <c r="BN261" s="911">
        <f t="shared" si="645"/>
        <v>0</v>
      </c>
      <c r="BO261" s="910">
        <f t="shared" si="786"/>
        <v>6</v>
      </c>
      <c r="BP261" s="912" t="str">
        <f t="shared" si="673"/>
        <v>BUKU PEMBANTU LS BENDAHARA</v>
      </c>
      <c r="BQ261" s="913">
        <f t="shared" si="646"/>
        <v>0</v>
      </c>
      <c r="BR261" s="702">
        <v>7</v>
      </c>
      <c r="BS261" s="650" t="str">
        <f t="shared" si="674"/>
        <v>BUKU PEMBANTU UANG MUKA PERJADIN</v>
      </c>
      <c r="BT261" s="651">
        <f t="shared" si="647"/>
        <v>0</v>
      </c>
      <c r="BU261" s="650">
        <f t="shared" si="787"/>
        <v>7</v>
      </c>
      <c r="BV261" s="649" t="str">
        <f t="shared" si="675"/>
        <v>BUKU PEMBANTU UANG MUKA PERJADIN</v>
      </c>
      <c r="BW261" s="709">
        <f t="shared" si="648"/>
        <v>0</v>
      </c>
      <c r="BX261" s="873">
        <v>8</v>
      </c>
      <c r="BY261" s="874" t="str">
        <f t="shared" si="676"/>
        <v>BUKU PEMBANTU PAJAK UP</v>
      </c>
      <c r="BZ261" s="875">
        <f t="shared" si="749"/>
        <v>0</v>
      </c>
      <c r="CA261" s="876">
        <f t="shared" si="788"/>
        <v>8</v>
      </c>
      <c r="CB261" s="874" t="str">
        <f t="shared" si="677"/>
        <v>BUKU PEMBANTU PAJAK UP</v>
      </c>
      <c r="CC261" s="877">
        <f t="shared" si="758"/>
        <v>0</v>
      </c>
      <c r="CD261" s="805">
        <v>9</v>
      </c>
      <c r="CE261" s="806" t="str">
        <f t="shared" si="678"/>
        <v>BUKU PEMBANTU BUNGA REKENING</v>
      </c>
      <c r="CF261" s="807">
        <f t="shared" si="649"/>
        <v>0</v>
      </c>
      <c r="CG261" s="806">
        <f t="shared" si="789"/>
        <v>9</v>
      </c>
      <c r="CH261" s="806" t="str">
        <f t="shared" si="679"/>
        <v>BUKU PEMBANTU BUNGA REKENING</v>
      </c>
      <c r="CI261" s="808">
        <f t="shared" si="650"/>
        <v>0</v>
      </c>
      <c r="CJ261" s="835">
        <v>10</v>
      </c>
      <c r="CK261" s="836" t="str">
        <f t="shared" si="680"/>
        <v>BUKU PEMBANTU PAJAK UP &amp; LS</v>
      </c>
      <c r="CL261" s="837">
        <f t="shared" si="681"/>
        <v>0</v>
      </c>
      <c r="CM261" s="836">
        <f t="shared" si="790"/>
        <v>10</v>
      </c>
      <c r="CN261" s="836" t="str">
        <f t="shared" si="682"/>
        <v>BUKU PEMBANTU PAJAK UP &amp; LS</v>
      </c>
      <c r="CO261" s="838">
        <f t="shared" si="683"/>
        <v>0</v>
      </c>
      <c r="CP261" s="786">
        <f t="shared" si="684"/>
        <v>0</v>
      </c>
      <c r="CQ261" s="787">
        <f t="shared" si="685"/>
        <v>0</v>
      </c>
      <c r="CR261" s="782">
        <f t="shared" si="686"/>
        <v>0</v>
      </c>
      <c r="CS261" s="733">
        <v>11</v>
      </c>
      <c r="CT261" s="734" t="str">
        <f t="shared" si="687"/>
        <v>BUKU PENGESAHAN BELANJA</v>
      </c>
      <c r="CU261" s="735">
        <f t="shared" si="688"/>
        <v>0</v>
      </c>
      <c r="CV261" s="734">
        <f t="shared" si="791"/>
        <v>11</v>
      </c>
      <c r="CW261" s="736" t="str">
        <f t="shared" si="689"/>
        <v>BUKU PENGESAHAN BELANJA</v>
      </c>
      <c r="CX261" s="737">
        <f t="shared" si="690"/>
        <v>0</v>
      </c>
      <c r="CY261" s="769">
        <v>12</v>
      </c>
      <c r="CZ261" s="770" t="str">
        <f t="shared" si="651"/>
        <v>BUKU PENGEMBALIAN BELANJA</v>
      </c>
      <c r="DA261" s="771">
        <f t="shared" si="730"/>
        <v>0</v>
      </c>
      <c r="DB261" s="770">
        <f t="shared" si="704"/>
        <v>12</v>
      </c>
      <c r="DC261" s="770" t="str">
        <f t="shared" si="691"/>
        <v>BUKU PENGEMBALIAN BELANJA</v>
      </c>
      <c r="DD261" s="772">
        <f t="shared" si="692"/>
        <v>0</v>
      </c>
    </row>
    <row r="262" spans="1:108" ht="11.25" customHeight="1" x14ac:dyDescent="0.2">
      <c r="A262" s="647"/>
      <c r="B262" s="63"/>
      <c r="C262" s="677"/>
      <c r="D262" s="601"/>
      <c r="E262" s="648"/>
      <c r="F262" s="610"/>
      <c r="G262" s="649"/>
      <c r="H262" s="624"/>
      <c r="I262" s="542"/>
      <c r="J262" s="650"/>
      <c r="K262" s="688"/>
      <c r="L262" s="529"/>
      <c r="M262" s="688"/>
      <c r="N262" s="650"/>
      <c r="O262" s="651">
        <f t="shared" si="652"/>
        <v>0</v>
      </c>
      <c r="P262" s="1090">
        <f t="shared" si="653"/>
        <v>0</v>
      </c>
      <c r="Q262" s="641">
        <f t="shared" si="631"/>
        <v>0</v>
      </c>
      <c r="R262" s="640">
        <v>1</v>
      </c>
      <c r="S262" s="640" t="str">
        <f t="shared" si="632"/>
        <v>BUKU KAS UMUM</v>
      </c>
      <c r="T262" s="641">
        <f t="shared" si="633"/>
        <v>0</v>
      </c>
      <c r="U262" s="641">
        <f t="shared" si="634"/>
        <v>0</v>
      </c>
      <c r="V262" s="641">
        <f t="shared" si="635"/>
        <v>0</v>
      </c>
      <c r="W262" s="1082">
        <f t="shared" si="654"/>
        <v>0</v>
      </c>
      <c r="X262" s="641">
        <f t="shared" si="636"/>
        <v>0</v>
      </c>
      <c r="Y262" s="640">
        <f t="shared" si="655"/>
        <v>1</v>
      </c>
      <c r="Z262" s="640" t="str">
        <f t="shared" si="637"/>
        <v>BUKU KAS UMUM</v>
      </c>
      <c r="AA262" s="1083">
        <f t="shared" si="638"/>
        <v>0</v>
      </c>
      <c r="AB262" s="1055">
        <v>10</v>
      </c>
      <c r="AC262" s="1056" t="str">
        <f t="shared" si="656"/>
        <v>BUKU PEMBANTU PAJAK UP &amp; LS</v>
      </c>
      <c r="AD262" s="1057">
        <f t="shared" si="657"/>
        <v>0</v>
      </c>
      <c r="AE262" s="1057">
        <f t="shared" si="658"/>
        <v>0</v>
      </c>
      <c r="AF262" s="1057">
        <f t="shared" si="659"/>
        <v>0</v>
      </c>
      <c r="AG262" s="1057">
        <f t="shared" si="660"/>
        <v>0</v>
      </c>
      <c r="AH262" s="1057">
        <f t="shared" si="661"/>
        <v>0</v>
      </c>
      <c r="AI262" s="1058">
        <f t="shared" si="781"/>
        <v>10</v>
      </c>
      <c r="AJ262" s="1058" t="str">
        <f t="shared" si="662"/>
        <v>BUKU PEMBANTU PAJAK UP &amp; LS</v>
      </c>
      <c r="AK262" s="1059">
        <f t="shared" si="639"/>
        <v>0</v>
      </c>
      <c r="AL262" s="1014">
        <v>2</v>
      </c>
      <c r="AM262" s="1015" t="str">
        <f t="shared" si="663"/>
        <v>BUKU PEMBANTU KAS TUNAI</v>
      </c>
      <c r="AN262" s="1016">
        <f t="shared" si="640"/>
        <v>0</v>
      </c>
      <c r="AO262" s="1015">
        <f t="shared" si="782"/>
        <v>2</v>
      </c>
      <c r="AP262" s="1015" t="str">
        <f t="shared" si="664"/>
        <v>BUKU PEMBANTU KAS TUNAI</v>
      </c>
      <c r="AQ262" s="1017">
        <f t="shared" si="754"/>
        <v>0</v>
      </c>
      <c r="AR262" s="979">
        <v>3</v>
      </c>
      <c r="AS262" s="980" t="str">
        <f t="shared" si="665"/>
        <v>BUKU PEMBANTU BANK</v>
      </c>
      <c r="AT262" s="981">
        <f t="shared" si="641"/>
        <v>0</v>
      </c>
      <c r="AU262" s="981">
        <f t="shared" si="642"/>
        <v>0</v>
      </c>
      <c r="AV262" s="982">
        <f t="shared" si="666"/>
        <v>0</v>
      </c>
      <c r="AW262" s="983">
        <f t="shared" si="783"/>
        <v>3</v>
      </c>
      <c r="AX262" s="980" t="str">
        <f t="shared" si="667"/>
        <v>BUKU PEMBANTU BANK</v>
      </c>
      <c r="AY262" s="984">
        <f t="shared" si="643"/>
        <v>0</v>
      </c>
      <c r="AZ262" s="702">
        <v>4</v>
      </c>
      <c r="BA262" s="649" t="str">
        <f t="shared" si="668"/>
        <v>BUKU PEMBANTU BPP</v>
      </c>
      <c r="BB262" s="651">
        <f t="shared" si="755"/>
        <v>0</v>
      </c>
      <c r="BC262" s="650">
        <f t="shared" si="784"/>
        <v>4</v>
      </c>
      <c r="BD262" s="649" t="str">
        <f t="shared" si="669"/>
        <v>BUKU PEMBANTU BPP</v>
      </c>
      <c r="BE262" s="709">
        <f t="shared" si="756"/>
        <v>0</v>
      </c>
      <c r="BF262" s="944">
        <v>5</v>
      </c>
      <c r="BG262" s="945" t="str">
        <f t="shared" si="670"/>
        <v>BUKU PEMBANTU UANG PERSEDIAAN</v>
      </c>
      <c r="BH262" s="946">
        <f t="shared" si="644"/>
        <v>0</v>
      </c>
      <c r="BI262" s="945">
        <f t="shared" si="785"/>
        <v>5</v>
      </c>
      <c r="BJ262" s="947" t="str">
        <f t="shared" si="671"/>
        <v>BUKU PEMBANTU UANG PERSEDIAAN</v>
      </c>
      <c r="BK262" s="948">
        <f t="shared" si="757"/>
        <v>0</v>
      </c>
      <c r="BL262" s="909">
        <v>6</v>
      </c>
      <c r="BM262" s="910" t="str">
        <f t="shared" si="672"/>
        <v>BUKU PEMBANTU LS BENDAHARA</v>
      </c>
      <c r="BN262" s="911">
        <f t="shared" si="645"/>
        <v>0</v>
      </c>
      <c r="BO262" s="910">
        <f t="shared" si="786"/>
        <v>6</v>
      </c>
      <c r="BP262" s="912" t="str">
        <f t="shared" si="673"/>
        <v>BUKU PEMBANTU LS BENDAHARA</v>
      </c>
      <c r="BQ262" s="913">
        <f t="shared" si="646"/>
        <v>0</v>
      </c>
      <c r="BR262" s="702">
        <v>7</v>
      </c>
      <c r="BS262" s="650" t="str">
        <f t="shared" si="674"/>
        <v>BUKU PEMBANTU UANG MUKA PERJADIN</v>
      </c>
      <c r="BT262" s="651">
        <f t="shared" si="647"/>
        <v>0</v>
      </c>
      <c r="BU262" s="650">
        <f t="shared" si="787"/>
        <v>7</v>
      </c>
      <c r="BV262" s="649" t="str">
        <f t="shared" si="675"/>
        <v>BUKU PEMBANTU UANG MUKA PERJADIN</v>
      </c>
      <c r="BW262" s="709">
        <f t="shared" si="648"/>
        <v>0</v>
      </c>
      <c r="BX262" s="873">
        <v>8</v>
      </c>
      <c r="BY262" s="874" t="str">
        <f t="shared" si="676"/>
        <v>BUKU PEMBANTU PAJAK UP</v>
      </c>
      <c r="BZ262" s="875">
        <f t="shared" si="749"/>
        <v>0</v>
      </c>
      <c r="CA262" s="876">
        <f t="shared" si="788"/>
        <v>8</v>
      </c>
      <c r="CB262" s="874" t="str">
        <f t="shared" si="677"/>
        <v>BUKU PEMBANTU PAJAK UP</v>
      </c>
      <c r="CC262" s="877">
        <f t="shared" si="758"/>
        <v>0</v>
      </c>
      <c r="CD262" s="805">
        <v>9</v>
      </c>
      <c r="CE262" s="806" t="str">
        <f t="shared" si="678"/>
        <v>BUKU PEMBANTU BUNGA REKENING</v>
      </c>
      <c r="CF262" s="807">
        <f t="shared" si="649"/>
        <v>0</v>
      </c>
      <c r="CG262" s="806">
        <f t="shared" si="789"/>
        <v>9</v>
      </c>
      <c r="CH262" s="806" t="str">
        <f t="shared" si="679"/>
        <v>BUKU PEMBANTU BUNGA REKENING</v>
      </c>
      <c r="CI262" s="808">
        <f t="shared" si="650"/>
        <v>0</v>
      </c>
      <c r="CJ262" s="835">
        <v>10</v>
      </c>
      <c r="CK262" s="836" t="str">
        <f t="shared" si="680"/>
        <v>BUKU PEMBANTU PAJAK UP &amp; LS</v>
      </c>
      <c r="CL262" s="837">
        <f t="shared" si="681"/>
        <v>0</v>
      </c>
      <c r="CM262" s="836">
        <f t="shared" si="790"/>
        <v>10</v>
      </c>
      <c r="CN262" s="836" t="str">
        <f t="shared" si="682"/>
        <v>BUKU PEMBANTU PAJAK UP &amp; LS</v>
      </c>
      <c r="CO262" s="838">
        <f t="shared" si="683"/>
        <v>0</v>
      </c>
      <c r="CP262" s="786">
        <f t="shared" si="684"/>
        <v>0</v>
      </c>
      <c r="CQ262" s="787">
        <f t="shared" si="685"/>
        <v>0</v>
      </c>
      <c r="CR262" s="782">
        <f t="shared" si="686"/>
        <v>0</v>
      </c>
      <c r="CS262" s="733">
        <v>11</v>
      </c>
      <c r="CT262" s="734" t="str">
        <f t="shared" si="687"/>
        <v>BUKU PENGESAHAN BELANJA</v>
      </c>
      <c r="CU262" s="735">
        <f t="shared" si="688"/>
        <v>0</v>
      </c>
      <c r="CV262" s="734">
        <f t="shared" si="791"/>
        <v>11</v>
      </c>
      <c r="CW262" s="736" t="str">
        <f t="shared" si="689"/>
        <v>BUKU PENGESAHAN BELANJA</v>
      </c>
      <c r="CX262" s="737">
        <f t="shared" si="690"/>
        <v>0</v>
      </c>
      <c r="CY262" s="769">
        <v>12</v>
      </c>
      <c r="CZ262" s="770" t="str">
        <f t="shared" si="651"/>
        <v>BUKU PENGEMBALIAN BELANJA</v>
      </c>
      <c r="DA262" s="771">
        <f t="shared" si="730"/>
        <v>0</v>
      </c>
      <c r="DB262" s="770">
        <f t="shared" si="704"/>
        <v>12</v>
      </c>
      <c r="DC262" s="770" t="str">
        <f t="shared" si="691"/>
        <v>BUKU PENGEMBALIAN BELANJA</v>
      </c>
      <c r="DD262" s="772">
        <f t="shared" si="692"/>
        <v>0</v>
      </c>
    </row>
    <row r="263" spans="1:108" ht="11.25" customHeight="1" x14ac:dyDescent="0.2">
      <c r="A263" s="647"/>
      <c r="B263" s="63"/>
      <c r="C263" s="677"/>
      <c r="D263" s="540"/>
      <c r="E263" s="648"/>
      <c r="F263" s="611"/>
      <c r="G263" s="649"/>
      <c r="H263" s="624"/>
      <c r="I263" s="542"/>
      <c r="J263" s="650"/>
      <c r="K263" s="688"/>
      <c r="L263" s="529"/>
      <c r="M263" s="688"/>
      <c r="N263" s="650"/>
      <c r="O263" s="651">
        <f t="shared" si="652"/>
        <v>0</v>
      </c>
      <c r="P263" s="1090">
        <f t="shared" si="653"/>
        <v>0</v>
      </c>
      <c r="Q263" s="641">
        <f t="shared" si="631"/>
        <v>0</v>
      </c>
      <c r="R263" s="640">
        <v>1</v>
      </c>
      <c r="S263" s="640" t="str">
        <f t="shared" si="632"/>
        <v>BUKU KAS UMUM</v>
      </c>
      <c r="T263" s="641">
        <f t="shared" si="633"/>
        <v>0</v>
      </c>
      <c r="U263" s="641">
        <f t="shared" si="634"/>
        <v>0</v>
      </c>
      <c r="V263" s="641">
        <f t="shared" si="635"/>
        <v>0</v>
      </c>
      <c r="W263" s="1082">
        <f t="shared" si="654"/>
        <v>0</v>
      </c>
      <c r="X263" s="641">
        <f t="shared" si="636"/>
        <v>0</v>
      </c>
      <c r="Y263" s="640">
        <f t="shared" si="655"/>
        <v>1</v>
      </c>
      <c r="Z263" s="640" t="str">
        <f t="shared" si="637"/>
        <v>BUKU KAS UMUM</v>
      </c>
      <c r="AA263" s="1083">
        <f t="shared" si="638"/>
        <v>0</v>
      </c>
      <c r="AB263" s="1055">
        <v>10</v>
      </c>
      <c r="AC263" s="1056" t="str">
        <f t="shared" si="656"/>
        <v>BUKU PEMBANTU PAJAK UP &amp; LS</v>
      </c>
      <c r="AD263" s="1057">
        <f t="shared" si="657"/>
        <v>0</v>
      </c>
      <c r="AE263" s="1057">
        <f t="shared" si="658"/>
        <v>0</v>
      </c>
      <c r="AF263" s="1057">
        <f t="shared" si="659"/>
        <v>0</v>
      </c>
      <c r="AG263" s="1057">
        <f t="shared" si="660"/>
        <v>0</v>
      </c>
      <c r="AH263" s="1057">
        <f t="shared" si="661"/>
        <v>0</v>
      </c>
      <c r="AI263" s="1058">
        <f t="shared" si="781"/>
        <v>10</v>
      </c>
      <c r="AJ263" s="1058" t="str">
        <f t="shared" si="662"/>
        <v>BUKU PEMBANTU PAJAK UP &amp; LS</v>
      </c>
      <c r="AK263" s="1059">
        <f t="shared" si="639"/>
        <v>0</v>
      </c>
      <c r="AL263" s="1014">
        <v>2</v>
      </c>
      <c r="AM263" s="1015" t="str">
        <f t="shared" si="663"/>
        <v>BUKU PEMBANTU KAS TUNAI</v>
      </c>
      <c r="AN263" s="1016">
        <f t="shared" si="640"/>
        <v>0</v>
      </c>
      <c r="AO263" s="1015">
        <f t="shared" si="782"/>
        <v>2</v>
      </c>
      <c r="AP263" s="1015" t="str">
        <f t="shared" si="664"/>
        <v>BUKU PEMBANTU KAS TUNAI</v>
      </c>
      <c r="AQ263" s="1017">
        <f t="shared" si="754"/>
        <v>0</v>
      </c>
      <c r="AR263" s="979">
        <v>3</v>
      </c>
      <c r="AS263" s="980" t="str">
        <f t="shared" si="665"/>
        <v>BUKU PEMBANTU BANK</v>
      </c>
      <c r="AT263" s="981">
        <f t="shared" si="641"/>
        <v>0</v>
      </c>
      <c r="AU263" s="981">
        <f t="shared" si="642"/>
        <v>0</v>
      </c>
      <c r="AV263" s="982">
        <f t="shared" si="666"/>
        <v>0</v>
      </c>
      <c r="AW263" s="983">
        <f t="shared" si="783"/>
        <v>3</v>
      </c>
      <c r="AX263" s="980" t="str">
        <f t="shared" si="667"/>
        <v>BUKU PEMBANTU BANK</v>
      </c>
      <c r="AY263" s="984">
        <f t="shared" si="643"/>
        <v>0</v>
      </c>
      <c r="AZ263" s="702">
        <v>4</v>
      </c>
      <c r="BA263" s="649" t="str">
        <f t="shared" si="668"/>
        <v>BUKU PEMBANTU BPP</v>
      </c>
      <c r="BB263" s="651">
        <f t="shared" si="755"/>
        <v>0</v>
      </c>
      <c r="BC263" s="650">
        <f t="shared" si="784"/>
        <v>4</v>
      </c>
      <c r="BD263" s="649" t="str">
        <f t="shared" si="669"/>
        <v>BUKU PEMBANTU BPP</v>
      </c>
      <c r="BE263" s="709">
        <f t="shared" si="756"/>
        <v>0</v>
      </c>
      <c r="BF263" s="944">
        <v>5</v>
      </c>
      <c r="BG263" s="945" t="str">
        <f t="shared" si="670"/>
        <v>BUKU PEMBANTU UANG PERSEDIAAN</v>
      </c>
      <c r="BH263" s="946">
        <f t="shared" si="644"/>
        <v>0</v>
      </c>
      <c r="BI263" s="945">
        <f t="shared" si="785"/>
        <v>5</v>
      </c>
      <c r="BJ263" s="947" t="str">
        <f t="shared" si="671"/>
        <v>BUKU PEMBANTU UANG PERSEDIAAN</v>
      </c>
      <c r="BK263" s="948">
        <f t="shared" si="757"/>
        <v>0</v>
      </c>
      <c r="BL263" s="909">
        <v>6</v>
      </c>
      <c r="BM263" s="910" t="str">
        <f t="shared" si="672"/>
        <v>BUKU PEMBANTU LS BENDAHARA</v>
      </c>
      <c r="BN263" s="911">
        <f t="shared" si="645"/>
        <v>0</v>
      </c>
      <c r="BO263" s="910">
        <f t="shared" si="786"/>
        <v>6</v>
      </c>
      <c r="BP263" s="912" t="str">
        <f t="shared" si="673"/>
        <v>BUKU PEMBANTU LS BENDAHARA</v>
      </c>
      <c r="BQ263" s="913">
        <f t="shared" si="646"/>
        <v>0</v>
      </c>
      <c r="BR263" s="702">
        <v>7</v>
      </c>
      <c r="BS263" s="650" t="str">
        <f t="shared" si="674"/>
        <v>BUKU PEMBANTU UANG MUKA PERJADIN</v>
      </c>
      <c r="BT263" s="651">
        <f t="shared" si="647"/>
        <v>0</v>
      </c>
      <c r="BU263" s="650">
        <f t="shared" si="787"/>
        <v>7</v>
      </c>
      <c r="BV263" s="649" t="str">
        <f t="shared" si="675"/>
        <v>BUKU PEMBANTU UANG MUKA PERJADIN</v>
      </c>
      <c r="BW263" s="709">
        <f t="shared" si="648"/>
        <v>0</v>
      </c>
      <c r="BX263" s="873">
        <v>8</v>
      </c>
      <c r="BY263" s="874" t="str">
        <f t="shared" si="676"/>
        <v>BUKU PEMBANTU PAJAK UP</v>
      </c>
      <c r="BZ263" s="875">
        <f t="shared" si="749"/>
        <v>0</v>
      </c>
      <c r="CA263" s="876">
        <f t="shared" si="788"/>
        <v>8</v>
      </c>
      <c r="CB263" s="874" t="str">
        <f t="shared" si="677"/>
        <v>BUKU PEMBANTU PAJAK UP</v>
      </c>
      <c r="CC263" s="877">
        <f t="shared" si="758"/>
        <v>0</v>
      </c>
      <c r="CD263" s="805">
        <v>9</v>
      </c>
      <c r="CE263" s="806" t="str">
        <f t="shared" si="678"/>
        <v>BUKU PEMBANTU BUNGA REKENING</v>
      </c>
      <c r="CF263" s="807">
        <f t="shared" si="649"/>
        <v>0</v>
      </c>
      <c r="CG263" s="806">
        <f t="shared" si="789"/>
        <v>9</v>
      </c>
      <c r="CH263" s="806" t="str">
        <f t="shared" si="679"/>
        <v>BUKU PEMBANTU BUNGA REKENING</v>
      </c>
      <c r="CI263" s="808">
        <f t="shared" si="650"/>
        <v>0</v>
      </c>
      <c r="CJ263" s="835">
        <v>10</v>
      </c>
      <c r="CK263" s="836" t="str">
        <f t="shared" si="680"/>
        <v>BUKU PEMBANTU PAJAK UP &amp; LS</v>
      </c>
      <c r="CL263" s="837">
        <f t="shared" si="681"/>
        <v>0</v>
      </c>
      <c r="CM263" s="836">
        <f t="shared" si="790"/>
        <v>10</v>
      </c>
      <c r="CN263" s="836" t="str">
        <f t="shared" si="682"/>
        <v>BUKU PEMBANTU PAJAK UP &amp; LS</v>
      </c>
      <c r="CO263" s="838">
        <f t="shared" si="683"/>
        <v>0</v>
      </c>
      <c r="CP263" s="786">
        <f t="shared" si="684"/>
        <v>0</v>
      </c>
      <c r="CQ263" s="787">
        <f t="shared" si="685"/>
        <v>0</v>
      </c>
      <c r="CR263" s="782">
        <f t="shared" si="686"/>
        <v>0</v>
      </c>
      <c r="CS263" s="733">
        <v>11</v>
      </c>
      <c r="CT263" s="734" t="str">
        <f t="shared" si="687"/>
        <v>BUKU PENGESAHAN BELANJA</v>
      </c>
      <c r="CU263" s="735">
        <f t="shared" si="688"/>
        <v>0</v>
      </c>
      <c r="CV263" s="734">
        <f t="shared" si="791"/>
        <v>11</v>
      </c>
      <c r="CW263" s="736" t="str">
        <f t="shared" si="689"/>
        <v>BUKU PENGESAHAN BELANJA</v>
      </c>
      <c r="CX263" s="737">
        <f t="shared" si="690"/>
        <v>0</v>
      </c>
      <c r="CY263" s="769">
        <v>12</v>
      </c>
      <c r="CZ263" s="770" t="str">
        <f t="shared" si="651"/>
        <v>BUKU PENGEMBALIAN BELANJA</v>
      </c>
      <c r="DA263" s="771">
        <f t="shared" si="730"/>
        <v>0</v>
      </c>
      <c r="DB263" s="770">
        <f t="shared" si="704"/>
        <v>12</v>
      </c>
      <c r="DC263" s="770" t="str">
        <f t="shared" si="691"/>
        <v>BUKU PENGEMBALIAN BELANJA</v>
      </c>
      <c r="DD263" s="772">
        <f t="shared" si="692"/>
        <v>0</v>
      </c>
    </row>
    <row r="264" spans="1:108" ht="11.25" customHeight="1" x14ac:dyDescent="0.2">
      <c r="A264" s="647"/>
      <c r="B264" s="63"/>
      <c r="C264" s="677"/>
      <c r="D264" s="601"/>
      <c r="E264" s="648"/>
      <c r="F264" s="610"/>
      <c r="G264" s="649"/>
      <c r="H264" s="624"/>
      <c r="I264" s="542"/>
      <c r="J264" s="650"/>
      <c r="K264" s="650"/>
      <c r="L264" s="529"/>
      <c r="M264" s="543"/>
      <c r="N264" s="543"/>
      <c r="O264" s="651">
        <f t="shared" si="652"/>
        <v>0</v>
      </c>
      <c r="P264" s="1090">
        <f t="shared" si="653"/>
        <v>0</v>
      </c>
      <c r="Q264" s="641">
        <f t="shared" si="631"/>
        <v>0</v>
      </c>
      <c r="R264" s="640">
        <v>1</v>
      </c>
      <c r="S264" s="640" t="str">
        <f t="shared" si="632"/>
        <v>BUKU KAS UMUM</v>
      </c>
      <c r="T264" s="641">
        <f t="shared" si="633"/>
        <v>0</v>
      </c>
      <c r="U264" s="641">
        <f t="shared" si="634"/>
        <v>0</v>
      </c>
      <c r="V264" s="641">
        <f t="shared" si="635"/>
        <v>0</v>
      </c>
      <c r="W264" s="1082">
        <f t="shared" si="654"/>
        <v>0</v>
      </c>
      <c r="X264" s="641">
        <f t="shared" si="636"/>
        <v>0</v>
      </c>
      <c r="Y264" s="640">
        <f t="shared" si="655"/>
        <v>1</v>
      </c>
      <c r="Z264" s="640" t="str">
        <f t="shared" si="637"/>
        <v>BUKU KAS UMUM</v>
      </c>
      <c r="AA264" s="1083">
        <f t="shared" si="638"/>
        <v>0</v>
      </c>
      <c r="AB264" s="1055">
        <v>10</v>
      </c>
      <c r="AC264" s="1056" t="str">
        <f t="shared" si="656"/>
        <v>BUKU PEMBANTU PAJAK UP &amp; LS</v>
      </c>
      <c r="AD264" s="1057">
        <f t="shared" si="657"/>
        <v>0</v>
      </c>
      <c r="AE264" s="1057">
        <f t="shared" si="658"/>
        <v>0</v>
      </c>
      <c r="AF264" s="1057">
        <f t="shared" si="659"/>
        <v>0</v>
      </c>
      <c r="AG264" s="1057">
        <f t="shared" si="660"/>
        <v>0</v>
      </c>
      <c r="AH264" s="1057">
        <f t="shared" si="661"/>
        <v>0</v>
      </c>
      <c r="AI264" s="1058">
        <f t="shared" si="781"/>
        <v>10</v>
      </c>
      <c r="AJ264" s="1058" t="str">
        <f t="shared" si="662"/>
        <v>BUKU PEMBANTU PAJAK UP &amp; LS</v>
      </c>
      <c r="AK264" s="1059">
        <f t="shared" si="639"/>
        <v>0</v>
      </c>
      <c r="AL264" s="1014">
        <v>2</v>
      </c>
      <c r="AM264" s="1015" t="str">
        <f t="shared" si="663"/>
        <v>BUKU PEMBANTU KAS TUNAI</v>
      </c>
      <c r="AN264" s="1016">
        <f t="shared" si="640"/>
        <v>0</v>
      </c>
      <c r="AO264" s="1015">
        <f t="shared" si="782"/>
        <v>2</v>
      </c>
      <c r="AP264" s="1015" t="str">
        <f t="shared" si="664"/>
        <v>BUKU PEMBANTU KAS TUNAI</v>
      </c>
      <c r="AQ264" s="1017">
        <f t="shared" si="754"/>
        <v>0</v>
      </c>
      <c r="AR264" s="979">
        <v>3</v>
      </c>
      <c r="AS264" s="980" t="str">
        <f t="shared" si="665"/>
        <v>BUKU PEMBANTU BANK</v>
      </c>
      <c r="AT264" s="981">
        <f t="shared" si="641"/>
        <v>0</v>
      </c>
      <c r="AU264" s="981">
        <f t="shared" si="642"/>
        <v>0</v>
      </c>
      <c r="AV264" s="982">
        <f t="shared" si="666"/>
        <v>0</v>
      </c>
      <c r="AW264" s="983">
        <f t="shared" si="783"/>
        <v>3</v>
      </c>
      <c r="AX264" s="980" t="str">
        <f t="shared" si="667"/>
        <v>BUKU PEMBANTU BANK</v>
      </c>
      <c r="AY264" s="984">
        <f t="shared" si="643"/>
        <v>0</v>
      </c>
      <c r="AZ264" s="702">
        <v>4</v>
      </c>
      <c r="BA264" s="649" t="str">
        <f t="shared" si="668"/>
        <v>BUKU PEMBANTU BPP</v>
      </c>
      <c r="BB264" s="651">
        <f t="shared" si="755"/>
        <v>0</v>
      </c>
      <c r="BC264" s="650">
        <f t="shared" si="784"/>
        <v>4</v>
      </c>
      <c r="BD264" s="649" t="str">
        <f t="shared" si="669"/>
        <v>BUKU PEMBANTU BPP</v>
      </c>
      <c r="BE264" s="709">
        <f t="shared" si="756"/>
        <v>0</v>
      </c>
      <c r="BF264" s="944">
        <v>5</v>
      </c>
      <c r="BG264" s="945" t="str">
        <f t="shared" si="670"/>
        <v>BUKU PEMBANTU UANG PERSEDIAAN</v>
      </c>
      <c r="BH264" s="946">
        <f t="shared" si="644"/>
        <v>0</v>
      </c>
      <c r="BI264" s="945">
        <f t="shared" si="785"/>
        <v>5</v>
      </c>
      <c r="BJ264" s="947" t="str">
        <f t="shared" si="671"/>
        <v>BUKU PEMBANTU UANG PERSEDIAAN</v>
      </c>
      <c r="BK264" s="948">
        <f t="shared" si="757"/>
        <v>0</v>
      </c>
      <c r="BL264" s="909">
        <v>6</v>
      </c>
      <c r="BM264" s="910" t="str">
        <f t="shared" si="672"/>
        <v>BUKU PEMBANTU LS BENDAHARA</v>
      </c>
      <c r="BN264" s="911">
        <f t="shared" si="645"/>
        <v>0</v>
      </c>
      <c r="BO264" s="910">
        <f t="shared" si="786"/>
        <v>6</v>
      </c>
      <c r="BP264" s="912" t="str">
        <f t="shared" si="673"/>
        <v>BUKU PEMBANTU LS BENDAHARA</v>
      </c>
      <c r="BQ264" s="913">
        <f t="shared" si="646"/>
        <v>0</v>
      </c>
      <c r="BR264" s="702">
        <v>7</v>
      </c>
      <c r="BS264" s="650" t="str">
        <f t="shared" si="674"/>
        <v>BUKU PEMBANTU UANG MUKA PERJADIN</v>
      </c>
      <c r="BT264" s="651">
        <f t="shared" si="647"/>
        <v>0</v>
      </c>
      <c r="BU264" s="650">
        <f t="shared" si="787"/>
        <v>7</v>
      </c>
      <c r="BV264" s="649" t="str">
        <f t="shared" si="675"/>
        <v>BUKU PEMBANTU UANG MUKA PERJADIN</v>
      </c>
      <c r="BW264" s="709">
        <f t="shared" si="648"/>
        <v>0</v>
      </c>
      <c r="BX264" s="873">
        <v>8</v>
      </c>
      <c r="BY264" s="874" t="str">
        <f t="shared" si="676"/>
        <v>BUKU PEMBANTU PAJAK UP</v>
      </c>
      <c r="BZ264" s="875">
        <f t="shared" si="749"/>
        <v>0</v>
      </c>
      <c r="CA264" s="876">
        <f t="shared" si="788"/>
        <v>8</v>
      </c>
      <c r="CB264" s="874" t="str">
        <f t="shared" si="677"/>
        <v>BUKU PEMBANTU PAJAK UP</v>
      </c>
      <c r="CC264" s="877">
        <f t="shared" si="758"/>
        <v>0</v>
      </c>
      <c r="CD264" s="805">
        <v>9</v>
      </c>
      <c r="CE264" s="806" t="str">
        <f t="shared" si="678"/>
        <v>BUKU PEMBANTU BUNGA REKENING</v>
      </c>
      <c r="CF264" s="807">
        <f t="shared" si="649"/>
        <v>0</v>
      </c>
      <c r="CG264" s="806">
        <f t="shared" si="789"/>
        <v>9</v>
      </c>
      <c r="CH264" s="806" t="str">
        <f t="shared" si="679"/>
        <v>BUKU PEMBANTU BUNGA REKENING</v>
      </c>
      <c r="CI264" s="808">
        <f t="shared" si="650"/>
        <v>0</v>
      </c>
      <c r="CJ264" s="835">
        <v>10</v>
      </c>
      <c r="CK264" s="836" t="str">
        <f t="shared" si="680"/>
        <v>BUKU PEMBANTU PAJAK UP &amp; LS</v>
      </c>
      <c r="CL264" s="837">
        <f t="shared" si="681"/>
        <v>0</v>
      </c>
      <c r="CM264" s="836">
        <f t="shared" si="790"/>
        <v>10</v>
      </c>
      <c r="CN264" s="836" t="str">
        <f t="shared" si="682"/>
        <v>BUKU PEMBANTU PAJAK UP &amp; LS</v>
      </c>
      <c r="CO264" s="838">
        <f t="shared" si="683"/>
        <v>0</v>
      </c>
      <c r="CP264" s="786">
        <f t="shared" si="684"/>
        <v>0</v>
      </c>
      <c r="CQ264" s="787">
        <f t="shared" si="685"/>
        <v>0</v>
      </c>
      <c r="CR264" s="782">
        <f t="shared" si="686"/>
        <v>0</v>
      </c>
      <c r="CS264" s="733">
        <v>11</v>
      </c>
      <c r="CT264" s="734" t="str">
        <f t="shared" si="687"/>
        <v>BUKU PENGESAHAN BELANJA</v>
      </c>
      <c r="CU264" s="735">
        <f t="shared" si="688"/>
        <v>0</v>
      </c>
      <c r="CV264" s="734">
        <f t="shared" si="791"/>
        <v>11</v>
      </c>
      <c r="CW264" s="736" t="str">
        <f t="shared" si="689"/>
        <v>BUKU PENGESAHAN BELANJA</v>
      </c>
      <c r="CX264" s="737">
        <f t="shared" si="690"/>
        <v>0</v>
      </c>
      <c r="CY264" s="769">
        <v>12</v>
      </c>
      <c r="CZ264" s="770" t="str">
        <f t="shared" si="651"/>
        <v>BUKU PENGEMBALIAN BELANJA</v>
      </c>
      <c r="DA264" s="771">
        <f t="shared" si="730"/>
        <v>0</v>
      </c>
      <c r="DB264" s="770">
        <f t="shared" si="704"/>
        <v>12</v>
      </c>
      <c r="DC264" s="770" t="str">
        <f t="shared" si="691"/>
        <v>BUKU PENGEMBALIAN BELANJA</v>
      </c>
      <c r="DD264" s="772">
        <f t="shared" si="692"/>
        <v>0</v>
      </c>
    </row>
    <row r="265" spans="1:108" ht="11.25" customHeight="1" x14ac:dyDescent="0.2">
      <c r="A265" s="647"/>
      <c r="B265" s="63"/>
      <c r="C265" s="677"/>
      <c r="D265" s="540"/>
      <c r="E265" s="648"/>
      <c r="F265" s="610"/>
      <c r="G265" s="649"/>
      <c r="H265" s="624"/>
      <c r="I265" s="542"/>
      <c r="J265" s="650"/>
      <c r="K265" s="688"/>
      <c r="L265" s="529"/>
      <c r="M265" s="688"/>
      <c r="N265" s="543"/>
      <c r="O265" s="651">
        <f t="shared" si="652"/>
        <v>0</v>
      </c>
      <c r="P265" s="1090">
        <f t="shared" si="653"/>
        <v>0</v>
      </c>
      <c r="Q265" s="641">
        <f t="shared" si="631"/>
        <v>0</v>
      </c>
      <c r="R265" s="640">
        <v>1</v>
      </c>
      <c r="S265" s="640" t="str">
        <f t="shared" si="632"/>
        <v>BUKU KAS UMUM</v>
      </c>
      <c r="T265" s="641">
        <f t="shared" si="633"/>
        <v>0</v>
      </c>
      <c r="U265" s="641">
        <f t="shared" si="634"/>
        <v>0</v>
      </c>
      <c r="V265" s="641">
        <f t="shared" si="635"/>
        <v>0</v>
      </c>
      <c r="W265" s="1082">
        <f t="shared" si="654"/>
        <v>0</v>
      </c>
      <c r="X265" s="641">
        <f t="shared" si="636"/>
        <v>0</v>
      </c>
      <c r="Y265" s="640">
        <f t="shared" si="655"/>
        <v>1</v>
      </c>
      <c r="Z265" s="640" t="str">
        <f t="shared" si="637"/>
        <v>BUKU KAS UMUM</v>
      </c>
      <c r="AA265" s="1083">
        <f t="shared" si="638"/>
        <v>0</v>
      </c>
      <c r="AB265" s="1055">
        <v>10</v>
      </c>
      <c r="AC265" s="1056" t="str">
        <f t="shared" si="656"/>
        <v>BUKU PEMBANTU PAJAK UP &amp; LS</v>
      </c>
      <c r="AD265" s="1057">
        <f t="shared" si="657"/>
        <v>0</v>
      </c>
      <c r="AE265" s="1057">
        <f t="shared" si="658"/>
        <v>0</v>
      </c>
      <c r="AF265" s="1057">
        <f t="shared" si="659"/>
        <v>0</v>
      </c>
      <c r="AG265" s="1057">
        <f t="shared" si="660"/>
        <v>0</v>
      </c>
      <c r="AH265" s="1057">
        <f t="shared" si="661"/>
        <v>0</v>
      </c>
      <c r="AI265" s="1058">
        <f t="shared" si="781"/>
        <v>10</v>
      </c>
      <c r="AJ265" s="1058" t="str">
        <f t="shared" si="662"/>
        <v>BUKU PEMBANTU PAJAK UP &amp; LS</v>
      </c>
      <c r="AK265" s="1059">
        <f t="shared" si="639"/>
        <v>0</v>
      </c>
      <c r="AL265" s="1014">
        <v>2</v>
      </c>
      <c r="AM265" s="1015" t="str">
        <f t="shared" si="663"/>
        <v>BUKU PEMBANTU KAS TUNAI</v>
      </c>
      <c r="AN265" s="1016">
        <f t="shared" si="640"/>
        <v>0</v>
      </c>
      <c r="AO265" s="1015">
        <f t="shared" si="782"/>
        <v>2</v>
      </c>
      <c r="AP265" s="1015" t="str">
        <f t="shared" si="664"/>
        <v>BUKU PEMBANTU KAS TUNAI</v>
      </c>
      <c r="AQ265" s="1017">
        <f t="shared" si="754"/>
        <v>0</v>
      </c>
      <c r="AR265" s="979">
        <v>3</v>
      </c>
      <c r="AS265" s="980" t="str">
        <f t="shared" si="665"/>
        <v>BUKU PEMBANTU BANK</v>
      </c>
      <c r="AT265" s="981">
        <f t="shared" si="641"/>
        <v>0</v>
      </c>
      <c r="AU265" s="981">
        <f t="shared" si="642"/>
        <v>0</v>
      </c>
      <c r="AV265" s="982">
        <f t="shared" si="666"/>
        <v>0</v>
      </c>
      <c r="AW265" s="983">
        <f t="shared" si="783"/>
        <v>3</v>
      </c>
      <c r="AX265" s="980" t="str">
        <f t="shared" si="667"/>
        <v>BUKU PEMBANTU BANK</v>
      </c>
      <c r="AY265" s="984">
        <f t="shared" si="643"/>
        <v>0</v>
      </c>
      <c r="AZ265" s="702">
        <v>4</v>
      </c>
      <c r="BA265" s="649" t="str">
        <f t="shared" si="668"/>
        <v>BUKU PEMBANTU BPP</v>
      </c>
      <c r="BB265" s="651">
        <f t="shared" si="755"/>
        <v>0</v>
      </c>
      <c r="BC265" s="650">
        <f t="shared" si="784"/>
        <v>4</v>
      </c>
      <c r="BD265" s="649" t="str">
        <f t="shared" si="669"/>
        <v>BUKU PEMBANTU BPP</v>
      </c>
      <c r="BE265" s="709">
        <f t="shared" si="756"/>
        <v>0</v>
      </c>
      <c r="BF265" s="944">
        <v>5</v>
      </c>
      <c r="BG265" s="945" t="str">
        <f t="shared" si="670"/>
        <v>BUKU PEMBANTU UANG PERSEDIAAN</v>
      </c>
      <c r="BH265" s="946">
        <f t="shared" si="644"/>
        <v>0</v>
      </c>
      <c r="BI265" s="945">
        <f t="shared" si="785"/>
        <v>5</v>
      </c>
      <c r="BJ265" s="947" t="str">
        <f t="shared" si="671"/>
        <v>BUKU PEMBANTU UANG PERSEDIAAN</v>
      </c>
      <c r="BK265" s="948">
        <f t="shared" si="757"/>
        <v>0</v>
      </c>
      <c r="BL265" s="909">
        <v>6</v>
      </c>
      <c r="BM265" s="910" t="str">
        <f t="shared" si="672"/>
        <v>BUKU PEMBANTU LS BENDAHARA</v>
      </c>
      <c r="BN265" s="911">
        <f t="shared" si="645"/>
        <v>0</v>
      </c>
      <c r="BO265" s="910">
        <f t="shared" si="786"/>
        <v>6</v>
      </c>
      <c r="BP265" s="912" t="str">
        <f t="shared" si="673"/>
        <v>BUKU PEMBANTU LS BENDAHARA</v>
      </c>
      <c r="BQ265" s="913">
        <f t="shared" si="646"/>
        <v>0</v>
      </c>
      <c r="BR265" s="702">
        <v>7</v>
      </c>
      <c r="BS265" s="650" t="str">
        <f t="shared" si="674"/>
        <v>BUKU PEMBANTU UANG MUKA PERJADIN</v>
      </c>
      <c r="BT265" s="651">
        <f t="shared" si="647"/>
        <v>0</v>
      </c>
      <c r="BU265" s="650">
        <f t="shared" si="787"/>
        <v>7</v>
      </c>
      <c r="BV265" s="649" t="str">
        <f t="shared" si="675"/>
        <v>BUKU PEMBANTU UANG MUKA PERJADIN</v>
      </c>
      <c r="BW265" s="709">
        <f t="shared" si="648"/>
        <v>0</v>
      </c>
      <c r="BX265" s="873">
        <v>8</v>
      </c>
      <c r="BY265" s="874" t="str">
        <f t="shared" si="676"/>
        <v>BUKU PEMBANTU PAJAK UP</v>
      </c>
      <c r="BZ265" s="875">
        <f t="shared" si="749"/>
        <v>0</v>
      </c>
      <c r="CA265" s="876">
        <f t="shared" si="788"/>
        <v>8</v>
      </c>
      <c r="CB265" s="874" t="str">
        <f t="shared" si="677"/>
        <v>BUKU PEMBANTU PAJAK UP</v>
      </c>
      <c r="CC265" s="877">
        <f t="shared" si="758"/>
        <v>0</v>
      </c>
      <c r="CD265" s="805">
        <v>9</v>
      </c>
      <c r="CE265" s="806" t="str">
        <f t="shared" si="678"/>
        <v>BUKU PEMBANTU BUNGA REKENING</v>
      </c>
      <c r="CF265" s="807">
        <f t="shared" si="649"/>
        <v>0</v>
      </c>
      <c r="CG265" s="806">
        <f t="shared" si="789"/>
        <v>9</v>
      </c>
      <c r="CH265" s="806" t="str">
        <f t="shared" si="679"/>
        <v>BUKU PEMBANTU BUNGA REKENING</v>
      </c>
      <c r="CI265" s="808">
        <f t="shared" si="650"/>
        <v>0</v>
      </c>
      <c r="CJ265" s="835">
        <v>10</v>
      </c>
      <c r="CK265" s="836" t="str">
        <f t="shared" si="680"/>
        <v>BUKU PEMBANTU PAJAK UP &amp; LS</v>
      </c>
      <c r="CL265" s="837">
        <f t="shared" si="681"/>
        <v>0</v>
      </c>
      <c r="CM265" s="836">
        <f t="shared" si="790"/>
        <v>10</v>
      </c>
      <c r="CN265" s="836" t="str">
        <f t="shared" si="682"/>
        <v>BUKU PEMBANTU PAJAK UP &amp; LS</v>
      </c>
      <c r="CO265" s="838">
        <f t="shared" si="683"/>
        <v>0</v>
      </c>
      <c r="CP265" s="786">
        <f t="shared" si="684"/>
        <v>0</v>
      </c>
      <c r="CQ265" s="787">
        <f t="shared" si="685"/>
        <v>0</v>
      </c>
      <c r="CR265" s="782">
        <f t="shared" si="686"/>
        <v>0</v>
      </c>
      <c r="CS265" s="733">
        <v>11</v>
      </c>
      <c r="CT265" s="734" t="str">
        <f t="shared" si="687"/>
        <v>BUKU PENGESAHAN BELANJA</v>
      </c>
      <c r="CU265" s="735">
        <f t="shared" si="688"/>
        <v>0</v>
      </c>
      <c r="CV265" s="734">
        <f t="shared" si="791"/>
        <v>11</v>
      </c>
      <c r="CW265" s="736" t="str">
        <f t="shared" si="689"/>
        <v>BUKU PENGESAHAN BELANJA</v>
      </c>
      <c r="CX265" s="737">
        <f t="shared" si="690"/>
        <v>0</v>
      </c>
      <c r="CY265" s="769">
        <v>12</v>
      </c>
      <c r="CZ265" s="770" t="str">
        <f t="shared" si="651"/>
        <v>BUKU PENGEMBALIAN BELANJA</v>
      </c>
      <c r="DA265" s="771">
        <f t="shared" si="730"/>
        <v>0</v>
      </c>
      <c r="DB265" s="770">
        <f t="shared" si="704"/>
        <v>12</v>
      </c>
      <c r="DC265" s="770" t="str">
        <f t="shared" si="691"/>
        <v>BUKU PENGEMBALIAN BELANJA</v>
      </c>
      <c r="DD265" s="772">
        <f t="shared" si="692"/>
        <v>0</v>
      </c>
    </row>
    <row r="266" spans="1:108" ht="11.25" customHeight="1" x14ac:dyDescent="0.2">
      <c r="A266" s="647"/>
      <c r="B266" s="63"/>
      <c r="C266" s="677"/>
      <c r="D266" s="601"/>
      <c r="E266" s="648"/>
      <c r="F266" s="611"/>
      <c r="G266" s="649"/>
      <c r="H266" s="624"/>
      <c r="I266" s="542"/>
      <c r="J266" s="650"/>
      <c r="K266" s="688"/>
      <c r="L266" s="529"/>
      <c r="M266" s="688"/>
      <c r="N266" s="543"/>
      <c r="O266" s="651">
        <f t="shared" si="652"/>
        <v>0</v>
      </c>
      <c r="P266" s="1090">
        <f t="shared" si="653"/>
        <v>0</v>
      </c>
      <c r="Q266" s="641">
        <f t="shared" si="631"/>
        <v>0</v>
      </c>
      <c r="R266" s="640">
        <v>1</v>
      </c>
      <c r="S266" s="640" t="str">
        <f t="shared" si="632"/>
        <v>BUKU KAS UMUM</v>
      </c>
      <c r="T266" s="641">
        <f t="shared" si="633"/>
        <v>0</v>
      </c>
      <c r="U266" s="641">
        <f t="shared" si="634"/>
        <v>0</v>
      </c>
      <c r="V266" s="641">
        <f t="shared" si="635"/>
        <v>0</v>
      </c>
      <c r="W266" s="1082">
        <f t="shared" si="654"/>
        <v>0</v>
      </c>
      <c r="X266" s="641">
        <f t="shared" si="636"/>
        <v>0</v>
      </c>
      <c r="Y266" s="640">
        <f t="shared" si="655"/>
        <v>1</v>
      </c>
      <c r="Z266" s="640" t="str">
        <f t="shared" si="637"/>
        <v>BUKU KAS UMUM</v>
      </c>
      <c r="AA266" s="1083">
        <f t="shared" si="638"/>
        <v>0</v>
      </c>
      <c r="AB266" s="1055">
        <v>10</v>
      </c>
      <c r="AC266" s="1056" t="str">
        <f t="shared" si="656"/>
        <v>BUKU PEMBANTU PAJAK UP &amp; LS</v>
      </c>
      <c r="AD266" s="1057">
        <f t="shared" si="657"/>
        <v>0</v>
      </c>
      <c r="AE266" s="1057">
        <f t="shared" si="658"/>
        <v>0</v>
      </c>
      <c r="AF266" s="1057">
        <f t="shared" si="659"/>
        <v>0</v>
      </c>
      <c r="AG266" s="1057">
        <f t="shared" si="660"/>
        <v>0</v>
      </c>
      <c r="AH266" s="1057">
        <f t="shared" si="661"/>
        <v>0</v>
      </c>
      <c r="AI266" s="1058">
        <f t="shared" si="781"/>
        <v>10</v>
      </c>
      <c r="AJ266" s="1058" t="str">
        <f t="shared" si="662"/>
        <v>BUKU PEMBANTU PAJAK UP &amp; LS</v>
      </c>
      <c r="AK266" s="1059">
        <f t="shared" si="639"/>
        <v>0</v>
      </c>
      <c r="AL266" s="1014">
        <v>2</v>
      </c>
      <c r="AM266" s="1015" t="str">
        <f t="shared" si="663"/>
        <v>BUKU PEMBANTU KAS TUNAI</v>
      </c>
      <c r="AN266" s="1016">
        <f t="shared" si="640"/>
        <v>0</v>
      </c>
      <c r="AO266" s="1015">
        <f t="shared" si="782"/>
        <v>2</v>
      </c>
      <c r="AP266" s="1015" t="str">
        <f t="shared" si="664"/>
        <v>BUKU PEMBANTU KAS TUNAI</v>
      </c>
      <c r="AQ266" s="1017">
        <f t="shared" si="754"/>
        <v>0</v>
      </c>
      <c r="AR266" s="979">
        <v>3</v>
      </c>
      <c r="AS266" s="980" t="str">
        <f t="shared" si="665"/>
        <v>BUKU PEMBANTU BANK</v>
      </c>
      <c r="AT266" s="981">
        <f t="shared" si="641"/>
        <v>0</v>
      </c>
      <c r="AU266" s="981">
        <f t="shared" si="642"/>
        <v>0</v>
      </c>
      <c r="AV266" s="982">
        <f t="shared" si="666"/>
        <v>0</v>
      </c>
      <c r="AW266" s="983">
        <f t="shared" si="783"/>
        <v>3</v>
      </c>
      <c r="AX266" s="980" t="str">
        <f t="shared" si="667"/>
        <v>BUKU PEMBANTU BANK</v>
      </c>
      <c r="AY266" s="984">
        <f t="shared" si="643"/>
        <v>0</v>
      </c>
      <c r="AZ266" s="702">
        <v>4</v>
      </c>
      <c r="BA266" s="649" t="str">
        <f t="shared" si="668"/>
        <v>BUKU PEMBANTU BPP</v>
      </c>
      <c r="BB266" s="651">
        <f t="shared" si="755"/>
        <v>0</v>
      </c>
      <c r="BC266" s="650">
        <f t="shared" si="784"/>
        <v>4</v>
      </c>
      <c r="BD266" s="649" t="str">
        <f t="shared" si="669"/>
        <v>BUKU PEMBANTU BPP</v>
      </c>
      <c r="BE266" s="709">
        <f t="shared" si="756"/>
        <v>0</v>
      </c>
      <c r="BF266" s="944">
        <v>5</v>
      </c>
      <c r="BG266" s="945" t="str">
        <f t="shared" si="670"/>
        <v>BUKU PEMBANTU UANG PERSEDIAAN</v>
      </c>
      <c r="BH266" s="946">
        <f t="shared" si="644"/>
        <v>0</v>
      </c>
      <c r="BI266" s="945">
        <f t="shared" si="785"/>
        <v>5</v>
      </c>
      <c r="BJ266" s="947" t="str">
        <f t="shared" si="671"/>
        <v>BUKU PEMBANTU UANG PERSEDIAAN</v>
      </c>
      <c r="BK266" s="948">
        <f t="shared" si="757"/>
        <v>0</v>
      </c>
      <c r="BL266" s="909">
        <v>6</v>
      </c>
      <c r="BM266" s="910" t="str">
        <f t="shared" si="672"/>
        <v>BUKU PEMBANTU LS BENDAHARA</v>
      </c>
      <c r="BN266" s="911">
        <f t="shared" si="645"/>
        <v>0</v>
      </c>
      <c r="BO266" s="910">
        <f t="shared" si="786"/>
        <v>6</v>
      </c>
      <c r="BP266" s="912" t="str">
        <f t="shared" si="673"/>
        <v>BUKU PEMBANTU LS BENDAHARA</v>
      </c>
      <c r="BQ266" s="913">
        <f t="shared" si="646"/>
        <v>0</v>
      </c>
      <c r="BR266" s="702">
        <v>7</v>
      </c>
      <c r="BS266" s="650" t="str">
        <f t="shared" si="674"/>
        <v>BUKU PEMBANTU UANG MUKA PERJADIN</v>
      </c>
      <c r="BT266" s="651">
        <f t="shared" si="647"/>
        <v>0</v>
      </c>
      <c r="BU266" s="650">
        <f t="shared" si="787"/>
        <v>7</v>
      </c>
      <c r="BV266" s="649" t="str">
        <f t="shared" si="675"/>
        <v>BUKU PEMBANTU UANG MUKA PERJADIN</v>
      </c>
      <c r="BW266" s="709">
        <f t="shared" si="648"/>
        <v>0</v>
      </c>
      <c r="BX266" s="873">
        <v>8</v>
      </c>
      <c r="BY266" s="874" t="str">
        <f t="shared" si="676"/>
        <v>BUKU PEMBANTU PAJAK UP</v>
      </c>
      <c r="BZ266" s="875">
        <f t="shared" si="749"/>
        <v>0</v>
      </c>
      <c r="CA266" s="876">
        <f t="shared" si="788"/>
        <v>8</v>
      </c>
      <c r="CB266" s="874" t="str">
        <f t="shared" si="677"/>
        <v>BUKU PEMBANTU PAJAK UP</v>
      </c>
      <c r="CC266" s="877">
        <f t="shared" si="758"/>
        <v>0</v>
      </c>
      <c r="CD266" s="805">
        <v>9</v>
      </c>
      <c r="CE266" s="806" t="str">
        <f t="shared" si="678"/>
        <v>BUKU PEMBANTU BUNGA REKENING</v>
      </c>
      <c r="CF266" s="807">
        <f t="shared" si="649"/>
        <v>0</v>
      </c>
      <c r="CG266" s="806">
        <f t="shared" si="789"/>
        <v>9</v>
      </c>
      <c r="CH266" s="806" t="str">
        <f t="shared" si="679"/>
        <v>BUKU PEMBANTU BUNGA REKENING</v>
      </c>
      <c r="CI266" s="808">
        <f t="shared" si="650"/>
        <v>0</v>
      </c>
      <c r="CJ266" s="835">
        <v>10</v>
      </c>
      <c r="CK266" s="836" t="str">
        <f t="shared" si="680"/>
        <v>BUKU PEMBANTU PAJAK UP &amp; LS</v>
      </c>
      <c r="CL266" s="837">
        <f t="shared" si="681"/>
        <v>0</v>
      </c>
      <c r="CM266" s="836">
        <f t="shared" si="790"/>
        <v>10</v>
      </c>
      <c r="CN266" s="836" t="str">
        <f t="shared" si="682"/>
        <v>BUKU PEMBANTU PAJAK UP &amp; LS</v>
      </c>
      <c r="CO266" s="838">
        <f t="shared" si="683"/>
        <v>0</v>
      </c>
      <c r="CP266" s="786">
        <f t="shared" si="684"/>
        <v>0</v>
      </c>
      <c r="CQ266" s="787">
        <f t="shared" si="685"/>
        <v>0</v>
      </c>
      <c r="CR266" s="782">
        <f t="shared" si="686"/>
        <v>0</v>
      </c>
      <c r="CS266" s="733">
        <v>11</v>
      </c>
      <c r="CT266" s="734" t="str">
        <f t="shared" si="687"/>
        <v>BUKU PENGESAHAN BELANJA</v>
      </c>
      <c r="CU266" s="735">
        <f t="shared" si="688"/>
        <v>0</v>
      </c>
      <c r="CV266" s="734">
        <f t="shared" si="791"/>
        <v>11</v>
      </c>
      <c r="CW266" s="736" t="str">
        <f t="shared" si="689"/>
        <v>BUKU PENGESAHAN BELANJA</v>
      </c>
      <c r="CX266" s="737">
        <f t="shared" si="690"/>
        <v>0</v>
      </c>
      <c r="CY266" s="769">
        <v>12</v>
      </c>
      <c r="CZ266" s="770" t="str">
        <f t="shared" si="651"/>
        <v>BUKU PENGEMBALIAN BELANJA</v>
      </c>
      <c r="DA266" s="771">
        <f t="shared" si="730"/>
        <v>0</v>
      </c>
      <c r="DB266" s="770">
        <f t="shared" si="704"/>
        <v>12</v>
      </c>
      <c r="DC266" s="770" t="str">
        <f t="shared" si="691"/>
        <v>BUKU PENGEMBALIAN BELANJA</v>
      </c>
      <c r="DD266" s="772">
        <f t="shared" si="692"/>
        <v>0</v>
      </c>
    </row>
    <row r="267" spans="1:108" ht="11.25" customHeight="1" x14ac:dyDescent="0.2">
      <c r="A267" s="647"/>
      <c r="B267" s="63"/>
      <c r="C267" s="677"/>
      <c r="D267" s="540"/>
      <c r="E267" s="648"/>
      <c r="F267" s="610"/>
      <c r="G267" s="649"/>
      <c r="H267" s="624"/>
      <c r="I267" s="542"/>
      <c r="J267" s="650"/>
      <c r="K267" s="543"/>
      <c r="L267" s="529"/>
      <c r="M267" s="543"/>
      <c r="N267" s="543"/>
      <c r="O267" s="651">
        <f t="shared" si="652"/>
        <v>0</v>
      </c>
      <c r="P267" s="1090">
        <f t="shared" si="653"/>
        <v>0</v>
      </c>
      <c r="Q267" s="641">
        <f t="shared" ref="Q267:Q330" si="825">IF(E267="M4",L267,0)</f>
        <v>0</v>
      </c>
      <c r="R267" s="640">
        <v>1</v>
      </c>
      <c r="S267" s="640" t="str">
        <f t="shared" ref="S267:S330" si="826">IF(R267="","",VLOOKUP(R267,Nama_Buku,2))</f>
        <v>BUKU KAS UMUM</v>
      </c>
      <c r="T267" s="641">
        <f t="shared" ref="T267:T330" si="827">AVERAGE(O267+P267+Q267)</f>
        <v>0</v>
      </c>
      <c r="U267" s="641">
        <f t="shared" ref="U267:U330" si="828">IF(E267="A",L267,IF(E267="C2",L267,IF(E267="D2",L267,IF(E267="E",L267,IF(E267="F",L267,IF(E267="G1",L267,IF(E267="G2",L267,IF(E267="H1",L267,IF(E267="R1",L267,0)))))))))</f>
        <v>0</v>
      </c>
      <c r="V267" s="641">
        <f t="shared" ref="V267:V330" si="829">IF(E267="H2",L267,IF(E267="I1",L267,IF(E267="I2",L267,IF(E267="J1",L267,IF(E267="J2",L267,IF(E267="J3",L267,IF(E267="J4",L267,IF(E267="K1",L267,0))))))))</f>
        <v>0</v>
      </c>
      <c r="W267" s="1082">
        <f t="shared" si="654"/>
        <v>0</v>
      </c>
      <c r="X267" s="641">
        <f t="shared" ref="X267:X330" si="830">IF(E267="N1",L267,IF(E267="N2",L267,0))</f>
        <v>0</v>
      </c>
      <c r="Y267" s="640">
        <f t="shared" si="655"/>
        <v>1</v>
      </c>
      <c r="Z267" s="640" t="str">
        <f t="shared" ref="Z267:Z330" si="831">IF(Y267="","",VLOOKUP(Y267,Nama_Buku,2))</f>
        <v>BUKU KAS UMUM</v>
      </c>
      <c r="AA267" s="1083">
        <f t="shared" ref="AA267:AA330" si="832">AVERAGE(U267+V267+W267+X267)</f>
        <v>0</v>
      </c>
      <c r="AB267" s="1055">
        <v>10</v>
      </c>
      <c r="AC267" s="1056" t="str">
        <f t="shared" si="656"/>
        <v>BUKU PEMBANTU PAJAK UP &amp; LS</v>
      </c>
      <c r="AD267" s="1057">
        <f t="shared" si="657"/>
        <v>0</v>
      </c>
      <c r="AE267" s="1057">
        <f t="shared" si="658"/>
        <v>0</v>
      </c>
      <c r="AF267" s="1057">
        <f t="shared" si="659"/>
        <v>0</v>
      </c>
      <c r="AG267" s="1057">
        <f t="shared" si="660"/>
        <v>0</v>
      </c>
      <c r="AH267" s="1057">
        <f t="shared" si="661"/>
        <v>0</v>
      </c>
      <c r="AI267" s="1058">
        <f t="shared" si="781"/>
        <v>10</v>
      </c>
      <c r="AJ267" s="1058" t="str">
        <f t="shared" si="662"/>
        <v>BUKU PEMBANTU PAJAK UP &amp; LS</v>
      </c>
      <c r="AK267" s="1059">
        <f t="shared" ref="AK267:AK330" si="833">AVERAGE(AG267+AH267)</f>
        <v>0</v>
      </c>
      <c r="AL267" s="1014">
        <v>2</v>
      </c>
      <c r="AM267" s="1015" t="str">
        <f t="shared" si="663"/>
        <v>BUKU PEMBANTU KAS TUNAI</v>
      </c>
      <c r="AN267" s="1016">
        <f t="shared" ref="AN267:AN330" si="834">IF(E267="G1",L267,IF(E267="J4",L267,IF(E267="K4",L267,IF(E267="M1",L267,0))))</f>
        <v>0</v>
      </c>
      <c r="AO267" s="1015">
        <f t="shared" si="782"/>
        <v>2</v>
      </c>
      <c r="AP267" s="1015" t="str">
        <f t="shared" si="664"/>
        <v>BUKU PEMBANTU KAS TUNAI</v>
      </c>
      <c r="AQ267" s="1017">
        <f t="shared" si="754"/>
        <v>0</v>
      </c>
      <c r="AR267" s="979">
        <v>3</v>
      </c>
      <c r="AS267" s="980" t="str">
        <f t="shared" si="665"/>
        <v>BUKU PEMBANTU BANK</v>
      </c>
      <c r="AT267" s="981">
        <f t="shared" ref="AT267:AT330" si="835">IF(E267="B",L267,IF(E267="C1",L267,IF(E267="D1",L267,IF(E267="G2",L267,IF(E267="L1",L267,IF(E267="L4",L267,IF(E267="R2",L267,IF(E267="L7",L267,0))))))))</f>
        <v>0</v>
      </c>
      <c r="AU267" s="981">
        <f t="shared" ref="AU267:AU330" si="836">IF(E267="C2",L267,IF(E267="D2",L267,IF(E267="G1",L267,IF(E267="H2",L267,IF(E267="I2",L267,IF(E267="J2",L267,IF(E267="K2",L267,IF(E267="L3",L267,IF(E267="L5",L267,IF(E267="L6",L267,0))))))))))</f>
        <v>0</v>
      </c>
      <c r="AV267" s="982">
        <f t="shared" si="666"/>
        <v>0</v>
      </c>
      <c r="AW267" s="983">
        <f t="shared" si="783"/>
        <v>3</v>
      </c>
      <c r="AX267" s="980" t="str">
        <f t="shared" si="667"/>
        <v>BUKU PEMBANTU BANK</v>
      </c>
      <c r="AY267" s="984">
        <f t="shared" ref="AY267:AY330" si="837">AVERAGE(AU267+AV267)</f>
        <v>0</v>
      </c>
      <c r="AZ267" s="702">
        <v>4</v>
      </c>
      <c r="BA267" s="649" t="str">
        <f t="shared" si="668"/>
        <v>BUKU PEMBANTU BPP</v>
      </c>
      <c r="BB267" s="651">
        <f t="shared" si="755"/>
        <v>0</v>
      </c>
      <c r="BC267" s="650">
        <f t="shared" si="784"/>
        <v>4</v>
      </c>
      <c r="BD267" s="649" t="str">
        <f t="shared" si="669"/>
        <v>BUKU PEMBANTU BPP</v>
      </c>
      <c r="BE267" s="709">
        <f t="shared" si="756"/>
        <v>0</v>
      </c>
      <c r="BF267" s="944">
        <v>5</v>
      </c>
      <c r="BG267" s="945" t="str">
        <f t="shared" si="670"/>
        <v>BUKU PEMBANTU UANG PERSEDIAAN</v>
      </c>
      <c r="BH267" s="946">
        <f t="shared" ref="BH267:BH330" si="838">IF(E267="B",L267,IF(E267="D1",L267,0))</f>
        <v>0</v>
      </c>
      <c r="BI267" s="945">
        <f t="shared" si="785"/>
        <v>5</v>
      </c>
      <c r="BJ267" s="947" t="str">
        <f t="shared" si="671"/>
        <v>BUKU PEMBANTU UANG PERSEDIAAN</v>
      </c>
      <c r="BK267" s="948">
        <f t="shared" si="757"/>
        <v>0</v>
      </c>
      <c r="BL267" s="909">
        <v>6</v>
      </c>
      <c r="BM267" s="910" t="str">
        <f t="shared" si="672"/>
        <v>BUKU PEMBANTU LS BENDAHARA</v>
      </c>
      <c r="BN267" s="911">
        <f t="shared" ref="BN267:BN330" si="839">IF(E267="C1",L267,IF(E267="C1",L267,IF(E267="R2",L267,IF(E267="L7",L267,0))))</f>
        <v>0</v>
      </c>
      <c r="BO267" s="910">
        <f t="shared" si="786"/>
        <v>6</v>
      </c>
      <c r="BP267" s="912" t="str">
        <f t="shared" si="673"/>
        <v>BUKU PEMBANTU LS BENDAHARA</v>
      </c>
      <c r="BQ267" s="913">
        <f t="shared" ref="BQ267:BQ330" si="840">IF(E267="C2",L267,IF(E267="I1",L267,IF(E267="I2",L267,IF(E267="M9",L267,IF(E267="M3",L267,IF(E267="K3",L267,IF(E267="R1",L267,IF(E267="L6",L267,0))))))))</f>
        <v>0</v>
      </c>
      <c r="BR267" s="702">
        <v>7</v>
      </c>
      <c r="BS267" s="650" t="str">
        <f t="shared" si="674"/>
        <v>BUKU PEMBANTU UANG MUKA PERJADIN</v>
      </c>
      <c r="BT267" s="651">
        <f t="shared" ref="BT267:BT330" si="841">IF(E267="K1",L267,IF(E267="K2",L267,0))</f>
        <v>0</v>
      </c>
      <c r="BU267" s="650">
        <f t="shared" si="787"/>
        <v>7</v>
      </c>
      <c r="BV267" s="649" t="str">
        <f t="shared" si="675"/>
        <v>BUKU PEMBANTU UANG MUKA PERJADIN</v>
      </c>
      <c r="BW267" s="709">
        <f t="shared" ref="BW267:BW330" si="842">IF(E267="K3",L267,IF(E267="K4",L267,0))</f>
        <v>0</v>
      </c>
      <c r="BX267" s="873">
        <v>8</v>
      </c>
      <c r="BY267" s="874" t="str">
        <f t="shared" si="676"/>
        <v>BUKU PEMBANTU PAJAK UP</v>
      </c>
      <c r="BZ267" s="875">
        <f t="shared" si="749"/>
        <v>0</v>
      </c>
      <c r="CA267" s="876">
        <f t="shared" si="788"/>
        <v>8</v>
      </c>
      <c r="CB267" s="874" t="str">
        <f t="shared" si="677"/>
        <v>BUKU PEMBANTU PAJAK UP</v>
      </c>
      <c r="CC267" s="877">
        <f t="shared" si="758"/>
        <v>0</v>
      </c>
      <c r="CD267" s="805">
        <v>9</v>
      </c>
      <c r="CE267" s="806" t="str">
        <f t="shared" si="678"/>
        <v>BUKU PEMBANTU BUNGA REKENING</v>
      </c>
      <c r="CF267" s="807">
        <f t="shared" ref="CF267:CF330" si="843">IF(E267="L1",L267,IF(E267="R1",L267,0))</f>
        <v>0</v>
      </c>
      <c r="CG267" s="806">
        <f t="shared" si="789"/>
        <v>9</v>
      </c>
      <c r="CH267" s="806" t="str">
        <f t="shared" si="679"/>
        <v>BUKU PEMBANTU BUNGA REKENING</v>
      </c>
      <c r="CI267" s="808">
        <f t="shared" ref="CI267:CI330" si="844">IF(E267="L2",L267,IF(E267="L3",L267,0))</f>
        <v>0</v>
      </c>
      <c r="CJ267" s="835">
        <v>10</v>
      </c>
      <c r="CK267" s="836" t="str">
        <f t="shared" si="680"/>
        <v>BUKU PEMBANTU PAJAK UP &amp; LS</v>
      </c>
      <c r="CL267" s="837">
        <f t="shared" si="681"/>
        <v>0</v>
      </c>
      <c r="CM267" s="836">
        <f t="shared" si="790"/>
        <v>10</v>
      </c>
      <c r="CN267" s="836" t="str">
        <f t="shared" si="682"/>
        <v>BUKU PEMBANTU PAJAK UP &amp; LS</v>
      </c>
      <c r="CO267" s="838">
        <f t="shared" si="683"/>
        <v>0</v>
      </c>
      <c r="CP267" s="786">
        <f t="shared" si="684"/>
        <v>0</v>
      </c>
      <c r="CQ267" s="787">
        <f t="shared" si="685"/>
        <v>0</v>
      </c>
      <c r="CR267" s="782">
        <f t="shared" si="686"/>
        <v>0</v>
      </c>
      <c r="CS267" s="733">
        <v>11</v>
      </c>
      <c r="CT267" s="734" t="str">
        <f t="shared" si="687"/>
        <v>BUKU PENGESAHAN BELANJA</v>
      </c>
      <c r="CU267" s="735">
        <f t="shared" si="688"/>
        <v>0</v>
      </c>
      <c r="CV267" s="734">
        <f t="shared" si="791"/>
        <v>11</v>
      </c>
      <c r="CW267" s="736" t="str">
        <f t="shared" si="689"/>
        <v>BUKU PENGESAHAN BELANJA</v>
      </c>
      <c r="CX267" s="737">
        <f t="shared" si="690"/>
        <v>0</v>
      </c>
      <c r="CY267" s="769">
        <v>12</v>
      </c>
      <c r="CZ267" s="770" t="str">
        <f t="shared" ref="CZ267:CZ330" si="845">IF(CY267="","",VLOOKUP(CY267,Nama_Buku,2))</f>
        <v>BUKU PENGEMBALIAN BELANJA</v>
      </c>
      <c r="DA267" s="771">
        <f t="shared" si="730"/>
        <v>0</v>
      </c>
      <c r="DB267" s="770">
        <f t="shared" si="704"/>
        <v>12</v>
      </c>
      <c r="DC267" s="770" t="str">
        <f t="shared" si="691"/>
        <v>BUKU PENGEMBALIAN BELANJA</v>
      </c>
      <c r="DD267" s="772">
        <f t="shared" si="692"/>
        <v>0</v>
      </c>
    </row>
    <row r="268" spans="1:108" ht="11.25" customHeight="1" x14ac:dyDescent="0.2">
      <c r="A268" s="647"/>
      <c r="B268" s="63"/>
      <c r="C268" s="677"/>
      <c r="D268" s="601"/>
      <c r="E268" s="648"/>
      <c r="F268" s="611"/>
      <c r="G268" s="649"/>
      <c r="H268" s="624"/>
      <c r="I268" s="542"/>
      <c r="J268" s="650"/>
      <c r="K268" s="543"/>
      <c r="L268" s="529"/>
      <c r="M268" s="543"/>
      <c r="N268" s="543"/>
      <c r="O268" s="651">
        <f t="shared" ref="O268:O331" si="846">IF(E268="A",L268,IF(E268="B",L268,IF(E268="C1",L268,IF(E268="D1",L268,IF(E268="E",L268,IF(E268="F",L268,IF(E268="G1",L268,IF(E268="G2",L268,IF(E268="R1",L268,IF(E268="L4",L268,IF(E268="R2",L268,IF(E268="l7",L268,0))))))))))))</f>
        <v>0</v>
      </c>
      <c r="P268" s="1090">
        <f t="shared" ref="P268:P331" si="847">IF(E268="J1",L268,IF(E268="J2",L268,IF(E268="J4",L268,IF(E268="K1",L268,IF(E268="K2",L268,IF(E268="K4",L268,IF(E268="L1",L268,IF(E268="M1",L268,IF(E268="M6",L268,IF(E268="M6",L268,0))))))))))</f>
        <v>0</v>
      </c>
      <c r="Q268" s="641">
        <f t="shared" si="825"/>
        <v>0</v>
      </c>
      <c r="R268" s="640">
        <v>1</v>
      </c>
      <c r="S268" s="640" t="str">
        <f t="shared" si="826"/>
        <v>BUKU KAS UMUM</v>
      </c>
      <c r="T268" s="641">
        <f t="shared" si="827"/>
        <v>0</v>
      </c>
      <c r="U268" s="641">
        <f t="shared" si="828"/>
        <v>0</v>
      </c>
      <c r="V268" s="641">
        <f t="shared" si="829"/>
        <v>0</v>
      </c>
      <c r="W268" s="1082">
        <f t="shared" ref="W268:W331" si="848">IF(E268="K2",L268,IF(E268="K3",L268,IF(E268="K4",L268,IF(E268="L2",L268,IF(E268="L3",L268,IF(E268="M2",L268,IF(E268="M3",L268,IF(E268="M7",L268,IF(E268="L5",L268,IF(E268="L6",L268,0))))))))))</f>
        <v>0</v>
      </c>
      <c r="X268" s="641">
        <f t="shared" si="830"/>
        <v>0</v>
      </c>
      <c r="Y268" s="640">
        <f t="shared" ref="Y268:Y331" si="849">R268</f>
        <v>1</v>
      </c>
      <c r="Z268" s="640" t="str">
        <f t="shared" si="831"/>
        <v>BUKU KAS UMUM</v>
      </c>
      <c r="AA268" s="1083">
        <f t="shared" si="832"/>
        <v>0</v>
      </c>
      <c r="AB268" s="1055">
        <v>10</v>
      </c>
      <c r="AC268" s="1056" t="str">
        <f t="shared" ref="AC268:AC331" si="850">IF(AB268="","",VLOOKUP(AB268,Nama_Buku,2))</f>
        <v>BUKU PEMBANTU PAJAK UP &amp; LS</v>
      </c>
      <c r="AD268" s="1057">
        <f t="shared" ref="AD268:AD331" si="851">IF(E268="B",L268,IF(E268="C1",L268,IF(E268="D1",L268,IF(E268="J1",-L268,IF(E268="J2",-L268,IF(E268="L1",L268,IF(E268="M1",L268,IF(E268="M4",L268,IF(E268="M8",L268,IF(E268="R2",L268,0))))))))))</f>
        <v>0</v>
      </c>
      <c r="AE268" s="1057">
        <f t="shared" ref="AE268:AE331" si="852">IF(E268="K1",-L268,IF(E268="K2",-L268,))</f>
        <v>0</v>
      </c>
      <c r="AF268" s="1057">
        <f t="shared" ref="AF268:AF331" si="853">AVERAGE(AD268+AE268)</f>
        <v>0</v>
      </c>
      <c r="AG268" s="1057">
        <f t="shared" ref="AG268:AG331" si="854">IF(E268="C2",L268,IF(E268="D2",L268,IF(E268="H1",L268,IF(E268="H2",L268,IF(E268="I1",L268,IF(E268="I2",L268,IF(E268="J4",-L268,IF(E268="K4",-L268,0))))))))</f>
        <v>0</v>
      </c>
      <c r="AH268" s="1057">
        <f t="shared" ref="AH268:AH331" si="855">IF(E268="L2",L268,IF(E268="L3",L268,IF(E268="M2",L268,IF(E268="M3",L268,IF(E268="M5",L268,IF(E268="N1",L268,IF(E268="N2",L268,0)))))))</f>
        <v>0</v>
      </c>
      <c r="AI268" s="1058">
        <f t="shared" si="781"/>
        <v>10</v>
      </c>
      <c r="AJ268" s="1058" t="str">
        <f t="shared" ref="AJ268:AJ331" si="856">IF(AI268="","",VLOOKUP(AI268,Nama_Buku,2))</f>
        <v>BUKU PEMBANTU PAJAK UP &amp; LS</v>
      </c>
      <c r="AK268" s="1059">
        <f t="shared" si="833"/>
        <v>0</v>
      </c>
      <c r="AL268" s="1014">
        <v>2</v>
      </c>
      <c r="AM268" s="1015" t="str">
        <f t="shared" ref="AM268:AM331" si="857">IF(AL268="","",VLOOKUP(AL268,Nama_Buku,2))</f>
        <v>BUKU PEMBANTU KAS TUNAI</v>
      </c>
      <c r="AN268" s="1016">
        <f t="shared" si="834"/>
        <v>0</v>
      </c>
      <c r="AO268" s="1015">
        <f t="shared" si="782"/>
        <v>2</v>
      </c>
      <c r="AP268" s="1015" t="str">
        <f t="shared" ref="AP268:AP331" si="858">IF(AO268="","",VLOOKUP(AO268,Nama_Buku,2))</f>
        <v>BUKU PEMBANTU KAS TUNAI</v>
      </c>
      <c r="AQ268" s="1017">
        <f t="shared" si="754"/>
        <v>0</v>
      </c>
      <c r="AR268" s="979">
        <v>3</v>
      </c>
      <c r="AS268" s="980" t="str">
        <f t="shared" ref="AS268:AS331" si="859">IF(AR268="","",VLOOKUP(AR268,Nama_Buku,2))</f>
        <v>BUKU PEMBANTU BANK</v>
      </c>
      <c r="AT268" s="981">
        <f t="shared" si="835"/>
        <v>0</v>
      </c>
      <c r="AU268" s="981">
        <f t="shared" si="836"/>
        <v>0</v>
      </c>
      <c r="AV268" s="982">
        <f t="shared" ref="AV268:AV331" si="860">IF(E268="M3",L268,IF(E268="N2",L268,IF(E268="M9",L268,0)))</f>
        <v>0</v>
      </c>
      <c r="AW268" s="983">
        <f t="shared" si="783"/>
        <v>3</v>
      </c>
      <c r="AX268" s="980" t="str">
        <f t="shared" ref="AX268:AX331" si="861">IF(AW268="","",VLOOKUP(AW268,Nama_Buku,2))</f>
        <v>BUKU PEMBANTU BANK</v>
      </c>
      <c r="AY268" s="984">
        <f t="shared" si="837"/>
        <v>0</v>
      </c>
      <c r="AZ268" s="702">
        <v>4</v>
      </c>
      <c r="BA268" s="649" t="str">
        <f t="shared" ref="BA268:BA331" si="862">IF(AZ268="","",VLOOKUP(AZ268,Nama_Buku,2))</f>
        <v>BUKU PEMBANTU BPP</v>
      </c>
      <c r="BB268" s="651">
        <f t="shared" si="755"/>
        <v>0</v>
      </c>
      <c r="BC268" s="650">
        <f t="shared" si="784"/>
        <v>4</v>
      </c>
      <c r="BD268" s="649" t="str">
        <f t="shared" ref="BD268:BD331" si="863">IF(BC268="","",VLOOKUP(BC268,Nama_Buku,2))</f>
        <v>BUKU PEMBANTU BPP</v>
      </c>
      <c r="BE268" s="709">
        <f t="shared" si="756"/>
        <v>0</v>
      </c>
      <c r="BF268" s="944">
        <v>5</v>
      </c>
      <c r="BG268" s="945" t="str">
        <f t="shared" ref="BG268:BG331" si="864">IF(BF268="","",VLOOKUP(BF268,Nama_Buku,2))</f>
        <v>BUKU PEMBANTU UANG PERSEDIAAN</v>
      </c>
      <c r="BH268" s="946">
        <f t="shared" si="838"/>
        <v>0</v>
      </c>
      <c r="BI268" s="945">
        <f t="shared" si="785"/>
        <v>5</v>
      </c>
      <c r="BJ268" s="947" t="str">
        <f t="shared" ref="BJ268:BJ331" si="865">IF(BI268="","",VLOOKUP(BI268,Nama_Buku,2))</f>
        <v>BUKU PEMBANTU UANG PERSEDIAAN</v>
      </c>
      <c r="BK268" s="948">
        <f t="shared" si="757"/>
        <v>0</v>
      </c>
      <c r="BL268" s="909">
        <v>6</v>
      </c>
      <c r="BM268" s="910" t="str">
        <f t="shared" ref="BM268:BM331" si="866">IF(BL268="","",VLOOKUP(BL268,Nama_Buku,2))</f>
        <v>BUKU PEMBANTU LS BENDAHARA</v>
      </c>
      <c r="BN268" s="911">
        <f t="shared" si="839"/>
        <v>0</v>
      </c>
      <c r="BO268" s="910">
        <f t="shared" si="786"/>
        <v>6</v>
      </c>
      <c r="BP268" s="912" t="str">
        <f t="shared" ref="BP268:BP331" si="867">IF(BO268="","",VLOOKUP(BO268,Nama_Buku,2))</f>
        <v>BUKU PEMBANTU LS BENDAHARA</v>
      </c>
      <c r="BQ268" s="913">
        <f t="shared" si="840"/>
        <v>0</v>
      </c>
      <c r="BR268" s="702">
        <v>7</v>
      </c>
      <c r="BS268" s="650" t="str">
        <f t="shared" ref="BS268:BS331" si="868">IF(BR268="","",VLOOKUP(BR268,Nama_Buku,2))</f>
        <v>BUKU PEMBANTU UANG MUKA PERJADIN</v>
      </c>
      <c r="BT268" s="651">
        <f t="shared" si="841"/>
        <v>0</v>
      </c>
      <c r="BU268" s="650">
        <f t="shared" si="787"/>
        <v>7</v>
      </c>
      <c r="BV268" s="649" t="str">
        <f t="shared" ref="BV268:BV331" si="869">IF(BU268="","",VLOOKUP(BU268,Nama_Buku,2))</f>
        <v>BUKU PEMBANTU UANG MUKA PERJADIN</v>
      </c>
      <c r="BW268" s="709">
        <f t="shared" si="842"/>
        <v>0</v>
      </c>
      <c r="BX268" s="873">
        <v>8</v>
      </c>
      <c r="BY268" s="874" t="str">
        <f t="shared" ref="BY268:BY331" si="870">IF(BX268="","",VLOOKUP(BX268,Nama_Buku,2))</f>
        <v>BUKU PEMBANTU PAJAK UP</v>
      </c>
      <c r="BZ268" s="875">
        <f t="shared" si="749"/>
        <v>0</v>
      </c>
      <c r="CA268" s="876">
        <f t="shared" si="788"/>
        <v>8</v>
      </c>
      <c r="CB268" s="874" t="str">
        <f t="shared" ref="CB268:CB331" si="871">IF(CA268="","",VLOOKUP(CA268,Nama_Buku,2))</f>
        <v>BUKU PEMBANTU PAJAK UP</v>
      </c>
      <c r="CC268" s="877">
        <f t="shared" si="758"/>
        <v>0</v>
      </c>
      <c r="CD268" s="805">
        <v>9</v>
      </c>
      <c r="CE268" s="806" t="str">
        <f t="shared" ref="CE268:CE331" si="872">IF(CD268="","",VLOOKUP(CD268,Nama_Buku,2))</f>
        <v>BUKU PEMBANTU BUNGA REKENING</v>
      </c>
      <c r="CF268" s="807">
        <f t="shared" si="843"/>
        <v>0</v>
      </c>
      <c r="CG268" s="806">
        <f t="shared" si="789"/>
        <v>9</v>
      </c>
      <c r="CH268" s="806" t="str">
        <f t="shared" ref="CH268:CH331" si="873">IF(CG268="","",VLOOKUP(CG268,Nama_Buku,2))</f>
        <v>BUKU PEMBANTU BUNGA REKENING</v>
      </c>
      <c r="CI268" s="808">
        <f t="shared" si="844"/>
        <v>0</v>
      </c>
      <c r="CJ268" s="835">
        <v>10</v>
      </c>
      <c r="CK268" s="836" t="str">
        <f t="shared" ref="CK268:CK331" si="874">IF(CJ268="","",VLOOKUP(CJ268,Nama_Buku,2))</f>
        <v>BUKU PEMBANTU PAJAK UP &amp; LS</v>
      </c>
      <c r="CL268" s="837">
        <f t="shared" ref="CL268:CL331" si="875">IF(E268="M1",L268,IF(E268="M4",L268,IF(E268="M6",L268,IF(E268="M8",L268,0))))</f>
        <v>0</v>
      </c>
      <c r="CM268" s="836">
        <f t="shared" si="790"/>
        <v>10</v>
      </c>
      <c r="CN268" s="836" t="str">
        <f t="shared" ref="CN268:CN331" si="876">IF(CM268="","",VLOOKUP(CM268,Nama_Buku,2))</f>
        <v>BUKU PEMBANTU PAJAK UP &amp; LS</v>
      </c>
      <c r="CO268" s="838">
        <f t="shared" ref="CO268:CO331" si="877">IF(E268="M2",L268,IF(E268="M3",L268,IF(E268="M5",L268,IF(E268="M7",L268,IF(E268="M9",L268,0)))))</f>
        <v>0</v>
      </c>
      <c r="CP268" s="786">
        <f t="shared" ref="CP268:CP331" si="878">IF(E268="H1",L268,IF(E268="H2",L268,IF(E268="J3",L268,IF(E268="K3",L268,0))))</f>
        <v>0</v>
      </c>
      <c r="CQ268" s="787">
        <f t="shared" ref="CQ268:CQ331" si="879">IF(E268="H1",M268,IF(E268="H2",M268,IF(E268="J3",M268,0)))</f>
        <v>0</v>
      </c>
      <c r="CR268" s="782">
        <f t="shared" ref="CR268:CR331" si="880">IF(E268="H1",N268,IF(E268="H2",N268,IF(E268="J3",N268,0)))</f>
        <v>0</v>
      </c>
      <c r="CS268" s="733">
        <v>11</v>
      </c>
      <c r="CT268" s="734" t="str">
        <f t="shared" ref="CT268:CT331" si="881">IF(CS268="","",VLOOKUP(CS268,Nama_Buku,2))</f>
        <v>BUKU PENGESAHAN BELANJA</v>
      </c>
      <c r="CU268" s="735">
        <f t="shared" ref="CU268:CU331" si="882">IF(E268="C2",L268,IF(E268="I1",L268,IF(E268="I2",L268,IF(E268="K3",L268,IF(E268="M3",L268,IF(E268="M9",L268,0))))))</f>
        <v>0</v>
      </c>
      <c r="CV268" s="734">
        <f t="shared" si="791"/>
        <v>11</v>
      </c>
      <c r="CW268" s="736" t="str">
        <f t="shared" ref="CW268:CW331" si="883">IF(CV268="","",VLOOKUP(CV268,Nama_Buku,2))</f>
        <v>BUKU PENGESAHAN BELANJA</v>
      </c>
      <c r="CX268" s="737">
        <f t="shared" ref="CX268:CX331" si="884">IF(E268="C3",L268,0)</f>
        <v>0</v>
      </c>
      <c r="CY268" s="769">
        <v>12</v>
      </c>
      <c r="CZ268" s="770" t="str">
        <f t="shared" si="845"/>
        <v>BUKU PENGEMBALIAN BELANJA</v>
      </c>
      <c r="DA268" s="771">
        <f t="shared" si="730"/>
        <v>0</v>
      </c>
      <c r="DB268" s="770">
        <f t="shared" si="704"/>
        <v>12</v>
      </c>
      <c r="DC268" s="770" t="str">
        <f t="shared" ref="DC268:DC331" si="885">IF(DB268="","",VLOOKUP(DB268,Nama_Buku,2))</f>
        <v>BUKU PENGEMBALIAN BELANJA</v>
      </c>
      <c r="DD268" s="772">
        <f t="shared" ref="DD268:DD331" si="886">IF(E268="L5",L268,IF(E268="L5",L268,0))</f>
        <v>0</v>
      </c>
    </row>
    <row r="269" spans="1:108" ht="11.25" customHeight="1" x14ac:dyDescent="0.2">
      <c r="A269" s="647"/>
      <c r="B269" s="63"/>
      <c r="C269" s="677"/>
      <c r="D269" s="540"/>
      <c r="E269" s="648"/>
      <c r="F269" s="610"/>
      <c r="G269" s="649"/>
      <c r="H269" s="650"/>
      <c r="I269" s="542"/>
      <c r="J269" s="650"/>
      <c r="K269" s="527"/>
      <c r="L269" s="529"/>
      <c r="M269" s="527"/>
      <c r="N269" s="543"/>
      <c r="O269" s="651">
        <f t="shared" si="846"/>
        <v>0</v>
      </c>
      <c r="P269" s="1090">
        <f t="shared" si="847"/>
        <v>0</v>
      </c>
      <c r="Q269" s="641">
        <f t="shared" si="825"/>
        <v>0</v>
      </c>
      <c r="R269" s="640">
        <v>1</v>
      </c>
      <c r="S269" s="640" t="str">
        <f t="shared" si="826"/>
        <v>BUKU KAS UMUM</v>
      </c>
      <c r="T269" s="641">
        <f t="shared" si="827"/>
        <v>0</v>
      </c>
      <c r="U269" s="641">
        <f t="shared" si="828"/>
        <v>0</v>
      </c>
      <c r="V269" s="641">
        <f t="shared" si="829"/>
        <v>0</v>
      </c>
      <c r="W269" s="1082">
        <f t="shared" si="848"/>
        <v>0</v>
      </c>
      <c r="X269" s="641">
        <f t="shared" si="830"/>
        <v>0</v>
      </c>
      <c r="Y269" s="640">
        <f t="shared" si="849"/>
        <v>1</v>
      </c>
      <c r="Z269" s="640" t="str">
        <f t="shared" si="831"/>
        <v>BUKU KAS UMUM</v>
      </c>
      <c r="AA269" s="1083">
        <f t="shared" si="832"/>
        <v>0</v>
      </c>
      <c r="AB269" s="1055">
        <v>10</v>
      </c>
      <c r="AC269" s="1056" t="str">
        <f t="shared" si="850"/>
        <v>BUKU PEMBANTU PAJAK UP &amp; LS</v>
      </c>
      <c r="AD269" s="1057">
        <f t="shared" si="851"/>
        <v>0</v>
      </c>
      <c r="AE269" s="1057">
        <f t="shared" si="852"/>
        <v>0</v>
      </c>
      <c r="AF269" s="1057">
        <f t="shared" si="853"/>
        <v>0</v>
      </c>
      <c r="AG269" s="1057">
        <f t="shared" si="854"/>
        <v>0</v>
      </c>
      <c r="AH269" s="1057">
        <f t="shared" si="855"/>
        <v>0</v>
      </c>
      <c r="AI269" s="1058">
        <f t="shared" ref="AI269" si="887">AB269</f>
        <v>10</v>
      </c>
      <c r="AJ269" s="1058" t="str">
        <f t="shared" si="856"/>
        <v>BUKU PEMBANTU PAJAK UP &amp; LS</v>
      </c>
      <c r="AK269" s="1059">
        <f t="shared" si="833"/>
        <v>0</v>
      </c>
      <c r="AL269" s="1014">
        <v>2</v>
      </c>
      <c r="AM269" s="1015" t="str">
        <f t="shared" si="857"/>
        <v>BUKU PEMBANTU KAS TUNAI</v>
      </c>
      <c r="AN269" s="1016">
        <f t="shared" si="834"/>
        <v>0</v>
      </c>
      <c r="AO269" s="1015">
        <f t="shared" ref="AO269" si="888">AL269</f>
        <v>2</v>
      </c>
      <c r="AP269" s="1015" t="str">
        <f t="shared" si="858"/>
        <v>BUKU PEMBANTU KAS TUNAI</v>
      </c>
      <c r="AQ269" s="1017">
        <f t="shared" si="754"/>
        <v>0</v>
      </c>
      <c r="AR269" s="979">
        <v>3</v>
      </c>
      <c r="AS269" s="980" t="str">
        <f t="shared" si="859"/>
        <v>BUKU PEMBANTU BANK</v>
      </c>
      <c r="AT269" s="981">
        <f t="shared" si="835"/>
        <v>0</v>
      </c>
      <c r="AU269" s="981">
        <f t="shared" si="836"/>
        <v>0</v>
      </c>
      <c r="AV269" s="982">
        <f t="shared" si="860"/>
        <v>0</v>
      </c>
      <c r="AW269" s="983">
        <f t="shared" ref="AW269" si="889">AR269</f>
        <v>3</v>
      </c>
      <c r="AX269" s="980" t="str">
        <f t="shared" si="861"/>
        <v>BUKU PEMBANTU BANK</v>
      </c>
      <c r="AY269" s="984">
        <f t="shared" si="837"/>
        <v>0</v>
      </c>
      <c r="AZ269" s="702">
        <v>4</v>
      </c>
      <c r="BA269" s="649" t="str">
        <f t="shared" si="862"/>
        <v>BUKU PEMBANTU BPP</v>
      </c>
      <c r="BB269" s="651">
        <f t="shared" si="755"/>
        <v>0</v>
      </c>
      <c r="BC269" s="650">
        <f t="shared" ref="BC269" si="890">AZ269</f>
        <v>4</v>
      </c>
      <c r="BD269" s="649" t="str">
        <f t="shared" si="863"/>
        <v>BUKU PEMBANTU BPP</v>
      </c>
      <c r="BE269" s="709">
        <f t="shared" si="756"/>
        <v>0</v>
      </c>
      <c r="BF269" s="944">
        <v>5</v>
      </c>
      <c r="BG269" s="945" t="str">
        <f t="shared" si="864"/>
        <v>BUKU PEMBANTU UANG PERSEDIAAN</v>
      </c>
      <c r="BH269" s="946">
        <f t="shared" si="838"/>
        <v>0</v>
      </c>
      <c r="BI269" s="945">
        <f t="shared" ref="BI269" si="891">BF269</f>
        <v>5</v>
      </c>
      <c r="BJ269" s="947" t="str">
        <f t="shared" si="865"/>
        <v>BUKU PEMBANTU UANG PERSEDIAAN</v>
      </c>
      <c r="BK269" s="948">
        <f t="shared" si="757"/>
        <v>0</v>
      </c>
      <c r="BL269" s="909">
        <v>6</v>
      </c>
      <c r="BM269" s="910" t="str">
        <f t="shared" si="866"/>
        <v>BUKU PEMBANTU LS BENDAHARA</v>
      </c>
      <c r="BN269" s="911">
        <f t="shared" si="839"/>
        <v>0</v>
      </c>
      <c r="BO269" s="910">
        <f t="shared" ref="BO269" si="892">BL269</f>
        <v>6</v>
      </c>
      <c r="BP269" s="912" t="str">
        <f t="shared" si="867"/>
        <v>BUKU PEMBANTU LS BENDAHARA</v>
      </c>
      <c r="BQ269" s="913">
        <f t="shared" si="840"/>
        <v>0</v>
      </c>
      <c r="BR269" s="702">
        <v>7</v>
      </c>
      <c r="BS269" s="650" t="str">
        <f t="shared" si="868"/>
        <v>BUKU PEMBANTU UANG MUKA PERJADIN</v>
      </c>
      <c r="BT269" s="651">
        <f t="shared" si="841"/>
        <v>0</v>
      </c>
      <c r="BU269" s="650">
        <f t="shared" ref="BU269" si="893">BR269</f>
        <v>7</v>
      </c>
      <c r="BV269" s="649" t="str">
        <f t="shared" si="869"/>
        <v>BUKU PEMBANTU UANG MUKA PERJADIN</v>
      </c>
      <c r="BW269" s="709">
        <f t="shared" si="842"/>
        <v>0</v>
      </c>
      <c r="BX269" s="873">
        <v>8</v>
      </c>
      <c r="BY269" s="874" t="str">
        <f t="shared" si="870"/>
        <v>BUKU PEMBANTU PAJAK UP</v>
      </c>
      <c r="BZ269" s="875">
        <f t="shared" si="749"/>
        <v>0</v>
      </c>
      <c r="CA269" s="876">
        <f t="shared" ref="CA269" si="894">BX269</f>
        <v>8</v>
      </c>
      <c r="CB269" s="874" t="str">
        <f t="shared" si="871"/>
        <v>BUKU PEMBANTU PAJAK UP</v>
      </c>
      <c r="CC269" s="877">
        <f t="shared" si="758"/>
        <v>0</v>
      </c>
      <c r="CD269" s="805">
        <v>9</v>
      </c>
      <c r="CE269" s="806" t="str">
        <f t="shared" si="872"/>
        <v>BUKU PEMBANTU BUNGA REKENING</v>
      </c>
      <c r="CF269" s="807">
        <f t="shared" si="843"/>
        <v>0</v>
      </c>
      <c r="CG269" s="806">
        <f t="shared" ref="CG269" si="895">CD269</f>
        <v>9</v>
      </c>
      <c r="CH269" s="806" t="str">
        <f t="shared" si="873"/>
        <v>BUKU PEMBANTU BUNGA REKENING</v>
      </c>
      <c r="CI269" s="808">
        <f t="shared" si="844"/>
        <v>0</v>
      </c>
      <c r="CJ269" s="835">
        <v>10</v>
      </c>
      <c r="CK269" s="836" t="str">
        <f t="shared" si="874"/>
        <v>BUKU PEMBANTU PAJAK UP &amp; LS</v>
      </c>
      <c r="CL269" s="837">
        <f t="shared" si="875"/>
        <v>0</v>
      </c>
      <c r="CM269" s="836">
        <f t="shared" ref="CM269" si="896">CJ269</f>
        <v>10</v>
      </c>
      <c r="CN269" s="836" t="str">
        <f t="shared" si="876"/>
        <v>BUKU PEMBANTU PAJAK UP &amp; LS</v>
      </c>
      <c r="CO269" s="838">
        <f t="shared" si="877"/>
        <v>0</v>
      </c>
      <c r="CP269" s="786">
        <f t="shared" si="878"/>
        <v>0</v>
      </c>
      <c r="CQ269" s="787">
        <f t="shared" si="879"/>
        <v>0</v>
      </c>
      <c r="CR269" s="782">
        <f t="shared" si="880"/>
        <v>0</v>
      </c>
      <c r="CS269" s="733">
        <v>11</v>
      </c>
      <c r="CT269" s="734" t="str">
        <f t="shared" si="881"/>
        <v>BUKU PENGESAHAN BELANJA</v>
      </c>
      <c r="CU269" s="735">
        <f t="shared" si="882"/>
        <v>0</v>
      </c>
      <c r="CV269" s="734">
        <f t="shared" ref="CV269" si="897">CS269</f>
        <v>11</v>
      </c>
      <c r="CW269" s="736" t="str">
        <f t="shared" si="883"/>
        <v>BUKU PENGESAHAN BELANJA</v>
      </c>
      <c r="CX269" s="737">
        <f t="shared" si="884"/>
        <v>0</v>
      </c>
      <c r="CY269" s="769">
        <v>12</v>
      </c>
      <c r="CZ269" s="770" t="str">
        <f t="shared" si="845"/>
        <v>BUKU PENGEMBALIAN BELANJA</v>
      </c>
      <c r="DA269" s="771">
        <f t="shared" si="730"/>
        <v>0</v>
      </c>
      <c r="DB269" s="770">
        <f t="shared" si="704"/>
        <v>12</v>
      </c>
      <c r="DC269" s="770" t="str">
        <f t="shared" si="885"/>
        <v>BUKU PENGEMBALIAN BELANJA</v>
      </c>
      <c r="DD269" s="772">
        <f t="shared" si="886"/>
        <v>0</v>
      </c>
    </row>
    <row r="270" spans="1:108" ht="11.25" customHeight="1" x14ac:dyDescent="0.2">
      <c r="A270" s="647"/>
      <c r="B270" s="63"/>
      <c r="C270" s="677"/>
      <c r="D270" s="601"/>
      <c r="E270" s="648"/>
      <c r="F270" s="610"/>
      <c r="G270" s="649"/>
      <c r="H270" s="650"/>
      <c r="I270" s="542"/>
      <c r="J270" s="650"/>
      <c r="K270" s="688"/>
      <c r="L270" s="529"/>
      <c r="M270" s="688"/>
      <c r="N270" s="543"/>
      <c r="O270" s="651">
        <f t="shared" si="846"/>
        <v>0</v>
      </c>
      <c r="P270" s="1090">
        <f t="shared" si="847"/>
        <v>0</v>
      </c>
      <c r="Q270" s="641">
        <f t="shared" si="825"/>
        <v>0</v>
      </c>
      <c r="R270" s="640">
        <v>1</v>
      </c>
      <c r="S270" s="640" t="str">
        <f t="shared" si="826"/>
        <v>BUKU KAS UMUM</v>
      </c>
      <c r="T270" s="641">
        <f t="shared" si="827"/>
        <v>0</v>
      </c>
      <c r="U270" s="641">
        <f t="shared" si="828"/>
        <v>0</v>
      </c>
      <c r="V270" s="641">
        <f t="shared" si="829"/>
        <v>0</v>
      </c>
      <c r="W270" s="1082">
        <f t="shared" si="848"/>
        <v>0</v>
      </c>
      <c r="X270" s="641">
        <f t="shared" si="830"/>
        <v>0</v>
      </c>
      <c r="Y270" s="640">
        <f t="shared" si="849"/>
        <v>1</v>
      </c>
      <c r="Z270" s="640" t="str">
        <f t="shared" si="831"/>
        <v>BUKU KAS UMUM</v>
      </c>
      <c r="AA270" s="1083">
        <f t="shared" si="832"/>
        <v>0</v>
      </c>
      <c r="AB270" s="1055">
        <v>10</v>
      </c>
      <c r="AC270" s="1056" t="str">
        <f t="shared" si="850"/>
        <v>BUKU PEMBANTU PAJAK UP &amp; LS</v>
      </c>
      <c r="AD270" s="1057">
        <f t="shared" si="851"/>
        <v>0</v>
      </c>
      <c r="AE270" s="1057">
        <f t="shared" si="852"/>
        <v>0</v>
      </c>
      <c r="AF270" s="1057">
        <f t="shared" si="853"/>
        <v>0</v>
      </c>
      <c r="AG270" s="1057">
        <f t="shared" si="854"/>
        <v>0</v>
      </c>
      <c r="AH270" s="1057">
        <f t="shared" si="855"/>
        <v>0</v>
      </c>
      <c r="AI270" s="1058">
        <f t="shared" si="781"/>
        <v>10</v>
      </c>
      <c r="AJ270" s="1058" t="str">
        <f t="shared" si="856"/>
        <v>BUKU PEMBANTU PAJAK UP &amp; LS</v>
      </c>
      <c r="AK270" s="1059">
        <f t="shared" si="833"/>
        <v>0</v>
      </c>
      <c r="AL270" s="1014">
        <v>2</v>
      </c>
      <c r="AM270" s="1015" t="str">
        <f t="shared" si="857"/>
        <v>BUKU PEMBANTU KAS TUNAI</v>
      </c>
      <c r="AN270" s="1016">
        <f t="shared" si="834"/>
        <v>0</v>
      </c>
      <c r="AO270" s="1015">
        <f t="shared" si="782"/>
        <v>2</v>
      </c>
      <c r="AP270" s="1015" t="str">
        <f t="shared" si="858"/>
        <v>BUKU PEMBANTU KAS TUNAI</v>
      </c>
      <c r="AQ270" s="1017">
        <f t="shared" si="754"/>
        <v>0</v>
      </c>
      <c r="AR270" s="979">
        <v>3</v>
      </c>
      <c r="AS270" s="980" t="str">
        <f t="shared" si="859"/>
        <v>BUKU PEMBANTU BANK</v>
      </c>
      <c r="AT270" s="981">
        <f t="shared" si="835"/>
        <v>0</v>
      </c>
      <c r="AU270" s="981">
        <f t="shared" si="836"/>
        <v>0</v>
      </c>
      <c r="AV270" s="982">
        <f t="shared" si="860"/>
        <v>0</v>
      </c>
      <c r="AW270" s="983">
        <f t="shared" si="783"/>
        <v>3</v>
      </c>
      <c r="AX270" s="980" t="str">
        <f t="shared" si="861"/>
        <v>BUKU PEMBANTU BANK</v>
      </c>
      <c r="AY270" s="984">
        <f t="shared" si="837"/>
        <v>0</v>
      </c>
      <c r="AZ270" s="702">
        <v>4</v>
      </c>
      <c r="BA270" s="649" t="str">
        <f t="shared" si="862"/>
        <v>BUKU PEMBANTU BPP</v>
      </c>
      <c r="BB270" s="651">
        <f t="shared" si="755"/>
        <v>0</v>
      </c>
      <c r="BC270" s="650">
        <f t="shared" si="784"/>
        <v>4</v>
      </c>
      <c r="BD270" s="649" t="str">
        <f t="shared" si="863"/>
        <v>BUKU PEMBANTU BPP</v>
      </c>
      <c r="BE270" s="709">
        <f t="shared" si="756"/>
        <v>0</v>
      </c>
      <c r="BF270" s="944">
        <v>5</v>
      </c>
      <c r="BG270" s="945" t="str">
        <f t="shared" si="864"/>
        <v>BUKU PEMBANTU UANG PERSEDIAAN</v>
      </c>
      <c r="BH270" s="946">
        <f t="shared" si="838"/>
        <v>0</v>
      </c>
      <c r="BI270" s="945">
        <f t="shared" si="785"/>
        <v>5</v>
      </c>
      <c r="BJ270" s="947" t="str">
        <f t="shared" si="865"/>
        <v>BUKU PEMBANTU UANG PERSEDIAAN</v>
      </c>
      <c r="BK270" s="948">
        <f t="shared" si="757"/>
        <v>0</v>
      </c>
      <c r="BL270" s="909">
        <v>6</v>
      </c>
      <c r="BM270" s="910" t="str">
        <f t="shared" si="866"/>
        <v>BUKU PEMBANTU LS BENDAHARA</v>
      </c>
      <c r="BN270" s="911">
        <f t="shared" si="839"/>
        <v>0</v>
      </c>
      <c r="BO270" s="910">
        <f t="shared" si="786"/>
        <v>6</v>
      </c>
      <c r="BP270" s="912" t="str">
        <f t="shared" si="867"/>
        <v>BUKU PEMBANTU LS BENDAHARA</v>
      </c>
      <c r="BQ270" s="913">
        <f t="shared" si="840"/>
        <v>0</v>
      </c>
      <c r="BR270" s="702">
        <v>7</v>
      </c>
      <c r="BS270" s="650" t="str">
        <f t="shared" si="868"/>
        <v>BUKU PEMBANTU UANG MUKA PERJADIN</v>
      </c>
      <c r="BT270" s="651">
        <f t="shared" si="841"/>
        <v>0</v>
      </c>
      <c r="BU270" s="650">
        <f t="shared" si="787"/>
        <v>7</v>
      </c>
      <c r="BV270" s="649" t="str">
        <f t="shared" si="869"/>
        <v>BUKU PEMBANTU UANG MUKA PERJADIN</v>
      </c>
      <c r="BW270" s="709">
        <f t="shared" si="842"/>
        <v>0</v>
      </c>
      <c r="BX270" s="873">
        <v>8</v>
      </c>
      <c r="BY270" s="874" t="str">
        <f t="shared" si="870"/>
        <v>BUKU PEMBANTU PAJAK UP</v>
      </c>
      <c r="BZ270" s="875">
        <f t="shared" si="749"/>
        <v>0</v>
      </c>
      <c r="CA270" s="876">
        <f t="shared" si="788"/>
        <v>8</v>
      </c>
      <c r="CB270" s="874" t="str">
        <f t="shared" si="871"/>
        <v>BUKU PEMBANTU PAJAK UP</v>
      </c>
      <c r="CC270" s="877">
        <f t="shared" si="758"/>
        <v>0</v>
      </c>
      <c r="CD270" s="805">
        <v>9</v>
      </c>
      <c r="CE270" s="806" t="str">
        <f t="shared" si="872"/>
        <v>BUKU PEMBANTU BUNGA REKENING</v>
      </c>
      <c r="CF270" s="807">
        <f t="shared" si="843"/>
        <v>0</v>
      </c>
      <c r="CG270" s="806">
        <f t="shared" si="789"/>
        <v>9</v>
      </c>
      <c r="CH270" s="806" t="str">
        <f t="shared" si="873"/>
        <v>BUKU PEMBANTU BUNGA REKENING</v>
      </c>
      <c r="CI270" s="808">
        <f t="shared" si="844"/>
        <v>0</v>
      </c>
      <c r="CJ270" s="835">
        <v>10</v>
      </c>
      <c r="CK270" s="836" t="str">
        <f t="shared" si="874"/>
        <v>BUKU PEMBANTU PAJAK UP &amp; LS</v>
      </c>
      <c r="CL270" s="837">
        <f t="shared" si="875"/>
        <v>0</v>
      </c>
      <c r="CM270" s="836">
        <f t="shared" si="790"/>
        <v>10</v>
      </c>
      <c r="CN270" s="836" t="str">
        <f t="shared" si="876"/>
        <v>BUKU PEMBANTU PAJAK UP &amp; LS</v>
      </c>
      <c r="CO270" s="838">
        <f t="shared" si="877"/>
        <v>0</v>
      </c>
      <c r="CP270" s="786">
        <f t="shared" si="878"/>
        <v>0</v>
      </c>
      <c r="CQ270" s="787">
        <f t="shared" si="879"/>
        <v>0</v>
      </c>
      <c r="CR270" s="782">
        <f t="shared" si="880"/>
        <v>0</v>
      </c>
      <c r="CS270" s="733">
        <v>11</v>
      </c>
      <c r="CT270" s="734" t="str">
        <f t="shared" si="881"/>
        <v>BUKU PENGESAHAN BELANJA</v>
      </c>
      <c r="CU270" s="735">
        <f t="shared" si="882"/>
        <v>0</v>
      </c>
      <c r="CV270" s="734">
        <f t="shared" si="791"/>
        <v>11</v>
      </c>
      <c r="CW270" s="736" t="str">
        <f t="shared" si="883"/>
        <v>BUKU PENGESAHAN BELANJA</v>
      </c>
      <c r="CX270" s="737">
        <f t="shared" si="884"/>
        <v>0</v>
      </c>
      <c r="CY270" s="769">
        <v>12</v>
      </c>
      <c r="CZ270" s="770" t="str">
        <f t="shared" si="845"/>
        <v>BUKU PENGEMBALIAN BELANJA</v>
      </c>
      <c r="DA270" s="771">
        <f t="shared" si="730"/>
        <v>0</v>
      </c>
      <c r="DB270" s="770">
        <f t="shared" si="704"/>
        <v>12</v>
      </c>
      <c r="DC270" s="770" t="str">
        <f t="shared" si="885"/>
        <v>BUKU PENGEMBALIAN BELANJA</v>
      </c>
      <c r="DD270" s="772">
        <f t="shared" si="886"/>
        <v>0</v>
      </c>
    </row>
    <row r="271" spans="1:108" ht="11.25" customHeight="1" x14ac:dyDescent="0.2">
      <c r="A271" s="647"/>
      <c r="B271" s="63"/>
      <c r="C271" s="677"/>
      <c r="D271" s="540"/>
      <c r="E271" s="648"/>
      <c r="F271" s="611"/>
      <c r="G271" s="649"/>
      <c r="H271" s="650"/>
      <c r="I271" s="542"/>
      <c r="J271" s="650"/>
      <c r="K271" s="688"/>
      <c r="L271" s="529"/>
      <c r="M271" s="688"/>
      <c r="N271" s="543"/>
      <c r="O271" s="651">
        <f t="shared" si="846"/>
        <v>0</v>
      </c>
      <c r="P271" s="1090">
        <f t="shared" si="847"/>
        <v>0</v>
      </c>
      <c r="Q271" s="641">
        <f t="shared" si="825"/>
        <v>0</v>
      </c>
      <c r="R271" s="640">
        <v>1</v>
      </c>
      <c r="S271" s="640" t="str">
        <f t="shared" si="826"/>
        <v>BUKU KAS UMUM</v>
      </c>
      <c r="T271" s="641">
        <f t="shared" si="827"/>
        <v>0</v>
      </c>
      <c r="U271" s="641">
        <f t="shared" si="828"/>
        <v>0</v>
      </c>
      <c r="V271" s="641">
        <f t="shared" si="829"/>
        <v>0</v>
      </c>
      <c r="W271" s="1082">
        <f t="shared" si="848"/>
        <v>0</v>
      </c>
      <c r="X271" s="641">
        <f t="shared" si="830"/>
        <v>0</v>
      </c>
      <c r="Y271" s="640">
        <f t="shared" si="849"/>
        <v>1</v>
      </c>
      <c r="Z271" s="640" t="str">
        <f t="shared" si="831"/>
        <v>BUKU KAS UMUM</v>
      </c>
      <c r="AA271" s="1083">
        <f t="shared" si="832"/>
        <v>0</v>
      </c>
      <c r="AB271" s="1055">
        <v>10</v>
      </c>
      <c r="AC271" s="1056" t="str">
        <f t="shared" si="850"/>
        <v>BUKU PEMBANTU PAJAK UP &amp; LS</v>
      </c>
      <c r="AD271" s="1057">
        <f t="shared" si="851"/>
        <v>0</v>
      </c>
      <c r="AE271" s="1057">
        <f t="shared" si="852"/>
        <v>0</v>
      </c>
      <c r="AF271" s="1057">
        <f t="shared" si="853"/>
        <v>0</v>
      </c>
      <c r="AG271" s="1057">
        <f t="shared" si="854"/>
        <v>0</v>
      </c>
      <c r="AH271" s="1057">
        <f t="shared" si="855"/>
        <v>0</v>
      </c>
      <c r="AI271" s="1058">
        <f t="shared" si="781"/>
        <v>10</v>
      </c>
      <c r="AJ271" s="1058" t="str">
        <f t="shared" si="856"/>
        <v>BUKU PEMBANTU PAJAK UP &amp; LS</v>
      </c>
      <c r="AK271" s="1059">
        <f t="shared" si="833"/>
        <v>0</v>
      </c>
      <c r="AL271" s="1014">
        <v>2</v>
      </c>
      <c r="AM271" s="1015" t="str">
        <f t="shared" si="857"/>
        <v>BUKU PEMBANTU KAS TUNAI</v>
      </c>
      <c r="AN271" s="1016">
        <f t="shared" si="834"/>
        <v>0</v>
      </c>
      <c r="AO271" s="1015">
        <f t="shared" si="782"/>
        <v>2</v>
      </c>
      <c r="AP271" s="1015" t="str">
        <f t="shared" si="858"/>
        <v>BUKU PEMBANTU KAS TUNAI</v>
      </c>
      <c r="AQ271" s="1017">
        <f t="shared" si="754"/>
        <v>0</v>
      </c>
      <c r="AR271" s="979">
        <v>3</v>
      </c>
      <c r="AS271" s="980" t="str">
        <f t="shared" si="859"/>
        <v>BUKU PEMBANTU BANK</v>
      </c>
      <c r="AT271" s="981">
        <f t="shared" si="835"/>
        <v>0</v>
      </c>
      <c r="AU271" s="981">
        <f t="shared" si="836"/>
        <v>0</v>
      </c>
      <c r="AV271" s="982">
        <f t="shared" si="860"/>
        <v>0</v>
      </c>
      <c r="AW271" s="983">
        <f t="shared" si="783"/>
        <v>3</v>
      </c>
      <c r="AX271" s="980" t="str">
        <f t="shared" si="861"/>
        <v>BUKU PEMBANTU BANK</v>
      </c>
      <c r="AY271" s="984">
        <f t="shared" si="837"/>
        <v>0</v>
      </c>
      <c r="AZ271" s="702">
        <v>4</v>
      </c>
      <c r="BA271" s="649" t="str">
        <f t="shared" si="862"/>
        <v>BUKU PEMBANTU BPP</v>
      </c>
      <c r="BB271" s="651">
        <f t="shared" si="755"/>
        <v>0</v>
      </c>
      <c r="BC271" s="650">
        <f t="shared" si="784"/>
        <v>4</v>
      </c>
      <c r="BD271" s="649" t="str">
        <f t="shared" si="863"/>
        <v>BUKU PEMBANTU BPP</v>
      </c>
      <c r="BE271" s="709">
        <f t="shared" si="756"/>
        <v>0</v>
      </c>
      <c r="BF271" s="944">
        <v>5</v>
      </c>
      <c r="BG271" s="945" t="str">
        <f t="shared" si="864"/>
        <v>BUKU PEMBANTU UANG PERSEDIAAN</v>
      </c>
      <c r="BH271" s="946">
        <f t="shared" si="838"/>
        <v>0</v>
      </c>
      <c r="BI271" s="945">
        <f t="shared" si="785"/>
        <v>5</v>
      </c>
      <c r="BJ271" s="947" t="str">
        <f t="shared" si="865"/>
        <v>BUKU PEMBANTU UANG PERSEDIAAN</v>
      </c>
      <c r="BK271" s="948">
        <f t="shared" si="757"/>
        <v>0</v>
      </c>
      <c r="BL271" s="909">
        <v>6</v>
      </c>
      <c r="BM271" s="910" t="str">
        <f t="shared" si="866"/>
        <v>BUKU PEMBANTU LS BENDAHARA</v>
      </c>
      <c r="BN271" s="911">
        <f t="shared" si="839"/>
        <v>0</v>
      </c>
      <c r="BO271" s="910">
        <f t="shared" si="786"/>
        <v>6</v>
      </c>
      <c r="BP271" s="912" t="str">
        <f t="shared" si="867"/>
        <v>BUKU PEMBANTU LS BENDAHARA</v>
      </c>
      <c r="BQ271" s="913">
        <f t="shared" si="840"/>
        <v>0</v>
      </c>
      <c r="BR271" s="702">
        <v>7</v>
      </c>
      <c r="BS271" s="650" t="str">
        <f t="shared" si="868"/>
        <v>BUKU PEMBANTU UANG MUKA PERJADIN</v>
      </c>
      <c r="BT271" s="651">
        <f t="shared" si="841"/>
        <v>0</v>
      </c>
      <c r="BU271" s="650">
        <f t="shared" si="787"/>
        <v>7</v>
      </c>
      <c r="BV271" s="649" t="str">
        <f t="shared" si="869"/>
        <v>BUKU PEMBANTU UANG MUKA PERJADIN</v>
      </c>
      <c r="BW271" s="709">
        <f t="shared" si="842"/>
        <v>0</v>
      </c>
      <c r="BX271" s="873">
        <v>8</v>
      </c>
      <c r="BY271" s="874" t="str">
        <f t="shared" si="870"/>
        <v>BUKU PEMBANTU PAJAK UP</v>
      </c>
      <c r="BZ271" s="875">
        <f t="shared" si="749"/>
        <v>0</v>
      </c>
      <c r="CA271" s="876">
        <f t="shared" si="788"/>
        <v>8</v>
      </c>
      <c r="CB271" s="874" t="str">
        <f t="shared" si="871"/>
        <v>BUKU PEMBANTU PAJAK UP</v>
      </c>
      <c r="CC271" s="877">
        <f t="shared" si="758"/>
        <v>0</v>
      </c>
      <c r="CD271" s="805">
        <v>9</v>
      </c>
      <c r="CE271" s="806" t="str">
        <f t="shared" si="872"/>
        <v>BUKU PEMBANTU BUNGA REKENING</v>
      </c>
      <c r="CF271" s="807">
        <f t="shared" si="843"/>
        <v>0</v>
      </c>
      <c r="CG271" s="806">
        <f t="shared" si="789"/>
        <v>9</v>
      </c>
      <c r="CH271" s="806" t="str">
        <f t="shared" si="873"/>
        <v>BUKU PEMBANTU BUNGA REKENING</v>
      </c>
      <c r="CI271" s="808">
        <f t="shared" si="844"/>
        <v>0</v>
      </c>
      <c r="CJ271" s="835">
        <v>10</v>
      </c>
      <c r="CK271" s="836" t="str">
        <f t="shared" si="874"/>
        <v>BUKU PEMBANTU PAJAK UP &amp; LS</v>
      </c>
      <c r="CL271" s="837">
        <f t="shared" si="875"/>
        <v>0</v>
      </c>
      <c r="CM271" s="836">
        <f t="shared" si="790"/>
        <v>10</v>
      </c>
      <c r="CN271" s="836" t="str">
        <f t="shared" si="876"/>
        <v>BUKU PEMBANTU PAJAK UP &amp; LS</v>
      </c>
      <c r="CO271" s="838">
        <f t="shared" si="877"/>
        <v>0</v>
      </c>
      <c r="CP271" s="786">
        <f t="shared" si="878"/>
        <v>0</v>
      </c>
      <c r="CQ271" s="787">
        <f t="shared" si="879"/>
        <v>0</v>
      </c>
      <c r="CR271" s="782">
        <f t="shared" si="880"/>
        <v>0</v>
      </c>
      <c r="CS271" s="733">
        <v>11</v>
      </c>
      <c r="CT271" s="734" t="str">
        <f t="shared" si="881"/>
        <v>BUKU PENGESAHAN BELANJA</v>
      </c>
      <c r="CU271" s="735">
        <f t="shared" si="882"/>
        <v>0</v>
      </c>
      <c r="CV271" s="734">
        <f t="shared" si="791"/>
        <v>11</v>
      </c>
      <c r="CW271" s="736" t="str">
        <f t="shared" si="883"/>
        <v>BUKU PENGESAHAN BELANJA</v>
      </c>
      <c r="CX271" s="737">
        <f t="shared" si="884"/>
        <v>0</v>
      </c>
      <c r="CY271" s="769">
        <v>12</v>
      </c>
      <c r="CZ271" s="770" t="str">
        <f t="shared" si="845"/>
        <v>BUKU PENGEMBALIAN BELANJA</v>
      </c>
      <c r="DA271" s="771">
        <f t="shared" si="730"/>
        <v>0</v>
      </c>
      <c r="DB271" s="770">
        <f t="shared" si="704"/>
        <v>12</v>
      </c>
      <c r="DC271" s="770" t="str">
        <f t="shared" si="885"/>
        <v>BUKU PENGEMBALIAN BELANJA</v>
      </c>
      <c r="DD271" s="772">
        <f t="shared" si="886"/>
        <v>0</v>
      </c>
    </row>
    <row r="272" spans="1:108" ht="11.25" customHeight="1" x14ac:dyDescent="0.2">
      <c r="A272" s="647"/>
      <c r="B272" s="63"/>
      <c r="C272" s="677"/>
      <c r="D272" s="601"/>
      <c r="E272" s="648"/>
      <c r="F272" s="610"/>
      <c r="G272" s="649"/>
      <c r="H272" s="650"/>
      <c r="I272" s="542"/>
      <c r="J272" s="650"/>
      <c r="K272" s="543"/>
      <c r="L272" s="529"/>
      <c r="M272" s="543"/>
      <c r="N272" s="543"/>
      <c r="O272" s="651">
        <f t="shared" si="846"/>
        <v>0</v>
      </c>
      <c r="P272" s="1090">
        <f t="shared" si="847"/>
        <v>0</v>
      </c>
      <c r="Q272" s="641">
        <f t="shared" si="825"/>
        <v>0</v>
      </c>
      <c r="R272" s="640">
        <v>1</v>
      </c>
      <c r="S272" s="640" t="str">
        <f t="shared" si="826"/>
        <v>BUKU KAS UMUM</v>
      </c>
      <c r="T272" s="641">
        <f t="shared" si="827"/>
        <v>0</v>
      </c>
      <c r="U272" s="641">
        <f t="shared" si="828"/>
        <v>0</v>
      </c>
      <c r="V272" s="641">
        <f t="shared" si="829"/>
        <v>0</v>
      </c>
      <c r="W272" s="1082">
        <f t="shared" si="848"/>
        <v>0</v>
      </c>
      <c r="X272" s="641">
        <f t="shared" si="830"/>
        <v>0</v>
      </c>
      <c r="Y272" s="640">
        <f t="shared" si="849"/>
        <v>1</v>
      </c>
      <c r="Z272" s="640" t="str">
        <f t="shared" si="831"/>
        <v>BUKU KAS UMUM</v>
      </c>
      <c r="AA272" s="1083">
        <f t="shared" si="832"/>
        <v>0</v>
      </c>
      <c r="AB272" s="1055">
        <v>10</v>
      </c>
      <c r="AC272" s="1056" t="str">
        <f t="shared" si="850"/>
        <v>BUKU PEMBANTU PAJAK UP &amp; LS</v>
      </c>
      <c r="AD272" s="1057">
        <f t="shared" si="851"/>
        <v>0</v>
      </c>
      <c r="AE272" s="1057">
        <f t="shared" si="852"/>
        <v>0</v>
      </c>
      <c r="AF272" s="1057">
        <f t="shared" si="853"/>
        <v>0</v>
      </c>
      <c r="AG272" s="1057">
        <f t="shared" si="854"/>
        <v>0</v>
      </c>
      <c r="AH272" s="1057">
        <f t="shared" si="855"/>
        <v>0</v>
      </c>
      <c r="AI272" s="1058">
        <f t="shared" si="781"/>
        <v>10</v>
      </c>
      <c r="AJ272" s="1058" t="str">
        <f t="shared" si="856"/>
        <v>BUKU PEMBANTU PAJAK UP &amp; LS</v>
      </c>
      <c r="AK272" s="1059">
        <f t="shared" si="833"/>
        <v>0</v>
      </c>
      <c r="AL272" s="1014">
        <v>2</v>
      </c>
      <c r="AM272" s="1015" t="str">
        <f t="shared" si="857"/>
        <v>BUKU PEMBANTU KAS TUNAI</v>
      </c>
      <c r="AN272" s="1016">
        <f t="shared" si="834"/>
        <v>0</v>
      </c>
      <c r="AO272" s="1015">
        <f t="shared" si="782"/>
        <v>2</v>
      </c>
      <c r="AP272" s="1015" t="str">
        <f t="shared" si="858"/>
        <v>BUKU PEMBANTU KAS TUNAI</v>
      </c>
      <c r="AQ272" s="1017">
        <f t="shared" si="754"/>
        <v>0</v>
      </c>
      <c r="AR272" s="979">
        <v>3</v>
      </c>
      <c r="AS272" s="980" t="str">
        <f t="shared" si="859"/>
        <v>BUKU PEMBANTU BANK</v>
      </c>
      <c r="AT272" s="981">
        <f t="shared" si="835"/>
        <v>0</v>
      </c>
      <c r="AU272" s="981">
        <f t="shared" si="836"/>
        <v>0</v>
      </c>
      <c r="AV272" s="982">
        <f t="shared" si="860"/>
        <v>0</v>
      </c>
      <c r="AW272" s="983">
        <f t="shared" si="783"/>
        <v>3</v>
      </c>
      <c r="AX272" s="980" t="str">
        <f t="shared" si="861"/>
        <v>BUKU PEMBANTU BANK</v>
      </c>
      <c r="AY272" s="984">
        <f t="shared" si="837"/>
        <v>0</v>
      </c>
      <c r="AZ272" s="702">
        <v>4</v>
      </c>
      <c r="BA272" s="649" t="str">
        <f t="shared" si="862"/>
        <v>BUKU PEMBANTU BPP</v>
      </c>
      <c r="BB272" s="651">
        <f t="shared" si="755"/>
        <v>0</v>
      </c>
      <c r="BC272" s="650">
        <f t="shared" si="784"/>
        <v>4</v>
      </c>
      <c r="BD272" s="649" t="str">
        <f t="shared" si="863"/>
        <v>BUKU PEMBANTU BPP</v>
      </c>
      <c r="BE272" s="709">
        <f t="shared" si="756"/>
        <v>0</v>
      </c>
      <c r="BF272" s="944">
        <v>5</v>
      </c>
      <c r="BG272" s="945" t="str">
        <f t="shared" si="864"/>
        <v>BUKU PEMBANTU UANG PERSEDIAAN</v>
      </c>
      <c r="BH272" s="946">
        <f t="shared" si="838"/>
        <v>0</v>
      </c>
      <c r="BI272" s="945">
        <f t="shared" si="785"/>
        <v>5</v>
      </c>
      <c r="BJ272" s="947" t="str">
        <f t="shared" si="865"/>
        <v>BUKU PEMBANTU UANG PERSEDIAAN</v>
      </c>
      <c r="BK272" s="948">
        <f t="shared" si="757"/>
        <v>0</v>
      </c>
      <c r="BL272" s="909">
        <v>6</v>
      </c>
      <c r="BM272" s="910" t="str">
        <f t="shared" si="866"/>
        <v>BUKU PEMBANTU LS BENDAHARA</v>
      </c>
      <c r="BN272" s="911">
        <f t="shared" si="839"/>
        <v>0</v>
      </c>
      <c r="BO272" s="910">
        <f t="shared" si="786"/>
        <v>6</v>
      </c>
      <c r="BP272" s="912" t="str">
        <f t="shared" si="867"/>
        <v>BUKU PEMBANTU LS BENDAHARA</v>
      </c>
      <c r="BQ272" s="913">
        <f t="shared" si="840"/>
        <v>0</v>
      </c>
      <c r="BR272" s="702">
        <v>7</v>
      </c>
      <c r="BS272" s="650" t="str">
        <f t="shared" si="868"/>
        <v>BUKU PEMBANTU UANG MUKA PERJADIN</v>
      </c>
      <c r="BT272" s="651">
        <f t="shared" si="841"/>
        <v>0</v>
      </c>
      <c r="BU272" s="650">
        <f t="shared" si="787"/>
        <v>7</v>
      </c>
      <c r="BV272" s="649" t="str">
        <f t="shared" si="869"/>
        <v>BUKU PEMBANTU UANG MUKA PERJADIN</v>
      </c>
      <c r="BW272" s="709">
        <f t="shared" si="842"/>
        <v>0</v>
      </c>
      <c r="BX272" s="873">
        <v>8</v>
      </c>
      <c r="BY272" s="874" t="str">
        <f t="shared" si="870"/>
        <v>BUKU PEMBANTU PAJAK UP</v>
      </c>
      <c r="BZ272" s="875">
        <f t="shared" si="749"/>
        <v>0</v>
      </c>
      <c r="CA272" s="876">
        <f t="shared" si="788"/>
        <v>8</v>
      </c>
      <c r="CB272" s="874" t="str">
        <f t="shared" si="871"/>
        <v>BUKU PEMBANTU PAJAK UP</v>
      </c>
      <c r="CC272" s="877">
        <f t="shared" si="758"/>
        <v>0</v>
      </c>
      <c r="CD272" s="805">
        <v>9</v>
      </c>
      <c r="CE272" s="806" t="str">
        <f t="shared" si="872"/>
        <v>BUKU PEMBANTU BUNGA REKENING</v>
      </c>
      <c r="CF272" s="807">
        <f t="shared" si="843"/>
        <v>0</v>
      </c>
      <c r="CG272" s="806">
        <f t="shared" si="789"/>
        <v>9</v>
      </c>
      <c r="CH272" s="806" t="str">
        <f t="shared" si="873"/>
        <v>BUKU PEMBANTU BUNGA REKENING</v>
      </c>
      <c r="CI272" s="808">
        <f t="shared" si="844"/>
        <v>0</v>
      </c>
      <c r="CJ272" s="835">
        <v>10</v>
      </c>
      <c r="CK272" s="836" t="str">
        <f t="shared" si="874"/>
        <v>BUKU PEMBANTU PAJAK UP &amp; LS</v>
      </c>
      <c r="CL272" s="837">
        <f t="shared" si="875"/>
        <v>0</v>
      </c>
      <c r="CM272" s="836">
        <f t="shared" si="790"/>
        <v>10</v>
      </c>
      <c r="CN272" s="836" t="str">
        <f t="shared" si="876"/>
        <v>BUKU PEMBANTU PAJAK UP &amp; LS</v>
      </c>
      <c r="CO272" s="838">
        <f t="shared" si="877"/>
        <v>0</v>
      </c>
      <c r="CP272" s="786">
        <f t="shared" si="878"/>
        <v>0</v>
      </c>
      <c r="CQ272" s="787">
        <f t="shared" si="879"/>
        <v>0</v>
      </c>
      <c r="CR272" s="782">
        <f t="shared" si="880"/>
        <v>0</v>
      </c>
      <c r="CS272" s="733">
        <v>11</v>
      </c>
      <c r="CT272" s="734" t="str">
        <f t="shared" si="881"/>
        <v>BUKU PENGESAHAN BELANJA</v>
      </c>
      <c r="CU272" s="735">
        <f t="shared" si="882"/>
        <v>0</v>
      </c>
      <c r="CV272" s="734">
        <f t="shared" si="791"/>
        <v>11</v>
      </c>
      <c r="CW272" s="736" t="str">
        <f t="shared" si="883"/>
        <v>BUKU PENGESAHAN BELANJA</v>
      </c>
      <c r="CX272" s="737">
        <f t="shared" si="884"/>
        <v>0</v>
      </c>
      <c r="CY272" s="769">
        <v>12</v>
      </c>
      <c r="CZ272" s="770" t="str">
        <f t="shared" si="845"/>
        <v>BUKU PENGEMBALIAN BELANJA</v>
      </c>
      <c r="DA272" s="771">
        <f t="shared" si="730"/>
        <v>0</v>
      </c>
      <c r="DB272" s="770">
        <f t="shared" si="704"/>
        <v>12</v>
      </c>
      <c r="DC272" s="770" t="str">
        <f t="shared" si="885"/>
        <v>BUKU PENGEMBALIAN BELANJA</v>
      </c>
      <c r="DD272" s="772">
        <f t="shared" si="886"/>
        <v>0</v>
      </c>
    </row>
    <row r="273" spans="1:108" ht="11.25" customHeight="1" x14ac:dyDescent="0.2">
      <c r="A273" s="647"/>
      <c r="B273" s="63"/>
      <c r="C273" s="677"/>
      <c r="D273" s="540"/>
      <c r="E273" s="648"/>
      <c r="F273" s="611"/>
      <c r="G273" s="649"/>
      <c r="H273" s="650"/>
      <c r="I273" s="542"/>
      <c r="J273" s="650"/>
      <c r="K273" s="543"/>
      <c r="L273" s="529"/>
      <c r="M273" s="543"/>
      <c r="N273" s="543"/>
      <c r="O273" s="651">
        <f t="shared" si="846"/>
        <v>0</v>
      </c>
      <c r="P273" s="1090">
        <f t="shared" si="847"/>
        <v>0</v>
      </c>
      <c r="Q273" s="641">
        <f t="shared" si="825"/>
        <v>0</v>
      </c>
      <c r="R273" s="640">
        <v>1</v>
      </c>
      <c r="S273" s="640" t="str">
        <f t="shared" si="826"/>
        <v>BUKU KAS UMUM</v>
      </c>
      <c r="T273" s="641">
        <f t="shared" si="827"/>
        <v>0</v>
      </c>
      <c r="U273" s="641">
        <f t="shared" si="828"/>
        <v>0</v>
      </c>
      <c r="V273" s="641">
        <f t="shared" si="829"/>
        <v>0</v>
      </c>
      <c r="W273" s="1082">
        <f t="shared" si="848"/>
        <v>0</v>
      </c>
      <c r="X273" s="641">
        <f t="shared" si="830"/>
        <v>0</v>
      </c>
      <c r="Y273" s="640">
        <f t="shared" si="849"/>
        <v>1</v>
      </c>
      <c r="Z273" s="640" t="str">
        <f t="shared" si="831"/>
        <v>BUKU KAS UMUM</v>
      </c>
      <c r="AA273" s="1083">
        <f t="shared" si="832"/>
        <v>0</v>
      </c>
      <c r="AB273" s="1055">
        <v>10</v>
      </c>
      <c r="AC273" s="1056" t="str">
        <f t="shared" si="850"/>
        <v>BUKU PEMBANTU PAJAK UP &amp; LS</v>
      </c>
      <c r="AD273" s="1057">
        <f t="shared" si="851"/>
        <v>0</v>
      </c>
      <c r="AE273" s="1057">
        <f t="shared" si="852"/>
        <v>0</v>
      </c>
      <c r="AF273" s="1057">
        <f t="shared" si="853"/>
        <v>0</v>
      </c>
      <c r="AG273" s="1057">
        <f t="shared" si="854"/>
        <v>0</v>
      </c>
      <c r="AH273" s="1057">
        <f t="shared" si="855"/>
        <v>0</v>
      </c>
      <c r="AI273" s="1058">
        <f t="shared" ref="AI273:AI275" si="898">AB273</f>
        <v>10</v>
      </c>
      <c r="AJ273" s="1058" t="str">
        <f t="shared" si="856"/>
        <v>BUKU PEMBANTU PAJAK UP &amp; LS</v>
      </c>
      <c r="AK273" s="1059">
        <f t="shared" si="833"/>
        <v>0</v>
      </c>
      <c r="AL273" s="1014">
        <v>2</v>
      </c>
      <c r="AM273" s="1015" t="str">
        <f t="shared" si="857"/>
        <v>BUKU PEMBANTU KAS TUNAI</v>
      </c>
      <c r="AN273" s="1016">
        <f t="shared" si="834"/>
        <v>0</v>
      </c>
      <c r="AO273" s="1015">
        <f t="shared" ref="AO273:AO275" si="899">AL273</f>
        <v>2</v>
      </c>
      <c r="AP273" s="1015" t="str">
        <f t="shared" si="858"/>
        <v>BUKU PEMBANTU KAS TUNAI</v>
      </c>
      <c r="AQ273" s="1017">
        <f t="shared" si="754"/>
        <v>0</v>
      </c>
      <c r="AR273" s="979">
        <v>3</v>
      </c>
      <c r="AS273" s="980" t="str">
        <f t="shared" si="859"/>
        <v>BUKU PEMBANTU BANK</v>
      </c>
      <c r="AT273" s="981">
        <f t="shared" si="835"/>
        <v>0</v>
      </c>
      <c r="AU273" s="981">
        <f t="shared" si="836"/>
        <v>0</v>
      </c>
      <c r="AV273" s="982">
        <f t="shared" si="860"/>
        <v>0</v>
      </c>
      <c r="AW273" s="983">
        <f t="shared" ref="AW273:AW275" si="900">AR273</f>
        <v>3</v>
      </c>
      <c r="AX273" s="980" t="str">
        <f t="shared" si="861"/>
        <v>BUKU PEMBANTU BANK</v>
      </c>
      <c r="AY273" s="984">
        <f t="shared" si="837"/>
        <v>0</v>
      </c>
      <c r="AZ273" s="702">
        <v>4</v>
      </c>
      <c r="BA273" s="649" t="str">
        <f t="shared" si="862"/>
        <v>BUKU PEMBANTU BPP</v>
      </c>
      <c r="BB273" s="651">
        <f t="shared" si="755"/>
        <v>0</v>
      </c>
      <c r="BC273" s="650">
        <f t="shared" ref="BC273:BC275" si="901">AZ273</f>
        <v>4</v>
      </c>
      <c r="BD273" s="649" t="str">
        <f t="shared" si="863"/>
        <v>BUKU PEMBANTU BPP</v>
      </c>
      <c r="BE273" s="709">
        <f t="shared" si="756"/>
        <v>0</v>
      </c>
      <c r="BF273" s="944">
        <v>5</v>
      </c>
      <c r="BG273" s="945" t="str">
        <f t="shared" si="864"/>
        <v>BUKU PEMBANTU UANG PERSEDIAAN</v>
      </c>
      <c r="BH273" s="946">
        <f t="shared" si="838"/>
        <v>0</v>
      </c>
      <c r="BI273" s="945">
        <f t="shared" ref="BI273:BI275" si="902">BF273</f>
        <v>5</v>
      </c>
      <c r="BJ273" s="947" t="str">
        <f t="shared" si="865"/>
        <v>BUKU PEMBANTU UANG PERSEDIAAN</v>
      </c>
      <c r="BK273" s="948">
        <f t="shared" si="757"/>
        <v>0</v>
      </c>
      <c r="BL273" s="909">
        <v>6</v>
      </c>
      <c r="BM273" s="910" t="str">
        <f t="shared" si="866"/>
        <v>BUKU PEMBANTU LS BENDAHARA</v>
      </c>
      <c r="BN273" s="911">
        <f t="shared" si="839"/>
        <v>0</v>
      </c>
      <c r="BO273" s="910">
        <f t="shared" ref="BO273:BO275" si="903">BL273</f>
        <v>6</v>
      </c>
      <c r="BP273" s="912" t="str">
        <f t="shared" si="867"/>
        <v>BUKU PEMBANTU LS BENDAHARA</v>
      </c>
      <c r="BQ273" s="913">
        <f t="shared" si="840"/>
        <v>0</v>
      </c>
      <c r="BR273" s="702">
        <v>7</v>
      </c>
      <c r="BS273" s="650" t="str">
        <f t="shared" si="868"/>
        <v>BUKU PEMBANTU UANG MUKA PERJADIN</v>
      </c>
      <c r="BT273" s="651">
        <f t="shared" si="841"/>
        <v>0</v>
      </c>
      <c r="BU273" s="650">
        <f t="shared" ref="BU273:BU275" si="904">BR273</f>
        <v>7</v>
      </c>
      <c r="BV273" s="649" t="str">
        <f t="shared" si="869"/>
        <v>BUKU PEMBANTU UANG MUKA PERJADIN</v>
      </c>
      <c r="BW273" s="709">
        <f t="shared" si="842"/>
        <v>0</v>
      </c>
      <c r="BX273" s="873">
        <v>8</v>
      </c>
      <c r="BY273" s="874" t="str">
        <f t="shared" si="870"/>
        <v>BUKU PEMBANTU PAJAK UP</v>
      </c>
      <c r="BZ273" s="875">
        <f t="shared" si="749"/>
        <v>0</v>
      </c>
      <c r="CA273" s="876">
        <f t="shared" ref="CA273:CA275" si="905">BX273</f>
        <v>8</v>
      </c>
      <c r="CB273" s="874" t="str">
        <f t="shared" si="871"/>
        <v>BUKU PEMBANTU PAJAK UP</v>
      </c>
      <c r="CC273" s="877">
        <f t="shared" si="758"/>
        <v>0</v>
      </c>
      <c r="CD273" s="805">
        <v>9</v>
      </c>
      <c r="CE273" s="806" t="str">
        <f t="shared" si="872"/>
        <v>BUKU PEMBANTU BUNGA REKENING</v>
      </c>
      <c r="CF273" s="807">
        <f t="shared" si="843"/>
        <v>0</v>
      </c>
      <c r="CG273" s="806">
        <f t="shared" ref="CG273:CG275" si="906">CD273</f>
        <v>9</v>
      </c>
      <c r="CH273" s="806" t="str">
        <f t="shared" si="873"/>
        <v>BUKU PEMBANTU BUNGA REKENING</v>
      </c>
      <c r="CI273" s="808">
        <f t="shared" si="844"/>
        <v>0</v>
      </c>
      <c r="CJ273" s="835">
        <v>10</v>
      </c>
      <c r="CK273" s="836" t="str">
        <f t="shared" si="874"/>
        <v>BUKU PEMBANTU PAJAK UP &amp; LS</v>
      </c>
      <c r="CL273" s="837">
        <f t="shared" si="875"/>
        <v>0</v>
      </c>
      <c r="CM273" s="836">
        <f t="shared" ref="CM273:CM275" si="907">CJ273</f>
        <v>10</v>
      </c>
      <c r="CN273" s="836" t="str">
        <f t="shared" si="876"/>
        <v>BUKU PEMBANTU PAJAK UP &amp; LS</v>
      </c>
      <c r="CO273" s="838">
        <f t="shared" si="877"/>
        <v>0</v>
      </c>
      <c r="CP273" s="786">
        <f t="shared" si="878"/>
        <v>0</v>
      </c>
      <c r="CQ273" s="787">
        <f t="shared" si="879"/>
        <v>0</v>
      </c>
      <c r="CR273" s="782">
        <f t="shared" si="880"/>
        <v>0</v>
      </c>
      <c r="CS273" s="733">
        <v>11</v>
      </c>
      <c r="CT273" s="734" t="str">
        <f t="shared" si="881"/>
        <v>BUKU PENGESAHAN BELANJA</v>
      </c>
      <c r="CU273" s="735">
        <f t="shared" si="882"/>
        <v>0</v>
      </c>
      <c r="CV273" s="734">
        <f t="shared" ref="CV273:CV275" si="908">CS273</f>
        <v>11</v>
      </c>
      <c r="CW273" s="736" t="str">
        <f t="shared" si="883"/>
        <v>BUKU PENGESAHAN BELANJA</v>
      </c>
      <c r="CX273" s="737">
        <f t="shared" si="884"/>
        <v>0</v>
      </c>
      <c r="CY273" s="769">
        <v>12</v>
      </c>
      <c r="CZ273" s="770" t="str">
        <f t="shared" si="845"/>
        <v>BUKU PENGEMBALIAN BELANJA</v>
      </c>
      <c r="DA273" s="771">
        <f t="shared" si="730"/>
        <v>0</v>
      </c>
      <c r="DB273" s="770">
        <f t="shared" si="704"/>
        <v>12</v>
      </c>
      <c r="DC273" s="770" t="str">
        <f t="shared" si="885"/>
        <v>BUKU PENGEMBALIAN BELANJA</v>
      </c>
      <c r="DD273" s="772">
        <f t="shared" si="886"/>
        <v>0</v>
      </c>
    </row>
    <row r="274" spans="1:108" ht="11.25" customHeight="1" x14ac:dyDescent="0.2">
      <c r="A274" s="647"/>
      <c r="B274" s="63"/>
      <c r="C274" s="677"/>
      <c r="D274" s="601"/>
      <c r="E274" s="648"/>
      <c r="F274" s="610"/>
      <c r="G274" s="649"/>
      <c r="H274" s="650"/>
      <c r="I274" s="542"/>
      <c r="J274" s="650"/>
      <c r="K274" s="650"/>
      <c r="L274" s="529"/>
      <c r="M274" s="543"/>
      <c r="N274" s="650"/>
      <c r="O274" s="651">
        <f t="shared" si="846"/>
        <v>0</v>
      </c>
      <c r="P274" s="1121">
        <f t="shared" si="847"/>
        <v>0</v>
      </c>
      <c r="Q274" s="651">
        <f t="shared" si="825"/>
        <v>0</v>
      </c>
      <c r="R274" s="650">
        <v>1</v>
      </c>
      <c r="S274" s="650" t="str">
        <f t="shared" si="826"/>
        <v>BUKU KAS UMUM</v>
      </c>
      <c r="T274" s="651">
        <f t="shared" si="827"/>
        <v>0</v>
      </c>
      <c r="U274" s="651">
        <f t="shared" si="828"/>
        <v>0</v>
      </c>
      <c r="V274" s="651">
        <f t="shared" si="829"/>
        <v>0</v>
      </c>
      <c r="W274" s="1122">
        <f t="shared" si="848"/>
        <v>0</v>
      </c>
      <c r="X274" s="651">
        <f t="shared" si="830"/>
        <v>0</v>
      </c>
      <c r="Y274" s="650">
        <f t="shared" si="849"/>
        <v>1</v>
      </c>
      <c r="Z274" s="650" t="str">
        <f t="shared" si="831"/>
        <v>BUKU KAS UMUM</v>
      </c>
      <c r="AA274" s="1123">
        <f t="shared" si="832"/>
        <v>0</v>
      </c>
      <c r="AB274" s="702">
        <v>10</v>
      </c>
      <c r="AC274" s="652" t="str">
        <f t="shared" si="850"/>
        <v>BUKU PEMBANTU PAJAK UP &amp; LS</v>
      </c>
      <c r="AD274" s="651">
        <f t="shared" si="851"/>
        <v>0</v>
      </c>
      <c r="AE274" s="651">
        <f t="shared" si="852"/>
        <v>0</v>
      </c>
      <c r="AF274" s="651">
        <f t="shared" si="853"/>
        <v>0</v>
      </c>
      <c r="AG274" s="651">
        <f t="shared" si="854"/>
        <v>0</v>
      </c>
      <c r="AH274" s="651">
        <f t="shared" si="855"/>
        <v>0</v>
      </c>
      <c r="AI274" s="650">
        <f t="shared" si="898"/>
        <v>10</v>
      </c>
      <c r="AJ274" s="650" t="str">
        <f t="shared" si="856"/>
        <v>BUKU PEMBANTU PAJAK UP &amp; LS</v>
      </c>
      <c r="AK274" s="709">
        <f t="shared" si="833"/>
        <v>0</v>
      </c>
      <c r="AL274" s="702">
        <v>2</v>
      </c>
      <c r="AM274" s="650" t="str">
        <f t="shared" si="857"/>
        <v>BUKU PEMBANTU KAS TUNAI</v>
      </c>
      <c r="AN274" s="651">
        <f t="shared" si="834"/>
        <v>0</v>
      </c>
      <c r="AO274" s="650">
        <f t="shared" si="899"/>
        <v>2</v>
      </c>
      <c r="AP274" s="650" t="str">
        <f t="shared" si="858"/>
        <v>BUKU PEMBANTU KAS TUNAI</v>
      </c>
      <c r="AQ274" s="709">
        <f t="shared" si="754"/>
        <v>0</v>
      </c>
      <c r="AR274" s="702">
        <v>3</v>
      </c>
      <c r="AS274" s="649" t="str">
        <f t="shared" si="859"/>
        <v>BUKU PEMBANTU BANK</v>
      </c>
      <c r="AT274" s="1122">
        <f t="shared" si="835"/>
        <v>0</v>
      </c>
      <c r="AU274" s="1122">
        <f t="shared" si="836"/>
        <v>0</v>
      </c>
      <c r="AV274" s="651">
        <f t="shared" si="860"/>
        <v>0</v>
      </c>
      <c r="AW274" s="650">
        <f t="shared" si="900"/>
        <v>3</v>
      </c>
      <c r="AX274" s="649" t="str">
        <f t="shared" si="861"/>
        <v>BUKU PEMBANTU BANK</v>
      </c>
      <c r="AY274" s="709">
        <f t="shared" si="837"/>
        <v>0</v>
      </c>
      <c r="AZ274" s="702">
        <v>4</v>
      </c>
      <c r="BA274" s="649" t="str">
        <f t="shared" si="862"/>
        <v>BUKU PEMBANTU BPP</v>
      </c>
      <c r="BB274" s="651">
        <f t="shared" si="755"/>
        <v>0</v>
      </c>
      <c r="BC274" s="650">
        <f t="shared" si="901"/>
        <v>4</v>
      </c>
      <c r="BD274" s="649" t="str">
        <f t="shared" si="863"/>
        <v>BUKU PEMBANTU BPP</v>
      </c>
      <c r="BE274" s="709">
        <f t="shared" si="756"/>
        <v>0</v>
      </c>
      <c r="BF274" s="702">
        <v>5</v>
      </c>
      <c r="BG274" s="650" t="str">
        <f t="shared" si="864"/>
        <v>BUKU PEMBANTU UANG PERSEDIAAN</v>
      </c>
      <c r="BH274" s="651">
        <f t="shared" si="838"/>
        <v>0</v>
      </c>
      <c r="BI274" s="650">
        <f t="shared" si="902"/>
        <v>5</v>
      </c>
      <c r="BJ274" s="649" t="str">
        <f t="shared" si="865"/>
        <v>BUKU PEMBANTU UANG PERSEDIAAN</v>
      </c>
      <c r="BK274" s="709">
        <f t="shared" si="757"/>
        <v>0</v>
      </c>
      <c r="BL274" s="702">
        <v>6</v>
      </c>
      <c r="BM274" s="650" t="str">
        <f t="shared" si="866"/>
        <v>BUKU PEMBANTU LS BENDAHARA</v>
      </c>
      <c r="BN274" s="651">
        <f t="shared" si="839"/>
        <v>0</v>
      </c>
      <c r="BO274" s="650">
        <f t="shared" si="903"/>
        <v>6</v>
      </c>
      <c r="BP274" s="649" t="str">
        <f t="shared" si="867"/>
        <v>BUKU PEMBANTU LS BENDAHARA</v>
      </c>
      <c r="BQ274" s="709">
        <f t="shared" si="840"/>
        <v>0</v>
      </c>
      <c r="BR274" s="702">
        <v>7</v>
      </c>
      <c r="BS274" s="650" t="str">
        <f t="shared" si="868"/>
        <v>BUKU PEMBANTU UANG MUKA PERJADIN</v>
      </c>
      <c r="BT274" s="651">
        <f t="shared" si="841"/>
        <v>0</v>
      </c>
      <c r="BU274" s="650">
        <f t="shared" si="904"/>
        <v>7</v>
      </c>
      <c r="BV274" s="649" t="str">
        <f t="shared" si="869"/>
        <v>BUKU PEMBANTU UANG MUKA PERJADIN</v>
      </c>
      <c r="BW274" s="709">
        <f t="shared" si="842"/>
        <v>0</v>
      </c>
      <c r="BX274" s="702">
        <v>8</v>
      </c>
      <c r="BY274" s="649" t="str">
        <f t="shared" si="870"/>
        <v>BUKU PEMBANTU PAJAK UP</v>
      </c>
      <c r="BZ274" s="1122">
        <f t="shared" si="749"/>
        <v>0</v>
      </c>
      <c r="CA274" s="650">
        <f t="shared" si="905"/>
        <v>8</v>
      </c>
      <c r="CB274" s="649" t="str">
        <f t="shared" si="871"/>
        <v>BUKU PEMBANTU PAJAK UP</v>
      </c>
      <c r="CC274" s="709">
        <f t="shared" si="758"/>
        <v>0</v>
      </c>
      <c r="CD274" s="702">
        <v>9</v>
      </c>
      <c r="CE274" s="650" t="str">
        <f t="shared" si="872"/>
        <v>BUKU PEMBANTU BUNGA REKENING</v>
      </c>
      <c r="CF274" s="1122">
        <f t="shared" si="843"/>
        <v>0</v>
      </c>
      <c r="CG274" s="650">
        <f t="shared" si="906"/>
        <v>9</v>
      </c>
      <c r="CH274" s="650" t="str">
        <f t="shared" si="873"/>
        <v>BUKU PEMBANTU BUNGA REKENING</v>
      </c>
      <c r="CI274" s="709">
        <f t="shared" si="844"/>
        <v>0</v>
      </c>
      <c r="CJ274" s="702">
        <v>10</v>
      </c>
      <c r="CK274" s="650" t="str">
        <f t="shared" si="874"/>
        <v>BUKU PEMBANTU PAJAK UP &amp; LS</v>
      </c>
      <c r="CL274" s="1122">
        <f t="shared" si="875"/>
        <v>0</v>
      </c>
      <c r="CM274" s="650">
        <f t="shared" si="907"/>
        <v>10</v>
      </c>
      <c r="CN274" s="650" t="str">
        <f t="shared" si="876"/>
        <v>BUKU PEMBANTU PAJAK UP &amp; LS</v>
      </c>
      <c r="CO274" s="709">
        <f t="shared" si="877"/>
        <v>0</v>
      </c>
      <c r="CP274" s="786">
        <f t="shared" si="878"/>
        <v>0</v>
      </c>
      <c r="CQ274" s="787">
        <f t="shared" si="879"/>
        <v>0</v>
      </c>
      <c r="CR274" s="782">
        <f t="shared" si="880"/>
        <v>0</v>
      </c>
      <c r="CS274" s="702">
        <v>11</v>
      </c>
      <c r="CT274" s="650" t="str">
        <f t="shared" si="881"/>
        <v>BUKU PENGESAHAN BELANJA</v>
      </c>
      <c r="CU274" s="651">
        <f t="shared" si="882"/>
        <v>0</v>
      </c>
      <c r="CV274" s="650">
        <f t="shared" si="908"/>
        <v>11</v>
      </c>
      <c r="CW274" s="649" t="str">
        <f t="shared" si="883"/>
        <v>BUKU PENGESAHAN BELANJA</v>
      </c>
      <c r="CX274" s="709">
        <f t="shared" si="884"/>
        <v>0</v>
      </c>
      <c r="CY274" s="702">
        <v>12</v>
      </c>
      <c r="CZ274" s="650" t="str">
        <f t="shared" si="845"/>
        <v>BUKU PENGEMBALIAN BELANJA</v>
      </c>
      <c r="DA274" s="651">
        <f t="shared" si="730"/>
        <v>0</v>
      </c>
      <c r="DB274" s="650">
        <f t="shared" si="704"/>
        <v>12</v>
      </c>
      <c r="DC274" s="650" t="str">
        <f t="shared" si="885"/>
        <v>BUKU PENGEMBALIAN BELANJA</v>
      </c>
      <c r="DD274" s="709">
        <f t="shared" si="886"/>
        <v>0</v>
      </c>
    </row>
    <row r="275" spans="1:108" ht="11.25" customHeight="1" x14ac:dyDescent="0.2">
      <c r="A275" s="647"/>
      <c r="B275" s="63"/>
      <c r="C275" s="677"/>
      <c r="D275" s="540"/>
      <c r="E275" s="648"/>
      <c r="F275" s="610"/>
      <c r="G275" s="649"/>
      <c r="H275" s="650"/>
      <c r="I275" s="542"/>
      <c r="J275" s="650"/>
      <c r="K275" s="527"/>
      <c r="L275" s="529"/>
      <c r="M275" s="527"/>
      <c r="N275" s="543"/>
      <c r="O275" s="651">
        <f t="shared" si="846"/>
        <v>0</v>
      </c>
      <c r="P275" s="1090">
        <f t="shared" si="847"/>
        <v>0</v>
      </c>
      <c r="Q275" s="641">
        <f t="shared" si="825"/>
        <v>0</v>
      </c>
      <c r="R275" s="640">
        <v>1</v>
      </c>
      <c r="S275" s="640" t="str">
        <f t="shared" si="826"/>
        <v>BUKU KAS UMUM</v>
      </c>
      <c r="T275" s="641">
        <f t="shared" si="827"/>
        <v>0</v>
      </c>
      <c r="U275" s="641">
        <f t="shared" si="828"/>
        <v>0</v>
      </c>
      <c r="V275" s="641">
        <f t="shared" si="829"/>
        <v>0</v>
      </c>
      <c r="W275" s="1082">
        <f t="shared" si="848"/>
        <v>0</v>
      </c>
      <c r="X275" s="641">
        <f t="shared" si="830"/>
        <v>0</v>
      </c>
      <c r="Y275" s="640">
        <f t="shared" si="849"/>
        <v>1</v>
      </c>
      <c r="Z275" s="640" t="str">
        <f t="shared" si="831"/>
        <v>BUKU KAS UMUM</v>
      </c>
      <c r="AA275" s="1083">
        <f t="shared" si="832"/>
        <v>0</v>
      </c>
      <c r="AB275" s="1055">
        <v>10</v>
      </c>
      <c r="AC275" s="1056" t="str">
        <f t="shared" si="850"/>
        <v>BUKU PEMBANTU PAJAK UP &amp; LS</v>
      </c>
      <c r="AD275" s="1057">
        <f t="shared" si="851"/>
        <v>0</v>
      </c>
      <c r="AE275" s="1057">
        <f t="shared" si="852"/>
        <v>0</v>
      </c>
      <c r="AF275" s="1057">
        <f t="shared" si="853"/>
        <v>0</v>
      </c>
      <c r="AG275" s="1057">
        <f t="shared" si="854"/>
        <v>0</v>
      </c>
      <c r="AH275" s="1057">
        <f t="shared" si="855"/>
        <v>0</v>
      </c>
      <c r="AI275" s="1058">
        <f t="shared" si="898"/>
        <v>10</v>
      </c>
      <c r="AJ275" s="1058" t="str">
        <f t="shared" si="856"/>
        <v>BUKU PEMBANTU PAJAK UP &amp; LS</v>
      </c>
      <c r="AK275" s="1059">
        <f t="shared" si="833"/>
        <v>0</v>
      </c>
      <c r="AL275" s="1014">
        <v>2</v>
      </c>
      <c r="AM275" s="1015" t="str">
        <f t="shared" si="857"/>
        <v>BUKU PEMBANTU KAS TUNAI</v>
      </c>
      <c r="AN275" s="1016">
        <f t="shared" si="834"/>
        <v>0</v>
      </c>
      <c r="AO275" s="1015">
        <f t="shared" si="899"/>
        <v>2</v>
      </c>
      <c r="AP275" s="1015" t="str">
        <f t="shared" si="858"/>
        <v>BUKU PEMBANTU KAS TUNAI</v>
      </c>
      <c r="AQ275" s="1017">
        <f t="shared" si="754"/>
        <v>0</v>
      </c>
      <c r="AR275" s="979">
        <v>3</v>
      </c>
      <c r="AS275" s="980" t="str">
        <f t="shared" si="859"/>
        <v>BUKU PEMBANTU BANK</v>
      </c>
      <c r="AT275" s="981">
        <f t="shared" si="835"/>
        <v>0</v>
      </c>
      <c r="AU275" s="981">
        <f t="shared" si="836"/>
        <v>0</v>
      </c>
      <c r="AV275" s="982">
        <f t="shared" si="860"/>
        <v>0</v>
      </c>
      <c r="AW275" s="983">
        <f t="shared" si="900"/>
        <v>3</v>
      </c>
      <c r="AX275" s="980" t="str">
        <f t="shared" si="861"/>
        <v>BUKU PEMBANTU BANK</v>
      </c>
      <c r="AY275" s="984">
        <f t="shared" si="837"/>
        <v>0</v>
      </c>
      <c r="AZ275" s="702">
        <v>4</v>
      </c>
      <c r="BA275" s="649" t="str">
        <f t="shared" si="862"/>
        <v>BUKU PEMBANTU BPP</v>
      </c>
      <c r="BB275" s="651">
        <f t="shared" si="755"/>
        <v>0</v>
      </c>
      <c r="BC275" s="650">
        <f t="shared" si="901"/>
        <v>4</v>
      </c>
      <c r="BD275" s="649" t="str">
        <f t="shared" si="863"/>
        <v>BUKU PEMBANTU BPP</v>
      </c>
      <c r="BE275" s="709">
        <f t="shared" si="756"/>
        <v>0</v>
      </c>
      <c r="BF275" s="944">
        <v>5</v>
      </c>
      <c r="BG275" s="945" t="str">
        <f t="shared" si="864"/>
        <v>BUKU PEMBANTU UANG PERSEDIAAN</v>
      </c>
      <c r="BH275" s="946">
        <f t="shared" si="838"/>
        <v>0</v>
      </c>
      <c r="BI275" s="945">
        <f t="shared" si="902"/>
        <v>5</v>
      </c>
      <c r="BJ275" s="947" t="str">
        <f t="shared" si="865"/>
        <v>BUKU PEMBANTU UANG PERSEDIAAN</v>
      </c>
      <c r="BK275" s="948">
        <f t="shared" si="757"/>
        <v>0</v>
      </c>
      <c r="BL275" s="909">
        <v>6</v>
      </c>
      <c r="BM275" s="910" t="str">
        <f t="shared" si="866"/>
        <v>BUKU PEMBANTU LS BENDAHARA</v>
      </c>
      <c r="BN275" s="911">
        <f t="shared" si="839"/>
        <v>0</v>
      </c>
      <c r="BO275" s="910">
        <f t="shared" si="903"/>
        <v>6</v>
      </c>
      <c r="BP275" s="912" t="str">
        <f t="shared" si="867"/>
        <v>BUKU PEMBANTU LS BENDAHARA</v>
      </c>
      <c r="BQ275" s="913">
        <f t="shared" si="840"/>
        <v>0</v>
      </c>
      <c r="BR275" s="702">
        <v>7</v>
      </c>
      <c r="BS275" s="650" t="str">
        <f t="shared" si="868"/>
        <v>BUKU PEMBANTU UANG MUKA PERJADIN</v>
      </c>
      <c r="BT275" s="651">
        <f t="shared" si="841"/>
        <v>0</v>
      </c>
      <c r="BU275" s="650">
        <f t="shared" si="904"/>
        <v>7</v>
      </c>
      <c r="BV275" s="649" t="str">
        <f t="shared" si="869"/>
        <v>BUKU PEMBANTU UANG MUKA PERJADIN</v>
      </c>
      <c r="BW275" s="709">
        <f t="shared" si="842"/>
        <v>0</v>
      </c>
      <c r="BX275" s="873">
        <v>8</v>
      </c>
      <c r="BY275" s="874" t="str">
        <f t="shared" si="870"/>
        <v>BUKU PEMBANTU PAJAK UP</v>
      </c>
      <c r="BZ275" s="875">
        <f t="shared" si="749"/>
        <v>0</v>
      </c>
      <c r="CA275" s="876">
        <f t="shared" si="905"/>
        <v>8</v>
      </c>
      <c r="CB275" s="874" t="str">
        <f t="shared" si="871"/>
        <v>BUKU PEMBANTU PAJAK UP</v>
      </c>
      <c r="CC275" s="877">
        <f t="shared" si="758"/>
        <v>0</v>
      </c>
      <c r="CD275" s="805">
        <v>9</v>
      </c>
      <c r="CE275" s="806" t="str">
        <f t="shared" si="872"/>
        <v>BUKU PEMBANTU BUNGA REKENING</v>
      </c>
      <c r="CF275" s="807">
        <f t="shared" si="843"/>
        <v>0</v>
      </c>
      <c r="CG275" s="806">
        <f t="shared" si="906"/>
        <v>9</v>
      </c>
      <c r="CH275" s="806" t="str">
        <f t="shared" si="873"/>
        <v>BUKU PEMBANTU BUNGA REKENING</v>
      </c>
      <c r="CI275" s="808">
        <f t="shared" si="844"/>
        <v>0</v>
      </c>
      <c r="CJ275" s="835">
        <v>10</v>
      </c>
      <c r="CK275" s="836" t="str">
        <f t="shared" si="874"/>
        <v>BUKU PEMBANTU PAJAK UP &amp; LS</v>
      </c>
      <c r="CL275" s="837">
        <f t="shared" si="875"/>
        <v>0</v>
      </c>
      <c r="CM275" s="836">
        <f t="shared" si="907"/>
        <v>10</v>
      </c>
      <c r="CN275" s="836" t="str">
        <f t="shared" si="876"/>
        <v>BUKU PEMBANTU PAJAK UP &amp; LS</v>
      </c>
      <c r="CO275" s="838">
        <f t="shared" si="877"/>
        <v>0</v>
      </c>
      <c r="CP275" s="786">
        <f t="shared" si="878"/>
        <v>0</v>
      </c>
      <c r="CQ275" s="787">
        <f t="shared" si="879"/>
        <v>0</v>
      </c>
      <c r="CR275" s="782">
        <f t="shared" si="880"/>
        <v>0</v>
      </c>
      <c r="CS275" s="733">
        <v>11</v>
      </c>
      <c r="CT275" s="734" t="str">
        <f t="shared" si="881"/>
        <v>BUKU PENGESAHAN BELANJA</v>
      </c>
      <c r="CU275" s="735">
        <f t="shared" si="882"/>
        <v>0</v>
      </c>
      <c r="CV275" s="734">
        <f t="shared" si="908"/>
        <v>11</v>
      </c>
      <c r="CW275" s="736" t="str">
        <f t="shared" si="883"/>
        <v>BUKU PENGESAHAN BELANJA</v>
      </c>
      <c r="CX275" s="737">
        <f t="shared" si="884"/>
        <v>0</v>
      </c>
      <c r="CY275" s="769">
        <v>12</v>
      </c>
      <c r="CZ275" s="770" t="str">
        <f t="shared" si="845"/>
        <v>BUKU PENGEMBALIAN BELANJA</v>
      </c>
      <c r="DA275" s="771">
        <f t="shared" si="730"/>
        <v>0</v>
      </c>
      <c r="DB275" s="770">
        <f t="shared" si="704"/>
        <v>12</v>
      </c>
      <c r="DC275" s="770" t="str">
        <f t="shared" si="885"/>
        <v>BUKU PENGEMBALIAN BELANJA</v>
      </c>
      <c r="DD275" s="772">
        <f t="shared" si="886"/>
        <v>0</v>
      </c>
    </row>
    <row r="276" spans="1:108" ht="11.25" customHeight="1" x14ac:dyDescent="0.2">
      <c r="A276" s="647"/>
      <c r="B276" s="63"/>
      <c r="C276" s="677"/>
      <c r="D276" s="601"/>
      <c r="E276" s="648"/>
      <c r="F276" s="610"/>
      <c r="G276" s="649"/>
      <c r="H276" s="650"/>
      <c r="I276" s="542"/>
      <c r="J276" s="650"/>
      <c r="K276" s="527"/>
      <c r="L276" s="529"/>
      <c r="M276" s="527"/>
      <c r="N276" s="543"/>
      <c r="O276" s="651">
        <f t="shared" si="846"/>
        <v>0</v>
      </c>
      <c r="P276" s="1090">
        <f t="shared" si="847"/>
        <v>0</v>
      </c>
      <c r="Q276" s="641">
        <f t="shared" si="825"/>
        <v>0</v>
      </c>
      <c r="R276" s="640">
        <v>1</v>
      </c>
      <c r="S276" s="640" t="str">
        <f t="shared" si="826"/>
        <v>BUKU KAS UMUM</v>
      </c>
      <c r="T276" s="641">
        <f t="shared" si="827"/>
        <v>0</v>
      </c>
      <c r="U276" s="641">
        <f t="shared" si="828"/>
        <v>0</v>
      </c>
      <c r="V276" s="641">
        <f t="shared" si="829"/>
        <v>0</v>
      </c>
      <c r="W276" s="1082">
        <f t="shared" si="848"/>
        <v>0</v>
      </c>
      <c r="X276" s="641">
        <f t="shared" si="830"/>
        <v>0</v>
      </c>
      <c r="Y276" s="640">
        <f t="shared" si="849"/>
        <v>1</v>
      </c>
      <c r="Z276" s="640" t="str">
        <f t="shared" si="831"/>
        <v>BUKU KAS UMUM</v>
      </c>
      <c r="AA276" s="1083">
        <f t="shared" si="832"/>
        <v>0</v>
      </c>
      <c r="AB276" s="1055">
        <v>10</v>
      </c>
      <c r="AC276" s="1056" t="str">
        <f t="shared" si="850"/>
        <v>BUKU PEMBANTU PAJAK UP &amp; LS</v>
      </c>
      <c r="AD276" s="1057">
        <f t="shared" si="851"/>
        <v>0</v>
      </c>
      <c r="AE276" s="1057">
        <f t="shared" si="852"/>
        <v>0</v>
      </c>
      <c r="AF276" s="1057">
        <f t="shared" si="853"/>
        <v>0</v>
      </c>
      <c r="AG276" s="1057">
        <f t="shared" si="854"/>
        <v>0</v>
      </c>
      <c r="AH276" s="1057">
        <f t="shared" si="855"/>
        <v>0</v>
      </c>
      <c r="AI276" s="1058">
        <f t="shared" si="781"/>
        <v>10</v>
      </c>
      <c r="AJ276" s="1058" t="str">
        <f t="shared" si="856"/>
        <v>BUKU PEMBANTU PAJAK UP &amp; LS</v>
      </c>
      <c r="AK276" s="1059">
        <f t="shared" si="833"/>
        <v>0</v>
      </c>
      <c r="AL276" s="1014">
        <v>2</v>
      </c>
      <c r="AM276" s="1015" t="str">
        <f t="shared" si="857"/>
        <v>BUKU PEMBANTU KAS TUNAI</v>
      </c>
      <c r="AN276" s="1016">
        <f t="shared" si="834"/>
        <v>0</v>
      </c>
      <c r="AO276" s="1015">
        <f t="shared" si="782"/>
        <v>2</v>
      </c>
      <c r="AP276" s="1015" t="str">
        <f t="shared" si="858"/>
        <v>BUKU PEMBANTU KAS TUNAI</v>
      </c>
      <c r="AQ276" s="1017">
        <f t="shared" si="754"/>
        <v>0</v>
      </c>
      <c r="AR276" s="979">
        <v>3</v>
      </c>
      <c r="AS276" s="980" t="str">
        <f t="shared" si="859"/>
        <v>BUKU PEMBANTU BANK</v>
      </c>
      <c r="AT276" s="981">
        <f t="shared" si="835"/>
        <v>0</v>
      </c>
      <c r="AU276" s="981">
        <f t="shared" si="836"/>
        <v>0</v>
      </c>
      <c r="AV276" s="982">
        <f t="shared" si="860"/>
        <v>0</v>
      </c>
      <c r="AW276" s="983">
        <f t="shared" si="783"/>
        <v>3</v>
      </c>
      <c r="AX276" s="980" t="str">
        <f t="shared" si="861"/>
        <v>BUKU PEMBANTU BANK</v>
      </c>
      <c r="AY276" s="984">
        <f t="shared" si="837"/>
        <v>0</v>
      </c>
      <c r="AZ276" s="702">
        <v>4</v>
      </c>
      <c r="BA276" s="649" t="str">
        <f t="shared" si="862"/>
        <v>BUKU PEMBANTU BPP</v>
      </c>
      <c r="BB276" s="651">
        <f t="shared" si="755"/>
        <v>0</v>
      </c>
      <c r="BC276" s="650">
        <f t="shared" si="784"/>
        <v>4</v>
      </c>
      <c r="BD276" s="649" t="str">
        <f t="shared" si="863"/>
        <v>BUKU PEMBANTU BPP</v>
      </c>
      <c r="BE276" s="709">
        <f t="shared" si="756"/>
        <v>0</v>
      </c>
      <c r="BF276" s="944">
        <v>5</v>
      </c>
      <c r="BG276" s="945" t="str">
        <f t="shared" si="864"/>
        <v>BUKU PEMBANTU UANG PERSEDIAAN</v>
      </c>
      <c r="BH276" s="946">
        <f t="shared" si="838"/>
        <v>0</v>
      </c>
      <c r="BI276" s="945">
        <f t="shared" si="785"/>
        <v>5</v>
      </c>
      <c r="BJ276" s="947" t="str">
        <f t="shared" si="865"/>
        <v>BUKU PEMBANTU UANG PERSEDIAAN</v>
      </c>
      <c r="BK276" s="948">
        <f t="shared" si="757"/>
        <v>0</v>
      </c>
      <c r="BL276" s="909">
        <v>6</v>
      </c>
      <c r="BM276" s="910" t="str">
        <f t="shared" si="866"/>
        <v>BUKU PEMBANTU LS BENDAHARA</v>
      </c>
      <c r="BN276" s="911">
        <f t="shared" si="839"/>
        <v>0</v>
      </c>
      <c r="BO276" s="910">
        <f t="shared" si="786"/>
        <v>6</v>
      </c>
      <c r="BP276" s="912" t="str">
        <f t="shared" si="867"/>
        <v>BUKU PEMBANTU LS BENDAHARA</v>
      </c>
      <c r="BQ276" s="913">
        <f t="shared" si="840"/>
        <v>0</v>
      </c>
      <c r="BR276" s="702">
        <v>7</v>
      </c>
      <c r="BS276" s="650" t="str">
        <f t="shared" si="868"/>
        <v>BUKU PEMBANTU UANG MUKA PERJADIN</v>
      </c>
      <c r="BT276" s="651">
        <f t="shared" si="841"/>
        <v>0</v>
      </c>
      <c r="BU276" s="650">
        <f t="shared" si="787"/>
        <v>7</v>
      </c>
      <c r="BV276" s="649" t="str">
        <f t="shared" si="869"/>
        <v>BUKU PEMBANTU UANG MUKA PERJADIN</v>
      </c>
      <c r="BW276" s="709">
        <f t="shared" si="842"/>
        <v>0</v>
      </c>
      <c r="BX276" s="873">
        <v>8</v>
      </c>
      <c r="BY276" s="874" t="str">
        <f t="shared" si="870"/>
        <v>BUKU PEMBANTU PAJAK UP</v>
      </c>
      <c r="BZ276" s="875">
        <f t="shared" si="749"/>
        <v>0</v>
      </c>
      <c r="CA276" s="876">
        <f t="shared" si="788"/>
        <v>8</v>
      </c>
      <c r="CB276" s="874" t="str">
        <f t="shared" si="871"/>
        <v>BUKU PEMBANTU PAJAK UP</v>
      </c>
      <c r="CC276" s="877">
        <f t="shared" si="758"/>
        <v>0</v>
      </c>
      <c r="CD276" s="805">
        <v>9</v>
      </c>
      <c r="CE276" s="806" t="str">
        <f t="shared" si="872"/>
        <v>BUKU PEMBANTU BUNGA REKENING</v>
      </c>
      <c r="CF276" s="807">
        <f t="shared" si="843"/>
        <v>0</v>
      </c>
      <c r="CG276" s="806">
        <f t="shared" si="789"/>
        <v>9</v>
      </c>
      <c r="CH276" s="806" t="str">
        <f t="shared" si="873"/>
        <v>BUKU PEMBANTU BUNGA REKENING</v>
      </c>
      <c r="CI276" s="808">
        <f t="shared" si="844"/>
        <v>0</v>
      </c>
      <c r="CJ276" s="835">
        <v>10</v>
      </c>
      <c r="CK276" s="836" t="str">
        <f t="shared" si="874"/>
        <v>BUKU PEMBANTU PAJAK UP &amp; LS</v>
      </c>
      <c r="CL276" s="837">
        <f t="shared" si="875"/>
        <v>0</v>
      </c>
      <c r="CM276" s="836">
        <f t="shared" si="790"/>
        <v>10</v>
      </c>
      <c r="CN276" s="836" t="str">
        <f t="shared" si="876"/>
        <v>BUKU PEMBANTU PAJAK UP &amp; LS</v>
      </c>
      <c r="CO276" s="838">
        <f t="shared" si="877"/>
        <v>0</v>
      </c>
      <c r="CP276" s="786">
        <f t="shared" si="878"/>
        <v>0</v>
      </c>
      <c r="CQ276" s="787">
        <f t="shared" si="879"/>
        <v>0</v>
      </c>
      <c r="CR276" s="782">
        <f t="shared" si="880"/>
        <v>0</v>
      </c>
      <c r="CS276" s="733">
        <v>11</v>
      </c>
      <c r="CT276" s="734" t="str">
        <f t="shared" si="881"/>
        <v>BUKU PENGESAHAN BELANJA</v>
      </c>
      <c r="CU276" s="735">
        <f t="shared" si="882"/>
        <v>0</v>
      </c>
      <c r="CV276" s="734">
        <f t="shared" si="791"/>
        <v>11</v>
      </c>
      <c r="CW276" s="736" t="str">
        <f t="shared" si="883"/>
        <v>BUKU PENGESAHAN BELANJA</v>
      </c>
      <c r="CX276" s="737">
        <f t="shared" si="884"/>
        <v>0</v>
      </c>
      <c r="CY276" s="769">
        <v>12</v>
      </c>
      <c r="CZ276" s="770" t="str">
        <f t="shared" si="845"/>
        <v>BUKU PENGEMBALIAN BELANJA</v>
      </c>
      <c r="DA276" s="771">
        <f t="shared" si="730"/>
        <v>0</v>
      </c>
      <c r="DB276" s="770">
        <f t="shared" si="704"/>
        <v>12</v>
      </c>
      <c r="DC276" s="770" t="str">
        <f t="shared" si="885"/>
        <v>BUKU PENGEMBALIAN BELANJA</v>
      </c>
      <c r="DD276" s="772">
        <f t="shared" si="886"/>
        <v>0</v>
      </c>
    </row>
    <row r="277" spans="1:108" ht="11.25" customHeight="1" x14ac:dyDescent="0.2">
      <c r="A277" s="647"/>
      <c r="B277" s="63"/>
      <c r="C277" s="677"/>
      <c r="D277" s="540"/>
      <c r="E277" s="648"/>
      <c r="F277" s="610"/>
      <c r="G277" s="649"/>
      <c r="H277" s="650"/>
      <c r="I277" s="542"/>
      <c r="J277" s="650"/>
      <c r="K277" s="650"/>
      <c r="L277" s="529"/>
      <c r="M277" s="650"/>
      <c r="N277" s="543"/>
      <c r="O277" s="651">
        <f t="shared" si="846"/>
        <v>0</v>
      </c>
      <c r="P277" s="1090">
        <f t="shared" si="847"/>
        <v>0</v>
      </c>
      <c r="Q277" s="641">
        <f t="shared" si="825"/>
        <v>0</v>
      </c>
      <c r="R277" s="640">
        <v>1</v>
      </c>
      <c r="S277" s="640" t="str">
        <f t="shared" si="826"/>
        <v>BUKU KAS UMUM</v>
      </c>
      <c r="T277" s="641">
        <f t="shared" si="827"/>
        <v>0</v>
      </c>
      <c r="U277" s="641">
        <f t="shared" si="828"/>
        <v>0</v>
      </c>
      <c r="V277" s="641">
        <f t="shared" si="829"/>
        <v>0</v>
      </c>
      <c r="W277" s="1082">
        <f t="shared" si="848"/>
        <v>0</v>
      </c>
      <c r="X277" s="641">
        <f t="shared" si="830"/>
        <v>0</v>
      </c>
      <c r="Y277" s="640">
        <f t="shared" si="849"/>
        <v>1</v>
      </c>
      <c r="Z277" s="640" t="str">
        <f t="shared" si="831"/>
        <v>BUKU KAS UMUM</v>
      </c>
      <c r="AA277" s="1083">
        <f t="shared" si="832"/>
        <v>0</v>
      </c>
      <c r="AB277" s="1055">
        <v>10</v>
      </c>
      <c r="AC277" s="1056" t="str">
        <f t="shared" si="850"/>
        <v>BUKU PEMBANTU PAJAK UP &amp; LS</v>
      </c>
      <c r="AD277" s="1057">
        <f t="shared" si="851"/>
        <v>0</v>
      </c>
      <c r="AE277" s="1057">
        <f t="shared" si="852"/>
        <v>0</v>
      </c>
      <c r="AF277" s="1057">
        <f t="shared" si="853"/>
        <v>0</v>
      </c>
      <c r="AG277" s="1057">
        <f t="shared" si="854"/>
        <v>0</v>
      </c>
      <c r="AH277" s="1057">
        <f t="shared" si="855"/>
        <v>0</v>
      </c>
      <c r="AI277" s="1058">
        <f t="shared" si="781"/>
        <v>10</v>
      </c>
      <c r="AJ277" s="1058" t="str">
        <f t="shared" si="856"/>
        <v>BUKU PEMBANTU PAJAK UP &amp; LS</v>
      </c>
      <c r="AK277" s="1059">
        <f t="shared" si="833"/>
        <v>0</v>
      </c>
      <c r="AL277" s="1014">
        <v>2</v>
      </c>
      <c r="AM277" s="1015" t="str">
        <f t="shared" si="857"/>
        <v>BUKU PEMBANTU KAS TUNAI</v>
      </c>
      <c r="AN277" s="1016">
        <f t="shared" si="834"/>
        <v>0</v>
      </c>
      <c r="AO277" s="1015">
        <f t="shared" si="782"/>
        <v>2</v>
      </c>
      <c r="AP277" s="1015" t="str">
        <f t="shared" si="858"/>
        <v>BUKU PEMBANTU KAS TUNAI</v>
      </c>
      <c r="AQ277" s="1017">
        <f t="shared" si="754"/>
        <v>0</v>
      </c>
      <c r="AR277" s="979">
        <v>3</v>
      </c>
      <c r="AS277" s="980" t="str">
        <f t="shared" si="859"/>
        <v>BUKU PEMBANTU BANK</v>
      </c>
      <c r="AT277" s="981">
        <f t="shared" si="835"/>
        <v>0</v>
      </c>
      <c r="AU277" s="981">
        <f t="shared" si="836"/>
        <v>0</v>
      </c>
      <c r="AV277" s="982">
        <f t="shared" si="860"/>
        <v>0</v>
      </c>
      <c r="AW277" s="983">
        <f t="shared" si="783"/>
        <v>3</v>
      </c>
      <c r="AX277" s="980" t="str">
        <f t="shared" si="861"/>
        <v>BUKU PEMBANTU BANK</v>
      </c>
      <c r="AY277" s="984">
        <f t="shared" si="837"/>
        <v>0</v>
      </c>
      <c r="AZ277" s="702">
        <v>4</v>
      </c>
      <c r="BA277" s="649" t="str">
        <f t="shared" si="862"/>
        <v>BUKU PEMBANTU BPP</v>
      </c>
      <c r="BB277" s="651">
        <f t="shared" si="755"/>
        <v>0</v>
      </c>
      <c r="BC277" s="650">
        <f t="shared" si="784"/>
        <v>4</v>
      </c>
      <c r="BD277" s="649" t="str">
        <f t="shared" si="863"/>
        <v>BUKU PEMBANTU BPP</v>
      </c>
      <c r="BE277" s="709">
        <f t="shared" si="756"/>
        <v>0</v>
      </c>
      <c r="BF277" s="944">
        <v>5</v>
      </c>
      <c r="BG277" s="945" t="str">
        <f t="shared" si="864"/>
        <v>BUKU PEMBANTU UANG PERSEDIAAN</v>
      </c>
      <c r="BH277" s="946">
        <f t="shared" si="838"/>
        <v>0</v>
      </c>
      <c r="BI277" s="945">
        <f t="shared" si="785"/>
        <v>5</v>
      </c>
      <c r="BJ277" s="947" t="str">
        <f t="shared" si="865"/>
        <v>BUKU PEMBANTU UANG PERSEDIAAN</v>
      </c>
      <c r="BK277" s="948">
        <f t="shared" si="757"/>
        <v>0</v>
      </c>
      <c r="BL277" s="909">
        <v>6</v>
      </c>
      <c r="BM277" s="910" t="str">
        <f t="shared" si="866"/>
        <v>BUKU PEMBANTU LS BENDAHARA</v>
      </c>
      <c r="BN277" s="911">
        <f t="shared" si="839"/>
        <v>0</v>
      </c>
      <c r="BO277" s="910">
        <f t="shared" si="786"/>
        <v>6</v>
      </c>
      <c r="BP277" s="912" t="str">
        <f t="shared" si="867"/>
        <v>BUKU PEMBANTU LS BENDAHARA</v>
      </c>
      <c r="BQ277" s="913">
        <f t="shared" si="840"/>
        <v>0</v>
      </c>
      <c r="BR277" s="702">
        <v>7</v>
      </c>
      <c r="BS277" s="650" t="str">
        <f t="shared" si="868"/>
        <v>BUKU PEMBANTU UANG MUKA PERJADIN</v>
      </c>
      <c r="BT277" s="651">
        <f t="shared" si="841"/>
        <v>0</v>
      </c>
      <c r="BU277" s="650">
        <f t="shared" si="787"/>
        <v>7</v>
      </c>
      <c r="BV277" s="649" t="str">
        <f t="shared" si="869"/>
        <v>BUKU PEMBANTU UANG MUKA PERJADIN</v>
      </c>
      <c r="BW277" s="709">
        <f t="shared" si="842"/>
        <v>0</v>
      </c>
      <c r="BX277" s="873">
        <v>8</v>
      </c>
      <c r="BY277" s="874" t="str">
        <f t="shared" si="870"/>
        <v>BUKU PEMBANTU PAJAK UP</v>
      </c>
      <c r="BZ277" s="875">
        <f t="shared" si="749"/>
        <v>0</v>
      </c>
      <c r="CA277" s="876">
        <f t="shared" si="788"/>
        <v>8</v>
      </c>
      <c r="CB277" s="874" t="str">
        <f t="shared" si="871"/>
        <v>BUKU PEMBANTU PAJAK UP</v>
      </c>
      <c r="CC277" s="877">
        <f t="shared" si="758"/>
        <v>0</v>
      </c>
      <c r="CD277" s="805">
        <v>9</v>
      </c>
      <c r="CE277" s="806" t="str">
        <f t="shared" si="872"/>
        <v>BUKU PEMBANTU BUNGA REKENING</v>
      </c>
      <c r="CF277" s="807">
        <f t="shared" si="843"/>
        <v>0</v>
      </c>
      <c r="CG277" s="806">
        <f t="shared" si="789"/>
        <v>9</v>
      </c>
      <c r="CH277" s="806" t="str">
        <f t="shared" si="873"/>
        <v>BUKU PEMBANTU BUNGA REKENING</v>
      </c>
      <c r="CI277" s="808">
        <f t="shared" si="844"/>
        <v>0</v>
      </c>
      <c r="CJ277" s="835">
        <v>10</v>
      </c>
      <c r="CK277" s="836" t="str">
        <f t="shared" si="874"/>
        <v>BUKU PEMBANTU PAJAK UP &amp; LS</v>
      </c>
      <c r="CL277" s="837">
        <f t="shared" si="875"/>
        <v>0</v>
      </c>
      <c r="CM277" s="836">
        <f t="shared" si="790"/>
        <v>10</v>
      </c>
      <c r="CN277" s="836" t="str">
        <f t="shared" si="876"/>
        <v>BUKU PEMBANTU PAJAK UP &amp; LS</v>
      </c>
      <c r="CO277" s="838">
        <f t="shared" si="877"/>
        <v>0</v>
      </c>
      <c r="CP277" s="786">
        <f t="shared" si="878"/>
        <v>0</v>
      </c>
      <c r="CQ277" s="787">
        <f t="shared" si="879"/>
        <v>0</v>
      </c>
      <c r="CR277" s="782">
        <f t="shared" si="880"/>
        <v>0</v>
      </c>
      <c r="CS277" s="733">
        <v>11</v>
      </c>
      <c r="CT277" s="734" t="str">
        <f t="shared" si="881"/>
        <v>BUKU PENGESAHAN BELANJA</v>
      </c>
      <c r="CU277" s="735">
        <f t="shared" si="882"/>
        <v>0</v>
      </c>
      <c r="CV277" s="734">
        <f t="shared" si="791"/>
        <v>11</v>
      </c>
      <c r="CW277" s="736" t="str">
        <f t="shared" si="883"/>
        <v>BUKU PENGESAHAN BELANJA</v>
      </c>
      <c r="CX277" s="737">
        <f t="shared" si="884"/>
        <v>0</v>
      </c>
      <c r="CY277" s="769">
        <v>12</v>
      </c>
      <c r="CZ277" s="770" t="str">
        <f t="shared" si="845"/>
        <v>BUKU PENGEMBALIAN BELANJA</v>
      </c>
      <c r="DA277" s="771">
        <f t="shared" si="730"/>
        <v>0</v>
      </c>
      <c r="DB277" s="770">
        <f t="shared" si="704"/>
        <v>12</v>
      </c>
      <c r="DC277" s="770" t="str">
        <f t="shared" si="885"/>
        <v>BUKU PENGEMBALIAN BELANJA</v>
      </c>
      <c r="DD277" s="772">
        <f t="shared" si="886"/>
        <v>0</v>
      </c>
    </row>
    <row r="278" spans="1:108" ht="11.25" customHeight="1" x14ac:dyDescent="0.2">
      <c r="A278" s="647"/>
      <c r="B278" s="63"/>
      <c r="C278" s="677"/>
      <c r="D278" s="601"/>
      <c r="E278" s="648"/>
      <c r="F278" s="610"/>
      <c r="G278" s="649"/>
      <c r="H278" s="650"/>
      <c r="I278" s="542"/>
      <c r="J278" s="650"/>
      <c r="K278" s="650"/>
      <c r="L278" s="529"/>
      <c r="M278" s="650"/>
      <c r="N278" s="543"/>
      <c r="O278" s="651">
        <f t="shared" si="846"/>
        <v>0</v>
      </c>
      <c r="P278" s="1090">
        <f t="shared" si="847"/>
        <v>0</v>
      </c>
      <c r="Q278" s="641">
        <f t="shared" si="825"/>
        <v>0</v>
      </c>
      <c r="R278" s="640">
        <v>1</v>
      </c>
      <c r="S278" s="640" t="str">
        <f t="shared" si="826"/>
        <v>BUKU KAS UMUM</v>
      </c>
      <c r="T278" s="641">
        <f t="shared" si="827"/>
        <v>0</v>
      </c>
      <c r="U278" s="641">
        <f t="shared" si="828"/>
        <v>0</v>
      </c>
      <c r="V278" s="641">
        <f t="shared" si="829"/>
        <v>0</v>
      </c>
      <c r="W278" s="1082">
        <f t="shared" si="848"/>
        <v>0</v>
      </c>
      <c r="X278" s="641">
        <f t="shared" si="830"/>
        <v>0</v>
      </c>
      <c r="Y278" s="640">
        <f t="shared" si="849"/>
        <v>1</v>
      </c>
      <c r="Z278" s="640" t="str">
        <f t="shared" si="831"/>
        <v>BUKU KAS UMUM</v>
      </c>
      <c r="AA278" s="1083">
        <f t="shared" si="832"/>
        <v>0</v>
      </c>
      <c r="AB278" s="1055">
        <v>10</v>
      </c>
      <c r="AC278" s="1056" t="str">
        <f t="shared" si="850"/>
        <v>BUKU PEMBANTU PAJAK UP &amp; LS</v>
      </c>
      <c r="AD278" s="1057">
        <f t="shared" si="851"/>
        <v>0</v>
      </c>
      <c r="AE278" s="1057">
        <f t="shared" si="852"/>
        <v>0</v>
      </c>
      <c r="AF278" s="1057">
        <f t="shared" si="853"/>
        <v>0</v>
      </c>
      <c r="AG278" s="1057">
        <f t="shared" si="854"/>
        <v>0</v>
      </c>
      <c r="AH278" s="1057">
        <f t="shared" si="855"/>
        <v>0</v>
      </c>
      <c r="AI278" s="1058">
        <f t="shared" si="781"/>
        <v>10</v>
      </c>
      <c r="AJ278" s="1058" t="str">
        <f t="shared" si="856"/>
        <v>BUKU PEMBANTU PAJAK UP &amp; LS</v>
      </c>
      <c r="AK278" s="1059">
        <f t="shared" si="833"/>
        <v>0</v>
      </c>
      <c r="AL278" s="1014">
        <v>2</v>
      </c>
      <c r="AM278" s="1015" t="str">
        <f t="shared" si="857"/>
        <v>BUKU PEMBANTU KAS TUNAI</v>
      </c>
      <c r="AN278" s="1016">
        <f t="shared" si="834"/>
        <v>0</v>
      </c>
      <c r="AO278" s="1015">
        <f t="shared" si="782"/>
        <v>2</v>
      </c>
      <c r="AP278" s="1015" t="str">
        <f t="shared" si="858"/>
        <v>BUKU PEMBANTU KAS TUNAI</v>
      </c>
      <c r="AQ278" s="1017">
        <f t="shared" si="754"/>
        <v>0</v>
      </c>
      <c r="AR278" s="979">
        <v>3</v>
      </c>
      <c r="AS278" s="980" t="str">
        <f t="shared" si="859"/>
        <v>BUKU PEMBANTU BANK</v>
      </c>
      <c r="AT278" s="981">
        <f t="shared" si="835"/>
        <v>0</v>
      </c>
      <c r="AU278" s="981">
        <f t="shared" si="836"/>
        <v>0</v>
      </c>
      <c r="AV278" s="982">
        <f t="shared" si="860"/>
        <v>0</v>
      </c>
      <c r="AW278" s="983">
        <f t="shared" si="783"/>
        <v>3</v>
      </c>
      <c r="AX278" s="980" t="str">
        <f t="shared" si="861"/>
        <v>BUKU PEMBANTU BANK</v>
      </c>
      <c r="AY278" s="984">
        <f t="shared" si="837"/>
        <v>0</v>
      </c>
      <c r="AZ278" s="702">
        <v>4</v>
      </c>
      <c r="BA278" s="649" t="str">
        <f t="shared" si="862"/>
        <v>BUKU PEMBANTU BPP</v>
      </c>
      <c r="BB278" s="651">
        <f t="shared" si="755"/>
        <v>0</v>
      </c>
      <c r="BC278" s="650">
        <f t="shared" si="784"/>
        <v>4</v>
      </c>
      <c r="BD278" s="649" t="str">
        <f t="shared" si="863"/>
        <v>BUKU PEMBANTU BPP</v>
      </c>
      <c r="BE278" s="709">
        <f t="shared" si="756"/>
        <v>0</v>
      </c>
      <c r="BF278" s="944">
        <v>5</v>
      </c>
      <c r="BG278" s="945" t="str">
        <f t="shared" si="864"/>
        <v>BUKU PEMBANTU UANG PERSEDIAAN</v>
      </c>
      <c r="BH278" s="946">
        <f t="shared" si="838"/>
        <v>0</v>
      </c>
      <c r="BI278" s="945">
        <f t="shared" si="785"/>
        <v>5</v>
      </c>
      <c r="BJ278" s="947" t="str">
        <f t="shared" si="865"/>
        <v>BUKU PEMBANTU UANG PERSEDIAAN</v>
      </c>
      <c r="BK278" s="948">
        <f t="shared" si="757"/>
        <v>0</v>
      </c>
      <c r="BL278" s="909">
        <v>6</v>
      </c>
      <c r="BM278" s="910" t="str">
        <f t="shared" si="866"/>
        <v>BUKU PEMBANTU LS BENDAHARA</v>
      </c>
      <c r="BN278" s="911">
        <f t="shared" si="839"/>
        <v>0</v>
      </c>
      <c r="BO278" s="910">
        <f t="shared" si="786"/>
        <v>6</v>
      </c>
      <c r="BP278" s="912" t="str">
        <f t="shared" si="867"/>
        <v>BUKU PEMBANTU LS BENDAHARA</v>
      </c>
      <c r="BQ278" s="913">
        <f t="shared" si="840"/>
        <v>0</v>
      </c>
      <c r="BR278" s="702">
        <v>7</v>
      </c>
      <c r="BS278" s="650" t="str">
        <f t="shared" si="868"/>
        <v>BUKU PEMBANTU UANG MUKA PERJADIN</v>
      </c>
      <c r="BT278" s="651">
        <f t="shared" si="841"/>
        <v>0</v>
      </c>
      <c r="BU278" s="650">
        <f t="shared" si="787"/>
        <v>7</v>
      </c>
      <c r="BV278" s="649" t="str">
        <f t="shared" si="869"/>
        <v>BUKU PEMBANTU UANG MUKA PERJADIN</v>
      </c>
      <c r="BW278" s="709">
        <f t="shared" si="842"/>
        <v>0</v>
      </c>
      <c r="BX278" s="873">
        <v>8</v>
      </c>
      <c r="BY278" s="874" t="str">
        <f t="shared" si="870"/>
        <v>BUKU PEMBANTU PAJAK UP</v>
      </c>
      <c r="BZ278" s="875">
        <f t="shared" si="749"/>
        <v>0</v>
      </c>
      <c r="CA278" s="876">
        <f t="shared" si="788"/>
        <v>8</v>
      </c>
      <c r="CB278" s="874" t="str">
        <f t="shared" si="871"/>
        <v>BUKU PEMBANTU PAJAK UP</v>
      </c>
      <c r="CC278" s="877">
        <f t="shared" si="758"/>
        <v>0</v>
      </c>
      <c r="CD278" s="805">
        <v>9</v>
      </c>
      <c r="CE278" s="806" t="str">
        <f t="shared" si="872"/>
        <v>BUKU PEMBANTU BUNGA REKENING</v>
      </c>
      <c r="CF278" s="807">
        <f t="shared" si="843"/>
        <v>0</v>
      </c>
      <c r="CG278" s="806">
        <f t="shared" si="789"/>
        <v>9</v>
      </c>
      <c r="CH278" s="806" t="str">
        <f t="shared" si="873"/>
        <v>BUKU PEMBANTU BUNGA REKENING</v>
      </c>
      <c r="CI278" s="808">
        <f t="shared" si="844"/>
        <v>0</v>
      </c>
      <c r="CJ278" s="835">
        <v>10</v>
      </c>
      <c r="CK278" s="836" t="str">
        <f t="shared" si="874"/>
        <v>BUKU PEMBANTU PAJAK UP &amp; LS</v>
      </c>
      <c r="CL278" s="837">
        <f t="shared" si="875"/>
        <v>0</v>
      </c>
      <c r="CM278" s="836">
        <f t="shared" si="790"/>
        <v>10</v>
      </c>
      <c r="CN278" s="836" t="str">
        <f t="shared" si="876"/>
        <v>BUKU PEMBANTU PAJAK UP &amp; LS</v>
      </c>
      <c r="CO278" s="838">
        <f t="shared" si="877"/>
        <v>0</v>
      </c>
      <c r="CP278" s="786">
        <f t="shared" si="878"/>
        <v>0</v>
      </c>
      <c r="CQ278" s="787">
        <f t="shared" si="879"/>
        <v>0</v>
      </c>
      <c r="CR278" s="782">
        <f t="shared" si="880"/>
        <v>0</v>
      </c>
      <c r="CS278" s="733">
        <v>11</v>
      </c>
      <c r="CT278" s="734" t="str">
        <f t="shared" si="881"/>
        <v>BUKU PENGESAHAN BELANJA</v>
      </c>
      <c r="CU278" s="735">
        <f t="shared" si="882"/>
        <v>0</v>
      </c>
      <c r="CV278" s="734">
        <f t="shared" si="791"/>
        <v>11</v>
      </c>
      <c r="CW278" s="736" t="str">
        <f t="shared" si="883"/>
        <v>BUKU PENGESAHAN BELANJA</v>
      </c>
      <c r="CX278" s="737">
        <f t="shared" si="884"/>
        <v>0</v>
      </c>
      <c r="CY278" s="769">
        <v>12</v>
      </c>
      <c r="CZ278" s="770" t="str">
        <f t="shared" si="845"/>
        <v>BUKU PENGEMBALIAN BELANJA</v>
      </c>
      <c r="DA278" s="771">
        <f t="shared" si="730"/>
        <v>0</v>
      </c>
      <c r="DB278" s="770">
        <f t="shared" si="704"/>
        <v>12</v>
      </c>
      <c r="DC278" s="770" t="str">
        <f t="shared" si="885"/>
        <v>BUKU PENGEMBALIAN BELANJA</v>
      </c>
      <c r="DD278" s="772">
        <f t="shared" si="886"/>
        <v>0</v>
      </c>
    </row>
    <row r="279" spans="1:108" ht="11.25" customHeight="1" x14ac:dyDescent="0.2">
      <c r="A279" s="647"/>
      <c r="B279" s="63"/>
      <c r="C279" s="677"/>
      <c r="D279" s="540"/>
      <c r="E279" s="648"/>
      <c r="F279" s="610"/>
      <c r="G279" s="649"/>
      <c r="H279" s="650"/>
      <c r="I279" s="542"/>
      <c r="J279" s="650"/>
      <c r="K279" s="650"/>
      <c r="L279" s="529"/>
      <c r="M279" s="543"/>
      <c r="N279" s="650"/>
      <c r="O279" s="651">
        <f t="shared" si="846"/>
        <v>0</v>
      </c>
      <c r="P279" s="1090">
        <f t="shared" si="847"/>
        <v>0</v>
      </c>
      <c r="Q279" s="641">
        <f t="shared" si="825"/>
        <v>0</v>
      </c>
      <c r="R279" s="640">
        <v>1</v>
      </c>
      <c r="S279" s="640" t="str">
        <f t="shared" si="826"/>
        <v>BUKU KAS UMUM</v>
      </c>
      <c r="T279" s="641">
        <f t="shared" si="827"/>
        <v>0</v>
      </c>
      <c r="U279" s="641">
        <f t="shared" si="828"/>
        <v>0</v>
      </c>
      <c r="V279" s="641">
        <f t="shared" si="829"/>
        <v>0</v>
      </c>
      <c r="W279" s="1082">
        <f t="shared" si="848"/>
        <v>0</v>
      </c>
      <c r="X279" s="641">
        <f t="shared" si="830"/>
        <v>0</v>
      </c>
      <c r="Y279" s="640">
        <f t="shared" si="849"/>
        <v>1</v>
      </c>
      <c r="Z279" s="640" t="str">
        <f t="shared" si="831"/>
        <v>BUKU KAS UMUM</v>
      </c>
      <c r="AA279" s="1083">
        <f t="shared" si="832"/>
        <v>0</v>
      </c>
      <c r="AB279" s="1055">
        <v>10</v>
      </c>
      <c r="AC279" s="1056" t="str">
        <f t="shared" si="850"/>
        <v>BUKU PEMBANTU PAJAK UP &amp; LS</v>
      </c>
      <c r="AD279" s="1057">
        <f t="shared" si="851"/>
        <v>0</v>
      </c>
      <c r="AE279" s="1057">
        <f t="shared" si="852"/>
        <v>0</v>
      </c>
      <c r="AF279" s="1057">
        <f t="shared" si="853"/>
        <v>0</v>
      </c>
      <c r="AG279" s="1057">
        <f t="shared" si="854"/>
        <v>0</v>
      </c>
      <c r="AH279" s="1057">
        <f t="shared" si="855"/>
        <v>0</v>
      </c>
      <c r="AI279" s="1058">
        <f t="shared" si="781"/>
        <v>10</v>
      </c>
      <c r="AJ279" s="1058" t="str">
        <f t="shared" si="856"/>
        <v>BUKU PEMBANTU PAJAK UP &amp; LS</v>
      </c>
      <c r="AK279" s="1059">
        <f t="shared" si="833"/>
        <v>0</v>
      </c>
      <c r="AL279" s="1014">
        <v>2</v>
      </c>
      <c r="AM279" s="1015" t="str">
        <f t="shared" si="857"/>
        <v>BUKU PEMBANTU KAS TUNAI</v>
      </c>
      <c r="AN279" s="1016">
        <f t="shared" si="834"/>
        <v>0</v>
      </c>
      <c r="AO279" s="1015">
        <f t="shared" si="782"/>
        <v>2</v>
      </c>
      <c r="AP279" s="1015" t="str">
        <f t="shared" si="858"/>
        <v>BUKU PEMBANTU KAS TUNAI</v>
      </c>
      <c r="AQ279" s="1017">
        <f t="shared" si="754"/>
        <v>0</v>
      </c>
      <c r="AR279" s="979">
        <v>3</v>
      </c>
      <c r="AS279" s="980" t="str">
        <f t="shared" si="859"/>
        <v>BUKU PEMBANTU BANK</v>
      </c>
      <c r="AT279" s="981">
        <f t="shared" si="835"/>
        <v>0</v>
      </c>
      <c r="AU279" s="981">
        <f t="shared" si="836"/>
        <v>0</v>
      </c>
      <c r="AV279" s="982">
        <f t="shared" si="860"/>
        <v>0</v>
      </c>
      <c r="AW279" s="983">
        <f t="shared" si="783"/>
        <v>3</v>
      </c>
      <c r="AX279" s="980" t="str">
        <f t="shared" si="861"/>
        <v>BUKU PEMBANTU BANK</v>
      </c>
      <c r="AY279" s="984">
        <f t="shared" si="837"/>
        <v>0</v>
      </c>
      <c r="AZ279" s="702">
        <v>4</v>
      </c>
      <c r="BA279" s="649" t="str">
        <f t="shared" si="862"/>
        <v>BUKU PEMBANTU BPP</v>
      </c>
      <c r="BB279" s="651">
        <f t="shared" si="755"/>
        <v>0</v>
      </c>
      <c r="BC279" s="650">
        <f t="shared" si="784"/>
        <v>4</v>
      </c>
      <c r="BD279" s="649" t="str">
        <f t="shared" si="863"/>
        <v>BUKU PEMBANTU BPP</v>
      </c>
      <c r="BE279" s="709">
        <f t="shared" si="756"/>
        <v>0</v>
      </c>
      <c r="BF279" s="944">
        <v>5</v>
      </c>
      <c r="BG279" s="945" t="str">
        <f t="shared" si="864"/>
        <v>BUKU PEMBANTU UANG PERSEDIAAN</v>
      </c>
      <c r="BH279" s="946">
        <f t="shared" si="838"/>
        <v>0</v>
      </c>
      <c r="BI279" s="945">
        <f t="shared" si="785"/>
        <v>5</v>
      </c>
      <c r="BJ279" s="947" t="str">
        <f t="shared" si="865"/>
        <v>BUKU PEMBANTU UANG PERSEDIAAN</v>
      </c>
      <c r="BK279" s="948">
        <f t="shared" si="757"/>
        <v>0</v>
      </c>
      <c r="BL279" s="909">
        <v>6</v>
      </c>
      <c r="BM279" s="910" t="str">
        <f t="shared" si="866"/>
        <v>BUKU PEMBANTU LS BENDAHARA</v>
      </c>
      <c r="BN279" s="911">
        <f t="shared" si="839"/>
        <v>0</v>
      </c>
      <c r="BO279" s="910">
        <f t="shared" si="786"/>
        <v>6</v>
      </c>
      <c r="BP279" s="912" t="str">
        <f t="shared" si="867"/>
        <v>BUKU PEMBANTU LS BENDAHARA</v>
      </c>
      <c r="BQ279" s="913">
        <f t="shared" si="840"/>
        <v>0</v>
      </c>
      <c r="BR279" s="702">
        <v>7</v>
      </c>
      <c r="BS279" s="650" t="str">
        <f t="shared" si="868"/>
        <v>BUKU PEMBANTU UANG MUKA PERJADIN</v>
      </c>
      <c r="BT279" s="651">
        <f t="shared" si="841"/>
        <v>0</v>
      </c>
      <c r="BU279" s="650">
        <f t="shared" si="787"/>
        <v>7</v>
      </c>
      <c r="BV279" s="649" t="str">
        <f t="shared" si="869"/>
        <v>BUKU PEMBANTU UANG MUKA PERJADIN</v>
      </c>
      <c r="BW279" s="709">
        <f t="shared" si="842"/>
        <v>0</v>
      </c>
      <c r="BX279" s="873">
        <v>8</v>
      </c>
      <c r="BY279" s="874" t="str">
        <f t="shared" si="870"/>
        <v>BUKU PEMBANTU PAJAK UP</v>
      </c>
      <c r="BZ279" s="875">
        <f t="shared" si="749"/>
        <v>0</v>
      </c>
      <c r="CA279" s="876">
        <f t="shared" si="788"/>
        <v>8</v>
      </c>
      <c r="CB279" s="874" t="str">
        <f t="shared" si="871"/>
        <v>BUKU PEMBANTU PAJAK UP</v>
      </c>
      <c r="CC279" s="877">
        <f t="shared" si="758"/>
        <v>0</v>
      </c>
      <c r="CD279" s="805">
        <v>9</v>
      </c>
      <c r="CE279" s="806" t="str">
        <f t="shared" si="872"/>
        <v>BUKU PEMBANTU BUNGA REKENING</v>
      </c>
      <c r="CF279" s="807">
        <f t="shared" si="843"/>
        <v>0</v>
      </c>
      <c r="CG279" s="806">
        <f t="shared" si="789"/>
        <v>9</v>
      </c>
      <c r="CH279" s="806" t="str">
        <f t="shared" si="873"/>
        <v>BUKU PEMBANTU BUNGA REKENING</v>
      </c>
      <c r="CI279" s="808">
        <f t="shared" si="844"/>
        <v>0</v>
      </c>
      <c r="CJ279" s="835">
        <v>10</v>
      </c>
      <c r="CK279" s="836" t="str">
        <f t="shared" si="874"/>
        <v>BUKU PEMBANTU PAJAK UP &amp; LS</v>
      </c>
      <c r="CL279" s="837">
        <f t="shared" si="875"/>
        <v>0</v>
      </c>
      <c r="CM279" s="836">
        <f t="shared" si="790"/>
        <v>10</v>
      </c>
      <c r="CN279" s="836" t="str">
        <f t="shared" si="876"/>
        <v>BUKU PEMBANTU PAJAK UP &amp; LS</v>
      </c>
      <c r="CO279" s="838">
        <f t="shared" si="877"/>
        <v>0</v>
      </c>
      <c r="CP279" s="786">
        <f t="shared" si="878"/>
        <v>0</v>
      </c>
      <c r="CQ279" s="787">
        <f t="shared" si="879"/>
        <v>0</v>
      </c>
      <c r="CR279" s="782">
        <f t="shared" si="880"/>
        <v>0</v>
      </c>
      <c r="CS279" s="733">
        <v>11</v>
      </c>
      <c r="CT279" s="734" t="str">
        <f t="shared" si="881"/>
        <v>BUKU PENGESAHAN BELANJA</v>
      </c>
      <c r="CU279" s="735">
        <f t="shared" si="882"/>
        <v>0</v>
      </c>
      <c r="CV279" s="734">
        <f t="shared" si="791"/>
        <v>11</v>
      </c>
      <c r="CW279" s="736" t="str">
        <f t="shared" si="883"/>
        <v>BUKU PENGESAHAN BELANJA</v>
      </c>
      <c r="CX279" s="737">
        <f t="shared" si="884"/>
        <v>0</v>
      </c>
      <c r="CY279" s="769">
        <v>12</v>
      </c>
      <c r="CZ279" s="770" t="str">
        <f t="shared" si="845"/>
        <v>BUKU PENGEMBALIAN BELANJA</v>
      </c>
      <c r="DA279" s="771">
        <f t="shared" si="730"/>
        <v>0</v>
      </c>
      <c r="DB279" s="770">
        <f t="shared" si="704"/>
        <v>12</v>
      </c>
      <c r="DC279" s="770" t="str">
        <f t="shared" si="885"/>
        <v>BUKU PENGEMBALIAN BELANJA</v>
      </c>
      <c r="DD279" s="772">
        <f t="shared" si="886"/>
        <v>0</v>
      </c>
    </row>
    <row r="280" spans="1:108" ht="11.25" customHeight="1" x14ac:dyDescent="0.2">
      <c r="A280" s="647"/>
      <c r="B280" s="63"/>
      <c r="C280" s="677"/>
      <c r="D280" s="601"/>
      <c r="E280" s="648"/>
      <c r="F280" s="610"/>
      <c r="G280" s="649"/>
      <c r="H280" s="650"/>
      <c r="I280" s="542"/>
      <c r="J280" s="650"/>
      <c r="K280" s="650"/>
      <c r="L280" s="529"/>
      <c r="M280" s="543"/>
      <c r="N280" s="650"/>
      <c r="O280" s="651">
        <f t="shared" si="846"/>
        <v>0</v>
      </c>
      <c r="P280" s="1090">
        <f t="shared" si="847"/>
        <v>0</v>
      </c>
      <c r="Q280" s="641">
        <f t="shared" si="825"/>
        <v>0</v>
      </c>
      <c r="R280" s="640">
        <v>1</v>
      </c>
      <c r="S280" s="640" t="str">
        <f t="shared" si="826"/>
        <v>BUKU KAS UMUM</v>
      </c>
      <c r="T280" s="641">
        <f t="shared" si="827"/>
        <v>0</v>
      </c>
      <c r="U280" s="641">
        <f t="shared" si="828"/>
        <v>0</v>
      </c>
      <c r="V280" s="641">
        <f t="shared" si="829"/>
        <v>0</v>
      </c>
      <c r="W280" s="1082">
        <f t="shared" si="848"/>
        <v>0</v>
      </c>
      <c r="X280" s="641">
        <f t="shared" si="830"/>
        <v>0</v>
      </c>
      <c r="Y280" s="640">
        <f t="shared" si="849"/>
        <v>1</v>
      </c>
      <c r="Z280" s="640" t="str">
        <f t="shared" si="831"/>
        <v>BUKU KAS UMUM</v>
      </c>
      <c r="AA280" s="1083">
        <f t="shared" si="832"/>
        <v>0</v>
      </c>
      <c r="AB280" s="1055">
        <v>10</v>
      </c>
      <c r="AC280" s="1056" t="str">
        <f t="shared" si="850"/>
        <v>BUKU PEMBANTU PAJAK UP &amp; LS</v>
      </c>
      <c r="AD280" s="1057">
        <f t="shared" si="851"/>
        <v>0</v>
      </c>
      <c r="AE280" s="1057">
        <f t="shared" si="852"/>
        <v>0</v>
      </c>
      <c r="AF280" s="1057">
        <f t="shared" si="853"/>
        <v>0</v>
      </c>
      <c r="AG280" s="1057">
        <f t="shared" si="854"/>
        <v>0</v>
      </c>
      <c r="AH280" s="1057">
        <f t="shared" si="855"/>
        <v>0</v>
      </c>
      <c r="AI280" s="1058">
        <f t="shared" si="781"/>
        <v>10</v>
      </c>
      <c r="AJ280" s="1058" t="str">
        <f t="shared" si="856"/>
        <v>BUKU PEMBANTU PAJAK UP &amp; LS</v>
      </c>
      <c r="AK280" s="1059">
        <f t="shared" si="833"/>
        <v>0</v>
      </c>
      <c r="AL280" s="1014">
        <v>2</v>
      </c>
      <c r="AM280" s="1015" t="str">
        <f t="shared" si="857"/>
        <v>BUKU PEMBANTU KAS TUNAI</v>
      </c>
      <c r="AN280" s="1016">
        <f t="shared" si="834"/>
        <v>0</v>
      </c>
      <c r="AO280" s="1015">
        <f t="shared" si="782"/>
        <v>2</v>
      </c>
      <c r="AP280" s="1015" t="str">
        <f t="shared" si="858"/>
        <v>BUKU PEMBANTU KAS TUNAI</v>
      </c>
      <c r="AQ280" s="1017">
        <f t="shared" si="754"/>
        <v>0</v>
      </c>
      <c r="AR280" s="979">
        <v>3</v>
      </c>
      <c r="AS280" s="980" t="str">
        <f t="shared" si="859"/>
        <v>BUKU PEMBANTU BANK</v>
      </c>
      <c r="AT280" s="981">
        <f t="shared" si="835"/>
        <v>0</v>
      </c>
      <c r="AU280" s="981">
        <f t="shared" si="836"/>
        <v>0</v>
      </c>
      <c r="AV280" s="982">
        <f t="shared" si="860"/>
        <v>0</v>
      </c>
      <c r="AW280" s="983">
        <f t="shared" si="783"/>
        <v>3</v>
      </c>
      <c r="AX280" s="980" t="str">
        <f t="shared" si="861"/>
        <v>BUKU PEMBANTU BANK</v>
      </c>
      <c r="AY280" s="984">
        <f t="shared" si="837"/>
        <v>0</v>
      </c>
      <c r="AZ280" s="702">
        <v>4</v>
      </c>
      <c r="BA280" s="649" t="str">
        <f t="shared" si="862"/>
        <v>BUKU PEMBANTU BPP</v>
      </c>
      <c r="BB280" s="651">
        <f t="shared" si="755"/>
        <v>0</v>
      </c>
      <c r="BC280" s="650">
        <f t="shared" si="784"/>
        <v>4</v>
      </c>
      <c r="BD280" s="649" t="str">
        <f t="shared" si="863"/>
        <v>BUKU PEMBANTU BPP</v>
      </c>
      <c r="BE280" s="709">
        <f t="shared" si="756"/>
        <v>0</v>
      </c>
      <c r="BF280" s="944">
        <v>5</v>
      </c>
      <c r="BG280" s="945" t="str">
        <f t="shared" si="864"/>
        <v>BUKU PEMBANTU UANG PERSEDIAAN</v>
      </c>
      <c r="BH280" s="946">
        <f t="shared" si="838"/>
        <v>0</v>
      </c>
      <c r="BI280" s="945">
        <f t="shared" si="785"/>
        <v>5</v>
      </c>
      <c r="BJ280" s="947" t="str">
        <f t="shared" si="865"/>
        <v>BUKU PEMBANTU UANG PERSEDIAAN</v>
      </c>
      <c r="BK280" s="948">
        <f t="shared" si="757"/>
        <v>0</v>
      </c>
      <c r="BL280" s="909">
        <v>6</v>
      </c>
      <c r="BM280" s="910" t="str">
        <f t="shared" si="866"/>
        <v>BUKU PEMBANTU LS BENDAHARA</v>
      </c>
      <c r="BN280" s="911">
        <f t="shared" si="839"/>
        <v>0</v>
      </c>
      <c r="BO280" s="910">
        <f t="shared" si="786"/>
        <v>6</v>
      </c>
      <c r="BP280" s="912" t="str">
        <f t="shared" si="867"/>
        <v>BUKU PEMBANTU LS BENDAHARA</v>
      </c>
      <c r="BQ280" s="913">
        <f t="shared" si="840"/>
        <v>0</v>
      </c>
      <c r="BR280" s="702">
        <v>7</v>
      </c>
      <c r="BS280" s="650" t="str">
        <f t="shared" si="868"/>
        <v>BUKU PEMBANTU UANG MUKA PERJADIN</v>
      </c>
      <c r="BT280" s="651">
        <f t="shared" si="841"/>
        <v>0</v>
      </c>
      <c r="BU280" s="650">
        <f t="shared" si="787"/>
        <v>7</v>
      </c>
      <c r="BV280" s="649" t="str">
        <f t="shared" si="869"/>
        <v>BUKU PEMBANTU UANG MUKA PERJADIN</v>
      </c>
      <c r="BW280" s="709">
        <f t="shared" si="842"/>
        <v>0</v>
      </c>
      <c r="BX280" s="873">
        <v>8</v>
      </c>
      <c r="BY280" s="874" t="str">
        <f t="shared" si="870"/>
        <v>BUKU PEMBANTU PAJAK UP</v>
      </c>
      <c r="BZ280" s="875">
        <f t="shared" si="749"/>
        <v>0</v>
      </c>
      <c r="CA280" s="876">
        <f t="shared" si="788"/>
        <v>8</v>
      </c>
      <c r="CB280" s="874" t="str">
        <f t="shared" si="871"/>
        <v>BUKU PEMBANTU PAJAK UP</v>
      </c>
      <c r="CC280" s="877">
        <f t="shared" si="758"/>
        <v>0</v>
      </c>
      <c r="CD280" s="805">
        <v>9</v>
      </c>
      <c r="CE280" s="806" t="str">
        <f t="shared" si="872"/>
        <v>BUKU PEMBANTU BUNGA REKENING</v>
      </c>
      <c r="CF280" s="807">
        <f t="shared" si="843"/>
        <v>0</v>
      </c>
      <c r="CG280" s="806">
        <f t="shared" si="789"/>
        <v>9</v>
      </c>
      <c r="CH280" s="806" t="str">
        <f t="shared" si="873"/>
        <v>BUKU PEMBANTU BUNGA REKENING</v>
      </c>
      <c r="CI280" s="808">
        <f t="shared" si="844"/>
        <v>0</v>
      </c>
      <c r="CJ280" s="835">
        <v>10</v>
      </c>
      <c r="CK280" s="836" t="str">
        <f t="shared" si="874"/>
        <v>BUKU PEMBANTU PAJAK UP &amp; LS</v>
      </c>
      <c r="CL280" s="837">
        <f t="shared" si="875"/>
        <v>0</v>
      </c>
      <c r="CM280" s="836">
        <f t="shared" si="790"/>
        <v>10</v>
      </c>
      <c r="CN280" s="836" t="str">
        <f t="shared" si="876"/>
        <v>BUKU PEMBANTU PAJAK UP &amp; LS</v>
      </c>
      <c r="CO280" s="838">
        <f t="shared" si="877"/>
        <v>0</v>
      </c>
      <c r="CP280" s="786">
        <f t="shared" si="878"/>
        <v>0</v>
      </c>
      <c r="CQ280" s="787">
        <f t="shared" si="879"/>
        <v>0</v>
      </c>
      <c r="CR280" s="782">
        <f t="shared" si="880"/>
        <v>0</v>
      </c>
      <c r="CS280" s="733">
        <v>11</v>
      </c>
      <c r="CT280" s="734" t="str">
        <f t="shared" si="881"/>
        <v>BUKU PENGESAHAN BELANJA</v>
      </c>
      <c r="CU280" s="735">
        <f t="shared" si="882"/>
        <v>0</v>
      </c>
      <c r="CV280" s="734">
        <f t="shared" si="791"/>
        <v>11</v>
      </c>
      <c r="CW280" s="736" t="str">
        <f t="shared" si="883"/>
        <v>BUKU PENGESAHAN BELANJA</v>
      </c>
      <c r="CX280" s="737">
        <f t="shared" si="884"/>
        <v>0</v>
      </c>
      <c r="CY280" s="769">
        <v>12</v>
      </c>
      <c r="CZ280" s="770" t="str">
        <f t="shared" si="845"/>
        <v>BUKU PENGEMBALIAN BELANJA</v>
      </c>
      <c r="DA280" s="771">
        <f t="shared" si="730"/>
        <v>0</v>
      </c>
      <c r="DB280" s="770">
        <f t="shared" si="704"/>
        <v>12</v>
      </c>
      <c r="DC280" s="770" t="str">
        <f t="shared" si="885"/>
        <v>BUKU PENGEMBALIAN BELANJA</v>
      </c>
      <c r="DD280" s="772">
        <f t="shared" si="886"/>
        <v>0</v>
      </c>
    </row>
    <row r="281" spans="1:108" x14ac:dyDescent="0.2">
      <c r="A281" s="647"/>
      <c r="B281" s="63"/>
      <c r="C281" s="677"/>
      <c r="D281" s="540"/>
      <c r="E281" s="648"/>
      <c r="F281" s="610"/>
      <c r="G281" s="649"/>
      <c r="H281" s="650"/>
      <c r="I281" s="542"/>
      <c r="J281" s="650"/>
      <c r="K281" s="650"/>
      <c r="L281" s="633"/>
      <c r="M281" s="543"/>
      <c r="N281" s="543"/>
      <c r="O281" s="651">
        <f t="shared" si="846"/>
        <v>0</v>
      </c>
      <c r="P281" s="1090">
        <f t="shared" si="847"/>
        <v>0</v>
      </c>
      <c r="Q281" s="641">
        <f t="shared" si="825"/>
        <v>0</v>
      </c>
      <c r="R281" s="640">
        <v>1</v>
      </c>
      <c r="S281" s="640" t="str">
        <f t="shared" si="826"/>
        <v>BUKU KAS UMUM</v>
      </c>
      <c r="T281" s="641">
        <f t="shared" si="827"/>
        <v>0</v>
      </c>
      <c r="U281" s="641">
        <f t="shared" si="828"/>
        <v>0</v>
      </c>
      <c r="V281" s="641">
        <f t="shared" si="829"/>
        <v>0</v>
      </c>
      <c r="W281" s="1082">
        <f t="shared" si="848"/>
        <v>0</v>
      </c>
      <c r="X281" s="641">
        <f t="shared" si="830"/>
        <v>0</v>
      </c>
      <c r="Y281" s="640">
        <f t="shared" si="849"/>
        <v>1</v>
      </c>
      <c r="Z281" s="640" t="str">
        <f t="shared" si="831"/>
        <v>BUKU KAS UMUM</v>
      </c>
      <c r="AA281" s="1083">
        <f t="shared" si="832"/>
        <v>0</v>
      </c>
      <c r="AB281" s="1055">
        <v>10</v>
      </c>
      <c r="AC281" s="1056" t="str">
        <f t="shared" si="850"/>
        <v>BUKU PEMBANTU PAJAK UP &amp; LS</v>
      </c>
      <c r="AD281" s="1057">
        <f t="shared" si="851"/>
        <v>0</v>
      </c>
      <c r="AE281" s="1057">
        <f t="shared" si="852"/>
        <v>0</v>
      </c>
      <c r="AF281" s="1057">
        <f t="shared" si="853"/>
        <v>0</v>
      </c>
      <c r="AG281" s="1057">
        <f t="shared" si="854"/>
        <v>0</v>
      </c>
      <c r="AH281" s="1057">
        <f t="shared" si="855"/>
        <v>0</v>
      </c>
      <c r="AI281" s="1058">
        <f t="shared" si="781"/>
        <v>10</v>
      </c>
      <c r="AJ281" s="1058" t="str">
        <f t="shared" si="856"/>
        <v>BUKU PEMBANTU PAJAK UP &amp; LS</v>
      </c>
      <c r="AK281" s="1059">
        <f t="shared" si="833"/>
        <v>0</v>
      </c>
      <c r="AL281" s="1014">
        <v>2</v>
      </c>
      <c r="AM281" s="1015" t="str">
        <f t="shared" si="857"/>
        <v>BUKU PEMBANTU KAS TUNAI</v>
      </c>
      <c r="AN281" s="1016">
        <f t="shared" si="834"/>
        <v>0</v>
      </c>
      <c r="AO281" s="1015">
        <f t="shared" si="782"/>
        <v>2</v>
      </c>
      <c r="AP281" s="1015" t="str">
        <f t="shared" si="858"/>
        <v>BUKU PEMBANTU KAS TUNAI</v>
      </c>
      <c r="AQ281" s="1017">
        <f t="shared" si="754"/>
        <v>0</v>
      </c>
      <c r="AR281" s="979">
        <v>3</v>
      </c>
      <c r="AS281" s="980" t="str">
        <f t="shared" si="859"/>
        <v>BUKU PEMBANTU BANK</v>
      </c>
      <c r="AT281" s="981">
        <f t="shared" si="835"/>
        <v>0</v>
      </c>
      <c r="AU281" s="981">
        <f t="shared" si="836"/>
        <v>0</v>
      </c>
      <c r="AV281" s="982">
        <f t="shared" si="860"/>
        <v>0</v>
      </c>
      <c r="AW281" s="983">
        <f t="shared" si="783"/>
        <v>3</v>
      </c>
      <c r="AX281" s="980" t="str">
        <f t="shared" si="861"/>
        <v>BUKU PEMBANTU BANK</v>
      </c>
      <c r="AY281" s="984">
        <f t="shared" si="837"/>
        <v>0</v>
      </c>
      <c r="AZ281" s="702">
        <v>4</v>
      </c>
      <c r="BA281" s="649" t="str">
        <f t="shared" si="862"/>
        <v>BUKU PEMBANTU BPP</v>
      </c>
      <c r="BB281" s="651">
        <f t="shared" si="755"/>
        <v>0</v>
      </c>
      <c r="BC281" s="650">
        <f t="shared" si="784"/>
        <v>4</v>
      </c>
      <c r="BD281" s="649" t="str">
        <f t="shared" si="863"/>
        <v>BUKU PEMBANTU BPP</v>
      </c>
      <c r="BE281" s="709">
        <f t="shared" si="756"/>
        <v>0</v>
      </c>
      <c r="BF281" s="944">
        <v>5</v>
      </c>
      <c r="BG281" s="945" t="str">
        <f t="shared" si="864"/>
        <v>BUKU PEMBANTU UANG PERSEDIAAN</v>
      </c>
      <c r="BH281" s="946">
        <f t="shared" si="838"/>
        <v>0</v>
      </c>
      <c r="BI281" s="945">
        <f t="shared" si="785"/>
        <v>5</v>
      </c>
      <c r="BJ281" s="947" t="str">
        <f t="shared" si="865"/>
        <v>BUKU PEMBANTU UANG PERSEDIAAN</v>
      </c>
      <c r="BK281" s="948">
        <f t="shared" si="757"/>
        <v>0</v>
      </c>
      <c r="BL281" s="909">
        <v>6</v>
      </c>
      <c r="BM281" s="910" t="str">
        <f t="shared" si="866"/>
        <v>BUKU PEMBANTU LS BENDAHARA</v>
      </c>
      <c r="BN281" s="911">
        <f t="shared" si="839"/>
        <v>0</v>
      </c>
      <c r="BO281" s="910">
        <f t="shared" si="786"/>
        <v>6</v>
      </c>
      <c r="BP281" s="912" t="str">
        <f t="shared" si="867"/>
        <v>BUKU PEMBANTU LS BENDAHARA</v>
      </c>
      <c r="BQ281" s="913">
        <f t="shared" si="840"/>
        <v>0</v>
      </c>
      <c r="BR281" s="702">
        <v>7</v>
      </c>
      <c r="BS281" s="650" t="str">
        <f t="shared" si="868"/>
        <v>BUKU PEMBANTU UANG MUKA PERJADIN</v>
      </c>
      <c r="BT281" s="651">
        <f t="shared" si="841"/>
        <v>0</v>
      </c>
      <c r="BU281" s="650">
        <f t="shared" si="787"/>
        <v>7</v>
      </c>
      <c r="BV281" s="649" t="str">
        <f t="shared" si="869"/>
        <v>BUKU PEMBANTU UANG MUKA PERJADIN</v>
      </c>
      <c r="BW281" s="709">
        <f t="shared" si="842"/>
        <v>0</v>
      </c>
      <c r="BX281" s="873">
        <v>8</v>
      </c>
      <c r="BY281" s="874" t="str">
        <f t="shared" si="870"/>
        <v>BUKU PEMBANTU PAJAK UP</v>
      </c>
      <c r="BZ281" s="875">
        <f t="shared" si="749"/>
        <v>0</v>
      </c>
      <c r="CA281" s="876">
        <f t="shared" si="788"/>
        <v>8</v>
      </c>
      <c r="CB281" s="874" t="str">
        <f t="shared" si="871"/>
        <v>BUKU PEMBANTU PAJAK UP</v>
      </c>
      <c r="CC281" s="877">
        <f t="shared" si="758"/>
        <v>0</v>
      </c>
      <c r="CD281" s="805">
        <v>9</v>
      </c>
      <c r="CE281" s="806" t="str">
        <f t="shared" si="872"/>
        <v>BUKU PEMBANTU BUNGA REKENING</v>
      </c>
      <c r="CF281" s="807">
        <f t="shared" si="843"/>
        <v>0</v>
      </c>
      <c r="CG281" s="806">
        <f t="shared" si="789"/>
        <v>9</v>
      </c>
      <c r="CH281" s="806" t="str">
        <f t="shared" si="873"/>
        <v>BUKU PEMBANTU BUNGA REKENING</v>
      </c>
      <c r="CI281" s="808">
        <f t="shared" si="844"/>
        <v>0</v>
      </c>
      <c r="CJ281" s="835">
        <v>10</v>
      </c>
      <c r="CK281" s="836" t="str">
        <f t="shared" si="874"/>
        <v>BUKU PEMBANTU PAJAK UP &amp; LS</v>
      </c>
      <c r="CL281" s="837">
        <f t="shared" si="875"/>
        <v>0</v>
      </c>
      <c r="CM281" s="836">
        <f t="shared" si="790"/>
        <v>10</v>
      </c>
      <c r="CN281" s="836" t="str">
        <f t="shared" si="876"/>
        <v>BUKU PEMBANTU PAJAK UP &amp; LS</v>
      </c>
      <c r="CO281" s="838">
        <f t="shared" si="877"/>
        <v>0</v>
      </c>
      <c r="CP281" s="786">
        <f t="shared" si="878"/>
        <v>0</v>
      </c>
      <c r="CQ281" s="787">
        <f t="shared" si="879"/>
        <v>0</v>
      </c>
      <c r="CR281" s="782">
        <f t="shared" si="880"/>
        <v>0</v>
      </c>
      <c r="CS281" s="733">
        <v>11</v>
      </c>
      <c r="CT281" s="734" t="str">
        <f t="shared" si="881"/>
        <v>BUKU PENGESAHAN BELANJA</v>
      </c>
      <c r="CU281" s="735">
        <f t="shared" si="882"/>
        <v>0</v>
      </c>
      <c r="CV281" s="734">
        <f t="shared" si="791"/>
        <v>11</v>
      </c>
      <c r="CW281" s="736" t="str">
        <f t="shared" si="883"/>
        <v>BUKU PENGESAHAN BELANJA</v>
      </c>
      <c r="CX281" s="737">
        <f t="shared" si="884"/>
        <v>0</v>
      </c>
      <c r="CY281" s="769">
        <v>12</v>
      </c>
      <c r="CZ281" s="770" t="str">
        <f t="shared" si="845"/>
        <v>BUKU PENGEMBALIAN BELANJA</v>
      </c>
      <c r="DA281" s="771">
        <f t="shared" si="730"/>
        <v>0</v>
      </c>
      <c r="DB281" s="770">
        <f t="shared" si="704"/>
        <v>12</v>
      </c>
      <c r="DC281" s="770" t="str">
        <f t="shared" si="885"/>
        <v>BUKU PENGEMBALIAN BELANJA</v>
      </c>
      <c r="DD281" s="772">
        <f t="shared" si="886"/>
        <v>0</v>
      </c>
    </row>
    <row r="282" spans="1:108" x14ac:dyDescent="0.2">
      <c r="A282" s="647"/>
      <c r="B282" s="63"/>
      <c r="C282" s="677"/>
      <c r="D282" s="601"/>
      <c r="E282" s="648"/>
      <c r="F282" s="610"/>
      <c r="G282" s="649"/>
      <c r="H282" s="650"/>
      <c r="I282" s="542"/>
      <c r="J282" s="650"/>
      <c r="K282" s="650"/>
      <c r="L282" s="529"/>
      <c r="M282" s="543"/>
      <c r="N282" s="543"/>
      <c r="O282" s="651">
        <f t="shared" si="846"/>
        <v>0</v>
      </c>
      <c r="P282" s="1090">
        <f t="shared" si="847"/>
        <v>0</v>
      </c>
      <c r="Q282" s="641">
        <f t="shared" si="825"/>
        <v>0</v>
      </c>
      <c r="R282" s="640">
        <v>1</v>
      </c>
      <c r="S282" s="640" t="str">
        <f t="shared" si="826"/>
        <v>BUKU KAS UMUM</v>
      </c>
      <c r="T282" s="641">
        <f t="shared" si="827"/>
        <v>0</v>
      </c>
      <c r="U282" s="641">
        <f t="shared" si="828"/>
        <v>0</v>
      </c>
      <c r="V282" s="641">
        <f t="shared" si="829"/>
        <v>0</v>
      </c>
      <c r="W282" s="1082">
        <f t="shared" si="848"/>
        <v>0</v>
      </c>
      <c r="X282" s="641">
        <f t="shared" si="830"/>
        <v>0</v>
      </c>
      <c r="Y282" s="640">
        <f t="shared" si="849"/>
        <v>1</v>
      </c>
      <c r="Z282" s="640" t="str">
        <f t="shared" si="831"/>
        <v>BUKU KAS UMUM</v>
      </c>
      <c r="AA282" s="1083">
        <f t="shared" si="832"/>
        <v>0</v>
      </c>
      <c r="AB282" s="1055">
        <v>10</v>
      </c>
      <c r="AC282" s="1056" t="str">
        <f t="shared" si="850"/>
        <v>BUKU PEMBANTU PAJAK UP &amp; LS</v>
      </c>
      <c r="AD282" s="1057">
        <f t="shared" si="851"/>
        <v>0</v>
      </c>
      <c r="AE282" s="1057">
        <f t="shared" si="852"/>
        <v>0</v>
      </c>
      <c r="AF282" s="1057">
        <f t="shared" si="853"/>
        <v>0</v>
      </c>
      <c r="AG282" s="1057">
        <f t="shared" si="854"/>
        <v>0</v>
      </c>
      <c r="AH282" s="1057">
        <f t="shared" si="855"/>
        <v>0</v>
      </c>
      <c r="AI282" s="1058">
        <f t="shared" si="781"/>
        <v>10</v>
      </c>
      <c r="AJ282" s="1058" t="str">
        <f t="shared" si="856"/>
        <v>BUKU PEMBANTU PAJAK UP &amp; LS</v>
      </c>
      <c r="AK282" s="1059">
        <f t="shared" si="833"/>
        <v>0</v>
      </c>
      <c r="AL282" s="1014">
        <v>2</v>
      </c>
      <c r="AM282" s="1015" t="str">
        <f t="shared" si="857"/>
        <v>BUKU PEMBANTU KAS TUNAI</v>
      </c>
      <c r="AN282" s="1016">
        <f t="shared" si="834"/>
        <v>0</v>
      </c>
      <c r="AO282" s="1015">
        <f t="shared" si="782"/>
        <v>2</v>
      </c>
      <c r="AP282" s="1015" t="str">
        <f t="shared" si="858"/>
        <v>BUKU PEMBANTU KAS TUNAI</v>
      </c>
      <c r="AQ282" s="1017">
        <f t="shared" si="754"/>
        <v>0</v>
      </c>
      <c r="AR282" s="979">
        <v>3</v>
      </c>
      <c r="AS282" s="980" t="str">
        <f t="shared" si="859"/>
        <v>BUKU PEMBANTU BANK</v>
      </c>
      <c r="AT282" s="981">
        <f t="shared" si="835"/>
        <v>0</v>
      </c>
      <c r="AU282" s="981">
        <f t="shared" si="836"/>
        <v>0</v>
      </c>
      <c r="AV282" s="982">
        <f t="shared" si="860"/>
        <v>0</v>
      </c>
      <c r="AW282" s="983">
        <f t="shared" si="783"/>
        <v>3</v>
      </c>
      <c r="AX282" s="980" t="str">
        <f t="shared" si="861"/>
        <v>BUKU PEMBANTU BANK</v>
      </c>
      <c r="AY282" s="984">
        <f t="shared" si="837"/>
        <v>0</v>
      </c>
      <c r="AZ282" s="702">
        <v>4</v>
      </c>
      <c r="BA282" s="649" t="str">
        <f t="shared" si="862"/>
        <v>BUKU PEMBANTU BPP</v>
      </c>
      <c r="BB282" s="651">
        <f t="shared" si="755"/>
        <v>0</v>
      </c>
      <c r="BC282" s="650">
        <f t="shared" si="784"/>
        <v>4</v>
      </c>
      <c r="BD282" s="649" t="str">
        <f t="shared" si="863"/>
        <v>BUKU PEMBANTU BPP</v>
      </c>
      <c r="BE282" s="709">
        <f t="shared" si="756"/>
        <v>0</v>
      </c>
      <c r="BF282" s="944">
        <v>5</v>
      </c>
      <c r="BG282" s="945" t="str">
        <f t="shared" si="864"/>
        <v>BUKU PEMBANTU UANG PERSEDIAAN</v>
      </c>
      <c r="BH282" s="946">
        <f t="shared" si="838"/>
        <v>0</v>
      </c>
      <c r="BI282" s="945">
        <f t="shared" si="785"/>
        <v>5</v>
      </c>
      <c r="BJ282" s="947" t="str">
        <f t="shared" si="865"/>
        <v>BUKU PEMBANTU UANG PERSEDIAAN</v>
      </c>
      <c r="BK282" s="948">
        <f t="shared" si="757"/>
        <v>0</v>
      </c>
      <c r="BL282" s="909">
        <v>6</v>
      </c>
      <c r="BM282" s="910" t="str">
        <f t="shared" si="866"/>
        <v>BUKU PEMBANTU LS BENDAHARA</v>
      </c>
      <c r="BN282" s="911">
        <f t="shared" si="839"/>
        <v>0</v>
      </c>
      <c r="BO282" s="910">
        <f t="shared" si="786"/>
        <v>6</v>
      </c>
      <c r="BP282" s="912" t="str">
        <f t="shared" si="867"/>
        <v>BUKU PEMBANTU LS BENDAHARA</v>
      </c>
      <c r="BQ282" s="913">
        <f t="shared" si="840"/>
        <v>0</v>
      </c>
      <c r="BR282" s="702">
        <v>7</v>
      </c>
      <c r="BS282" s="650" t="str">
        <f t="shared" si="868"/>
        <v>BUKU PEMBANTU UANG MUKA PERJADIN</v>
      </c>
      <c r="BT282" s="651">
        <f t="shared" si="841"/>
        <v>0</v>
      </c>
      <c r="BU282" s="650">
        <f t="shared" si="787"/>
        <v>7</v>
      </c>
      <c r="BV282" s="649" t="str">
        <f t="shared" si="869"/>
        <v>BUKU PEMBANTU UANG MUKA PERJADIN</v>
      </c>
      <c r="BW282" s="709">
        <f t="shared" si="842"/>
        <v>0</v>
      </c>
      <c r="BX282" s="873">
        <v>8</v>
      </c>
      <c r="BY282" s="874" t="str">
        <f t="shared" si="870"/>
        <v>BUKU PEMBANTU PAJAK UP</v>
      </c>
      <c r="BZ282" s="875">
        <f t="shared" si="749"/>
        <v>0</v>
      </c>
      <c r="CA282" s="876">
        <f t="shared" si="788"/>
        <v>8</v>
      </c>
      <c r="CB282" s="874" t="str">
        <f t="shared" si="871"/>
        <v>BUKU PEMBANTU PAJAK UP</v>
      </c>
      <c r="CC282" s="877">
        <f t="shared" si="758"/>
        <v>0</v>
      </c>
      <c r="CD282" s="805">
        <v>9</v>
      </c>
      <c r="CE282" s="806" t="str">
        <f t="shared" si="872"/>
        <v>BUKU PEMBANTU BUNGA REKENING</v>
      </c>
      <c r="CF282" s="807">
        <f t="shared" si="843"/>
        <v>0</v>
      </c>
      <c r="CG282" s="806">
        <f t="shared" si="789"/>
        <v>9</v>
      </c>
      <c r="CH282" s="806" t="str">
        <f t="shared" si="873"/>
        <v>BUKU PEMBANTU BUNGA REKENING</v>
      </c>
      <c r="CI282" s="808">
        <f t="shared" si="844"/>
        <v>0</v>
      </c>
      <c r="CJ282" s="835">
        <v>10</v>
      </c>
      <c r="CK282" s="836" t="str">
        <f t="shared" si="874"/>
        <v>BUKU PEMBANTU PAJAK UP &amp; LS</v>
      </c>
      <c r="CL282" s="837">
        <f t="shared" si="875"/>
        <v>0</v>
      </c>
      <c r="CM282" s="836">
        <f t="shared" si="790"/>
        <v>10</v>
      </c>
      <c r="CN282" s="836" t="str">
        <f t="shared" si="876"/>
        <v>BUKU PEMBANTU PAJAK UP &amp; LS</v>
      </c>
      <c r="CO282" s="838">
        <f t="shared" si="877"/>
        <v>0</v>
      </c>
      <c r="CP282" s="786">
        <f t="shared" si="878"/>
        <v>0</v>
      </c>
      <c r="CQ282" s="787">
        <f t="shared" si="879"/>
        <v>0</v>
      </c>
      <c r="CR282" s="782">
        <f t="shared" si="880"/>
        <v>0</v>
      </c>
      <c r="CS282" s="733">
        <v>11</v>
      </c>
      <c r="CT282" s="734" t="str">
        <f t="shared" si="881"/>
        <v>BUKU PENGESAHAN BELANJA</v>
      </c>
      <c r="CU282" s="735">
        <f t="shared" si="882"/>
        <v>0</v>
      </c>
      <c r="CV282" s="734">
        <f t="shared" si="791"/>
        <v>11</v>
      </c>
      <c r="CW282" s="736" t="str">
        <f t="shared" si="883"/>
        <v>BUKU PENGESAHAN BELANJA</v>
      </c>
      <c r="CX282" s="737">
        <f t="shared" si="884"/>
        <v>0</v>
      </c>
      <c r="CY282" s="769">
        <v>12</v>
      </c>
      <c r="CZ282" s="770" t="str">
        <f t="shared" si="845"/>
        <v>BUKU PENGEMBALIAN BELANJA</v>
      </c>
      <c r="DA282" s="771">
        <f t="shared" si="730"/>
        <v>0</v>
      </c>
      <c r="DB282" s="770">
        <f t="shared" si="704"/>
        <v>12</v>
      </c>
      <c r="DC282" s="770" t="str">
        <f t="shared" si="885"/>
        <v>BUKU PENGEMBALIAN BELANJA</v>
      </c>
      <c r="DD282" s="772">
        <f t="shared" si="886"/>
        <v>0</v>
      </c>
    </row>
    <row r="283" spans="1:108" x14ac:dyDescent="0.2">
      <c r="A283" s="647"/>
      <c r="B283" s="63"/>
      <c r="C283" s="677"/>
      <c r="D283" s="540"/>
      <c r="E283" s="648"/>
      <c r="F283" s="610"/>
      <c r="G283" s="649"/>
      <c r="H283" s="650"/>
      <c r="I283" s="542"/>
      <c r="J283" s="650"/>
      <c r="K283" s="650"/>
      <c r="L283" s="529"/>
      <c r="M283" s="543"/>
      <c r="N283" s="543"/>
      <c r="O283" s="651">
        <f t="shared" si="846"/>
        <v>0</v>
      </c>
      <c r="P283" s="1090">
        <f t="shared" si="847"/>
        <v>0</v>
      </c>
      <c r="Q283" s="641">
        <f t="shared" si="825"/>
        <v>0</v>
      </c>
      <c r="R283" s="640">
        <v>1</v>
      </c>
      <c r="S283" s="640" t="str">
        <f t="shared" si="826"/>
        <v>BUKU KAS UMUM</v>
      </c>
      <c r="T283" s="641">
        <f t="shared" si="827"/>
        <v>0</v>
      </c>
      <c r="U283" s="641">
        <f t="shared" si="828"/>
        <v>0</v>
      </c>
      <c r="V283" s="641">
        <f t="shared" si="829"/>
        <v>0</v>
      </c>
      <c r="W283" s="1082">
        <f t="shared" si="848"/>
        <v>0</v>
      </c>
      <c r="X283" s="641">
        <f t="shared" si="830"/>
        <v>0</v>
      </c>
      <c r="Y283" s="640">
        <f t="shared" si="849"/>
        <v>1</v>
      </c>
      <c r="Z283" s="640" t="str">
        <f t="shared" si="831"/>
        <v>BUKU KAS UMUM</v>
      </c>
      <c r="AA283" s="1083">
        <f t="shared" si="832"/>
        <v>0</v>
      </c>
      <c r="AB283" s="1055">
        <v>10</v>
      </c>
      <c r="AC283" s="1056" t="str">
        <f t="shared" si="850"/>
        <v>BUKU PEMBANTU PAJAK UP &amp; LS</v>
      </c>
      <c r="AD283" s="1057">
        <f t="shared" si="851"/>
        <v>0</v>
      </c>
      <c r="AE283" s="1057">
        <f t="shared" si="852"/>
        <v>0</v>
      </c>
      <c r="AF283" s="1057">
        <f t="shared" si="853"/>
        <v>0</v>
      </c>
      <c r="AG283" s="1057">
        <f t="shared" si="854"/>
        <v>0</v>
      </c>
      <c r="AH283" s="1057">
        <f t="shared" si="855"/>
        <v>0</v>
      </c>
      <c r="AI283" s="1058">
        <f t="shared" si="781"/>
        <v>10</v>
      </c>
      <c r="AJ283" s="1058" t="str">
        <f t="shared" si="856"/>
        <v>BUKU PEMBANTU PAJAK UP &amp; LS</v>
      </c>
      <c r="AK283" s="1059">
        <f t="shared" si="833"/>
        <v>0</v>
      </c>
      <c r="AL283" s="1014">
        <v>2</v>
      </c>
      <c r="AM283" s="1015" t="str">
        <f t="shared" si="857"/>
        <v>BUKU PEMBANTU KAS TUNAI</v>
      </c>
      <c r="AN283" s="1016">
        <f t="shared" si="834"/>
        <v>0</v>
      </c>
      <c r="AO283" s="1015">
        <f t="shared" si="782"/>
        <v>2</v>
      </c>
      <c r="AP283" s="1015" t="str">
        <f t="shared" si="858"/>
        <v>BUKU PEMBANTU KAS TUNAI</v>
      </c>
      <c r="AQ283" s="1017">
        <f t="shared" si="754"/>
        <v>0</v>
      </c>
      <c r="AR283" s="979">
        <v>3</v>
      </c>
      <c r="AS283" s="980" t="str">
        <f t="shared" si="859"/>
        <v>BUKU PEMBANTU BANK</v>
      </c>
      <c r="AT283" s="981">
        <f t="shared" si="835"/>
        <v>0</v>
      </c>
      <c r="AU283" s="981">
        <f t="shared" si="836"/>
        <v>0</v>
      </c>
      <c r="AV283" s="982">
        <f t="shared" si="860"/>
        <v>0</v>
      </c>
      <c r="AW283" s="983">
        <f t="shared" si="783"/>
        <v>3</v>
      </c>
      <c r="AX283" s="980" t="str">
        <f t="shared" si="861"/>
        <v>BUKU PEMBANTU BANK</v>
      </c>
      <c r="AY283" s="984">
        <f t="shared" si="837"/>
        <v>0</v>
      </c>
      <c r="AZ283" s="702">
        <v>4</v>
      </c>
      <c r="BA283" s="649" t="str">
        <f t="shared" si="862"/>
        <v>BUKU PEMBANTU BPP</v>
      </c>
      <c r="BB283" s="651">
        <f t="shared" si="755"/>
        <v>0</v>
      </c>
      <c r="BC283" s="650">
        <f t="shared" si="784"/>
        <v>4</v>
      </c>
      <c r="BD283" s="649" t="str">
        <f t="shared" si="863"/>
        <v>BUKU PEMBANTU BPP</v>
      </c>
      <c r="BE283" s="709">
        <f t="shared" si="756"/>
        <v>0</v>
      </c>
      <c r="BF283" s="944">
        <v>5</v>
      </c>
      <c r="BG283" s="945" t="str">
        <f t="shared" si="864"/>
        <v>BUKU PEMBANTU UANG PERSEDIAAN</v>
      </c>
      <c r="BH283" s="946">
        <f t="shared" si="838"/>
        <v>0</v>
      </c>
      <c r="BI283" s="945">
        <f t="shared" si="785"/>
        <v>5</v>
      </c>
      <c r="BJ283" s="947" t="str">
        <f t="shared" si="865"/>
        <v>BUKU PEMBANTU UANG PERSEDIAAN</v>
      </c>
      <c r="BK283" s="948">
        <f t="shared" si="757"/>
        <v>0</v>
      </c>
      <c r="BL283" s="909">
        <v>6</v>
      </c>
      <c r="BM283" s="910" t="str">
        <f t="shared" si="866"/>
        <v>BUKU PEMBANTU LS BENDAHARA</v>
      </c>
      <c r="BN283" s="911">
        <f t="shared" si="839"/>
        <v>0</v>
      </c>
      <c r="BO283" s="910">
        <f t="shared" si="786"/>
        <v>6</v>
      </c>
      <c r="BP283" s="912" t="str">
        <f t="shared" si="867"/>
        <v>BUKU PEMBANTU LS BENDAHARA</v>
      </c>
      <c r="BQ283" s="913">
        <f t="shared" si="840"/>
        <v>0</v>
      </c>
      <c r="BR283" s="702">
        <v>7</v>
      </c>
      <c r="BS283" s="650" t="str">
        <f t="shared" si="868"/>
        <v>BUKU PEMBANTU UANG MUKA PERJADIN</v>
      </c>
      <c r="BT283" s="651">
        <f t="shared" si="841"/>
        <v>0</v>
      </c>
      <c r="BU283" s="650">
        <f t="shared" si="787"/>
        <v>7</v>
      </c>
      <c r="BV283" s="649" t="str">
        <f t="shared" si="869"/>
        <v>BUKU PEMBANTU UANG MUKA PERJADIN</v>
      </c>
      <c r="BW283" s="709">
        <f t="shared" si="842"/>
        <v>0</v>
      </c>
      <c r="BX283" s="873">
        <v>8</v>
      </c>
      <c r="BY283" s="874" t="str">
        <f t="shared" si="870"/>
        <v>BUKU PEMBANTU PAJAK UP</v>
      </c>
      <c r="BZ283" s="875">
        <f t="shared" si="749"/>
        <v>0</v>
      </c>
      <c r="CA283" s="876">
        <f t="shared" si="788"/>
        <v>8</v>
      </c>
      <c r="CB283" s="874" t="str">
        <f t="shared" si="871"/>
        <v>BUKU PEMBANTU PAJAK UP</v>
      </c>
      <c r="CC283" s="877">
        <f t="shared" si="758"/>
        <v>0</v>
      </c>
      <c r="CD283" s="805">
        <v>9</v>
      </c>
      <c r="CE283" s="806" t="str">
        <f t="shared" si="872"/>
        <v>BUKU PEMBANTU BUNGA REKENING</v>
      </c>
      <c r="CF283" s="807">
        <f t="shared" si="843"/>
        <v>0</v>
      </c>
      <c r="CG283" s="806">
        <f t="shared" si="789"/>
        <v>9</v>
      </c>
      <c r="CH283" s="806" t="str">
        <f t="shared" si="873"/>
        <v>BUKU PEMBANTU BUNGA REKENING</v>
      </c>
      <c r="CI283" s="808">
        <f t="shared" si="844"/>
        <v>0</v>
      </c>
      <c r="CJ283" s="835">
        <v>10</v>
      </c>
      <c r="CK283" s="836" t="str">
        <f t="shared" si="874"/>
        <v>BUKU PEMBANTU PAJAK UP &amp; LS</v>
      </c>
      <c r="CL283" s="837">
        <f t="shared" si="875"/>
        <v>0</v>
      </c>
      <c r="CM283" s="836">
        <f t="shared" si="790"/>
        <v>10</v>
      </c>
      <c r="CN283" s="836" t="str">
        <f t="shared" si="876"/>
        <v>BUKU PEMBANTU PAJAK UP &amp; LS</v>
      </c>
      <c r="CO283" s="838">
        <f t="shared" si="877"/>
        <v>0</v>
      </c>
      <c r="CP283" s="786">
        <f t="shared" si="878"/>
        <v>0</v>
      </c>
      <c r="CQ283" s="787">
        <f t="shared" si="879"/>
        <v>0</v>
      </c>
      <c r="CR283" s="782">
        <f t="shared" si="880"/>
        <v>0</v>
      </c>
      <c r="CS283" s="733">
        <v>11</v>
      </c>
      <c r="CT283" s="734" t="str">
        <f t="shared" si="881"/>
        <v>BUKU PENGESAHAN BELANJA</v>
      </c>
      <c r="CU283" s="735">
        <f t="shared" si="882"/>
        <v>0</v>
      </c>
      <c r="CV283" s="734">
        <f t="shared" si="791"/>
        <v>11</v>
      </c>
      <c r="CW283" s="736" t="str">
        <f t="shared" si="883"/>
        <v>BUKU PENGESAHAN BELANJA</v>
      </c>
      <c r="CX283" s="737">
        <f t="shared" si="884"/>
        <v>0</v>
      </c>
      <c r="CY283" s="769">
        <v>12</v>
      </c>
      <c r="CZ283" s="770" t="str">
        <f t="shared" si="845"/>
        <v>BUKU PENGEMBALIAN BELANJA</v>
      </c>
      <c r="DA283" s="771">
        <f t="shared" si="730"/>
        <v>0</v>
      </c>
      <c r="DB283" s="770">
        <f t="shared" si="704"/>
        <v>12</v>
      </c>
      <c r="DC283" s="770" t="str">
        <f t="shared" si="885"/>
        <v>BUKU PENGEMBALIAN BELANJA</v>
      </c>
      <c r="DD283" s="772">
        <f t="shared" si="886"/>
        <v>0</v>
      </c>
    </row>
    <row r="284" spans="1:108" x14ac:dyDescent="0.2">
      <c r="A284" s="647"/>
      <c r="B284" s="63"/>
      <c r="C284" s="677"/>
      <c r="D284" s="601"/>
      <c r="E284" s="648"/>
      <c r="F284" s="610"/>
      <c r="G284" s="649"/>
      <c r="H284" s="650"/>
      <c r="I284" s="542"/>
      <c r="J284" s="650"/>
      <c r="K284" s="650"/>
      <c r="L284" s="529"/>
      <c r="M284" s="543"/>
      <c r="N284" s="543"/>
      <c r="O284" s="651">
        <f t="shared" si="846"/>
        <v>0</v>
      </c>
      <c r="P284" s="1090">
        <f t="shared" si="847"/>
        <v>0</v>
      </c>
      <c r="Q284" s="641">
        <f t="shared" si="825"/>
        <v>0</v>
      </c>
      <c r="R284" s="640">
        <v>1</v>
      </c>
      <c r="S284" s="640" t="str">
        <f t="shared" si="826"/>
        <v>BUKU KAS UMUM</v>
      </c>
      <c r="T284" s="641">
        <f t="shared" si="827"/>
        <v>0</v>
      </c>
      <c r="U284" s="641">
        <f t="shared" si="828"/>
        <v>0</v>
      </c>
      <c r="V284" s="641">
        <f t="shared" si="829"/>
        <v>0</v>
      </c>
      <c r="W284" s="1082">
        <f t="shared" si="848"/>
        <v>0</v>
      </c>
      <c r="X284" s="641">
        <f t="shared" si="830"/>
        <v>0</v>
      </c>
      <c r="Y284" s="640">
        <f t="shared" si="849"/>
        <v>1</v>
      </c>
      <c r="Z284" s="640" t="str">
        <f t="shared" si="831"/>
        <v>BUKU KAS UMUM</v>
      </c>
      <c r="AA284" s="1083">
        <f t="shared" si="832"/>
        <v>0</v>
      </c>
      <c r="AB284" s="1055">
        <v>10</v>
      </c>
      <c r="AC284" s="1056" t="str">
        <f t="shared" si="850"/>
        <v>BUKU PEMBANTU PAJAK UP &amp; LS</v>
      </c>
      <c r="AD284" s="1057">
        <f t="shared" si="851"/>
        <v>0</v>
      </c>
      <c r="AE284" s="1057">
        <f t="shared" si="852"/>
        <v>0</v>
      </c>
      <c r="AF284" s="1057">
        <f t="shared" si="853"/>
        <v>0</v>
      </c>
      <c r="AG284" s="1057">
        <f t="shared" si="854"/>
        <v>0</v>
      </c>
      <c r="AH284" s="1057">
        <f t="shared" si="855"/>
        <v>0</v>
      </c>
      <c r="AI284" s="1058">
        <f t="shared" si="781"/>
        <v>10</v>
      </c>
      <c r="AJ284" s="1058" t="str">
        <f t="shared" si="856"/>
        <v>BUKU PEMBANTU PAJAK UP &amp; LS</v>
      </c>
      <c r="AK284" s="1059">
        <f t="shared" si="833"/>
        <v>0</v>
      </c>
      <c r="AL284" s="1014">
        <v>2</v>
      </c>
      <c r="AM284" s="1015" t="str">
        <f t="shared" si="857"/>
        <v>BUKU PEMBANTU KAS TUNAI</v>
      </c>
      <c r="AN284" s="1016">
        <f t="shared" si="834"/>
        <v>0</v>
      </c>
      <c r="AO284" s="1015">
        <f t="shared" si="782"/>
        <v>2</v>
      </c>
      <c r="AP284" s="1015" t="str">
        <f t="shared" si="858"/>
        <v>BUKU PEMBANTU KAS TUNAI</v>
      </c>
      <c r="AQ284" s="1017">
        <f t="shared" si="754"/>
        <v>0</v>
      </c>
      <c r="AR284" s="979">
        <v>3</v>
      </c>
      <c r="AS284" s="980" t="str">
        <f t="shared" si="859"/>
        <v>BUKU PEMBANTU BANK</v>
      </c>
      <c r="AT284" s="981">
        <f t="shared" si="835"/>
        <v>0</v>
      </c>
      <c r="AU284" s="981">
        <f t="shared" si="836"/>
        <v>0</v>
      </c>
      <c r="AV284" s="982">
        <f t="shared" si="860"/>
        <v>0</v>
      </c>
      <c r="AW284" s="983">
        <f t="shared" si="783"/>
        <v>3</v>
      </c>
      <c r="AX284" s="980" t="str">
        <f t="shared" si="861"/>
        <v>BUKU PEMBANTU BANK</v>
      </c>
      <c r="AY284" s="984">
        <f t="shared" si="837"/>
        <v>0</v>
      </c>
      <c r="AZ284" s="702">
        <v>4</v>
      </c>
      <c r="BA284" s="649" t="str">
        <f t="shared" si="862"/>
        <v>BUKU PEMBANTU BPP</v>
      </c>
      <c r="BB284" s="651">
        <f t="shared" si="755"/>
        <v>0</v>
      </c>
      <c r="BC284" s="650">
        <f t="shared" si="784"/>
        <v>4</v>
      </c>
      <c r="BD284" s="649" t="str">
        <f t="shared" si="863"/>
        <v>BUKU PEMBANTU BPP</v>
      </c>
      <c r="BE284" s="709">
        <f t="shared" si="756"/>
        <v>0</v>
      </c>
      <c r="BF284" s="944">
        <v>5</v>
      </c>
      <c r="BG284" s="945" t="str">
        <f t="shared" si="864"/>
        <v>BUKU PEMBANTU UANG PERSEDIAAN</v>
      </c>
      <c r="BH284" s="946">
        <f t="shared" si="838"/>
        <v>0</v>
      </c>
      <c r="BI284" s="945">
        <f t="shared" si="785"/>
        <v>5</v>
      </c>
      <c r="BJ284" s="947" t="str">
        <f t="shared" si="865"/>
        <v>BUKU PEMBANTU UANG PERSEDIAAN</v>
      </c>
      <c r="BK284" s="948">
        <f t="shared" si="757"/>
        <v>0</v>
      </c>
      <c r="BL284" s="909">
        <v>6</v>
      </c>
      <c r="BM284" s="910" t="str">
        <f t="shared" si="866"/>
        <v>BUKU PEMBANTU LS BENDAHARA</v>
      </c>
      <c r="BN284" s="911">
        <f t="shared" si="839"/>
        <v>0</v>
      </c>
      <c r="BO284" s="910">
        <f t="shared" si="786"/>
        <v>6</v>
      </c>
      <c r="BP284" s="912" t="str">
        <f t="shared" si="867"/>
        <v>BUKU PEMBANTU LS BENDAHARA</v>
      </c>
      <c r="BQ284" s="913">
        <f t="shared" si="840"/>
        <v>0</v>
      </c>
      <c r="BR284" s="702">
        <v>7</v>
      </c>
      <c r="BS284" s="650" t="str">
        <f t="shared" si="868"/>
        <v>BUKU PEMBANTU UANG MUKA PERJADIN</v>
      </c>
      <c r="BT284" s="651">
        <f t="shared" si="841"/>
        <v>0</v>
      </c>
      <c r="BU284" s="650">
        <f t="shared" si="787"/>
        <v>7</v>
      </c>
      <c r="BV284" s="649" t="str">
        <f t="shared" si="869"/>
        <v>BUKU PEMBANTU UANG MUKA PERJADIN</v>
      </c>
      <c r="BW284" s="709">
        <f t="shared" si="842"/>
        <v>0</v>
      </c>
      <c r="BX284" s="873">
        <v>8</v>
      </c>
      <c r="BY284" s="874" t="str">
        <f t="shared" si="870"/>
        <v>BUKU PEMBANTU PAJAK UP</v>
      </c>
      <c r="BZ284" s="875">
        <f t="shared" si="749"/>
        <v>0</v>
      </c>
      <c r="CA284" s="876">
        <f t="shared" si="788"/>
        <v>8</v>
      </c>
      <c r="CB284" s="874" t="str">
        <f t="shared" si="871"/>
        <v>BUKU PEMBANTU PAJAK UP</v>
      </c>
      <c r="CC284" s="877">
        <f t="shared" si="758"/>
        <v>0</v>
      </c>
      <c r="CD284" s="805">
        <v>9</v>
      </c>
      <c r="CE284" s="806" t="str">
        <f t="shared" si="872"/>
        <v>BUKU PEMBANTU BUNGA REKENING</v>
      </c>
      <c r="CF284" s="807">
        <f t="shared" si="843"/>
        <v>0</v>
      </c>
      <c r="CG284" s="806">
        <f t="shared" si="789"/>
        <v>9</v>
      </c>
      <c r="CH284" s="806" t="str">
        <f t="shared" si="873"/>
        <v>BUKU PEMBANTU BUNGA REKENING</v>
      </c>
      <c r="CI284" s="808">
        <f t="shared" si="844"/>
        <v>0</v>
      </c>
      <c r="CJ284" s="835">
        <v>10</v>
      </c>
      <c r="CK284" s="836" t="str">
        <f t="shared" si="874"/>
        <v>BUKU PEMBANTU PAJAK UP &amp; LS</v>
      </c>
      <c r="CL284" s="837">
        <f t="shared" si="875"/>
        <v>0</v>
      </c>
      <c r="CM284" s="836">
        <f t="shared" si="790"/>
        <v>10</v>
      </c>
      <c r="CN284" s="836" t="str">
        <f t="shared" si="876"/>
        <v>BUKU PEMBANTU PAJAK UP &amp; LS</v>
      </c>
      <c r="CO284" s="838">
        <f t="shared" si="877"/>
        <v>0</v>
      </c>
      <c r="CP284" s="786">
        <f t="shared" si="878"/>
        <v>0</v>
      </c>
      <c r="CQ284" s="787">
        <f t="shared" si="879"/>
        <v>0</v>
      </c>
      <c r="CR284" s="782">
        <f t="shared" si="880"/>
        <v>0</v>
      </c>
      <c r="CS284" s="733">
        <v>11</v>
      </c>
      <c r="CT284" s="734" t="str">
        <f t="shared" si="881"/>
        <v>BUKU PENGESAHAN BELANJA</v>
      </c>
      <c r="CU284" s="735">
        <f t="shared" si="882"/>
        <v>0</v>
      </c>
      <c r="CV284" s="734">
        <f t="shared" si="791"/>
        <v>11</v>
      </c>
      <c r="CW284" s="736" t="str">
        <f t="shared" si="883"/>
        <v>BUKU PENGESAHAN BELANJA</v>
      </c>
      <c r="CX284" s="737">
        <f t="shared" si="884"/>
        <v>0</v>
      </c>
      <c r="CY284" s="769">
        <v>12</v>
      </c>
      <c r="CZ284" s="770" t="str">
        <f t="shared" si="845"/>
        <v>BUKU PENGEMBALIAN BELANJA</v>
      </c>
      <c r="DA284" s="771">
        <f t="shared" si="730"/>
        <v>0</v>
      </c>
      <c r="DB284" s="770">
        <f t="shared" si="704"/>
        <v>12</v>
      </c>
      <c r="DC284" s="770" t="str">
        <f t="shared" si="885"/>
        <v>BUKU PENGEMBALIAN BELANJA</v>
      </c>
      <c r="DD284" s="772">
        <f t="shared" si="886"/>
        <v>0</v>
      </c>
    </row>
    <row r="285" spans="1:108" x14ac:dyDescent="0.2">
      <c r="A285" s="647"/>
      <c r="B285" s="63"/>
      <c r="C285" s="677"/>
      <c r="D285" s="540"/>
      <c r="E285" s="648"/>
      <c r="F285" s="610"/>
      <c r="G285" s="649"/>
      <c r="H285" s="650"/>
      <c r="I285" s="542"/>
      <c r="J285" s="650"/>
      <c r="K285" s="650"/>
      <c r="L285" s="529"/>
      <c r="M285" s="543"/>
      <c r="N285" s="543"/>
      <c r="O285" s="651">
        <f t="shared" si="846"/>
        <v>0</v>
      </c>
      <c r="P285" s="1090">
        <f t="shared" si="847"/>
        <v>0</v>
      </c>
      <c r="Q285" s="641">
        <f t="shared" si="825"/>
        <v>0</v>
      </c>
      <c r="R285" s="640">
        <v>1</v>
      </c>
      <c r="S285" s="640" t="str">
        <f t="shared" si="826"/>
        <v>BUKU KAS UMUM</v>
      </c>
      <c r="T285" s="641">
        <f t="shared" si="827"/>
        <v>0</v>
      </c>
      <c r="U285" s="641">
        <f t="shared" si="828"/>
        <v>0</v>
      </c>
      <c r="V285" s="641">
        <f t="shared" si="829"/>
        <v>0</v>
      </c>
      <c r="W285" s="1082">
        <f t="shared" si="848"/>
        <v>0</v>
      </c>
      <c r="X285" s="641">
        <f t="shared" si="830"/>
        <v>0</v>
      </c>
      <c r="Y285" s="640">
        <f t="shared" si="849"/>
        <v>1</v>
      </c>
      <c r="Z285" s="640" t="str">
        <f t="shared" si="831"/>
        <v>BUKU KAS UMUM</v>
      </c>
      <c r="AA285" s="1083">
        <f t="shared" si="832"/>
        <v>0</v>
      </c>
      <c r="AB285" s="1055">
        <v>10</v>
      </c>
      <c r="AC285" s="1056" t="str">
        <f t="shared" si="850"/>
        <v>BUKU PEMBANTU PAJAK UP &amp; LS</v>
      </c>
      <c r="AD285" s="1057">
        <f t="shared" si="851"/>
        <v>0</v>
      </c>
      <c r="AE285" s="1057">
        <f t="shared" si="852"/>
        <v>0</v>
      </c>
      <c r="AF285" s="1057">
        <f t="shared" si="853"/>
        <v>0</v>
      </c>
      <c r="AG285" s="1057">
        <f t="shared" si="854"/>
        <v>0</v>
      </c>
      <c r="AH285" s="1057">
        <f t="shared" si="855"/>
        <v>0</v>
      </c>
      <c r="AI285" s="1058">
        <f t="shared" si="781"/>
        <v>10</v>
      </c>
      <c r="AJ285" s="1058" t="str">
        <f t="shared" si="856"/>
        <v>BUKU PEMBANTU PAJAK UP &amp; LS</v>
      </c>
      <c r="AK285" s="1059">
        <f t="shared" si="833"/>
        <v>0</v>
      </c>
      <c r="AL285" s="1014">
        <v>2</v>
      </c>
      <c r="AM285" s="1015" t="str">
        <f t="shared" si="857"/>
        <v>BUKU PEMBANTU KAS TUNAI</v>
      </c>
      <c r="AN285" s="1016">
        <f t="shared" si="834"/>
        <v>0</v>
      </c>
      <c r="AO285" s="1015">
        <f t="shared" si="782"/>
        <v>2</v>
      </c>
      <c r="AP285" s="1015" t="str">
        <f t="shared" si="858"/>
        <v>BUKU PEMBANTU KAS TUNAI</v>
      </c>
      <c r="AQ285" s="1017">
        <f t="shared" si="754"/>
        <v>0</v>
      </c>
      <c r="AR285" s="979">
        <v>3</v>
      </c>
      <c r="AS285" s="980" t="str">
        <f t="shared" si="859"/>
        <v>BUKU PEMBANTU BANK</v>
      </c>
      <c r="AT285" s="981">
        <f t="shared" si="835"/>
        <v>0</v>
      </c>
      <c r="AU285" s="981">
        <f t="shared" si="836"/>
        <v>0</v>
      </c>
      <c r="AV285" s="982">
        <f t="shared" si="860"/>
        <v>0</v>
      </c>
      <c r="AW285" s="983">
        <f t="shared" si="783"/>
        <v>3</v>
      </c>
      <c r="AX285" s="980" t="str">
        <f t="shared" si="861"/>
        <v>BUKU PEMBANTU BANK</v>
      </c>
      <c r="AY285" s="984">
        <f t="shared" si="837"/>
        <v>0</v>
      </c>
      <c r="AZ285" s="702">
        <v>4</v>
      </c>
      <c r="BA285" s="649" t="str">
        <f t="shared" si="862"/>
        <v>BUKU PEMBANTU BPP</v>
      </c>
      <c r="BB285" s="651">
        <f t="shared" si="755"/>
        <v>0</v>
      </c>
      <c r="BC285" s="650">
        <f t="shared" si="784"/>
        <v>4</v>
      </c>
      <c r="BD285" s="649" t="str">
        <f t="shared" si="863"/>
        <v>BUKU PEMBANTU BPP</v>
      </c>
      <c r="BE285" s="709">
        <f t="shared" si="756"/>
        <v>0</v>
      </c>
      <c r="BF285" s="944">
        <v>5</v>
      </c>
      <c r="BG285" s="945" t="str">
        <f t="shared" si="864"/>
        <v>BUKU PEMBANTU UANG PERSEDIAAN</v>
      </c>
      <c r="BH285" s="946">
        <f t="shared" si="838"/>
        <v>0</v>
      </c>
      <c r="BI285" s="945">
        <f t="shared" si="785"/>
        <v>5</v>
      </c>
      <c r="BJ285" s="947" t="str">
        <f t="shared" si="865"/>
        <v>BUKU PEMBANTU UANG PERSEDIAAN</v>
      </c>
      <c r="BK285" s="948">
        <f t="shared" si="757"/>
        <v>0</v>
      </c>
      <c r="BL285" s="909">
        <v>6</v>
      </c>
      <c r="BM285" s="910" t="str">
        <f t="shared" si="866"/>
        <v>BUKU PEMBANTU LS BENDAHARA</v>
      </c>
      <c r="BN285" s="911">
        <f t="shared" si="839"/>
        <v>0</v>
      </c>
      <c r="BO285" s="910">
        <f t="shared" si="786"/>
        <v>6</v>
      </c>
      <c r="BP285" s="912" t="str">
        <f t="shared" si="867"/>
        <v>BUKU PEMBANTU LS BENDAHARA</v>
      </c>
      <c r="BQ285" s="913">
        <f t="shared" si="840"/>
        <v>0</v>
      </c>
      <c r="BR285" s="702">
        <v>7</v>
      </c>
      <c r="BS285" s="650" t="str">
        <f t="shared" si="868"/>
        <v>BUKU PEMBANTU UANG MUKA PERJADIN</v>
      </c>
      <c r="BT285" s="651">
        <f t="shared" si="841"/>
        <v>0</v>
      </c>
      <c r="BU285" s="650">
        <f t="shared" si="787"/>
        <v>7</v>
      </c>
      <c r="BV285" s="649" t="str">
        <f t="shared" si="869"/>
        <v>BUKU PEMBANTU UANG MUKA PERJADIN</v>
      </c>
      <c r="BW285" s="709">
        <f t="shared" si="842"/>
        <v>0</v>
      </c>
      <c r="BX285" s="873">
        <v>8</v>
      </c>
      <c r="BY285" s="874" t="str">
        <f t="shared" si="870"/>
        <v>BUKU PEMBANTU PAJAK UP</v>
      </c>
      <c r="BZ285" s="875">
        <f t="shared" si="749"/>
        <v>0</v>
      </c>
      <c r="CA285" s="876">
        <f t="shared" si="788"/>
        <v>8</v>
      </c>
      <c r="CB285" s="874" t="str">
        <f t="shared" si="871"/>
        <v>BUKU PEMBANTU PAJAK UP</v>
      </c>
      <c r="CC285" s="877">
        <f t="shared" si="758"/>
        <v>0</v>
      </c>
      <c r="CD285" s="805">
        <v>9</v>
      </c>
      <c r="CE285" s="806" t="str">
        <f t="shared" si="872"/>
        <v>BUKU PEMBANTU BUNGA REKENING</v>
      </c>
      <c r="CF285" s="807">
        <f t="shared" si="843"/>
        <v>0</v>
      </c>
      <c r="CG285" s="806">
        <f t="shared" si="789"/>
        <v>9</v>
      </c>
      <c r="CH285" s="806" t="str">
        <f t="shared" si="873"/>
        <v>BUKU PEMBANTU BUNGA REKENING</v>
      </c>
      <c r="CI285" s="808">
        <f t="shared" si="844"/>
        <v>0</v>
      </c>
      <c r="CJ285" s="835">
        <v>10</v>
      </c>
      <c r="CK285" s="836" t="str">
        <f t="shared" si="874"/>
        <v>BUKU PEMBANTU PAJAK UP &amp; LS</v>
      </c>
      <c r="CL285" s="837">
        <f t="shared" si="875"/>
        <v>0</v>
      </c>
      <c r="CM285" s="836">
        <f t="shared" si="790"/>
        <v>10</v>
      </c>
      <c r="CN285" s="836" t="str">
        <f t="shared" si="876"/>
        <v>BUKU PEMBANTU PAJAK UP &amp; LS</v>
      </c>
      <c r="CO285" s="838">
        <f t="shared" si="877"/>
        <v>0</v>
      </c>
      <c r="CP285" s="786">
        <f t="shared" si="878"/>
        <v>0</v>
      </c>
      <c r="CQ285" s="787">
        <f t="shared" si="879"/>
        <v>0</v>
      </c>
      <c r="CR285" s="782">
        <f t="shared" si="880"/>
        <v>0</v>
      </c>
      <c r="CS285" s="733">
        <v>11</v>
      </c>
      <c r="CT285" s="734" t="str">
        <f t="shared" si="881"/>
        <v>BUKU PENGESAHAN BELANJA</v>
      </c>
      <c r="CU285" s="735">
        <f t="shared" si="882"/>
        <v>0</v>
      </c>
      <c r="CV285" s="734">
        <f t="shared" si="791"/>
        <v>11</v>
      </c>
      <c r="CW285" s="736" t="str">
        <f t="shared" si="883"/>
        <v>BUKU PENGESAHAN BELANJA</v>
      </c>
      <c r="CX285" s="737">
        <f t="shared" si="884"/>
        <v>0</v>
      </c>
      <c r="CY285" s="769">
        <v>12</v>
      </c>
      <c r="CZ285" s="770" t="str">
        <f t="shared" si="845"/>
        <v>BUKU PENGEMBALIAN BELANJA</v>
      </c>
      <c r="DA285" s="771">
        <f t="shared" si="730"/>
        <v>0</v>
      </c>
      <c r="DB285" s="770">
        <f t="shared" ref="DB285:DB354" si="909">CY285</f>
        <v>12</v>
      </c>
      <c r="DC285" s="770" t="str">
        <f t="shared" si="885"/>
        <v>BUKU PENGEMBALIAN BELANJA</v>
      </c>
      <c r="DD285" s="772">
        <f t="shared" si="886"/>
        <v>0</v>
      </c>
    </row>
    <row r="286" spans="1:108" x14ac:dyDescent="0.2">
      <c r="A286" s="647"/>
      <c r="B286" s="63"/>
      <c r="C286" s="677"/>
      <c r="D286" s="601"/>
      <c r="E286" s="648"/>
      <c r="F286" s="610"/>
      <c r="G286" s="649"/>
      <c r="H286" s="650"/>
      <c r="I286" s="542"/>
      <c r="J286" s="650"/>
      <c r="K286" s="650"/>
      <c r="L286" s="529"/>
      <c r="M286" s="543"/>
      <c r="N286" s="543"/>
      <c r="O286" s="651">
        <f t="shared" si="846"/>
        <v>0</v>
      </c>
      <c r="P286" s="1090">
        <f t="shared" si="847"/>
        <v>0</v>
      </c>
      <c r="Q286" s="641">
        <f t="shared" si="825"/>
        <v>0</v>
      </c>
      <c r="R286" s="640">
        <v>1</v>
      </c>
      <c r="S286" s="640" t="str">
        <f t="shared" si="826"/>
        <v>BUKU KAS UMUM</v>
      </c>
      <c r="T286" s="641">
        <f t="shared" si="827"/>
        <v>0</v>
      </c>
      <c r="U286" s="641">
        <f t="shared" si="828"/>
        <v>0</v>
      </c>
      <c r="V286" s="641">
        <f t="shared" si="829"/>
        <v>0</v>
      </c>
      <c r="W286" s="1082">
        <f t="shared" si="848"/>
        <v>0</v>
      </c>
      <c r="X286" s="641">
        <f t="shared" si="830"/>
        <v>0</v>
      </c>
      <c r="Y286" s="640">
        <f t="shared" si="849"/>
        <v>1</v>
      </c>
      <c r="Z286" s="640" t="str">
        <f t="shared" si="831"/>
        <v>BUKU KAS UMUM</v>
      </c>
      <c r="AA286" s="1083">
        <f t="shared" si="832"/>
        <v>0</v>
      </c>
      <c r="AB286" s="1055">
        <v>10</v>
      </c>
      <c r="AC286" s="1056" t="str">
        <f t="shared" si="850"/>
        <v>BUKU PEMBANTU PAJAK UP &amp; LS</v>
      </c>
      <c r="AD286" s="1057">
        <f t="shared" si="851"/>
        <v>0</v>
      </c>
      <c r="AE286" s="1057">
        <f t="shared" si="852"/>
        <v>0</v>
      </c>
      <c r="AF286" s="1057">
        <f t="shared" si="853"/>
        <v>0</v>
      </c>
      <c r="AG286" s="1057">
        <f t="shared" si="854"/>
        <v>0</v>
      </c>
      <c r="AH286" s="1057">
        <f t="shared" si="855"/>
        <v>0</v>
      </c>
      <c r="AI286" s="1058">
        <f t="shared" si="781"/>
        <v>10</v>
      </c>
      <c r="AJ286" s="1058" t="str">
        <f t="shared" si="856"/>
        <v>BUKU PEMBANTU PAJAK UP &amp; LS</v>
      </c>
      <c r="AK286" s="1059">
        <f t="shared" si="833"/>
        <v>0</v>
      </c>
      <c r="AL286" s="1014">
        <v>2</v>
      </c>
      <c r="AM286" s="1015" t="str">
        <f t="shared" si="857"/>
        <v>BUKU PEMBANTU KAS TUNAI</v>
      </c>
      <c r="AN286" s="1016">
        <f t="shared" si="834"/>
        <v>0</v>
      </c>
      <c r="AO286" s="1015">
        <f t="shared" si="782"/>
        <v>2</v>
      </c>
      <c r="AP286" s="1015" t="str">
        <f t="shared" si="858"/>
        <v>BUKU PEMBANTU KAS TUNAI</v>
      </c>
      <c r="AQ286" s="1017">
        <f t="shared" si="754"/>
        <v>0</v>
      </c>
      <c r="AR286" s="979">
        <v>3</v>
      </c>
      <c r="AS286" s="980" t="str">
        <f t="shared" si="859"/>
        <v>BUKU PEMBANTU BANK</v>
      </c>
      <c r="AT286" s="981">
        <f t="shared" si="835"/>
        <v>0</v>
      </c>
      <c r="AU286" s="981">
        <f t="shared" si="836"/>
        <v>0</v>
      </c>
      <c r="AV286" s="982">
        <f t="shared" si="860"/>
        <v>0</v>
      </c>
      <c r="AW286" s="983">
        <f t="shared" si="783"/>
        <v>3</v>
      </c>
      <c r="AX286" s="980" t="str">
        <f t="shared" si="861"/>
        <v>BUKU PEMBANTU BANK</v>
      </c>
      <c r="AY286" s="984">
        <f t="shared" si="837"/>
        <v>0</v>
      </c>
      <c r="AZ286" s="702">
        <v>4</v>
      </c>
      <c r="BA286" s="649" t="str">
        <f t="shared" si="862"/>
        <v>BUKU PEMBANTU BPP</v>
      </c>
      <c r="BB286" s="651">
        <f t="shared" si="755"/>
        <v>0</v>
      </c>
      <c r="BC286" s="650">
        <f t="shared" si="784"/>
        <v>4</v>
      </c>
      <c r="BD286" s="649" t="str">
        <f t="shared" si="863"/>
        <v>BUKU PEMBANTU BPP</v>
      </c>
      <c r="BE286" s="709">
        <f t="shared" si="756"/>
        <v>0</v>
      </c>
      <c r="BF286" s="944">
        <v>5</v>
      </c>
      <c r="BG286" s="945" t="str">
        <f t="shared" si="864"/>
        <v>BUKU PEMBANTU UANG PERSEDIAAN</v>
      </c>
      <c r="BH286" s="946">
        <f t="shared" si="838"/>
        <v>0</v>
      </c>
      <c r="BI286" s="945">
        <f t="shared" si="785"/>
        <v>5</v>
      </c>
      <c r="BJ286" s="947" t="str">
        <f t="shared" si="865"/>
        <v>BUKU PEMBANTU UANG PERSEDIAAN</v>
      </c>
      <c r="BK286" s="948">
        <f t="shared" si="757"/>
        <v>0</v>
      </c>
      <c r="BL286" s="909">
        <v>6</v>
      </c>
      <c r="BM286" s="910" t="str">
        <f t="shared" si="866"/>
        <v>BUKU PEMBANTU LS BENDAHARA</v>
      </c>
      <c r="BN286" s="911">
        <f t="shared" si="839"/>
        <v>0</v>
      </c>
      <c r="BO286" s="910">
        <f t="shared" si="786"/>
        <v>6</v>
      </c>
      <c r="BP286" s="912" t="str">
        <f t="shared" si="867"/>
        <v>BUKU PEMBANTU LS BENDAHARA</v>
      </c>
      <c r="BQ286" s="913">
        <f t="shared" si="840"/>
        <v>0</v>
      </c>
      <c r="BR286" s="702">
        <v>7</v>
      </c>
      <c r="BS286" s="650" t="str">
        <f t="shared" si="868"/>
        <v>BUKU PEMBANTU UANG MUKA PERJADIN</v>
      </c>
      <c r="BT286" s="651">
        <f t="shared" si="841"/>
        <v>0</v>
      </c>
      <c r="BU286" s="650">
        <f t="shared" si="787"/>
        <v>7</v>
      </c>
      <c r="BV286" s="649" t="str">
        <f t="shared" si="869"/>
        <v>BUKU PEMBANTU UANG MUKA PERJADIN</v>
      </c>
      <c r="BW286" s="709">
        <f t="shared" si="842"/>
        <v>0</v>
      </c>
      <c r="BX286" s="873">
        <v>8</v>
      </c>
      <c r="BY286" s="874" t="str">
        <f t="shared" si="870"/>
        <v>BUKU PEMBANTU PAJAK UP</v>
      </c>
      <c r="BZ286" s="875">
        <f t="shared" si="749"/>
        <v>0</v>
      </c>
      <c r="CA286" s="876">
        <f t="shared" si="788"/>
        <v>8</v>
      </c>
      <c r="CB286" s="874" t="str">
        <f t="shared" si="871"/>
        <v>BUKU PEMBANTU PAJAK UP</v>
      </c>
      <c r="CC286" s="877">
        <f t="shared" si="758"/>
        <v>0</v>
      </c>
      <c r="CD286" s="805">
        <v>9</v>
      </c>
      <c r="CE286" s="806" t="str">
        <f t="shared" si="872"/>
        <v>BUKU PEMBANTU BUNGA REKENING</v>
      </c>
      <c r="CF286" s="807">
        <f t="shared" si="843"/>
        <v>0</v>
      </c>
      <c r="CG286" s="806">
        <f t="shared" si="789"/>
        <v>9</v>
      </c>
      <c r="CH286" s="806" t="str">
        <f t="shared" si="873"/>
        <v>BUKU PEMBANTU BUNGA REKENING</v>
      </c>
      <c r="CI286" s="808">
        <f t="shared" si="844"/>
        <v>0</v>
      </c>
      <c r="CJ286" s="835">
        <v>10</v>
      </c>
      <c r="CK286" s="836" t="str">
        <f t="shared" si="874"/>
        <v>BUKU PEMBANTU PAJAK UP &amp; LS</v>
      </c>
      <c r="CL286" s="837">
        <f t="shared" si="875"/>
        <v>0</v>
      </c>
      <c r="CM286" s="836">
        <f t="shared" si="790"/>
        <v>10</v>
      </c>
      <c r="CN286" s="836" t="str">
        <f t="shared" si="876"/>
        <v>BUKU PEMBANTU PAJAK UP &amp; LS</v>
      </c>
      <c r="CO286" s="838">
        <f t="shared" si="877"/>
        <v>0</v>
      </c>
      <c r="CP286" s="786">
        <f t="shared" si="878"/>
        <v>0</v>
      </c>
      <c r="CQ286" s="787">
        <f t="shared" si="879"/>
        <v>0</v>
      </c>
      <c r="CR286" s="782">
        <f t="shared" si="880"/>
        <v>0</v>
      </c>
      <c r="CS286" s="733">
        <v>11</v>
      </c>
      <c r="CT286" s="734" t="str">
        <f t="shared" si="881"/>
        <v>BUKU PENGESAHAN BELANJA</v>
      </c>
      <c r="CU286" s="735">
        <f t="shared" si="882"/>
        <v>0</v>
      </c>
      <c r="CV286" s="734">
        <f t="shared" si="791"/>
        <v>11</v>
      </c>
      <c r="CW286" s="736" t="str">
        <f t="shared" si="883"/>
        <v>BUKU PENGESAHAN BELANJA</v>
      </c>
      <c r="CX286" s="737">
        <f t="shared" si="884"/>
        <v>0</v>
      </c>
      <c r="CY286" s="769">
        <v>12</v>
      </c>
      <c r="CZ286" s="770" t="str">
        <f t="shared" si="845"/>
        <v>BUKU PENGEMBALIAN BELANJA</v>
      </c>
      <c r="DA286" s="771">
        <f t="shared" si="730"/>
        <v>0</v>
      </c>
      <c r="DB286" s="770">
        <f t="shared" si="909"/>
        <v>12</v>
      </c>
      <c r="DC286" s="770" t="str">
        <f t="shared" si="885"/>
        <v>BUKU PENGEMBALIAN BELANJA</v>
      </c>
      <c r="DD286" s="772">
        <f t="shared" si="886"/>
        <v>0</v>
      </c>
    </row>
    <row r="287" spans="1:108" x14ac:dyDescent="0.2">
      <c r="A287" s="647"/>
      <c r="B287" s="63"/>
      <c r="C287" s="677"/>
      <c r="D287" s="540"/>
      <c r="E287" s="648"/>
      <c r="F287" s="610"/>
      <c r="G287" s="649"/>
      <c r="H287" s="650"/>
      <c r="I287" s="542"/>
      <c r="J287" s="650"/>
      <c r="K287" s="650"/>
      <c r="L287" s="529"/>
      <c r="M287" s="543"/>
      <c r="N287" s="543"/>
      <c r="O287" s="651">
        <f t="shared" si="846"/>
        <v>0</v>
      </c>
      <c r="P287" s="1090">
        <f t="shared" si="847"/>
        <v>0</v>
      </c>
      <c r="Q287" s="641">
        <f t="shared" si="825"/>
        <v>0</v>
      </c>
      <c r="R287" s="640">
        <v>1</v>
      </c>
      <c r="S287" s="640" t="str">
        <f t="shared" si="826"/>
        <v>BUKU KAS UMUM</v>
      </c>
      <c r="T287" s="641">
        <f t="shared" si="827"/>
        <v>0</v>
      </c>
      <c r="U287" s="641">
        <f t="shared" si="828"/>
        <v>0</v>
      </c>
      <c r="V287" s="641">
        <f t="shared" si="829"/>
        <v>0</v>
      </c>
      <c r="W287" s="1082">
        <f t="shared" si="848"/>
        <v>0</v>
      </c>
      <c r="X287" s="641">
        <f t="shared" si="830"/>
        <v>0</v>
      </c>
      <c r="Y287" s="640">
        <f t="shared" si="849"/>
        <v>1</v>
      </c>
      <c r="Z287" s="640" t="str">
        <f t="shared" si="831"/>
        <v>BUKU KAS UMUM</v>
      </c>
      <c r="AA287" s="1083">
        <f t="shared" si="832"/>
        <v>0</v>
      </c>
      <c r="AB287" s="1055">
        <v>10</v>
      </c>
      <c r="AC287" s="1056" t="str">
        <f t="shared" si="850"/>
        <v>BUKU PEMBANTU PAJAK UP &amp; LS</v>
      </c>
      <c r="AD287" s="1057">
        <f t="shared" si="851"/>
        <v>0</v>
      </c>
      <c r="AE287" s="1057">
        <f t="shared" si="852"/>
        <v>0</v>
      </c>
      <c r="AF287" s="1057">
        <f t="shared" si="853"/>
        <v>0</v>
      </c>
      <c r="AG287" s="1057">
        <f t="shared" si="854"/>
        <v>0</v>
      </c>
      <c r="AH287" s="1057">
        <f t="shared" si="855"/>
        <v>0</v>
      </c>
      <c r="AI287" s="1058">
        <f t="shared" si="781"/>
        <v>10</v>
      </c>
      <c r="AJ287" s="1058" t="str">
        <f t="shared" si="856"/>
        <v>BUKU PEMBANTU PAJAK UP &amp; LS</v>
      </c>
      <c r="AK287" s="1059">
        <f t="shared" si="833"/>
        <v>0</v>
      </c>
      <c r="AL287" s="1014">
        <v>2</v>
      </c>
      <c r="AM287" s="1015" t="str">
        <f t="shared" si="857"/>
        <v>BUKU PEMBANTU KAS TUNAI</v>
      </c>
      <c r="AN287" s="1016">
        <f t="shared" si="834"/>
        <v>0</v>
      </c>
      <c r="AO287" s="1015">
        <f t="shared" si="782"/>
        <v>2</v>
      </c>
      <c r="AP287" s="1015" t="str">
        <f t="shared" si="858"/>
        <v>BUKU PEMBANTU KAS TUNAI</v>
      </c>
      <c r="AQ287" s="1017">
        <f t="shared" si="754"/>
        <v>0</v>
      </c>
      <c r="AR287" s="979">
        <v>3</v>
      </c>
      <c r="AS287" s="980" t="str">
        <f t="shared" si="859"/>
        <v>BUKU PEMBANTU BANK</v>
      </c>
      <c r="AT287" s="981">
        <f t="shared" si="835"/>
        <v>0</v>
      </c>
      <c r="AU287" s="981">
        <f t="shared" si="836"/>
        <v>0</v>
      </c>
      <c r="AV287" s="982">
        <f t="shared" si="860"/>
        <v>0</v>
      </c>
      <c r="AW287" s="983">
        <f t="shared" si="783"/>
        <v>3</v>
      </c>
      <c r="AX287" s="980" t="str">
        <f t="shared" si="861"/>
        <v>BUKU PEMBANTU BANK</v>
      </c>
      <c r="AY287" s="984">
        <f t="shared" si="837"/>
        <v>0</v>
      </c>
      <c r="AZ287" s="702">
        <v>4</v>
      </c>
      <c r="BA287" s="649" t="str">
        <f t="shared" si="862"/>
        <v>BUKU PEMBANTU BPP</v>
      </c>
      <c r="BB287" s="651">
        <f t="shared" si="755"/>
        <v>0</v>
      </c>
      <c r="BC287" s="650">
        <f t="shared" si="784"/>
        <v>4</v>
      </c>
      <c r="BD287" s="649" t="str">
        <f t="shared" si="863"/>
        <v>BUKU PEMBANTU BPP</v>
      </c>
      <c r="BE287" s="709">
        <f t="shared" si="756"/>
        <v>0</v>
      </c>
      <c r="BF287" s="944">
        <v>5</v>
      </c>
      <c r="BG287" s="945" t="str">
        <f t="shared" si="864"/>
        <v>BUKU PEMBANTU UANG PERSEDIAAN</v>
      </c>
      <c r="BH287" s="946">
        <f t="shared" si="838"/>
        <v>0</v>
      </c>
      <c r="BI287" s="945">
        <f t="shared" si="785"/>
        <v>5</v>
      </c>
      <c r="BJ287" s="947" t="str">
        <f t="shared" si="865"/>
        <v>BUKU PEMBANTU UANG PERSEDIAAN</v>
      </c>
      <c r="BK287" s="948">
        <f t="shared" si="757"/>
        <v>0</v>
      </c>
      <c r="BL287" s="909">
        <v>6</v>
      </c>
      <c r="BM287" s="910" t="str">
        <f t="shared" si="866"/>
        <v>BUKU PEMBANTU LS BENDAHARA</v>
      </c>
      <c r="BN287" s="911">
        <f t="shared" si="839"/>
        <v>0</v>
      </c>
      <c r="BO287" s="910">
        <f t="shared" si="786"/>
        <v>6</v>
      </c>
      <c r="BP287" s="912" t="str">
        <f t="shared" si="867"/>
        <v>BUKU PEMBANTU LS BENDAHARA</v>
      </c>
      <c r="BQ287" s="913">
        <f t="shared" si="840"/>
        <v>0</v>
      </c>
      <c r="BR287" s="702">
        <v>7</v>
      </c>
      <c r="BS287" s="650" t="str">
        <f t="shared" si="868"/>
        <v>BUKU PEMBANTU UANG MUKA PERJADIN</v>
      </c>
      <c r="BT287" s="651">
        <f t="shared" si="841"/>
        <v>0</v>
      </c>
      <c r="BU287" s="650">
        <f t="shared" si="787"/>
        <v>7</v>
      </c>
      <c r="BV287" s="649" t="str">
        <f t="shared" si="869"/>
        <v>BUKU PEMBANTU UANG MUKA PERJADIN</v>
      </c>
      <c r="BW287" s="709">
        <f t="shared" si="842"/>
        <v>0</v>
      </c>
      <c r="BX287" s="873">
        <v>8</v>
      </c>
      <c r="BY287" s="874" t="str">
        <f t="shared" si="870"/>
        <v>BUKU PEMBANTU PAJAK UP</v>
      </c>
      <c r="BZ287" s="875">
        <f t="shared" si="749"/>
        <v>0</v>
      </c>
      <c r="CA287" s="876">
        <f t="shared" si="788"/>
        <v>8</v>
      </c>
      <c r="CB287" s="874" t="str">
        <f t="shared" si="871"/>
        <v>BUKU PEMBANTU PAJAK UP</v>
      </c>
      <c r="CC287" s="877">
        <f t="shared" si="758"/>
        <v>0</v>
      </c>
      <c r="CD287" s="805">
        <v>9</v>
      </c>
      <c r="CE287" s="806" t="str">
        <f t="shared" si="872"/>
        <v>BUKU PEMBANTU BUNGA REKENING</v>
      </c>
      <c r="CF287" s="807">
        <f t="shared" si="843"/>
        <v>0</v>
      </c>
      <c r="CG287" s="806">
        <f t="shared" si="789"/>
        <v>9</v>
      </c>
      <c r="CH287" s="806" t="str">
        <f t="shared" si="873"/>
        <v>BUKU PEMBANTU BUNGA REKENING</v>
      </c>
      <c r="CI287" s="808">
        <f t="shared" si="844"/>
        <v>0</v>
      </c>
      <c r="CJ287" s="835">
        <v>10</v>
      </c>
      <c r="CK287" s="836" t="str">
        <f t="shared" si="874"/>
        <v>BUKU PEMBANTU PAJAK UP &amp; LS</v>
      </c>
      <c r="CL287" s="837">
        <f t="shared" si="875"/>
        <v>0</v>
      </c>
      <c r="CM287" s="836">
        <f t="shared" si="790"/>
        <v>10</v>
      </c>
      <c r="CN287" s="836" t="str">
        <f t="shared" si="876"/>
        <v>BUKU PEMBANTU PAJAK UP &amp; LS</v>
      </c>
      <c r="CO287" s="838">
        <f t="shared" si="877"/>
        <v>0</v>
      </c>
      <c r="CP287" s="786">
        <f t="shared" si="878"/>
        <v>0</v>
      </c>
      <c r="CQ287" s="787">
        <f t="shared" si="879"/>
        <v>0</v>
      </c>
      <c r="CR287" s="782">
        <f t="shared" si="880"/>
        <v>0</v>
      </c>
      <c r="CS287" s="733">
        <v>11</v>
      </c>
      <c r="CT287" s="734" t="str">
        <f t="shared" si="881"/>
        <v>BUKU PENGESAHAN BELANJA</v>
      </c>
      <c r="CU287" s="735">
        <f t="shared" si="882"/>
        <v>0</v>
      </c>
      <c r="CV287" s="734">
        <f t="shared" si="791"/>
        <v>11</v>
      </c>
      <c r="CW287" s="736" t="str">
        <f t="shared" si="883"/>
        <v>BUKU PENGESAHAN BELANJA</v>
      </c>
      <c r="CX287" s="737">
        <f t="shared" si="884"/>
        <v>0</v>
      </c>
      <c r="CY287" s="769">
        <v>12</v>
      </c>
      <c r="CZ287" s="770" t="str">
        <f t="shared" si="845"/>
        <v>BUKU PENGEMBALIAN BELANJA</v>
      </c>
      <c r="DA287" s="771">
        <f t="shared" si="730"/>
        <v>0</v>
      </c>
      <c r="DB287" s="770">
        <f t="shared" si="909"/>
        <v>12</v>
      </c>
      <c r="DC287" s="770" t="str">
        <f t="shared" si="885"/>
        <v>BUKU PENGEMBALIAN BELANJA</v>
      </c>
      <c r="DD287" s="772">
        <f t="shared" si="886"/>
        <v>0</v>
      </c>
    </row>
    <row r="288" spans="1:108" x14ac:dyDescent="0.2">
      <c r="A288" s="647"/>
      <c r="B288" s="63"/>
      <c r="C288" s="677"/>
      <c r="D288" s="601"/>
      <c r="E288" s="648"/>
      <c r="F288" s="610"/>
      <c r="G288" s="649"/>
      <c r="H288" s="650"/>
      <c r="I288" s="542"/>
      <c r="J288" s="650"/>
      <c r="K288" s="650"/>
      <c r="L288" s="529"/>
      <c r="M288" s="543"/>
      <c r="N288" s="543"/>
      <c r="O288" s="651">
        <f t="shared" si="846"/>
        <v>0</v>
      </c>
      <c r="P288" s="1090">
        <f t="shared" si="847"/>
        <v>0</v>
      </c>
      <c r="Q288" s="641">
        <f t="shared" si="825"/>
        <v>0</v>
      </c>
      <c r="R288" s="640">
        <v>1</v>
      </c>
      <c r="S288" s="640" t="str">
        <f t="shared" si="826"/>
        <v>BUKU KAS UMUM</v>
      </c>
      <c r="T288" s="641">
        <f t="shared" si="827"/>
        <v>0</v>
      </c>
      <c r="U288" s="641">
        <f t="shared" si="828"/>
        <v>0</v>
      </c>
      <c r="V288" s="641">
        <f t="shared" si="829"/>
        <v>0</v>
      </c>
      <c r="W288" s="1082">
        <f t="shared" si="848"/>
        <v>0</v>
      </c>
      <c r="X288" s="641">
        <f t="shared" si="830"/>
        <v>0</v>
      </c>
      <c r="Y288" s="640">
        <f t="shared" si="849"/>
        <v>1</v>
      </c>
      <c r="Z288" s="640" t="str">
        <f t="shared" si="831"/>
        <v>BUKU KAS UMUM</v>
      </c>
      <c r="AA288" s="1083">
        <f t="shared" si="832"/>
        <v>0</v>
      </c>
      <c r="AB288" s="1055">
        <v>10</v>
      </c>
      <c r="AC288" s="1056" t="str">
        <f t="shared" si="850"/>
        <v>BUKU PEMBANTU PAJAK UP &amp; LS</v>
      </c>
      <c r="AD288" s="1057">
        <f t="shared" si="851"/>
        <v>0</v>
      </c>
      <c r="AE288" s="1057">
        <f t="shared" si="852"/>
        <v>0</v>
      </c>
      <c r="AF288" s="1057">
        <f t="shared" si="853"/>
        <v>0</v>
      </c>
      <c r="AG288" s="1057">
        <f t="shared" si="854"/>
        <v>0</v>
      </c>
      <c r="AH288" s="1057">
        <f t="shared" si="855"/>
        <v>0</v>
      </c>
      <c r="AI288" s="1058">
        <f t="shared" si="781"/>
        <v>10</v>
      </c>
      <c r="AJ288" s="1058" t="str">
        <f t="shared" si="856"/>
        <v>BUKU PEMBANTU PAJAK UP &amp; LS</v>
      </c>
      <c r="AK288" s="1059">
        <f t="shared" si="833"/>
        <v>0</v>
      </c>
      <c r="AL288" s="1014">
        <v>2</v>
      </c>
      <c r="AM288" s="1015" t="str">
        <f t="shared" si="857"/>
        <v>BUKU PEMBANTU KAS TUNAI</v>
      </c>
      <c r="AN288" s="1016">
        <f t="shared" si="834"/>
        <v>0</v>
      </c>
      <c r="AO288" s="1015">
        <f t="shared" si="782"/>
        <v>2</v>
      </c>
      <c r="AP288" s="1015" t="str">
        <f t="shared" si="858"/>
        <v>BUKU PEMBANTU KAS TUNAI</v>
      </c>
      <c r="AQ288" s="1017">
        <f t="shared" si="754"/>
        <v>0</v>
      </c>
      <c r="AR288" s="979">
        <v>3</v>
      </c>
      <c r="AS288" s="980" t="str">
        <f t="shared" si="859"/>
        <v>BUKU PEMBANTU BANK</v>
      </c>
      <c r="AT288" s="981">
        <f t="shared" si="835"/>
        <v>0</v>
      </c>
      <c r="AU288" s="981">
        <f t="shared" si="836"/>
        <v>0</v>
      </c>
      <c r="AV288" s="982">
        <f t="shared" si="860"/>
        <v>0</v>
      </c>
      <c r="AW288" s="983">
        <f t="shared" si="783"/>
        <v>3</v>
      </c>
      <c r="AX288" s="980" t="str">
        <f t="shared" si="861"/>
        <v>BUKU PEMBANTU BANK</v>
      </c>
      <c r="AY288" s="984">
        <f t="shared" si="837"/>
        <v>0</v>
      </c>
      <c r="AZ288" s="702">
        <v>4</v>
      </c>
      <c r="BA288" s="649" t="str">
        <f t="shared" si="862"/>
        <v>BUKU PEMBANTU BPP</v>
      </c>
      <c r="BB288" s="651">
        <f t="shared" si="755"/>
        <v>0</v>
      </c>
      <c r="BC288" s="650">
        <f t="shared" si="784"/>
        <v>4</v>
      </c>
      <c r="BD288" s="649" t="str">
        <f t="shared" si="863"/>
        <v>BUKU PEMBANTU BPP</v>
      </c>
      <c r="BE288" s="709">
        <f t="shared" si="756"/>
        <v>0</v>
      </c>
      <c r="BF288" s="944">
        <v>5</v>
      </c>
      <c r="BG288" s="945" t="str">
        <f t="shared" si="864"/>
        <v>BUKU PEMBANTU UANG PERSEDIAAN</v>
      </c>
      <c r="BH288" s="946">
        <f t="shared" si="838"/>
        <v>0</v>
      </c>
      <c r="BI288" s="945">
        <f t="shared" si="785"/>
        <v>5</v>
      </c>
      <c r="BJ288" s="947" t="str">
        <f t="shared" si="865"/>
        <v>BUKU PEMBANTU UANG PERSEDIAAN</v>
      </c>
      <c r="BK288" s="948">
        <f t="shared" si="757"/>
        <v>0</v>
      </c>
      <c r="BL288" s="909">
        <v>6</v>
      </c>
      <c r="BM288" s="910" t="str">
        <f t="shared" si="866"/>
        <v>BUKU PEMBANTU LS BENDAHARA</v>
      </c>
      <c r="BN288" s="911">
        <f t="shared" si="839"/>
        <v>0</v>
      </c>
      <c r="BO288" s="910">
        <f t="shared" si="786"/>
        <v>6</v>
      </c>
      <c r="BP288" s="912" t="str">
        <f t="shared" si="867"/>
        <v>BUKU PEMBANTU LS BENDAHARA</v>
      </c>
      <c r="BQ288" s="913">
        <f t="shared" si="840"/>
        <v>0</v>
      </c>
      <c r="BR288" s="702">
        <v>7</v>
      </c>
      <c r="BS288" s="650" t="str">
        <f t="shared" si="868"/>
        <v>BUKU PEMBANTU UANG MUKA PERJADIN</v>
      </c>
      <c r="BT288" s="651">
        <f t="shared" si="841"/>
        <v>0</v>
      </c>
      <c r="BU288" s="650">
        <f t="shared" si="787"/>
        <v>7</v>
      </c>
      <c r="BV288" s="649" t="str">
        <f t="shared" si="869"/>
        <v>BUKU PEMBANTU UANG MUKA PERJADIN</v>
      </c>
      <c r="BW288" s="709">
        <f t="shared" si="842"/>
        <v>0</v>
      </c>
      <c r="BX288" s="873">
        <v>8</v>
      </c>
      <c r="BY288" s="874" t="str">
        <f t="shared" si="870"/>
        <v>BUKU PEMBANTU PAJAK UP</v>
      </c>
      <c r="BZ288" s="875">
        <f t="shared" si="749"/>
        <v>0</v>
      </c>
      <c r="CA288" s="876">
        <f t="shared" si="788"/>
        <v>8</v>
      </c>
      <c r="CB288" s="874" t="str">
        <f t="shared" si="871"/>
        <v>BUKU PEMBANTU PAJAK UP</v>
      </c>
      <c r="CC288" s="877">
        <f t="shared" si="758"/>
        <v>0</v>
      </c>
      <c r="CD288" s="805">
        <v>9</v>
      </c>
      <c r="CE288" s="806" t="str">
        <f t="shared" si="872"/>
        <v>BUKU PEMBANTU BUNGA REKENING</v>
      </c>
      <c r="CF288" s="807">
        <f t="shared" si="843"/>
        <v>0</v>
      </c>
      <c r="CG288" s="806">
        <f t="shared" si="789"/>
        <v>9</v>
      </c>
      <c r="CH288" s="806" t="str">
        <f t="shared" si="873"/>
        <v>BUKU PEMBANTU BUNGA REKENING</v>
      </c>
      <c r="CI288" s="808">
        <f t="shared" si="844"/>
        <v>0</v>
      </c>
      <c r="CJ288" s="835">
        <v>10</v>
      </c>
      <c r="CK288" s="836" t="str">
        <f t="shared" si="874"/>
        <v>BUKU PEMBANTU PAJAK UP &amp; LS</v>
      </c>
      <c r="CL288" s="837">
        <f t="shared" si="875"/>
        <v>0</v>
      </c>
      <c r="CM288" s="836">
        <f t="shared" si="790"/>
        <v>10</v>
      </c>
      <c r="CN288" s="836" t="str">
        <f t="shared" si="876"/>
        <v>BUKU PEMBANTU PAJAK UP &amp; LS</v>
      </c>
      <c r="CO288" s="838">
        <f t="shared" si="877"/>
        <v>0</v>
      </c>
      <c r="CP288" s="786">
        <f t="shared" si="878"/>
        <v>0</v>
      </c>
      <c r="CQ288" s="787">
        <f t="shared" si="879"/>
        <v>0</v>
      </c>
      <c r="CR288" s="782">
        <f t="shared" si="880"/>
        <v>0</v>
      </c>
      <c r="CS288" s="733">
        <v>11</v>
      </c>
      <c r="CT288" s="734" t="str">
        <f t="shared" si="881"/>
        <v>BUKU PENGESAHAN BELANJA</v>
      </c>
      <c r="CU288" s="735">
        <f t="shared" si="882"/>
        <v>0</v>
      </c>
      <c r="CV288" s="734">
        <f t="shared" si="791"/>
        <v>11</v>
      </c>
      <c r="CW288" s="736" t="str">
        <f t="shared" si="883"/>
        <v>BUKU PENGESAHAN BELANJA</v>
      </c>
      <c r="CX288" s="737">
        <f t="shared" si="884"/>
        <v>0</v>
      </c>
      <c r="CY288" s="769">
        <v>12</v>
      </c>
      <c r="CZ288" s="770" t="str">
        <f t="shared" si="845"/>
        <v>BUKU PENGEMBALIAN BELANJA</v>
      </c>
      <c r="DA288" s="771">
        <f t="shared" si="730"/>
        <v>0</v>
      </c>
      <c r="DB288" s="770">
        <f t="shared" si="909"/>
        <v>12</v>
      </c>
      <c r="DC288" s="770" t="str">
        <f t="shared" si="885"/>
        <v>BUKU PENGEMBALIAN BELANJA</v>
      </c>
      <c r="DD288" s="772">
        <f t="shared" si="886"/>
        <v>0</v>
      </c>
    </row>
    <row r="289" spans="1:108" x14ac:dyDescent="0.2">
      <c r="A289" s="647"/>
      <c r="B289" s="63"/>
      <c r="C289" s="677"/>
      <c r="D289" s="540"/>
      <c r="E289" s="648"/>
      <c r="F289" s="610"/>
      <c r="G289" s="649"/>
      <c r="H289" s="650"/>
      <c r="I289" s="542"/>
      <c r="J289" s="650"/>
      <c r="K289" s="650"/>
      <c r="L289" s="529"/>
      <c r="M289" s="543"/>
      <c r="N289" s="543"/>
      <c r="O289" s="651">
        <f t="shared" si="846"/>
        <v>0</v>
      </c>
      <c r="P289" s="1090">
        <f t="shared" si="847"/>
        <v>0</v>
      </c>
      <c r="Q289" s="641">
        <f t="shared" si="825"/>
        <v>0</v>
      </c>
      <c r="R289" s="640">
        <v>1</v>
      </c>
      <c r="S289" s="640" t="str">
        <f t="shared" si="826"/>
        <v>BUKU KAS UMUM</v>
      </c>
      <c r="T289" s="641">
        <f t="shared" si="827"/>
        <v>0</v>
      </c>
      <c r="U289" s="641">
        <f t="shared" si="828"/>
        <v>0</v>
      </c>
      <c r="V289" s="641">
        <f t="shared" si="829"/>
        <v>0</v>
      </c>
      <c r="W289" s="1082">
        <f t="shared" si="848"/>
        <v>0</v>
      </c>
      <c r="X289" s="641">
        <f t="shared" si="830"/>
        <v>0</v>
      </c>
      <c r="Y289" s="640">
        <f t="shared" si="849"/>
        <v>1</v>
      </c>
      <c r="Z289" s="640" t="str">
        <f t="shared" si="831"/>
        <v>BUKU KAS UMUM</v>
      </c>
      <c r="AA289" s="1083">
        <f t="shared" si="832"/>
        <v>0</v>
      </c>
      <c r="AB289" s="1055">
        <v>10</v>
      </c>
      <c r="AC289" s="1056" t="str">
        <f t="shared" si="850"/>
        <v>BUKU PEMBANTU PAJAK UP &amp; LS</v>
      </c>
      <c r="AD289" s="1057">
        <f t="shared" si="851"/>
        <v>0</v>
      </c>
      <c r="AE289" s="1057">
        <f t="shared" si="852"/>
        <v>0</v>
      </c>
      <c r="AF289" s="1057">
        <f t="shared" si="853"/>
        <v>0</v>
      </c>
      <c r="AG289" s="1057">
        <f t="shared" si="854"/>
        <v>0</v>
      </c>
      <c r="AH289" s="1057">
        <f t="shared" si="855"/>
        <v>0</v>
      </c>
      <c r="AI289" s="1058">
        <f t="shared" si="781"/>
        <v>10</v>
      </c>
      <c r="AJ289" s="1058" t="str">
        <f t="shared" si="856"/>
        <v>BUKU PEMBANTU PAJAK UP &amp; LS</v>
      </c>
      <c r="AK289" s="1059">
        <f t="shared" si="833"/>
        <v>0</v>
      </c>
      <c r="AL289" s="1014">
        <v>2</v>
      </c>
      <c r="AM289" s="1015" t="str">
        <f t="shared" si="857"/>
        <v>BUKU PEMBANTU KAS TUNAI</v>
      </c>
      <c r="AN289" s="1016">
        <f t="shared" si="834"/>
        <v>0</v>
      </c>
      <c r="AO289" s="1015">
        <f t="shared" si="782"/>
        <v>2</v>
      </c>
      <c r="AP289" s="1015" t="str">
        <f t="shared" si="858"/>
        <v>BUKU PEMBANTU KAS TUNAI</v>
      </c>
      <c r="AQ289" s="1017">
        <f t="shared" si="754"/>
        <v>0</v>
      </c>
      <c r="AR289" s="979">
        <v>3</v>
      </c>
      <c r="AS289" s="980" t="str">
        <f t="shared" si="859"/>
        <v>BUKU PEMBANTU BANK</v>
      </c>
      <c r="AT289" s="981">
        <f t="shared" si="835"/>
        <v>0</v>
      </c>
      <c r="AU289" s="981">
        <f t="shared" si="836"/>
        <v>0</v>
      </c>
      <c r="AV289" s="982">
        <f t="shared" si="860"/>
        <v>0</v>
      </c>
      <c r="AW289" s="983">
        <f t="shared" si="783"/>
        <v>3</v>
      </c>
      <c r="AX289" s="980" t="str">
        <f t="shared" si="861"/>
        <v>BUKU PEMBANTU BANK</v>
      </c>
      <c r="AY289" s="984">
        <f t="shared" si="837"/>
        <v>0</v>
      </c>
      <c r="AZ289" s="702">
        <v>4</v>
      </c>
      <c r="BA289" s="649" t="str">
        <f t="shared" si="862"/>
        <v>BUKU PEMBANTU BPP</v>
      </c>
      <c r="BB289" s="651">
        <f t="shared" si="755"/>
        <v>0</v>
      </c>
      <c r="BC289" s="650">
        <f t="shared" si="784"/>
        <v>4</v>
      </c>
      <c r="BD289" s="649" t="str">
        <f t="shared" si="863"/>
        <v>BUKU PEMBANTU BPP</v>
      </c>
      <c r="BE289" s="709">
        <f t="shared" si="756"/>
        <v>0</v>
      </c>
      <c r="BF289" s="944">
        <v>5</v>
      </c>
      <c r="BG289" s="945" t="str">
        <f t="shared" si="864"/>
        <v>BUKU PEMBANTU UANG PERSEDIAAN</v>
      </c>
      <c r="BH289" s="946">
        <f t="shared" si="838"/>
        <v>0</v>
      </c>
      <c r="BI289" s="945">
        <f t="shared" si="785"/>
        <v>5</v>
      </c>
      <c r="BJ289" s="947" t="str">
        <f t="shared" si="865"/>
        <v>BUKU PEMBANTU UANG PERSEDIAAN</v>
      </c>
      <c r="BK289" s="948">
        <f t="shared" si="757"/>
        <v>0</v>
      </c>
      <c r="BL289" s="909">
        <v>6</v>
      </c>
      <c r="BM289" s="910" t="str">
        <f t="shared" si="866"/>
        <v>BUKU PEMBANTU LS BENDAHARA</v>
      </c>
      <c r="BN289" s="911">
        <f t="shared" si="839"/>
        <v>0</v>
      </c>
      <c r="BO289" s="910">
        <f t="shared" si="786"/>
        <v>6</v>
      </c>
      <c r="BP289" s="912" t="str">
        <f t="shared" si="867"/>
        <v>BUKU PEMBANTU LS BENDAHARA</v>
      </c>
      <c r="BQ289" s="913">
        <f t="shared" si="840"/>
        <v>0</v>
      </c>
      <c r="BR289" s="702">
        <v>7</v>
      </c>
      <c r="BS289" s="650" t="str">
        <f t="shared" si="868"/>
        <v>BUKU PEMBANTU UANG MUKA PERJADIN</v>
      </c>
      <c r="BT289" s="651">
        <f t="shared" si="841"/>
        <v>0</v>
      </c>
      <c r="BU289" s="650">
        <f t="shared" si="787"/>
        <v>7</v>
      </c>
      <c r="BV289" s="649" t="str">
        <f t="shared" si="869"/>
        <v>BUKU PEMBANTU UANG MUKA PERJADIN</v>
      </c>
      <c r="BW289" s="709">
        <f t="shared" si="842"/>
        <v>0</v>
      </c>
      <c r="BX289" s="873">
        <v>8</v>
      </c>
      <c r="BY289" s="874" t="str">
        <f t="shared" si="870"/>
        <v>BUKU PEMBANTU PAJAK UP</v>
      </c>
      <c r="BZ289" s="875">
        <f t="shared" si="749"/>
        <v>0</v>
      </c>
      <c r="CA289" s="876">
        <f t="shared" si="788"/>
        <v>8</v>
      </c>
      <c r="CB289" s="874" t="str">
        <f t="shared" si="871"/>
        <v>BUKU PEMBANTU PAJAK UP</v>
      </c>
      <c r="CC289" s="877">
        <f t="shared" si="758"/>
        <v>0</v>
      </c>
      <c r="CD289" s="805">
        <v>9</v>
      </c>
      <c r="CE289" s="806" t="str">
        <f t="shared" si="872"/>
        <v>BUKU PEMBANTU BUNGA REKENING</v>
      </c>
      <c r="CF289" s="807">
        <f t="shared" si="843"/>
        <v>0</v>
      </c>
      <c r="CG289" s="806">
        <f t="shared" si="789"/>
        <v>9</v>
      </c>
      <c r="CH289" s="806" t="str">
        <f t="shared" si="873"/>
        <v>BUKU PEMBANTU BUNGA REKENING</v>
      </c>
      <c r="CI289" s="808">
        <f t="shared" si="844"/>
        <v>0</v>
      </c>
      <c r="CJ289" s="835">
        <v>10</v>
      </c>
      <c r="CK289" s="836" t="str">
        <f t="shared" si="874"/>
        <v>BUKU PEMBANTU PAJAK UP &amp; LS</v>
      </c>
      <c r="CL289" s="837">
        <f t="shared" si="875"/>
        <v>0</v>
      </c>
      <c r="CM289" s="836">
        <f t="shared" si="790"/>
        <v>10</v>
      </c>
      <c r="CN289" s="836" t="str">
        <f t="shared" si="876"/>
        <v>BUKU PEMBANTU PAJAK UP &amp; LS</v>
      </c>
      <c r="CO289" s="838">
        <f t="shared" si="877"/>
        <v>0</v>
      </c>
      <c r="CP289" s="786">
        <f t="shared" si="878"/>
        <v>0</v>
      </c>
      <c r="CQ289" s="787">
        <f t="shared" si="879"/>
        <v>0</v>
      </c>
      <c r="CR289" s="782">
        <f t="shared" si="880"/>
        <v>0</v>
      </c>
      <c r="CS289" s="733">
        <v>11</v>
      </c>
      <c r="CT289" s="734" t="str">
        <f t="shared" si="881"/>
        <v>BUKU PENGESAHAN BELANJA</v>
      </c>
      <c r="CU289" s="735">
        <f t="shared" si="882"/>
        <v>0</v>
      </c>
      <c r="CV289" s="734">
        <f t="shared" si="791"/>
        <v>11</v>
      </c>
      <c r="CW289" s="736" t="str">
        <f t="shared" si="883"/>
        <v>BUKU PENGESAHAN BELANJA</v>
      </c>
      <c r="CX289" s="737">
        <f t="shared" si="884"/>
        <v>0</v>
      </c>
      <c r="CY289" s="769">
        <v>12</v>
      </c>
      <c r="CZ289" s="770" t="str">
        <f t="shared" si="845"/>
        <v>BUKU PENGEMBALIAN BELANJA</v>
      </c>
      <c r="DA289" s="771">
        <f t="shared" si="730"/>
        <v>0</v>
      </c>
      <c r="DB289" s="770">
        <f t="shared" si="909"/>
        <v>12</v>
      </c>
      <c r="DC289" s="770" t="str">
        <f t="shared" si="885"/>
        <v>BUKU PENGEMBALIAN BELANJA</v>
      </c>
      <c r="DD289" s="772">
        <f t="shared" si="886"/>
        <v>0</v>
      </c>
    </row>
    <row r="290" spans="1:108" x14ac:dyDescent="0.2">
      <c r="A290" s="647"/>
      <c r="B290" s="63"/>
      <c r="C290" s="677"/>
      <c r="D290" s="601"/>
      <c r="E290" s="648"/>
      <c r="F290" s="610"/>
      <c r="G290" s="649"/>
      <c r="H290" s="650"/>
      <c r="I290" s="542"/>
      <c r="J290" s="650"/>
      <c r="K290" s="650"/>
      <c r="L290" s="529"/>
      <c r="M290" s="543"/>
      <c r="N290" s="543"/>
      <c r="O290" s="651">
        <f t="shared" si="846"/>
        <v>0</v>
      </c>
      <c r="P290" s="1090">
        <f t="shared" si="847"/>
        <v>0</v>
      </c>
      <c r="Q290" s="641">
        <f t="shared" si="825"/>
        <v>0</v>
      </c>
      <c r="R290" s="640">
        <v>1</v>
      </c>
      <c r="S290" s="640" t="str">
        <f t="shared" si="826"/>
        <v>BUKU KAS UMUM</v>
      </c>
      <c r="T290" s="641">
        <f t="shared" si="827"/>
        <v>0</v>
      </c>
      <c r="U290" s="641">
        <f t="shared" si="828"/>
        <v>0</v>
      </c>
      <c r="V290" s="641">
        <f t="shared" si="829"/>
        <v>0</v>
      </c>
      <c r="W290" s="1082">
        <f t="shared" si="848"/>
        <v>0</v>
      </c>
      <c r="X290" s="641">
        <f t="shared" si="830"/>
        <v>0</v>
      </c>
      <c r="Y290" s="640">
        <f t="shared" si="849"/>
        <v>1</v>
      </c>
      <c r="Z290" s="640" t="str">
        <f t="shared" si="831"/>
        <v>BUKU KAS UMUM</v>
      </c>
      <c r="AA290" s="1083">
        <f t="shared" si="832"/>
        <v>0</v>
      </c>
      <c r="AB290" s="1055">
        <v>10</v>
      </c>
      <c r="AC290" s="1056" t="str">
        <f t="shared" si="850"/>
        <v>BUKU PEMBANTU PAJAK UP &amp; LS</v>
      </c>
      <c r="AD290" s="1057">
        <f t="shared" si="851"/>
        <v>0</v>
      </c>
      <c r="AE290" s="1057">
        <f t="shared" si="852"/>
        <v>0</v>
      </c>
      <c r="AF290" s="1057">
        <f t="shared" si="853"/>
        <v>0</v>
      </c>
      <c r="AG290" s="1057">
        <f t="shared" si="854"/>
        <v>0</v>
      </c>
      <c r="AH290" s="1057">
        <f t="shared" si="855"/>
        <v>0</v>
      </c>
      <c r="AI290" s="1058">
        <f t="shared" si="781"/>
        <v>10</v>
      </c>
      <c r="AJ290" s="1058" t="str">
        <f t="shared" si="856"/>
        <v>BUKU PEMBANTU PAJAK UP &amp; LS</v>
      </c>
      <c r="AK290" s="1059">
        <f t="shared" si="833"/>
        <v>0</v>
      </c>
      <c r="AL290" s="1014">
        <v>2</v>
      </c>
      <c r="AM290" s="1015" t="str">
        <f t="shared" si="857"/>
        <v>BUKU PEMBANTU KAS TUNAI</v>
      </c>
      <c r="AN290" s="1016">
        <f t="shared" si="834"/>
        <v>0</v>
      </c>
      <c r="AO290" s="1015">
        <f t="shared" si="782"/>
        <v>2</v>
      </c>
      <c r="AP290" s="1015" t="str">
        <f t="shared" si="858"/>
        <v>BUKU PEMBANTU KAS TUNAI</v>
      </c>
      <c r="AQ290" s="1017">
        <f t="shared" si="754"/>
        <v>0</v>
      </c>
      <c r="AR290" s="979">
        <v>3</v>
      </c>
      <c r="AS290" s="980" t="str">
        <f t="shared" si="859"/>
        <v>BUKU PEMBANTU BANK</v>
      </c>
      <c r="AT290" s="981">
        <f t="shared" si="835"/>
        <v>0</v>
      </c>
      <c r="AU290" s="981">
        <f t="shared" si="836"/>
        <v>0</v>
      </c>
      <c r="AV290" s="982">
        <f t="shared" si="860"/>
        <v>0</v>
      </c>
      <c r="AW290" s="983">
        <f t="shared" si="783"/>
        <v>3</v>
      </c>
      <c r="AX290" s="980" t="str">
        <f t="shared" si="861"/>
        <v>BUKU PEMBANTU BANK</v>
      </c>
      <c r="AY290" s="984">
        <f t="shared" si="837"/>
        <v>0</v>
      </c>
      <c r="AZ290" s="702">
        <v>4</v>
      </c>
      <c r="BA290" s="649" t="str">
        <f t="shared" si="862"/>
        <v>BUKU PEMBANTU BPP</v>
      </c>
      <c r="BB290" s="651">
        <f t="shared" si="755"/>
        <v>0</v>
      </c>
      <c r="BC290" s="650">
        <f t="shared" si="784"/>
        <v>4</v>
      </c>
      <c r="BD290" s="649" t="str">
        <f t="shared" si="863"/>
        <v>BUKU PEMBANTU BPP</v>
      </c>
      <c r="BE290" s="709">
        <f t="shared" si="756"/>
        <v>0</v>
      </c>
      <c r="BF290" s="944">
        <v>5</v>
      </c>
      <c r="BG290" s="945" t="str">
        <f t="shared" si="864"/>
        <v>BUKU PEMBANTU UANG PERSEDIAAN</v>
      </c>
      <c r="BH290" s="946">
        <f t="shared" si="838"/>
        <v>0</v>
      </c>
      <c r="BI290" s="945">
        <f t="shared" si="785"/>
        <v>5</v>
      </c>
      <c r="BJ290" s="947" t="str">
        <f t="shared" si="865"/>
        <v>BUKU PEMBANTU UANG PERSEDIAAN</v>
      </c>
      <c r="BK290" s="948">
        <f t="shared" si="757"/>
        <v>0</v>
      </c>
      <c r="BL290" s="909">
        <v>6</v>
      </c>
      <c r="BM290" s="910" t="str">
        <f t="shared" si="866"/>
        <v>BUKU PEMBANTU LS BENDAHARA</v>
      </c>
      <c r="BN290" s="911">
        <f t="shared" si="839"/>
        <v>0</v>
      </c>
      <c r="BO290" s="910">
        <f t="shared" si="786"/>
        <v>6</v>
      </c>
      <c r="BP290" s="912" t="str">
        <f t="shared" si="867"/>
        <v>BUKU PEMBANTU LS BENDAHARA</v>
      </c>
      <c r="BQ290" s="913">
        <f t="shared" si="840"/>
        <v>0</v>
      </c>
      <c r="BR290" s="702">
        <v>7</v>
      </c>
      <c r="BS290" s="650" t="str">
        <f t="shared" si="868"/>
        <v>BUKU PEMBANTU UANG MUKA PERJADIN</v>
      </c>
      <c r="BT290" s="651">
        <f t="shared" si="841"/>
        <v>0</v>
      </c>
      <c r="BU290" s="650">
        <f t="shared" si="787"/>
        <v>7</v>
      </c>
      <c r="BV290" s="649" t="str">
        <f t="shared" si="869"/>
        <v>BUKU PEMBANTU UANG MUKA PERJADIN</v>
      </c>
      <c r="BW290" s="709">
        <f t="shared" si="842"/>
        <v>0</v>
      </c>
      <c r="BX290" s="873">
        <v>8</v>
      </c>
      <c r="BY290" s="874" t="str">
        <f t="shared" si="870"/>
        <v>BUKU PEMBANTU PAJAK UP</v>
      </c>
      <c r="BZ290" s="875">
        <f t="shared" si="749"/>
        <v>0</v>
      </c>
      <c r="CA290" s="876">
        <f t="shared" si="788"/>
        <v>8</v>
      </c>
      <c r="CB290" s="874" t="str">
        <f t="shared" si="871"/>
        <v>BUKU PEMBANTU PAJAK UP</v>
      </c>
      <c r="CC290" s="877">
        <f t="shared" si="758"/>
        <v>0</v>
      </c>
      <c r="CD290" s="805">
        <v>9</v>
      </c>
      <c r="CE290" s="806" t="str">
        <f t="shared" si="872"/>
        <v>BUKU PEMBANTU BUNGA REKENING</v>
      </c>
      <c r="CF290" s="807">
        <f t="shared" si="843"/>
        <v>0</v>
      </c>
      <c r="CG290" s="806">
        <f t="shared" si="789"/>
        <v>9</v>
      </c>
      <c r="CH290" s="806" t="str">
        <f t="shared" si="873"/>
        <v>BUKU PEMBANTU BUNGA REKENING</v>
      </c>
      <c r="CI290" s="808">
        <f t="shared" si="844"/>
        <v>0</v>
      </c>
      <c r="CJ290" s="835">
        <v>10</v>
      </c>
      <c r="CK290" s="836" t="str">
        <f t="shared" si="874"/>
        <v>BUKU PEMBANTU PAJAK UP &amp; LS</v>
      </c>
      <c r="CL290" s="837">
        <f t="shared" si="875"/>
        <v>0</v>
      </c>
      <c r="CM290" s="836">
        <f t="shared" si="790"/>
        <v>10</v>
      </c>
      <c r="CN290" s="836" t="str">
        <f t="shared" si="876"/>
        <v>BUKU PEMBANTU PAJAK UP &amp; LS</v>
      </c>
      <c r="CO290" s="838">
        <f t="shared" si="877"/>
        <v>0</v>
      </c>
      <c r="CP290" s="786">
        <f t="shared" si="878"/>
        <v>0</v>
      </c>
      <c r="CQ290" s="787">
        <f t="shared" si="879"/>
        <v>0</v>
      </c>
      <c r="CR290" s="782">
        <f t="shared" si="880"/>
        <v>0</v>
      </c>
      <c r="CS290" s="733">
        <v>11</v>
      </c>
      <c r="CT290" s="734" t="str">
        <f t="shared" si="881"/>
        <v>BUKU PENGESAHAN BELANJA</v>
      </c>
      <c r="CU290" s="735">
        <f t="shared" si="882"/>
        <v>0</v>
      </c>
      <c r="CV290" s="734">
        <f t="shared" si="791"/>
        <v>11</v>
      </c>
      <c r="CW290" s="736" t="str">
        <f t="shared" si="883"/>
        <v>BUKU PENGESAHAN BELANJA</v>
      </c>
      <c r="CX290" s="737">
        <f t="shared" si="884"/>
        <v>0</v>
      </c>
      <c r="CY290" s="769">
        <v>12</v>
      </c>
      <c r="CZ290" s="770" t="str">
        <f t="shared" si="845"/>
        <v>BUKU PENGEMBALIAN BELANJA</v>
      </c>
      <c r="DA290" s="771">
        <f t="shared" si="730"/>
        <v>0</v>
      </c>
      <c r="DB290" s="770">
        <f t="shared" si="909"/>
        <v>12</v>
      </c>
      <c r="DC290" s="770" t="str">
        <f t="shared" si="885"/>
        <v>BUKU PENGEMBALIAN BELANJA</v>
      </c>
      <c r="DD290" s="772">
        <f t="shared" si="886"/>
        <v>0</v>
      </c>
    </row>
    <row r="291" spans="1:108" x14ac:dyDescent="0.2">
      <c r="A291" s="647"/>
      <c r="B291" s="63"/>
      <c r="C291" s="677"/>
      <c r="D291" s="540"/>
      <c r="E291" s="653"/>
      <c r="F291" s="635"/>
      <c r="G291" s="649"/>
      <c r="H291" s="650"/>
      <c r="I291" s="542"/>
      <c r="J291" s="650"/>
      <c r="K291" s="650"/>
      <c r="L291" s="529"/>
      <c r="M291" s="543"/>
      <c r="N291" s="543"/>
      <c r="O291" s="651">
        <f t="shared" si="846"/>
        <v>0</v>
      </c>
      <c r="P291" s="1090">
        <f t="shared" si="847"/>
        <v>0</v>
      </c>
      <c r="Q291" s="641">
        <f t="shared" si="825"/>
        <v>0</v>
      </c>
      <c r="R291" s="640">
        <v>1</v>
      </c>
      <c r="S291" s="640" t="str">
        <f t="shared" si="826"/>
        <v>BUKU KAS UMUM</v>
      </c>
      <c r="T291" s="641">
        <f t="shared" si="827"/>
        <v>0</v>
      </c>
      <c r="U291" s="641">
        <f t="shared" si="828"/>
        <v>0</v>
      </c>
      <c r="V291" s="641">
        <f t="shared" si="829"/>
        <v>0</v>
      </c>
      <c r="W291" s="1082">
        <f t="shared" si="848"/>
        <v>0</v>
      </c>
      <c r="X291" s="641">
        <f t="shared" si="830"/>
        <v>0</v>
      </c>
      <c r="Y291" s="640">
        <f t="shared" si="849"/>
        <v>1</v>
      </c>
      <c r="Z291" s="640" t="str">
        <f t="shared" si="831"/>
        <v>BUKU KAS UMUM</v>
      </c>
      <c r="AA291" s="1083">
        <f t="shared" si="832"/>
        <v>0</v>
      </c>
      <c r="AB291" s="1055">
        <v>10</v>
      </c>
      <c r="AC291" s="1056" t="str">
        <f t="shared" si="850"/>
        <v>BUKU PEMBANTU PAJAK UP &amp; LS</v>
      </c>
      <c r="AD291" s="1057">
        <f t="shared" si="851"/>
        <v>0</v>
      </c>
      <c r="AE291" s="1057">
        <f t="shared" si="852"/>
        <v>0</v>
      </c>
      <c r="AF291" s="1057">
        <f t="shared" si="853"/>
        <v>0</v>
      </c>
      <c r="AG291" s="1057">
        <f t="shared" si="854"/>
        <v>0</v>
      </c>
      <c r="AH291" s="1057">
        <f t="shared" si="855"/>
        <v>0</v>
      </c>
      <c r="AI291" s="1058">
        <f t="shared" si="781"/>
        <v>10</v>
      </c>
      <c r="AJ291" s="1058" t="str">
        <f t="shared" si="856"/>
        <v>BUKU PEMBANTU PAJAK UP &amp; LS</v>
      </c>
      <c r="AK291" s="1059">
        <f t="shared" si="833"/>
        <v>0</v>
      </c>
      <c r="AL291" s="1014">
        <v>2</v>
      </c>
      <c r="AM291" s="1015" t="str">
        <f t="shared" si="857"/>
        <v>BUKU PEMBANTU KAS TUNAI</v>
      </c>
      <c r="AN291" s="1016">
        <f t="shared" si="834"/>
        <v>0</v>
      </c>
      <c r="AO291" s="1015">
        <f t="shared" si="782"/>
        <v>2</v>
      </c>
      <c r="AP291" s="1015" t="str">
        <f t="shared" si="858"/>
        <v>BUKU PEMBANTU KAS TUNAI</v>
      </c>
      <c r="AQ291" s="1017">
        <f t="shared" si="754"/>
        <v>0</v>
      </c>
      <c r="AR291" s="979">
        <v>3</v>
      </c>
      <c r="AS291" s="980" t="str">
        <f t="shared" si="859"/>
        <v>BUKU PEMBANTU BANK</v>
      </c>
      <c r="AT291" s="981">
        <f t="shared" si="835"/>
        <v>0</v>
      </c>
      <c r="AU291" s="981">
        <f t="shared" si="836"/>
        <v>0</v>
      </c>
      <c r="AV291" s="982">
        <f t="shared" si="860"/>
        <v>0</v>
      </c>
      <c r="AW291" s="983">
        <f t="shared" si="783"/>
        <v>3</v>
      </c>
      <c r="AX291" s="980" t="str">
        <f t="shared" si="861"/>
        <v>BUKU PEMBANTU BANK</v>
      </c>
      <c r="AY291" s="984">
        <f t="shared" si="837"/>
        <v>0</v>
      </c>
      <c r="AZ291" s="702">
        <v>4</v>
      </c>
      <c r="BA291" s="649" t="str">
        <f t="shared" si="862"/>
        <v>BUKU PEMBANTU BPP</v>
      </c>
      <c r="BB291" s="651">
        <f t="shared" si="755"/>
        <v>0</v>
      </c>
      <c r="BC291" s="650">
        <f t="shared" si="784"/>
        <v>4</v>
      </c>
      <c r="BD291" s="649" t="str">
        <f t="shared" si="863"/>
        <v>BUKU PEMBANTU BPP</v>
      </c>
      <c r="BE291" s="709">
        <f t="shared" si="756"/>
        <v>0</v>
      </c>
      <c r="BF291" s="944">
        <v>5</v>
      </c>
      <c r="BG291" s="945" t="str">
        <f t="shared" si="864"/>
        <v>BUKU PEMBANTU UANG PERSEDIAAN</v>
      </c>
      <c r="BH291" s="946">
        <f t="shared" si="838"/>
        <v>0</v>
      </c>
      <c r="BI291" s="945">
        <f t="shared" si="785"/>
        <v>5</v>
      </c>
      <c r="BJ291" s="947" t="str">
        <f t="shared" si="865"/>
        <v>BUKU PEMBANTU UANG PERSEDIAAN</v>
      </c>
      <c r="BK291" s="948">
        <f t="shared" si="757"/>
        <v>0</v>
      </c>
      <c r="BL291" s="909">
        <v>6</v>
      </c>
      <c r="BM291" s="910" t="str">
        <f t="shared" si="866"/>
        <v>BUKU PEMBANTU LS BENDAHARA</v>
      </c>
      <c r="BN291" s="911">
        <f t="shared" si="839"/>
        <v>0</v>
      </c>
      <c r="BO291" s="910">
        <f t="shared" si="786"/>
        <v>6</v>
      </c>
      <c r="BP291" s="912" t="str">
        <f t="shared" si="867"/>
        <v>BUKU PEMBANTU LS BENDAHARA</v>
      </c>
      <c r="BQ291" s="913">
        <f t="shared" si="840"/>
        <v>0</v>
      </c>
      <c r="BR291" s="702">
        <v>7</v>
      </c>
      <c r="BS291" s="650" t="str">
        <f t="shared" si="868"/>
        <v>BUKU PEMBANTU UANG MUKA PERJADIN</v>
      </c>
      <c r="BT291" s="651">
        <f t="shared" si="841"/>
        <v>0</v>
      </c>
      <c r="BU291" s="650">
        <f t="shared" si="787"/>
        <v>7</v>
      </c>
      <c r="BV291" s="649" t="str">
        <f t="shared" si="869"/>
        <v>BUKU PEMBANTU UANG MUKA PERJADIN</v>
      </c>
      <c r="BW291" s="709">
        <f t="shared" si="842"/>
        <v>0</v>
      </c>
      <c r="BX291" s="873">
        <v>8</v>
      </c>
      <c r="BY291" s="874" t="str">
        <f t="shared" si="870"/>
        <v>BUKU PEMBANTU PAJAK UP</v>
      </c>
      <c r="BZ291" s="875">
        <f t="shared" si="749"/>
        <v>0</v>
      </c>
      <c r="CA291" s="876">
        <f t="shared" si="788"/>
        <v>8</v>
      </c>
      <c r="CB291" s="874" t="str">
        <f t="shared" si="871"/>
        <v>BUKU PEMBANTU PAJAK UP</v>
      </c>
      <c r="CC291" s="877">
        <f t="shared" si="758"/>
        <v>0</v>
      </c>
      <c r="CD291" s="805">
        <v>9</v>
      </c>
      <c r="CE291" s="806" t="str">
        <f t="shared" si="872"/>
        <v>BUKU PEMBANTU BUNGA REKENING</v>
      </c>
      <c r="CF291" s="807">
        <f t="shared" si="843"/>
        <v>0</v>
      </c>
      <c r="CG291" s="806">
        <f t="shared" si="789"/>
        <v>9</v>
      </c>
      <c r="CH291" s="806" t="str">
        <f t="shared" si="873"/>
        <v>BUKU PEMBANTU BUNGA REKENING</v>
      </c>
      <c r="CI291" s="808">
        <f t="shared" si="844"/>
        <v>0</v>
      </c>
      <c r="CJ291" s="835">
        <v>10</v>
      </c>
      <c r="CK291" s="836" t="str">
        <f t="shared" si="874"/>
        <v>BUKU PEMBANTU PAJAK UP &amp; LS</v>
      </c>
      <c r="CL291" s="837">
        <f t="shared" si="875"/>
        <v>0</v>
      </c>
      <c r="CM291" s="836">
        <f t="shared" si="790"/>
        <v>10</v>
      </c>
      <c r="CN291" s="836" t="str">
        <f t="shared" si="876"/>
        <v>BUKU PEMBANTU PAJAK UP &amp; LS</v>
      </c>
      <c r="CO291" s="838">
        <f t="shared" si="877"/>
        <v>0</v>
      </c>
      <c r="CP291" s="786">
        <f t="shared" si="878"/>
        <v>0</v>
      </c>
      <c r="CQ291" s="787">
        <f t="shared" si="879"/>
        <v>0</v>
      </c>
      <c r="CR291" s="782">
        <f t="shared" si="880"/>
        <v>0</v>
      </c>
      <c r="CS291" s="733">
        <v>11</v>
      </c>
      <c r="CT291" s="734" t="str">
        <f t="shared" si="881"/>
        <v>BUKU PENGESAHAN BELANJA</v>
      </c>
      <c r="CU291" s="735">
        <f t="shared" si="882"/>
        <v>0</v>
      </c>
      <c r="CV291" s="734">
        <f t="shared" si="791"/>
        <v>11</v>
      </c>
      <c r="CW291" s="736" t="str">
        <f t="shared" si="883"/>
        <v>BUKU PENGESAHAN BELANJA</v>
      </c>
      <c r="CX291" s="737">
        <f t="shared" si="884"/>
        <v>0</v>
      </c>
      <c r="CY291" s="769">
        <v>12</v>
      </c>
      <c r="CZ291" s="770" t="str">
        <f t="shared" si="845"/>
        <v>BUKU PENGEMBALIAN BELANJA</v>
      </c>
      <c r="DA291" s="771">
        <f t="shared" si="730"/>
        <v>0</v>
      </c>
      <c r="DB291" s="770">
        <f t="shared" si="909"/>
        <v>12</v>
      </c>
      <c r="DC291" s="770" t="str">
        <f t="shared" si="885"/>
        <v>BUKU PENGEMBALIAN BELANJA</v>
      </c>
      <c r="DD291" s="772">
        <f t="shared" si="886"/>
        <v>0</v>
      </c>
    </row>
    <row r="292" spans="1:108" x14ac:dyDescent="0.2">
      <c r="A292" s="647"/>
      <c r="B292" s="63"/>
      <c r="C292" s="677"/>
      <c r="D292" s="601"/>
      <c r="E292" s="653"/>
      <c r="F292" s="635"/>
      <c r="G292" s="649"/>
      <c r="H292" s="650"/>
      <c r="I292" s="542"/>
      <c r="J292" s="650"/>
      <c r="K292" s="650"/>
      <c r="L292" s="529"/>
      <c r="M292" s="543"/>
      <c r="N292" s="543"/>
      <c r="O292" s="651">
        <f t="shared" si="846"/>
        <v>0</v>
      </c>
      <c r="P292" s="1090">
        <f t="shared" si="847"/>
        <v>0</v>
      </c>
      <c r="Q292" s="641">
        <f t="shared" si="825"/>
        <v>0</v>
      </c>
      <c r="R292" s="640">
        <v>1</v>
      </c>
      <c r="S292" s="640" t="str">
        <f t="shared" si="826"/>
        <v>BUKU KAS UMUM</v>
      </c>
      <c r="T292" s="641">
        <f t="shared" si="827"/>
        <v>0</v>
      </c>
      <c r="U292" s="641">
        <f t="shared" si="828"/>
        <v>0</v>
      </c>
      <c r="V292" s="641">
        <f t="shared" si="829"/>
        <v>0</v>
      </c>
      <c r="W292" s="1082">
        <f t="shared" si="848"/>
        <v>0</v>
      </c>
      <c r="X292" s="641">
        <f t="shared" si="830"/>
        <v>0</v>
      </c>
      <c r="Y292" s="640">
        <f t="shared" si="849"/>
        <v>1</v>
      </c>
      <c r="Z292" s="640" t="str">
        <f t="shared" si="831"/>
        <v>BUKU KAS UMUM</v>
      </c>
      <c r="AA292" s="1083">
        <f t="shared" si="832"/>
        <v>0</v>
      </c>
      <c r="AB292" s="1055">
        <v>10</v>
      </c>
      <c r="AC292" s="1056" t="str">
        <f t="shared" si="850"/>
        <v>BUKU PEMBANTU PAJAK UP &amp; LS</v>
      </c>
      <c r="AD292" s="1057">
        <f t="shared" si="851"/>
        <v>0</v>
      </c>
      <c r="AE292" s="1057">
        <f t="shared" si="852"/>
        <v>0</v>
      </c>
      <c r="AF292" s="1057">
        <f t="shared" si="853"/>
        <v>0</v>
      </c>
      <c r="AG292" s="1057">
        <f t="shared" si="854"/>
        <v>0</v>
      </c>
      <c r="AH292" s="1057">
        <f t="shared" si="855"/>
        <v>0</v>
      </c>
      <c r="AI292" s="1058">
        <f t="shared" si="781"/>
        <v>10</v>
      </c>
      <c r="AJ292" s="1058" t="str">
        <f t="shared" si="856"/>
        <v>BUKU PEMBANTU PAJAK UP &amp; LS</v>
      </c>
      <c r="AK292" s="1059">
        <f t="shared" si="833"/>
        <v>0</v>
      </c>
      <c r="AL292" s="1014">
        <v>2</v>
      </c>
      <c r="AM292" s="1015" t="str">
        <f t="shared" si="857"/>
        <v>BUKU PEMBANTU KAS TUNAI</v>
      </c>
      <c r="AN292" s="1016">
        <f t="shared" si="834"/>
        <v>0</v>
      </c>
      <c r="AO292" s="1015">
        <f t="shared" si="782"/>
        <v>2</v>
      </c>
      <c r="AP292" s="1015" t="str">
        <f t="shared" si="858"/>
        <v>BUKU PEMBANTU KAS TUNAI</v>
      </c>
      <c r="AQ292" s="1017">
        <f t="shared" si="754"/>
        <v>0</v>
      </c>
      <c r="AR292" s="979">
        <v>3</v>
      </c>
      <c r="AS292" s="980" t="str">
        <f t="shared" si="859"/>
        <v>BUKU PEMBANTU BANK</v>
      </c>
      <c r="AT292" s="981">
        <f t="shared" si="835"/>
        <v>0</v>
      </c>
      <c r="AU292" s="981">
        <f t="shared" si="836"/>
        <v>0</v>
      </c>
      <c r="AV292" s="982">
        <f t="shared" si="860"/>
        <v>0</v>
      </c>
      <c r="AW292" s="983">
        <f t="shared" si="783"/>
        <v>3</v>
      </c>
      <c r="AX292" s="980" t="str">
        <f t="shared" si="861"/>
        <v>BUKU PEMBANTU BANK</v>
      </c>
      <c r="AY292" s="984">
        <f t="shared" si="837"/>
        <v>0</v>
      </c>
      <c r="AZ292" s="702">
        <v>4</v>
      </c>
      <c r="BA292" s="649" t="str">
        <f t="shared" si="862"/>
        <v>BUKU PEMBANTU BPP</v>
      </c>
      <c r="BB292" s="651">
        <f t="shared" si="755"/>
        <v>0</v>
      </c>
      <c r="BC292" s="650">
        <f t="shared" si="784"/>
        <v>4</v>
      </c>
      <c r="BD292" s="649" t="str">
        <f t="shared" si="863"/>
        <v>BUKU PEMBANTU BPP</v>
      </c>
      <c r="BE292" s="709">
        <f t="shared" si="756"/>
        <v>0</v>
      </c>
      <c r="BF292" s="944">
        <v>5</v>
      </c>
      <c r="BG292" s="945" t="str">
        <f t="shared" si="864"/>
        <v>BUKU PEMBANTU UANG PERSEDIAAN</v>
      </c>
      <c r="BH292" s="946">
        <f t="shared" si="838"/>
        <v>0</v>
      </c>
      <c r="BI292" s="945">
        <f t="shared" si="785"/>
        <v>5</v>
      </c>
      <c r="BJ292" s="947" t="str">
        <f t="shared" si="865"/>
        <v>BUKU PEMBANTU UANG PERSEDIAAN</v>
      </c>
      <c r="BK292" s="948">
        <f t="shared" si="757"/>
        <v>0</v>
      </c>
      <c r="BL292" s="909">
        <v>6</v>
      </c>
      <c r="BM292" s="910" t="str">
        <f t="shared" si="866"/>
        <v>BUKU PEMBANTU LS BENDAHARA</v>
      </c>
      <c r="BN292" s="911">
        <f t="shared" si="839"/>
        <v>0</v>
      </c>
      <c r="BO292" s="910">
        <f t="shared" si="786"/>
        <v>6</v>
      </c>
      <c r="BP292" s="912" t="str">
        <f t="shared" si="867"/>
        <v>BUKU PEMBANTU LS BENDAHARA</v>
      </c>
      <c r="BQ292" s="913">
        <f t="shared" si="840"/>
        <v>0</v>
      </c>
      <c r="BR292" s="702">
        <v>7</v>
      </c>
      <c r="BS292" s="650" t="str">
        <f t="shared" si="868"/>
        <v>BUKU PEMBANTU UANG MUKA PERJADIN</v>
      </c>
      <c r="BT292" s="651">
        <f t="shared" si="841"/>
        <v>0</v>
      </c>
      <c r="BU292" s="650">
        <f t="shared" si="787"/>
        <v>7</v>
      </c>
      <c r="BV292" s="649" t="str">
        <f t="shared" si="869"/>
        <v>BUKU PEMBANTU UANG MUKA PERJADIN</v>
      </c>
      <c r="BW292" s="709">
        <f t="shared" si="842"/>
        <v>0</v>
      </c>
      <c r="BX292" s="873">
        <v>8</v>
      </c>
      <c r="BY292" s="874" t="str">
        <f t="shared" si="870"/>
        <v>BUKU PEMBANTU PAJAK UP</v>
      </c>
      <c r="BZ292" s="875">
        <f t="shared" si="749"/>
        <v>0</v>
      </c>
      <c r="CA292" s="876">
        <f t="shared" si="788"/>
        <v>8</v>
      </c>
      <c r="CB292" s="874" t="str">
        <f t="shared" si="871"/>
        <v>BUKU PEMBANTU PAJAK UP</v>
      </c>
      <c r="CC292" s="877">
        <f t="shared" si="758"/>
        <v>0</v>
      </c>
      <c r="CD292" s="805">
        <v>9</v>
      </c>
      <c r="CE292" s="806" t="str">
        <f t="shared" si="872"/>
        <v>BUKU PEMBANTU BUNGA REKENING</v>
      </c>
      <c r="CF292" s="807">
        <f t="shared" si="843"/>
        <v>0</v>
      </c>
      <c r="CG292" s="806">
        <f t="shared" si="789"/>
        <v>9</v>
      </c>
      <c r="CH292" s="806" t="str">
        <f t="shared" si="873"/>
        <v>BUKU PEMBANTU BUNGA REKENING</v>
      </c>
      <c r="CI292" s="808">
        <f t="shared" si="844"/>
        <v>0</v>
      </c>
      <c r="CJ292" s="835">
        <v>10</v>
      </c>
      <c r="CK292" s="836" t="str">
        <f t="shared" si="874"/>
        <v>BUKU PEMBANTU PAJAK UP &amp; LS</v>
      </c>
      <c r="CL292" s="837">
        <f t="shared" si="875"/>
        <v>0</v>
      </c>
      <c r="CM292" s="836">
        <f t="shared" si="790"/>
        <v>10</v>
      </c>
      <c r="CN292" s="836" t="str">
        <f t="shared" si="876"/>
        <v>BUKU PEMBANTU PAJAK UP &amp; LS</v>
      </c>
      <c r="CO292" s="838">
        <f t="shared" si="877"/>
        <v>0</v>
      </c>
      <c r="CP292" s="786">
        <f t="shared" si="878"/>
        <v>0</v>
      </c>
      <c r="CQ292" s="787">
        <f t="shared" si="879"/>
        <v>0</v>
      </c>
      <c r="CR292" s="782">
        <f t="shared" si="880"/>
        <v>0</v>
      </c>
      <c r="CS292" s="733">
        <v>11</v>
      </c>
      <c r="CT292" s="734" t="str">
        <f t="shared" si="881"/>
        <v>BUKU PENGESAHAN BELANJA</v>
      </c>
      <c r="CU292" s="735">
        <f t="shared" si="882"/>
        <v>0</v>
      </c>
      <c r="CV292" s="734">
        <f t="shared" si="791"/>
        <v>11</v>
      </c>
      <c r="CW292" s="736" t="str">
        <f t="shared" si="883"/>
        <v>BUKU PENGESAHAN BELANJA</v>
      </c>
      <c r="CX292" s="737">
        <f t="shared" si="884"/>
        <v>0</v>
      </c>
      <c r="CY292" s="769">
        <v>12</v>
      </c>
      <c r="CZ292" s="770" t="str">
        <f t="shared" si="845"/>
        <v>BUKU PENGEMBALIAN BELANJA</v>
      </c>
      <c r="DA292" s="771">
        <f t="shared" si="730"/>
        <v>0</v>
      </c>
      <c r="DB292" s="770">
        <f t="shared" si="909"/>
        <v>12</v>
      </c>
      <c r="DC292" s="770" t="str">
        <f t="shared" si="885"/>
        <v>BUKU PENGEMBALIAN BELANJA</v>
      </c>
      <c r="DD292" s="772">
        <f t="shared" si="886"/>
        <v>0</v>
      </c>
    </row>
    <row r="293" spans="1:108" x14ac:dyDescent="0.2">
      <c r="A293" s="647"/>
      <c r="B293" s="63"/>
      <c r="C293" s="677"/>
      <c r="D293" s="540"/>
      <c r="E293" s="653"/>
      <c r="F293" s="635"/>
      <c r="G293" s="649"/>
      <c r="H293" s="650"/>
      <c r="I293" s="542"/>
      <c r="J293" s="650"/>
      <c r="K293" s="650"/>
      <c r="L293" s="529"/>
      <c r="M293" s="543"/>
      <c r="N293" s="543"/>
      <c r="O293" s="651">
        <f t="shared" si="846"/>
        <v>0</v>
      </c>
      <c r="P293" s="1090">
        <f t="shared" si="847"/>
        <v>0</v>
      </c>
      <c r="Q293" s="641">
        <f t="shared" si="825"/>
        <v>0</v>
      </c>
      <c r="R293" s="640">
        <v>1</v>
      </c>
      <c r="S293" s="640" t="str">
        <f t="shared" si="826"/>
        <v>BUKU KAS UMUM</v>
      </c>
      <c r="T293" s="641">
        <f t="shared" si="827"/>
        <v>0</v>
      </c>
      <c r="U293" s="641">
        <f t="shared" si="828"/>
        <v>0</v>
      </c>
      <c r="V293" s="641">
        <f t="shared" si="829"/>
        <v>0</v>
      </c>
      <c r="W293" s="1082">
        <f t="shared" si="848"/>
        <v>0</v>
      </c>
      <c r="X293" s="641">
        <f t="shared" si="830"/>
        <v>0</v>
      </c>
      <c r="Y293" s="640">
        <f t="shared" si="849"/>
        <v>1</v>
      </c>
      <c r="Z293" s="640" t="str">
        <f t="shared" si="831"/>
        <v>BUKU KAS UMUM</v>
      </c>
      <c r="AA293" s="1083">
        <f t="shared" si="832"/>
        <v>0</v>
      </c>
      <c r="AB293" s="1055">
        <v>10</v>
      </c>
      <c r="AC293" s="1056" t="str">
        <f t="shared" si="850"/>
        <v>BUKU PEMBANTU PAJAK UP &amp; LS</v>
      </c>
      <c r="AD293" s="1057">
        <f t="shared" si="851"/>
        <v>0</v>
      </c>
      <c r="AE293" s="1057">
        <f t="shared" si="852"/>
        <v>0</v>
      </c>
      <c r="AF293" s="1057">
        <f t="shared" si="853"/>
        <v>0</v>
      </c>
      <c r="AG293" s="1057">
        <f t="shared" si="854"/>
        <v>0</v>
      </c>
      <c r="AH293" s="1057">
        <f t="shared" si="855"/>
        <v>0</v>
      </c>
      <c r="AI293" s="1058">
        <f t="shared" si="781"/>
        <v>10</v>
      </c>
      <c r="AJ293" s="1058" t="str">
        <f t="shared" si="856"/>
        <v>BUKU PEMBANTU PAJAK UP &amp; LS</v>
      </c>
      <c r="AK293" s="1059">
        <f t="shared" si="833"/>
        <v>0</v>
      </c>
      <c r="AL293" s="1014">
        <v>2</v>
      </c>
      <c r="AM293" s="1015" t="str">
        <f t="shared" si="857"/>
        <v>BUKU PEMBANTU KAS TUNAI</v>
      </c>
      <c r="AN293" s="1016">
        <f t="shared" si="834"/>
        <v>0</v>
      </c>
      <c r="AO293" s="1015">
        <f t="shared" si="782"/>
        <v>2</v>
      </c>
      <c r="AP293" s="1015" t="str">
        <f t="shared" si="858"/>
        <v>BUKU PEMBANTU KAS TUNAI</v>
      </c>
      <c r="AQ293" s="1017">
        <f t="shared" si="754"/>
        <v>0</v>
      </c>
      <c r="AR293" s="979">
        <v>3</v>
      </c>
      <c r="AS293" s="980" t="str">
        <f t="shared" si="859"/>
        <v>BUKU PEMBANTU BANK</v>
      </c>
      <c r="AT293" s="981">
        <f t="shared" si="835"/>
        <v>0</v>
      </c>
      <c r="AU293" s="981">
        <f t="shared" si="836"/>
        <v>0</v>
      </c>
      <c r="AV293" s="982">
        <f t="shared" si="860"/>
        <v>0</v>
      </c>
      <c r="AW293" s="983">
        <f t="shared" si="783"/>
        <v>3</v>
      </c>
      <c r="AX293" s="980" t="str">
        <f t="shared" si="861"/>
        <v>BUKU PEMBANTU BANK</v>
      </c>
      <c r="AY293" s="984">
        <f t="shared" si="837"/>
        <v>0</v>
      </c>
      <c r="AZ293" s="702">
        <v>4</v>
      </c>
      <c r="BA293" s="649" t="str">
        <f t="shared" si="862"/>
        <v>BUKU PEMBANTU BPP</v>
      </c>
      <c r="BB293" s="651">
        <f t="shared" si="755"/>
        <v>0</v>
      </c>
      <c r="BC293" s="650">
        <f t="shared" si="784"/>
        <v>4</v>
      </c>
      <c r="BD293" s="649" t="str">
        <f t="shared" si="863"/>
        <v>BUKU PEMBANTU BPP</v>
      </c>
      <c r="BE293" s="709">
        <f t="shared" si="756"/>
        <v>0</v>
      </c>
      <c r="BF293" s="944">
        <v>5</v>
      </c>
      <c r="BG293" s="945" t="str">
        <f t="shared" si="864"/>
        <v>BUKU PEMBANTU UANG PERSEDIAAN</v>
      </c>
      <c r="BH293" s="946">
        <f t="shared" si="838"/>
        <v>0</v>
      </c>
      <c r="BI293" s="945">
        <f t="shared" si="785"/>
        <v>5</v>
      </c>
      <c r="BJ293" s="947" t="str">
        <f t="shared" si="865"/>
        <v>BUKU PEMBANTU UANG PERSEDIAAN</v>
      </c>
      <c r="BK293" s="948">
        <f t="shared" si="757"/>
        <v>0</v>
      </c>
      <c r="BL293" s="909">
        <v>6</v>
      </c>
      <c r="BM293" s="910" t="str">
        <f t="shared" si="866"/>
        <v>BUKU PEMBANTU LS BENDAHARA</v>
      </c>
      <c r="BN293" s="911">
        <f t="shared" si="839"/>
        <v>0</v>
      </c>
      <c r="BO293" s="910">
        <f t="shared" si="786"/>
        <v>6</v>
      </c>
      <c r="BP293" s="912" t="str">
        <f t="shared" si="867"/>
        <v>BUKU PEMBANTU LS BENDAHARA</v>
      </c>
      <c r="BQ293" s="913">
        <f t="shared" si="840"/>
        <v>0</v>
      </c>
      <c r="BR293" s="702">
        <v>7</v>
      </c>
      <c r="BS293" s="650" t="str">
        <f t="shared" si="868"/>
        <v>BUKU PEMBANTU UANG MUKA PERJADIN</v>
      </c>
      <c r="BT293" s="651">
        <f t="shared" si="841"/>
        <v>0</v>
      </c>
      <c r="BU293" s="650">
        <f t="shared" si="787"/>
        <v>7</v>
      </c>
      <c r="BV293" s="649" t="str">
        <f t="shared" si="869"/>
        <v>BUKU PEMBANTU UANG MUKA PERJADIN</v>
      </c>
      <c r="BW293" s="709">
        <f t="shared" si="842"/>
        <v>0</v>
      </c>
      <c r="BX293" s="873">
        <v>8</v>
      </c>
      <c r="BY293" s="874" t="str">
        <f t="shared" si="870"/>
        <v>BUKU PEMBANTU PAJAK UP</v>
      </c>
      <c r="BZ293" s="875">
        <f t="shared" si="749"/>
        <v>0</v>
      </c>
      <c r="CA293" s="876">
        <f t="shared" si="788"/>
        <v>8</v>
      </c>
      <c r="CB293" s="874" t="str">
        <f t="shared" si="871"/>
        <v>BUKU PEMBANTU PAJAK UP</v>
      </c>
      <c r="CC293" s="877">
        <f t="shared" si="758"/>
        <v>0</v>
      </c>
      <c r="CD293" s="805">
        <v>9</v>
      </c>
      <c r="CE293" s="806" t="str">
        <f t="shared" si="872"/>
        <v>BUKU PEMBANTU BUNGA REKENING</v>
      </c>
      <c r="CF293" s="807">
        <f t="shared" si="843"/>
        <v>0</v>
      </c>
      <c r="CG293" s="806">
        <f t="shared" si="789"/>
        <v>9</v>
      </c>
      <c r="CH293" s="806" t="str">
        <f t="shared" si="873"/>
        <v>BUKU PEMBANTU BUNGA REKENING</v>
      </c>
      <c r="CI293" s="808">
        <f t="shared" si="844"/>
        <v>0</v>
      </c>
      <c r="CJ293" s="835">
        <v>10</v>
      </c>
      <c r="CK293" s="836" t="str">
        <f t="shared" si="874"/>
        <v>BUKU PEMBANTU PAJAK UP &amp; LS</v>
      </c>
      <c r="CL293" s="837">
        <f t="shared" si="875"/>
        <v>0</v>
      </c>
      <c r="CM293" s="836">
        <f t="shared" si="790"/>
        <v>10</v>
      </c>
      <c r="CN293" s="836" t="str">
        <f t="shared" si="876"/>
        <v>BUKU PEMBANTU PAJAK UP &amp; LS</v>
      </c>
      <c r="CO293" s="838">
        <f t="shared" si="877"/>
        <v>0</v>
      </c>
      <c r="CP293" s="786">
        <f t="shared" si="878"/>
        <v>0</v>
      </c>
      <c r="CQ293" s="787">
        <f t="shared" si="879"/>
        <v>0</v>
      </c>
      <c r="CR293" s="782">
        <f t="shared" si="880"/>
        <v>0</v>
      </c>
      <c r="CS293" s="733">
        <v>11</v>
      </c>
      <c r="CT293" s="734" t="str">
        <f t="shared" si="881"/>
        <v>BUKU PENGESAHAN BELANJA</v>
      </c>
      <c r="CU293" s="735">
        <f t="shared" si="882"/>
        <v>0</v>
      </c>
      <c r="CV293" s="734">
        <f t="shared" si="791"/>
        <v>11</v>
      </c>
      <c r="CW293" s="736" t="str">
        <f t="shared" si="883"/>
        <v>BUKU PENGESAHAN BELANJA</v>
      </c>
      <c r="CX293" s="737">
        <f t="shared" si="884"/>
        <v>0</v>
      </c>
      <c r="CY293" s="769">
        <v>12</v>
      </c>
      <c r="CZ293" s="770" t="str">
        <f t="shared" si="845"/>
        <v>BUKU PENGEMBALIAN BELANJA</v>
      </c>
      <c r="DA293" s="771">
        <f t="shared" si="730"/>
        <v>0</v>
      </c>
      <c r="DB293" s="770">
        <f t="shared" si="909"/>
        <v>12</v>
      </c>
      <c r="DC293" s="770" t="str">
        <f t="shared" si="885"/>
        <v>BUKU PENGEMBALIAN BELANJA</v>
      </c>
      <c r="DD293" s="772">
        <f t="shared" si="886"/>
        <v>0</v>
      </c>
    </row>
    <row r="294" spans="1:108" x14ac:dyDescent="0.2">
      <c r="A294" s="647"/>
      <c r="B294" s="63"/>
      <c r="C294" s="677"/>
      <c r="D294" s="601"/>
      <c r="E294" s="653"/>
      <c r="F294" s="635"/>
      <c r="G294" s="649"/>
      <c r="H294" s="650"/>
      <c r="I294" s="542"/>
      <c r="J294" s="650"/>
      <c r="K294" s="650"/>
      <c r="L294" s="529"/>
      <c r="M294" s="543"/>
      <c r="N294" s="543"/>
      <c r="O294" s="651">
        <f t="shared" si="846"/>
        <v>0</v>
      </c>
      <c r="P294" s="1090">
        <f t="shared" si="847"/>
        <v>0</v>
      </c>
      <c r="Q294" s="641">
        <f t="shared" si="825"/>
        <v>0</v>
      </c>
      <c r="R294" s="640">
        <v>1</v>
      </c>
      <c r="S294" s="640" t="str">
        <f t="shared" si="826"/>
        <v>BUKU KAS UMUM</v>
      </c>
      <c r="T294" s="641">
        <f t="shared" si="827"/>
        <v>0</v>
      </c>
      <c r="U294" s="641">
        <f t="shared" si="828"/>
        <v>0</v>
      </c>
      <c r="V294" s="641">
        <f t="shared" si="829"/>
        <v>0</v>
      </c>
      <c r="W294" s="1082">
        <f t="shared" si="848"/>
        <v>0</v>
      </c>
      <c r="X294" s="641">
        <f t="shared" si="830"/>
        <v>0</v>
      </c>
      <c r="Y294" s="640">
        <f t="shared" si="849"/>
        <v>1</v>
      </c>
      <c r="Z294" s="640" t="str">
        <f t="shared" si="831"/>
        <v>BUKU KAS UMUM</v>
      </c>
      <c r="AA294" s="1083">
        <f t="shared" si="832"/>
        <v>0</v>
      </c>
      <c r="AB294" s="1055">
        <v>10</v>
      </c>
      <c r="AC294" s="1056" t="str">
        <f t="shared" si="850"/>
        <v>BUKU PEMBANTU PAJAK UP &amp; LS</v>
      </c>
      <c r="AD294" s="1057">
        <f t="shared" si="851"/>
        <v>0</v>
      </c>
      <c r="AE294" s="1057">
        <f t="shared" si="852"/>
        <v>0</v>
      </c>
      <c r="AF294" s="1057">
        <f t="shared" si="853"/>
        <v>0</v>
      </c>
      <c r="AG294" s="1057">
        <f t="shared" si="854"/>
        <v>0</v>
      </c>
      <c r="AH294" s="1057">
        <f t="shared" si="855"/>
        <v>0</v>
      </c>
      <c r="AI294" s="1058">
        <f t="shared" si="781"/>
        <v>10</v>
      </c>
      <c r="AJ294" s="1058" t="str">
        <f t="shared" si="856"/>
        <v>BUKU PEMBANTU PAJAK UP &amp; LS</v>
      </c>
      <c r="AK294" s="1059">
        <f t="shared" si="833"/>
        <v>0</v>
      </c>
      <c r="AL294" s="1014">
        <v>2</v>
      </c>
      <c r="AM294" s="1015" t="str">
        <f t="shared" si="857"/>
        <v>BUKU PEMBANTU KAS TUNAI</v>
      </c>
      <c r="AN294" s="1016">
        <f t="shared" si="834"/>
        <v>0</v>
      </c>
      <c r="AO294" s="1015">
        <f t="shared" si="782"/>
        <v>2</v>
      </c>
      <c r="AP294" s="1015" t="str">
        <f t="shared" si="858"/>
        <v>BUKU PEMBANTU KAS TUNAI</v>
      </c>
      <c r="AQ294" s="1017">
        <f t="shared" si="754"/>
        <v>0</v>
      </c>
      <c r="AR294" s="979">
        <v>3</v>
      </c>
      <c r="AS294" s="980" t="str">
        <f t="shared" si="859"/>
        <v>BUKU PEMBANTU BANK</v>
      </c>
      <c r="AT294" s="981">
        <f t="shared" si="835"/>
        <v>0</v>
      </c>
      <c r="AU294" s="981">
        <f t="shared" si="836"/>
        <v>0</v>
      </c>
      <c r="AV294" s="982">
        <f t="shared" si="860"/>
        <v>0</v>
      </c>
      <c r="AW294" s="983">
        <f t="shared" si="783"/>
        <v>3</v>
      </c>
      <c r="AX294" s="980" t="str">
        <f t="shared" si="861"/>
        <v>BUKU PEMBANTU BANK</v>
      </c>
      <c r="AY294" s="984">
        <f t="shared" si="837"/>
        <v>0</v>
      </c>
      <c r="AZ294" s="702">
        <v>4</v>
      </c>
      <c r="BA294" s="649" t="str">
        <f t="shared" si="862"/>
        <v>BUKU PEMBANTU BPP</v>
      </c>
      <c r="BB294" s="651">
        <f t="shared" si="755"/>
        <v>0</v>
      </c>
      <c r="BC294" s="650">
        <f t="shared" si="784"/>
        <v>4</v>
      </c>
      <c r="BD294" s="649" t="str">
        <f t="shared" si="863"/>
        <v>BUKU PEMBANTU BPP</v>
      </c>
      <c r="BE294" s="709">
        <f t="shared" si="756"/>
        <v>0</v>
      </c>
      <c r="BF294" s="944">
        <v>5</v>
      </c>
      <c r="BG294" s="945" t="str">
        <f t="shared" si="864"/>
        <v>BUKU PEMBANTU UANG PERSEDIAAN</v>
      </c>
      <c r="BH294" s="946">
        <f t="shared" si="838"/>
        <v>0</v>
      </c>
      <c r="BI294" s="945">
        <f t="shared" si="785"/>
        <v>5</v>
      </c>
      <c r="BJ294" s="947" t="str">
        <f t="shared" si="865"/>
        <v>BUKU PEMBANTU UANG PERSEDIAAN</v>
      </c>
      <c r="BK294" s="948">
        <f t="shared" si="757"/>
        <v>0</v>
      </c>
      <c r="BL294" s="909">
        <v>6</v>
      </c>
      <c r="BM294" s="910" t="str">
        <f t="shared" si="866"/>
        <v>BUKU PEMBANTU LS BENDAHARA</v>
      </c>
      <c r="BN294" s="911">
        <f t="shared" si="839"/>
        <v>0</v>
      </c>
      <c r="BO294" s="910">
        <f t="shared" si="786"/>
        <v>6</v>
      </c>
      <c r="BP294" s="912" t="str">
        <f t="shared" si="867"/>
        <v>BUKU PEMBANTU LS BENDAHARA</v>
      </c>
      <c r="BQ294" s="913">
        <f t="shared" si="840"/>
        <v>0</v>
      </c>
      <c r="BR294" s="702">
        <v>7</v>
      </c>
      <c r="BS294" s="650" t="str">
        <f t="shared" si="868"/>
        <v>BUKU PEMBANTU UANG MUKA PERJADIN</v>
      </c>
      <c r="BT294" s="651">
        <f t="shared" si="841"/>
        <v>0</v>
      </c>
      <c r="BU294" s="650">
        <f t="shared" si="787"/>
        <v>7</v>
      </c>
      <c r="BV294" s="649" t="str">
        <f t="shared" si="869"/>
        <v>BUKU PEMBANTU UANG MUKA PERJADIN</v>
      </c>
      <c r="BW294" s="709">
        <f t="shared" si="842"/>
        <v>0</v>
      </c>
      <c r="BX294" s="873">
        <v>8</v>
      </c>
      <c r="BY294" s="874" t="str">
        <f t="shared" si="870"/>
        <v>BUKU PEMBANTU PAJAK UP</v>
      </c>
      <c r="BZ294" s="875">
        <f t="shared" si="749"/>
        <v>0</v>
      </c>
      <c r="CA294" s="876">
        <f t="shared" si="788"/>
        <v>8</v>
      </c>
      <c r="CB294" s="874" t="str">
        <f t="shared" si="871"/>
        <v>BUKU PEMBANTU PAJAK UP</v>
      </c>
      <c r="CC294" s="877">
        <f t="shared" si="758"/>
        <v>0</v>
      </c>
      <c r="CD294" s="805">
        <v>9</v>
      </c>
      <c r="CE294" s="806" t="str">
        <f t="shared" si="872"/>
        <v>BUKU PEMBANTU BUNGA REKENING</v>
      </c>
      <c r="CF294" s="807">
        <f t="shared" si="843"/>
        <v>0</v>
      </c>
      <c r="CG294" s="806">
        <f t="shared" si="789"/>
        <v>9</v>
      </c>
      <c r="CH294" s="806" t="str">
        <f t="shared" si="873"/>
        <v>BUKU PEMBANTU BUNGA REKENING</v>
      </c>
      <c r="CI294" s="808">
        <f t="shared" si="844"/>
        <v>0</v>
      </c>
      <c r="CJ294" s="835">
        <v>10</v>
      </c>
      <c r="CK294" s="836" t="str">
        <f t="shared" si="874"/>
        <v>BUKU PEMBANTU PAJAK UP &amp; LS</v>
      </c>
      <c r="CL294" s="837">
        <f t="shared" si="875"/>
        <v>0</v>
      </c>
      <c r="CM294" s="836">
        <f t="shared" si="790"/>
        <v>10</v>
      </c>
      <c r="CN294" s="836" t="str">
        <f t="shared" si="876"/>
        <v>BUKU PEMBANTU PAJAK UP &amp; LS</v>
      </c>
      <c r="CO294" s="838">
        <f t="shared" si="877"/>
        <v>0</v>
      </c>
      <c r="CP294" s="786">
        <f t="shared" si="878"/>
        <v>0</v>
      </c>
      <c r="CQ294" s="787">
        <f t="shared" si="879"/>
        <v>0</v>
      </c>
      <c r="CR294" s="782">
        <f t="shared" si="880"/>
        <v>0</v>
      </c>
      <c r="CS294" s="733">
        <v>11</v>
      </c>
      <c r="CT294" s="734" t="str">
        <f t="shared" si="881"/>
        <v>BUKU PENGESAHAN BELANJA</v>
      </c>
      <c r="CU294" s="735">
        <f t="shared" si="882"/>
        <v>0</v>
      </c>
      <c r="CV294" s="734">
        <f t="shared" si="791"/>
        <v>11</v>
      </c>
      <c r="CW294" s="736" t="str">
        <f t="shared" si="883"/>
        <v>BUKU PENGESAHAN BELANJA</v>
      </c>
      <c r="CX294" s="737">
        <f t="shared" si="884"/>
        <v>0</v>
      </c>
      <c r="CY294" s="769">
        <v>12</v>
      </c>
      <c r="CZ294" s="770" t="str">
        <f t="shared" si="845"/>
        <v>BUKU PENGEMBALIAN BELANJA</v>
      </c>
      <c r="DA294" s="771">
        <f t="shared" si="730"/>
        <v>0</v>
      </c>
      <c r="DB294" s="770">
        <f t="shared" si="909"/>
        <v>12</v>
      </c>
      <c r="DC294" s="770" t="str">
        <f t="shared" si="885"/>
        <v>BUKU PENGEMBALIAN BELANJA</v>
      </c>
      <c r="DD294" s="772">
        <f t="shared" si="886"/>
        <v>0</v>
      </c>
    </row>
    <row r="295" spans="1:108" x14ac:dyDescent="0.2">
      <c r="A295" s="647"/>
      <c r="B295" s="63"/>
      <c r="C295" s="677"/>
      <c r="D295" s="540"/>
      <c r="E295" s="653"/>
      <c r="F295" s="635"/>
      <c r="G295" s="649"/>
      <c r="H295" s="650"/>
      <c r="I295" s="542"/>
      <c r="J295" s="650"/>
      <c r="K295" s="650"/>
      <c r="L295" s="529"/>
      <c r="M295" s="543"/>
      <c r="N295" s="543"/>
      <c r="O295" s="651">
        <f t="shared" si="846"/>
        <v>0</v>
      </c>
      <c r="P295" s="1090">
        <f t="shared" si="847"/>
        <v>0</v>
      </c>
      <c r="Q295" s="641">
        <f t="shared" si="825"/>
        <v>0</v>
      </c>
      <c r="R295" s="640">
        <v>1</v>
      </c>
      <c r="S295" s="640" t="str">
        <f t="shared" si="826"/>
        <v>BUKU KAS UMUM</v>
      </c>
      <c r="T295" s="641">
        <f t="shared" si="827"/>
        <v>0</v>
      </c>
      <c r="U295" s="641">
        <f t="shared" si="828"/>
        <v>0</v>
      </c>
      <c r="V295" s="641">
        <f t="shared" si="829"/>
        <v>0</v>
      </c>
      <c r="W295" s="1082">
        <f t="shared" si="848"/>
        <v>0</v>
      </c>
      <c r="X295" s="641">
        <f t="shared" si="830"/>
        <v>0</v>
      </c>
      <c r="Y295" s="640">
        <f t="shared" si="849"/>
        <v>1</v>
      </c>
      <c r="Z295" s="640" t="str">
        <f t="shared" si="831"/>
        <v>BUKU KAS UMUM</v>
      </c>
      <c r="AA295" s="1083">
        <f t="shared" si="832"/>
        <v>0</v>
      </c>
      <c r="AB295" s="1055">
        <v>10</v>
      </c>
      <c r="AC295" s="1056" t="str">
        <f t="shared" si="850"/>
        <v>BUKU PEMBANTU PAJAK UP &amp; LS</v>
      </c>
      <c r="AD295" s="1057">
        <f t="shared" si="851"/>
        <v>0</v>
      </c>
      <c r="AE295" s="1057">
        <f t="shared" si="852"/>
        <v>0</v>
      </c>
      <c r="AF295" s="1057">
        <f t="shared" si="853"/>
        <v>0</v>
      </c>
      <c r="AG295" s="1057">
        <f t="shared" si="854"/>
        <v>0</v>
      </c>
      <c r="AH295" s="1057">
        <f t="shared" si="855"/>
        <v>0</v>
      </c>
      <c r="AI295" s="1058">
        <f t="shared" si="781"/>
        <v>10</v>
      </c>
      <c r="AJ295" s="1058" t="str">
        <f t="shared" si="856"/>
        <v>BUKU PEMBANTU PAJAK UP &amp; LS</v>
      </c>
      <c r="AK295" s="1059">
        <f t="shared" si="833"/>
        <v>0</v>
      </c>
      <c r="AL295" s="1014">
        <v>2</v>
      </c>
      <c r="AM295" s="1015" t="str">
        <f t="shared" si="857"/>
        <v>BUKU PEMBANTU KAS TUNAI</v>
      </c>
      <c r="AN295" s="1016">
        <f t="shared" si="834"/>
        <v>0</v>
      </c>
      <c r="AO295" s="1015">
        <f t="shared" si="782"/>
        <v>2</v>
      </c>
      <c r="AP295" s="1015" t="str">
        <f t="shared" si="858"/>
        <v>BUKU PEMBANTU KAS TUNAI</v>
      </c>
      <c r="AQ295" s="1017">
        <f t="shared" si="754"/>
        <v>0</v>
      </c>
      <c r="AR295" s="979">
        <v>3</v>
      </c>
      <c r="AS295" s="980" t="str">
        <f t="shared" si="859"/>
        <v>BUKU PEMBANTU BANK</v>
      </c>
      <c r="AT295" s="981">
        <f t="shared" si="835"/>
        <v>0</v>
      </c>
      <c r="AU295" s="981">
        <f t="shared" si="836"/>
        <v>0</v>
      </c>
      <c r="AV295" s="982">
        <f t="shared" si="860"/>
        <v>0</v>
      </c>
      <c r="AW295" s="983">
        <f t="shared" si="783"/>
        <v>3</v>
      </c>
      <c r="AX295" s="980" t="str">
        <f t="shared" si="861"/>
        <v>BUKU PEMBANTU BANK</v>
      </c>
      <c r="AY295" s="984">
        <f t="shared" si="837"/>
        <v>0</v>
      </c>
      <c r="AZ295" s="702">
        <v>4</v>
      </c>
      <c r="BA295" s="649" t="str">
        <f t="shared" si="862"/>
        <v>BUKU PEMBANTU BPP</v>
      </c>
      <c r="BB295" s="651">
        <f t="shared" si="755"/>
        <v>0</v>
      </c>
      <c r="BC295" s="650">
        <f t="shared" si="784"/>
        <v>4</v>
      </c>
      <c r="BD295" s="649" t="str">
        <f t="shared" si="863"/>
        <v>BUKU PEMBANTU BPP</v>
      </c>
      <c r="BE295" s="709">
        <f t="shared" si="756"/>
        <v>0</v>
      </c>
      <c r="BF295" s="944">
        <v>5</v>
      </c>
      <c r="BG295" s="945" t="str">
        <f t="shared" si="864"/>
        <v>BUKU PEMBANTU UANG PERSEDIAAN</v>
      </c>
      <c r="BH295" s="946">
        <f t="shared" si="838"/>
        <v>0</v>
      </c>
      <c r="BI295" s="945">
        <f t="shared" si="785"/>
        <v>5</v>
      </c>
      <c r="BJ295" s="947" t="str">
        <f t="shared" si="865"/>
        <v>BUKU PEMBANTU UANG PERSEDIAAN</v>
      </c>
      <c r="BK295" s="948">
        <f t="shared" si="757"/>
        <v>0</v>
      </c>
      <c r="BL295" s="909">
        <v>6</v>
      </c>
      <c r="BM295" s="910" t="str">
        <f t="shared" si="866"/>
        <v>BUKU PEMBANTU LS BENDAHARA</v>
      </c>
      <c r="BN295" s="911">
        <f t="shared" si="839"/>
        <v>0</v>
      </c>
      <c r="BO295" s="910">
        <f t="shared" si="786"/>
        <v>6</v>
      </c>
      <c r="BP295" s="912" t="str">
        <f t="shared" si="867"/>
        <v>BUKU PEMBANTU LS BENDAHARA</v>
      </c>
      <c r="BQ295" s="913">
        <f t="shared" si="840"/>
        <v>0</v>
      </c>
      <c r="BR295" s="702">
        <v>7</v>
      </c>
      <c r="BS295" s="650" t="str">
        <f t="shared" si="868"/>
        <v>BUKU PEMBANTU UANG MUKA PERJADIN</v>
      </c>
      <c r="BT295" s="651">
        <f t="shared" si="841"/>
        <v>0</v>
      </c>
      <c r="BU295" s="650">
        <f t="shared" si="787"/>
        <v>7</v>
      </c>
      <c r="BV295" s="649" t="str">
        <f t="shared" si="869"/>
        <v>BUKU PEMBANTU UANG MUKA PERJADIN</v>
      </c>
      <c r="BW295" s="709">
        <f t="shared" si="842"/>
        <v>0</v>
      </c>
      <c r="BX295" s="873">
        <v>8</v>
      </c>
      <c r="BY295" s="874" t="str">
        <f t="shared" si="870"/>
        <v>BUKU PEMBANTU PAJAK UP</v>
      </c>
      <c r="BZ295" s="875">
        <f t="shared" si="749"/>
        <v>0</v>
      </c>
      <c r="CA295" s="876">
        <f t="shared" si="788"/>
        <v>8</v>
      </c>
      <c r="CB295" s="874" t="str">
        <f t="shared" si="871"/>
        <v>BUKU PEMBANTU PAJAK UP</v>
      </c>
      <c r="CC295" s="877">
        <f t="shared" si="758"/>
        <v>0</v>
      </c>
      <c r="CD295" s="805">
        <v>9</v>
      </c>
      <c r="CE295" s="806" t="str">
        <f t="shared" si="872"/>
        <v>BUKU PEMBANTU BUNGA REKENING</v>
      </c>
      <c r="CF295" s="807">
        <f t="shared" si="843"/>
        <v>0</v>
      </c>
      <c r="CG295" s="806">
        <f t="shared" si="789"/>
        <v>9</v>
      </c>
      <c r="CH295" s="806" t="str">
        <f t="shared" si="873"/>
        <v>BUKU PEMBANTU BUNGA REKENING</v>
      </c>
      <c r="CI295" s="808">
        <f t="shared" si="844"/>
        <v>0</v>
      </c>
      <c r="CJ295" s="835">
        <v>10</v>
      </c>
      <c r="CK295" s="836" t="str">
        <f t="shared" si="874"/>
        <v>BUKU PEMBANTU PAJAK UP &amp; LS</v>
      </c>
      <c r="CL295" s="837">
        <f t="shared" si="875"/>
        <v>0</v>
      </c>
      <c r="CM295" s="836">
        <f t="shared" si="790"/>
        <v>10</v>
      </c>
      <c r="CN295" s="836" t="str">
        <f t="shared" si="876"/>
        <v>BUKU PEMBANTU PAJAK UP &amp; LS</v>
      </c>
      <c r="CO295" s="838">
        <f t="shared" si="877"/>
        <v>0</v>
      </c>
      <c r="CP295" s="786">
        <f t="shared" si="878"/>
        <v>0</v>
      </c>
      <c r="CQ295" s="787">
        <f t="shared" si="879"/>
        <v>0</v>
      </c>
      <c r="CR295" s="782">
        <f t="shared" si="880"/>
        <v>0</v>
      </c>
      <c r="CS295" s="733">
        <v>11</v>
      </c>
      <c r="CT295" s="734" t="str">
        <f t="shared" si="881"/>
        <v>BUKU PENGESAHAN BELANJA</v>
      </c>
      <c r="CU295" s="735">
        <f t="shared" si="882"/>
        <v>0</v>
      </c>
      <c r="CV295" s="734">
        <f t="shared" si="791"/>
        <v>11</v>
      </c>
      <c r="CW295" s="736" t="str">
        <f t="shared" si="883"/>
        <v>BUKU PENGESAHAN BELANJA</v>
      </c>
      <c r="CX295" s="737">
        <f t="shared" si="884"/>
        <v>0</v>
      </c>
      <c r="CY295" s="769">
        <v>12</v>
      </c>
      <c r="CZ295" s="770" t="str">
        <f t="shared" si="845"/>
        <v>BUKU PENGEMBALIAN BELANJA</v>
      </c>
      <c r="DA295" s="771">
        <f t="shared" si="730"/>
        <v>0</v>
      </c>
      <c r="DB295" s="770">
        <f t="shared" si="909"/>
        <v>12</v>
      </c>
      <c r="DC295" s="770" t="str">
        <f t="shared" si="885"/>
        <v>BUKU PENGEMBALIAN BELANJA</v>
      </c>
      <c r="DD295" s="772">
        <f t="shared" si="886"/>
        <v>0</v>
      </c>
    </row>
    <row r="296" spans="1:108" x14ac:dyDescent="0.2">
      <c r="A296" s="647"/>
      <c r="B296" s="63"/>
      <c r="C296" s="677"/>
      <c r="D296" s="601"/>
      <c r="E296" s="653"/>
      <c r="F296" s="635"/>
      <c r="G296" s="649"/>
      <c r="H296" s="650"/>
      <c r="I296" s="542"/>
      <c r="J296" s="650"/>
      <c r="K296" s="650"/>
      <c r="L296" s="529"/>
      <c r="M296" s="543"/>
      <c r="N296" s="543"/>
      <c r="O296" s="651">
        <f t="shared" si="846"/>
        <v>0</v>
      </c>
      <c r="P296" s="1090">
        <f t="shared" si="847"/>
        <v>0</v>
      </c>
      <c r="Q296" s="641">
        <f t="shared" si="825"/>
        <v>0</v>
      </c>
      <c r="R296" s="640">
        <v>1</v>
      </c>
      <c r="S296" s="640" t="str">
        <f t="shared" si="826"/>
        <v>BUKU KAS UMUM</v>
      </c>
      <c r="T296" s="641">
        <f t="shared" si="827"/>
        <v>0</v>
      </c>
      <c r="U296" s="641">
        <f t="shared" si="828"/>
        <v>0</v>
      </c>
      <c r="V296" s="641">
        <f t="shared" si="829"/>
        <v>0</v>
      </c>
      <c r="W296" s="1082">
        <f t="shared" si="848"/>
        <v>0</v>
      </c>
      <c r="X296" s="641">
        <f t="shared" si="830"/>
        <v>0</v>
      </c>
      <c r="Y296" s="640">
        <f t="shared" si="849"/>
        <v>1</v>
      </c>
      <c r="Z296" s="640" t="str">
        <f t="shared" si="831"/>
        <v>BUKU KAS UMUM</v>
      </c>
      <c r="AA296" s="1083">
        <f t="shared" si="832"/>
        <v>0</v>
      </c>
      <c r="AB296" s="1055">
        <v>10</v>
      </c>
      <c r="AC296" s="1056" t="str">
        <f t="shared" si="850"/>
        <v>BUKU PEMBANTU PAJAK UP &amp; LS</v>
      </c>
      <c r="AD296" s="1057">
        <f t="shared" si="851"/>
        <v>0</v>
      </c>
      <c r="AE296" s="1057">
        <f t="shared" si="852"/>
        <v>0</v>
      </c>
      <c r="AF296" s="1057">
        <f t="shared" si="853"/>
        <v>0</v>
      </c>
      <c r="AG296" s="1057">
        <f t="shared" si="854"/>
        <v>0</v>
      </c>
      <c r="AH296" s="1057">
        <f t="shared" si="855"/>
        <v>0</v>
      </c>
      <c r="AI296" s="1058">
        <f t="shared" si="781"/>
        <v>10</v>
      </c>
      <c r="AJ296" s="1058" t="str">
        <f t="shared" si="856"/>
        <v>BUKU PEMBANTU PAJAK UP &amp; LS</v>
      </c>
      <c r="AK296" s="1059">
        <f t="shared" si="833"/>
        <v>0</v>
      </c>
      <c r="AL296" s="1014">
        <v>2</v>
      </c>
      <c r="AM296" s="1015" t="str">
        <f t="shared" si="857"/>
        <v>BUKU PEMBANTU KAS TUNAI</v>
      </c>
      <c r="AN296" s="1016">
        <f t="shared" si="834"/>
        <v>0</v>
      </c>
      <c r="AO296" s="1015">
        <f t="shared" si="782"/>
        <v>2</v>
      </c>
      <c r="AP296" s="1015" t="str">
        <f t="shared" si="858"/>
        <v>BUKU PEMBANTU KAS TUNAI</v>
      </c>
      <c r="AQ296" s="1017">
        <f t="shared" si="754"/>
        <v>0</v>
      </c>
      <c r="AR296" s="979">
        <v>3</v>
      </c>
      <c r="AS296" s="980" t="str">
        <f t="shared" si="859"/>
        <v>BUKU PEMBANTU BANK</v>
      </c>
      <c r="AT296" s="981">
        <f t="shared" si="835"/>
        <v>0</v>
      </c>
      <c r="AU296" s="981">
        <f t="shared" si="836"/>
        <v>0</v>
      </c>
      <c r="AV296" s="982">
        <f t="shared" si="860"/>
        <v>0</v>
      </c>
      <c r="AW296" s="983">
        <f t="shared" si="783"/>
        <v>3</v>
      </c>
      <c r="AX296" s="980" t="str">
        <f t="shared" si="861"/>
        <v>BUKU PEMBANTU BANK</v>
      </c>
      <c r="AY296" s="984">
        <f t="shared" si="837"/>
        <v>0</v>
      </c>
      <c r="AZ296" s="702">
        <v>4</v>
      </c>
      <c r="BA296" s="649" t="str">
        <f t="shared" si="862"/>
        <v>BUKU PEMBANTU BPP</v>
      </c>
      <c r="BB296" s="651">
        <f t="shared" si="755"/>
        <v>0</v>
      </c>
      <c r="BC296" s="650">
        <f t="shared" si="784"/>
        <v>4</v>
      </c>
      <c r="BD296" s="649" t="str">
        <f t="shared" si="863"/>
        <v>BUKU PEMBANTU BPP</v>
      </c>
      <c r="BE296" s="709">
        <f t="shared" si="756"/>
        <v>0</v>
      </c>
      <c r="BF296" s="944">
        <v>5</v>
      </c>
      <c r="BG296" s="945" t="str">
        <f t="shared" si="864"/>
        <v>BUKU PEMBANTU UANG PERSEDIAAN</v>
      </c>
      <c r="BH296" s="946">
        <f t="shared" si="838"/>
        <v>0</v>
      </c>
      <c r="BI296" s="945">
        <f t="shared" si="785"/>
        <v>5</v>
      </c>
      <c r="BJ296" s="947" t="str">
        <f t="shared" si="865"/>
        <v>BUKU PEMBANTU UANG PERSEDIAAN</v>
      </c>
      <c r="BK296" s="948">
        <f t="shared" si="757"/>
        <v>0</v>
      </c>
      <c r="BL296" s="909">
        <v>6</v>
      </c>
      <c r="BM296" s="910" t="str">
        <f t="shared" si="866"/>
        <v>BUKU PEMBANTU LS BENDAHARA</v>
      </c>
      <c r="BN296" s="911">
        <f t="shared" si="839"/>
        <v>0</v>
      </c>
      <c r="BO296" s="910">
        <f t="shared" si="786"/>
        <v>6</v>
      </c>
      <c r="BP296" s="912" t="str">
        <f t="shared" si="867"/>
        <v>BUKU PEMBANTU LS BENDAHARA</v>
      </c>
      <c r="BQ296" s="913">
        <f t="shared" si="840"/>
        <v>0</v>
      </c>
      <c r="BR296" s="702">
        <v>7</v>
      </c>
      <c r="BS296" s="650" t="str">
        <f t="shared" si="868"/>
        <v>BUKU PEMBANTU UANG MUKA PERJADIN</v>
      </c>
      <c r="BT296" s="651">
        <f t="shared" si="841"/>
        <v>0</v>
      </c>
      <c r="BU296" s="650">
        <f t="shared" si="787"/>
        <v>7</v>
      </c>
      <c r="BV296" s="649" t="str">
        <f t="shared" si="869"/>
        <v>BUKU PEMBANTU UANG MUKA PERJADIN</v>
      </c>
      <c r="BW296" s="709">
        <f t="shared" si="842"/>
        <v>0</v>
      </c>
      <c r="BX296" s="873">
        <v>8</v>
      </c>
      <c r="BY296" s="874" t="str">
        <f t="shared" si="870"/>
        <v>BUKU PEMBANTU PAJAK UP</v>
      </c>
      <c r="BZ296" s="875">
        <f t="shared" si="749"/>
        <v>0</v>
      </c>
      <c r="CA296" s="876">
        <f t="shared" si="788"/>
        <v>8</v>
      </c>
      <c r="CB296" s="874" t="str">
        <f t="shared" si="871"/>
        <v>BUKU PEMBANTU PAJAK UP</v>
      </c>
      <c r="CC296" s="877">
        <f t="shared" si="758"/>
        <v>0</v>
      </c>
      <c r="CD296" s="805">
        <v>9</v>
      </c>
      <c r="CE296" s="806" t="str">
        <f t="shared" si="872"/>
        <v>BUKU PEMBANTU BUNGA REKENING</v>
      </c>
      <c r="CF296" s="807">
        <f t="shared" si="843"/>
        <v>0</v>
      </c>
      <c r="CG296" s="806">
        <f t="shared" si="789"/>
        <v>9</v>
      </c>
      <c r="CH296" s="806" t="str">
        <f t="shared" si="873"/>
        <v>BUKU PEMBANTU BUNGA REKENING</v>
      </c>
      <c r="CI296" s="808">
        <f t="shared" si="844"/>
        <v>0</v>
      </c>
      <c r="CJ296" s="835">
        <v>10</v>
      </c>
      <c r="CK296" s="836" t="str">
        <f t="shared" si="874"/>
        <v>BUKU PEMBANTU PAJAK UP &amp; LS</v>
      </c>
      <c r="CL296" s="837">
        <f t="shared" si="875"/>
        <v>0</v>
      </c>
      <c r="CM296" s="836">
        <f t="shared" si="790"/>
        <v>10</v>
      </c>
      <c r="CN296" s="836" t="str">
        <f t="shared" si="876"/>
        <v>BUKU PEMBANTU PAJAK UP &amp; LS</v>
      </c>
      <c r="CO296" s="838">
        <f t="shared" si="877"/>
        <v>0</v>
      </c>
      <c r="CP296" s="786">
        <f t="shared" si="878"/>
        <v>0</v>
      </c>
      <c r="CQ296" s="787">
        <f t="shared" si="879"/>
        <v>0</v>
      </c>
      <c r="CR296" s="782">
        <f t="shared" si="880"/>
        <v>0</v>
      </c>
      <c r="CS296" s="733">
        <v>11</v>
      </c>
      <c r="CT296" s="734" t="str">
        <f t="shared" si="881"/>
        <v>BUKU PENGESAHAN BELANJA</v>
      </c>
      <c r="CU296" s="735">
        <f t="shared" si="882"/>
        <v>0</v>
      </c>
      <c r="CV296" s="734">
        <f t="shared" si="791"/>
        <v>11</v>
      </c>
      <c r="CW296" s="736" t="str">
        <f t="shared" si="883"/>
        <v>BUKU PENGESAHAN BELANJA</v>
      </c>
      <c r="CX296" s="737">
        <f t="shared" si="884"/>
        <v>0</v>
      </c>
      <c r="CY296" s="769">
        <v>12</v>
      </c>
      <c r="CZ296" s="770" t="str">
        <f t="shared" si="845"/>
        <v>BUKU PENGEMBALIAN BELANJA</v>
      </c>
      <c r="DA296" s="771">
        <f t="shared" si="730"/>
        <v>0</v>
      </c>
      <c r="DB296" s="770">
        <f t="shared" si="909"/>
        <v>12</v>
      </c>
      <c r="DC296" s="770" t="str">
        <f t="shared" si="885"/>
        <v>BUKU PENGEMBALIAN BELANJA</v>
      </c>
      <c r="DD296" s="772">
        <f t="shared" si="886"/>
        <v>0</v>
      </c>
    </row>
    <row r="297" spans="1:108" x14ac:dyDescent="0.2">
      <c r="A297" s="647"/>
      <c r="B297" s="63"/>
      <c r="C297" s="677"/>
      <c r="D297" s="540"/>
      <c r="E297" s="653"/>
      <c r="F297" s="635"/>
      <c r="G297" s="649"/>
      <c r="H297" s="650"/>
      <c r="I297" s="542"/>
      <c r="J297" s="650"/>
      <c r="K297" s="650"/>
      <c r="L297" s="529"/>
      <c r="M297" s="543"/>
      <c r="N297" s="543"/>
      <c r="O297" s="651">
        <f t="shared" si="846"/>
        <v>0</v>
      </c>
      <c r="P297" s="1090">
        <f t="shared" si="847"/>
        <v>0</v>
      </c>
      <c r="Q297" s="641">
        <f t="shared" si="825"/>
        <v>0</v>
      </c>
      <c r="R297" s="640">
        <v>1</v>
      </c>
      <c r="S297" s="640" t="str">
        <f t="shared" si="826"/>
        <v>BUKU KAS UMUM</v>
      </c>
      <c r="T297" s="641">
        <f t="shared" si="827"/>
        <v>0</v>
      </c>
      <c r="U297" s="641">
        <f t="shared" si="828"/>
        <v>0</v>
      </c>
      <c r="V297" s="641">
        <f t="shared" si="829"/>
        <v>0</v>
      </c>
      <c r="W297" s="1082">
        <f t="shared" si="848"/>
        <v>0</v>
      </c>
      <c r="X297" s="641">
        <f t="shared" si="830"/>
        <v>0</v>
      </c>
      <c r="Y297" s="640">
        <f t="shared" si="849"/>
        <v>1</v>
      </c>
      <c r="Z297" s="640" t="str">
        <f t="shared" si="831"/>
        <v>BUKU KAS UMUM</v>
      </c>
      <c r="AA297" s="1083">
        <f t="shared" si="832"/>
        <v>0</v>
      </c>
      <c r="AB297" s="1055">
        <v>10</v>
      </c>
      <c r="AC297" s="1056" t="str">
        <f t="shared" si="850"/>
        <v>BUKU PEMBANTU PAJAK UP &amp; LS</v>
      </c>
      <c r="AD297" s="1057">
        <f t="shared" si="851"/>
        <v>0</v>
      </c>
      <c r="AE297" s="1057">
        <f t="shared" si="852"/>
        <v>0</v>
      </c>
      <c r="AF297" s="1057">
        <f t="shared" si="853"/>
        <v>0</v>
      </c>
      <c r="AG297" s="1057">
        <f t="shared" si="854"/>
        <v>0</v>
      </c>
      <c r="AH297" s="1057">
        <f t="shared" si="855"/>
        <v>0</v>
      </c>
      <c r="AI297" s="1058">
        <f t="shared" si="781"/>
        <v>10</v>
      </c>
      <c r="AJ297" s="1058" t="str">
        <f t="shared" si="856"/>
        <v>BUKU PEMBANTU PAJAK UP &amp; LS</v>
      </c>
      <c r="AK297" s="1059">
        <f t="shared" si="833"/>
        <v>0</v>
      </c>
      <c r="AL297" s="1014">
        <v>2</v>
      </c>
      <c r="AM297" s="1015" t="str">
        <f t="shared" si="857"/>
        <v>BUKU PEMBANTU KAS TUNAI</v>
      </c>
      <c r="AN297" s="1016">
        <f t="shared" si="834"/>
        <v>0</v>
      </c>
      <c r="AO297" s="1015">
        <f t="shared" si="782"/>
        <v>2</v>
      </c>
      <c r="AP297" s="1015" t="str">
        <f t="shared" si="858"/>
        <v>BUKU PEMBANTU KAS TUNAI</v>
      </c>
      <c r="AQ297" s="1017">
        <f t="shared" si="754"/>
        <v>0</v>
      </c>
      <c r="AR297" s="979">
        <v>3</v>
      </c>
      <c r="AS297" s="980" t="str">
        <f t="shared" si="859"/>
        <v>BUKU PEMBANTU BANK</v>
      </c>
      <c r="AT297" s="981">
        <f t="shared" si="835"/>
        <v>0</v>
      </c>
      <c r="AU297" s="981">
        <f t="shared" si="836"/>
        <v>0</v>
      </c>
      <c r="AV297" s="982">
        <f t="shared" si="860"/>
        <v>0</v>
      </c>
      <c r="AW297" s="983">
        <f t="shared" si="783"/>
        <v>3</v>
      </c>
      <c r="AX297" s="980" t="str">
        <f t="shared" si="861"/>
        <v>BUKU PEMBANTU BANK</v>
      </c>
      <c r="AY297" s="984">
        <f t="shared" si="837"/>
        <v>0</v>
      </c>
      <c r="AZ297" s="702">
        <v>4</v>
      </c>
      <c r="BA297" s="649" t="str">
        <f t="shared" si="862"/>
        <v>BUKU PEMBANTU BPP</v>
      </c>
      <c r="BB297" s="651">
        <f t="shared" si="755"/>
        <v>0</v>
      </c>
      <c r="BC297" s="650">
        <f t="shared" si="784"/>
        <v>4</v>
      </c>
      <c r="BD297" s="649" t="str">
        <f t="shared" si="863"/>
        <v>BUKU PEMBANTU BPP</v>
      </c>
      <c r="BE297" s="709">
        <f t="shared" si="756"/>
        <v>0</v>
      </c>
      <c r="BF297" s="944">
        <v>5</v>
      </c>
      <c r="BG297" s="945" t="str">
        <f t="shared" si="864"/>
        <v>BUKU PEMBANTU UANG PERSEDIAAN</v>
      </c>
      <c r="BH297" s="946">
        <f t="shared" si="838"/>
        <v>0</v>
      </c>
      <c r="BI297" s="945">
        <f t="shared" si="785"/>
        <v>5</v>
      </c>
      <c r="BJ297" s="947" t="str">
        <f t="shared" si="865"/>
        <v>BUKU PEMBANTU UANG PERSEDIAAN</v>
      </c>
      <c r="BK297" s="948">
        <f t="shared" si="757"/>
        <v>0</v>
      </c>
      <c r="BL297" s="909">
        <v>6</v>
      </c>
      <c r="BM297" s="910" t="str">
        <f t="shared" si="866"/>
        <v>BUKU PEMBANTU LS BENDAHARA</v>
      </c>
      <c r="BN297" s="911">
        <f t="shared" si="839"/>
        <v>0</v>
      </c>
      <c r="BO297" s="910">
        <f t="shared" si="786"/>
        <v>6</v>
      </c>
      <c r="BP297" s="912" t="str">
        <f t="shared" si="867"/>
        <v>BUKU PEMBANTU LS BENDAHARA</v>
      </c>
      <c r="BQ297" s="913">
        <f t="shared" si="840"/>
        <v>0</v>
      </c>
      <c r="BR297" s="702">
        <v>7</v>
      </c>
      <c r="BS297" s="650" t="str">
        <f t="shared" si="868"/>
        <v>BUKU PEMBANTU UANG MUKA PERJADIN</v>
      </c>
      <c r="BT297" s="651">
        <f t="shared" si="841"/>
        <v>0</v>
      </c>
      <c r="BU297" s="650">
        <f t="shared" si="787"/>
        <v>7</v>
      </c>
      <c r="BV297" s="649" t="str">
        <f t="shared" si="869"/>
        <v>BUKU PEMBANTU UANG MUKA PERJADIN</v>
      </c>
      <c r="BW297" s="709">
        <f t="shared" si="842"/>
        <v>0</v>
      </c>
      <c r="BX297" s="873">
        <v>8</v>
      </c>
      <c r="BY297" s="874" t="str">
        <f t="shared" si="870"/>
        <v>BUKU PEMBANTU PAJAK UP</v>
      </c>
      <c r="BZ297" s="875">
        <f t="shared" si="749"/>
        <v>0</v>
      </c>
      <c r="CA297" s="876">
        <f t="shared" si="788"/>
        <v>8</v>
      </c>
      <c r="CB297" s="874" t="str">
        <f t="shared" si="871"/>
        <v>BUKU PEMBANTU PAJAK UP</v>
      </c>
      <c r="CC297" s="877">
        <f t="shared" si="758"/>
        <v>0</v>
      </c>
      <c r="CD297" s="805">
        <v>9</v>
      </c>
      <c r="CE297" s="806" t="str">
        <f t="shared" si="872"/>
        <v>BUKU PEMBANTU BUNGA REKENING</v>
      </c>
      <c r="CF297" s="807">
        <f t="shared" si="843"/>
        <v>0</v>
      </c>
      <c r="CG297" s="806">
        <f t="shared" si="789"/>
        <v>9</v>
      </c>
      <c r="CH297" s="806" t="str">
        <f t="shared" si="873"/>
        <v>BUKU PEMBANTU BUNGA REKENING</v>
      </c>
      <c r="CI297" s="808">
        <f t="shared" si="844"/>
        <v>0</v>
      </c>
      <c r="CJ297" s="835">
        <v>10</v>
      </c>
      <c r="CK297" s="836" t="str">
        <f t="shared" si="874"/>
        <v>BUKU PEMBANTU PAJAK UP &amp; LS</v>
      </c>
      <c r="CL297" s="837">
        <f t="shared" si="875"/>
        <v>0</v>
      </c>
      <c r="CM297" s="836">
        <f t="shared" si="790"/>
        <v>10</v>
      </c>
      <c r="CN297" s="836" t="str">
        <f t="shared" si="876"/>
        <v>BUKU PEMBANTU PAJAK UP &amp; LS</v>
      </c>
      <c r="CO297" s="838">
        <f t="shared" si="877"/>
        <v>0</v>
      </c>
      <c r="CP297" s="786">
        <f t="shared" si="878"/>
        <v>0</v>
      </c>
      <c r="CQ297" s="787">
        <f t="shared" si="879"/>
        <v>0</v>
      </c>
      <c r="CR297" s="782">
        <f t="shared" si="880"/>
        <v>0</v>
      </c>
      <c r="CS297" s="733">
        <v>11</v>
      </c>
      <c r="CT297" s="734" t="str">
        <f t="shared" si="881"/>
        <v>BUKU PENGESAHAN BELANJA</v>
      </c>
      <c r="CU297" s="735">
        <f t="shared" si="882"/>
        <v>0</v>
      </c>
      <c r="CV297" s="734">
        <f t="shared" si="791"/>
        <v>11</v>
      </c>
      <c r="CW297" s="736" t="str">
        <f t="shared" si="883"/>
        <v>BUKU PENGESAHAN BELANJA</v>
      </c>
      <c r="CX297" s="737">
        <f t="shared" si="884"/>
        <v>0</v>
      </c>
      <c r="CY297" s="769">
        <v>12</v>
      </c>
      <c r="CZ297" s="770" t="str">
        <f t="shared" si="845"/>
        <v>BUKU PENGEMBALIAN BELANJA</v>
      </c>
      <c r="DA297" s="771">
        <f t="shared" si="730"/>
        <v>0</v>
      </c>
      <c r="DB297" s="770">
        <f t="shared" si="909"/>
        <v>12</v>
      </c>
      <c r="DC297" s="770" t="str">
        <f t="shared" si="885"/>
        <v>BUKU PENGEMBALIAN BELANJA</v>
      </c>
      <c r="DD297" s="772">
        <f t="shared" si="886"/>
        <v>0</v>
      </c>
    </row>
    <row r="298" spans="1:108" x14ac:dyDescent="0.2">
      <c r="A298" s="647"/>
      <c r="B298" s="63"/>
      <c r="C298" s="677"/>
      <c r="D298" s="601"/>
      <c r="E298" s="653"/>
      <c r="F298" s="635"/>
      <c r="G298" s="649"/>
      <c r="H298" s="650"/>
      <c r="I298" s="542"/>
      <c r="J298" s="650"/>
      <c r="K298" s="650"/>
      <c r="L298" s="529"/>
      <c r="M298" s="543"/>
      <c r="N298" s="543"/>
      <c r="O298" s="651">
        <f t="shared" si="846"/>
        <v>0</v>
      </c>
      <c r="P298" s="1090">
        <f t="shared" si="847"/>
        <v>0</v>
      </c>
      <c r="Q298" s="641">
        <f t="shared" si="825"/>
        <v>0</v>
      </c>
      <c r="R298" s="640">
        <v>1</v>
      </c>
      <c r="S298" s="640" t="str">
        <f t="shared" si="826"/>
        <v>BUKU KAS UMUM</v>
      </c>
      <c r="T298" s="641">
        <f t="shared" si="827"/>
        <v>0</v>
      </c>
      <c r="U298" s="641">
        <f t="shared" si="828"/>
        <v>0</v>
      </c>
      <c r="V298" s="641">
        <f t="shared" si="829"/>
        <v>0</v>
      </c>
      <c r="W298" s="1082">
        <f t="shared" si="848"/>
        <v>0</v>
      </c>
      <c r="X298" s="641">
        <f t="shared" si="830"/>
        <v>0</v>
      </c>
      <c r="Y298" s="640">
        <f t="shared" si="849"/>
        <v>1</v>
      </c>
      <c r="Z298" s="640" t="str">
        <f t="shared" si="831"/>
        <v>BUKU KAS UMUM</v>
      </c>
      <c r="AA298" s="1083">
        <f t="shared" si="832"/>
        <v>0</v>
      </c>
      <c r="AB298" s="1055">
        <v>10</v>
      </c>
      <c r="AC298" s="1056" t="str">
        <f t="shared" si="850"/>
        <v>BUKU PEMBANTU PAJAK UP &amp; LS</v>
      </c>
      <c r="AD298" s="1057">
        <f t="shared" si="851"/>
        <v>0</v>
      </c>
      <c r="AE298" s="1057">
        <f t="shared" si="852"/>
        <v>0</v>
      </c>
      <c r="AF298" s="1057">
        <f t="shared" si="853"/>
        <v>0</v>
      </c>
      <c r="AG298" s="1057">
        <f t="shared" si="854"/>
        <v>0</v>
      </c>
      <c r="AH298" s="1057">
        <f t="shared" si="855"/>
        <v>0</v>
      </c>
      <c r="AI298" s="1058">
        <f t="shared" si="781"/>
        <v>10</v>
      </c>
      <c r="AJ298" s="1058" t="str">
        <f t="shared" si="856"/>
        <v>BUKU PEMBANTU PAJAK UP &amp; LS</v>
      </c>
      <c r="AK298" s="1059">
        <f t="shared" si="833"/>
        <v>0</v>
      </c>
      <c r="AL298" s="1014">
        <v>2</v>
      </c>
      <c r="AM298" s="1015" t="str">
        <f t="shared" si="857"/>
        <v>BUKU PEMBANTU KAS TUNAI</v>
      </c>
      <c r="AN298" s="1016">
        <f t="shared" si="834"/>
        <v>0</v>
      </c>
      <c r="AO298" s="1015">
        <f t="shared" si="782"/>
        <v>2</v>
      </c>
      <c r="AP298" s="1015" t="str">
        <f t="shared" si="858"/>
        <v>BUKU PEMBANTU KAS TUNAI</v>
      </c>
      <c r="AQ298" s="1017">
        <f t="shared" si="754"/>
        <v>0</v>
      </c>
      <c r="AR298" s="979">
        <v>3</v>
      </c>
      <c r="AS298" s="980" t="str">
        <f t="shared" si="859"/>
        <v>BUKU PEMBANTU BANK</v>
      </c>
      <c r="AT298" s="981">
        <f t="shared" si="835"/>
        <v>0</v>
      </c>
      <c r="AU298" s="981">
        <f t="shared" si="836"/>
        <v>0</v>
      </c>
      <c r="AV298" s="982">
        <f t="shared" si="860"/>
        <v>0</v>
      </c>
      <c r="AW298" s="983">
        <f t="shared" si="783"/>
        <v>3</v>
      </c>
      <c r="AX298" s="980" t="str">
        <f t="shared" si="861"/>
        <v>BUKU PEMBANTU BANK</v>
      </c>
      <c r="AY298" s="984">
        <f t="shared" si="837"/>
        <v>0</v>
      </c>
      <c r="AZ298" s="702">
        <v>4</v>
      </c>
      <c r="BA298" s="649" t="str">
        <f t="shared" si="862"/>
        <v>BUKU PEMBANTU BPP</v>
      </c>
      <c r="BB298" s="651">
        <f t="shared" si="755"/>
        <v>0</v>
      </c>
      <c r="BC298" s="650">
        <f t="shared" si="784"/>
        <v>4</v>
      </c>
      <c r="BD298" s="649" t="str">
        <f t="shared" si="863"/>
        <v>BUKU PEMBANTU BPP</v>
      </c>
      <c r="BE298" s="709">
        <f t="shared" si="756"/>
        <v>0</v>
      </c>
      <c r="BF298" s="944">
        <v>5</v>
      </c>
      <c r="BG298" s="945" t="str">
        <f t="shared" si="864"/>
        <v>BUKU PEMBANTU UANG PERSEDIAAN</v>
      </c>
      <c r="BH298" s="946">
        <f t="shared" si="838"/>
        <v>0</v>
      </c>
      <c r="BI298" s="945">
        <f t="shared" si="785"/>
        <v>5</v>
      </c>
      <c r="BJ298" s="947" t="str">
        <f t="shared" si="865"/>
        <v>BUKU PEMBANTU UANG PERSEDIAAN</v>
      </c>
      <c r="BK298" s="948">
        <f t="shared" si="757"/>
        <v>0</v>
      </c>
      <c r="BL298" s="909">
        <v>6</v>
      </c>
      <c r="BM298" s="910" t="str">
        <f t="shared" si="866"/>
        <v>BUKU PEMBANTU LS BENDAHARA</v>
      </c>
      <c r="BN298" s="911">
        <f t="shared" si="839"/>
        <v>0</v>
      </c>
      <c r="BO298" s="910">
        <f t="shared" si="786"/>
        <v>6</v>
      </c>
      <c r="BP298" s="912" t="str">
        <f t="shared" si="867"/>
        <v>BUKU PEMBANTU LS BENDAHARA</v>
      </c>
      <c r="BQ298" s="913">
        <f t="shared" si="840"/>
        <v>0</v>
      </c>
      <c r="BR298" s="702">
        <v>7</v>
      </c>
      <c r="BS298" s="650" t="str">
        <f t="shared" si="868"/>
        <v>BUKU PEMBANTU UANG MUKA PERJADIN</v>
      </c>
      <c r="BT298" s="651">
        <f t="shared" si="841"/>
        <v>0</v>
      </c>
      <c r="BU298" s="650">
        <f t="shared" si="787"/>
        <v>7</v>
      </c>
      <c r="BV298" s="649" t="str">
        <f t="shared" si="869"/>
        <v>BUKU PEMBANTU UANG MUKA PERJADIN</v>
      </c>
      <c r="BW298" s="709">
        <f t="shared" si="842"/>
        <v>0</v>
      </c>
      <c r="BX298" s="873">
        <v>8</v>
      </c>
      <c r="BY298" s="874" t="str">
        <f t="shared" si="870"/>
        <v>BUKU PEMBANTU PAJAK UP</v>
      </c>
      <c r="BZ298" s="875">
        <f t="shared" si="749"/>
        <v>0</v>
      </c>
      <c r="CA298" s="876">
        <f t="shared" si="788"/>
        <v>8</v>
      </c>
      <c r="CB298" s="874" t="str">
        <f t="shared" si="871"/>
        <v>BUKU PEMBANTU PAJAK UP</v>
      </c>
      <c r="CC298" s="877">
        <f t="shared" si="758"/>
        <v>0</v>
      </c>
      <c r="CD298" s="805">
        <v>9</v>
      </c>
      <c r="CE298" s="806" t="str">
        <f t="shared" si="872"/>
        <v>BUKU PEMBANTU BUNGA REKENING</v>
      </c>
      <c r="CF298" s="807">
        <f t="shared" si="843"/>
        <v>0</v>
      </c>
      <c r="CG298" s="806">
        <f t="shared" si="789"/>
        <v>9</v>
      </c>
      <c r="CH298" s="806" t="str">
        <f t="shared" si="873"/>
        <v>BUKU PEMBANTU BUNGA REKENING</v>
      </c>
      <c r="CI298" s="808">
        <f t="shared" si="844"/>
        <v>0</v>
      </c>
      <c r="CJ298" s="835">
        <v>10</v>
      </c>
      <c r="CK298" s="836" t="str">
        <f t="shared" si="874"/>
        <v>BUKU PEMBANTU PAJAK UP &amp; LS</v>
      </c>
      <c r="CL298" s="837">
        <f t="shared" si="875"/>
        <v>0</v>
      </c>
      <c r="CM298" s="836">
        <f t="shared" si="790"/>
        <v>10</v>
      </c>
      <c r="CN298" s="836" t="str">
        <f t="shared" si="876"/>
        <v>BUKU PEMBANTU PAJAK UP &amp; LS</v>
      </c>
      <c r="CO298" s="838">
        <f t="shared" si="877"/>
        <v>0</v>
      </c>
      <c r="CP298" s="786">
        <f t="shared" si="878"/>
        <v>0</v>
      </c>
      <c r="CQ298" s="787">
        <f t="shared" si="879"/>
        <v>0</v>
      </c>
      <c r="CR298" s="782">
        <f t="shared" si="880"/>
        <v>0</v>
      </c>
      <c r="CS298" s="733">
        <v>11</v>
      </c>
      <c r="CT298" s="734" t="str">
        <f t="shared" si="881"/>
        <v>BUKU PENGESAHAN BELANJA</v>
      </c>
      <c r="CU298" s="735">
        <f t="shared" si="882"/>
        <v>0</v>
      </c>
      <c r="CV298" s="734">
        <f t="shared" si="791"/>
        <v>11</v>
      </c>
      <c r="CW298" s="736" t="str">
        <f t="shared" si="883"/>
        <v>BUKU PENGESAHAN BELANJA</v>
      </c>
      <c r="CX298" s="737">
        <f t="shared" si="884"/>
        <v>0</v>
      </c>
      <c r="CY298" s="769">
        <v>12</v>
      </c>
      <c r="CZ298" s="770" t="str">
        <f t="shared" si="845"/>
        <v>BUKU PENGEMBALIAN BELANJA</v>
      </c>
      <c r="DA298" s="771">
        <f t="shared" si="730"/>
        <v>0</v>
      </c>
      <c r="DB298" s="770">
        <f t="shared" si="909"/>
        <v>12</v>
      </c>
      <c r="DC298" s="770" t="str">
        <f t="shared" si="885"/>
        <v>BUKU PENGEMBALIAN BELANJA</v>
      </c>
      <c r="DD298" s="772">
        <f t="shared" si="886"/>
        <v>0</v>
      </c>
    </row>
    <row r="299" spans="1:108" x14ac:dyDescent="0.2">
      <c r="A299" s="647"/>
      <c r="B299" s="63"/>
      <c r="C299" s="677"/>
      <c r="D299" s="540"/>
      <c r="E299" s="648"/>
      <c r="F299" s="610"/>
      <c r="G299" s="649"/>
      <c r="H299" s="650"/>
      <c r="I299" s="542"/>
      <c r="J299" s="650"/>
      <c r="K299" s="650"/>
      <c r="L299" s="529"/>
      <c r="M299" s="543"/>
      <c r="N299" s="543"/>
      <c r="O299" s="651">
        <f t="shared" si="846"/>
        <v>0</v>
      </c>
      <c r="P299" s="1090">
        <f t="shared" si="847"/>
        <v>0</v>
      </c>
      <c r="Q299" s="641">
        <f t="shared" si="825"/>
        <v>0</v>
      </c>
      <c r="R299" s="640">
        <v>1</v>
      </c>
      <c r="S299" s="640" t="str">
        <f t="shared" si="826"/>
        <v>BUKU KAS UMUM</v>
      </c>
      <c r="T299" s="641">
        <f t="shared" si="827"/>
        <v>0</v>
      </c>
      <c r="U299" s="641">
        <f t="shared" si="828"/>
        <v>0</v>
      </c>
      <c r="V299" s="641">
        <f t="shared" si="829"/>
        <v>0</v>
      </c>
      <c r="W299" s="1082">
        <f t="shared" si="848"/>
        <v>0</v>
      </c>
      <c r="X299" s="641">
        <f t="shared" si="830"/>
        <v>0</v>
      </c>
      <c r="Y299" s="640">
        <f t="shared" si="849"/>
        <v>1</v>
      </c>
      <c r="Z299" s="640" t="str">
        <f t="shared" si="831"/>
        <v>BUKU KAS UMUM</v>
      </c>
      <c r="AA299" s="1083">
        <f t="shared" si="832"/>
        <v>0</v>
      </c>
      <c r="AB299" s="1055">
        <v>10</v>
      </c>
      <c r="AC299" s="1056" t="str">
        <f t="shared" si="850"/>
        <v>BUKU PEMBANTU PAJAK UP &amp; LS</v>
      </c>
      <c r="AD299" s="1057">
        <f t="shared" si="851"/>
        <v>0</v>
      </c>
      <c r="AE299" s="1057">
        <f t="shared" si="852"/>
        <v>0</v>
      </c>
      <c r="AF299" s="1057">
        <f t="shared" si="853"/>
        <v>0</v>
      </c>
      <c r="AG299" s="1057">
        <f t="shared" si="854"/>
        <v>0</v>
      </c>
      <c r="AH299" s="1057">
        <f t="shared" si="855"/>
        <v>0</v>
      </c>
      <c r="AI299" s="1058">
        <f t="shared" si="781"/>
        <v>10</v>
      </c>
      <c r="AJ299" s="1058" t="str">
        <f t="shared" si="856"/>
        <v>BUKU PEMBANTU PAJAK UP &amp; LS</v>
      </c>
      <c r="AK299" s="1059">
        <f t="shared" si="833"/>
        <v>0</v>
      </c>
      <c r="AL299" s="1014">
        <v>2</v>
      </c>
      <c r="AM299" s="1015" t="str">
        <f t="shared" si="857"/>
        <v>BUKU PEMBANTU KAS TUNAI</v>
      </c>
      <c r="AN299" s="1016">
        <f t="shared" si="834"/>
        <v>0</v>
      </c>
      <c r="AO299" s="1015">
        <f t="shared" si="782"/>
        <v>2</v>
      </c>
      <c r="AP299" s="1015" t="str">
        <f t="shared" si="858"/>
        <v>BUKU PEMBANTU KAS TUNAI</v>
      </c>
      <c r="AQ299" s="1017">
        <f t="shared" si="754"/>
        <v>0</v>
      </c>
      <c r="AR299" s="979">
        <v>3</v>
      </c>
      <c r="AS299" s="980" t="str">
        <f t="shared" si="859"/>
        <v>BUKU PEMBANTU BANK</v>
      </c>
      <c r="AT299" s="981">
        <f t="shared" si="835"/>
        <v>0</v>
      </c>
      <c r="AU299" s="981">
        <f t="shared" si="836"/>
        <v>0</v>
      </c>
      <c r="AV299" s="982">
        <f t="shared" si="860"/>
        <v>0</v>
      </c>
      <c r="AW299" s="983">
        <f t="shared" si="783"/>
        <v>3</v>
      </c>
      <c r="AX299" s="980" t="str">
        <f t="shared" si="861"/>
        <v>BUKU PEMBANTU BANK</v>
      </c>
      <c r="AY299" s="984">
        <f t="shared" si="837"/>
        <v>0</v>
      </c>
      <c r="AZ299" s="702">
        <v>4</v>
      </c>
      <c r="BA299" s="649" t="str">
        <f t="shared" si="862"/>
        <v>BUKU PEMBANTU BPP</v>
      </c>
      <c r="BB299" s="651">
        <f t="shared" si="755"/>
        <v>0</v>
      </c>
      <c r="BC299" s="650">
        <f t="shared" si="784"/>
        <v>4</v>
      </c>
      <c r="BD299" s="649" t="str">
        <f t="shared" si="863"/>
        <v>BUKU PEMBANTU BPP</v>
      </c>
      <c r="BE299" s="709">
        <f t="shared" si="756"/>
        <v>0</v>
      </c>
      <c r="BF299" s="944">
        <v>5</v>
      </c>
      <c r="BG299" s="945" t="str">
        <f t="shared" si="864"/>
        <v>BUKU PEMBANTU UANG PERSEDIAAN</v>
      </c>
      <c r="BH299" s="946">
        <f t="shared" si="838"/>
        <v>0</v>
      </c>
      <c r="BI299" s="945">
        <f t="shared" si="785"/>
        <v>5</v>
      </c>
      <c r="BJ299" s="947" t="str">
        <f t="shared" si="865"/>
        <v>BUKU PEMBANTU UANG PERSEDIAAN</v>
      </c>
      <c r="BK299" s="948">
        <f t="shared" si="757"/>
        <v>0</v>
      </c>
      <c r="BL299" s="909">
        <v>6</v>
      </c>
      <c r="BM299" s="910" t="str">
        <f t="shared" si="866"/>
        <v>BUKU PEMBANTU LS BENDAHARA</v>
      </c>
      <c r="BN299" s="911">
        <f t="shared" si="839"/>
        <v>0</v>
      </c>
      <c r="BO299" s="910">
        <f t="shared" si="786"/>
        <v>6</v>
      </c>
      <c r="BP299" s="912" t="str">
        <f t="shared" si="867"/>
        <v>BUKU PEMBANTU LS BENDAHARA</v>
      </c>
      <c r="BQ299" s="913">
        <f t="shared" si="840"/>
        <v>0</v>
      </c>
      <c r="BR299" s="702">
        <v>7</v>
      </c>
      <c r="BS299" s="650" t="str">
        <f t="shared" si="868"/>
        <v>BUKU PEMBANTU UANG MUKA PERJADIN</v>
      </c>
      <c r="BT299" s="651">
        <f t="shared" si="841"/>
        <v>0</v>
      </c>
      <c r="BU299" s="650">
        <f t="shared" si="787"/>
        <v>7</v>
      </c>
      <c r="BV299" s="649" t="str">
        <f t="shared" si="869"/>
        <v>BUKU PEMBANTU UANG MUKA PERJADIN</v>
      </c>
      <c r="BW299" s="709">
        <f t="shared" si="842"/>
        <v>0</v>
      </c>
      <c r="BX299" s="873">
        <v>8</v>
      </c>
      <c r="BY299" s="874" t="str">
        <f t="shared" si="870"/>
        <v>BUKU PEMBANTU PAJAK UP</v>
      </c>
      <c r="BZ299" s="875">
        <f t="shared" si="749"/>
        <v>0</v>
      </c>
      <c r="CA299" s="876">
        <f t="shared" si="788"/>
        <v>8</v>
      </c>
      <c r="CB299" s="874" t="str">
        <f t="shared" si="871"/>
        <v>BUKU PEMBANTU PAJAK UP</v>
      </c>
      <c r="CC299" s="877">
        <f t="shared" si="758"/>
        <v>0</v>
      </c>
      <c r="CD299" s="805">
        <v>9</v>
      </c>
      <c r="CE299" s="806" t="str">
        <f t="shared" si="872"/>
        <v>BUKU PEMBANTU BUNGA REKENING</v>
      </c>
      <c r="CF299" s="807">
        <f t="shared" si="843"/>
        <v>0</v>
      </c>
      <c r="CG299" s="806">
        <f t="shared" si="789"/>
        <v>9</v>
      </c>
      <c r="CH299" s="806" t="str">
        <f t="shared" si="873"/>
        <v>BUKU PEMBANTU BUNGA REKENING</v>
      </c>
      <c r="CI299" s="808">
        <f t="shared" si="844"/>
        <v>0</v>
      </c>
      <c r="CJ299" s="835">
        <v>10</v>
      </c>
      <c r="CK299" s="836" t="str">
        <f t="shared" si="874"/>
        <v>BUKU PEMBANTU PAJAK UP &amp; LS</v>
      </c>
      <c r="CL299" s="837">
        <f t="shared" si="875"/>
        <v>0</v>
      </c>
      <c r="CM299" s="836">
        <f t="shared" si="790"/>
        <v>10</v>
      </c>
      <c r="CN299" s="836" t="str">
        <f t="shared" si="876"/>
        <v>BUKU PEMBANTU PAJAK UP &amp; LS</v>
      </c>
      <c r="CO299" s="838">
        <f t="shared" si="877"/>
        <v>0</v>
      </c>
      <c r="CP299" s="786">
        <f t="shared" si="878"/>
        <v>0</v>
      </c>
      <c r="CQ299" s="787">
        <f t="shared" si="879"/>
        <v>0</v>
      </c>
      <c r="CR299" s="782">
        <f t="shared" si="880"/>
        <v>0</v>
      </c>
      <c r="CS299" s="733">
        <v>11</v>
      </c>
      <c r="CT299" s="734" t="str">
        <f t="shared" si="881"/>
        <v>BUKU PENGESAHAN BELANJA</v>
      </c>
      <c r="CU299" s="735">
        <f t="shared" si="882"/>
        <v>0</v>
      </c>
      <c r="CV299" s="734">
        <f t="shared" si="791"/>
        <v>11</v>
      </c>
      <c r="CW299" s="736" t="str">
        <f t="shared" si="883"/>
        <v>BUKU PENGESAHAN BELANJA</v>
      </c>
      <c r="CX299" s="737">
        <f t="shared" si="884"/>
        <v>0</v>
      </c>
      <c r="CY299" s="769">
        <v>12</v>
      </c>
      <c r="CZ299" s="770" t="str">
        <f t="shared" si="845"/>
        <v>BUKU PENGEMBALIAN BELANJA</v>
      </c>
      <c r="DA299" s="771">
        <f t="shared" si="730"/>
        <v>0</v>
      </c>
      <c r="DB299" s="770">
        <f t="shared" si="909"/>
        <v>12</v>
      </c>
      <c r="DC299" s="770" t="str">
        <f t="shared" si="885"/>
        <v>BUKU PENGEMBALIAN BELANJA</v>
      </c>
      <c r="DD299" s="772">
        <f t="shared" si="886"/>
        <v>0</v>
      </c>
    </row>
    <row r="300" spans="1:108" x14ac:dyDescent="0.2">
      <c r="A300" s="647"/>
      <c r="B300" s="63"/>
      <c r="C300" s="677"/>
      <c r="D300" s="601"/>
      <c r="E300" s="648"/>
      <c r="F300" s="610"/>
      <c r="G300" s="649"/>
      <c r="H300" s="650"/>
      <c r="I300" s="542"/>
      <c r="J300" s="650"/>
      <c r="K300" s="543"/>
      <c r="L300" s="529"/>
      <c r="M300" s="543"/>
      <c r="N300" s="543"/>
      <c r="O300" s="651">
        <f t="shared" si="846"/>
        <v>0</v>
      </c>
      <c r="P300" s="1090">
        <f t="shared" si="847"/>
        <v>0</v>
      </c>
      <c r="Q300" s="641">
        <f t="shared" si="825"/>
        <v>0</v>
      </c>
      <c r="R300" s="640">
        <v>1</v>
      </c>
      <c r="S300" s="640" t="str">
        <f t="shared" si="826"/>
        <v>BUKU KAS UMUM</v>
      </c>
      <c r="T300" s="641">
        <f t="shared" si="827"/>
        <v>0</v>
      </c>
      <c r="U300" s="641">
        <f t="shared" si="828"/>
        <v>0</v>
      </c>
      <c r="V300" s="641">
        <f t="shared" si="829"/>
        <v>0</v>
      </c>
      <c r="W300" s="1082">
        <f t="shared" si="848"/>
        <v>0</v>
      </c>
      <c r="X300" s="641">
        <f t="shared" si="830"/>
        <v>0</v>
      </c>
      <c r="Y300" s="640">
        <f t="shared" si="849"/>
        <v>1</v>
      </c>
      <c r="Z300" s="640" t="str">
        <f t="shared" si="831"/>
        <v>BUKU KAS UMUM</v>
      </c>
      <c r="AA300" s="1083">
        <f t="shared" si="832"/>
        <v>0</v>
      </c>
      <c r="AB300" s="1055">
        <v>10</v>
      </c>
      <c r="AC300" s="1056" t="str">
        <f t="shared" si="850"/>
        <v>BUKU PEMBANTU PAJAK UP &amp; LS</v>
      </c>
      <c r="AD300" s="1057">
        <f t="shared" si="851"/>
        <v>0</v>
      </c>
      <c r="AE300" s="1057">
        <f t="shared" si="852"/>
        <v>0</v>
      </c>
      <c r="AF300" s="1057">
        <f t="shared" si="853"/>
        <v>0</v>
      </c>
      <c r="AG300" s="1057">
        <f t="shared" si="854"/>
        <v>0</v>
      </c>
      <c r="AH300" s="1057">
        <f t="shared" si="855"/>
        <v>0</v>
      </c>
      <c r="AI300" s="1058">
        <f t="shared" si="781"/>
        <v>10</v>
      </c>
      <c r="AJ300" s="1058" t="str">
        <f t="shared" si="856"/>
        <v>BUKU PEMBANTU PAJAK UP &amp; LS</v>
      </c>
      <c r="AK300" s="1059">
        <f t="shared" si="833"/>
        <v>0</v>
      </c>
      <c r="AL300" s="1014">
        <v>2</v>
      </c>
      <c r="AM300" s="1015" t="str">
        <f t="shared" si="857"/>
        <v>BUKU PEMBANTU KAS TUNAI</v>
      </c>
      <c r="AN300" s="1016">
        <f t="shared" si="834"/>
        <v>0</v>
      </c>
      <c r="AO300" s="1015">
        <f t="shared" si="782"/>
        <v>2</v>
      </c>
      <c r="AP300" s="1015" t="str">
        <f t="shared" si="858"/>
        <v>BUKU PEMBANTU KAS TUNAI</v>
      </c>
      <c r="AQ300" s="1017">
        <f t="shared" si="754"/>
        <v>0</v>
      </c>
      <c r="AR300" s="979">
        <v>3</v>
      </c>
      <c r="AS300" s="980" t="str">
        <f t="shared" si="859"/>
        <v>BUKU PEMBANTU BANK</v>
      </c>
      <c r="AT300" s="981">
        <f t="shared" si="835"/>
        <v>0</v>
      </c>
      <c r="AU300" s="981">
        <f t="shared" si="836"/>
        <v>0</v>
      </c>
      <c r="AV300" s="982">
        <f t="shared" si="860"/>
        <v>0</v>
      </c>
      <c r="AW300" s="983">
        <f t="shared" si="783"/>
        <v>3</v>
      </c>
      <c r="AX300" s="980" t="str">
        <f t="shared" si="861"/>
        <v>BUKU PEMBANTU BANK</v>
      </c>
      <c r="AY300" s="984">
        <f t="shared" si="837"/>
        <v>0</v>
      </c>
      <c r="AZ300" s="702">
        <v>4</v>
      </c>
      <c r="BA300" s="649" t="str">
        <f t="shared" si="862"/>
        <v>BUKU PEMBANTU BPP</v>
      </c>
      <c r="BB300" s="651">
        <f t="shared" si="755"/>
        <v>0</v>
      </c>
      <c r="BC300" s="650">
        <f t="shared" si="784"/>
        <v>4</v>
      </c>
      <c r="BD300" s="649" t="str">
        <f t="shared" si="863"/>
        <v>BUKU PEMBANTU BPP</v>
      </c>
      <c r="BE300" s="709">
        <f t="shared" si="756"/>
        <v>0</v>
      </c>
      <c r="BF300" s="944">
        <v>5</v>
      </c>
      <c r="BG300" s="945" t="str">
        <f t="shared" si="864"/>
        <v>BUKU PEMBANTU UANG PERSEDIAAN</v>
      </c>
      <c r="BH300" s="946">
        <f t="shared" si="838"/>
        <v>0</v>
      </c>
      <c r="BI300" s="945">
        <f t="shared" si="785"/>
        <v>5</v>
      </c>
      <c r="BJ300" s="947" t="str">
        <f t="shared" si="865"/>
        <v>BUKU PEMBANTU UANG PERSEDIAAN</v>
      </c>
      <c r="BK300" s="948">
        <f t="shared" si="757"/>
        <v>0</v>
      </c>
      <c r="BL300" s="909">
        <v>6</v>
      </c>
      <c r="BM300" s="910" t="str">
        <f t="shared" si="866"/>
        <v>BUKU PEMBANTU LS BENDAHARA</v>
      </c>
      <c r="BN300" s="911">
        <f t="shared" si="839"/>
        <v>0</v>
      </c>
      <c r="BO300" s="910">
        <f t="shared" si="786"/>
        <v>6</v>
      </c>
      <c r="BP300" s="912" t="str">
        <f t="shared" si="867"/>
        <v>BUKU PEMBANTU LS BENDAHARA</v>
      </c>
      <c r="BQ300" s="913">
        <f t="shared" si="840"/>
        <v>0</v>
      </c>
      <c r="BR300" s="702">
        <v>7</v>
      </c>
      <c r="BS300" s="650" t="str">
        <f t="shared" si="868"/>
        <v>BUKU PEMBANTU UANG MUKA PERJADIN</v>
      </c>
      <c r="BT300" s="651">
        <f t="shared" si="841"/>
        <v>0</v>
      </c>
      <c r="BU300" s="650">
        <f t="shared" si="787"/>
        <v>7</v>
      </c>
      <c r="BV300" s="649" t="str">
        <f t="shared" si="869"/>
        <v>BUKU PEMBANTU UANG MUKA PERJADIN</v>
      </c>
      <c r="BW300" s="709">
        <f t="shared" si="842"/>
        <v>0</v>
      </c>
      <c r="BX300" s="873">
        <v>8</v>
      </c>
      <c r="BY300" s="874" t="str">
        <f t="shared" si="870"/>
        <v>BUKU PEMBANTU PAJAK UP</v>
      </c>
      <c r="BZ300" s="875">
        <f t="shared" si="749"/>
        <v>0</v>
      </c>
      <c r="CA300" s="876">
        <f t="shared" si="788"/>
        <v>8</v>
      </c>
      <c r="CB300" s="874" t="str">
        <f t="shared" si="871"/>
        <v>BUKU PEMBANTU PAJAK UP</v>
      </c>
      <c r="CC300" s="877">
        <f t="shared" si="758"/>
        <v>0</v>
      </c>
      <c r="CD300" s="805">
        <v>9</v>
      </c>
      <c r="CE300" s="806" t="str">
        <f t="shared" si="872"/>
        <v>BUKU PEMBANTU BUNGA REKENING</v>
      </c>
      <c r="CF300" s="807">
        <f t="shared" si="843"/>
        <v>0</v>
      </c>
      <c r="CG300" s="806">
        <f t="shared" si="789"/>
        <v>9</v>
      </c>
      <c r="CH300" s="806" t="str">
        <f t="shared" si="873"/>
        <v>BUKU PEMBANTU BUNGA REKENING</v>
      </c>
      <c r="CI300" s="808">
        <f t="shared" si="844"/>
        <v>0</v>
      </c>
      <c r="CJ300" s="835">
        <v>10</v>
      </c>
      <c r="CK300" s="836" t="str">
        <f t="shared" si="874"/>
        <v>BUKU PEMBANTU PAJAK UP &amp; LS</v>
      </c>
      <c r="CL300" s="837">
        <f t="shared" si="875"/>
        <v>0</v>
      </c>
      <c r="CM300" s="836">
        <f t="shared" si="790"/>
        <v>10</v>
      </c>
      <c r="CN300" s="836" t="str">
        <f t="shared" si="876"/>
        <v>BUKU PEMBANTU PAJAK UP &amp; LS</v>
      </c>
      <c r="CO300" s="838">
        <f t="shared" si="877"/>
        <v>0</v>
      </c>
      <c r="CP300" s="786">
        <f t="shared" si="878"/>
        <v>0</v>
      </c>
      <c r="CQ300" s="787">
        <f t="shared" si="879"/>
        <v>0</v>
      </c>
      <c r="CR300" s="782">
        <f t="shared" si="880"/>
        <v>0</v>
      </c>
      <c r="CS300" s="733">
        <v>11</v>
      </c>
      <c r="CT300" s="734" t="str">
        <f t="shared" si="881"/>
        <v>BUKU PENGESAHAN BELANJA</v>
      </c>
      <c r="CU300" s="735">
        <f t="shared" si="882"/>
        <v>0</v>
      </c>
      <c r="CV300" s="734">
        <f t="shared" si="791"/>
        <v>11</v>
      </c>
      <c r="CW300" s="736" t="str">
        <f t="shared" si="883"/>
        <v>BUKU PENGESAHAN BELANJA</v>
      </c>
      <c r="CX300" s="737">
        <f t="shared" si="884"/>
        <v>0</v>
      </c>
      <c r="CY300" s="769">
        <v>12</v>
      </c>
      <c r="CZ300" s="770" t="str">
        <f t="shared" si="845"/>
        <v>BUKU PENGEMBALIAN BELANJA</v>
      </c>
      <c r="DA300" s="771">
        <f t="shared" si="730"/>
        <v>0</v>
      </c>
      <c r="DB300" s="770">
        <f t="shared" si="909"/>
        <v>12</v>
      </c>
      <c r="DC300" s="770" t="str">
        <f t="shared" si="885"/>
        <v>BUKU PENGEMBALIAN BELANJA</v>
      </c>
      <c r="DD300" s="772">
        <f t="shared" si="886"/>
        <v>0</v>
      </c>
    </row>
    <row r="301" spans="1:108" x14ac:dyDescent="0.2">
      <c r="A301" s="647"/>
      <c r="B301" s="63"/>
      <c r="C301" s="677"/>
      <c r="D301" s="540"/>
      <c r="E301" s="648"/>
      <c r="F301" s="611"/>
      <c r="G301" s="649"/>
      <c r="H301" s="650"/>
      <c r="I301" s="542"/>
      <c r="J301" s="650"/>
      <c r="K301" s="543"/>
      <c r="L301" s="529"/>
      <c r="M301" s="543"/>
      <c r="N301" s="543"/>
      <c r="O301" s="651">
        <f t="shared" si="846"/>
        <v>0</v>
      </c>
      <c r="P301" s="1090">
        <f t="shared" si="847"/>
        <v>0</v>
      </c>
      <c r="Q301" s="641">
        <f t="shared" si="825"/>
        <v>0</v>
      </c>
      <c r="R301" s="640">
        <v>1</v>
      </c>
      <c r="S301" s="640" t="str">
        <f t="shared" si="826"/>
        <v>BUKU KAS UMUM</v>
      </c>
      <c r="T301" s="641">
        <f t="shared" si="827"/>
        <v>0</v>
      </c>
      <c r="U301" s="641">
        <f t="shared" si="828"/>
        <v>0</v>
      </c>
      <c r="V301" s="641">
        <f t="shared" si="829"/>
        <v>0</v>
      </c>
      <c r="W301" s="1082">
        <f t="shared" si="848"/>
        <v>0</v>
      </c>
      <c r="X301" s="641">
        <f t="shared" si="830"/>
        <v>0</v>
      </c>
      <c r="Y301" s="640">
        <f t="shared" si="849"/>
        <v>1</v>
      </c>
      <c r="Z301" s="640" t="str">
        <f t="shared" si="831"/>
        <v>BUKU KAS UMUM</v>
      </c>
      <c r="AA301" s="1083">
        <f t="shared" si="832"/>
        <v>0</v>
      </c>
      <c r="AB301" s="1055">
        <v>10</v>
      </c>
      <c r="AC301" s="1056" t="str">
        <f t="shared" si="850"/>
        <v>BUKU PEMBANTU PAJAK UP &amp; LS</v>
      </c>
      <c r="AD301" s="1057">
        <f t="shared" si="851"/>
        <v>0</v>
      </c>
      <c r="AE301" s="1057">
        <f t="shared" si="852"/>
        <v>0</v>
      </c>
      <c r="AF301" s="1057">
        <f t="shared" si="853"/>
        <v>0</v>
      </c>
      <c r="AG301" s="1057">
        <f t="shared" si="854"/>
        <v>0</v>
      </c>
      <c r="AH301" s="1057">
        <f t="shared" si="855"/>
        <v>0</v>
      </c>
      <c r="AI301" s="1058">
        <f t="shared" si="781"/>
        <v>10</v>
      </c>
      <c r="AJ301" s="1058" t="str">
        <f t="shared" si="856"/>
        <v>BUKU PEMBANTU PAJAK UP &amp; LS</v>
      </c>
      <c r="AK301" s="1059">
        <f t="shared" si="833"/>
        <v>0</v>
      </c>
      <c r="AL301" s="1014">
        <v>2</v>
      </c>
      <c r="AM301" s="1015" t="str">
        <f t="shared" si="857"/>
        <v>BUKU PEMBANTU KAS TUNAI</v>
      </c>
      <c r="AN301" s="1016">
        <f t="shared" si="834"/>
        <v>0</v>
      </c>
      <c r="AO301" s="1015">
        <f t="shared" si="782"/>
        <v>2</v>
      </c>
      <c r="AP301" s="1015" t="str">
        <f t="shared" si="858"/>
        <v>BUKU PEMBANTU KAS TUNAI</v>
      </c>
      <c r="AQ301" s="1017">
        <f t="shared" si="754"/>
        <v>0</v>
      </c>
      <c r="AR301" s="979">
        <v>3</v>
      </c>
      <c r="AS301" s="980" t="str">
        <f t="shared" si="859"/>
        <v>BUKU PEMBANTU BANK</v>
      </c>
      <c r="AT301" s="981">
        <f t="shared" si="835"/>
        <v>0</v>
      </c>
      <c r="AU301" s="981">
        <f t="shared" si="836"/>
        <v>0</v>
      </c>
      <c r="AV301" s="982">
        <f t="shared" si="860"/>
        <v>0</v>
      </c>
      <c r="AW301" s="983">
        <f t="shared" si="783"/>
        <v>3</v>
      </c>
      <c r="AX301" s="980" t="str">
        <f t="shared" si="861"/>
        <v>BUKU PEMBANTU BANK</v>
      </c>
      <c r="AY301" s="984">
        <f t="shared" si="837"/>
        <v>0</v>
      </c>
      <c r="AZ301" s="702">
        <v>4</v>
      </c>
      <c r="BA301" s="649" t="str">
        <f t="shared" si="862"/>
        <v>BUKU PEMBANTU BPP</v>
      </c>
      <c r="BB301" s="651">
        <f t="shared" si="755"/>
        <v>0</v>
      </c>
      <c r="BC301" s="650">
        <f t="shared" si="784"/>
        <v>4</v>
      </c>
      <c r="BD301" s="649" t="str">
        <f t="shared" si="863"/>
        <v>BUKU PEMBANTU BPP</v>
      </c>
      <c r="BE301" s="709">
        <f t="shared" si="756"/>
        <v>0</v>
      </c>
      <c r="BF301" s="944">
        <v>5</v>
      </c>
      <c r="BG301" s="945" t="str">
        <f t="shared" si="864"/>
        <v>BUKU PEMBANTU UANG PERSEDIAAN</v>
      </c>
      <c r="BH301" s="946">
        <f t="shared" si="838"/>
        <v>0</v>
      </c>
      <c r="BI301" s="945">
        <f t="shared" si="785"/>
        <v>5</v>
      </c>
      <c r="BJ301" s="947" t="str">
        <f t="shared" si="865"/>
        <v>BUKU PEMBANTU UANG PERSEDIAAN</v>
      </c>
      <c r="BK301" s="948">
        <f t="shared" si="757"/>
        <v>0</v>
      </c>
      <c r="BL301" s="909">
        <v>6</v>
      </c>
      <c r="BM301" s="910" t="str">
        <f t="shared" si="866"/>
        <v>BUKU PEMBANTU LS BENDAHARA</v>
      </c>
      <c r="BN301" s="911">
        <f t="shared" si="839"/>
        <v>0</v>
      </c>
      <c r="BO301" s="910">
        <f t="shared" si="786"/>
        <v>6</v>
      </c>
      <c r="BP301" s="912" t="str">
        <f t="shared" si="867"/>
        <v>BUKU PEMBANTU LS BENDAHARA</v>
      </c>
      <c r="BQ301" s="913">
        <f t="shared" si="840"/>
        <v>0</v>
      </c>
      <c r="BR301" s="702">
        <v>7</v>
      </c>
      <c r="BS301" s="650" t="str">
        <f t="shared" si="868"/>
        <v>BUKU PEMBANTU UANG MUKA PERJADIN</v>
      </c>
      <c r="BT301" s="651">
        <f t="shared" si="841"/>
        <v>0</v>
      </c>
      <c r="BU301" s="650">
        <f t="shared" si="787"/>
        <v>7</v>
      </c>
      <c r="BV301" s="649" t="str">
        <f t="shared" si="869"/>
        <v>BUKU PEMBANTU UANG MUKA PERJADIN</v>
      </c>
      <c r="BW301" s="709">
        <f t="shared" si="842"/>
        <v>0</v>
      </c>
      <c r="BX301" s="873">
        <v>8</v>
      </c>
      <c r="BY301" s="874" t="str">
        <f t="shared" si="870"/>
        <v>BUKU PEMBANTU PAJAK UP</v>
      </c>
      <c r="BZ301" s="875">
        <f t="shared" si="749"/>
        <v>0</v>
      </c>
      <c r="CA301" s="876">
        <f t="shared" si="788"/>
        <v>8</v>
      </c>
      <c r="CB301" s="874" t="str">
        <f t="shared" si="871"/>
        <v>BUKU PEMBANTU PAJAK UP</v>
      </c>
      <c r="CC301" s="877">
        <f t="shared" si="758"/>
        <v>0</v>
      </c>
      <c r="CD301" s="805">
        <v>9</v>
      </c>
      <c r="CE301" s="806" t="str">
        <f t="shared" si="872"/>
        <v>BUKU PEMBANTU BUNGA REKENING</v>
      </c>
      <c r="CF301" s="807">
        <f t="shared" si="843"/>
        <v>0</v>
      </c>
      <c r="CG301" s="806">
        <f t="shared" si="789"/>
        <v>9</v>
      </c>
      <c r="CH301" s="806" t="str">
        <f t="shared" si="873"/>
        <v>BUKU PEMBANTU BUNGA REKENING</v>
      </c>
      <c r="CI301" s="808">
        <f t="shared" si="844"/>
        <v>0</v>
      </c>
      <c r="CJ301" s="835">
        <v>10</v>
      </c>
      <c r="CK301" s="836" t="str">
        <f t="shared" si="874"/>
        <v>BUKU PEMBANTU PAJAK UP &amp; LS</v>
      </c>
      <c r="CL301" s="837">
        <f t="shared" si="875"/>
        <v>0</v>
      </c>
      <c r="CM301" s="836">
        <f t="shared" si="790"/>
        <v>10</v>
      </c>
      <c r="CN301" s="836" t="str">
        <f t="shared" si="876"/>
        <v>BUKU PEMBANTU PAJAK UP &amp; LS</v>
      </c>
      <c r="CO301" s="838">
        <f t="shared" si="877"/>
        <v>0</v>
      </c>
      <c r="CP301" s="786">
        <f t="shared" si="878"/>
        <v>0</v>
      </c>
      <c r="CQ301" s="787">
        <f t="shared" si="879"/>
        <v>0</v>
      </c>
      <c r="CR301" s="782">
        <f t="shared" si="880"/>
        <v>0</v>
      </c>
      <c r="CS301" s="733">
        <v>11</v>
      </c>
      <c r="CT301" s="734" t="str">
        <f t="shared" si="881"/>
        <v>BUKU PENGESAHAN BELANJA</v>
      </c>
      <c r="CU301" s="735">
        <f t="shared" si="882"/>
        <v>0</v>
      </c>
      <c r="CV301" s="734">
        <f t="shared" si="791"/>
        <v>11</v>
      </c>
      <c r="CW301" s="736" t="str">
        <f t="shared" si="883"/>
        <v>BUKU PENGESAHAN BELANJA</v>
      </c>
      <c r="CX301" s="737">
        <f t="shared" si="884"/>
        <v>0</v>
      </c>
      <c r="CY301" s="769">
        <v>12</v>
      </c>
      <c r="CZ301" s="770" t="str">
        <f t="shared" si="845"/>
        <v>BUKU PENGEMBALIAN BELANJA</v>
      </c>
      <c r="DA301" s="771">
        <f t="shared" si="730"/>
        <v>0</v>
      </c>
      <c r="DB301" s="770">
        <f t="shared" si="909"/>
        <v>12</v>
      </c>
      <c r="DC301" s="770" t="str">
        <f t="shared" si="885"/>
        <v>BUKU PENGEMBALIAN BELANJA</v>
      </c>
      <c r="DD301" s="772">
        <f t="shared" si="886"/>
        <v>0</v>
      </c>
    </row>
    <row r="302" spans="1:108" ht="11.25" customHeight="1" x14ac:dyDescent="0.2">
      <c r="A302" s="647"/>
      <c r="B302" s="63"/>
      <c r="C302" s="677"/>
      <c r="D302" s="601"/>
      <c r="E302" s="648"/>
      <c r="F302" s="610"/>
      <c r="G302" s="649"/>
      <c r="H302" s="650"/>
      <c r="I302" s="542"/>
      <c r="J302" s="650"/>
      <c r="K302" s="688"/>
      <c r="L302" s="529"/>
      <c r="M302" s="688"/>
      <c r="N302" s="543"/>
      <c r="O302" s="651">
        <f t="shared" si="846"/>
        <v>0</v>
      </c>
      <c r="P302" s="1090">
        <f t="shared" si="847"/>
        <v>0</v>
      </c>
      <c r="Q302" s="641">
        <f t="shared" si="825"/>
        <v>0</v>
      </c>
      <c r="R302" s="640">
        <v>1</v>
      </c>
      <c r="S302" s="640" t="str">
        <f t="shared" si="826"/>
        <v>BUKU KAS UMUM</v>
      </c>
      <c r="T302" s="641">
        <f t="shared" si="827"/>
        <v>0</v>
      </c>
      <c r="U302" s="641">
        <f t="shared" si="828"/>
        <v>0</v>
      </c>
      <c r="V302" s="641">
        <f t="shared" si="829"/>
        <v>0</v>
      </c>
      <c r="W302" s="1082">
        <f t="shared" si="848"/>
        <v>0</v>
      </c>
      <c r="X302" s="641">
        <f t="shared" si="830"/>
        <v>0</v>
      </c>
      <c r="Y302" s="640">
        <f t="shared" si="849"/>
        <v>1</v>
      </c>
      <c r="Z302" s="640" t="str">
        <f t="shared" si="831"/>
        <v>BUKU KAS UMUM</v>
      </c>
      <c r="AA302" s="1083">
        <f t="shared" si="832"/>
        <v>0</v>
      </c>
      <c r="AB302" s="1055">
        <v>10</v>
      </c>
      <c r="AC302" s="1056" t="str">
        <f t="shared" si="850"/>
        <v>BUKU PEMBANTU PAJAK UP &amp; LS</v>
      </c>
      <c r="AD302" s="1057">
        <f t="shared" si="851"/>
        <v>0</v>
      </c>
      <c r="AE302" s="1057">
        <f t="shared" si="852"/>
        <v>0</v>
      </c>
      <c r="AF302" s="1057">
        <f t="shared" si="853"/>
        <v>0</v>
      </c>
      <c r="AG302" s="1057">
        <f t="shared" si="854"/>
        <v>0</v>
      </c>
      <c r="AH302" s="1057">
        <f t="shared" si="855"/>
        <v>0</v>
      </c>
      <c r="AI302" s="1058">
        <f t="shared" si="781"/>
        <v>10</v>
      </c>
      <c r="AJ302" s="1058" t="str">
        <f t="shared" si="856"/>
        <v>BUKU PEMBANTU PAJAK UP &amp; LS</v>
      </c>
      <c r="AK302" s="1059">
        <f t="shared" si="833"/>
        <v>0</v>
      </c>
      <c r="AL302" s="1014">
        <v>2</v>
      </c>
      <c r="AM302" s="1015" t="str">
        <f t="shared" si="857"/>
        <v>BUKU PEMBANTU KAS TUNAI</v>
      </c>
      <c r="AN302" s="1016">
        <f t="shared" si="834"/>
        <v>0</v>
      </c>
      <c r="AO302" s="1015">
        <f t="shared" si="782"/>
        <v>2</v>
      </c>
      <c r="AP302" s="1015" t="str">
        <f t="shared" si="858"/>
        <v>BUKU PEMBANTU KAS TUNAI</v>
      </c>
      <c r="AQ302" s="1017">
        <f t="shared" si="754"/>
        <v>0</v>
      </c>
      <c r="AR302" s="979">
        <v>3</v>
      </c>
      <c r="AS302" s="980" t="str">
        <f t="shared" si="859"/>
        <v>BUKU PEMBANTU BANK</v>
      </c>
      <c r="AT302" s="981">
        <f t="shared" si="835"/>
        <v>0</v>
      </c>
      <c r="AU302" s="981">
        <f t="shared" si="836"/>
        <v>0</v>
      </c>
      <c r="AV302" s="982">
        <f t="shared" si="860"/>
        <v>0</v>
      </c>
      <c r="AW302" s="983">
        <f t="shared" si="783"/>
        <v>3</v>
      </c>
      <c r="AX302" s="980" t="str">
        <f t="shared" si="861"/>
        <v>BUKU PEMBANTU BANK</v>
      </c>
      <c r="AY302" s="984">
        <f t="shared" si="837"/>
        <v>0</v>
      </c>
      <c r="AZ302" s="702">
        <v>4</v>
      </c>
      <c r="BA302" s="649" t="str">
        <f t="shared" si="862"/>
        <v>BUKU PEMBANTU BPP</v>
      </c>
      <c r="BB302" s="651">
        <f t="shared" si="755"/>
        <v>0</v>
      </c>
      <c r="BC302" s="650">
        <f t="shared" si="784"/>
        <v>4</v>
      </c>
      <c r="BD302" s="649" t="str">
        <f t="shared" si="863"/>
        <v>BUKU PEMBANTU BPP</v>
      </c>
      <c r="BE302" s="709">
        <f t="shared" si="756"/>
        <v>0</v>
      </c>
      <c r="BF302" s="944">
        <v>5</v>
      </c>
      <c r="BG302" s="945" t="str">
        <f t="shared" si="864"/>
        <v>BUKU PEMBANTU UANG PERSEDIAAN</v>
      </c>
      <c r="BH302" s="946">
        <f t="shared" si="838"/>
        <v>0</v>
      </c>
      <c r="BI302" s="945">
        <f t="shared" si="785"/>
        <v>5</v>
      </c>
      <c r="BJ302" s="947" t="str">
        <f t="shared" si="865"/>
        <v>BUKU PEMBANTU UANG PERSEDIAAN</v>
      </c>
      <c r="BK302" s="948">
        <f t="shared" si="757"/>
        <v>0</v>
      </c>
      <c r="BL302" s="909">
        <v>6</v>
      </c>
      <c r="BM302" s="910" t="str">
        <f t="shared" si="866"/>
        <v>BUKU PEMBANTU LS BENDAHARA</v>
      </c>
      <c r="BN302" s="911">
        <f t="shared" si="839"/>
        <v>0</v>
      </c>
      <c r="BO302" s="910">
        <f t="shared" si="786"/>
        <v>6</v>
      </c>
      <c r="BP302" s="912" t="str">
        <f t="shared" si="867"/>
        <v>BUKU PEMBANTU LS BENDAHARA</v>
      </c>
      <c r="BQ302" s="913">
        <f t="shared" si="840"/>
        <v>0</v>
      </c>
      <c r="BR302" s="702">
        <v>7</v>
      </c>
      <c r="BS302" s="650" t="str">
        <f t="shared" si="868"/>
        <v>BUKU PEMBANTU UANG MUKA PERJADIN</v>
      </c>
      <c r="BT302" s="651">
        <f t="shared" si="841"/>
        <v>0</v>
      </c>
      <c r="BU302" s="650">
        <f t="shared" si="787"/>
        <v>7</v>
      </c>
      <c r="BV302" s="649" t="str">
        <f t="shared" si="869"/>
        <v>BUKU PEMBANTU UANG MUKA PERJADIN</v>
      </c>
      <c r="BW302" s="709">
        <f t="shared" si="842"/>
        <v>0</v>
      </c>
      <c r="BX302" s="873">
        <v>8</v>
      </c>
      <c r="BY302" s="874" t="str">
        <f t="shared" si="870"/>
        <v>BUKU PEMBANTU PAJAK UP</v>
      </c>
      <c r="BZ302" s="875">
        <f t="shared" si="749"/>
        <v>0</v>
      </c>
      <c r="CA302" s="876">
        <f t="shared" si="788"/>
        <v>8</v>
      </c>
      <c r="CB302" s="874" t="str">
        <f t="shared" si="871"/>
        <v>BUKU PEMBANTU PAJAK UP</v>
      </c>
      <c r="CC302" s="877">
        <f t="shared" si="758"/>
        <v>0</v>
      </c>
      <c r="CD302" s="805">
        <v>9</v>
      </c>
      <c r="CE302" s="806" t="str">
        <f t="shared" si="872"/>
        <v>BUKU PEMBANTU BUNGA REKENING</v>
      </c>
      <c r="CF302" s="807">
        <f t="shared" si="843"/>
        <v>0</v>
      </c>
      <c r="CG302" s="806">
        <f t="shared" si="789"/>
        <v>9</v>
      </c>
      <c r="CH302" s="806" t="str">
        <f t="shared" si="873"/>
        <v>BUKU PEMBANTU BUNGA REKENING</v>
      </c>
      <c r="CI302" s="808">
        <f t="shared" si="844"/>
        <v>0</v>
      </c>
      <c r="CJ302" s="835">
        <v>10</v>
      </c>
      <c r="CK302" s="836" t="str">
        <f t="shared" si="874"/>
        <v>BUKU PEMBANTU PAJAK UP &amp; LS</v>
      </c>
      <c r="CL302" s="837">
        <f t="shared" si="875"/>
        <v>0</v>
      </c>
      <c r="CM302" s="836">
        <f t="shared" si="790"/>
        <v>10</v>
      </c>
      <c r="CN302" s="836" t="str">
        <f t="shared" si="876"/>
        <v>BUKU PEMBANTU PAJAK UP &amp; LS</v>
      </c>
      <c r="CO302" s="838">
        <f t="shared" si="877"/>
        <v>0</v>
      </c>
      <c r="CP302" s="786">
        <f t="shared" si="878"/>
        <v>0</v>
      </c>
      <c r="CQ302" s="787">
        <f t="shared" si="879"/>
        <v>0</v>
      </c>
      <c r="CR302" s="782">
        <f t="shared" si="880"/>
        <v>0</v>
      </c>
      <c r="CS302" s="733">
        <v>11</v>
      </c>
      <c r="CT302" s="734" t="str">
        <f t="shared" si="881"/>
        <v>BUKU PENGESAHAN BELANJA</v>
      </c>
      <c r="CU302" s="735">
        <f t="shared" si="882"/>
        <v>0</v>
      </c>
      <c r="CV302" s="734">
        <f t="shared" si="791"/>
        <v>11</v>
      </c>
      <c r="CW302" s="736" t="str">
        <f t="shared" si="883"/>
        <v>BUKU PENGESAHAN BELANJA</v>
      </c>
      <c r="CX302" s="737">
        <f t="shared" si="884"/>
        <v>0</v>
      </c>
      <c r="CY302" s="769">
        <v>12</v>
      </c>
      <c r="CZ302" s="770" t="str">
        <f t="shared" si="845"/>
        <v>BUKU PENGEMBALIAN BELANJA</v>
      </c>
      <c r="DA302" s="771">
        <f t="shared" si="730"/>
        <v>0</v>
      </c>
      <c r="DB302" s="770">
        <f t="shared" si="909"/>
        <v>12</v>
      </c>
      <c r="DC302" s="770" t="str">
        <f t="shared" si="885"/>
        <v>BUKU PENGEMBALIAN BELANJA</v>
      </c>
      <c r="DD302" s="772">
        <f t="shared" si="886"/>
        <v>0</v>
      </c>
    </row>
    <row r="303" spans="1:108" ht="11.25" customHeight="1" x14ac:dyDescent="0.2">
      <c r="A303" s="647"/>
      <c r="B303" s="63"/>
      <c r="C303" s="677"/>
      <c r="D303" s="540"/>
      <c r="E303" s="648"/>
      <c r="F303" s="611"/>
      <c r="G303" s="649"/>
      <c r="H303" s="650"/>
      <c r="I303" s="542"/>
      <c r="J303" s="650"/>
      <c r="K303" s="688"/>
      <c r="L303" s="529"/>
      <c r="M303" s="688"/>
      <c r="N303" s="543"/>
      <c r="O303" s="651">
        <f t="shared" si="846"/>
        <v>0</v>
      </c>
      <c r="P303" s="1090">
        <f t="shared" si="847"/>
        <v>0</v>
      </c>
      <c r="Q303" s="641">
        <f t="shared" si="825"/>
        <v>0</v>
      </c>
      <c r="R303" s="640">
        <v>1</v>
      </c>
      <c r="S303" s="640" t="str">
        <f t="shared" si="826"/>
        <v>BUKU KAS UMUM</v>
      </c>
      <c r="T303" s="641">
        <f t="shared" si="827"/>
        <v>0</v>
      </c>
      <c r="U303" s="641">
        <f t="shared" si="828"/>
        <v>0</v>
      </c>
      <c r="V303" s="641">
        <f t="shared" si="829"/>
        <v>0</v>
      </c>
      <c r="W303" s="1082">
        <f t="shared" si="848"/>
        <v>0</v>
      </c>
      <c r="X303" s="641">
        <f t="shared" si="830"/>
        <v>0</v>
      </c>
      <c r="Y303" s="640">
        <f t="shared" si="849"/>
        <v>1</v>
      </c>
      <c r="Z303" s="640" t="str">
        <f t="shared" si="831"/>
        <v>BUKU KAS UMUM</v>
      </c>
      <c r="AA303" s="1083">
        <f t="shared" si="832"/>
        <v>0</v>
      </c>
      <c r="AB303" s="1055">
        <v>10</v>
      </c>
      <c r="AC303" s="1056" t="str">
        <f t="shared" si="850"/>
        <v>BUKU PEMBANTU PAJAK UP &amp; LS</v>
      </c>
      <c r="AD303" s="1057">
        <f t="shared" si="851"/>
        <v>0</v>
      </c>
      <c r="AE303" s="1057">
        <f t="shared" si="852"/>
        <v>0</v>
      </c>
      <c r="AF303" s="1057">
        <f t="shared" si="853"/>
        <v>0</v>
      </c>
      <c r="AG303" s="1057">
        <f t="shared" si="854"/>
        <v>0</v>
      </c>
      <c r="AH303" s="1057">
        <f t="shared" si="855"/>
        <v>0</v>
      </c>
      <c r="AI303" s="1058">
        <f t="shared" si="781"/>
        <v>10</v>
      </c>
      <c r="AJ303" s="1058" t="str">
        <f t="shared" si="856"/>
        <v>BUKU PEMBANTU PAJAK UP &amp; LS</v>
      </c>
      <c r="AK303" s="1059">
        <f t="shared" si="833"/>
        <v>0</v>
      </c>
      <c r="AL303" s="1014">
        <v>2</v>
      </c>
      <c r="AM303" s="1015" t="str">
        <f t="shared" si="857"/>
        <v>BUKU PEMBANTU KAS TUNAI</v>
      </c>
      <c r="AN303" s="1016">
        <f t="shared" si="834"/>
        <v>0</v>
      </c>
      <c r="AO303" s="1015">
        <f t="shared" si="782"/>
        <v>2</v>
      </c>
      <c r="AP303" s="1015" t="str">
        <f t="shared" si="858"/>
        <v>BUKU PEMBANTU KAS TUNAI</v>
      </c>
      <c r="AQ303" s="1017">
        <f t="shared" si="754"/>
        <v>0</v>
      </c>
      <c r="AR303" s="979">
        <v>3</v>
      </c>
      <c r="AS303" s="980" t="str">
        <f t="shared" si="859"/>
        <v>BUKU PEMBANTU BANK</v>
      </c>
      <c r="AT303" s="981">
        <f t="shared" si="835"/>
        <v>0</v>
      </c>
      <c r="AU303" s="981">
        <f t="shared" si="836"/>
        <v>0</v>
      </c>
      <c r="AV303" s="982">
        <f t="shared" si="860"/>
        <v>0</v>
      </c>
      <c r="AW303" s="983">
        <f t="shared" si="783"/>
        <v>3</v>
      </c>
      <c r="AX303" s="980" t="str">
        <f t="shared" si="861"/>
        <v>BUKU PEMBANTU BANK</v>
      </c>
      <c r="AY303" s="984">
        <f t="shared" si="837"/>
        <v>0</v>
      </c>
      <c r="AZ303" s="702">
        <v>4</v>
      </c>
      <c r="BA303" s="649" t="str">
        <f t="shared" si="862"/>
        <v>BUKU PEMBANTU BPP</v>
      </c>
      <c r="BB303" s="651">
        <f t="shared" si="755"/>
        <v>0</v>
      </c>
      <c r="BC303" s="650">
        <f t="shared" si="784"/>
        <v>4</v>
      </c>
      <c r="BD303" s="649" t="str">
        <f t="shared" si="863"/>
        <v>BUKU PEMBANTU BPP</v>
      </c>
      <c r="BE303" s="709">
        <f t="shared" si="756"/>
        <v>0</v>
      </c>
      <c r="BF303" s="944">
        <v>5</v>
      </c>
      <c r="BG303" s="945" t="str">
        <f t="shared" si="864"/>
        <v>BUKU PEMBANTU UANG PERSEDIAAN</v>
      </c>
      <c r="BH303" s="946">
        <f t="shared" si="838"/>
        <v>0</v>
      </c>
      <c r="BI303" s="945">
        <f t="shared" si="785"/>
        <v>5</v>
      </c>
      <c r="BJ303" s="947" t="str">
        <f t="shared" si="865"/>
        <v>BUKU PEMBANTU UANG PERSEDIAAN</v>
      </c>
      <c r="BK303" s="948">
        <f t="shared" si="757"/>
        <v>0</v>
      </c>
      <c r="BL303" s="909">
        <v>6</v>
      </c>
      <c r="BM303" s="910" t="str">
        <f t="shared" si="866"/>
        <v>BUKU PEMBANTU LS BENDAHARA</v>
      </c>
      <c r="BN303" s="911">
        <f t="shared" si="839"/>
        <v>0</v>
      </c>
      <c r="BO303" s="910">
        <f t="shared" si="786"/>
        <v>6</v>
      </c>
      <c r="BP303" s="912" t="str">
        <f t="shared" si="867"/>
        <v>BUKU PEMBANTU LS BENDAHARA</v>
      </c>
      <c r="BQ303" s="913">
        <f t="shared" si="840"/>
        <v>0</v>
      </c>
      <c r="BR303" s="702">
        <v>7</v>
      </c>
      <c r="BS303" s="650" t="str">
        <f t="shared" si="868"/>
        <v>BUKU PEMBANTU UANG MUKA PERJADIN</v>
      </c>
      <c r="BT303" s="651">
        <f t="shared" si="841"/>
        <v>0</v>
      </c>
      <c r="BU303" s="650">
        <f t="shared" si="787"/>
        <v>7</v>
      </c>
      <c r="BV303" s="649" t="str">
        <f t="shared" si="869"/>
        <v>BUKU PEMBANTU UANG MUKA PERJADIN</v>
      </c>
      <c r="BW303" s="709">
        <f t="shared" si="842"/>
        <v>0</v>
      </c>
      <c r="BX303" s="873">
        <v>8</v>
      </c>
      <c r="BY303" s="874" t="str">
        <f t="shared" si="870"/>
        <v>BUKU PEMBANTU PAJAK UP</v>
      </c>
      <c r="BZ303" s="875">
        <f t="shared" si="749"/>
        <v>0</v>
      </c>
      <c r="CA303" s="876">
        <f t="shared" si="788"/>
        <v>8</v>
      </c>
      <c r="CB303" s="874" t="str">
        <f t="shared" si="871"/>
        <v>BUKU PEMBANTU PAJAK UP</v>
      </c>
      <c r="CC303" s="877">
        <f t="shared" si="758"/>
        <v>0</v>
      </c>
      <c r="CD303" s="805">
        <v>9</v>
      </c>
      <c r="CE303" s="806" t="str">
        <f t="shared" si="872"/>
        <v>BUKU PEMBANTU BUNGA REKENING</v>
      </c>
      <c r="CF303" s="807">
        <f t="shared" si="843"/>
        <v>0</v>
      </c>
      <c r="CG303" s="806">
        <f t="shared" si="789"/>
        <v>9</v>
      </c>
      <c r="CH303" s="806" t="str">
        <f t="shared" si="873"/>
        <v>BUKU PEMBANTU BUNGA REKENING</v>
      </c>
      <c r="CI303" s="808">
        <f t="shared" si="844"/>
        <v>0</v>
      </c>
      <c r="CJ303" s="835">
        <v>10</v>
      </c>
      <c r="CK303" s="836" t="str">
        <f t="shared" si="874"/>
        <v>BUKU PEMBANTU PAJAK UP &amp; LS</v>
      </c>
      <c r="CL303" s="837">
        <f t="shared" si="875"/>
        <v>0</v>
      </c>
      <c r="CM303" s="836">
        <f t="shared" si="790"/>
        <v>10</v>
      </c>
      <c r="CN303" s="836" t="str">
        <f t="shared" si="876"/>
        <v>BUKU PEMBANTU PAJAK UP &amp; LS</v>
      </c>
      <c r="CO303" s="838">
        <f t="shared" si="877"/>
        <v>0</v>
      </c>
      <c r="CP303" s="786">
        <f t="shared" si="878"/>
        <v>0</v>
      </c>
      <c r="CQ303" s="787">
        <f t="shared" si="879"/>
        <v>0</v>
      </c>
      <c r="CR303" s="782">
        <f t="shared" si="880"/>
        <v>0</v>
      </c>
      <c r="CS303" s="733">
        <v>11</v>
      </c>
      <c r="CT303" s="734" t="str">
        <f t="shared" si="881"/>
        <v>BUKU PENGESAHAN BELANJA</v>
      </c>
      <c r="CU303" s="735">
        <f t="shared" si="882"/>
        <v>0</v>
      </c>
      <c r="CV303" s="734">
        <f t="shared" si="791"/>
        <v>11</v>
      </c>
      <c r="CW303" s="736" t="str">
        <f t="shared" si="883"/>
        <v>BUKU PENGESAHAN BELANJA</v>
      </c>
      <c r="CX303" s="737">
        <f t="shared" si="884"/>
        <v>0</v>
      </c>
      <c r="CY303" s="769">
        <v>12</v>
      </c>
      <c r="CZ303" s="770" t="str">
        <f t="shared" si="845"/>
        <v>BUKU PENGEMBALIAN BELANJA</v>
      </c>
      <c r="DA303" s="771">
        <f t="shared" ref="DA303:DA366" si="910">IF(E303="L4",L303,IF(E303="R2",L303,IF(E303="L7",L303,0)))</f>
        <v>0</v>
      </c>
      <c r="DB303" s="770">
        <f t="shared" si="909"/>
        <v>12</v>
      </c>
      <c r="DC303" s="770" t="str">
        <f t="shared" si="885"/>
        <v>BUKU PENGEMBALIAN BELANJA</v>
      </c>
      <c r="DD303" s="772">
        <f t="shared" si="886"/>
        <v>0</v>
      </c>
    </row>
    <row r="304" spans="1:108" ht="11.25" customHeight="1" x14ac:dyDescent="0.2">
      <c r="A304" s="647"/>
      <c r="B304" s="63"/>
      <c r="C304" s="677"/>
      <c r="D304" s="601"/>
      <c r="E304" s="648"/>
      <c r="F304" s="610"/>
      <c r="G304" s="649"/>
      <c r="H304" s="650"/>
      <c r="I304" s="542"/>
      <c r="J304" s="650"/>
      <c r="K304" s="650"/>
      <c r="L304" s="529"/>
      <c r="M304" s="543"/>
      <c r="N304" s="650"/>
      <c r="O304" s="651">
        <f t="shared" si="846"/>
        <v>0</v>
      </c>
      <c r="P304" s="1090">
        <f t="shared" si="847"/>
        <v>0</v>
      </c>
      <c r="Q304" s="641">
        <f t="shared" si="825"/>
        <v>0</v>
      </c>
      <c r="R304" s="640">
        <v>1</v>
      </c>
      <c r="S304" s="640" t="str">
        <f t="shared" si="826"/>
        <v>BUKU KAS UMUM</v>
      </c>
      <c r="T304" s="641">
        <f t="shared" si="827"/>
        <v>0</v>
      </c>
      <c r="U304" s="641">
        <f t="shared" si="828"/>
        <v>0</v>
      </c>
      <c r="V304" s="641">
        <f t="shared" si="829"/>
        <v>0</v>
      </c>
      <c r="W304" s="1082">
        <f t="shared" si="848"/>
        <v>0</v>
      </c>
      <c r="X304" s="641">
        <f t="shared" si="830"/>
        <v>0</v>
      </c>
      <c r="Y304" s="640">
        <f t="shared" si="849"/>
        <v>1</v>
      </c>
      <c r="Z304" s="640" t="str">
        <f t="shared" si="831"/>
        <v>BUKU KAS UMUM</v>
      </c>
      <c r="AA304" s="1083">
        <f t="shared" si="832"/>
        <v>0</v>
      </c>
      <c r="AB304" s="1055">
        <v>10</v>
      </c>
      <c r="AC304" s="1056" t="str">
        <f t="shared" si="850"/>
        <v>BUKU PEMBANTU PAJAK UP &amp; LS</v>
      </c>
      <c r="AD304" s="1057">
        <f t="shared" si="851"/>
        <v>0</v>
      </c>
      <c r="AE304" s="1057">
        <f t="shared" si="852"/>
        <v>0</v>
      </c>
      <c r="AF304" s="1057">
        <f t="shared" si="853"/>
        <v>0</v>
      </c>
      <c r="AG304" s="1057">
        <f t="shared" si="854"/>
        <v>0</v>
      </c>
      <c r="AH304" s="1057">
        <f t="shared" si="855"/>
        <v>0</v>
      </c>
      <c r="AI304" s="1058">
        <f t="shared" si="781"/>
        <v>10</v>
      </c>
      <c r="AJ304" s="1058" t="str">
        <f t="shared" si="856"/>
        <v>BUKU PEMBANTU PAJAK UP &amp; LS</v>
      </c>
      <c r="AK304" s="1059">
        <f t="shared" si="833"/>
        <v>0</v>
      </c>
      <c r="AL304" s="1014">
        <v>2</v>
      </c>
      <c r="AM304" s="1015" t="str">
        <f t="shared" si="857"/>
        <v>BUKU PEMBANTU KAS TUNAI</v>
      </c>
      <c r="AN304" s="1016">
        <f t="shared" si="834"/>
        <v>0</v>
      </c>
      <c r="AO304" s="1015">
        <f t="shared" si="782"/>
        <v>2</v>
      </c>
      <c r="AP304" s="1015" t="str">
        <f t="shared" si="858"/>
        <v>BUKU PEMBANTU KAS TUNAI</v>
      </c>
      <c r="AQ304" s="1017">
        <f t="shared" si="754"/>
        <v>0</v>
      </c>
      <c r="AR304" s="979">
        <v>3</v>
      </c>
      <c r="AS304" s="980" t="str">
        <f t="shared" si="859"/>
        <v>BUKU PEMBANTU BANK</v>
      </c>
      <c r="AT304" s="981">
        <f t="shared" si="835"/>
        <v>0</v>
      </c>
      <c r="AU304" s="981">
        <f t="shared" si="836"/>
        <v>0</v>
      </c>
      <c r="AV304" s="982">
        <f t="shared" si="860"/>
        <v>0</v>
      </c>
      <c r="AW304" s="983">
        <f t="shared" si="783"/>
        <v>3</v>
      </c>
      <c r="AX304" s="980" t="str">
        <f t="shared" si="861"/>
        <v>BUKU PEMBANTU BANK</v>
      </c>
      <c r="AY304" s="984">
        <f t="shared" si="837"/>
        <v>0</v>
      </c>
      <c r="AZ304" s="702">
        <v>4</v>
      </c>
      <c r="BA304" s="649" t="str">
        <f t="shared" si="862"/>
        <v>BUKU PEMBANTU BPP</v>
      </c>
      <c r="BB304" s="651">
        <f t="shared" si="755"/>
        <v>0</v>
      </c>
      <c r="BC304" s="650">
        <f t="shared" si="784"/>
        <v>4</v>
      </c>
      <c r="BD304" s="649" t="str">
        <f t="shared" si="863"/>
        <v>BUKU PEMBANTU BPP</v>
      </c>
      <c r="BE304" s="709">
        <f t="shared" si="756"/>
        <v>0</v>
      </c>
      <c r="BF304" s="944">
        <v>5</v>
      </c>
      <c r="BG304" s="945" t="str">
        <f t="shared" si="864"/>
        <v>BUKU PEMBANTU UANG PERSEDIAAN</v>
      </c>
      <c r="BH304" s="946">
        <f t="shared" si="838"/>
        <v>0</v>
      </c>
      <c r="BI304" s="945">
        <f t="shared" si="785"/>
        <v>5</v>
      </c>
      <c r="BJ304" s="947" t="str">
        <f t="shared" si="865"/>
        <v>BUKU PEMBANTU UANG PERSEDIAAN</v>
      </c>
      <c r="BK304" s="948">
        <f t="shared" si="757"/>
        <v>0</v>
      </c>
      <c r="BL304" s="909">
        <v>6</v>
      </c>
      <c r="BM304" s="910" t="str">
        <f t="shared" si="866"/>
        <v>BUKU PEMBANTU LS BENDAHARA</v>
      </c>
      <c r="BN304" s="911">
        <f t="shared" si="839"/>
        <v>0</v>
      </c>
      <c r="BO304" s="910">
        <f t="shared" si="786"/>
        <v>6</v>
      </c>
      <c r="BP304" s="912" t="str">
        <f t="shared" si="867"/>
        <v>BUKU PEMBANTU LS BENDAHARA</v>
      </c>
      <c r="BQ304" s="913">
        <f t="shared" si="840"/>
        <v>0</v>
      </c>
      <c r="BR304" s="702">
        <v>7</v>
      </c>
      <c r="BS304" s="650" t="str">
        <f t="shared" si="868"/>
        <v>BUKU PEMBANTU UANG MUKA PERJADIN</v>
      </c>
      <c r="BT304" s="651">
        <f t="shared" si="841"/>
        <v>0</v>
      </c>
      <c r="BU304" s="650">
        <f t="shared" si="787"/>
        <v>7</v>
      </c>
      <c r="BV304" s="649" t="str">
        <f t="shared" si="869"/>
        <v>BUKU PEMBANTU UANG MUKA PERJADIN</v>
      </c>
      <c r="BW304" s="709">
        <f t="shared" si="842"/>
        <v>0</v>
      </c>
      <c r="BX304" s="873">
        <v>8</v>
      </c>
      <c r="BY304" s="874" t="str">
        <f t="shared" si="870"/>
        <v>BUKU PEMBANTU PAJAK UP</v>
      </c>
      <c r="BZ304" s="875">
        <f t="shared" si="749"/>
        <v>0</v>
      </c>
      <c r="CA304" s="876">
        <f t="shared" si="788"/>
        <v>8</v>
      </c>
      <c r="CB304" s="874" t="str">
        <f t="shared" si="871"/>
        <v>BUKU PEMBANTU PAJAK UP</v>
      </c>
      <c r="CC304" s="877">
        <f t="shared" si="758"/>
        <v>0</v>
      </c>
      <c r="CD304" s="805">
        <v>9</v>
      </c>
      <c r="CE304" s="806" t="str">
        <f t="shared" si="872"/>
        <v>BUKU PEMBANTU BUNGA REKENING</v>
      </c>
      <c r="CF304" s="807">
        <f t="shared" si="843"/>
        <v>0</v>
      </c>
      <c r="CG304" s="806">
        <f t="shared" si="789"/>
        <v>9</v>
      </c>
      <c r="CH304" s="806" t="str">
        <f t="shared" si="873"/>
        <v>BUKU PEMBANTU BUNGA REKENING</v>
      </c>
      <c r="CI304" s="808">
        <f t="shared" si="844"/>
        <v>0</v>
      </c>
      <c r="CJ304" s="835">
        <v>10</v>
      </c>
      <c r="CK304" s="836" t="str">
        <f t="shared" si="874"/>
        <v>BUKU PEMBANTU PAJAK UP &amp; LS</v>
      </c>
      <c r="CL304" s="837">
        <f t="shared" si="875"/>
        <v>0</v>
      </c>
      <c r="CM304" s="836">
        <f t="shared" si="790"/>
        <v>10</v>
      </c>
      <c r="CN304" s="836" t="str">
        <f t="shared" si="876"/>
        <v>BUKU PEMBANTU PAJAK UP &amp; LS</v>
      </c>
      <c r="CO304" s="838">
        <f t="shared" si="877"/>
        <v>0</v>
      </c>
      <c r="CP304" s="786">
        <f t="shared" si="878"/>
        <v>0</v>
      </c>
      <c r="CQ304" s="787">
        <f t="shared" si="879"/>
        <v>0</v>
      </c>
      <c r="CR304" s="782">
        <f t="shared" si="880"/>
        <v>0</v>
      </c>
      <c r="CS304" s="733">
        <v>11</v>
      </c>
      <c r="CT304" s="734" t="str">
        <f t="shared" si="881"/>
        <v>BUKU PENGESAHAN BELANJA</v>
      </c>
      <c r="CU304" s="735">
        <f t="shared" si="882"/>
        <v>0</v>
      </c>
      <c r="CV304" s="734">
        <f t="shared" si="791"/>
        <v>11</v>
      </c>
      <c r="CW304" s="736" t="str">
        <f t="shared" si="883"/>
        <v>BUKU PENGESAHAN BELANJA</v>
      </c>
      <c r="CX304" s="737">
        <f t="shared" si="884"/>
        <v>0</v>
      </c>
      <c r="CY304" s="769">
        <v>12</v>
      </c>
      <c r="CZ304" s="770" t="str">
        <f t="shared" si="845"/>
        <v>BUKU PENGEMBALIAN BELANJA</v>
      </c>
      <c r="DA304" s="771">
        <f t="shared" si="910"/>
        <v>0</v>
      </c>
      <c r="DB304" s="770">
        <f t="shared" si="909"/>
        <v>12</v>
      </c>
      <c r="DC304" s="770" t="str">
        <f t="shared" si="885"/>
        <v>BUKU PENGEMBALIAN BELANJA</v>
      </c>
      <c r="DD304" s="772">
        <f t="shared" si="886"/>
        <v>0</v>
      </c>
    </row>
    <row r="305" spans="1:108" ht="11.25" customHeight="1" x14ac:dyDescent="0.2">
      <c r="A305" s="647"/>
      <c r="B305" s="63"/>
      <c r="C305" s="677"/>
      <c r="D305" s="540"/>
      <c r="E305" s="648"/>
      <c r="F305" s="610"/>
      <c r="G305" s="649"/>
      <c r="H305" s="650"/>
      <c r="I305" s="542"/>
      <c r="J305" s="650"/>
      <c r="K305" s="650"/>
      <c r="L305" s="529"/>
      <c r="M305" s="543"/>
      <c r="N305" s="543"/>
      <c r="O305" s="651">
        <f t="shared" si="846"/>
        <v>0</v>
      </c>
      <c r="P305" s="1090">
        <f t="shared" si="847"/>
        <v>0</v>
      </c>
      <c r="Q305" s="641">
        <f t="shared" si="825"/>
        <v>0</v>
      </c>
      <c r="R305" s="640">
        <v>1</v>
      </c>
      <c r="S305" s="640" t="str">
        <f t="shared" si="826"/>
        <v>BUKU KAS UMUM</v>
      </c>
      <c r="T305" s="641">
        <f t="shared" si="827"/>
        <v>0</v>
      </c>
      <c r="U305" s="641">
        <f t="shared" si="828"/>
        <v>0</v>
      </c>
      <c r="V305" s="641">
        <f t="shared" si="829"/>
        <v>0</v>
      </c>
      <c r="W305" s="1082">
        <f t="shared" si="848"/>
        <v>0</v>
      </c>
      <c r="X305" s="641">
        <f t="shared" si="830"/>
        <v>0</v>
      </c>
      <c r="Y305" s="640">
        <f t="shared" si="849"/>
        <v>1</v>
      </c>
      <c r="Z305" s="640" t="str">
        <f t="shared" si="831"/>
        <v>BUKU KAS UMUM</v>
      </c>
      <c r="AA305" s="1083">
        <f t="shared" si="832"/>
        <v>0</v>
      </c>
      <c r="AB305" s="1055">
        <v>10</v>
      </c>
      <c r="AC305" s="1056" t="str">
        <f t="shared" si="850"/>
        <v>BUKU PEMBANTU PAJAK UP &amp; LS</v>
      </c>
      <c r="AD305" s="1057">
        <f t="shared" si="851"/>
        <v>0</v>
      </c>
      <c r="AE305" s="1057">
        <f t="shared" si="852"/>
        <v>0</v>
      </c>
      <c r="AF305" s="1057">
        <f t="shared" si="853"/>
        <v>0</v>
      </c>
      <c r="AG305" s="1057">
        <f t="shared" si="854"/>
        <v>0</v>
      </c>
      <c r="AH305" s="1057">
        <f t="shared" si="855"/>
        <v>0</v>
      </c>
      <c r="AI305" s="1058">
        <f t="shared" si="781"/>
        <v>10</v>
      </c>
      <c r="AJ305" s="1058" t="str">
        <f t="shared" si="856"/>
        <v>BUKU PEMBANTU PAJAK UP &amp; LS</v>
      </c>
      <c r="AK305" s="1059">
        <f t="shared" si="833"/>
        <v>0</v>
      </c>
      <c r="AL305" s="1014">
        <v>2</v>
      </c>
      <c r="AM305" s="1015" t="str">
        <f t="shared" si="857"/>
        <v>BUKU PEMBANTU KAS TUNAI</v>
      </c>
      <c r="AN305" s="1016">
        <f t="shared" si="834"/>
        <v>0</v>
      </c>
      <c r="AO305" s="1015">
        <f t="shared" si="782"/>
        <v>2</v>
      </c>
      <c r="AP305" s="1015" t="str">
        <f t="shared" si="858"/>
        <v>BUKU PEMBANTU KAS TUNAI</v>
      </c>
      <c r="AQ305" s="1017">
        <f t="shared" si="754"/>
        <v>0</v>
      </c>
      <c r="AR305" s="979">
        <v>3</v>
      </c>
      <c r="AS305" s="980" t="str">
        <f t="shared" si="859"/>
        <v>BUKU PEMBANTU BANK</v>
      </c>
      <c r="AT305" s="981">
        <f t="shared" si="835"/>
        <v>0</v>
      </c>
      <c r="AU305" s="981">
        <f t="shared" si="836"/>
        <v>0</v>
      </c>
      <c r="AV305" s="982">
        <f t="shared" si="860"/>
        <v>0</v>
      </c>
      <c r="AW305" s="983">
        <f t="shared" si="783"/>
        <v>3</v>
      </c>
      <c r="AX305" s="980" t="str">
        <f t="shared" si="861"/>
        <v>BUKU PEMBANTU BANK</v>
      </c>
      <c r="AY305" s="984">
        <f t="shared" si="837"/>
        <v>0</v>
      </c>
      <c r="AZ305" s="702">
        <v>4</v>
      </c>
      <c r="BA305" s="649" t="str">
        <f t="shared" si="862"/>
        <v>BUKU PEMBANTU BPP</v>
      </c>
      <c r="BB305" s="651">
        <f t="shared" si="755"/>
        <v>0</v>
      </c>
      <c r="BC305" s="650">
        <f t="shared" si="784"/>
        <v>4</v>
      </c>
      <c r="BD305" s="649" t="str">
        <f t="shared" si="863"/>
        <v>BUKU PEMBANTU BPP</v>
      </c>
      <c r="BE305" s="709">
        <f t="shared" si="756"/>
        <v>0</v>
      </c>
      <c r="BF305" s="944">
        <v>5</v>
      </c>
      <c r="BG305" s="945" t="str">
        <f t="shared" si="864"/>
        <v>BUKU PEMBANTU UANG PERSEDIAAN</v>
      </c>
      <c r="BH305" s="946">
        <f t="shared" si="838"/>
        <v>0</v>
      </c>
      <c r="BI305" s="945">
        <f t="shared" si="785"/>
        <v>5</v>
      </c>
      <c r="BJ305" s="947" t="str">
        <f t="shared" si="865"/>
        <v>BUKU PEMBANTU UANG PERSEDIAAN</v>
      </c>
      <c r="BK305" s="948">
        <f t="shared" si="757"/>
        <v>0</v>
      </c>
      <c r="BL305" s="909">
        <v>6</v>
      </c>
      <c r="BM305" s="910" t="str">
        <f t="shared" si="866"/>
        <v>BUKU PEMBANTU LS BENDAHARA</v>
      </c>
      <c r="BN305" s="911">
        <f t="shared" si="839"/>
        <v>0</v>
      </c>
      <c r="BO305" s="910">
        <f t="shared" si="786"/>
        <v>6</v>
      </c>
      <c r="BP305" s="912" t="str">
        <f t="shared" si="867"/>
        <v>BUKU PEMBANTU LS BENDAHARA</v>
      </c>
      <c r="BQ305" s="913">
        <f t="shared" si="840"/>
        <v>0</v>
      </c>
      <c r="BR305" s="702">
        <v>7</v>
      </c>
      <c r="BS305" s="650" t="str">
        <f t="shared" si="868"/>
        <v>BUKU PEMBANTU UANG MUKA PERJADIN</v>
      </c>
      <c r="BT305" s="651">
        <f t="shared" si="841"/>
        <v>0</v>
      </c>
      <c r="BU305" s="650">
        <f t="shared" si="787"/>
        <v>7</v>
      </c>
      <c r="BV305" s="649" t="str">
        <f t="shared" si="869"/>
        <v>BUKU PEMBANTU UANG MUKA PERJADIN</v>
      </c>
      <c r="BW305" s="709">
        <f t="shared" si="842"/>
        <v>0</v>
      </c>
      <c r="BX305" s="873">
        <v>8</v>
      </c>
      <c r="BY305" s="874" t="str">
        <f t="shared" si="870"/>
        <v>BUKU PEMBANTU PAJAK UP</v>
      </c>
      <c r="BZ305" s="875">
        <f t="shared" si="749"/>
        <v>0</v>
      </c>
      <c r="CA305" s="876">
        <f t="shared" si="788"/>
        <v>8</v>
      </c>
      <c r="CB305" s="874" t="str">
        <f t="shared" si="871"/>
        <v>BUKU PEMBANTU PAJAK UP</v>
      </c>
      <c r="CC305" s="877">
        <f t="shared" si="758"/>
        <v>0</v>
      </c>
      <c r="CD305" s="805">
        <v>9</v>
      </c>
      <c r="CE305" s="806" t="str">
        <f t="shared" si="872"/>
        <v>BUKU PEMBANTU BUNGA REKENING</v>
      </c>
      <c r="CF305" s="807">
        <f t="shared" si="843"/>
        <v>0</v>
      </c>
      <c r="CG305" s="806">
        <f t="shared" si="789"/>
        <v>9</v>
      </c>
      <c r="CH305" s="806" t="str">
        <f t="shared" si="873"/>
        <v>BUKU PEMBANTU BUNGA REKENING</v>
      </c>
      <c r="CI305" s="808">
        <f t="shared" si="844"/>
        <v>0</v>
      </c>
      <c r="CJ305" s="835">
        <v>10</v>
      </c>
      <c r="CK305" s="836" t="str">
        <f t="shared" si="874"/>
        <v>BUKU PEMBANTU PAJAK UP &amp; LS</v>
      </c>
      <c r="CL305" s="837">
        <f t="shared" si="875"/>
        <v>0</v>
      </c>
      <c r="CM305" s="836">
        <f t="shared" si="790"/>
        <v>10</v>
      </c>
      <c r="CN305" s="836" t="str">
        <f t="shared" si="876"/>
        <v>BUKU PEMBANTU PAJAK UP &amp; LS</v>
      </c>
      <c r="CO305" s="838">
        <f t="shared" si="877"/>
        <v>0</v>
      </c>
      <c r="CP305" s="786">
        <f t="shared" si="878"/>
        <v>0</v>
      </c>
      <c r="CQ305" s="787">
        <f t="shared" si="879"/>
        <v>0</v>
      </c>
      <c r="CR305" s="782">
        <f t="shared" si="880"/>
        <v>0</v>
      </c>
      <c r="CS305" s="733">
        <v>11</v>
      </c>
      <c r="CT305" s="734" t="str">
        <f t="shared" si="881"/>
        <v>BUKU PENGESAHAN BELANJA</v>
      </c>
      <c r="CU305" s="735">
        <f t="shared" si="882"/>
        <v>0</v>
      </c>
      <c r="CV305" s="734">
        <f t="shared" si="791"/>
        <v>11</v>
      </c>
      <c r="CW305" s="736" t="str">
        <f t="shared" si="883"/>
        <v>BUKU PENGESAHAN BELANJA</v>
      </c>
      <c r="CX305" s="737">
        <f t="shared" si="884"/>
        <v>0</v>
      </c>
      <c r="CY305" s="769">
        <v>12</v>
      </c>
      <c r="CZ305" s="770" t="str">
        <f t="shared" si="845"/>
        <v>BUKU PENGEMBALIAN BELANJA</v>
      </c>
      <c r="DA305" s="771">
        <f t="shared" si="910"/>
        <v>0</v>
      </c>
      <c r="DB305" s="770">
        <f t="shared" si="909"/>
        <v>12</v>
      </c>
      <c r="DC305" s="770" t="str">
        <f t="shared" si="885"/>
        <v>BUKU PENGEMBALIAN BELANJA</v>
      </c>
      <c r="DD305" s="772">
        <f t="shared" si="886"/>
        <v>0</v>
      </c>
    </row>
    <row r="306" spans="1:108" x14ac:dyDescent="0.2">
      <c r="A306" s="647"/>
      <c r="B306" s="63"/>
      <c r="C306" s="677"/>
      <c r="D306" s="601"/>
      <c r="E306" s="648"/>
      <c r="F306" s="610"/>
      <c r="G306" s="649"/>
      <c r="H306" s="650"/>
      <c r="I306" s="542"/>
      <c r="J306" s="650"/>
      <c r="K306" s="543"/>
      <c r="L306" s="529"/>
      <c r="M306" s="543"/>
      <c r="N306" s="543"/>
      <c r="O306" s="651">
        <f t="shared" si="846"/>
        <v>0</v>
      </c>
      <c r="P306" s="1090">
        <f t="shared" si="847"/>
        <v>0</v>
      </c>
      <c r="Q306" s="641">
        <f t="shared" si="825"/>
        <v>0</v>
      </c>
      <c r="R306" s="640">
        <v>1</v>
      </c>
      <c r="S306" s="640" t="str">
        <f t="shared" si="826"/>
        <v>BUKU KAS UMUM</v>
      </c>
      <c r="T306" s="641">
        <f t="shared" si="827"/>
        <v>0</v>
      </c>
      <c r="U306" s="641">
        <f t="shared" si="828"/>
        <v>0</v>
      </c>
      <c r="V306" s="641">
        <f t="shared" si="829"/>
        <v>0</v>
      </c>
      <c r="W306" s="1082">
        <f t="shared" si="848"/>
        <v>0</v>
      </c>
      <c r="X306" s="641">
        <f t="shared" si="830"/>
        <v>0</v>
      </c>
      <c r="Y306" s="640">
        <f t="shared" si="849"/>
        <v>1</v>
      </c>
      <c r="Z306" s="640" t="str">
        <f t="shared" si="831"/>
        <v>BUKU KAS UMUM</v>
      </c>
      <c r="AA306" s="1083">
        <f t="shared" si="832"/>
        <v>0</v>
      </c>
      <c r="AB306" s="1055">
        <v>10</v>
      </c>
      <c r="AC306" s="1056" t="str">
        <f t="shared" si="850"/>
        <v>BUKU PEMBANTU PAJAK UP &amp; LS</v>
      </c>
      <c r="AD306" s="1057">
        <f t="shared" si="851"/>
        <v>0</v>
      </c>
      <c r="AE306" s="1057">
        <f t="shared" si="852"/>
        <v>0</v>
      </c>
      <c r="AF306" s="1057">
        <f t="shared" si="853"/>
        <v>0</v>
      </c>
      <c r="AG306" s="1057">
        <f t="shared" si="854"/>
        <v>0</v>
      </c>
      <c r="AH306" s="1057">
        <f t="shared" si="855"/>
        <v>0</v>
      </c>
      <c r="AI306" s="1058">
        <f t="shared" si="781"/>
        <v>10</v>
      </c>
      <c r="AJ306" s="1058" t="str">
        <f t="shared" si="856"/>
        <v>BUKU PEMBANTU PAJAK UP &amp; LS</v>
      </c>
      <c r="AK306" s="1059">
        <f t="shared" si="833"/>
        <v>0</v>
      </c>
      <c r="AL306" s="1014">
        <v>2</v>
      </c>
      <c r="AM306" s="1015" t="str">
        <f t="shared" si="857"/>
        <v>BUKU PEMBANTU KAS TUNAI</v>
      </c>
      <c r="AN306" s="1016">
        <f t="shared" si="834"/>
        <v>0</v>
      </c>
      <c r="AO306" s="1015">
        <f t="shared" si="782"/>
        <v>2</v>
      </c>
      <c r="AP306" s="1015" t="str">
        <f t="shared" si="858"/>
        <v>BUKU PEMBANTU KAS TUNAI</v>
      </c>
      <c r="AQ306" s="1017">
        <f t="shared" si="754"/>
        <v>0</v>
      </c>
      <c r="AR306" s="979">
        <v>3</v>
      </c>
      <c r="AS306" s="980" t="str">
        <f t="shared" si="859"/>
        <v>BUKU PEMBANTU BANK</v>
      </c>
      <c r="AT306" s="981">
        <f t="shared" si="835"/>
        <v>0</v>
      </c>
      <c r="AU306" s="981">
        <f t="shared" si="836"/>
        <v>0</v>
      </c>
      <c r="AV306" s="982">
        <f t="shared" si="860"/>
        <v>0</v>
      </c>
      <c r="AW306" s="983">
        <f t="shared" si="783"/>
        <v>3</v>
      </c>
      <c r="AX306" s="980" t="str">
        <f t="shared" si="861"/>
        <v>BUKU PEMBANTU BANK</v>
      </c>
      <c r="AY306" s="984">
        <f t="shared" si="837"/>
        <v>0</v>
      </c>
      <c r="AZ306" s="702">
        <v>4</v>
      </c>
      <c r="BA306" s="649" t="str">
        <f t="shared" si="862"/>
        <v>BUKU PEMBANTU BPP</v>
      </c>
      <c r="BB306" s="651">
        <f t="shared" si="755"/>
        <v>0</v>
      </c>
      <c r="BC306" s="650">
        <f t="shared" si="784"/>
        <v>4</v>
      </c>
      <c r="BD306" s="649" t="str">
        <f t="shared" si="863"/>
        <v>BUKU PEMBANTU BPP</v>
      </c>
      <c r="BE306" s="709">
        <f t="shared" si="756"/>
        <v>0</v>
      </c>
      <c r="BF306" s="944">
        <v>5</v>
      </c>
      <c r="BG306" s="945" t="str">
        <f t="shared" si="864"/>
        <v>BUKU PEMBANTU UANG PERSEDIAAN</v>
      </c>
      <c r="BH306" s="946">
        <f t="shared" si="838"/>
        <v>0</v>
      </c>
      <c r="BI306" s="945">
        <f t="shared" si="785"/>
        <v>5</v>
      </c>
      <c r="BJ306" s="947" t="str">
        <f t="shared" si="865"/>
        <v>BUKU PEMBANTU UANG PERSEDIAAN</v>
      </c>
      <c r="BK306" s="948">
        <f t="shared" si="757"/>
        <v>0</v>
      </c>
      <c r="BL306" s="909">
        <v>6</v>
      </c>
      <c r="BM306" s="910" t="str">
        <f t="shared" si="866"/>
        <v>BUKU PEMBANTU LS BENDAHARA</v>
      </c>
      <c r="BN306" s="911">
        <f t="shared" si="839"/>
        <v>0</v>
      </c>
      <c r="BO306" s="910">
        <f t="shared" si="786"/>
        <v>6</v>
      </c>
      <c r="BP306" s="912" t="str">
        <f t="shared" si="867"/>
        <v>BUKU PEMBANTU LS BENDAHARA</v>
      </c>
      <c r="BQ306" s="913">
        <f t="shared" si="840"/>
        <v>0</v>
      </c>
      <c r="BR306" s="702">
        <v>7</v>
      </c>
      <c r="BS306" s="650" t="str">
        <f t="shared" si="868"/>
        <v>BUKU PEMBANTU UANG MUKA PERJADIN</v>
      </c>
      <c r="BT306" s="651">
        <f t="shared" si="841"/>
        <v>0</v>
      </c>
      <c r="BU306" s="650">
        <f t="shared" si="787"/>
        <v>7</v>
      </c>
      <c r="BV306" s="649" t="str">
        <f t="shared" si="869"/>
        <v>BUKU PEMBANTU UANG MUKA PERJADIN</v>
      </c>
      <c r="BW306" s="709">
        <f t="shared" si="842"/>
        <v>0</v>
      </c>
      <c r="BX306" s="873">
        <v>8</v>
      </c>
      <c r="BY306" s="874" t="str">
        <f t="shared" si="870"/>
        <v>BUKU PEMBANTU PAJAK UP</v>
      </c>
      <c r="BZ306" s="875">
        <f t="shared" si="749"/>
        <v>0</v>
      </c>
      <c r="CA306" s="876">
        <f t="shared" si="788"/>
        <v>8</v>
      </c>
      <c r="CB306" s="874" t="str">
        <f t="shared" si="871"/>
        <v>BUKU PEMBANTU PAJAK UP</v>
      </c>
      <c r="CC306" s="877">
        <f t="shared" si="758"/>
        <v>0</v>
      </c>
      <c r="CD306" s="805">
        <v>9</v>
      </c>
      <c r="CE306" s="806" t="str">
        <f t="shared" si="872"/>
        <v>BUKU PEMBANTU BUNGA REKENING</v>
      </c>
      <c r="CF306" s="807">
        <f t="shared" si="843"/>
        <v>0</v>
      </c>
      <c r="CG306" s="806">
        <f t="shared" si="789"/>
        <v>9</v>
      </c>
      <c r="CH306" s="806" t="str">
        <f t="shared" si="873"/>
        <v>BUKU PEMBANTU BUNGA REKENING</v>
      </c>
      <c r="CI306" s="808">
        <f t="shared" si="844"/>
        <v>0</v>
      </c>
      <c r="CJ306" s="835">
        <v>10</v>
      </c>
      <c r="CK306" s="836" t="str">
        <f t="shared" si="874"/>
        <v>BUKU PEMBANTU PAJAK UP &amp; LS</v>
      </c>
      <c r="CL306" s="837">
        <f t="shared" si="875"/>
        <v>0</v>
      </c>
      <c r="CM306" s="836">
        <f t="shared" si="790"/>
        <v>10</v>
      </c>
      <c r="CN306" s="836" t="str">
        <f t="shared" si="876"/>
        <v>BUKU PEMBANTU PAJAK UP &amp; LS</v>
      </c>
      <c r="CO306" s="838">
        <f t="shared" si="877"/>
        <v>0</v>
      </c>
      <c r="CP306" s="786">
        <f t="shared" si="878"/>
        <v>0</v>
      </c>
      <c r="CQ306" s="787">
        <f t="shared" si="879"/>
        <v>0</v>
      </c>
      <c r="CR306" s="782">
        <f t="shared" si="880"/>
        <v>0</v>
      </c>
      <c r="CS306" s="733">
        <v>11</v>
      </c>
      <c r="CT306" s="734" t="str">
        <f t="shared" si="881"/>
        <v>BUKU PENGESAHAN BELANJA</v>
      </c>
      <c r="CU306" s="735">
        <f t="shared" si="882"/>
        <v>0</v>
      </c>
      <c r="CV306" s="734">
        <f t="shared" si="791"/>
        <v>11</v>
      </c>
      <c r="CW306" s="736" t="str">
        <f t="shared" si="883"/>
        <v>BUKU PENGESAHAN BELANJA</v>
      </c>
      <c r="CX306" s="737">
        <f t="shared" si="884"/>
        <v>0</v>
      </c>
      <c r="CY306" s="769">
        <v>12</v>
      </c>
      <c r="CZ306" s="770" t="str">
        <f t="shared" si="845"/>
        <v>BUKU PENGEMBALIAN BELANJA</v>
      </c>
      <c r="DA306" s="771">
        <f t="shared" si="910"/>
        <v>0</v>
      </c>
      <c r="DB306" s="770">
        <f t="shared" si="909"/>
        <v>12</v>
      </c>
      <c r="DC306" s="770" t="str">
        <f t="shared" si="885"/>
        <v>BUKU PENGEMBALIAN BELANJA</v>
      </c>
      <c r="DD306" s="772">
        <f t="shared" si="886"/>
        <v>0</v>
      </c>
    </row>
    <row r="307" spans="1:108" ht="11.25" customHeight="1" x14ac:dyDescent="0.2">
      <c r="A307" s="647"/>
      <c r="B307" s="63"/>
      <c r="C307" s="677"/>
      <c r="D307" s="540"/>
      <c r="E307" s="648"/>
      <c r="F307" s="611"/>
      <c r="G307" s="649"/>
      <c r="H307" s="650"/>
      <c r="I307" s="542"/>
      <c r="J307" s="650"/>
      <c r="K307" s="543"/>
      <c r="L307" s="529"/>
      <c r="M307" s="543"/>
      <c r="N307" s="543"/>
      <c r="O307" s="651">
        <f t="shared" si="846"/>
        <v>0</v>
      </c>
      <c r="P307" s="1090">
        <f t="shared" si="847"/>
        <v>0</v>
      </c>
      <c r="Q307" s="641">
        <f t="shared" si="825"/>
        <v>0</v>
      </c>
      <c r="R307" s="640">
        <v>1</v>
      </c>
      <c r="S307" s="640" t="str">
        <f t="shared" si="826"/>
        <v>BUKU KAS UMUM</v>
      </c>
      <c r="T307" s="641">
        <f t="shared" si="827"/>
        <v>0</v>
      </c>
      <c r="U307" s="641">
        <f t="shared" si="828"/>
        <v>0</v>
      </c>
      <c r="V307" s="641">
        <f t="shared" si="829"/>
        <v>0</v>
      </c>
      <c r="W307" s="1082">
        <f t="shared" si="848"/>
        <v>0</v>
      </c>
      <c r="X307" s="641">
        <f t="shared" si="830"/>
        <v>0</v>
      </c>
      <c r="Y307" s="640">
        <f t="shared" si="849"/>
        <v>1</v>
      </c>
      <c r="Z307" s="640" t="str">
        <f t="shared" si="831"/>
        <v>BUKU KAS UMUM</v>
      </c>
      <c r="AA307" s="1083">
        <f t="shared" si="832"/>
        <v>0</v>
      </c>
      <c r="AB307" s="1055">
        <v>10</v>
      </c>
      <c r="AC307" s="1056" t="str">
        <f t="shared" si="850"/>
        <v>BUKU PEMBANTU PAJAK UP &amp; LS</v>
      </c>
      <c r="AD307" s="1057">
        <f t="shared" si="851"/>
        <v>0</v>
      </c>
      <c r="AE307" s="1057">
        <f t="shared" si="852"/>
        <v>0</v>
      </c>
      <c r="AF307" s="1057">
        <f t="shared" si="853"/>
        <v>0</v>
      </c>
      <c r="AG307" s="1057">
        <f t="shared" si="854"/>
        <v>0</v>
      </c>
      <c r="AH307" s="1057">
        <f t="shared" si="855"/>
        <v>0</v>
      </c>
      <c r="AI307" s="1058">
        <f t="shared" si="781"/>
        <v>10</v>
      </c>
      <c r="AJ307" s="1058" t="str">
        <f t="shared" si="856"/>
        <v>BUKU PEMBANTU PAJAK UP &amp; LS</v>
      </c>
      <c r="AK307" s="1059">
        <f t="shared" si="833"/>
        <v>0</v>
      </c>
      <c r="AL307" s="1014">
        <v>2</v>
      </c>
      <c r="AM307" s="1015" t="str">
        <f t="shared" si="857"/>
        <v>BUKU PEMBANTU KAS TUNAI</v>
      </c>
      <c r="AN307" s="1016">
        <f t="shared" si="834"/>
        <v>0</v>
      </c>
      <c r="AO307" s="1015">
        <f t="shared" si="782"/>
        <v>2</v>
      </c>
      <c r="AP307" s="1015" t="str">
        <f t="shared" si="858"/>
        <v>BUKU PEMBANTU KAS TUNAI</v>
      </c>
      <c r="AQ307" s="1017">
        <f t="shared" si="754"/>
        <v>0</v>
      </c>
      <c r="AR307" s="979">
        <v>3</v>
      </c>
      <c r="AS307" s="980" t="str">
        <f t="shared" si="859"/>
        <v>BUKU PEMBANTU BANK</v>
      </c>
      <c r="AT307" s="981">
        <f t="shared" si="835"/>
        <v>0</v>
      </c>
      <c r="AU307" s="981">
        <f t="shared" si="836"/>
        <v>0</v>
      </c>
      <c r="AV307" s="982">
        <f t="shared" si="860"/>
        <v>0</v>
      </c>
      <c r="AW307" s="983">
        <f t="shared" si="783"/>
        <v>3</v>
      </c>
      <c r="AX307" s="980" t="str">
        <f t="shared" si="861"/>
        <v>BUKU PEMBANTU BANK</v>
      </c>
      <c r="AY307" s="984">
        <f t="shared" si="837"/>
        <v>0</v>
      </c>
      <c r="AZ307" s="702">
        <v>4</v>
      </c>
      <c r="BA307" s="649" t="str">
        <f t="shared" si="862"/>
        <v>BUKU PEMBANTU BPP</v>
      </c>
      <c r="BB307" s="651">
        <f t="shared" si="755"/>
        <v>0</v>
      </c>
      <c r="BC307" s="650">
        <f t="shared" si="784"/>
        <v>4</v>
      </c>
      <c r="BD307" s="649" t="str">
        <f t="shared" si="863"/>
        <v>BUKU PEMBANTU BPP</v>
      </c>
      <c r="BE307" s="709">
        <f t="shared" si="756"/>
        <v>0</v>
      </c>
      <c r="BF307" s="944">
        <v>5</v>
      </c>
      <c r="BG307" s="945" t="str">
        <f t="shared" si="864"/>
        <v>BUKU PEMBANTU UANG PERSEDIAAN</v>
      </c>
      <c r="BH307" s="946">
        <f t="shared" si="838"/>
        <v>0</v>
      </c>
      <c r="BI307" s="945">
        <f t="shared" si="785"/>
        <v>5</v>
      </c>
      <c r="BJ307" s="947" t="str">
        <f t="shared" si="865"/>
        <v>BUKU PEMBANTU UANG PERSEDIAAN</v>
      </c>
      <c r="BK307" s="948">
        <f t="shared" si="757"/>
        <v>0</v>
      </c>
      <c r="BL307" s="909">
        <v>6</v>
      </c>
      <c r="BM307" s="910" t="str">
        <f t="shared" si="866"/>
        <v>BUKU PEMBANTU LS BENDAHARA</v>
      </c>
      <c r="BN307" s="911">
        <f t="shared" si="839"/>
        <v>0</v>
      </c>
      <c r="BO307" s="910">
        <f t="shared" si="786"/>
        <v>6</v>
      </c>
      <c r="BP307" s="912" t="str">
        <f t="shared" si="867"/>
        <v>BUKU PEMBANTU LS BENDAHARA</v>
      </c>
      <c r="BQ307" s="913">
        <f t="shared" si="840"/>
        <v>0</v>
      </c>
      <c r="BR307" s="702">
        <v>7</v>
      </c>
      <c r="BS307" s="650" t="str">
        <f t="shared" si="868"/>
        <v>BUKU PEMBANTU UANG MUKA PERJADIN</v>
      </c>
      <c r="BT307" s="651">
        <f t="shared" si="841"/>
        <v>0</v>
      </c>
      <c r="BU307" s="650">
        <f t="shared" si="787"/>
        <v>7</v>
      </c>
      <c r="BV307" s="649" t="str">
        <f t="shared" si="869"/>
        <v>BUKU PEMBANTU UANG MUKA PERJADIN</v>
      </c>
      <c r="BW307" s="709">
        <f t="shared" si="842"/>
        <v>0</v>
      </c>
      <c r="BX307" s="873">
        <v>8</v>
      </c>
      <c r="BY307" s="874" t="str">
        <f t="shared" si="870"/>
        <v>BUKU PEMBANTU PAJAK UP</v>
      </c>
      <c r="BZ307" s="875">
        <f t="shared" ref="BZ307:BZ370" si="911">IF(E307="M1",L307,IF(E307="M4",L307,IF(E307="M8",L307,0)))</f>
        <v>0</v>
      </c>
      <c r="CA307" s="876">
        <f t="shared" si="788"/>
        <v>8</v>
      </c>
      <c r="CB307" s="874" t="str">
        <f t="shared" si="871"/>
        <v>BUKU PEMBANTU PAJAK UP</v>
      </c>
      <c r="CC307" s="877">
        <f t="shared" si="758"/>
        <v>0</v>
      </c>
      <c r="CD307" s="805">
        <v>9</v>
      </c>
      <c r="CE307" s="806" t="str">
        <f t="shared" si="872"/>
        <v>BUKU PEMBANTU BUNGA REKENING</v>
      </c>
      <c r="CF307" s="807">
        <f t="shared" si="843"/>
        <v>0</v>
      </c>
      <c r="CG307" s="806">
        <f t="shared" si="789"/>
        <v>9</v>
      </c>
      <c r="CH307" s="806" t="str">
        <f t="shared" si="873"/>
        <v>BUKU PEMBANTU BUNGA REKENING</v>
      </c>
      <c r="CI307" s="808">
        <f t="shared" si="844"/>
        <v>0</v>
      </c>
      <c r="CJ307" s="835">
        <v>10</v>
      </c>
      <c r="CK307" s="836" t="str">
        <f t="shared" si="874"/>
        <v>BUKU PEMBANTU PAJAK UP &amp; LS</v>
      </c>
      <c r="CL307" s="837">
        <f t="shared" si="875"/>
        <v>0</v>
      </c>
      <c r="CM307" s="836">
        <f t="shared" si="790"/>
        <v>10</v>
      </c>
      <c r="CN307" s="836" t="str">
        <f t="shared" si="876"/>
        <v>BUKU PEMBANTU PAJAK UP &amp; LS</v>
      </c>
      <c r="CO307" s="838">
        <f t="shared" si="877"/>
        <v>0</v>
      </c>
      <c r="CP307" s="786">
        <f t="shared" si="878"/>
        <v>0</v>
      </c>
      <c r="CQ307" s="787">
        <f t="shared" si="879"/>
        <v>0</v>
      </c>
      <c r="CR307" s="782">
        <f t="shared" si="880"/>
        <v>0</v>
      </c>
      <c r="CS307" s="733">
        <v>11</v>
      </c>
      <c r="CT307" s="734" t="str">
        <f t="shared" si="881"/>
        <v>BUKU PENGESAHAN BELANJA</v>
      </c>
      <c r="CU307" s="735">
        <f t="shared" si="882"/>
        <v>0</v>
      </c>
      <c r="CV307" s="734">
        <f t="shared" si="791"/>
        <v>11</v>
      </c>
      <c r="CW307" s="736" t="str">
        <f t="shared" si="883"/>
        <v>BUKU PENGESAHAN BELANJA</v>
      </c>
      <c r="CX307" s="737">
        <f t="shared" si="884"/>
        <v>0</v>
      </c>
      <c r="CY307" s="769">
        <v>12</v>
      </c>
      <c r="CZ307" s="770" t="str">
        <f t="shared" si="845"/>
        <v>BUKU PENGEMBALIAN BELANJA</v>
      </c>
      <c r="DA307" s="771">
        <f t="shared" si="910"/>
        <v>0</v>
      </c>
      <c r="DB307" s="770">
        <f t="shared" si="909"/>
        <v>12</v>
      </c>
      <c r="DC307" s="770" t="str">
        <f t="shared" si="885"/>
        <v>BUKU PENGEMBALIAN BELANJA</v>
      </c>
      <c r="DD307" s="772">
        <f t="shared" si="886"/>
        <v>0</v>
      </c>
    </row>
    <row r="308" spans="1:108" ht="11.25" customHeight="1" x14ac:dyDescent="0.2">
      <c r="A308" s="647"/>
      <c r="B308" s="63"/>
      <c r="C308" s="677"/>
      <c r="D308" s="601"/>
      <c r="E308" s="648"/>
      <c r="F308" s="610"/>
      <c r="G308" s="649"/>
      <c r="H308" s="650"/>
      <c r="I308" s="542"/>
      <c r="J308" s="650"/>
      <c r="K308" s="688"/>
      <c r="L308" s="529"/>
      <c r="M308" s="688"/>
      <c r="N308" s="543"/>
      <c r="O308" s="651">
        <f t="shared" si="846"/>
        <v>0</v>
      </c>
      <c r="P308" s="1090">
        <f t="shared" si="847"/>
        <v>0</v>
      </c>
      <c r="Q308" s="641">
        <f t="shared" si="825"/>
        <v>0</v>
      </c>
      <c r="R308" s="640">
        <v>1</v>
      </c>
      <c r="S308" s="640" t="str">
        <f t="shared" si="826"/>
        <v>BUKU KAS UMUM</v>
      </c>
      <c r="T308" s="641">
        <f t="shared" si="827"/>
        <v>0</v>
      </c>
      <c r="U308" s="641">
        <f t="shared" si="828"/>
        <v>0</v>
      </c>
      <c r="V308" s="641">
        <f t="shared" si="829"/>
        <v>0</v>
      </c>
      <c r="W308" s="1082">
        <f t="shared" si="848"/>
        <v>0</v>
      </c>
      <c r="X308" s="641">
        <f t="shared" si="830"/>
        <v>0</v>
      </c>
      <c r="Y308" s="640">
        <f t="shared" si="849"/>
        <v>1</v>
      </c>
      <c r="Z308" s="640" t="str">
        <f t="shared" si="831"/>
        <v>BUKU KAS UMUM</v>
      </c>
      <c r="AA308" s="1083">
        <f t="shared" si="832"/>
        <v>0</v>
      </c>
      <c r="AB308" s="1055">
        <v>10</v>
      </c>
      <c r="AC308" s="1056" t="str">
        <f t="shared" si="850"/>
        <v>BUKU PEMBANTU PAJAK UP &amp; LS</v>
      </c>
      <c r="AD308" s="1057">
        <f t="shared" si="851"/>
        <v>0</v>
      </c>
      <c r="AE308" s="1057">
        <f t="shared" si="852"/>
        <v>0</v>
      </c>
      <c r="AF308" s="1057">
        <f t="shared" si="853"/>
        <v>0</v>
      </c>
      <c r="AG308" s="1057">
        <f t="shared" si="854"/>
        <v>0</v>
      </c>
      <c r="AH308" s="1057">
        <f t="shared" si="855"/>
        <v>0</v>
      </c>
      <c r="AI308" s="1058">
        <f t="shared" si="781"/>
        <v>10</v>
      </c>
      <c r="AJ308" s="1058" t="str">
        <f t="shared" si="856"/>
        <v>BUKU PEMBANTU PAJAK UP &amp; LS</v>
      </c>
      <c r="AK308" s="1059">
        <f t="shared" si="833"/>
        <v>0</v>
      </c>
      <c r="AL308" s="1014">
        <v>2</v>
      </c>
      <c r="AM308" s="1015" t="str">
        <f t="shared" si="857"/>
        <v>BUKU PEMBANTU KAS TUNAI</v>
      </c>
      <c r="AN308" s="1016">
        <f t="shared" si="834"/>
        <v>0</v>
      </c>
      <c r="AO308" s="1015">
        <f t="shared" si="782"/>
        <v>2</v>
      </c>
      <c r="AP308" s="1015" t="str">
        <f t="shared" si="858"/>
        <v>BUKU PEMBANTU KAS TUNAI</v>
      </c>
      <c r="AQ308" s="1017">
        <f t="shared" ref="AQ308:AQ371" si="912">IF(E308="G2",L309,IF(E308="H1",L309,IF(E308="I1",L309,IF(E308="J1",L309,IF(E308="K1",L309,IF(E308="L2",L309,IF(E308="M2",L309,IF(E308="N1",L309,0))))))))</f>
        <v>0</v>
      </c>
      <c r="AR308" s="979">
        <v>3</v>
      </c>
      <c r="AS308" s="980" t="str">
        <f t="shared" si="859"/>
        <v>BUKU PEMBANTU BANK</v>
      </c>
      <c r="AT308" s="981">
        <f t="shared" si="835"/>
        <v>0</v>
      </c>
      <c r="AU308" s="981">
        <f t="shared" si="836"/>
        <v>0</v>
      </c>
      <c r="AV308" s="982">
        <f t="shared" si="860"/>
        <v>0</v>
      </c>
      <c r="AW308" s="983">
        <f t="shared" si="783"/>
        <v>3</v>
      </c>
      <c r="AX308" s="980" t="str">
        <f t="shared" si="861"/>
        <v>BUKU PEMBANTU BANK</v>
      </c>
      <c r="AY308" s="984">
        <f t="shared" si="837"/>
        <v>0</v>
      </c>
      <c r="AZ308" s="702">
        <v>4</v>
      </c>
      <c r="BA308" s="649" t="str">
        <f t="shared" si="862"/>
        <v>BUKU PEMBANTU BPP</v>
      </c>
      <c r="BB308" s="651">
        <f t="shared" ref="BB308:BB371" si="913">IF(E308="J1",L309,IF(E308="J2",L309,IF(E308="M4",L309,0)))</f>
        <v>0</v>
      </c>
      <c r="BC308" s="650">
        <f t="shared" si="784"/>
        <v>4</v>
      </c>
      <c r="BD308" s="649" t="str">
        <f t="shared" si="863"/>
        <v>BUKU PEMBANTU BPP</v>
      </c>
      <c r="BE308" s="709">
        <f t="shared" ref="BE308:BE371" si="914">IF(E308="J3",L309,IF(E308="J4",L309,IF(E308="M5",L309,0)))</f>
        <v>0</v>
      </c>
      <c r="BF308" s="944">
        <v>5</v>
      </c>
      <c r="BG308" s="945" t="str">
        <f t="shared" si="864"/>
        <v>BUKU PEMBANTU UANG PERSEDIAAN</v>
      </c>
      <c r="BH308" s="946">
        <f t="shared" si="838"/>
        <v>0</v>
      </c>
      <c r="BI308" s="945">
        <f t="shared" si="785"/>
        <v>5</v>
      </c>
      <c r="BJ308" s="947" t="str">
        <f t="shared" si="865"/>
        <v>BUKU PEMBANTU UANG PERSEDIAAN</v>
      </c>
      <c r="BK308" s="948">
        <f t="shared" ref="BK308:BK371" si="915">IF(E308="D2",L309,IF(E308="H1",L309,IF(E308="H2",L309,IF(E308="J3",L309,IF(E308="K3",L309,IF(E308="N1",L309,IF(E308="N2",L309,0)))))))</f>
        <v>0</v>
      </c>
      <c r="BL308" s="909">
        <v>6</v>
      </c>
      <c r="BM308" s="910" t="str">
        <f t="shared" si="866"/>
        <v>BUKU PEMBANTU LS BENDAHARA</v>
      </c>
      <c r="BN308" s="911">
        <f t="shared" si="839"/>
        <v>0</v>
      </c>
      <c r="BO308" s="910">
        <f t="shared" si="786"/>
        <v>6</v>
      </c>
      <c r="BP308" s="912" t="str">
        <f t="shared" si="867"/>
        <v>BUKU PEMBANTU LS BENDAHARA</v>
      </c>
      <c r="BQ308" s="913">
        <f t="shared" si="840"/>
        <v>0</v>
      </c>
      <c r="BR308" s="702">
        <v>7</v>
      </c>
      <c r="BS308" s="650" t="str">
        <f t="shared" si="868"/>
        <v>BUKU PEMBANTU UANG MUKA PERJADIN</v>
      </c>
      <c r="BT308" s="651">
        <f t="shared" si="841"/>
        <v>0</v>
      </c>
      <c r="BU308" s="650">
        <f t="shared" si="787"/>
        <v>7</v>
      </c>
      <c r="BV308" s="649" t="str">
        <f t="shared" si="869"/>
        <v>BUKU PEMBANTU UANG MUKA PERJADIN</v>
      </c>
      <c r="BW308" s="709">
        <f t="shared" si="842"/>
        <v>0</v>
      </c>
      <c r="BX308" s="873">
        <v>8</v>
      </c>
      <c r="BY308" s="874" t="str">
        <f t="shared" si="870"/>
        <v>BUKU PEMBANTU PAJAK UP</v>
      </c>
      <c r="BZ308" s="875">
        <f t="shared" si="911"/>
        <v>0</v>
      </c>
      <c r="CA308" s="876">
        <f t="shared" si="788"/>
        <v>8</v>
      </c>
      <c r="CB308" s="874" t="str">
        <f t="shared" si="871"/>
        <v>BUKU PEMBANTU PAJAK UP</v>
      </c>
      <c r="CC308" s="877">
        <f t="shared" ref="CC308:CC371" si="916">IF(E308="M2",L308,IF(E308="M3",L308,IF(E308="M5",L308,0)))</f>
        <v>0</v>
      </c>
      <c r="CD308" s="805">
        <v>9</v>
      </c>
      <c r="CE308" s="806" t="str">
        <f t="shared" si="872"/>
        <v>BUKU PEMBANTU BUNGA REKENING</v>
      </c>
      <c r="CF308" s="807">
        <f t="shared" si="843"/>
        <v>0</v>
      </c>
      <c r="CG308" s="806">
        <f t="shared" si="789"/>
        <v>9</v>
      </c>
      <c r="CH308" s="806" t="str">
        <f t="shared" si="873"/>
        <v>BUKU PEMBANTU BUNGA REKENING</v>
      </c>
      <c r="CI308" s="808">
        <f t="shared" si="844"/>
        <v>0</v>
      </c>
      <c r="CJ308" s="835">
        <v>10</v>
      </c>
      <c r="CK308" s="836" t="str">
        <f t="shared" si="874"/>
        <v>BUKU PEMBANTU PAJAK UP &amp; LS</v>
      </c>
      <c r="CL308" s="837">
        <f t="shared" si="875"/>
        <v>0</v>
      </c>
      <c r="CM308" s="836">
        <f t="shared" si="790"/>
        <v>10</v>
      </c>
      <c r="CN308" s="836" t="str">
        <f t="shared" si="876"/>
        <v>BUKU PEMBANTU PAJAK UP &amp; LS</v>
      </c>
      <c r="CO308" s="838">
        <f t="shared" si="877"/>
        <v>0</v>
      </c>
      <c r="CP308" s="786">
        <f t="shared" si="878"/>
        <v>0</v>
      </c>
      <c r="CQ308" s="787">
        <f t="shared" si="879"/>
        <v>0</v>
      </c>
      <c r="CR308" s="782">
        <f t="shared" si="880"/>
        <v>0</v>
      </c>
      <c r="CS308" s="733">
        <v>11</v>
      </c>
      <c r="CT308" s="734" t="str">
        <f t="shared" si="881"/>
        <v>BUKU PENGESAHAN BELANJA</v>
      </c>
      <c r="CU308" s="735">
        <f t="shared" si="882"/>
        <v>0</v>
      </c>
      <c r="CV308" s="734">
        <f t="shared" si="791"/>
        <v>11</v>
      </c>
      <c r="CW308" s="736" t="str">
        <f t="shared" si="883"/>
        <v>BUKU PENGESAHAN BELANJA</v>
      </c>
      <c r="CX308" s="737">
        <f t="shared" si="884"/>
        <v>0</v>
      </c>
      <c r="CY308" s="769">
        <v>12</v>
      </c>
      <c r="CZ308" s="770" t="str">
        <f t="shared" si="845"/>
        <v>BUKU PENGEMBALIAN BELANJA</v>
      </c>
      <c r="DA308" s="771">
        <f t="shared" si="910"/>
        <v>0</v>
      </c>
      <c r="DB308" s="770">
        <f t="shared" si="909"/>
        <v>12</v>
      </c>
      <c r="DC308" s="770" t="str">
        <f t="shared" si="885"/>
        <v>BUKU PENGEMBALIAN BELANJA</v>
      </c>
      <c r="DD308" s="772">
        <f t="shared" si="886"/>
        <v>0</v>
      </c>
    </row>
    <row r="309" spans="1:108" ht="11.25" customHeight="1" x14ac:dyDescent="0.2">
      <c r="A309" s="647"/>
      <c r="B309" s="63"/>
      <c r="C309" s="677"/>
      <c r="D309" s="540"/>
      <c r="E309" s="648"/>
      <c r="F309" s="611"/>
      <c r="G309" s="649"/>
      <c r="H309" s="650"/>
      <c r="I309" s="542"/>
      <c r="J309" s="650"/>
      <c r="K309" s="688"/>
      <c r="L309" s="529"/>
      <c r="M309" s="688"/>
      <c r="N309" s="650"/>
      <c r="O309" s="651">
        <f t="shared" si="846"/>
        <v>0</v>
      </c>
      <c r="P309" s="1090">
        <f t="shared" si="847"/>
        <v>0</v>
      </c>
      <c r="Q309" s="641">
        <f t="shared" si="825"/>
        <v>0</v>
      </c>
      <c r="R309" s="640">
        <v>1</v>
      </c>
      <c r="S309" s="640" t="str">
        <f t="shared" si="826"/>
        <v>BUKU KAS UMUM</v>
      </c>
      <c r="T309" s="641">
        <f t="shared" si="827"/>
        <v>0</v>
      </c>
      <c r="U309" s="641">
        <f t="shared" si="828"/>
        <v>0</v>
      </c>
      <c r="V309" s="641">
        <f t="shared" si="829"/>
        <v>0</v>
      </c>
      <c r="W309" s="1082">
        <f t="shared" si="848"/>
        <v>0</v>
      </c>
      <c r="X309" s="641">
        <f t="shared" si="830"/>
        <v>0</v>
      </c>
      <c r="Y309" s="640">
        <f t="shared" si="849"/>
        <v>1</v>
      </c>
      <c r="Z309" s="640" t="str">
        <f t="shared" si="831"/>
        <v>BUKU KAS UMUM</v>
      </c>
      <c r="AA309" s="1083">
        <f t="shared" si="832"/>
        <v>0</v>
      </c>
      <c r="AB309" s="1055">
        <v>10</v>
      </c>
      <c r="AC309" s="1056" t="str">
        <f t="shared" si="850"/>
        <v>BUKU PEMBANTU PAJAK UP &amp; LS</v>
      </c>
      <c r="AD309" s="1057">
        <f t="shared" si="851"/>
        <v>0</v>
      </c>
      <c r="AE309" s="1057">
        <f t="shared" si="852"/>
        <v>0</v>
      </c>
      <c r="AF309" s="1057">
        <f t="shared" si="853"/>
        <v>0</v>
      </c>
      <c r="AG309" s="1057">
        <f t="shared" si="854"/>
        <v>0</v>
      </c>
      <c r="AH309" s="1057">
        <f t="shared" si="855"/>
        <v>0</v>
      </c>
      <c r="AI309" s="1058">
        <f t="shared" si="781"/>
        <v>10</v>
      </c>
      <c r="AJ309" s="1058" t="str">
        <f t="shared" si="856"/>
        <v>BUKU PEMBANTU PAJAK UP &amp; LS</v>
      </c>
      <c r="AK309" s="1059">
        <f t="shared" si="833"/>
        <v>0</v>
      </c>
      <c r="AL309" s="1014">
        <v>2</v>
      </c>
      <c r="AM309" s="1015" t="str">
        <f t="shared" si="857"/>
        <v>BUKU PEMBANTU KAS TUNAI</v>
      </c>
      <c r="AN309" s="1016">
        <f t="shared" si="834"/>
        <v>0</v>
      </c>
      <c r="AO309" s="1015">
        <f t="shared" si="782"/>
        <v>2</v>
      </c>
      <c r="AP309" s="1015" t="str">
        <f t="shared" si="858"/>
        <v>BUKU PEMBANTU KAS TUNAI</v>
      </c>
      <c r="AQ309" s="1017">
        <f t="shared" si="912"/>
        <v>0</v>
      </c>
      <c r="AR309" s="979">
        <v>3</v>
      </c>
      <c r="AS309" s="980" t="str">
        <f t="shared" si="859"/>
        <v>BUKU PEMBANTU BANK</v>
      </c>
      <c r="AT309" s="981">
        <f t="shared" si="835"/>
        <v>0</v>
      </c>
      <c r="AU309" s="981">
        <f t="shared" si="836"/>
        <v>0</v>
      </c>
      <c r="AV309" s="982">
        <f t="shared" si="860"/>
        <v>0</v>
      </c>
      <c r="AW309" s="983">
        <f t="shared" si="783"/>
        <v>3</v>
      </c>
      <c r="AX309" s="980" t="str">
        <f t="shared" si="861"/>
        <v>BUKU PEMBANTU BANK</v>
      </c>
      <c r="AY309" s="984">
        <f t="shared" si="837"/>
        <v>0</v>
      </c>
      <c r="AZ309" s="702">
        <v>4</v>
      </c>
      <c r="BA309" s="649" t="str">
        <f t="shared" si="862"/>
        <v>BUKU PEMBANTU BPP</v>
      </c>
      <c r="BB309" s="651">
        <f t="shared" si="913"/>
        <v>0</v>
      </c>
      <c r="BC309" s="650">
        <f t="shared" si="784"/>
        <v>4</v>
      </c>
      <c r="BD309" s="649" t="str">
        <f t="shared" si="863"/>
        <v>BUKU PEMBANTU BPP</v>
      </c>
      <c r="BE309" s="709">
        <f t="shared" si="914"/>
        <v>0</v>
      </c>
      <c r="BF309" s="944">
        <v>5</v>
      </c>
      <c r="BG309" s="945" t="str">
        <f t="shared" si="864"/>
        <v>BUKU PEMBANTU UANG PERSEDIAAN</v>
      </c>
      <c r="BH309" s="946">
        <f t="shared" si="838"/>
        <v>0</v>
      </c>
      <c r="BI309" s="945">
        <f t="shared" si="785"/>
        <v>5</v>
      </c>
      <c r="BJ309" s="947" t="str">
        <f t="shared" si="865"/>
        <v>BUKU PEMBANTU UANG PERSEDIAAN</v>
      </c>
      <c r="BK309" s="948">
        <f t="shared" si="915"/>
        <v>0</v>
      </c>
      <c r="BL309" s="909">
        <v>6</v>
      </c>
      <c r="BM309" s="910" t="str">
        <f t="shared" si="866"/>
        <v>BUKU PEMBANTU LS BENDAHARA</v>
      </c>
      <c r="BN309" s="911">
        <f t="shared" si="839"/>
        <v>0</v>
      </c>
      <c r="BO309" s="910">
        <f t="shared" si="786"/>
        <v>6</v>
      </c>
      <c r="BP309" s="912" t="str">
        <f t="shared" si="867"/>
        <v>BUKU PEMBANTU LS BENDAHARA</v>
      </c>
      <c r="BQ309" s="913">
        <f t="shared" si="840"/>
        <v>0</v>
      </c>
      <c r="BR309" s="702">
        <v>7</v>
      </c>
      <c r="BS309" s="650" t="str">
        <f t="shared" si="868"/>
        <v>BUKU PEMBANTU UANG MUKA PERJADIN</v>
      </c>
      <c r="BT309" s="651">
        <f t="shared" si="841"/>
        <v>0</v>
      </c>
      <c r="BU309" s="650">
        <f t="shared" si="787"/>
        <v>7</v>
      </c>
      <c r="BV309" s="649" t="str">
        <f t="shared" si="869"/>
        <v>BUKU PEMBANTU UANG MUKA PERJADIN</v>
      </c>
      <c r="BW309" s="709">
        <f t="shared" si="842"/>
        <v>0</v>
      </c>
      <c r="BX309" s="873">
        <v>8</v>
      </c>
      <c r="BY309" s="874" t="str">
        <f t="shared" si="870"/>
        <v>BUKU PEMBANTU PAJAK UP</v>
      </c>
      <c r="BZ309" s="875">
        <f t="shared" si="911"/>
        <v>0</v>
      </c>
      <c r="CA309" s="876">
        <f t="shared" si="788"/>
        <v>8</v>
      </c>
      <c r="CB309" s="874" t="str">
        <f t="shared" si="871"/>
        <v>BUKU PEMBANTU PAJAK UP</v>
      </c>
      <c r="CC309" s="877">
        <f t="shared" si="916"/>
        <v>0</v>
      </c>
      <c r="CD309" s="805">
        <v>9</v>
      </c>
      <c r="CE309" s="806" t="str">
        <f t="shared" si="872"/>
        <v>BUKU PEMBANTU BUNGA REKENING</v>
      </c>
      <c r="CF309" s="807">
        <f t="shared" si="843"/>
        <v>0</v>
      </c>
      <c r="CG309" s="806">
        <f t="shared" si="789"/>
        <v>9</v>
      </c>
      <c r="CH309" s="806" t="str">
        <f t="shared" si="873"/>
        <v>BUKU PEMBANTU BUNGA REKENING</v>
      </c>
      <c r="CI309" s="808">
        <f t="shared" si="844"/>
        <v>0</v>
      </c>
      <c r="CJ309" s="835">
        <v>10</v>
      </c>
      <c r="CK309" s="836" t="str">
        <f t="shared" si="874"/>
        <v>BUKU PEMBANTU PAJAK UP &amp; LS</v>
      </c>
      <c r="CL309" s="837">
        <f t="shared" si="875"/>
        <v>0</v>
      </c>
      <c r="CM309" s="836">
        <f t="shared" si="790"/>
        <v>10</v>
      </c>
      <c r="CN309" s="836" t="str">
        <f t="shared" si="876"/>
        <v>BUKU PEMBANTU PAJAK UP &amp; LS</v>
      </c>
      <c r="CO309" s="838">
        <f t="shared" si="877"/>
        <v>0</v>
      </c>
      <c r="CP309" s="786">
        <f t="shared" si="878"/>
        <v>0</v>
      </c>
      <c r="CQ309" s="787">
        <f t="shared" si="879"/>
        <v>0</v>
      </c>
      <c r="CR309" s="782">
        <f t="shared" si="880"/>
        <v>0</v>
      </c>
      <c r="CS309" s="733">
        <v>11</v>
      </c>
      <c r="CT309" s="734" t="str">
        <f t="shared" si="881"/>
        <v>BUKU PENGESAHAN BELANJA</v>
      </c>
      <c r="CU309" s="735">
        <f t="shared" si="882"/>
        <v>0</v>
      </c>
      <c r="CV309" s="734">
        <f t="shared" si="791"/>
        <v>11</v>
      </c>
      <c r="CW309" s="736" t="str">
        <f t="shared" si="883"/>
        <v>BUKU PENGESAHAN BELANJA</v>
      </c>
      <c r="CX309" s="737">
        <f t="shared" si="884"/>
        <v>0</v>
      </c>
      <c r="CY309" s="769">
        <v>12</v>
      </c>
      <c r="CZ309" s="770" t="str">
        <f t="shared" si="845"/>
        <v>BUKU PENGEMBALIAN BELANJA</v>
      </c>
      <c r="DA309" s="771">
        <f t="shared" si="910"/>
        <v>0</v>
      </c>
      <c r="DB309" s="770">
        <f t="shared" si="909"/>
        <v>12</v>
      </c>
      <c r="DC309" s="770" t="str">
        <f t="shared" si="885"/>
        <v>BUKU PENGEMBALIAN BELANJA</v>
      </c>
      <c r="DD309" s="772">
        <f t="shared" si="886"/>
        <v>0</v>
      </c>
    </row>
    <row r="310" spans="1:108" ht="11.25" customHeight="1" x14ac:dyDescent="0.2">
      <c r="A310" s="647"/>
      <c r="B310" s="63"/>
      <c r="C310" s="677"/>
      <c r="D310" s="601"/>
      <c r="E310" s="648"/>
      <c r="F310" s="610"/>
      <c r="G310" s="649"/>
      <c r="H310" s="650"/>
      <c r="I310" s="542"/>
      <c r="J310" s="650"/>
      <c r="K310" s="650"/>
      <c r="L310" s="529"/>
      <c r="M310" s="543"/>
      <c r="N310" s="650"/>
      <c r="O310" s="651">
        <f t="shared" si="846"/>
        <v>0</v>
      </c>
      <c r="P310" s="1090">
        <f t="shared" si="847"/>
        <v>0</v>
      </c>
      <c r="Q310" s="641">
        <f t="shared" si="825"/>
        <v>0</v>
      </c>
      <c r="R310" s="640">
        <v>1</v>
      </c>
      <c r="S310" s="640" t="str">
        <f t="shared" si="826"/>
        <v>BUKU KAS UMUM</v>
      </c>
      <c r="T310" s="641">
        <f t="shared" si="827"/>
        <v>0</v>
      </c>
      <c r="U310" s="641">
        <f t="shared" si="828"/>
        <v>0</v>
      </c>
      <c r="V310" s="641">
        <f t="shared" si="829"/>
        <v>0</v>
      </c>
      <c r="W310" s="1082">
        <f t="shared" si="848"/>
        <v>0</v>
      </c>
      <c r="X310" s="641">
        <f t="shared" si="830"/>
        <v>0</v>
      </c>
      <c r="Y310" s="640">
        <f t="shared" si="849"/>
        <v>1</v>
      </c>
      <c r="Z310" s="640" t="str">
        <f t="shared" si="831"/>
        <v>BUKU KAS UMUM</v>
      </c>
      <c r="AA310" s="1083">
        <f t="shared" si="832"/>
        <v>0</v>
      </c>
      <c r="AB310" s="1055">
        <v>10</v>
      </c>
      <c r="AC310" s="1056" t="str">
        <f t="shared" si="850"/>
        <v>BUKU PEMBANTU PAJAK UP &amp; LS</v>
      </c>
      <c r="AD310" s="1057">
        <f t="shared" si="851"/>
        <v>0</v>
      </c>
      <c r="AE310" s="1057">
        <f t="shared" si="852"/>
        <v>0</v>
      </c>
      <c r="AF310" s="1057">
        <f t="shared" si="853"/>
        <v>0</v>
      </c>
      <c r="AG310" s="1057">
        <f t="shared" si="854"/>
        <v>0</v>
      </c>
      <c r="AH310" s="1057">
        <f t="shared" si="855"/>
        <v>0</v>
      </c>
      <c r="AI310" s="1058">
        <f t="shared" si="781"/>
        <v>10</v>
      </c>
      <c r="AJ310" s="1058" t="str">
        <f t="shared" si="856"/>
        <v>BUKU PEMBANTU PAJAK UP &amp; LS</v>
      </c>
      <c r="AK310" s="1059">
        <f t="shared" si="833"/>
        <v>0</v>
      </c>
      <c r="AL310" s="1014">
        <v>2</v>
      </c>
      <c r="AM310" s="1015" t="str">
        <f t="shared" si="857"/>
        <v>BUKU PEMBANTU KAS TUNAI</v>
      </c>
      <c r="AN310" s="1016">
        <f t="shared" si="834"/>
        <v>0</v>
      </c>
      <c r="AO310" s="1015">
        <f t="shared" si="782"/>
        <v>2</v>
      </c>
      <c r="AP310" s="1015" t="str">
        <f t="shared" si="858"/>
        <v>BUKU PEMBANTU KAS TUNAI</v>
      </c>
      <c r="AQ310" s="1017">
        <f t="shared" si="912"/>
        <v>0</v>
      </c>
      <c r="AR310" s="979">
        <v>3</v>
      </c>
      <c r="AS310" s="980" t="str">
        <f t="shared" si="859"/>
        <v>BUKU PEMBANTU BANK</v>
      </c>
      <c r="AT310" s="981">
        <f t="shared" si="835"/>
        <v>0</v>
      </c>
      <c r="AU310" s="981">
        <f t="shared" si="836"/>
        <v>0</v>
      </c>
      <c r="AV310" s="982">
        <f t="shared" si="860"/>
        <v>0</v>
      </c>
      <c r="AW310" s="983">
        <f t="shared" si="783"/>
        <v>3</v>
      </c>
      <c r="AX310" s="980" t="str">
        <f t="shared" si="861"/>
        <v>BUKU PEMBANTU BANK</v>
      </c>
      <c r="AY310" s="984">
        <f t="shared" si="837"/>
        <v>0</v>
      </c>
      <c r="AZ310" s="702">
        <v>4</v>
      </c>
      <c r="BA310" s="649" t="str">
        <f t="shared" si="862"/>
        <v>BUKU PEMBANTU BPP</v>
      </c>
      <c r="BB310" s="651">
        <f t="shared" si="913"/>
        <v>0</v>
      </c>
      <c r="BC310" s="650">
        <f t="shared" si="784"/>
        <v>4</v>
      </c>
      <c r="BD310" s="649" t="str">
        <f t="shared" si="863"/>
        <v>BUKU PEMBANTU BPP</v>
      </c>
      <c r="BE310" s="709">
        <f t="shared" si="914"/>
        <v>0</v>
      </c>
      <c r="BF310" s="944">
        <v>5</v>
      </c>
      <c r="BG310" s="945" t="str">
        <f t="shared" si="864"/>
        <v>BUKU PEMBANTU UANG PERSEDIAAN</v>
      </c>
      <c r="BH310" s="946">
        <f t="shared" si="838"/>
        <v>0</v>
      </c>
      <c r="BI310" s="945">
        <f t="shared" si="785"/>
        <v>5</v>
      </c>
      <c r="BJ310" s="947" t="str">
        <f t="shared" si="865"/>
        <v>BUKU PEMBANTU UANG PERSEDIAAN</v>
      </c>
      <c r="BK310" s="948">
        <f t="shared" si="915"/>
        <v>0</v>
      </c>
      <c r="BL310" s="909">
        <v>6</v>
      </c>
      <c r="BM310" s="910" t="str">
        <f t="shared" si="866"/>
        <v>BUKU PEMBANTU LS BENDAHARA</v>
      </c>
      <c r="BN310" s="911">
        <f t="shared" si="839"/>
        <v>0</v>
      </c>
      <c r="BO310" s="910">
        <f t="shared" si="786"/>
        <v>6</v>
      </c>
      <c r="BP310" s="912" t="str">
        <f t="shared" si="867"/>
        <v>BUKU PEMBANTU LS BENDAHARA</v>
      </c>
      <c r="BQ310" s="913">
        <f t="shared" si="840"/>
        <v>0</v>
      </c>
      <c r="BR310" s="702">
        <v>7</v>
      </c>
      <c r="BS310" s="650" t="str">
        <f t="shared" si="868"/>
        <v>BUKU PEMBANTU UANG MUKA PERJADIN</v>
      </c>
      <c r="BT310" s="651">
        <f t="shared" si="841"/>
        <v>0</v>
      </c>
      <c r="BU310" s="650">
        <f t="shared" si="787"/>
        <v>7</v>
      </c>
      <c r="BV310" s="649" t="str">
        <f t="shared" si="869"/>
        <v>BUKU PEMBANTU UANG MUKA PERJADIN</v>
      </c>
      <c r="BW310" s="709">
        <f t="shared" si="842"/>
        <v>0</v>
      </c>
      <c r="BX310" s="873">
        <v>8</v>
      </c>
      <c r="BY310" s="874" t="str">
        <f t="shared" si="870"/>
        <v>BUKU PEMBANTU PAJAK UP</v>
      </c>
      <c r="BZ310" s="875">
        <f t="shared" si="911"/>
        <v>0</v>
      </c>
      <c r="CA310" s="876">
        <f t="shared" si="788"/>
        <v>8</v>
      </c>
      <c r="CB310" s="874" t="str">
        <f t="shared" si="871"/>
        <v>BUKU PEMBANTU PAJAK UP</v>
      </c>
      <c r="CC310" s="877">
        <f t="shared" si="916"/>
        <v>0</v>
      </c>
      <c r="CD310" s="805">
        <v>9</v>
      </c>
      <c r="CE310" s="806" t="str">
        <f t="shared" si="872"/>
        <v>BUKU PEMBANTU BUNGA REKENING</v>
      </c>
      <c r="CF310" s="807">
        <f t="shared" si="843"/>
        <v>0</v>
      </c>
      <c r="CG310" s="806">
        <f t="shared" si="789"/>
        <v>9</v>
      </c>
      <c r="CH310" s="806" t="str">
        <f t="shared" si="873"/>
        <v>BUKU PEMBANTU BUNGA REKENING</v>
      </c>
      <c r="CI310" s="808">
        <f t="shared" si="844"/>
        <v>0</v>
      </c>
      <c r="CJ310" s="835">
        <v>10</v>
      </c>
      <c r="CK310" s="836" t="str">
        <f t="shared" si="874"/>
        <v>BUKU PEMBANTU PAJAK UP &amp; LS</v>
      </c>
      <c r="CL310" s="837">
        <f t="shared" si="875"/>
        <v>0</v>
      </c>
      <c r="CM310" s="836">
        <f t="shared" si="790"/>
        <v>10</v>
      </c>
      <c r="CN310" s="836" t="str">
        <f t="shared" si="876"/>
        <v>BUKU PEMBANTU PAJAK UP &amp; LS</v>
      </c>
      <c r="CO310" s="838">
        <f t="shared" si="877"/>
        <v>0</v>
      </c>
      <c r="CP310" s="786">
        <f t="shared" si="878"/>
        <v>0</v>
      </c>
      <c r="CQ310" s="787">
        <f t="shared" si="879"/>
        <v>0</v>
      </c>
      <c r="CR310" s="782">
        <f t="shared" si="880"/>
        <v>0</v>
      </c>
      <c r="CS310" s="733">
        <v>11</v>
      </c>
      <c r="CT310" s="734" t="str">
        <f t="shared" si="881"/>
        <v>BUKU PENGESAHAN BELANJA</v>
      </c>
      <c r="CU310" s="735">
        <f t="shared" si="882"/>
        <v>0</v>
      </c>
      <c r="CV310" s="734">
        <f t="shared" si="791"/>
        <v>11</v>
      </c>
      <c r="CW310" s="736" t="str">
        <f t="shared" si="883"/>
        <v>BUKU PENGESAHAN BELANJA</v>
      </c>
      <c r="CX310" s="737">
        <f t="shared" si="884"/>
        <v>0</v>
      </c>
      <c r="CY310" s="769">
        <v>12</v>
      </c>
      <c r="CZ310" s="770" t="str">
        <f t="shared" si="845"/>
        <v>BUKU PENGEMBALIAN BELANJA</v>
      </c>
      <c r="DA310" s="771">
        <f t="shared" si="910"/>
        <v>0</v>
      </c>
      <c r="DB310" s="770">
        <f t="shared" si="909"/>
        <v>12</v>
      </c>
      <c r="DC310" s="770" t="str">
        <f t="shared" si="885"/>
        <v>BUKU PENGEMBALIAN BELANJA</v>
      </c>
      <c r="DD310" s="772">
        <f t="shared" si="886"/>
        <v>0</v>
      </c>
    </row>
    <row r="311" spans="1:108" ht="11.25" customHeight="1" x14ac:dyDescent="0.2">
      <c r="A311" s="647"/>
      <c r="B311" s="63"/>
      <c r="C311" s="677"/>
      <c r="D311" s="540"/>
      <c r="E311" s="648"/>
      <c r="F311" s="610"/>
      <c r="G311" s="649"/>
      <c r="H311" s="650"/>
      <c r="I311" s="542"/>
      <c r="J311" s="650"/>
      <c r="K311" s="650"/>
      <c r="L311" s="529"/>
      <c r="M311" s="543"/>
      <c r="N311" s="543"/>
      <c r="O311" s="651">
        <f t="shared" si="846"/>
        <v>0</v>
      </c>
      <c r="P311" s="1090">
        <f t="shared" si="847"/>
        <v>0</v>
      </c>
      <c r="Q311" s="641">
        <f t="shared" si="825"/>
        <v>0</v>
      </c>
      <c r="R311" s="640">
        <v>1</v>
      </c>
      <c r="S311" s="640" t="str">
        <f t="shared" si="826"/>
        <v>BUKU KAS UMUM</v>
      </c>
      <c r="T311" s="641">
        <f t="shared" si="827"/>
        <v>0</v>
      </c>
      <c r="U311" s="641">
        <f t="shared" si="828"/>
        <v>0</v>
      </c>
      <c r="V311" s="641">
        <f t="shared" si="829"/>
        <v>0</v>
      </c>
      <c r="W311" s="1082">
        <f t="shared" si="848"/>
        <v>0</v>
      </c>
      <c r="X311" s="641">
        <f t="shared" si="830"/>
        <v>0</v>
      </c>
      <c r="Y311" s="640">
        <f t="shared" si="849"/>
        <v>1</v>
      </c>
      <c r="Z311" s="640" t="str">
        <f t="shared" si="831"/>
        <v>BUKU KAS UMUM</v>
      </c>
      <c r="AA311" s="1083">
        <f t="shared" si="832"/>
        <v>0</v>
      </c>
      <c r="AB311" s="1055">
        <v>10</v>
      </c>
      <c r="AC311" s="1056" t="str">
        <f t="shared" si="850"/>
        <v>BUKU PEMBANTU PAJAK UP &amp; LS</v>
      </c>
      <c r="AD311" s="1057">
        <f t="shared" si="851"/>
        <v>0</v>
      </c>
      <c r="AE311" s="1057">
        <f t="shared" si="852"/>
        <v>0</v>
      </c>
      <c r="AF311" s="1057">
        <f t="shared" si="853"/>
        <v>0</v>
      </c>
      <c r="AG311" s="1057">
        <f t="shared" si="854"/>
        <v>0</v>
      </c>
      <c r="AH311" s="1057">
        <f t="shared" si="855"/>
        <v>0</v>
      </c>
      <c r="AI311" s="1058">
        <f t="shared" si="781"/>
        <v>10</v>
      </c>
      <c r="AJ311" s="1058" t="str">
        <f t="shared" si="856"/>
        <v>BUKU PEMBANTU PAJAK UP &amp; LS</v>
      </c>
      <c r="AK311" s="1059">
        <f t="shared" si="833"/>
        <v>0</v>
      </c>
      <c r="AL311" s="1014">
        <v>2</v>
      </c>
      <c r="AM311" s="1015" t="str">
        <f t="shared" si="857"/>
        <v>BUKU PEMBANTU KAS TUNAI</v>
      </c>
      <c r="AN311" s="1016">
        <f t="shared" si="834"/>
        <v>0</v>
      </c>
      <c r="AO311" s="1015">
        <f t="shared" si="782"/>
        <v>2</v>
      </c>
      <c r="AP311" s="1015" t="str">
        <f t="shared" si="858"/>
        <v>BUKU PEMBANTU KAS TUNAI</v>
      </c>
      <c r="AQ311" s="1017">
        <f t="shared" si="912"/>
        <v>0</v>
      </c>
      <c r="AR311" s="979">
        <v>3</v>
      </c>
      <c r="AS311" s="980" t="str">
        <f t="shared" si="859"/>
        <v>BUKU PEMBANTU BANK</v>
      </c>
      <c r="AT311" s="981">
        <f t="shared" si="835"/>
        <v>0</v>
      </c>
      <c r="AU311" s="981">
        <f t="shared" si="836"/>
        <v>0</v>
      </c>
      <c r="AV311" s="982">
        <f t="shared" si="860"/>
        <v>0</v>
      </c>
      <c r="AW311" s="983">
        <f t="shared" si="783"/>
        <v>3</v>
      </c>
      <c r="AX311" s="980" t="str">
        <f t="shared" si="861"/>
        <v>BUKU PEMBANTU BANK</v>
      </c>
      <c r="AY311" s="984">
        <f t="shared" si="837"/>
        <v>0</v>
      </c>
      <c r="AZ311" s="702">
        <v>4</v>
      </c>
      <c r="BA311" s="649" t="str">
        <f t="shared" si="862"/>
        <v>BUKU PEMBANTU BPP</v>
      </c>
      <c r="BB311" s="651">
        <f t="shared" si="913"/>
        <v>0</v>
      </c>
      <c r="BC311" s="650">
        <f t="shared" si="784"/>
        <v>4</v>
      </c>
      <c r="BD311" s="649" t="str">
        <f t="shared" si="863"/>
        <v>BUKU PEMBANTU BPP</v>
      </c>
      <c r="BE311" s="709">
        <f t="shared" si="914"/>
        <v>0</v>
      </c>
      <c r="BF311" s="944">
        <v>5</v>
      </c>
      <c r="BG311" s="945" t="str">
        <f t="shared" si="864"/>
        <v>BUKU PEMBANTU UANG PERSEDIAAN</v>
      </c>
      <c r="BH311" s="946">
        <f t="shared" si="838"/>
        <v>0</v>
      </c>
      <c r="BI311" s="945">
        <f t="shared" si="785"/>
        <v>5</v>
      </c>
      <c r="BJ311" s="947" t="str">
        <f t="shared" si="865"/>
        <v>BUKU PEMBANTU UANG PERSEDIAAN</v>
      </c>
      <c r="BK311" s="948">
        <f t="shared" si="915"/>
        <v>0</v>
      </c>
      <c r="BL311" s="909">
        <v>6</v>
      </c>
      <c r="BM311" s="910" t="str">
        <f t="shared" si="866"/>
        <v>BUKU PEMBANTU LS BENDAHARA</v>
      </c>
      <c r="BN311" s="911">
        <f t="shared" si="839"/>
        <v>0</v>
      </c>
      <c r="BO311" s="910">
        <f t="shared" si="786"/>
        <v>6</v>
      </c>
      <c r="BP311" s="912" t="str">
        <f t="shared" si="867"/>
        <v>BUKU PEMBANTU LS BENDAHARA</v>
      </c>
      <c r="BQ311" s="913">
        <f t="shared" si="840"/>
        <v>0</v>
      </c>
      <c r="BR311" s="702">
        <v>7</v>
      </c>
      <c r="BS311" s="650" t="str">
        <f t="shared" si="868"/>
        <v>BUKU PEMBANTU UANG MUKA PERJADIN</v>
      </c>
      <c r="BT311" s="651">
        <f t="shared" si="841"/>
        <v>0</v>
      </c>
      <c r="BU311" s="650">
        <f t="shared" si="787"/>
        <v>7</v>
      </c>
      <c r="BV311" s="649" t="str">
        <f t="shared" si="869"/>
        <v>BUKU PEMBANTU UANG MUKA PERJADIN</v>
      </c>
      <c r="BW311" s="709">
        <f t="shared" si="842"/>
        <v>0</v>
      </c>
      <c r="BX311" s="873">
        <v>8</v>
      </c>
      <c r="BY311" s="874" t="str">
        <f t="shared" si="870"/>
        <v>BUKU PEMBANTU PAJAK UP</v>
      </c>
      <c r="BZ311" s="875">
        <f t="shared" si="911"/>
        <v>0</v>
      </c>
      <c r="CA311" s="876">
        <f t="shared" si="788"/>
        <v>8</v>
      </c>
      <c r="CB311" s="874" t="str">
        <f t="shared" si="871"/>
        <v>BUKU PEMBANTU PAJAK UP</v>
      </c>
      <c r="CC311" s="877">
        <f t="shared" si="916"/>
        <v>0</v>
      </c>
      <c r="CD311" s="805">
        <v>9</v>
      </c>
      <c r="CE311" s="806" t="str">
        <f t="shared" si="872"/>
        <v>BUKU PEMBANTU BUNGA REKENING</v>
      </c>
      <c r="CF311" s="807">
        <f t="shared" si="843"/>
        <v>0</v>
      </c>
      <c r="CG311" s="806">
        <f t="shared" si="789"/>
        <v>9</v>
      </c>
      <c r="CH311" s="806" t="str">
        <f t="shared" si="873"/>
        <v>BUKU PEMBANTU BUNGA REKENING</v>
      </c>
      <c r="CI311" s="808">
        <f t="shared" si="844"/>
        <v>0</v>
      </c>
      <c r="CJ311" s="835">
        <v>10</v>
      </c>
      <c r="CK311" s="836" t="str">
        <f t="shared" si="874"/>
        <v>BUKU PEMBANTU PAJAK UP &amp; LS</v>
      </c>
      <c r="CL311" s="837">
        <f t="shared" si="875"/>
        <v>0</v>
      </c>
      <c r="CM311" s="836">
        <f t="shared" si="790"/>
        <v>10</v>
      </c>
      <c r="CN311" s="836" t="str">
        <f t="shared" si="876"/>
        <v>BUKU PEMBANTU PAJAK UP &amp; LS</v>
      </c>
      <c r="CO311" s="838">
        <f t="shared" si="877"/>
        <v>0</v>
      </c>
      <c r="CP311" s="786">
        <f t="shared" si="878"/>
        <v>0</v>
      </c>
      <c r="CQ311" s="787">
        <f t="shared" si="879"/>
        <v>0</v>
      </c>
      <c r="CR311" s="782">
        <f t="shared" si="880"/>
        <v>0</v>
      </c>
      <c r="CS311" s="733">
        <v>11</v>
      </c>
      <c r="CT311" s="734" t="str">
        <f t="shared" si="881"/>
        <v>BUKU PENGESAHAN BELANJA</v>
      </c>
      <c r="CU311" s="735">
        <f t="shared" si="882"/>
        <v>0</v>
      </c>
      <c r="CV311" s="734">
        <f t="shared" si="791"/>
        <v>11</v>
      </c>
      <c r="CW311" s="736" t="str">
        <f t="shared" si="883"/>
        <v>BUKU PENGESAHAN BELANJA</v>
      </c>
      <c r="CX311" s="737">
        <f t="shared" si="884"/>
        <v>0</v>
      </c>
      <c r="CY311" s="769">
        <v>12</v>
      </c>
      <c r="CZ311" s="770" t="str">
        <f t="shared" si="845"/>
        <v>BUKU PENGEMBALIAN BELANJA</v>
      </c>
      <c r="DA311" s="771">
        <f t="shared" si="910"/>
        <v>0</v>
      </c>
      <c r="DB311" s="770">
        <f t="shared" si="909"/>
        <v>12</v>
      </c>
      <c r="DC311" s="770" t="str">
        <f t="shared" si="885"/>
        <v>BUKU PENGEMBALIAN BELANJA</v>
      </c>
      <c r="DD311" s="772">
        <f t="shared" si="886"/>
        <v>0</v>
      </c>
    </row>
    <row r="312" spans="1:108" ht="11.25" customHeight="1" x14ac:dyDescent="0.2">
      <c r="A312" s="647"/>
      <c r="B312" s="63"/>
      <c r="C312" s="677"/>
      <c r="D312" s="601"/>
      <c r="E312" s="648"/>
      <c r="F312" s="610"/>
      <c r="G312" s="649"/>
      <c r="H312" s="650"/>
      <c r="I312" s="542"/>
      <c r="J312" s="650"/>
      <c r="K312" s="650"/>
      <c r="L312" s="529"/>
      <c r="M312" s="650"/>
      <c r="N312" s="543"/>
      <c r="O312" s="651">
        <f t="shared" si="846"/>
        <v>0</v>
      </c>
      <c r="P312" s="1090">
        <f t="shared" si="847"/>
        <v>0</v>
      </c>
      <c r="Q312" s="641">
        <f t="shared" si="825"/>
        <v>0</v>
      </c>
      <c r="R312" s="640">
        <v>1</v>
      </c>
      <c r="S312" s="640" t="str">
        <f t="shared" si="826"/>
        <v>BUKU KAS UMUM</v>
      </c>
      <c r="T312" s="641">
        <f t="shared" si="827"/>
        <v>0</v>
      </c>
      <c r="U312" s="641">
        <f t="shared" si="828"/>
        <v>0</v>
      </c>
      <c r="V312" s="641">
        <f t="shared" si="829"/>
        <v>0</v>
      </c>
      <c r="W312" s="1082">
        <f t="shared" si="848"/>
        <v>0</v>
      </c>
      <c r="X312" s="641">
        <f t="shared" si="830"/>
        <v>0</v>
      </c>
      <c r="Y312" s="640">
        <f t="shared" si="849"/>
        <v>1</v>
      </c>
      <c r="Z312" s="640" t="str">
        <f t="shared" si="831"/>
        <v>BUKU KAS UMUM</v>
      </c>
      <c r="AA312" s="1083">
        <f t="shared" si="832"/>
        <v>0</v>
      </c>
      <c r="AB312" s="1055">
        <v>10</v>
      </c>
      <c r="AC312" s="1056" t="str">
        <f t="shared" si="850"/>
        <v>BUKU PEMBANTU PAJAK UP &amp; LS</v>
      </c>
      <c r="AD312" s="1057">
        <f t="shared" si="851"/>
        <v>0</v>
      </c>
      <c r="AE312" s="1057">
        <f t="shared" si="852"/>
        <v>0</v>
      </c>
      <c r="AF312" s="1057">
        <f t="shared" si="853"/>
        <v>0</v>
      </c>
      <c r="AG312" s="1057">
        <f t="shared" si="854"/>
        <v>0</v>
      </c>
      <c r="AH312" s="1057">
        <f t="shared" si="855"/>
        <v>0</v>
      </c>
      <c r="AI312" s="1058">
        <f t="shared" si="781"/>
        <v>10</v>
      </c>
      <c r="AJ312" s="1058" t="str">
        <f t="shared" si="856"/>
        <v>BUKU PEMBANTU PAJAK UP &amp; LS</v>
      </c>
      <c r="AK312" s="1059">
        <f t="shared" si="833"/>
        <v>0</v>
      </c>
      <c r="AL312" s="1014">
        <v>2</v>
      </c>
      <c r="AM312" s="1015" t="str">
        <f t="shared" si="857"/>
        <v>BUKU PEMBANTU KAS TUNAI</v>
      </c>
      <c r="AN312" s="1016">
        <f t="shared" si="834"/>
        <v>0</v>
      </c>
      <c r="AO312" s="1015">
        <f t="shared" si="782"/>
        <v>2</v>
      </c>
      <c r="AP312" s="1015" t="str">
        <f t="shared" si="858"/>
        <v>BUKU PEMBANTU KAS TUNAI</v>
      </c>
      <c r="AQ312" s="1017">
        <f t="shared" si="912"/>
        <v>0</v>
      </c>
      <c r="AR312" s="979">
        <v>3</v>
      </c>
      <c r="AS312" s="980" t="str">
        <f t="shared" si="859"/>
        <v>BUKU PEMBANTU BANK</v>
      </c>
      <c r="AT312" s="981">
        <f t="shared" si="835"/>
        <v>0</v>
      </c>
      <c r="AU312" s="981">
        <f t="shared" si="836"/>
        <v>0</v>
      </c>
      <c r="AV312" s="982">
        <f t="shared" si="860"/>
        <v>0</v>
      </c>
      <c r="AW312" s="983">
        <f t="shared" si="783"/>
        <v>3</v>
      </c>
      <c r="AX312" s="980" t="str">
        <f t="shared" si="861"/>
        <v>BUKU PEMBANTU BANK</v>
      </c>
      <c r="AY312" s="984">
        <f t="shared" si="837"/>
        <v>0</v>
      </c>
      <c r="AZ312" s="702">
        <v>4</v>
      </c>
      <c r="BA312" s="649" t="str">
        <f t="shared" si="862"/>
        <v>BUKU PEMBANTU BPP</v>
      </c>
      <c r="BB312" s="651">
        <f t="shared" si="913"/>
        <v>0</v>
      </c>
      <c r="BC312" s="650">
        <f t="shared" si="784"/>
        <v>4</v>
      </c>
      <c r="BD312" s="649" t="str">
        <f t="shared" si="863"/>
        <v>BUKU PEMBANTU BPP</v>
      </c>
      <c r="BE312" s="709">
        <f t="shared" si="914"/>
        <v>0</v>
      </c>
      <c r="BF312" s="944">
        <v>5</v>
      </c>
      <c r="BG312" s="945" t="str">
        <f t="shared" si="864"/>
        <v>BUKU PEMBANTU UANG PERSEDIAAN</v>
      </c>
      <c r="BH312" s="946">
        <f t="shared" si="838"/>
        <v>0</v>
      </c>
      <c r="BI312" s="945">
        <f t="shared" si="785"/>
        <v>5</v>
      </c>
      <c r="BJ312" s="947" t="str">
        <f t="shared" si="865"/>
        <v>BUKU PEMBANTU UANG PERSEDIAAN</v>
      </c>
      <c r="BK312" s="948">
        <f t="shared" si="915"/>
        <v>0</v>
      </c>
      <c r="BL312" s="909">
        <v>6</v>
      </c>
      <c r="BM312" s="910" t="str">
        <f t="shared" si="866"/>
        <v>BUKU PEMBANTU LS BENDAHARA</v>
      </c>
      <c r="BN312" s="911">
        <f t="shared" si="839"/>
        <v>0</v>
      </c>
      <c r="BO312" s="910">
        <f t="shared" si="786"/>
        <v>6</v>
      </c>
      <c r="BP312" s="912" t="str">
        <f t="shared" si="867"/>
        <v>BUKU PEMBANTU LS BENDAHARA</v>
      </c>
      <c r="BQ312" s="913">
        <f t="shared" si="840"/>
        <v>0</v>
      </c>
      <c r="BR312" s="702">
        <v>7</v>
      </c>
      <c r="BS312" s="650" t="str">
        <f t="shared" si="868"/>
        <v>BUKU PEMBANTU UANG MUKA PERJADIN</v>
      </c>
      <c r="BT312" s="651">
        <f t="shared" si="841"/>
        <v>0</v>
      </c>
      <c r="BU312" s="650">
        <f t="shared" si="787"/>
        <v>7</v>
      </c>
      <c r="BV312" s="649" t="str">
        <f t="shared" si="869"/>
        <v>BUKU PEMBANTU UANG MUKA PERJADIN</v>
      </c>
      <c r="BW312" s="709">
        <f t="shared" si="842"/>
        <v>0</v>
      </c>
      <c r="BX312" s="873">
        <v>8</v>
      </c>
      <c r="BY312" s="874" t="str">
        <f t="shared" si="870"/>
        <v>BUKU PEMBANTU PAJAK UP</v>
      </c>
      <c r="BZ312" s="875">
        <f t="shared" si="911"/>
        <v>0</v>
      </c>
      <c r="CA312" s="876">
        <f t="shared" si="788"/>
        <v>8</v>
      </c>
      <c r="CB312" s="874" t="str">
        <f t="shared" si="871"/>
        <v>BUKU PEMBANTU PAJAK UP</v>
      </c>
      <c r="CC312" s="877">
        <f t="shared" si="916"/>
        <v>0</v>
      </c>
      <c r="CD312" s="805">
        <v>9</v>
      </c>
      <c r="CE312" s="806" t="str">
        <f t="shared" si="872"/>
        <v>BUKU PEMBANTU BUNGA REKENING</v>
      </c>
      <c r="CF312" s="807">
        <f t="shared" si="843"/>
        <v>0</v>
      </c>
      <c r="CG312" s="806">
        <f t="shared" si="789"/>
        <v>9</v>
      </c>
      <c r="CH312" s="806" t="str">
        <f t="shared" si="873"/>
        <v>BUKU PEMBANTU BUNGA REKENING</v>
      </c>
      <c r="CI312" s="808">
        <f t="shared" si="844"/>
        <v>0</v>
      </c>
      <c r="CJ312" s="835">
        <v>10</v>
      </c>
      <c r="CK312" s="836" t="str">
        <f t="shared" si="874"/>
        <v>BUKU PEMBANTU PAJAK UP &amp; LS</v>
      </c>
      <c r="CL312" s="837">
        <f t="shared" si="875"/>
        <v>0</v>
      </c>
      <c r="CM312" s="836">
        <f t="shared" si="790"/>
        <v>10</v>
      </c>
      <c r="CN312" s="836" t="str">
        <f t="shared" si="876"/>
        <v>BUKU PEMBANTU PAJAK UP &amp; LS</v>
      </c>
      <c r="CO312" s="838">
        <f t="shared" si="877"/>
        <v>0</v>
      </c>
      <c r="CP312" s="786">
        <f t="shared" si="878"/>
        <v>0</v>
      </c>
      <c r="CQ312" s="787">
        <f t="shared" si="879"/>
        <v>0</v>
      </c>
      <c r="CR312" s="782">
        <f t="shared" si="880"/>
        <v>0</v>
      </c>
      <c r="CS312" s="733">
        <v>11</v>
      </c>
      <c r="CT312" s="734" t="str">
        <f t="shared" si="881"/>
        <v>BUKU PENGESAHAN BELANJA</v>
      </c>
      <c r="CU312" s="735">
        <f t="shared" si="882"/>
        <v>0</v>
      </c>
      <c r="CV312" s="734">
        <f t="shared" si="791"/>
        <v>11</v>
      </c>
      <c r="CW312" s="736" t="str">
        <f t="shared" si="883"/>
        <v>BUKU PENGESAHAN BELANJA</v>
      </c>
      <c r="CX312" s="737">
        <f t="shared" si="884"/>
        <v>0</v>
      </c>
      <c r="CY312" s="769">
        <v>12</v>
      </c>
      <c r="CZ312" s="770" t="str">
        <f t="shared" si="845"/>
        <v>BUKU PENGEMBALIAN BELANJA</v>
      </c>
      <c r="DA312" s="771">
        <f t="shared" si="910"/>
        <v>0</v>
      </c>
      <c r="DB312" s="770">
        <f t="shared" si="909"/>
        <v>12</v>
      </c>
      <c r="DC312" s="770" t="str">
        <f t="shared" si="885"/>
        <v>BUKU PENGEMBALIAN BELANJA</v>
      </c>
      <c r="DD312" s="772">
        <f t="shared" si="886"/>
        <v>0</v>
      </c>
    </row>
    <row r="313" spans="1:108" ht="11.25" customHeight="1" x14ac:dyDescent="0.2">
      <c r="A313" s="647"/>
      <c r="B313" s="63"/>
      <c r="C313" s="677"/>
      <c r="D313" s="540"/>
      <c r="E313" s="648"/>
      <c r="F313" s="610"/>
      <c r="G313" s="649"/>
      <c r="H313" s="650"/>
      <c r="I313" s="542"/>
      <c r="J313" s="650"/>
      <c r="K313" s="650"/>
      <c r="L313" s="529"/>
      <c r="M313" s="650"/>
      <c r="N313" s="543"/>
      <c r="O313" s="651">
        <f t="shared" si="846"/>
        <v>0</v>
      </c>
      <c r="P313" s="1090">
        <f t="shared" si="847"/>
        <v>0</v>
      </c>
      <c r="Q313" s="641">
        <f t="shared" si="825"/>
        <v>0</v>
      </c>
      <c r="R313" s="640">
        <v>1</v>
      </c>
      <c r="S313" s="640" t="str">
        <f t="shared" si="826"/>
        <v>BUKU KAS UMUM</v>
      </c>
      <c r="T313" s="641">
        <f t="shared" si="827"/>
        <v>0</v>
      </c>
      <c r="U313" s="641">
        <f t="shared" si="828"/>
        <v>0</v>
      </c>
      <c r="V313" s="641">
        <f t="shared" si="829"/>
        <v>0</v>
      </c>
      <c r="W313" s="1082">
        <f t="shared" si="848"/>
        <v>0</v>
      </c>
      <c r="X313" s="641">
        <f t="shared" si="830"/>
        <v>0</v>
      </c>
      <c r="Y313" s="640">
        <f t="shared" si="849"/>
        <v>1</v>
      </c>
      <c r="Z313" s="640" t="str">
        <f t="shared" si="831"/>
        <v>BUKU KAS UMUM</v>
      </c>
      <c r="AA313" s="1083">
        <f t="shared" si="832"/>
        <v>0</v>
      </c>
      <c r="AB313" s="1055">
        <v>10</v>
      </c>
      <c r="AC313" s="1056" t="str">
        <f t="shared" si="850"/>
        <v>BUKU PEMBANTU PAJAK UP &amp; LS</v>
      </c>
      <c r="AD313" s="1057">
        <f t="shared" si="851"/>
        <v>0</v>
      </c>
      <c r="AE313" s="1057">
        <f t="shared" si="852"/>
        <v>0</v>
      </c>
      <c r="AF313" s="1057">
        <f t="shared" si="853"/>
        <v>0</v>
      </c>
      <c r="AG313" s="1057">
        <f t="shared" si="854"/>
        <v>0</v>
      </c>
      <c r="AH313" s="1057">
        <f t="shared" si="855"/>
        <v>0</v>
      </c>
      <c r="AI313" s="1058">
        <f t="shared" si="781"/>
        <v>10</v>
      </c>
      <c r="AJ313" s="1058" t="str">
        <f t="shared" si="856"/>
        <v>BUKU PEMBANTU PAJAK UP &amp; LS</v>
      </c>
      <c r="AK313" s="1059">
        <f t="shared" si="833"/>
        <v>0</v>
      </c>
      <c r="AL313" s="1014">
        <v>2</v>
      </c>
      <c r="AM313" s="1015" t="str">
        <f t="shared" si="857"/>
        <v>BUKU PEMBANTU KAS TUNAI</v>
      </c>
      <c r="AN313" s="1016">
        <f t="shared" si="834"/>
        <v>0</v>
      </c>
      <c r="AO313" s="1015">
        <f t="shared" si="782"/>
        <v>2</v>
      </c>
      <c r="AP313" s="1015" t="str">
        <f t="shared" si="858"/>
        <v>BUKU PEMBANTU KAS TUNAI</v>
      </c>
      <c r="AQ313" s="1017">
        <f t="shared" si="912"/>
        <v>0</v>
      </c>
      <c r="AR313" s="979">
        <v>3</v>
      </c>
      <c r="AS313" s="980" t="str">
        <f t="shared" si="859"/>
        <v>BUKU PEMBANTU BANK</v>
      </c>
      <c r="AT313" s="981">
        <f t="shared" si="835"/>
        <v>0</v>
      </c>
      <c r="AU313" s="981">
        <f t="shared" si="836"/>
        <v>0</v>
      </c>
      <c r="AV313" s="982">
        <f t="shared" si="860"/>
        <v>0</v>
      </c>
      <c r="AW313" s="983">
        <f t="shared" si="783"/>
        <v>3</v>
      </c>
      <c r="AX313" s="980" t="str">
        <f t="shared" si="861"/>
        <v>BUKU PEMBANTU BANK</v>
      </c>
      <c r="AY313" s="984">
        <f t="shared" si="837"/>
        <v>0</v>
      </c>
      <c r="AZ313" s="702">
        <v>4</v>
      </c>
      <c r="BA313" s="649" t="str">
        <f t="shared" si="862"/>
        <v>BUKU PEMBANTU BPP</v>
      </c>
      <c r="BB313" s="651">
        <f t="shared" si="913"/>
        <v>0</v>
      </c>
      <c r="BC313" s="650">
        <f t="shared" si="784"/>
        <v>4</v>
      </c>
      <c r="BD313" s="649" t="str">
        <f t="shared" si="863"/>
        <v>BUKU PEMBANTU BPP</v>
      </c>
      <c r="BE313" s="709">
        <f t="shared" si="914"/>
        <v>0</v>
      </c>
      <c r="BF313" s="944">
        <v>5</v>
      </c>
      <c r="BG313" s="945" t="str">
        <f t="shared" si="864"/>
        <v>BUKU PEMBANTU UANG PERSEDIAAN</v>
      </c>
      <c r="BH313" s="946">
        <f t="shared" si="838"/>
        <v>0</v>
      </c>
      <c r="BI313" s="945">
        <f t="shared" si="785"/>
        <v>5</v>
      </c>
      <c r="BJ313" s="947" t="str">
        <f t="shared" si="865"/>
        <v>BUKU PEMBANTU UANG PERSEDIAAN</v>
      </c>
      <c r="BK313" s="948">
        <f t="shared" si="915"/>
        <v>0</v>
      </c>
      <c r="BL313" s="909">
        <v>6</v>
      </c>
      <c r="BM313" s="910" t="str">
        <f t="shared" si="866"/>
        <v>BUKU PEMBANTU LS BENDAHARA</v>
      </c>
      <c r="BN313" s="911">
        <f t="shared" si="839"/>
        <v>0</v>
      </c>
      <c r="BO313" s="910">
        <f t="shared" si="786"/>
        <v>6</v>
      </c>
      <c r="BP313" s="912" t="str">
        <f t="shared" si="867"/>
        <v>BUKU PEMBANTU LS BENDAHARA</v>
      </c>
      <c r="BQ313" s="913">
        <f t="shared" si="840"/>
        <v>0</v>
      </c>
      <c r="BR313" s="702">
        <v>7</v>
      </c>
      <c r="BS313" s="650" t="str">
        <f t="shared" si="868"/>
        <v>BUKU PEMBANTU UANG MUKA PERJADIN</v>
      </c>
      <c r="BT313" s="651">
        <f t="shared" si="841"/>
        <v>0</v>
      </c>
      <c r="BU313" s="650">
        <f t="shared" si="787"/>
        <v>7</v>
      </c>
      <c r="BV313" s="649" t="str">
        <f t="shared" si="869"/>
        <v>BUKU PEMBANTU UANG MUKA PERJADIN</v>
      </c>
      <c r="BW313" s="709">
        <f t="shared" si="842"/>
        <v>0</v>
      </c>
      <c r="BX313" s="873">
        <v>8</v>
      </c>
      <c r="BY313" s="874" t="str">
        <f t="shared" si="870"/>
        <v>BUKU PEMBANTU PAJAK UP</v>
      </c>
      <c r="BZ313" s="875">
        <f t="shared" si="911"/>
        <v>0</v>
      </c>
      <c r="CA313" s="876">
        <f t="shared" si="788"/>
        <v>8</v>
      </c>
      <c r="CB313" s="874" t="str">
        <f t="shared" si="871"/>
        <v>BUKU PEMBANTU PAJAK UP</v>
      </c>
      <c r="CC313" s="877">
        <f t="shared" si="916"/>
        <v>0</v>
      </c>
      <c r="CD313" s="805">
        <v>9</v>
      </c>
      <c r="CE313" s="806" t="str">
        <f t="shared" si="872"/>
        <v>BUKU PEMBANTU BUNGA REKENING</v>
      </c>
      <c r="CF313" s="807">
        <f t="shared" si="843"/>
        <v>0</v>
      </c>
      <c r="CG313" s="806">
        <f t="shared" si="789"/>
        <v>9</v>
      </c>
      <c r="CH313" s="806" t="str">
        <f t="shared" si="873"/>
        <v>BUKU PEMBANTU BUNGA REKENING</v>
      </c>
      <c r="CI313" s="808">
        <f t="shared" si="844"/>
        <v>0</v>
      </c>
      <c r="CJ313" s="835">
        <v>10</v>
      </c>
      <c r="CK313" s="836" t="str">
        <f t="shared" si="874"/>
        <v>BUKU PEMBANTU PAJAK UP &amp; LS</v>
      </c>
      <c r="CL313" s="837">
        <f t="shared" si="875"/>
        <v>0</v>
      </c>
      <c r="CM313" s="836">
        <f t="shared" si="790"/>
        <v>10</v>
      </c>
      <c r="CN313" s="836" t="str">
        <f t="shared" si="876"/>
        <v>BUKU PEMBANTU PAJAK UP &amp; LS</v>
      </c>
      <c r="CO313" s="838">
        <f t="shared" si="877"/>
        <v>0</v>
      </c>
      <c r="CP313" s="786">
        <f t="shared" si="878"/>
        <v>0</v>
      </c>
      <c r="CQ313" s="787">
        <f t="shared" si="879"/>
        <v>0</v>
      </c>
      <c r="CR313" s="782">
        <f t="shared" si="880"/>
        <v>0</v>
      </c>
      <c r="CS313" s="733">
        <v>11</v>
      </c>
      <c r="CT313" s="734" t="str">
        <f t="shared" si="881"/>
        <v>BUKU PENGESAHAN BELANJA</v>
      </c>
      <c r="CU313" s="735">
        <f t="shared" si="882"/>
        <v>0</v>
      </c>
      <c r="CV313" s="734">
        <f t="shared" si="791"/>
        <v>11</v>
      </c>
      <c r="CW313" s="736" t="str">
        <f t="shared" si="883"/>
        <v>BUKU PENGESAHAN BELANJA</v>
      </c>
      <c r="CX313" s="737">
        <f t="shared" si="884"/>
        <v>0</v>
      </c>
      <c r="CY313" s="769">
        <v>12</v>
      </c>
      <c r="CZ313" s="770" t="str">
        <f t="shared" si="845"/>
        <v>BUKU PENGEMBALIAN BELANJA</v>
      </c>
      <c r="DA313" s="771">
        <f t="shared" si="910"/>
        <v>0</v>
      </c>
      <c r="DB313" s="770">
        <f t="shared" si="909"/>
        <v>12</v>
      </c>
      <c r="DC313" s="770" t="str">
        <f t="shared" si="885"/>
        <v>BUKU PENGEMBALIAN BELANJA</v>
      </c>
      <c r="DD313" s="772">
        <f t="shared" si="886"/>
        <v>0</v>
      </c>
    </row>
    <row r="314" spans="1:108" ht="11.25" customHeight="1" x14ac:dyDescent="0.2">
      <c r="A314" s="647"/>
      <c r="B314" s="63"/>
      <c r="C314" s="677"/>
      <c r="D314" s="601"/>
      <c r="E314" s="648"/>
      <c r="F314" s="610"/>
      <c r="G314" s="649"/>
      <c r="H314" s="650"/>
      <c r="I314" s="542"/>
      <c r="J314" s="650"/>
      <c r="K314" s="650"/>
      <c r="L314" s="529"/>
      <c r="M314" s="543"/>
      <c r="N314" s="650"/>
      <c r="O314" s="651">
        <f t="shared" si="846"/>
        <v>0</v>
      </c>
      <c r="P314" s="1090">
        <f t="shared" si="847"/>
        <v>0</v>
      </c>
      <c r="Q314" s="641">
        <f t="shared" si="825"/>
        <v>0</v>
      </c>
      <c r="R314" s="640">
        <v>1</v>
      </c>
      <c r="S314" s="640" t="str">
        <f t="shared" si="826"/>
        <v>BUKU KAS UMUM</v>
      </c>
      <c r="T314" s="641">
        <f t="shared" si="827"/>
        <v>0</v>
      </c>
      <c r="U314" s="641">
        <f t="shared" si="828"/>
        <v>0</v>
      </c>
      <c r="V314" s="641">
        <f t="shared" si="829"/>
        <v>0</v>
      </c>
      <c r="W314" s="1082">
        <f t="shared" si="848"/>
        <v>0</v>
      </c>
      <c r="X314" s="641">
        <f t="shared" si="830"/>
        <v>0</v>
      </c>
      <c r="Y314" s="640">
        <f t="shared" si="849"/>
        <v>1</v>
      </c>
      <c r="Z314" s="640" t="str">
        <f t="shared" si="831"/>
        <v>BUKU KAS UMUM</v>
      </c>
      <c r="AA314" s="1083">
        <f t="shared" si="832"/>
        <v>0</v>
      </c>
      <c r="AB314" s="1055">
        <v>10</v>
      </c>
      <c r="AC314" s="1056" t="str">
        <f t="shared" si="850"/>
        <v>BUKU PEMBANTU PAJAK UP &amp; LS</v>
      </c>
      <c r="AD314" s="1057">
        <f t="shared" si="851"/>
        <v>0</v>
      </c>
      <c r="AE314" s="1057">
        <f t="shared" si="852"/>
        <v>0</v>
      </c>
      <c r="AF314" s="1057">
        <f t="shared" si="853"/>
        <v>0</v>
      </c>
      <c r="AG314" s="1057">
        <f t="shared" si="854"/>
        <v>0</v>
      </c>
      <c r="AH314" s="1057">
        <f t="shared" si="855"/>
        <v>0</v>
      </c>
      <c r="AI314" s="1058">
        <f t="shared" si="781"/>
        <v>10</v>
      </c>
      <c r="AJ314" s="1058" t="str">
        <f t="shared" si="856"/>
        <v>BUKU PEMBANTU PAJAK UP &amp; LS</v>
      </c>
      <c r="AK314" s="1059">
        <f t="shared" si="833"/>
        <v>0</v>
      </c>
      <c r="AL314" s="1014">
        <v>2</v>
      </c>
      <c r="AM314" s="1015" t="str">
        <f t="shared" si="857"/>
        <v>BUKU PEMBANTU KAS TUNAI</v>
      </c>
      <c r="AN314" s="1016">
        <f t="shared" si="834"/>
        <v>0</v>
      </c>
      <c r="AO314" s="1015">
        <f t="shared" si="782"/>
        <v>2</v>
      </c>
      <c r="AP314" s="1015" t="str">
        <f t="shared" si="858"/>
        <v>BUKU PEMBANTU KAS TUNAI</v>
      </c>
      <c r="AQ314" s="1017">
        <f t="shared" si="912"/>
        <v>0</v>
      </c>
      <c r="AR314" s="979">
        <v>3</v>
      </c>
      <c r="AS314" s="980" t="str">
        <f t="shared" si="859"/>
        <v>BUKU PEMBANTU BANK</v>
      </c>
      <c r="AT314" s="981">
        <f t="shared" si="835"/>
        <v>0</v>
      </c>
      <c r="AU314" s="981">
        <f t="shared" si="836"/>
        <v>0</v>
      </c>
      <c r="AV314" s="982">
        <f t="shared" si="860"/>
        <v>0</v>
      </c>
      <c r="AW314" s="983">
        <f t="shared" si="783"/>
        <v>3</v>
      </c>
      <c r="AX314" s="980" t="str">
        <f t="shared" si="861"/>
        <v>BUKU PEMBANTU BANK</v>
      </c>
      <c r="AY314" s="984">
        <f t="shared" si="837"/>
        <v>0</v>
      </c>
      <c r="AZ314" s="702">
        <v>4</v>
      </c>
      <c r="BA314" s="649" t="str">
        <f t="shared" si="862"/>
        <v>BUKU PEMBANTU BPP</v>
      </c>
      <c r="BB314" s="651">
        <f t="shared" si="913"/>
        <v>0</v>
      </c>
      <c r="BC314" s="650">
        <f t="shared" si="784"/>
        <v>4</v>
      </c>
      <c r="BD314" s="649" t="str">
        <f t="shared" si="863"/>
        <v>BUKU PEMBANTU BPP</v>
      </c>
      <c r="BE314" s="709">
        <f t="shared" si="914"/>
        <v>0</v>
      </c>
      <c r="BF314" s="944">
        <v>5</v>
      </c>
      <c r="BG314" s="945" t="str">
        <f t="shared" si="864"/>
        <v>BUKU PEMBANTU UANG PERSEDIAAN</v>
      </c>
      <c r="BH314" s="946">
        <f t="shared" si="838"/>
        <v>0</v>
      </c>
      <c r="BI314" s="945">
        <f t="shared" si="785"/>
        <v>5</v>
      </c>
      <c r="BJ314" s="947" t="str">
        <f t="shared" si="865"/>
        <v>BUKU PEMBANTU UANG PERSEDIAAN</v>
      </c>
      <c r="BK314" s="948">
        <f t="shared" si="915"/>
        <v>0</v>
      </c>
      <c r="BL314" s="909">
        <v>6</v>
      </c>
      <c r="BM314" s="910" t="str">
        <f t="shared" si="866"/>
        <v>BUKU PEMBANTU LS BENDAHARA</v>
      </c>
      <c r="BN314" s="911">
        <f t="shared" si="839"/>
        <v>0</v>
      </c>
      <c r="BO314" s="910">
        <f t="shared" si="786"/>
        <v>6</v>
      </c>
      <c r="BP314" s="912" t="str">
        <f t="shared" si="867"/>
        <v>BUKU PEMBANTU LS BENDAHARA</v>
      </c>
      <c r="BQ314" s="913">
        <f t="shared" si="840"/>
        <v>0</v>
      </c>
      <c r="BR314" s="702">
        <v>7</v>
      </c>
      <c r="BS314" s="650" t="str">
        <f t="shared" si="868"/>
        <v>BUKU PEMBANTU UANG MUKA PERJADIN</v>
      </c>
      <c r="BT314" s="651">
        <f t="shared" si="841"/>
        <v>0</v>
      </c>
      <c r="BU314" s="650">
        <f t="shared" si="787"/>
        <v>7</v>
      </c>
      <c r="BV314" s="649" t="str">
        <f t="shared" si="869"/>
        <v>BUKU PEMBANTU UANG MUKA PERJADIN</v>
      </c>
      <c r="BW314" s="709">
        <f t="shared" si="842"/>
        <v>0</v>
      </c>
      <c r="BX314" s="873">
        <v>8</v>
      </c>
      <c r="BY314" s="874" t="str">
        <f t="shared" si="870"/>
        <v>BUKU PEMBANTU PAJAK UP</v>
      </c>
      <c r="BZ314" s="875">
        <f t="shared" si="911"/>
        <v>0</v>
      </c>
      <c r="CA314" s="876">
        <f t="shared" si="788"/>
        <v>8</v>
      </c>
      <c r="CB314" s="874" t="str">
        <f t="shared" si="871"/>
        <v>BUKU PEMBANTU PAJAK UP</v>
      </c>
      <c r="CC314" s="877">
        <f t="shared" si="916"/>
        <v>0</v>
      </c>
      <c r="CD314" s="805">
        <v>9</v>
      </c>
      <c r="CE314" s="806" t="str">
        <f t="shared" si="872"/>
        <v>BUKU PEMBANTU BUNGA REKENING</v>
      </c>
      <c r="CF314" s="807">
        <f t="shared" si="843"/>
        <v>0</v>
      </c>
      <c r="CG314" s="806">
        <f t="shared" si="789"/>
        <v>9</v>
      </c>
      <c r="CH314" s="806" t="str">
        <f t="shared" si="873"/>
        <v>BUKU PEMBANTU BUNGA REKENING</v>
      </c>
      <c r="CI314" s="808">
        <f t="shared" si="844"/>
        <v>0</v>
      </c>
      <c r="CJ314" s="835">
        <v>10</v>
      </c>
      <c r="CK314" s="836" t="str">
        <f t="shared" si="874"/>
        <v>BUKU PEMBANTU PAJAK UP &amp; LS</v>
      </c>
      <c r="CL314" s="837">
        <f t="shared" si="875"/>
        <v>0</v>
      </c>
      <c r="CM314" s="836">
        <f t="shared" si="790"/>
        <v>10</v>
      </c>
      <c r="CN314" s="836" t="str">
        <f t="shared" si="876"/>
        <v>BUKU PEMBANTU PAJAK UP &amp; LS</v>
      </c>
      <c r="CO314" s="838">
        <f t="shared" si="877"/>
        <v>0</v>
      </c>
      <c r="CP314" s="786">
        <f t="shared" si="878"/>
        <v>0</v>
      </c>
      <c r="CQ314" s="787">
        <f t="shared" si="879"/>
        <v>0</v>
      </c>
      <c r="CR314" s="782">
        <f t="shared" si="880"/>
        <v>0</v>
      </c>
      <c r="CS314" s="733">
        <v>11</v>
      </c>
      <c r="CT314" s="734" t="str">
        <f t="shared" si="881"/>
        <v>BUKU PENGESAHAN BELANJA</v>
      </c>
      <c r="CU314" s="735">
        <f t="shared" si="882"/>
        <v>0</v>
      </c>
      <c r="CV314" s="734">
        <f t="shared" si="791"/>
        <v>11</v>
      </c>
      <c r="CW314" s="736" t="str">
        <f t="shared" si="883"/>
        <v>BUKU PENGESAHAN BELANJA</v>
      </c>
      <c r="CX314" s="737">
        <f t="shared" si="884"/>
        <v>0</v>
      </c>
      <c r="CY314" s="769">
        <v>12</v>
      </c>
      <c r="CZ314" s="770" t="str">
        <f t="shared" si="845"/>
        <v>BUKU PENGEMBALIAN BELANJA</v>
      </c>
      <c r="DA314" s="771">
        <f t="shared" si="910"/>
        <v>0</v>
      </c>
      <c r="DB314" s="770">
        <f t="shared" si="909"/>
        <v>12</v>
      </c>
      <c r="DC314" s="770" t="str">
        <f t="shared" si="885"/>
        <v>BUKU PENGEMBALIAN BELANJA</v>
      </c>
      <c r="DD314" s="772">
        <f t="shared" si="886"/>
        <v>0</v>
      </c>
    </row>
    <row r="315" spans="1:108" ht="11.25" customHeight="1" x14ac:dyDescent="0.2">
      <c r="A315" s="647"/>
      <c r="B315" s="63"/>
      <c r="C315" s="677"/>
      <c r="D315" s="540"/>
      <c r="E315" s="648"/>
      <c r="F315" s="610"/>
      <c r="G315" s="649"/>
      <c r="H315" s="650"/>
      <c r="I315" s="542"/>
      <c r="J315" s="650"/>
      <c r="K315" s="650"/>
      <c r="L315" s="529"/>
      <c r="M315" s="543"/>
      <c r="N315" s="650"/>
      <c r="O315" s="651">
        <f t="shared" si="846"/>
        <v>0</v>
      </c>
      <c r="P315" s="1090">
        <f t="shared" si="847"/>
        <v>0</v>
      </c>
      <c r="Q315" s="641">
        <f t="shared" si="825"/>
        <v>0</v>
      </c>
      <c r="R315" s="640">
        <v>1</v>
      </c>
      <c r="S315" s="640" t="str">
        <f t="shared" si="826"/>
        <v>BUKU KAS UMUM</v>
      </c>
      <c r="T315" s="641">
        <f t="shared" si="827"/>
        <v>0</v>
      </c>
      <c r="U315" s="641">
        <f t="shared" si="828"/>
        <v>0</v>
      </c>
      <c r="V315" s="641">
        <f t="shared" si="829"/>
        <v>0</v>
      </c>
      <c r="W315" s="1082">
        <f t="shared" si="848"/>
        <v>0</v>
      </c>
      <c r="X315" s="641">
        <f t="shared" si="830"/>
        <v>0</v>
      </c>
      <c r="Y315" s="640">
        <f t="shared" si="849"/>
        <v>1</v>
      </c>
      <c r="Z315" s="640" t="str">
        <f t="shared" si="831"/>
        <v>BUKU KAS UMUM</v>
      </c>
      <c r="AA315" s="1083">
        <f t="shared" si="832"/>
        <v>0</v>
      </c>
      <c r="AB315" s="1055">
        <v>10</v>
      </c>
      <c r="AC315" s="1056" t="str">
        <f t="shared" si="850"/>
        <v>BUKU PEMBANTU PAJAK UP &amp; LS</v>
      </c>
      <c r="AD315" s="1057">
        <f t="shared" si="851"/>
        <v>0</v>
      </c>
      <c r="AE315" s="1057">
        <f t="shared" si="852"/>
        <v>0</v>
      </c>
      <c r="AF315" s="1057">
        <f t="shared" si="853"/>
        <v>0</v>
      </c>
      <c r="AG315" s="1057">
        <f t="shared" si="854"/>
        <v>0</v>
      </c>
      <c r="AH315" s="1057">
        <f t="shared" si="855"/>
        <v>0</v>
      </c>
      <c r="AI315" s="1058">
        <f t="shared" si="781"/>
        <v>10</v>
      </c>
      <c r="AJ315" s="1058" t="str">
        <f t="shared" si="856"/>
        <v>BUKU PEMBANTU PAJAK UP &amp; LS</v>
      </c>
      <c r="AK315" s="1059">
        <f t="shared" si="833"/>
        <v>0</v>
      </c>
      <c r="AL315" s="1014">
        <v>2</v>
      </c>
      <c r="AM315" s="1015" t="str">
        <f t="shared" si="857"/>
        <v>BUKU PEMBANTU KAS TUNAI</v>
      </c>
      <c r="AN315" s="1016">
        <f t="shared" si="834"/>
        <v>0</v>
      </c>
      <c r="AO315" s="1015">
        <f t="shared" si="782"/>
        <v>2</v>
      </c>
      <c r="AP315" s="1015" t="str">
        <f t="shared" si="858"/>
        <v>BUKU PEMBANTU KAS TUNAI</v>
      </c>
      <c r="AQ315" s="1017">
        <f t="shared" si="912"/>
        <v>0</v>
      </c>
      <c r="AR315" s="979">
        <v>3</v>
      </c>
      <c r="AS315" s="980" t="str">
        <f t="shared" si="859"/>
        <v>BUKU PEMBANTU BANK</v>
      </c>
      <c r="AT315" s="981">
        <f t="shared" si="835"/>
        <v>0</v>
      </c>
      <c r="AU315" s="981">
        <f t="shared" si="836"/>
        <v>0</v>
      </c>
      <c r="AV315" s="982">
        <f t="shared" si="860"/>
        <v>0</v>
      </c>
      <c r="AW315" s="983">
        <f t="shared" si="783"/>
        <v>3</v>
      </c>
      <c r="AX315" s="980" t="str">
        <f t="shared" si="861"/>
        <v>BUKU PEMBANTU BANK</v>
      </c>
      <c r="AY315" s="984">
        <f t="shared" si="837"/>
        <v>0</v>
      </c>
      <c r="AZ315" s="702">
        <v>4</v>
      </c>
      <c r="BA315" s="649" t="str">
        <f t="shared" si="862"/>
        <v>BUKU PEMBANTU BPP</v>
      </c>
      <c r="BB315" s="651">
        <f t="shared" si="913"/>
        <v>0</v>
      </c>
      <c r="BC315" s="650">
        <f t="shared" si="784"/>
        <v>4</v>
      </c>
      <c r="BD315" s="649" t="str">
        <f t="shared" si="863"/>
        <v>BUKU PEMBANTU BPP</v>
      </c>
      <c r="BE315" s="709">
        <f t="shared" si="914"/>
        <v>0</v>
      </c>
      <c r="BF315" s="944">
        <v>5</v>
      </c>
      <c r="BG315" s="945" t="str">
        <f t="shared" si="864"/>
        <v>BUKU PEMBANTU UANG PERSEDIAAN</v>
      </c>
      <c r="BH315" s="946">
        <f t="shared" si="838"/>
        <v>0</v>
      </c>
      <c r="BI315" s="945">
        <f t="shared" si="785"/>
        <v>5</v>
      </c>
      <c r="BJ315" s="947" t="str">
        <f t="shared" si="865"/>
        <v>BUKU PEMBANTU UANG PERSEDIAAN</v>
      </c>
      <c r="BK315" s="948">
        <f t="shared" si="915"/>
        <v>0</v>
      </c>
      <c r="BL315" s="909">
        <v>6</v>
      </c>
      <c r="BM315" s="910" t="str">
        <f t="shared" si="866"/>
        <v>BUKU PEMBANTU LS BENDAHARA</v>
      </c>
      <c r="BN315" s="911">
        <f t="shared" si="839"/>
        <v>0</v>
      </c>
      <c r="BO315" s="910">
        <f t="shared" si="786"/>
        <v>6</v>
      </c>
      <c r="BP315" s="912" t="str">
        <f t="shared" si="867"/>
        <v>BUKU PEMBANTU LS BENDAHARA</v>
      </c>
      <c r="BQ315" s="913">
        <f t="shared" si="840"/>
        <v>0</v>
      </c>
      <c r="BR315" s="702">
        <v>7</v>
      </c>
      <c r="BS315" s="650" t="str">
        <f t="shared" si="868"/>
        <v>BUKU PEMBANTU UANG MUKA PERJADIN</v>
      </c>
      <c r="BT315" s="651">
        <f t="shared" si="841"/>
        <v>0</v>
      </c>
      <c r="BU315" s="650">
        <f t="shared" si="787"/>
        <v>7</v>
      </c>
      <c r="BV315" s="649" t="str">
        <f t="shared" si="869"/>
        <v>BUKU PEMBANTU UANG MUKA PERJADIN</v>
      </c>
      <c r="BW315" s="709">
        <f t="shared" si="842"/>
        <v>0</v>
      </c>
      <c r="BX315" s="873">
        <v>8</v>
      </c>
      <c r="BY315" s="874" t="str">
        <f t="shared" si="870"/>
        <v>BUKU PEMBANTU PAJAK UP</v>
      </c>
      <c r="BZ315" s="875">
        <f t="shared" si="911"/>
        <v>0</v>
      </c>
      <c r="CA315" s="876">
        <f t="shared" si="788"/>
        <v>8</v>
      </c>
      <c r="CB315" s="874" t="str">
        <f t="shared" si="871"/>
        <v>BUKU PEMBANTU PAJAK UP</v>
      </c>
      <c r="CC315" s="877">
        <f t="shared" si="916"/>
        <v>0</v>
      </c>
      <c r="CD315" s="805">
        <v>9</v>
      </c>
      <c r="CE315" s="806" t="str">
        <f t="shared" si="872"/>
        <v>BUKU PEMBANTU BUNGA REKENING</v>
      </c>
      <c r="CF315" s="807">
        <f t="shared" si="843"/>
        <v>0</v>
      </c>
      <c r="CG315" s="806">
        <f t="shared" si="789"/>
        <v>9</v>
      </c>
      <c r="CH315" s="806" t="str">
        <f t="shared" si="873"/>
        <v>BUKU PEMBANTU BUNGA REKENING</v>
      </c>
      <c r="CI315" s="808">
        <f t="shared" si="844"/>
        <v>0</v>
      </c>
      <c r="CJ315" s="835">
        <v>10</v>
      </c>
      <c r="CK315" s="836" t="str">
        <f t="shared" si="874"/>
        <v>BUKU PEMBANTU PAJAK UP &amp; LS</v>
      </c>
      <c r="CL315" s="837">
        <f t="shared" si="875"/>
        <v>0</v>
      </c>
      <c r="CM315" s="836">
        <f t="shared" si="790"/>
        <v>10</v>
      </c>
      <c r="CN315" s="836" t="str">
        <f t="shared" si="876"/>
        <v>BUKU PEMBANTU PAJAK UP &amp; LS</v>
      </c>
      <c r="CO315" s="838">
        <f t="shared" si="877"/>
        <v>0</v>
      </c>
      <c r="CP315" s="786">
        <f t="shared" si="878"/>
        <v>0</v>
      </c>
      <c r="CQ315" s="787">
        <f t="shared" si="879"/>
        <v>0</v>
      </c>
      <c r="CR315" s="782">
        <f t="shared" si="880"/>
        <v>0</v>
      </c>
      <c r="CS315" s="733">
        <v>11</v>
      </c>
      <c r="CT315" s="734" t="str">
        <f t="shared" si="881"/>
        <v>BUKU PENGESAHAN BELANJA</v>
      </c>
      <c r="CU315" s="735">
        <f t="shared" si="882"/>
        <v>0</v>
      </c>
      <c r="CV315" s="734">
        <f t="shared" si="791"/>
        <v>11</v>
      </c>
      <c r="CW315" s="736" t="str">
        <f t="shared" si="883"/>
        <v>BUKU PENGESAHAN BELANJA</v>
      </c>
      <c r="CX315" s="737">
        <f t="shared" si="884"/>
        <v>0</v>
      </c>
      <c r="CY315" s="769">
        <v>12</v>
      </c>
      <c r="CZ315" s="770" t="str">
        <f t="shared" si="845"/>
        <v>BUKU PENGEMBALIAN BELANJA</v>
      </c>
      <c r="DA315" s="771">
        <f t="shared" si="910"/>
        <v>0</v>
      </c>
      <c r="DB315" s="770">
        <f t="shared" si="909"/>
        <v>12</v>
      </c>
      <c r="DC315" s="770" t="str">
        <f t="shared" si="885"/>
        <v>BUKU PENGEMBALIAN BELANJA</v>
      </c>
      <c r="DD315" s="772">
        <f t="shared" si="886"/>
        <v>0</v>
      </c>
    </row>
    <row r="316" spans="1:108" ht="11.25" customHeight="1" x14ac:dyDescent="0.2">
      <c r="A316" s="647"/>
      <c r="B316" s="63"/>
      <c r="C316" s="677"/>
      <c r="D316" s="601"/>
      <c r="E316" s="648"/>
      <c r="F316" s="610"/>
      <c r="G316" s="649"/>
      <c r="H316" s="650"/>
      <c r="I316" s="542"/>
      <c r="J316" s="650"/>
      <c r="K316" s="650"/>
      <c r="L316" s="529"/>
      <c r="M316" s="543"/>
      <c r="N316" s="543"/>
      <c r="O316" s="651">
        <f t="shared" si="846"/>
        <v>0</v>
      </c>
      <c r="P316" s="1090">
        <f t="shared" si="847"/>
        <v>0</v>
      </c>
      <c r="Q316" s="641">
        <f t="shared" si="825"/>
        <v>0</v>
      </c>
      <c r="R316" s="640">
        <v>1</v>
      </c>
      <c r="S316" s="640" t="str">
        <f t="shared" si="826"/>
        <v>BUKU KAS UMUM</v>
      </c>
      <c r="T316" s="641">
        <f t="shared" si="827"/>
        <v>0</v>
      </c>
      <c r="U316" s="641">
        <f t="shared" si="828"/>
        <v>0</v>
      </c>
      <c r="V316" s="641">
        <f t="shared" si="829"/>
        <v>0</v>
      </c>
      <c r="W316" s="1082">
        <f t="shared" si="848"/>
        <v>0</v>
      </c>
      <c r="X316" s="641">
        <f t="shared" si="830"/>
        <v>0</v>
      </c>
      <c r="Y316" s="640">
        <f t="shared" si="849"/>
        <v>1</v>
      </c>
      <c r="Z316" s="640" t="str">
        <f t="shared" si="831"/>
        <v>BUKU KAS UMUM</v>
      </c>
      <c r="AA316" s="1083">
        <f t="shared" si="832"/>
        <v>0</v>
      </c>
      <c r="AB316" s="1055">
        <v>10</v>
      </c>
      <c r="AC316" s="1056" t="str">
        <f t="shared" si="850"/>
        <v>BUKU PEMBANTU PAJAK UP &amp; LS</v>
      </c>
      <c r="AD316" s="1057">
        <f t="shared" si="851"/>
        <v>0</v>
      </c>
      <c r="AE316" s="1057">
        <f t="shared" si="852"/>
        <v>0</v>
      </c>
      <c r="AF316" s="1057">
        <f t="shared" si="853"/>
        <v>0</v>
      </c>
      <c r="AG316" s="1057">
        <f t="shared" si="854"/>
        <v>0</v>
      </c>
      <c r="AH316" s="1057">
        <f t="shared" si="855"/>
        <v>0</v>
      </c>
      <c r="AI316" s="1058">
        <f t="shared" si="781"/>
        <v>10</v>
      </c>
      <c r="AJ316" s="1058" t="str">
        <f t="shared" si="856"/>
        <v>BUKU PEMBANTU PAJAK UP &amp; LS</v>
      </c>
      <c r="AK316" s="1059">
        <f t="shared" si="833"/>
        <v>0</v>
      </c>
      <c r="AL316" s="1014">
        <v>2</v>
      </c>
      <c r="AM316" s="1015" t="str">
        <f t="shared" si="857"/>
        <v>BUKU PEMBANTU KAS TUNAI</v>
      </c>
      <c r="AN316" s="1016">
        <f t="shared" si="834"/>
        <v>0</v>
      </c>
      <c r="AO316" s="1015">
        <f t="shared" si="782"/>
        <v>2</v>
      </c>
      <c r="AP316" s="1015" t="str">
        <f t="shared" si="858"/>
        <v>BUKU PEMBANTU KAS TUNAI</v>
      </c>
      <c r="AQ316" s="1017">
        <f t="shared" si="912"/>
        <v>0</v>
      </c>
      <c r="AR316" s="979">
        <v>3</v>
      </c>
      <c r="AS316" s="980" t="str">
        <f t="shared" si="859"/>
        <v>BUKU PEMBANTU BANK</v>
      </c>
      <c r="AT316" s="981">
        <f t="shared" si="835"/>
        <v>0</v>
      </c>
      <c r="AU316" s="981">
        <f t="shared" si="836"/>
        <v>0</v>
      </c>
      <c r="AV316" s="982">
        <f t="shared" si="860"/>
        <v>0</v>
      </c>
      <c r="AW316" s="983">
        <f t="shared" si="783"/>
        <v>3</v>
      </c>
      <c r="AX316" s="980" t="str">
        <f t="shared" si="861"/>
        <v>BUKU PEMBANTU BANK</v>
      </c>
      <c r="AY316" s="984">
        <f t="shared" si="837"/>
        <v>0</v>
      </c>
      <c r="AZ316" s="702">
        <v>4</v>
      </c>
      <c r="BA316" s="649" t="str">
        <f t="shared" si="862"/>
        <v>BUKU PEMBANTU BPP</v>
      </c>
      <c r="BB316" s="651">
        <f t="shared" si="913"/>
        <v>0</v>
      </c>
      <c r="BC316" s="650">
        <f t="shared" si="784"/>
        <v>4</v>
      </c>
      <c r="BD316" s="649" t="str">
        <f t="shared" si="863"/>
        <v>BUKU PEMBANTU BPP</v>
      </c>
      <c r="BE316" s="709">
        <f t="shared" si="914"/>
        <v>0</v>
      </c>
      <c r="BF316" s="944">
        <v>5</v>
      </c>
      <c r="BG316" s="945" t="str">
        <f t="shared" si="864"/>
        <v>BUKU PEMBANTU UANG PERSEDIAAN</v>
      </c>
      <c r="BH316" s="946">
        <f t="shared" si="838"/>
        <v>0</v>
      </c>
      <c r="BI316" s="945">
        <f t="shared" si="785"/>
        <v>5</v>
      </c>
      <c r="BJ316" s="947" t="str">
        <f t="shared" si="865"/>
        <v>BUKU PEMBANTU UANG PERSEDIAAN</v>
      </c>
      <c r="BK316" s="948">
        <f t="shared" si="915"/>
        <v>0</v>
      </c>
      <c r="BL316" s="909">
        <v>6</v>
      </c>
      <c r="BM316" s="910" t="str">
        <f t="shared" si="866"/>
        <v>BUKU PEMBANTU LS BENDAHARA</v>
      </c>
      <c r="BN316" s="911">
        <f t="shared" si="839"/>
        <v>0</v>
      </c>
      <c r="BO316" s="910">
        <f t="shared" si="786"/>
        <v>6</v>
      </c>
      <c r="BP316" s="912" t="str">
        <f t="shared" si="867"/>
        <v>BUKU PEMBANTU LS BENDAHARA</v>
      </c>
      <c r="BQ316" s="913">
        <f t="shared" si="840"/>
        <v>0</v>
      </c>
      <c r="BR316" s="702">
        <v>7</v>
      </c>
      <c r="BS316" s="650" t="str">
        <f t="shared" si="868"/>
        <v>BUKU PEMBANTU UANG MUKA PERJADIN</v>
      </c>
      <c r="BT316" s="651">
        <f t="shared" si="841"/>
        <v>0</v>
      </c>
      <c r="BU316" s="650">
        <f t="shared" si="787"/>
        <v>7</v>
      </c>
      <c r="BV316" s="649" t="str">
        <f t="shared" si="869"/>
        <v>BUKU PEMBANTU UANG MUKA PERJADIN</v>
      </c>
      <c r="BW316" s="709">
        <f t="shared" si="842"/>
        <v>0</v>
      </c>
      <c r="BX316" s="873">
        <v>8</v>
      </c>
      <c r="BY316" s="874" t="str">
        <f t="shared" si="870"/>
        <v>BUKU PEMBANTU PAJAK UP</v>
      </c>
      <c r="BZ316" s="875">
        <f t="shared" si="911"/>
        <v>0</v>
      </c>
      <c r="CA316" s="876">
        <f t="shared" si="788"/>
        <v>8</v>
      </c>
      <c r="CB316" s="874" t="str">
        <f t="shared" si="871"/>
        <v>BUKU PEMBANTU PAJAK UP</v>
      </c>
      <c r="CC316" s="877">
        <f t="shared" si="916"/>
        <v>0</v>
      </c>
      <c r="CD316" s="805">
        <v>9</v>
      </c>
      <c r="CE316" s="806" t="str">
        <f t="shared" si="872"/>
        <v>BUKU PEMBANTU BUNGA REKENING</v>
      </c>
      <c r="CF316" s="807">
        <f t="shared" si="843"/>
        <v>0</v>
      </c>
      <c r="CG316" s="806">
        <f t="shared" si="789"/>
        <v>9</v>
      </c>
      <c r="CH316" s="806" t="str">
        <f t="shared" si="873"/>
        <v>BUKU PEMBANTU BUNGA REKENING</v>
      </c>
      <c r="CI316" s="808">
        <f t="shared" si="844"/>
        <v>0</v>
      </c>
      <c r="CJ316" s="835">
        <v>10</v>
      </c>
      <c r="CK316" s="836" t="str">
        <f t="shared" si="874"/>
        <v>BUKU PEMBANTU PAJAK UP &amp; LS</v>
      </c>
      <c r="CL316" s="837">
        <f t="shared" si="875"/>
        <v>0</v>
      </c>
      <c r="CM316" s="836">
        <f t="shared" si="790"/>
        <v>10</v>
      </c>
      <c r="CN316" s="836" t="str">
        <f t="shared" si="876"/>
        <v>BUKU PEMBANTU PAJAK UP &amp; LS</v>
      </c>
      <c r="CO316" s="838">
        <f t="shared" si="877"/>
        <v>0</v>
      </c>
      <c r="CP316" s="786">
        <f t="shared" si="878"/>
        <v>0</v>
      </c>
      <c r="CQ316" s="787">
        <f t="shared" si="879"/>
        <v>0</v>
      </c>
      <c r="CR316" s="782">
        <f t="shared" si="880"/>
        <v>0</v>
      </c>
      <c r="CS316" s="733">
        <v>11</v>
      </c>
      <c r="CT316" s="734" t="str">
        <f t="shared" si="881"/>
        <v>BUKU PENGESAHAN BELANJA</v>
      </c>
      <c r="CU316" s="735">
        <f t="shared" si="882"/>
        <v>0</v>
      </c>
      <c r="CV316" s="734">
        <f t="shared" si="791"/>
        <v>11</v>
      </c>
      <c r="CW316" s="736" t="str">
        <f t="shared" si="883"/>
        <v>BUKU PENGESAHAN BELANJA</v>
      </c>
      <c r="CX316" s="737">
        <f t="shared" si="884"/>
        <v>0</v>
      </c>
      <c r="CY316" s="769">
        <v>12</v>
      </c>
      <c r="CZ316" s="770" t="str">
        <f t="shared" si="845"/>
        <v>BUKU PENGEMBALIAN BELANJA</v>
      </c>
      <c r="DA316" s="771">
        <f t="shared" si="910"/>
        <v>0</v>
      </c>
      <c r="DB316" s="770">
        <f t="shared" si="909"/>
        <v>12</v>
      </c>
      <c r="DC316" s="770" t="str">
        <f t="shared" si="885"/>
        <v>BUKU PENGEMBALIAN BELANJA</v>
      </c>
      <c r="DD316" s="772">
        <f t="shared" si="886"/>
        <v>0</v>
      </c>
    </row>
    <row r="317" spans="1:108" ht="11.25" customHeight="1" x14ac:dyDescent="0.2">
      <c r="A317" s="647"/>
      <c r="B317" s="63"/>
      <c r="C317" s="677"/>
      <c r="D317" s="540"/>
      <c r="E317" s="648"/>
      <c r="F317" s="610"/>
      <c r="G317" s="649"/>
      <c r="H317" s="650"/>
      <c r="I317" s="542"/>
      <c r="J317" s="650"/>
      <c r="K317" s="650"/>
      <c r="L317" s="529"/>
      <c r="M317" s="543"/>
      <c r="N317" s="543"/>
      <c r="O317" s="651">
        <f t="shared" si="846"/>
        <v>0</v>
      </c>
      <c r="P317" s="1090">
        <f t="shared" si="847"/>
        <v>0</v>
      </c>
      <c r="Q317" s="641">
        <f t="shared" si="825"/>
        <v>0</v>
      </c>
      <c r="R317" s="640">
        <v>1</v>
      </c>
      <c r="S317" s="640" t="str">
        <f t="shared" si="826"/>
        <v>BUKU KAS UMUM</v>
      </c>
      <c r="T317" s="641">
        <f t="shared" si="827"/>
        <v>0</v>
      </c>
      <c r="U317" s="641">
        <f t="shared" si="828"/>
        <v>0</v>
      </c>
      <c r="V317" s="641">
        <f t="shared" si="829"/>
        <v>0</v>
      </c>
      <c r="W317" s="1082">
        <f t="shared" si="848"/>
        <v>0</v>
      </c>
      <c r="X317" s="641">
        <f t="shared" si="830"/>
        <v>0</v>
      </c>
      <c r="Y317" s="640">
        <f t="shared" si="849"/>
        <v>1</v>
      </c>
      <c r="Z317" s="640" t="str">
        <f t="shared" si="831"/>
        <v>BUKU KAS UMUM</v>
      </c>
      <c r="AA317" s="1083">
        <f t="shared" si="832"/>
        <v>0</v>
      </c>
      <c r="AB317" s="1055">
        <v>10</v>
      </c>
      <c r="AC317" s="1056" t="str">
        <f t="shared" si="850"/>
        <v>BUKU PEMBANTU PAJAK UP &amp; LS</v>
      </c>
      <c r="AD317" s="1057">
        <f t="shared" si="851"/>
        <v>0</v>
      </c>
      <c r="AE317" s="1057">
        <f t="shared" si="852"/>
        <v>0</v>
      </c>
      <c r="AF317" s="1057">
        <f t="shared" si="853"/>
        <v>0</v>
      </c>
      <c r="AG317" s="1057">
        <f t="shared" si="854"/>
        <v>0</v>
      </c>
      <c r="AH317" s="1057">
        <f t="shared" si="855"/>
        <v>0</v>
      </c>
      <c r="AI317" s="1058">
        <f t="shared" si="781"/>
        <v>10</v>
      </c>
      <c r="AJ317" s="1058" t="str">
        <f t="shared" si="856"/>
        <v>BUKU PEMBANTU PAJAK UP &amp; LS</v>
      </c>
      <c r="AK317" s="1059">
        <f t="shared" si="833"/>
        <v>0</v>
      </c>
      <c r="AL317" s="1014">
        <v>2</v>
      </c>
      <c r="AM317" s="1015" t="str">
        <f t="shared" si="857"/>
        <v>BUKU PEMBANTU KAS TUNAI</v>
      </c>
      <c r="AN317" s="1016">
        <f t="shared" si="834"/>
        <v>0</v>
      </c>
      <c r="AO317" s="1015">
        <f t="shared" si="782"/>
        <v>2</v>
      </c>
      <c r="AP317" s="1015" t="str">
        <f t="shared" si="858"/>
        <v>BUKU PEMBANTU KAS TUNAI</v>
      </c>
      <c r="AQ317" s="1017">
        <f t="shared" si="912"/>
        <v>0</v>
      </c>
      <c r="AR317" s="979">
        <v>3</v>
      </c>
      <c r="AS317" s="980" t="str">
        <f t="shared" si="859"/>
        <v>BUKU PEMBANTU BANK</v>
      </c>
      <c r="AT317" s="981">
        <f t="shared" si="835"/>
        <v>0</v>
      </c>
      <c r="AU317" s="981">
        <f t="shared" si="836"/>
        <v>0</v>
      </c>
      <c r="AV317" s="982">
        <f t="shared" si="860"/>
        <v>0</v>
      </c>
      <c r="AW317" s="983">
        <f t="shared" si="783"/>
        <v>3</v>
      </c>
      <c r="AX317" s="980" t="str">
        <f t="shared" si="861"/>
        <v>BUKU PEMBANTU BANK</v>
      </c>
      <c r="AY317" s="984">
        <f t="shared" si="837"/>
        <v>0</v>
      </c>
      <c r="AZ317" s="702">
        <v>4</v>
      </c>
      <c r="BA317" s="649" t="str">
        <f t="shared" si="862"/>
        <v>BUKU PEMBANTU BPP</v>
      </c>
      <c r="BB317" s="651">
        <f t="shared" si="913"/>
        <v>0</v>
      </c>
      <c r="BC317" s="650">
        <f t="shared" si="784"/>
        <v>4</v>
      </c>
      <c r="BD317" s="649" t="str">
        <f t="shared" si="863"/>
        <v>BUKU PEMBANTU BPP</v>
      </c>
      <c r="BE317" s="709">
        <f t="shared" si="914"/>
        <v>0</v>
      </c>
      <c r="BF317" s="944">
        <v>5</v>
      </c>
      <c r="BG317" s="945" t="str">
        <f t="shared" si="864"/>
        <v>BUKU PEMBANTU UANG PERSEDIAAN</v>
      </c>
      <c r="BH317" s="946">
        <f t="shared" si="838"/>
        <v>0</v>
      </c>
      <c r="BI317" s="945">
        <f t="shared" si="785"/>
        <v>5</v>
      </c>
      <c r="BJ317" s="947" t="str">
        <f t="shared" si="865"/>
        <v>BUKU PEMBANTU UANG PERSEDIAAN</v>
      </c>
      <c r="BK317" s="948">
        <f t="shared" si="915"/>
        <v>0</v>
      </c>
      <c r="BL317" s="909">
        <v>6</v>
      </c>
      <c r="BM317" s="910" t="str">
        <f t="shared" si="866"/>
        <v>BUKU PEMBANTU LS BENDAHARA</v>
      </c>
      <c r="BN317" s="911">
        <f t="shared" si="839"/>
        <v>0</v>
      </c>
      <c r="BO317" s="910">
        <f t="shared" si="786"/>
        <v>6</v>
      </c>
      <c r="BP317" s="912" t="str">
        <f t="shared" si="867"/>
        <v>BUKU PEMBANTU LS BENDAHARA</v>
      </c>
      <c r="BQ317" s="913">
        <f t="shared" si="840"/>
        <v>0</v>
      </c>
      <c r="BR317" s="702">
        <v>7</v>
      </c>
      <c r="BS317" s="650" t="str">
        <f t="shared" si="868"/>
        <v>BUKU PEMBANTU UANG MUKA PERJADIN</v>
      </c>
      <c r="BT317" s="651">
        <f t="shared" si="841"/>
        <v>0</v>
      </c>
      <c r="BU317" s="650">
        <f t="shared" si="787"/>
        <v>7</v>
      </c>
      <c r="BV317" s="649" t="str">
        <f t="shared" si="869"/>
        <v>BUKU PEMBANTU UANG MUKA PERJADIN</v>
      </c>
      <c r="BW317" s="709">
        <f t="shared" si="842"/>
        <v>0</v>
      </c>
      <c r="BX317" s="873">
        <v>8</v>
      </c>
      <c r="BY317" s="874" t="str">
        <f t="shared" si="870"/>
        <v>BUKU PEMBANTU PAJAK UP</v>
      </c>
      <c r="BZ317" s="875">
        <f t="shared" si="911"/>
        <v>0</v>
      </c>
      <c r="CA317" s="876">
        <f t="shared" si="788"/>
        <v>8</v>
      </c>
      <c r="CB317" s="874" t="str">
        <f t="shared" si="871"/>
        <v>BUKU PEMBANTU PAJAK UP</v>
      </c>
      <c r="CC317" s="877">
        <f t="shared" si="916"/>
        <v>0</v>
      </c>
      <c r="CD317" s="805">
        <v>9</v>
      </c>
      <c r="CE317" s="806" t="str">
        <f t="shared" si="872"/>
        <v>BUKU PEMBANTU BUNGA REKENING</v>
      </c>
      <c r="CF317" s="807">
        <f t="shared" si="843"/>
        <v>0</v>
      </c>
      <c r="CG317" s="806">
        <f t="shared" si="789"/>
        <v>9</v>
      </c>
      <c r="CH317" s="806" t="str">
        <f t="shared" si="873"/>
        <v>BUKU PEMBANTU BUNGA REKENING</v>
      </c>
      <c r="CI317" s="808">
        <f t="shared" si="844"/>
        <v>0</v>
      </c>
      <c r="CJ317" s="835">
        <v>10</v>
      </c>
      <c r="CK317" s="836" t="str">
        <f t="shared" si="874"/>
        <v>BUKU PEMBANTU PAJAK UP &amp; LS</v>
      </c>
      <c r="CL317" s="837">
        <f t="shared" si="875"/>
        <v>0</v>
      </c>
      <c r="CM317" s="836">
        <f t="shared" si="790"/>
        <v>10</v>
      </c>
      <c r="CN317" s="836" t="str">
        <f t="shared" si="876"/>
        <v>BUKU PEMBANTU PAJAK UP &amp; LS</v>
      </c>
      <c r="CO317" s="838">
        <f t="shared" si="877"/>
        <v>0</v>
      </c>
      <c r="CP317" s="786">
        <f t="shared" si="878"/>
        <v>0</v>
      </c>
      <c r="CQ317" s="787">
        <f t="shared" si="879"/>
        <v>0</v>
      </c>
      <c r="CR317" s="782">
        <f t="shared" si="880"/>
        <v>0</v>
      </c>
      <c r="CS317" s="733">
        <v>11</v>
      </c>
      <c r="CT317" s="734" t="str">
        <f t="shared" si="881"/>
        <v>BUKU PENGESAHAN BELANJA</v>
      </c>
      <c r="CU317" s="735">
        <f t="shared" si="882"/>
        <v>0</v>
      </c>
      <c r="CV317" s="734">
        <f t="shared" si="791"/>
        <v>11</v>
      </c>
      <c r="CW317" s="736" t="str">
        <f t="shared" si="883"/>
        <v>BUKU PENGESAHAN BELANJA</v>
      </c>
      <c r="CX317" s="737">
        <f t="shared" si="884"/>
        <v>0</v>
      </c>
      <c r="CY317" s="769">
        <v>12</v>
      </c>
      <c r="CZ317" s="770" t="str">
        <f t="shared" si="845"/>
        <v>BUKU PENGEMBALIAN BELANJA</v>
      </c>
      <c r="DA317" s="771">
        <f t="shared" si="910"/>
        <v>0</v>
      </c>
      <c r="DB317" s="770">
        <f t="shared" si="909"/>
        <v>12</v>
      </c>
      <c r="DC317" s="770" t="str">
        <f t="shared" si="885"/>
        <v>BUKU PENGEMBALIAN BELANJA</v>
      </c>
      <c r="DD317" s="772">
        <f t="shared" si="886"/>
        <v>0</v>
      </c>
    </row>
    <row r="318" spans="1:108" ht="11.25" customHeight="1" x14ac:dyDescent="0.2">
      <c r="A318" s="647"/>
      <c r="B318" s="63"/>
      <c r="C318" s="677"/>
      <c r="D318" s="601"/>
      <c r="E318" s="648"/>
      <c r="F318" s="610"/>
      <c r="G318" s="649"/>
      <c r="H318" s="650"/>
      <c r="I318" s="542"/>
      <c r="J318" s="650"/>
      <c r="K318" s="650"/>
      <c r="L318" s="529"/>
      <c r="M318" s="543"/>
      <c r="N318" s="543"/>
      <c r="O318" s="651">
        <f t="shared" si="846"/>
        <v>0</v>
      </c>
      <c r="P318" s="1090">
        <f t="shared" si="847"/>
        <v>0</v>
      </c>
      <c r="Q318" s="641">
        <f t="shared" si="825"/>
        <v>0</v>
      </c>
      <c r="R318" s="640">
        <v>1</v>
      </c>
      <c r="S318" s="640" t="str">
        <f t="shared" si="826"/>
        <v>BUKU KAS UMUM</v>
      </c>
      <c r="T318" s="641">
        <f t="shared" si="827"/>
        <v>0</v>
      </c>
      <c r="U318" s="641">
        <f t="shared" si="828"/>
        <v>0</v>
      </c>
      <c r="V318" s="641">
        <f t="shared" si="829"/>
        <v>0</v>
      </c>
      <c r="W318" s="1082">
        <f t="shared" si="848"/>
        <v>0</v>
      </c>
      <c r="X318" s="641">
        <f t="shared" si="830"/>
        <v>0</v>
      </c>
      <c r="Y318" s="640">
        <f t="shared" si="849"/>
        <v>1</v>
      </c>
      <c r="Z318" s="640" t="str">
        <f t="shared" si="831"/>
        <v>BUKU KAS UMUM</v>
      </c>
      <c r="AA318" s="1083">
        <f t="shared" si="832"/>
        <v>0</v>
      </c>
      <c r="AB318" s="1055">
        <v>10</v>
      </c>
      <c r="AC318" s="1056" t="str">
        <f t="shared" si="850"/>
        <v>BUKU PEMBANTU PAJAK UP &amp; LS</v>
      </c>
      <c r="AD318" s="1057">
        <f t="shared" si="851"/>
        <v>0</v>
      </c>
      <c r="AE318" s="1057">
        <f t="shared" si="852"/>
        <v>0</v>
      </c>
      <c r="AF318" s="1057">
        <f t="shared" si="853"/>
        <v>0</v>
      </c>
      <c r="AG318" s="1057">
        <f t="shared" si="854"/>
        <v>0</v>
      </c>
      <c r="AH318" s="1057">
        <f t="shared" si="855"/>
        <v>0</v>
      </c>
      <c r="AI318" s="1058">
        <f t="shared" si="781"/>
        <v>10</v>
      </c>
      <c r="AJ318" s="1058" t="str">
        <f t="shared" si="856"/>
        <v>BUKU PEMBANTU PAJAK UP &amp; LS</v>
      </c>
      <c r="AK318" s="1059">
        <f t="shared" si="833"/>
        <v>0</v>
      </c>
      <c r="AL318" s="1014">
        <v>2</v>
      </c>
      <c r="AM318" s="1015" t="str">
        <f t="shared" si="857"/>
        <v>BUKU PEMBANTU KAS TUNAI</v>
      </c>
      <c r="AN318" s="1016">
        <f t="shared" si="834"/>
        <v>0</v>
      </c>
      <c r="AO318" s="1015">
        <f t="shared" si="782"/>
        <v>2</v>
      </c>
      <c r="AP318" s="1015" t="str">
        <f t="shared" si="858"/>
        <v>BUKU PEMBANTU KAS TUNAI</v>
      </c>
      <c r="AQ318" s="1017">
        <f t="shared" si="912"/>
        <v>0</v>
      </c>
      <c r="AR318" s="979">
        <v>3</v>
      </c>
      <c r="AS318" s="980" t="str">
        <f t="shared" si="859"/>
        <v>BUKU PEMBANTU BANK</v>
      </c>
      <c r="AT318" s="981">
        <f t="shared" si="835"/>
        <v>0</v>
      </c>
      <c r="AU318" s="981">
        <f t="shared" si="836"/>
        <v>0</v>
      </c>
      <c r="AV318" s="982">
        <f t="shared" si="860"/>
        <v>0</v>
      </c>
      <c r="AW318" s="983">
        <f t="shared" si="783"/>
        <v>3</v>
      </c>
      <c r="AX318" s="980" t="str">
        <f t="shared" si="861"/>
        <v>BUKU PEMBANTU BANK</v>
      </c>
      <c r="AY318" s="984">
        <f t="shared" si="837"/>
        <v>0</v>
      </c>
      <c r="AZ318" s="702">
        <v>4</v>
      </c>
      <c r="BA318" s="649" t="str">
        <f t="shared" si="862"/>
        <v>BUKU PEMBANTU BPP</v>
      </c>
      <c r="BB318" s="651">
        <f t="shared" si="913"/>
        <v>0</v>
      </c>
      <c r="BC318" s="650">
        <f t="shared" si="784"/>
        <v>4</v>
      </c>
      <c r="BD318" s="649" t="str">
        <f t="shared" si="863"/>
        <v>BUKU PEMBANTU BPP</v>
      </c>
      <c r="BE318" s="709">
        <f t="shared" si="914"/>
        <v>0</v>
      </c>
      <c r="BF318" s="944">
        <v>5</v>
      </c>
      <c r="BG318" s="945" t="str">
        <f t="shared" si="864"/>
        <v>BUKU PEMBANTU UANG PERSEDIAAN</v>
      </c>
      <c r="BH318" s="946">
        <f t="shared" si="838"/>
        <v>0</v>
      </c>
      <c r="BI318" s="945">
        <f t="shared" si="785"/>
        <v>5</v>
      </c>
      <c r="BJ318" s="947" t="str">
        <f t="shared" si="865"/>
        <v>BUKU PEMBANTU UANG PERSEDIAAN</v>
      </c>
      <c r="BK318" s="948">
        <f t="shared" si="915"/>
        <v>0</v>
      </c>
      <c r="BL318" s="909">
        <v>6</v>
      </c>
      <c r="BM318" s="910" t="str">
        <f t="shared" si="866"/>
        <v>BUKU PEMBANTU LS BENDAHARA</v>
      </c>
      <c r="BN318" s="911">
        <f t="shared" si="839"/>
        <v>0</v>
      </c>
      <c r="BO318" s="910">
        <f t="shared" si="786"/>
        <v>6</v>
      </c>
      <c r="BP318" s="912" t="str">
        <f t="shared" si="867"/>
        <v>BUKU PEMBANTU LS BENDAHARA</v>
      </c>
      <c r="BQ318" s="913">
        <f t="shared" si="840"/>
        <v>0</v>
      </c>
      <c r="BR318" s="702">
        <v>7</v>
      </c>
      <c r="BS318" s="650" t="str">
        <f t="shared" si="868"/>
        <v>BUKU PEMBANTU UANG MUKA PERJADIN</v>
      </c>
      <c r="BT318" s="651">
        <f t="shared" si="841"/>
        <v>0</v>
      </c>
      <c r="BU318" s="650">
        <f t="shared" si="787"/>
        <v>7</v>
      </c>
      <c r="BV318" s="649" t="str">
        <f t="shared" si="869"/>
        <v>BUKU PEMBANTU UANG MUKA PERJADIN</v>
      </c>
      <c r="BW318" s="709">
        <f t="shared" si="842"/>
        <v>0</v>
      </c>
      <c r="BX318" s="873">
        <v>8</v>
      </c>
      <c r="BY318" s="874" t="str">
        <f t="shared" si="870"/>
        <v>BUKU PEMBANTU PAJAK UP</v>
      </c>
      <c r="BZ318" s="875">
        <f t="shared" si="911"/>
        <v>0</v>
      </c>
      <c r="CA318" s="876">
        <f t="shared" si="788"/>
        <v>8</v>
      </c>
      <c r="CB318" s="874" t="str">
        <f t="shared" si="871"/>
        <v>BUKU PEMBANTU PAJAK UP</v>
      </c>
      <c r="CC318" s="877">
        <f t="shared" si="916"/>
        <v>0</v>
      </c>
      <c r="CD318" s="805">
        <v>9</v>
      </c>
      <c r="CE318" s="806" t="str">
        <f t="shared" si="872"/>
        <v>BUKU PEMBANTU BUNGA REKENING</v>
      </c>
      <c r="CF318" s="807">
        <f t="shared" si="843"/>
        <v>0</v>
      </c>
      <c r="CG318" s="806">
        <f t="shared" si="789"/>
        <v>9</v>
      </c>
      <c r="CH318" s="806" t="str">
        <f t="shared" si="873"/>
        <v>BUKU PEMBANTU BUNGA REKENING</v>
      </c>
      <c r="CI318" s="808">
        <f t="shared" si="844"/>
        <v>0</v>
      </c>
      <c r="CJ318" s="835">
        <v>10</v>
      </c>
      <c r="CK318" s="836" t="str">
        <f t="shared" si="874"/>
        <v>BUKU PEMBANTU PAJAK UP &amp; LS</v>
      </c>
      <c r="CL318" s="837">
        <f t="shared" si="875"/>
        <v>0</v>
      </c>
      <c r="CM318" s="836">
        <f t="shared" si="790"/>
        <v>10</v>
      </c>
      <c r="CN318" s="836" t="str">
        <f t="shared" si="876"/>
        <v>BUKU PEMBANTU PAJAK UP &amp; LS</v>
      </c>
      <c r="CO318" s="838">
        <f t="shared" si="877"/>
        <v>0</v>
      </c>
      <c r="CP318" s="786">
        <f t="shared" si="878"/>
        <v>0</v>
      </c>
      <c r="CQ318" s="787">
        <f t="shared" si="879"/>
        <v>0</v>
      </c>
      <c r="CR318" s="782">
        <f t="shared" si="880"/>
        <v>0</v>
      </c>
      <c r="CS318" s="733">
        <v>11</v>
      </c>
      <c r="CT318" s="734" t="str">
        <f t="shared" si="881"/>
        <v>BUKU PENGESAHAN BELANJA</v>
      </c>
      <c r="CU318" s="735">
        <f t="shared" si="882"/>
        <v>0</v>
      </c>
      <c r="CV318" s="734">
        <f t="shared" si="791"/>
        <v>11</v>
      </c>
      <c r="CW318" s="736" t="str">
        <f t="shared" si="883"/>
        <v>BUKU PENGESAHAN BELANJA</v>
      </c>
      <c r="CX318" s="737">
        <f t="shared" si="884"/>
        <v>0</v>
      </c>
      <c r="CY318" s="769">
        <v>12</v>
      </c>
      <c r="CZ318" s="770" t="str">
        <f t="shared" si="845"/>
        <v>BUKU PENGEMBALIAN BELANJA</v>
      </c>
      <c r="DA318" s="771">
        <f t="shared" si="910"/>
        <v>0</v>
      </c>
      <c r="DB318" s="770">
        <f t="shared" si="909"/>
        <v>12</v>
      </c>
      <c r="DC318" s="770" t="str">
        <f t="shared" si="885"/>
        <v>BUKU PENGEMBALIAN BELANJA</v>
      </c>
      <c r="DD318" s="772">
        <f t="shared" si="886"/>
        <v>0</v>
      </c>
    </row>
    <row r="319" spans="1:108" ht="11.25" customHeight="1" x14ac:dyDescent="0.2">
      <c r="A319" s="647"/>
      <c r="B319" s="63"/>
      <c r="C319" s="677"/>
      <c r="D319" s="540"/>
      <c r="E319" s="648"/>
      <c r="F319" s="610"/>
      <c r="G319" s="649"/>
      <c r="H319" s="650"/>
      <c r="I319" s="542"/>
      <c r="J319" s="650"/>
      <c r="K319" s="650"/>
      <c r="L319" s="529"/>
      <c r="M319" s="543"/>
      <c r="N319" s="543"/>
      <c r="O319" s="651">
        <f t="shared" si="846"/>
        <v>0</v>
      </c>
      <c r="P319" s="1090">
        <f t="shared" si="847"/>
        <v>0</v>
      </c>
      <c r="Q319" s="641">
        <f t="shared" si="825"/>
        <v>0</v>
      </c>
      <c r="R319" s="640">
        <v>1</v>
      </c>
      <c r="S319" s="640" t="str">
        <f t="shared" si="826"/>
        <v>BUKU KAS UMUM</v>
      </c>
      <c r="T319" s="641">
        <f t="shared" si="827"/>
        <v>0</v>
      </c>
      <c r="U319" s="641">
        <f t="shared" si="828"/>
        <v>0</v>
      </c>
      <c r="V319" s="641">
        <f t="shared" si="829"/>
        <v>0</v>
      </c>
      <c r="W319" s="1082">
        <f t="shared" si="848"/>
        <v>0</v>
      </c>
      <c r="X319" s="641">
        <f t="shared" si="830"/>
        <v>0</v>
      </c>
      <c r="Y319" s="640">
        <f t="shared" si="849"/>
        <v>1</v>
      </c>
      <c r="Z319" s="640" t="str">
        <f t="shared" si="831"/>
        <v>BUKU KAS UMUM</v>
      </c>
      <c r="AA319" s="1083">
        <f t="shared" si="832"/>
        <v>0</v>
      </c>
      <c r="AB319" s="1055">
        <v>10</v>
      </c>
      <c r="AC319" s="1056" t="str">
        <f t="shared" si="850"/>
        <v>BUKU PEMBANTU PAJAK UP &amp; LS</v>
      </c>
      <c r="AD319" s="1057">
        <f t="shared" si="851"/>
        <v>0</v>
      </c>
      <c r="AE319" s="1057">
        <f t="shared" si="852"/>
        <v>0</v>
      </c>
      <c r="AF319" s="1057">
        <f t="shared" si="853"/>
        <v>0</v>
      </c>
      <c r="AG319" s="1057">
        <f t="shared" si="854"/>
        <v>0</v>
      </c>
      <c r="AH319" s="1057">
        <f t="shared" si="855"/>
        <v>0</v>
      </c>
      <c r="AI319" s="1058">
        <f t="shared" si="781"/>
        <v>10</v>
      </c>
      <c r="AJ319" s="1058" t="str">
        <f t="shared" si="856"/>
        <v>BUKU PEMBANTU PAJAK UP &amp; LS</v>
      </c>
      <c r="AK319" s="1059">
        <f t="shared" si="833"/>
        <v>0</v>
      </c>
      <c r="AL319" s="1014">
        <v>2</v>
      </c>
      <c r="AM319" s="1015" t="str">
        <f t="shared" si="857"/>
        <v>BUKU PEMBANTU KAS TUNAI</v>
      </c>
      <c r="AN319" s="1016">
        <f t="shared" si="834"/>
        <v>0</v>
      </c>
      <c r="AO319" s="1015">
        <f t="shared" si="782"/>
        <v>2</v>
      </c>
      <c r="AP319" s="1015" t="str">
        <f t="shared" si="858"/>
        <v>BUKU PEMBANTU KAS TUNAI</v>
      </c>
      <c r="AQ319" s="1017">
        <f t="shared" si="912"/>
        <v>0</v>
      </c>
      <c r="AR319" s="979">
        <v>3</v>
      </c>
      <c r="AS319" s="980" t="str">
        <f t="shared" si="859"/>
        <v>BUKU PEMBANTU BANK</v>
      </c>
      <c r="AT319" s="981">
        <f t="shared" si="835"/>
        <v>0</v>
      </c>
      <c r="AU319" s="981">
        <f t="shared" si="836"/>
        <v>0</v>
      </c>
      <c r="AV319" s="982">
        <f t="shared" si="860"/>
        <v>0</v>
      </c>
      <c r="AW319" s="983">
        <f t="shared" si="783"/>
        <v>3</v>
      </c>
      <c r="AX319" s="980" t="str">
        <f t="shared" si="861"/>
        <v>BUKU PEMBANTU BANK</v>
      </c>
      <c r="AY319" s="984">
        <f t="shared" si="837"/>
        <v>0</v>
      </c>
      <c r="AZ319" s="702">
        <v>4</v>
      </c>
      <c r="BA319" s="649" t="str">
        <f t="shared" si="862"/>
        <v>BUKU PEMBANTU BPP</v>
      </c>
      <c r="BB319" s="651">
        <f t="shared" si="913"/>
        <v>0</v>
      </c>
      <c r="BC319" s="650">
        <f t="shared" si="784"/>
        <v>4</v>
      </c>
      <c r="BD319" s="649" t="str">
        <f t="shared" si="863"/>
        <v>BUKU PEMBANTU BPP</v>
      </c>
      <c r="BE319" s="709">
        <f t="shared" si="914"/>
        <v>0</v>
      </c>
      <c r="BF319" s="944">
        <v>5</v>
      </c>
      <c r="BG319" s="945" t="str">
        <f t="shared" si="864"/>
        <v>BUKU PEMBANTU UANG PERSEDIAAN</v>
      </c>
      <c r="BH319" s="946">
        <f t="shared" si="838"/>
        <v>0</v>
      </c>
      <c r="BI319" s="945">
        <f t="shared" si="785"/>
        <v>5</v>
      </c>
      <c r="BJ319" s="947" t="str">
        <f t="shared" si="865"/>
        <v>BUKU PEMBANTU UANG PERSEDIAAN</v>
      </c>
      <c r="BK319" s="948">
        <f t="shared" si="915"/>
        <v>0</v>
      </c>
      <c r="BL319" s="909">
        <v>6</v>
      </c>
      <c r="BM319" s="910" t="str">
        <f t="shared" si="866"/>
        <v>BUKU PEMBANTU LS BENDAHARA</v>
      </c>
      <c r="BN319" s="911">
        <f t="shared" si="839"/>
        <v>0</v>
      </c>
      <c r="BO319" s="910">
        <f t="shared" si="786"/>
        <v>6</v>
      </c>
      <c r="BP319" s="912" t="str">
        <f t="shared" si="867"/>
        <v>BUKU PEMBANTU LS BENDAHARA</v>
      </c>
      <c r="BQ319" s="913">
        <f t="shared" si="840"/>
        <v>0</v>
      </c>
      <c r="BR319" s="702">
        <v>7</v>
      </c>
      <c r="BS319" s="650" t="str">
        <f t="shared" si="868"/>
        <v>BUKU PEMBANTU UANG MUKA PERJADIN</v>
      </c>
      <c r="BT319" s="651">
        <f t="shared" si="841"/>
        <v>0</v>
      </c>
      <c r="BU319" s="650">
        <f t="shared" si="787"/>
        <v>7</v>
      </c>
      <c r="BV319" s="649" t="str">
        <f t="shared" si="869"/>
        <v>BUKU PEMBANTU UANG MUKA PERJADIN</v>
      </c>
      <c r="BW319" s="709">
        <f t="shared" si="842"/>
        <v>0</v>
      </c>
      <c r="BX319" s="873">
        <v>8</v>
      </c>
      <c r="BY319" s="874" t="str">
        <f t="shared" si="870"/>
        <v>BUKU PEMBANTU PAJAK UP</v>
      </c>
      <c r="BZ319" s="875">
        <f t="shared" si="911"/>
        <v>0</v>
      </c>
      <c r="CA319" s="876">
        <f t="shared" si="788"/>
        <v>8</v>
      </c>
      <c r="CB319" s="874" t="str">
        <f t="shared" si="871"/>
        <v>BUKU PEMBANTU PAJAK UP</v>
      </c>
      <c r="CC319" s="877">
        <f t="shared" si="916"/>
        <v>0</v>
      </c>
      <c r="CD319" s="805">
        <v>9</v>
      </c>
      <c r="CE319" s="806" t="str">
        <f t="shared" si="872"/>
        <v>BUKU PEMBANTU BUNGA REKENING</v>
      </c>
      <c r="CF319" s="807">
        <f t="shared" si="843"/>
        <v>0</v>
      </c>
      <c r="CG319" s="806">
        <f t="shared" si="789"/>
        <v>9</v>
      </c>
      <c r="CH319" s="806" t="str">
        <f t="shared" si="873"/>
        <v>BUKU PEMBANTU BUNGA REKENING</v>
      </c>
      <c r="CI319" s="808">
        <f t="shared" si="844"/>
        <v>0</v>
      </c>
      <c r="CJ319" s="835">
        <v>10</v>
      </c>
      <c r="CK319" s="836" t="str">
        <f t="shared" si="874"/>
        <v>BUKU PEMBANTU PAJAK UP &amp; LS</v>
      </c>
      <c r="CL319" s="837">
        <f t="shared" si="875"/>
        <v>0</v>
      </c>
      <c r="CM319" s="836">
        <f t="shared" si="790"/>
        <v>10</v>
      </c>
      <c r="CN319" s="836" t="str">
        <f t="shared" si="876"/>
        <v>BUKU PEMBANTU PAJAK UP &amp; LS</v>
      </c>
      <c r="CO319" s="838">
        <f t="shared" si="877"/>
        <v>0</v>
      </c>
      <c r="CP319" s="786">
        <f t="shared" si="878"/>
        <v>0</v>
      </c>
      <c r="CQ319" s="787">
        <f t="shared" si="879"/>
        <v>0</v>
      </c>
      <c r="CR319" s="782">
        <f t="shared" si="880"/>
        <v>0</v>
      </c>
      <c r="CS319" s="733">
        <v>11</v>
      </c>
      <c r="CT319" s="734" t="str">
        <f t="shared" si="881"/>
        <v>BUKU PENGESAHAN BELANJA</v>
      </c>
      <c r="CU319" s="735">
        <f t="shared" si="882"/>
        <v>0</v>
      </c>
      <c r="CV319" s="734">
        <f t="shared" si="791"/>
        <v>11</v>
      </c>
      <c r="CW319" s="736" t="str">
        <f t="shared" si="883"/>
        <v>BUKU PENGESAHAN BELANJA</v>
      </c>
      <c r="CX319" s="737">
        <f t="shared" si="884"/>
        <v>0</v>
      </c>
      <c r="CY319" s="769">
        <v>12</v>
      </c>
      <c r="CZ319" s="770" t="str">
        <f t="shared" si="845"/>
        <v>BUKU PENGEMBALIAN BELANJA</v>
      </c>
      <c r="DA319" s="771">
        <f t="shared" si="910"/>
        <v>0</v>
      </c>
      <c r="DB319" s="770">
        <f t="shared" si="909"/>
        <v>12</v>
      </c>
      <c r="DC319" s="770" t="str">
        <f t="shared" si="885"/>
        <v>BUKU PENGEMBALIAN BELANJA</v>
      </c>
      <c r="DD319" s="772">
        <f t="shared" si="886"/>
        <v>0</v>
      </c>
    </row>
    <row r="320" spans="1:108" ht="11.25" customHeight="1" x14ac:dyDescent="0.2">
      <c r="A320" s="647"/>
      <c r="B320" s="63"/>
      <c r="C320" s="677"/>
      <c r="D320" s="601"/>
      <c r="E320" s="648"/>
      <c r="F320" s="610"/>
      <c r="G320" s="649"/>
      <c r="H320" s="650"/>
      <c r="I320" s="542"/>
      <c r="J320" s="650"/>
      <c r="K320" s="650"/>
      <c r="L320" s="529"/>
      <c r="M320" s="543"/>
      <c r="N320" s="650"/>
      <c r="O320" s="651">
        <f t="shared" si="846"/>
        <v>0</v>
      </c>
      <c r="P320" s="1090">
        <f t="shared" si="847"/>
        <v>0</v>
      </c>
      <c r="Q320" s="641">
        <f t="shared" si="825"/>
        <v>0</v>
      </c>
      <c r="R320" s="640">
        <v>1</v>
      </c>
      <c r="S320" s="640" t="str">
        <f t="shared" si="826"/>
        <v>BUKU KAS UMUM</v>
      </c>
      <c r="T320" s="641">
        <f t="shared" si="827"/>
        <v>0</v>
      </c>
      <c r="U320" s="641">
        <f t="shared" si="828"/>
        <v>0</v>
      </c>
      <c r="V320" s="641">
        <f t="shared" si="829"/>
        <v>0</v>
      </c>
      <c r="W320" s="1082">
        <f t="shared" si="848"/>
        <v>0</v>
      </c>
      <c r="X320" s="641">
        <f t="shared" si="830"/>
        <v>0</v>
      </c>
      <c r="Y320" s="640">
        <f t="shared" si="849"/>
        <v>1</v>
      </c>
      <c r="Z320" s="640" t="str">
        <f t="shared" si="831"/>
        <v>BUKU KAS UMUM</v>
      </c>
      <c r="AA320" s="1083">
        <f t="shared" si="832"/>
        <v>0</v>
      </c>
      <c r="AB320" s="1055">
        <v>10</v>
      </c>
      <c r="AC320" s="1056" t="str">
        <f t="shared" si="850"/>
        <v>BUKU PEMBANTU PAJAK UP &amp; LS</v>
      </c>
      <c r="AD320" s="1057">
        <f t="shared" si="851"/>
        <v>0</v>
      </c>
      <c r="AE320" s="1057">
        <f t="shared" si="852"/>
        <v>0</v>
      </c>
      <c r="AF320" s="1057">
        <f t="shared" si="853"/>
        <v>0</v>
      </c>
      <c r="AG320" s="1057">
        <f t="shared" si="854"/>
        <v>0</v>
      </c>
      <c r="AH320" s="1057">
        <f t="shared" si="855"/>
        <v>0</v>
      </c>
      <c r="AI320" s="1058">
        <f t="shared" ref="AI320:AI383" si="917">AB320</f>
        <v>10</v>
      </c>
      <c r="AJ320" s="1058" t="str">
        <f t="shared" si="856"/>
        <v>BUKU PEMBANTU PAJAK UP &amp; LS</v>
      </c>
      <c r="AK320" s="1059">
        <f t="shared" si="833"/>
        <v>0</v>
      </c>
      <c r="AL320" s="1014">
        <v>2</v>
      </c>
      <c r="AM320" s="1015" t="str">
        <f t="shared" si="857"/>
        <v>BUKU PEMBANTU KAS TUNAI</v>
      </c>
      <c r="AN320" s="1016">
        <f t="shared" si="834"/>
        <v>0</v>
      </c>
      <c r="AO320" s="1015">
        <f t="shared" ref="AO320:AO383" si="918">AL320</f>
        <v>2</v>
      </c>
      <c r="AP320" s="1015" t="str">
        <f t="shared" si="858"/>
        <v>BUKU PEMBANTU KAS TUNAI</v>
      </c>
      <c r="AQ320" s="1017">
        <f t="shared" si="912"/>
        <v>0</v>
      </c>
      <c r="AR320" s="979">
        <v>3</v>
      </c>
      <c r="AS320" s="980" t="str">
        <f t="shared" si="859"/>
        <v>BUKU PEMBANTU BANK</v>
      </c>
      <c r="AT320" s="981">
        <f t="shared" si="835"/>
        <v>0</v>
      </c>
      <c r="AU320" s="981">
        <f t="shared" si="836"/>
        <v>0</v>
      </c>
      <c r="AV320" s="982">
        <f t="shared" si="860"/>
        <v>0</v>
      </c>
      <c r="AW320" s="983">
        <f t="shared" ref="AW320:AW383" si="919">AR320</f>
        <v>3</v>
      </c>
      <c r="AX320" s="980" t="str">
        <f t="shared" si="861"/>
        <v>BUKU PEMBANTU BANK</v>
      </c>
      <c r="AY320" s="984">
        <f t="shared" si="837"/>
        <v>0</v>
      </c>
      <c r="AZ320" s="702">
        <v>4</v>
      </c>
      <c r="BA320" s="649" t="str">
        <f t="shared" si="862"/>
        <v>BUKU PEMBANTU BPP</v>
      </c>
      <c r="BB320" s="651">
        <f t="shared" si="913"/>
        <v>0</v>
      </c>
      <c r="BC320" s="650">
        <f t="shared" ref="BC320:BC383" si="920">AZ320</f>
        <v>4</v>
      </c>
      <c r="BD320" s="649" t="str">
        <f t="shared" si="863"/>
        <v>BUKU PEMBANTU BPP</v>
      </c>
      <c r="BE320" s="709">
        <f t="shared" si="914"/>
        <v>0</v>
      </c>
      <c r="BF320" s="944">
        <v>5</v>
      </c>
      <c r="BG320" s="945" t="str">
        <f t="shared" si="864"/>
        <v>BUKU PEMBANTU UANG PERSEDIAAN</v>
      </c>
      <c r="BH320" s="946">
        <f t="shared" si="838"/>
        <v>0</v>
      </c>
      <c r="BI320" s="945">
        <f t="shared" ref="BI320:BI383" si="921">BF320</f>
        <v>5</v>
      </c>
      <c r="BJ320" s="947" t="str">
        <f t="shared" si="865"/>
        <v>BUKU PEMBANTU UANG PERSEDIAAN</v>
      </c>
      <c r="BK320" s="948">
        <f t="shared" si="915"/>
        <v>0</v>
      </c>
      <c r="BL320" s="909">
        <v>6</v>
      </c>
      <c r="BM320" s="910" t="str">
        <f t="shared" si="866"/>
        <v>BUKU PEMBANTU LS BENDAHARA</v>
      </c>
      <c r="BN320" s="911">
        <f t="shared" si="839"/>
        <v>0</v>
      </c>
      <c r="BO320" s="910">
        <f t="shared" ref="BO320:BO383" si="922">BL320</f>
        <v>6</v>
      </c>
      <c r="BP320" s="912" t="str">
        <f t="shared" si="867"/>
        <v>BUKU PEMBANTU LS BENDAHARA</v>
      </c>
      <c r="BQ320" s="913">
        <f t="shared" si="840"/>
        <v>0</v>
      </c>
      <c r="BR320" s="702">
        <v>7</v>
      </c>
      <c r="BS320" s="650" t="str">
        <f t="shared" si="868"/>
        <v>BUKU PEMBANTU UANG MUKA PERJADIN</v>
      </c>
      <c r="BT320" s="651">
        <f t="shared" si="841"/>
        <v>0</v>
      </c>
      <c r="BU320" s="650">
        <f t="shared" ref="BU320:BU383" si="923">BR320</f>
        <v>7</v>
      </c>
      <c r="BV320" s="649" t="str">
        <f t="shared" si="869"/>
        <v>BUKU PEMBANTU UANG MUKA PERJADIN</v>
      </c>
      <c r="BW320" s="709">
        <f t="shared" si="842"/>
        <v>0</v>
      </c>
      <c r="BX320" s="873">
        <v>8</v>
      </c>
      <c r="BY320" s="874" t="str">
        <f t="shared" si="870"/>
        <v>BUKU PEMBANTU PAJAK UP</v>
      </c>
      <c r="BZ320" s="875">
        <f t="shared" si="911"/>
        <v>0</v>
      </c>
      <c r="CA320" s="876">
        <f t="shared" ref="CA320:CA383" si="924">BX320</f>
        <v>8</v>
      </c>
      <c r="CB320" s="874" t="str">
        <f t="shared" si="871"/>
        <v>BUKU PEMBANTU PAJAK UP</v>
      </c>
      <c r="CC320" s="877">
        <f t="shared" si="916"/>
        <v>0</v>
      </c>
      <c r="CD320" s="805">
        <v>9</v>
      </c>
      <c r="CE320" s="806" t="str">
        <f t="shared" si="872"/>
        <v>BUKU PEMBANTU BUNGA REKENING</v>
      </c>
      <c r="CF320" s="807">
        <f t="shared" si="843"/>
        <v>0</v>
      </c>
      <c r="CG320" s="806">
        <f t="shared" ref="CG320:CG383" si="925">CD320</f>
        <v>9</v>
      </c>
      <c r="CH320" s="806" t="str">
        <f t="shared" si="873"/>
        <v>BUKU PEMBANTU BUNGA REKENING</v>
      </c>
      <c r="CI320" s="808">
        <f t="shared" si="844"/>
        <v>0</v>
      </c>
      <c r="CJ320" s="835">
        <v>10</v>
      </c>
      <c r="CK320" s="836" t="str">
        <f t="shared" si="874"/>
        <v>BUKU PEMBANTU PAJAK UP &amp; LS</v>
      </c>
      <c r="CL320" s="837">
        <f t="shared" si="875"/>
        <v>0</v>
      </c>
      <c r="CM320" s="836">
        <f t="shared" ref="CM320:CM383" si="926">CJ320</f>
        <v>10</v>
      </c>
      <c r="CN320" s="836" t="str">
        <f t="shared" si="876"/>
        <v>BUKU PEMBANTU PAJAK UP &amp; LS</v>
      </c>
      <c r="CO320" s="838">
        <f t="shared" si="877"/>
        <v>0</v>
      </c>
      <c r="CP320" s="786">
        <f t="shared" si="878"/>
        <v>0</v>
      </c>
      <c r="CQ320" s="787">
        <f t="shared" si="879"/>
        <v>0</v>
      </c>
      <c r="CR320" s="782">
        <f t="shared" si="880"/>
        <v>0</v>
      </c>
      <c r="CS320" s="733">
        <v>11</v>
      </c>
      <c r="CT320" s="734" t="str">
        <f t="shared" si="881"/>
        <v>BUKU PENGESAHAN BELANJA</v>
      </c>
      <c r="CU320" s="735">
        <f t="shared" si="882"/>
        <v>0</v>
      </c>
      <c r="CV320" s="734">
        <f t="shared" ref="CV320:CV383" si="927">CS320</f>
        <v>11</v>
      </c>
      <c r="CW320" s="736" t="str">
        <f t="shared" si="883"/>
        <v>BUKU PENGESAHAN BELANJA</v>
      </c>
      <c r="CX320" s="737">
        <f t="shared" si="884"/>
        <v>0</v>
      </c>
      <c r="CY320" s="769">
        <v>12</v>
      </c>
      <c r="CZ320" s="770" t="str">
        <f t="shared" si="845"/>
        <v>BUKU PENGEMBALIAN BELANJA</v>
      </c>
      <c r="DA320" s="771">
        <f t="shared" si="910"/>
        <v>0</v>
      </c>
      <c r="DB320" s="770">
        <f t="shared" si="909"/>
        <v>12</v>
      </c>
      <c r="DC320" s="770" t="str">
        <f t="shared" si="885"/>
        <v>BUKU PENGEMBALIAN BELANJA</v>
      </c>
      <c r="DD320" s="772">
        <f t="shared" si="886"/>
        <v>0</v>
      </c>
    </row>
    <row r="321" spans="1:108" ht="11.25" customHeight="1" x14ac:dyDescent="0.2">
      <c r="A321" s="647"/>
      <c r="B321" s="63"/>
      <c r="C321" s="677"/>
      <c r="D321" s="540"/>
      <c r="E321" s="648"/>
      <c r="F321" s="610"/>
      <c r="G321" s="649"/>
      <c r="H321" s="650"/>
      <c r="I321" s="542"/>
      <c r="J321" s="650"/>
      <c r="K321" s="650"/>
      <c r="L321" s="529"/>
      <c r="M321" s="543"/>
      <c r="N321" s="650"/>
      <c r="O321" s="651">
        <f t="shared" si="846"/>
        <v>0</v>
      </c>
      <c r="P321" s="1090">
        <f t="shared" si="847"/>
        <v>0</v>
      </c>
      <c r="Q321" s="641">
        <f t="shared" si="825"/>
        <v>0</v>
      </c>
      <c r="R321" s="640">
        <v>1</v>
      </c>
      <c r="S321" s="640" t="str">
        <f t="shared" si="826"/>
        <v>BUKU KAS UMUM</v>
      </c>
      <c r="T321" s="641">
        <f t="shared" si="827"/>
        <v>0</v>
      </c>
      <c r="U321" s="641">
        <f t="shared" si="828"/>
        <v>0</v>
      </c>
      <c r="V321" s="641">
        <f t="shared" si="829"/>
        <v>0</v>
      </c>
      <c r="W321" s="1082">
        <f t="shared" si="848"/>
        <v>0</v>
      </c>
      <c r="X321" s="641">
        <f t="shared" si="830"/>
        <v>0</v>
      </c>
      <c r="Y321" s="640">
        <f t="shared" si="849"/>
        <v>1</v>
      </c>
      <c r="Z321" s="640" t="str">
        <f t="shared" si="831"/>
        <v>BUKU KAS UMUM</v>
      </c>
      <c r="AA321" s="1083">
        <f t="shared" si="832"/>
        <v>0</v>
      </c>
      <c r="AB321" s="1055">
        <v>10</v>
      </c>
      <c r="AC321" s="1056" t="str">
        <f t="shared" si="850"/>
        <v>BUKU PEMBANTU PAJAK UP &amp; LS</v>
      </c>
      <c r="AD321" s="1057">
        <f t="shared" si="851"/>
        <v>0</v>
      </c>
      <c r="AE321" s="1057">
        <f t="shared" si="852"/>
        <v>0</v>
      </c>
      <c r="AF321" s="1057">
        <f t="shared" si="853"/>
        <v>0</v>
      </c>
      <c r="AG321" s="1057">
        <f t="shared" si="854"/>
        <v>0</v>
      </c>
      <c r="AH321" s="1057">
        <f t="shared" si="855"/>
        <v>0</v>
      </c>
      <c r="AI321" s="1058">
        <f t="shared" si="917"/>
        <v>10</v>
      </c>
      <c r="AJ321" s="1058" t="str">
        <f t="shared" si="856"/>
        <v>BUKU PEMBANTU PAJAK UP &amp; LS</v>
      </c>
      <c r="AK321" s="1059">
        <f t="shared" si="833"/>
        <v>0</v>
      </c>
      <c r="AL321" s="1014">
        <v>2</v>
      </c>
      <c r="AM321" s="1015" t="str">
        <f t="shared" si="857"/>
        <v>BUKU PEMBANTU KAS TUNAI</v>
      </c>
      <c r="AN321" s="1016">
        <f t="shared" si="834"/>
        <v>0</v>
      </c>
      <c r="AO321" s="1015">
        <f t="shared" si="918"/>
        <v>2</v>
      </c>
      <c r="AP321" s="1015" t="str">
        <f t="shared" si="858"/>
        <v>BUKU PEMBANTU KAS TUNAI</v>
      </c>
      <c r="AQ321" s="1017">
        <f t="shared" si="912"/>
        <v>0</v>
      </c>
      <c r="AR321" s="979">
        <v>3</v>
      </c>
      <c r="AS321" s="980" t="str">
        <f t="shared" si="859"/>
        <v>BUKU PEMBANTU BANK</v>
      </c>
      <c r="AT321" s="981">
        <f t="shared" si="835"/>
        <v>0</v>
      </c>
      <c r="AU321" s="981">
        <f t="shared" si="836"/>
        <v>0</v>
      </c>
      <c r="AV321" s="982">
        <f t="shared" si="860"/>
        <v>0</v>
      </c>
      <c r="AW321" s="983">
        <f t="shared" si="919"/>
        <v>3</v>
      </c>
      <c r="AX321" s="980" t="str">
        <f t="shared" si="861"/>
        <v>BUKU PEMBANTU BANK</v>
      </c>
      <c r="AY321" s="984">
        <f t="shared" si="837"/>
        <v>0</v>
      </c>
      <c r="AZ321" s="702">
        <v>4</v>
      </c>
      <c r="BA321" s="649" t="str">
        <f t="shared" si="862"/>
        <v>BUKU PEMBANTU BPP</v>
      </c>
      <c r="BB321" s="651">
        <f t="shared" si="913"/>
        <v>0</v>
      </c>
      <c r="BC321" s="650">
        <f t="shared" si="920"/>
        <v>4</v>
      </c>
      <c r="BD321" s="649" t="str">
        <f t="shared" si="863"/>
        <v>BUKU PEMBANTU BPP</v>
      </c>
      <c r="BE321" s="709">
        <f t="shared" si="914"/>
        <v>0</v>
      </c>
      <c r="BF321" s="944">
        <v>5</v>
      </c>
      <c r="BG321" s="945" t="str">
        <f t="shared" si="864"/>
        <v>BUKU PEMBANTU UANG PERSEDIAAN</v>
      </c>
      <c r="BH321" s="946">
        <f t="shared" si="838"/>
        <v>0</v>
      </c>
      <c r="BI321" s="945">
        <f t="shared" si="921"/>
        <v>5</v>
      </c>
      <c r="BJ321" s="947" t="str">
        <f t="shared" si="865"/>
        <v>BUKU PEMBANTU UANG PERSEDIAAN</v>
      </c>
      <c r="BK321" s="948">
        <f t="shared" si="915"/>
        <v>0</v>
      </c>
      <c r="BL321" s="909">
        <v>6</v>
      </c>
      <c r="BM321" s="910" t="str">
        <f t="shared" si="866"/>
        <v>BUKU PEMBANTU LS BENDAHARA</v>
      </c>
      <c r="BN321" s="911">
        <f t="shared" si="839"/>
        <v>0</v>
      </c>
      <c r="BO321" s="910">
        <f t="shared" si="922"/>
        <v>6</v>
      </c>
      <c r="BP321" s="912" t="str">
        <f t="shared" si="867"/>
        <v>BUKU PEMBANTU LS BENDAHARA</v>
      </c>
      <c r="BQ321" s="913">
        <f t="shared" si="840"/>
        <v>0</v>
      </c>
      <c r="BR321" s="702">
        <v>7</v>
      </c>
      <c r="BS321" s="650" t="str">
        <f t="shared" si="868"/>
        <v>BUKU PEMBANTU UANG MUKA PERJADIN</v>
      </c>
      <c r="BT321" s="651">
        <f t="shared" si="841"/>
        <v>0</v>
      </c>
      <c r="BU321" s="650">
        <f t="shared" si="923"/>
        <v>7</v>
      </c>
      <c r="BV321" s="649" t="str">
        <f t="shared" si="869"/>
        <v>BUKU PEMBANTU UANG MUKA PERJADIN</v>
      </c>
      <c r="BW321" s="709">
        <f t="shared" si="842"/>
        <v>0</v>
      </c>
      <c r="BX321" s="873">
        <v>8</v>
      </c>
      <c r="BY321" s="874" t="str">
        <f t="shared" si="870"/>
        <v>BUKU PEMBANTU PAJAK UP</v>
      </c>
      <c r="BZ321" s="875">
        <f t="shared" si="911"/>
        <v>0</v>
      </c>
      <c r="CA321" s="876">
        <f t="shared" si="924"/>
        <v>8</v>
      </c>
      <c r="CB321" s="874" t="str">
        <f t="shared" si="871"/>
        <v>BUKU PEMBANTU PAJAK UP</v>
      </c>
      <c r="CC321" s="877">
        <f t="shared" si="916"/>
        <v>0</v>
      </c>
      <c r="CD321" s="805">
        <v>9</v>
      </c>
      <c r="CE321" s="806" t="str">
        <f t="shared" si="872"/>
        <v>BUKU PEMBANTU BUNGA REKENING</v>
      </c>
      <c r="CF321" s="807">
        <f t="shared" si="843"/>
        <v>0</v>
      </c>
      <c r="CG321" s="806">
        <f t="shared" si="925"/>
        <v>9</v>
      </c>
      <c r="CH321" s="806" t="str">
        <f t="shared" si="873"/>
        <v>BUKU PEMBANTU BUNGA REKENING</v>
      </c>
      <c r="CI321" s="808">
        <f t="shared" si="844"/>
        <v>0</v>
      </c>
      <c r="CJ321" s="835">
        <v>10</v>
      </c>
      <c r="CK321" s="836" t="str">
        <f t="shared" si="874"/>
        <v>BUKU PEMBANTU PAJAK UP &amp; LS</v>
      </c>
      <c r="CL321" s="837">
        <f t="shared" si="875"/>
        <v>0</v>
      </c>
      <c r="CM321" s="836">
        <f t="shared" si="926"/>
        <v>10</v>
      </c>
      <c r="CN321" s="836" t="str">
        <f t="shared" si="876"/>
        <v>BUKU PEMBANTU PAJAK UP &amp; LS</v>
      </c>
      <c r="CO321" s="838">
        <f t="shared" si="877"/>
        <v>0</v>
      </c>
      <c r="CP321" s="786">
        <f t="shared" si="878"/>
        <v>0</v>
      </c>
      <c r="CQ321" s="787">
        <f t="shared" si="879"/>
        <v>0</v>
      </c>
      <c r="CR321" s="782">
        <f t="shared" si="880"/>
        <v>0</v>
      </c>
      <c r="CS321" s="733">
        <v>11</v>
      </c>
      <c r="CT321" s="734" t="str">
        <f t="shared" si="881"/>
        <v>BUKU PENGESAHAN BELANJA</v>
      </c>
      <c r="CU321" s="735">
        <f t="shared" si="882"/>
        <v>0</v>
      </c>
      <c r="CV321" s="734">
        <f t="shared" si="927"/>
        <v>11</v>
      </c>
      <c r="CW321" s="736" t="str">
        <f t="shared" si="883"/>
        <v>BUKU PENGESAHAN BELANJA</v>
      </c>
      <c r="CX321" s="737">
        <f t="shared" si="884"/>
        <v>0</v>
      </c>
      <c r="CY321" s="769">
        <v>12</v>
      </c>
      <c r="CZ321" s="770" t="str">
        <f t="shared" si="845"/>
        <v>BUKU PENGEMBALIAN BELANJA</v>
      </c>
      <c r="DA321" s="771">
        <f t="shared" si="910"/>
        <v>0</v>
      </c>
      <c r="DB321" s="770">
        <f t="shared" si="909"/>
        <v>12</v>
      </c>
      <c r="DC321" s="770" t="str">
        <f t="shared" si="885"/>
        <v>BUKU PENGEMBALIAN BELANJA</v>
      </c>
      <c r="DD321" s="772">
        <f t="shared" si="886"/>
        <v>0</v>
      </c>
    </row>
    <row r="322" spans="1:108" ht="11.25" customHeight="1" x14ac:dyDescent="0.2">
      <c r="A322" s="647"/>
      <c r="B322" s="63"/>
      <c r="C322" s="677"/>
      <c r="D322" s="601"/>
      <c r="E322" s="648"/>
      <c r="F322" s="610"/>
      <c r="G322" s="649"/>
      <c r="H322" s="650"/>
      <c r="I322" s="542"/>
      <c r="J322" s="650"/>
      <c r="K322" s="650"/>
      <c r="L322" s="529"/>
      <c r="M322" s="543"/>
      <c r="N322" s="543"/>
      <c r="O322" s="651">
        <f t="shared" si="846"/>
        <v>0</v>
      </c>
      <c r="P322" s="1090">
        <f t="shared" si="847"/>
        <v>0</v>
      </c>
      <c r="Q322" s="641">
        <f t="shared" si="825"/>
        <v>0</v>
      </c>
      <c r="R322" s="640">
        <v>1</v>
      </c>
      <c r="S322" s="640" t="str">
        <f t="shared" si="826"/>
        <v>BUKU KAS UMUM</v>
      </c>
      <c r="T322" s="641">
        <f t="shared" si="827"/>
        <v>0</v>
      </c>
      <c r="U322" s="641">
        <f t="shared" si="828"/>
        <v>0</v>
      </c>
      <c r="V322" s="641">
        <f t="shared" si="829"/>
        <v>0</v>
      </c>
      <c r="W322" s="1082">
        <f t="shared" si="848"/>
        <v>0</v>
      </c>
      <c r="X322" s="641">
        <f t="shared" si="830"/>
        <v>0</v>
      </c>
      <c r="Y322" s="640">
        <f t="shared" si="849"/>
        <v>1</v>
      </c>
      <c r="Z322" s="640" t="str">
        <f t="shared" si="831"/>
        <v>BUKU KAS UMUM</v>
      </c>
      <c r="AA322" s="1083">
        <f t="shared" si="832"/>
        <v>0</v>
      </c>
      <c r="AB322" s="1055">
        <v>10</v>
      </c>
      <c r="AC322" s="1056" t="str">
        <f t="shared" si="850"/>
        <v>BUKU PEMBANTU PAJAK UP &amp; LS</v>
      </c>
      <c r="AD322" s="1057">
        <f t="shared" si="851"/>
        <v>0</v>
      </c>
      <c r="AE322" s="1057">
        <f t="shared" si="852"/>
        <v>0</v>
      </c>
      <c r="AF322" s="1057">
        <f t="shared" si="853"/>
        <v>0</v>
      </c>
      <c r="AG322" s="1057">
        <f t="shared" si="854"/>
        <v>0</v>
      </c>
      <c r="AH322" s="1057">
        <f t="shared" si="855"/>
        <v>0</v>
      </c>
      <c r="AI322" s="1058">
        <f t="shared" si="917"/>
        <v>10</v>
      </c>
      <c r="AJ322" s="1058" t="str">
        <f t="shared" si="856"/>
        <v>BUKU PEMBANTU PAJAK UP &amp; LS</v>
      </c>
      <c r="AK322" s="1059">
        <f t="shared" si="833"/>
        <v>0</v>
      </c>
      <c r="AL322" s="1014">
        <v>2</v>
      </c>
      <c r="AM322" s="1015" t="str">
        <f t="shared" si="857"/>
        <v>BUKU PEMBANTU KAS TUNAI</v>
      </c>
      <c r="AN322" s="1016">
        <f t="shared" si="834"/>
        <v>0</v>
      </c>
      <c r="AO322" s="1015">
        <f t="shared" si="918"/>
        <v>2</v>
      </c>
      <c r="AP322" s="1015" t="str">
        <f t="shared" si="858"/>
        <v>BUKU PEMBANTU KAS TUNAI</v>
      </c>
      <c r="AQ322" s="1017">
        <f t="shared" si="912"/>
        <v>0</v>
      </c>
      <c r="AR322" s="979">
        <v>3</v>
      </c>
      <c r="AS322" s="980" t="str">
        <f t="shared" si="859"/>
        <v>BUKU PEMBANTU BANK</v>
      </c>
      <c r="AT322" s="981">
        <f t="shared" si="835"/>
        <v>0</v>
      </c>
      <c r="AU322" s="981">
        <f t="shared" si="836"/>
        <v>0</v>
      </c>
      <c r="AV322" s="982">
        <f t="shared" si="860"/>
        <v>0</v>
      </c>
      <c r="AW322" s="983">
        <f t="shared" si="919"/>
        <v>3</v>
      </c>
      <c r="AX322" s="980" t="str">
        <f t="shared" si="861"/>
        <v>BUKU PEMBANTU BANK</v>
      </c>
      <c r="AY322" s="984">
        <f t="shared" si="837"/>
        <v>0</v>
      </c>
      <c r="AZ322" s="702">
        <v>4</v>
      </c>
      <c r="BA322" s="649" t="str">
        <f t="shared" si="862"/>
        <v>BUKU PEMBANTU BPP</v>
      </c>
      <c r="BB322" s="651">
        <f t="shared" si="913"/>
        <v>0</v>
      </c>
      <c r="BC322" s="650">
        <f t="shared" si="920"/>
        <v>4</v>
      </c>
      <c r="BD322" s="649" t="str">
        <f t="shared" si="863"/>
        <v>BUKU PEMBANTU BPP</v>
      </c>
      <c r="BE322" s="709">
        <f t="shared" si="914"/>
        <v>0</v>
      </c>
      <c r="BF322" s="944">
        <v>5</v>
      </c>
      <c r="BG322" s="945" t="str">
        <f t="shared" si="864"/>
        <v>BUKU PEMBANTU UANG PERSEDIAAN</v>
      </c>
      <c r="BH322" s="946">
        <f t="shared" si="838"/>
        <v>0</v>
      </c>
      <c r="BI322" s="945">
        <f t="shared" si="921"/>
        <v>5</v>
      </c>
      <c r="BJ322" s="947" t="str">
        <f t="shared" si="865"/>
        <v>BUKU PEMBANTU UANG PERSEDIAAN</v>
      </c>
      <c r="BK322" s="948">
        <f t="shared" si="915"/>
        <v>0</v>
      </c>
      <c r="BL322" s="909">
        <v>6</v>
      </c>
      <c r="BM322" s="910" t="str">
        <f t="shared" si="866"/>
        <v>BUKU PEMBANTU LS BENDAHARA</v>
      </c>
      <c r="BN322" s="911">
        <f t="shared" si="839"/>
        <v>0</v>
      </c>
      <c r="BO322" s="910">
        <f t="shared" si="922"/>
        <v>6</v>
      </c>
      <c r="BP322" s="912" t="str">
        <f t="shared" si="867"/>
        <v>BUKU PEMBANTU LS BENDAHARA</v>
      </c>
      <c r="BQ322" s="913">
        <f t="shared" si="840"/>
        <v>0</v>
      </c>
      <c r="BR322" s="702">
        <v>7</v>
      </c>
      <c r="BS322" s="650" t="str">
        <f t="shared" si="868"/>
        <v>BUKU PEMBANTU UANG MUKA PERJADIN</v>
      </c>
      <c r="BT322" s="651">
        <f t="shared" si="841"/>
        <v>0</v>
      </c>
      <c r="BU322" s="650">
        <f t="shared" si="923"/>
        <v>7</v>
      </c>
      <c r="BV322" s="649" t="str">
        <f t="shared" si="869"/>
        <v>BUKU PEMBANTU UANG MUKA PERJADIN</v>
      </c>
      <c r="BW322" s="709">
        <f t="shared" si="842"/>
        <v>0</v>
      </c>
      <c r="BX322" s="873">
        <v>8</v>
      </c>
      <c r="BY322" s="874" t="str">
        <f t="shared" si="870"/>
        <v>BUKU PEMBANTU PAJAK UP</v>
      </c>
      <c r="BZ322" s="875">
        <f t="shared" si="911"/>
        <v>0</v>
      </c>
      <c r="CA322" s="876">
        <f t="shared" si="924"/>
        <v>8</v>
      </c>
      <c r="CB322" s="874" t="str">
        <f t="shared" si="871"/>
        <v>BUKU PEMBANTU PAJAK UP</v>
      </c>
      <c r="CC322" s="877">
        <f t="shared" si="916"/>
        <v>0</v>
      </c>
      <c r="CD322" s="805">
        <v>9</v>
      </c>
      <c r="CE322" s="806" t="str">
        <f t="shared" si="872"/>
        <v>BUKU PEMBANTU BUNGA REKENING</v>
      </c>
      <c r="CF322" s="807">
        <f t="shared" si="843"/>
        <v>0</v>
      </c>
      <c r="CG322" s="806">
        <f t="shared" si="925"/>
        <v>9</v>
      </c>
      <c r="CH322" s="806" t="str">
        <f t="shared" si="873"/>
        <v>BUKU PEMBANTU BUNGA REKENING</v>
      </c>
      <c r="CI322" s="808">
        <f t="shared" si="844"/>
        <v>0</v>
      </c>
      <c r="CJ322" s="835">
        <v>10</v>
      </c>
      <c r="CK322" s="836" t="str">
        <f t="shared" si="874"/>
        <v>BUKU PEMBANTU PAJAK UP &amp; LS</v>
      </c>
      <c r="CL322" s="837">
        <f t="shared" si="875"/>
        <v>0</v>
      </c>
      <c r="CM322" s="836">
        <f t="shared" si="926"/>
        <v>10</v>
      </c>
      <c r="CN322" s="836" t="str">
        <f t="shared" si="876"/>
        <v>BUKU PEMBANTU PAJAK UP &amp; LS</v>
      </c>
      <c r="CO322" s="838">
        <f t="shared" si="877"/>
        <v>0</v>
      </c>
      <c r="CP322" s="786">
        <f t="shared" si="878"/>
        <v>0</v>
      </c>
      <c r="CQ322" s="787">
        <f t="shared" si="879"/>
        <v>0</v>
      </c>
      <c r="CR322" s="782">
        <f t="shared" si="880"/>
        <v>0</v>
      </c>
      <c r="CS322" s="733">
        <v>11</v>
      </c>
      <c r="CT322" s="734" t="str">
        <f t="shared" si="881"/>
        <v>BUKU PENGESAHAN BELANJA</v>
      </c>
      <c r="CU322" s="735">
        <f t="shared" si="882"/>
        <v>0</v>
      </c>
      <c r="CV322" s="734">
        <f t="shared" si="927"/>
        <v>11</v>
      </c>
      <c r="CW322" s="736" t="str">
        <f t="shared" si="883"/>
        <v>BUKU PENGESAHAN BELANJA</v>
      </c>
      <c r="CX322" s="737">
        <f t="shared" si="884"/>
        <v>0</v>
      </c>
      <c r="CY322" s="769">
        <v>12</v>
      </c>
      <c r="CZ322" s="770" t="str">
        <f t="shared" si="845"/>
        <v>BUKU PENGEMBALIAN BELANJA</v>
      </c>
      <c r="DA322" s="771">
        <f t="shared" si="910"/>
        <v>0</v>
      </c>
      <c r="DB322" s="770">
        <f t="shared" si="909"/>
        <v>12</v>
      </c>
      <c r="DC322" s="770" t="str">
        <f t="shared" si="885"/>
        <v>BUKU PENGEMBALIAN BELANJA</v>
      </c>
      <c r="DD322" s="772">
        <f t="shared" si="886"/>
        <v>0</v>
      </c>
    </row>
    <row r="323" spans="1:108" ht="11.25" customHeight="1" x14ac:dyDescent="0.2">
      <c r="A323" s="647"/>
      <c r="B323" s="63"/>
      <c r="C323" s="677"/>
      <c r="D323" s="540"/>
      <c r="E323" s="648"/>
      <c r="F323" s="610"/>
      <c r="G323" s="649"/>
      <c r="H323" s="650"/>
      <c r="I323" s="542"/>
      <c r="J323" s="650"/>
      <c r="K323" s="650"/>
      <c r="L323" s="529"/>
      <c r="M323" s="543"/>
      <c r="N323" s="543"/>
      <c r="O323" s="651">
        <f t="shared" si="846"/>
        <v>0</v>
      </c>
      <c r="P323" s="1090">
        <f t="shared" si="847"/>
        <v>0</v>
      </c>
      <c r="Q323" s="641">
        <f t="shared" si="825"/>
        <v>0</v>
      </c>
      <c r="R323" s="640">
        <v>1</v>
      </c>
      <c r="S323" s="640" t="str">
        <f t="shared" si="826"/>
        <v>BUKU KAS UMUM</v>
      </c>
      <c r="T323" s="641">
        <f t="shared" si="827"/>
        <v>0</v>
      </c>
      <c r="U323" s="641">
        <f t="shared" si="828"/>
        <v>0</v>
      </c>
      <c r="V323" s="641">
        <f t="shared" si="829"/>
        <v>0</v>
      </c>
      <c r="W323" s="1082">
        <f t="shared" si="848"/>
        <v>0</v>
      </c>
      <c r="X323" s="641">
        <f t="shared" si="830"/>
        <v>0</v>
      </c>
      <c r="Y323" s="640">
        <f t="shared" si="849"/>
        <v>1</v>
      </c>
      <c r="Z323" s="640" t="str">
        <f t="shared" si="831"/>
        <v>BUKU KAS UMUM</v>
      </c>
      <c r="AA323" s="1083">
        <f t="shared" si="832"/>
        <v>0</v>
      </c>
      <c r="AB323" s="1055">
        <v>10</v>
      </c>
      <c r="AC323" s="1056" t="str">
        <f t="shared" si="850"/>
        <v>BUKU PEMBANTU PAJAK UP &amp; LS</v>
      </c>
      <c r="AD323" s="1057">
        <f t="shared" si="851"/>
        <v>0</v>
      </c>
      <c r="AE323" s="1057">
        <f t="shared" si="852"/>
        <v>0</v>
      </c>
      <c r="AF323" s="1057">
        <f t="shared" si="853"/>
        <v>0</v>
      </c>
      <c r="AG323" s="1057">
        <f t="shared" si="854"/>
        <v>0</v>
      </c>
      <c r="AH323" s="1057">
        <f t="shared" si="855"/>
        <v>0</v>
      </c>
      <c r="AI323" s="1058">
        <f t="shared" si="917"/>
        <v>10</v>
      </c>
      <c r="AJ323" s="1058" t="str">
        <f t="shared" si="856"/>
        <v>BUKU PEMBANTU PAJAK UP &amp; LS</v>
      </c>
      <c r="AK323" s="1059">
        <f t="shared" si="833"/>
        <v>0</v>
      </c>
      <c r="AL323" s="1014">
        <v>2</v>
      </c>
      <c r="AM323" s="1015" t="str">
        <f t="shared" si="857"/>
        <v>BUKU PEMBANTU KAS TUNAI</v>
      </c>
      <c r="AN323" s="1016">
        <f t="shared" si="834"/>
        <v>0</v>
      </c>
      <c r="AO323" s="1015">
        <f t="shared" si="918"/>
        <v>2</v>
      </c>
      <c r="AP323" s="1015" t="str">
        <f t="shared" si="858"/>
        <v>BUKU PEMBANTU KAS TUNAI</v>
      </c>
      <c r="AQ323" s="1017">
        <f t="shared" si="912"/>
        <v>0</v>
      </c>
      <c r="AR323" s="979">
        <v>3</v>
      </c>
      <c r="AS323" s="980" t="str">
        <f t="shared" si="859"/>
        <v>BUKU PEMBANTU BANK</v>
      </c>
      <c r="AT323" s="981">
        <f t="shared" si="835"/>
        <v>0</v>
      </c>
      <c r="AU323" s="981">
        <f t="shared" si="836"/>
        <v>0</v>
      </c>
      <c r="AV323" s="982">
        <f t="shared" si="860"/>
        <v>0</v>
      </c>
      <c r="AW323" s="983">
        <f t="shared" si="919"/>
        <v>3</v>
      </c>
      <c r="AX323" s="980" t="str">
        <f t="shared" si="861"/>
        <v>BUKU PEMBANTU BANK</v>
      </c>
      <c r="AY323" s="984">
        <f t="shared" si="837"/>
        <v>0</v>
      </c>
      <c r="AZ323" s="702">
        <v>4</v>
      </c>
      <c r="BA323" s="649" t="str">
        <f t="shared" si="862"/>
        <v>BUKU PEMBANTU BPP</v>
      </c>
      <c r="BB323" s="651">
        <f t="shared" si="913"/>
        <v>0</v>
      </c>
      <c r="BC323" s="650">
        <f t="shared" si="920"/>
        <v>4</v>
      </c>
      <c r="BD323" s="649" t="str">
        <f t="shared" si="863"/>
        <v>BUKU PEMBANTU BPP</v>
      </c>
      <c r="BE323" s="709">
        <f t="shared" si="914"/>
        <v>0</v>
      </c>
      <c r="BF323" s="944">
        <v>5</v>
      </c>
      <c r="BG323" s="945" t="str">
        <f t="shared" si="864"/>
        <v>BUKU PEMBANTU UANG PERSEDIAAN</v>
      </c>
      <c r="BH323" s="946">
        <f t="shared" si="838"/>
        <v>0</v>
      </c>
      <c r="BI323" s="945">
        <f t="shared" si="921"/>
        <v>5</v>
      </c>
      <c r="BJ323" s="947" t="str">
        <f t="shared" si="865"/>
        <v>BUKU PEMBANTU UANG PERSEDIAAN</v>
      </c>
      <c r="BK323" s="948">
        <f t="shared" si="915"/>
        <v>0</v>
      </c>
      <c r="BL323" s="909">
        <v>6</v>
      </c>
      <c r="BM323" s="910" t="str">
        <f t="shared" si="866"/>
        <v>BUKU PEMBANTU LS BENDAHARA</v>
      </c>
      <c r="BN323" s="911">
        <f t="shared" si="839"/>
        <v>0</v>
      </c>
      <c r="BO323" s="910">
        <f t="shared" si="922"/>
        <v>6</v>
      </c>
      <c r="BP323" s="912" t="str">
        <f t="shared" si="867"/>
        <v>BUKU PEMBANTU LS BENDAHARA</v>
      </c>
      <c r="BQ323" s="913">
        <f t="shared" si="840"/>
        <v>0</v>
      </c>
      <c r="BR323" s="702">
        <v>7</v>
      </c>
      <c r="BS323" s="650" t="str">
        <f t="shared" si="868"/>
        <v>BUKU PEMBANTU UANG MUKA PERJADIN</v>
      </c>
      <c r="BT323" s="651">
        <f t="shared" si="841"/>
        <v>0</v>
      </c>
      <c r="BU323" s="650">
        <f t="shared" si="923"/>
        <v>7</v>
      </c>
      <c r="BV323" s="649" t="str">
        <f t="shared" si="869"/>
        <v>BUKU PEMBANTU UANG MUKA PERJADIN</v>
      </c>
      <c r="BW323" s="709">
        <f t="shared" si="842"/>
        <v>0</v>
      </c>
      <c r="BX323" s="873">
        <v>8</v>
      </c>
      <c r="BY323" s="874" t="str">
        <f t="shared" si="870"/>
        <v>BUKU PEMBANTU PAJAK UP</v>
      </c>
      <c r="BZ323" s="875">
        <f t="shared" si="911"/>
        <v>0</v>
      </c>
      <c r="CA323" s="876">
        <f t="shared" si="924"/>
        <v>8</v>
      </c>
      <c r="CB323" s="874" t="str">
        <f t="shared" si="871"/>
        <v>BUKU PEMBANTU PAJAK UP</v>
      </c>
      <c r="CC323" s="877">
        <f t="shared" si="916"/>
        <v>0</v>
      </c>
      <c r="CD323" s="805">
        <v>9</v>
      </c>
      <c r="CE323" s="806" t="str">
        <f t="shared" si="872"/>
        <v>BUKU PEMBANTU BUNGA REKENING</v>
      </c>
      <c r="CF323" s="807">
        <f t="shared" si="843"/>
        <v>0</v>
      </c>
      <c r="CG323" s="806">
        <f t="shared" si="925"/>
        <v>9</v>
      </c>
      <c r="CH323" s="806" t="str">
        <f t="shared" si="873"/>
        <v>BUKU PEMBANTU BUNGA REKENING</v>
      </c>
      <c r="CI323" s="808">
        <f t="shared" si="844"/>
        <v>0</v>
      </c>
      <c r="CJ323" s="835">
        <v>10</v>
      </c>
      <c r="CK323" s="836" t="str">
        <f t="shared" si="874"/>
        <v>BUKU PEMBANTU PAJAK UP &amp; LS</v>
      </c>
      <c r="CL323" s="837">
        <f t="shared" si="875"/>
        <v>0</v>
      </c>
      <c r="CM323" s="836">
        <f t="shared" si="926"/>
        <v>10</v>
      </c>
      <c r="CN323" s="836" t="str">
        <f t="shared" si="876"/>
        <v>BUKU PEMBANTU PAJAK UP &amp; LS</v>
      </c>
      <c r="CO323" s="838">
        <f t="shared" si="877"/>
        <v>0</v>
      </c>
      <c r="CP323" s="786">
        <f t="shared" si="878"/>
        <v>0</v>
      </c>
      <c r="CQ323" s="787">
        <f t="shared" si="879"/>
        <v>0</v>
      </c>
      <c r="CR323" s="782">
        <f t="shared" si="880"/>
        <v>0</v>
      </c>
      <c r="CS323" s="733">
        <v>11</v>
      </c>
      <c r="CT323" s="734" t="str">
        <f t="shared" si="881"/>
        <v>BUKU PENGESAHAN BELANJA</v>
      </c>
      <c r="CU323" s="735">
        <f t="shared" si="882"/>
        <v>0</v>
      </c>
      <c r="CV323" s="734">
        <f t="shared" si="927"/>
        <v>11</v>
      </c>
      <c r="CW323" s="736" t="str">
        <f t="shared" si="883"/>
        <v>BUKU PENGESAHAN BELANJA</v>
      </c>
      <c r="CX323" s="737">
        <f t="shared" si="884"/>
        <v>0</v>
      </c>
      <c r="CY323" s="769">
        <v>12</v>
      </c>
      <c r="CZ323" s="770" t="str">
        <f t="shared" si="845"/>
        <v>BUKU PENGEMBALIAN BELANJA</v>
      </c>
      <c r="DA323" s="771">
        <f t="shared" si="910"/>
        <v>0</v>
      </c>
      <c r="DB323" s="770">
        <f t="shared" si="909"/>
        <v>12</v>
      </c>
      <c r="DC323" s="770" t="str">
        <f t="shared" si="885"/>
        <v>BUKU PENGEMBALIAN BELANJA</v>
      </c>
      <c r="DD323" s="772">
        <f t="shared" si="886"/>
        <v>0</v>
      </c>
    </row>
    <row r="324" spans="1:108" ht="11.25" customHeight="1" x14ac:dyDescent="0.2">
      <c r="A324" s="647"/>
      <c r="B324" s="63"/>
      <c r="C324" s="677"/>
      <c r="D324" s="601"/>
      <c r="E324" s="648"/>
      <c r="F324" s="610"/>
      <c r="G324" s="649"/>
      <c r="H324" s="650"/>
      <c r="I324" s="542"/>
      <c r="J324" s="650"/>
      <c r="K324" s="650"/>
      <c r="L324" s="529"/>
      <c r="M324" s="543"/>
      <c r="N324" s="650"/>
      <c r="O324" s="651">
        <f t="shared" si="846"/>
        <v>0</v>
      </c>
      <c r="P324" s="1090">
        <f t="shared" si="847"/>
        <v>0</v>
      </c>
      <c r="Q324" s="641">
        <f t="shared" si="825"/>
        <v>0</v>
      </c>
      <c r="R324" s="640">
        <v>1</v>
      </c>
      <c r="S324" s="640" t="str">
        <f t="shared" si="826"/>
        <v>BUKU KAS UMUM</v>
      </c>
      <c r="T324" s="641">
        <f t="shared" si="827"/>
        <v>0</v>
      </c>
      <c r="U324" s="641">
        <f t="shared" si="828"/>
        <v>0</v>
      </c>
      <c r="V324" s="641">
        <f t="shared" si="829"/>
        <v>0</v>
      </c>
      <c r="W324" s="1082">
        <f t="shared" si="848"/>
        <v>0</v>
      </c>
      <c r="X324" s="641">
        <f t="shared" si="830"/>
        <v>0</v>
      </c>
      <c r="Y324" s="640">
        <f t="shared" si="849"/>
        <v>1</v>
      </c>
      <c r="Z324" s="640" t="str">
        <f t="shared" si="831"/>
        <v>BUKU KAS UMUM</v>
      </c>
      <c r="AA324" s="1083">
        <f t="shared" si="832"/>
        <v>0</v>
      </c>
      <c r="AB324" s="1055">
        <v>10</v>
      </c>
      <c r="AC324" s="1056" t="str">
        <f t="shared" si="850"/>
        <v>BUKU PEMBANTU PAJAK UP &amp; LS</v>
      </c>
      <c r="AD324" s="1057">
        <f t="shared" si="851"/>
        <v>0</v>
      </c>
      <c r="AE324" s="1057">
        <f t="shared" si="852"/>
        <v>0</v>
      </c>
      <c r="AF324" s="1057">
        <f t="shared" si="853"/>
        <v>0</v>
      </c>
      <c r="AG324" s="1057">
        <f t="shared" si="854"/>
        <v>0</v>
      </c>
      <c r="AH324" s="1057">
        <f t="shared" si="855"/>
        <v>0</v>
      </c>
      <c r="AI324" s="1058">
        <f t="shared" si="917"/>
        <v>10</v>
      </c>
      <c r="AJ324" s="1058" t="str">
        <f t="shared" si="856"/>
        <v>BUKU PEMBANTU PAJAK UP &amp; LS</v>
      </c>
      <c r="AK324" s="1059">
        <f t="shared" si="833"/>
        <v>0</v>
      </c>
      <c r="AL324" s="1014">
        <v>2</v>
      </c>
      <c r="AM324" s="1015" t="str">
        <f t="shared" si="857"/>
        <v>BUKU PEMBANTU KAS TUNAI</v>
      </c>
      <c r="AN324" s="1016">
        <f t="shared" si="834"/>
        <v>0</v>
      </c>
      <c r="AO324" s="1015">
        <f t="shared" si="918"/>
        <v>2</v>
      </c>
      <c r="AP324" s="1015" t="str">
        <f t="shared" si="858"/>
        <v>BUKU PEMBANTU KAS TUNAI</v>
      </c>
      <c r="AQ324" s="1017">
        <f t="shared" si="912"/>
        <v>0</v>
      </c>
      <c r="AR324" s="979">
        <v>3</v>
      </c>
      <c r="AS324" s="980" t="str">
        <f t="shared" si="859"/>
        <v>BUKU PEMBANTU BANK</v>
      </c>
      <c r="AT324" s="981">
        <f t="shared" si="835"/>
        <v>0</v>
      </c>
      <c r="AU324" s="981">
        <f t="shared" si="836"/>
        <v>0</v>
      </c>
      <c r="AV324" s="982">
        <f t="shared" si="860"/>
        <v>0</v>
      </c>
      <c r="AW324" s="983">
        <f t="shared" si="919"/>
        <v>3</v>
      </c>
      <c r="AX324" s="980" t="str">
        <f t="shared" si="861"/>
        <v>BUKU PEMBANTU BANK</v>
      </c>
      <c r="AY324" s="984">
        <f t="shared" si="837"/>
        <v>0</v>
      </c>
      <c r="AZ324" s="702">
        <v>4</v>
      </c>
      <c r="BA324" s="649" t="str">
        <f t="shared" si="862"/>
        <v>BUKU PEMBANTU BPP</v>
      </c>
      <c r="BB324" s="651">
        <f t="shared" si="913"/>
        <v>0</v>
      </c>
      <c r="BC324" s="650">
        <f t="shared" si="920"/>
        <v>4</v>
      </c>
      <c r="BD324" s="649" t="str">
        <f t="shared" si="863"/>
        <v>BUKU PEMBANTU BPP</v>
      </c>
      <c r="BE324" s="709">
        <f t="shared" si="914"/>
        <v>0</v>
      </c>
      <c r="BF324" s="944">
        <v>5</v>
      </c>
      <c r="BG324" s="945" t="str">
        <f t="shared" si="864"/>
        <v>BUKU PEMBANTU UANG PERSEDIAAN</v>
      </c>
      <c r="BH324" s="946">
        <f t="shared" si="838"/>
        <v>0</v>
      </c>
      <c r="BI324" s="945">
        <f t="shared" si="921"/>
        <v>5</v>
      </c>
      <c r="BJ324" s="947" t="str">
        <f t="shared" si="865"/>
        <v>BUKU PEMBANTU UANG PERSEDIAAN</v>
      </c>
      <c r="BK324" s="948">
        <f t="shared" si="915"/>
        <v>0</v>
      </c>
      <c r="BL324" s="909">
        <v>6</v>
      </c>
      <c r="BM324" s="910" t="str">
        <f t="shared" si="866"/>
        <v>BUKU PEMBANTU LS BENDAHARA</v>
      </c>
      <c r="BN324" s="911">
        <f t="shared" si="839"/>
        <v>0</v>
      </c>
      <c r="BO324" s="910">
        <f t="shared" si="922"/>
        <v>6</v>
      </c>
      <c r="BP324" s="912" t="str">
        <f t="shared" si="867"/>
        <v>BUKU PEMBANTU LS BENDAHARA</v>
      </c>
      <c r="BQ324" s="913">
        <f t="shared" si="840"/>
        <v>0</v>
      </c>
      <c r="BR324" s="702">
        <v>7</v>
      </c>
      <c r="BS324" s="650" t="str">
        <f t="shared" si="868"/>
        <v>BUKU PEMBANTU UANG MUKA PERJADIN</v>
      </c>
      <c r="BT324" s="651">
        <f t="shared" si="841"/>
        <v>0</v>
      </c>
      <c r="BU324" s="650">
        <f t="shared" si="923"/>
        <v>7</v>
      </c>
      <c r="BV324" s="649" t="str">
        <f t="shared" si="869"/>
        <v>BUKU PEMBANTU UANG MUKA PERJADIN</v>
      </c>
      <c r="BW324" s="709">
        <f t="shared" si="842"/>
        <v>0</v>
      </c>
      <c r="BX324" s="873">
        <v>8</v>
      </c>
      <c r="BY324" s="874" t="str">
        <f t="shared" si="870"/>
        <v>BUKU PEMBANTU PAJAK UP</v>
      </c>
      <c r="BZ324" s="875">
        <f t="shared" si="911"/>
        <v>0</v>
      </c>
      <c r="CA324" s="876">
        <f t="shared" si="924"/>
        <v>8</v>
      </c>
      <c r="CB324" s="874" t="str">
        <f t="shared" si="871"/>
        <v>BUKU PEMBANTU PAJAK UP</v>
      </c>
      <c r="CC324" s="877">
        <f t="shared" si="916"/>
        <v>0</v>
      </c>
      <c r="CD324" s="805">
        <v>9</v>
      </c>
      <c r="CE324" s="806" t="str">
        <f t="shared" si="872"/>
        <v>BUKU PEMBANTU BUNGA REKENING</v>
      </c>
      <c r="CF324" s="807">
        <f t="shared" si="843"/>
        <v>0</v>
      </c>
      <c r="CG324" s="806">
        <f t="shared" si="925"/>
        <v>9</v>
      </c>
      <c r="CH324" s="806" t="str">
        <f t="shared" si="873"/>
        <v>BUKU PEMBANTU BUNGA REKENING</v>
      </c>
      <c r="CI324" s="808">
        <f t="shared" si="844"/>
        <v>0</v>
      </c>
      <c r="CJ324" s="835">
        <v>10</v>
      </c>
      <c r="CK324" s="836" t="str">
        <f t="shared" si="874"/>
        <v>BUKU PEMBANTU PAJAK UP &amp; LS</v>
      </c>
      <c r="CL324" s="837">
        <f t="shared" si="875"/>
        <v>0</v>
      </c>
      <c r="CM324" s="836">
        <f t="shared" si="926"/>
        <v>10</v>
      </c>
      <c r="CN324" s="836" t="str">
        <f t="shared" si="876"/>
        <v>BUKU PEMBANTU PAJAK UP &amp; LS</v>
      </c>
      <c r="CO324" s="838">
        <f t="shared" si="877"/>
        <v>0</v>
      </c>
      <c r="CP324" s="786">
        <f t="shared" si="878"/>
        <v>0</v>
      </c>
      <c r="CQ324" s="787">
        <f t="shared" si="879"/>
        <v>0</v>
      </c>
      <c r="CR324" s="782">
        <f t="shared" si="880"/>
        <v>0</v>
      </c>
      <c r="CS324" s="733">
        <v>11</v>
      </c>
      <c r="CT324" s="734" t="str">
        <f t="shared" si="881"/>
        <v>BUKU PENGESAHAN BELANJA</v>
      </c>
      <c r="CU324" s="735">
        <f t="shared" si="882"/>
        <v>0</v>
      </c>
      <c r="CV324" s="734">
        <f t="shared" si="927"/>
        <v>11</v>
      </c>
      <c r="CW324" s="736" t="str">
        <f t="shared" si="883"/>
        <v>BUKU PENGESAHAN BELANJA</v>
      </c>
      <c r="CX324" s="737">
        <f t="shared" si="884"/>
        <v>0</v>
      </c>
      <c r="CY324" s="769">
        <v>12</v>
      </c>
      <c r="CZ324" s="770" t="str">
        <f t="shared" si="845"/>
        <v>BUKU PENGEMBALIAN BELANJA</v>
      </c>
      <c r="DA324" s="771">
        <f t="shared" si="910"/>
        <v>0</v>
      </c>
      <c r="DB324" s="770">
        <f t="shared" si="909"/>
        <v>12</v>
      </c>
      <c r="DC324" s="770" t="str">
        <f t="shared" si="885"/>
        <v>BUKU PENGEMBALIAN BELANJA</v>
      </c>
      <c r="DD324" s="772">
        <f t="shared" si="886"/>
        <v>0</v>
      </c>
    </row>
    <row r="325" spans="1:108" ht="11.25" customHeight="1" x14ac:dyDescent="0.2">
      <c r="A325" s="647"/>
      <c r="B325" s="63"/>
      <c r="C325" s="677"/>
      <c r="D325" s="540"/>
      <c r="E325" s="648"/>
      <c r="F325" s="610"/>
      <c r="G325" s="649"/>
      <c r="H325" s="650"/>
      <c r="I325" s="542"/>
      <c r="J325" s="650"/>
      <c r="K325" s="650"/>
      <c r="L325" s="529"/>
      <c r="M325" s="543"/>
      <c r="N325" s="650"/>
      <c r="O325" s="651">
        <f t="shared" si="846"/>
        <v>0</v>
      </c>
      <c r="P325" s="1090">
        <f t="shared" si="847"/>
        <v>0</v>
      </c>
      <c r="Q325" s="641">
        <f t="shared" si="825"/>
        <v>0</v>
      </c>
      <c r="R325" s="640">
        <v>1</v>
      </c>
      <c r="S325" s="640" t="str">
        <f t="shared" si="826"/>
        <v>BUKU KAS UMUM</v>
      </c>
      <c r="T325" s="641">
        <f t="shared" si="827"/>
        <v>0</v>
      </c>
      <c r="U325" s="641">
        <f t="shared" si="828"/>
        <v>0</v>
      </c>
      <c r="V325" s="641">
        <f t="shared" si="829"/>
        <v>0</v>
      </c>
      <c r="W325" s="1082">
        <f t="shared" si="848"/>
        <v>0</v>
      </c>
      <c r="X325" s="641">
        <f t="shared" si="830"/>
        <v>0</v>
      </c>
      <c r="Y325" s="640">
        <f t="shared" si="849"/>
        <v>1</v>
      </c>
      <c r="Z325" s="640" t="str">
        <f t="shared" si="831"/>
        <v>BUKU KAS UMUM</v>
      </c>
      <c r="AA325" s="1083">
        <f t="shared" si="832"/>
        <v>0</v>
      </c>
      <c r="AB325" s="1055">
        <v>10</v>
      </c>
      <c r="AC325" s="1056" t="str">
        <f t="shared" si="850"/>
        <v>BUKU PEMBANTU PAJAK UP &amp; LS</v>
      </c>
      <c r="AD325" s="1057">
        <f t="shared" si="851"/>
        <v>0</v>
      </c>
      <c r="AE325" s="1057">
        <f t="shared" si="852"/>
        <v>0</v>
      </c>
      <c r="AF325" s="1057">
        <f t="shared" si="853"/>
        <v>0</v>
      </c>
      <c r="AG325" s="1057">
        <f t="shared" si="854"/>
        <v>0</v>
      </c>
      <c r="AH325" s="1057">
        <f t="shared" si="855"/>
        <v>0</v>
      </c>
      <c r="AI325" s="1058">
        <f t="shared" si="917"/>
        <v>10</v>
      </c>
      <c r="AJ325" s="1058" t="str">
        <f t="shared" si="856"/>
        <v>BUKU PEMBANTU PAJAK UP &amp; LS</v>
      </c>
      <c r="AK325" s="1059">
        <f t="shared" si="833"/>
        <v>0</v>
      </c>
      <c r="AL325" s="1014">
        <v>2</v>
      </c>
      <c r="AM325" s="1015" t="str">
        <f t="shared" si="857"/>
        <v>BUKU PEMBANTU KAS TUNAI</v>
      </c>
      <c r="AN325" s="1016">
        <f t="shared" si="834"/>
        <v>0</v>
      </c>
      <c r="AO325" s="1015">
        <f t="shared" si="918"/>
        <v>2</v>
      </c>
      <c r="AP325" s="1015" t="str">
        <f t="shared" si="858"/>
        <v>BUKU PEMBANTU KAS TUNAI</v>
      </c>
      <c r="AQ325" s="1017">
        <f t="shared" si="912"/>
        <v>0</v>
      </c>
      <c r="AR325" s="979">
        <v>3</v>
      </c>
      <c r="AS325" s="980" t="str">
        <f t="shared" si="859"/>
        <v>BUKU PEMBANTU BANK</v>
      </c>
      <c r="AT325" s="981">
        <f t="shared" si="835"/>
        <v>0</v>
      </c>
      <c r="AU325" s="981">
        <f t="shared" si="836"/>
        <v>0</v>
      </c>
      <c r="AV325" s="982">
        <f t="shared" si="860"/>
        <v>0</v>
      </c>
      <c r="AW325" s="983">
        <f t="shared" si="919"/>
        <v>3</v>
      </c>
      <c r="AX325" s="980" t="str">
        <f t="shared" si="861"/>
        <v>BUKU PEMBANTU BANK</v>
      </c>
      <c r="AY325" s="984">
        <f t="shared" si="837"/>
        <v>0</v>
      </c>
      <c r="AZ325" s="702">
        <v>4</v>
      </c>
      <c r="BA325" s="649" t="str">
        <f t="shared" si="862"/>
        <v>BUKU PEMBANTU BPP</v>
      </c>
      <c r="BB325" s="651">
        <f t="shared" si="913"/>
        <v>0</v>
      </c>
      <c r="BC325" s="650">
        <f t="shared" si="920"/>
        <v>4</v>
      </c>
      <c r="BD325" s="649" t="str">
        <f t="shared" si="863"/>
        <v>BUKU PEMBANTU BPP</v>
      </c>
      <c r="BE325" s="709">
        <f t="shared" si="914"/>
        <v>0</v>
      </c>
      <c r="BF325" s="944">
        <v>5</v>
      </c>
      <c r="BG325" s="945" t="str">
        <f t="shared" si="864"/>
        <v>BUKU PEMBANTU UANG PERSEDIAAN</v>
      </c>
      <c r="BH325" s="946">
        <f t="shared" si="838"/>
        <v>0</v>
      </c>
      <c r="BI325" s="945">
        <f t="shared" si="921"/>
        <v>5</v>
      </c>
      <c r="BJ325" s="947" t="str">
        <f t="shared" si="865"/>
        <v>BUKU PEMBANTU UANG PERSEDIAAN</v>
      </c>
      <c r="BK325" s="948">
        <f t="shared" si="915"/>
        <v>0</v>
      </c>
      <c r="BL325" s="909">
        <v>6</v>
      </c>
      <c r="BM325" s="910" t="str">
        <f t="shared" si="866"/>
        <v>BUKU PEMBANTU LS BENDAHARA</v>
      </c>
      <c r="BN325" s="911">
        <f t="shared" si="839"/>
        <v>0</v>
      </c>
      <c r="BO325" s="910">
        <f t="shared" si="922"/>
        <v>6</v>
      </c>
      <c r="BP325" s="912" t="str">
        <f t="shared" si="867"/>
        <v>BUKU PEMBANTU LS BENDAHARA</v>
      </c>
      <c r="BQ325" s="913">
        <f t="shared" si="840"/>
        <v>0</v>
      </c>
      <c r="BR325" s="702">
        <v>7</v>
      </c>
      <c r="BS325" s="650" t="str">
        <f t="shared" si="868"/>
        <v>BUKU PEMBANTU UANG MUKA PERJADIN</v>
      </c>
      <c r="BT325" s="651">
        <f t="shared" si="841"/>
        <v>0</v>
      </c>
      <c r="BU325" s="650">
        <f t="shared" si="923"/>
        <v>7</v>
      </c>
      <c r="BV325" s="649" t="str">
        <f t="shared" si="869"/>
        <v>BUKU PEMBANTU UANG MUKA PERJADIN</v>
      </c>
      <c r="BW325" s="709">
        <f t="shared" si="842"/>
        <v>0</v>
      </c>
      <c r="BX325" s="873">
        <v>8</v>
      </c>
      <c r="BY325" s="874" t="str">
        <f t="shared" si="870"/>
        <v>BUKU PEMBANTU PAJAK UP</v>
      </c>
      <c r="BZ325" s="875">
        <f t="shared" si="911"/>
        <v>0</v>
      </c>
      <c r="CA325" s="876">
        <f t="shared" si="924"/>
        <v>8</v>
      </c>
      <c r="CB325" s="874" t="str">
        <f t="shared" si="871"/>
        <v>BUKU PEMBANTU PAJAK UP</v>
      </c>
      <c r="CC325" s="877">
        <f t="shared" si="916"/>
        <v>0</v>
      </c>
      <c r="CD325" s="805">
        <v>9</v>
      </c>
      <c r="CE325" s="806" t="str">
        <f t="shared" si="872"/>
        <v>BUKU PEMBANTU BUNGA REKENING</v>
      </c>
      <c r="CF325" s="807">
        <f t="shared" si="843"/>
        <v>0</v>
      </c>
      <c r="CG325" s="806">
        <f t="shared" si="925"/>
        <v>9</v>
      </c>
      <c r="CH325" s="806" t="str">
        <f t="shared" si="873"/>
        <v>BUKU PEMBANTU BUNGA REKENING</v>
      </c>
      <c r="CI325" s="808">
        <f t="shared" si="844"/>
        <v>0</v>
      </c>
      <c r="CJ325" s="835">
        <v>10</v>
      </c>
      <c r="CK325" s="836" t="str">
        <f t="shared" si="874"/>
        <v>BUKU PEMBANTU PAJAK UP &amp; LS</v>
      </c>
      <c r="CL325" s="837">
        <f t="shared" si="875"/>
        <v>0</v>
      </c>
      <c r="CM325" s="836">
        <f t="shared" si="926"/>
        <v>10</v>
      </c>
      <c r="CN325" s="836" t="str">
        <f t="shared" si="876"/>
        <v>BUKU PEMBANTU PAJAK UP &amp; LS</v>
      </c>
      <c r="CO325" s="838">
        <f t="shared" si="877"/>
        <v>0</v>
      </c>
      <c r="CP325" s="786">
        <f t="shared" si="878"/>
        <v>0</v>
      </c>
      <c r="CQ325" s="787">
        <f t="shared" si="879"/>
        <v>0</v>
      </c>
      <c r="CR325" s="782">
        <f t="shared" si="880"/>
        <v>0</v>
      </c>
      <c r="CS325" s="733">
        <v>11</v>
      </c>
      <c r="CT325" s="734" t="str">
        <f t="shared" si="881"/>
        <v>BUKU PENGESAHAN BELANJA</v>
      </c>
      <c r="CU325" s="735">
        <f t="shared" si="882"/>
        <v>0</v>
      </c>
      <c r="CV325" s="734">
        <f t="shared" si="927"/>
        <v>11</v>
      </c>
      <c r="CW325" s="736" t="str">
        <f t="shared" si="883"/>
        <v>BUKU PENGESAHAN BELANJA</v>
      </c>
      <c r="CX325" s="737">
        <f t="shared" si="884"/>
        <v>0</v>
      </c>
      <c r="CY325" s="769">
        <v>12</v>
      </c>
      <c r="CZ325" s="770" t="str">
        <f t="shared" si="845"/>
        <v>BUKU PENGEMBALIAN BELANJA</v>
      </c>
      <c r="DA325" s="771">
        <f t="shared" si="910"/>
        <v>0</v>
      </c>
      <c r="DB325" s="770">
        <f t="shared" si="909"/>
        <v>12</v>
      </c>
      <c r="DC325" s="770" t="str">
        <f t="shared" si="885"/>
        <v>BUKU PENGEMBALIAN BELANJA</v>
      </c>
      <c r="DD325" s="772">
        <f t="shared" si="886"/>
        <v>0</v>
      </c>
    </row>
    <row r="326" spans="1:108" ht="11.25" customHeight="1" x14ac:dyDescent="0.2">
      <c r="A326" s="647"/>
      <c r="B326" s="63"/>
      <c r="C326" s="677"/>
      <c r="D326" s="601"/>
      <c r="E326" s="648"/>
      <c r="F326" s="610"/>
      <c r="G326" s="649"/>
      <c r="H326" s="650"/>
      <c r="I326" s="542"/>
      <c r="J326" s="650"/>
      <c r="K326" s="650"/>
      <c r="L326" s="529"/>
      <c r="M326" s="543"/>
      <c r="N326" s="543"/>
      <c r="O326" s="651">
        <f t="shared" si="846"/>
        <v>0</v>
      </c>
      <c r="P326" s="1090">
        <f t="shared" si="847"/>
        <v>0</v>
      </c>
      <c r="Q326" s="641">
        <f t="shared" si="825"/>
        <v>0</v>
      </c>
      <c r="R326" s="640">
        <v>1</v>
      </c>
      <c r="S326" s="640" t="str">
        <f t="shared" si="826"/>
        <v>BUKU KAS UMUM</v>
      </c>
      <c r="T326" s="641">
        <f t="shared" si="827"/>
        <v>0</v>
      </c>
      <c r="U326" s="641">
        <f t="shared" si="828"/>
        <v>0</v>
      </c>
      <c r="V326" s="641">
        <f t="shared" si="829"/>
        <v>0</v>
      </c>
      <c r="W326" s="1082">
        <f t="shared" si="848"/>
        <v>0</v>
      </c>
      <c r="X326" s="641">
        <f t="shared" si="830"/>
        <v>0</v>
      </c>
      <c r="Y326" s="640">
        <f t="shared" si="849"/>
        <v>1</v>
      </c>
      <c r="Z326" s="640" t="str">
        <f t="shared" si="831"/>
        <v>BUKU KAS UMUM</v>
      </c>
      <c r="AA326" s="1083">
        <f t="shared" si="832"/>
        <v>0</v>
      </c>
      <c r="AB326" s="1055">
        <v>10</v>
      </c>
      <c r="AC326" s="1056" t="str">
        <f t="shared" si="850"/>
        <v>BUKU PEMBANTU PAJAK UP &amp; LS</v>
      </c>
      <c r="AD326" s="1057">
        <f t="shared" si="851"/>
        <v>0</v>
      </c>
      <c r="AE326" s="1057">
        <f t="shared" si="852"/>
        <v>0</v>
      </c>
      <c r="AF326" s="1057">
        <f t="shared" si="853"/>
        <v>0</v>
      </c>
      <c r="AG326" s="1057">
        <f t="shared" si="854"/>
        <v>0</v>
      </c>
      <c r="AH326" s="1057">
        <f t="shared" si="855"/>
        <v>0</v>
      </c>
      <c r="AI326" s="1058">
        <f t="shared" si="917"/>
        <v>10</v>
      </c>
      <c r="AJ326" s="1058" t="str">
        <f t="shared" si="856"/>
        <v>BUKU PEMBANTU PAJAK UP &amp; LS</v>
      </c>
      <c r="AK326" s="1059">
        <f t="shared" si="833"/>
        <v>0</v>
      </c>
      <c r="AL326" s="1014">
        <v>2</v>
      </c>
      <c r="AM326" s="1015" t="str">
        <f t="shared" si="857"/>
        <v>BUKU PEMBANTU KAS TUNAI</v>
      </c>
      <c r="AN326" s="1016">
        <f t="shared" si="834"/>
        <v>0</v>
      </c>
      <c r="AO326" s="1015">
        <f t="shared" si="918"/>
        <v>2</v>
      </c>
      <c r="AP326" s="1015" t="str">
        <f t="shared" si="858"/>
        <v>BUKU PEMBANTU KAS TUNAI</v>
      </c>
      <c r="AQ326" s="1017">
        <f t="shared" si="912"/>
        <v>0</v>
      </c>
      <c r="AR326" s="979">
        <v>3</v>
      </c>
      <c r="AS326" s="980" t="str">
        <f t="shared" si="859"/>
        <v>BUKU PEMBANTU BANK</v>
      </c>
      <c r="AT326" s="981">
        <f t="shared" si="835"/>
        <v>0</v>
      </c>
      <c r="AU326" s="981">
        <f t="shared" si="836"/>
        <v>0</v>
      </c>
      <c r="AV326" s="982">
        <f t="shared" si="860"/>
        <v>0</v>
      </c>
      <c r="AW326" s="983">
        <f t="shared" si="919"/>
        <v>3</v>
      </c>
      <c r="AX326" s="980" t="str">
        <f t="shared" si="861"/>
        <v>BUKU PEMBANTU BANK</v>
      </c>
      <c r="AY326" s="984">
        <f t="shared" si="837"/>
        <v>0</v>
      </c>
      <c r="AZ326" s="702">
        <v>4</v>
      </c>
      <c r="BA326" s="649" t="str">
        <f t="shared" si="862"/>
        <v>BUKU PEMBANTU BPP</v>
      </c>
      <c r="BB326" s="651">
        <f t="shared" si="913"/>
        <v>0</v>
      </c>
      <c r="BC326" s="650">
        <f t="shared" si="920"/>
        <v>4</v>
      </c>
      <c r="BD326" s="649" t="str">
        <f t="shared" si="863"/>
        <v>BUKU PEMBANTU BPP</v>
      </c>
      <c r="BE326" s="709">
        <f t="shared" si="914"/>
        <v>0</v>
      </c>
      <c r="BF326" s="944">
        <v>5</v>
      </c>
      <c r="BG326" s="945" t="str">
        <f t="shared" si="864"/>
        <v>BUKU PEMBANTU UANG PERSEDIAAN</v>
      </c>
      <c r="BH326" s="946">
        <f t="shared" si="838"/>
        <v>0</v>
      </c>
      <c r="BI326" s="945">
        <f t="shared" si="921"/>
        <v>5</v>
      </c>
      <c r="BJ326" s="947" t="str">
        <f t="shared" si="865"/>
        <v>BUKU PEMBANTU UANG PERSEDIAAN</v>
      </c>
      <c r="BK326" s="948">
        <f t="shared" si="915"/>
        <v>0</v>
      </c>
      <c r="BL326" s="909">
        <v>6</v>
      </c>
      <c r="BM326" s="910" t="str">
        <f t="shared" si="866"/>
        <v>BUKU PEMBANTU LS BENDAHARA</v>
      </c>
      <c r="BN326" s="911">
        <f t="shared" si="839"/>
        <v>0</v>
      </c>
      <c r="BO326" s="910">
        <f t="shared" si="922"/>
        <v>6</v>
      </c>
      <c r="BP326" s="912" t="str">
        <f t="shared" si="867"/>
        <v>BUKU PEMBANTU LS BENDAHARA</v>
      </c>
      <c r="BQ326" s="913">
        <f t="shared" si="840"/>
        <v>0</v>
      </c>
      <c r="BR326" s="702">
        <v>7</v>
      </c>
      <c r="BS326" s="650" t="str">
        <f t="shared" si="868"/>
        <v>BUKU PEMBANTU UANG MUKA PERJADIN</v>
      </c>
      <c r="BT326" s="651">
        <f t="shared" si="841"/>
        <v>0</v>
      </c>
      <c r="BU326" s="650">
        <f t="shared" si="923"/>
        <v>7</v>
      </c>
      <c r="BV326" s="649" t="str">
        <f t="shared" si="869"/>
        <v>BUKU PEMBANTU UANG MUKA PERJADIN</v>
      </c>
      <c r="BW326" s="709">
        <f t="shared" si="842"/>
        <v>0</v>
      </c>
      <c r="BX326" s="873">
        <v>8</v>
      </c>
      <c r="BY326" s="874" t="str">
        <f t="shared" si="870"/>
        <v>BUKU PEMBANTU PAJAK UP</v>
      </c>
      <c r="BZ326" s="875">
        <f t="shared" si="911"/>
        <v>0</v>
      </c>
      <c r="CA326" s="876">
        <f t="shared" si="924"/>
        <v>8</v>
      </c>
      <c r="CB326" s="874" t="str">
        <f t="shared" si="871"/>
        <v>BUKU PEMBANTU PAJAK UP</v>
      </c>
      <c r="CC326" s="877">
        <f t="shared" si="916"/>
        <v>0</v>
      </c>
      <c r="CD326" s="805">
        <v>9</v>
      </c>
      <c r="CE326" s="806" t="str">
        <f t="shared" si="872"/>
        <v>BUKU PEMBANTU BUNGA REKENING</v>
      </c>
      <c r="CF326" s="807">
        <f t="shared" si="843"/>
        <v>0</v>
      </c>
      <c r="CG326" s="806">
        <f t="shared" si="925"/>
        <v>9</v>
      </c>
      <c r="CH326" s="806" t="str">
        <f t="shared" si="873"/>
        <v>BUKU PEMBANTU BUNGA REKENING</v>
      </c>
      <c r="CI326" s="808">
        <f t="shared" si="844"/>
        <v>0</v>
      </c>
      <c r="CJ326" s="835">
        <v>10</v>
      </c>
      <c r="CK326" s="836" t="str">
        <f t="shared" si="874"/>
        <v>BUKU PEMBANTU PAJAK UP &amp; LS</v>
      </c>
      <c r="CL326" s="837">
        <f t="shared" si="875"/>
        <v>0</v>
      </c>
      <c r="CM326" s="836">
        <f t="shared" si="926"/>
        <v>10</v>
      </c>
      <c r="CN326" s="836" t="str">
        <f t="shared" si="876"/>
        <v>BUKU PEMBANTU PAJAK UP &amp; LS</v>
      </c>
      <c r="CO326" s="838">
        <f t="shared" si="877"/>
        <v>0</v>
      </c>
      <c r="CP326" s="786">
        <f t="shared" si="878"/>
        <v>0</v>
      </c>
      <c r="CQ326" s="787">
        <f t="shared" si="879"/>
        <v>0</v>
      </c>
      <c r="CR326" s="782">
        <f t="shared" si="880"/>
        <v>0</v>
      </c>
      <c r="CS326" s="733">
        <v>11</v>
      </c>
      <c r="CT326" s="734" t="str">
        <f t="shared" si="881"/>
        <v>BUKU PENGESAHAN BELANJA</v>
      </c>
      <c r="CU326" s="735">
        <f t="shared" si="882"/>
        <v>0</v>
      </c>
      <c r="CV326" s="734">
        <f t="shared" si="927"/>
        <v>11</v>
      </c>
      <c r="CW326" s="736" t="str">
        <f t="shared" si="883"/>
        <v>BUKU PENGESAHAN BELANJA</v>
      </c>
      <c r="CX326" s="737">
        <f t="shared" si="884"/>
        <v>0</v>
      </c>
      <c r="CY326" s="769">
        <v>12</v>
      </c>
      <c r="CZ326" s="770" t="str">
        <f t="shared" si="845"/>
        <v>BUKU PENGEMBALIAN BELANJA</v>
      </c>
      <c r="DA326" s="771">
        <f t="shared" si="910"/>
        <v>0</v>
      </c>
      <c r="DB326" s="770">
        <f t="shared" si="909"/>
        <v>12</v>
      </c>
      <c r="DC326" s="770" t="str">
        <f t="shared" si="885"/>
        <v>BUKU PENGEMBALIAN BELANJA</v>
      </c>
      <c r="DD326" s="772">
        <f t="shared" si="886"/>
        <v>0</v>
      </c>
    </row>
    <row r="327" spans="1:108" ht="11.25" customHeight="1" x14ac:dyDescent="0.2">
      <c r="A327" s="647"/>
      <c r="B327" s="63"/>
      <c r="C327" s="677"/>
      <c r="D327" s="540"/>
      <c r="E327" s="648"/>
      <c r="F327" s="610"/>
      <c r="G327" s="649"/>
      <c r="H327" s="650"/>
      <c r="I327" s="542"/>
      <c r="J327" s="650"/>
      <c r="K327" s="650"/>
      <c r="L327" s="529"/>
      <c r="M327" s="543"/>
      <c r="N327" s="543"/>
      <c r="O327" s="651">
        <f t="shared" si="846"/>
        <v>0</v>
      </c>
      <c r="P327" s="1090">
        <f t="shared" si="847"/>
        <v>0</v>
      </c>
      <c r="Q327" s="641">
        <f t="shared" si="825"/>
        <v>0</v>
      </c>
      <c r="R327" s="640">
        <v>1</v>
      </c>
      <c r="S327" s="640" t="str">
        <f t="shared" si="826"/>
        <v>BUKU KAS UMUM</v>
      </c>
      <c r="T327" s="641">
        <f t="shared" si="827"/>
        <v>0</v>
      </c>
      <c r="U327" s="641">
        <f t="shared" si="828"/>
        <v>0</v>
      </c>
      <c r="V327" s="641">
        <f t="shared" si="829"/>
        <v>0</v>
      </c>
      <c r="W327" s="1082">
        <f t="shared" si="848"/>
        <v>0</v>
      </c>
      <c r="X327" s="641">
        <f t="shared" si="830"/>
        <v>0</v>
      </c>
      <c r="Y327" s="640">
        <f t="shared" si="849"/>
        <v>1</v>
      </c>
      <c r="Z327" s="640" t="str">
        <f t="shared" si="831"/>
        <v>BUKU KAS UMUM</v>
      </c>
      <c r="AA327" s="1083">
        <f t="shared" si="832"/>
        <v>0</v>
      </c>
      <c r="AB327" s="1055">
        <v>10</v>
      </c>
      <c r="AC327" s="1056" t="str">
        <f t="shared" si="850"/>
        <v>BUKU PEMBANTU PAJAK UP &amp; LS</v>
      </c>
      <c r="AD327" s="1057">
        <f t="shared" si="851"/>
        <v>0</v>
      </c>
      <c r="AE327" s="1057">
        <f t="shared" si="852"/>
        <v>0</v>
      </c>
      <c r="AF327" s="1057">
        <f t="shared" si="853"/>
        <v>0</v>
      </c>
      <c r="AG327" s="1057">
        <f t="shared" si="854"/>
        <v>0</v>
      </c>
      <c r="AH327" s="1057">
        <f t="shared" si="855"/>
        <v>0</v>
      </c>
      <c r="AI327" s="1058">
        <f t="shared" si="917"/>
        <v>10</v>
      </c>
      <c r="AJ327" s="1058" t="str">
        <f t="shared" si="856"/>
        <v>BUKU PEMBANTU PAJAK UP &amp; LS</v>
      </c>
      <c r="AK327" s="1059">
        <f t="shared" si="833"/>
        <v>0</v>
      </c>
      <c r="AL327" s="1014">
        <v>2</v>
      </c>
      <c r="AM327" s="1015" t="str">
        <f t="shared" si="857"/>
        <v>BUKU PEMBANTU KAS TUNAI</v>
      </c>
      <c r="AN327" s="1016">
        <f t="shared" si="834"/>
        <v>0</v>
      </c>
      <c r="AO327" s="1015">
        <f t="shared" si="918"/>
        <v>2</v>
      </c>
      <c r="AP327" s="1015" t="str">
        <f t="shared" si="858"/>
        <v>BUKU PEMBANTU KAS TUNAI</v>
      </c>
      <c r="AQ327" s="1017">
        <f t="shared" si="912"/>
        <v>0</v>
      </c>
      <c r="AR327" s="979">
        <v>3</v>
      </c>
      <c r="AS327" s="980" t="str">
        <f t="shared" si="859"/>
        <v>BUKU PEMBANTU BANK</v>
      </c>
      <c r="AT327" s="981">
        <f t="shared" si="835"/>
        <v>0</v>
      </c>
      <c r="AU327" s="981">
        <f t="shared" si="836"/>
        <v>0</v>
      </c>
      <c r="AV327" s="982">
        <f t="shared" si="860"/>
        <v>0</v>
      </c>
      <c r="AW327" s="983">
        <f t="shared" si="919"/>
        <v>3</v>
      </c>
      <c r="AX327" s="980" t="str">
        <f t="shared" si="861"/>
        <v>BUKU PEMBANTU BANK</v>
      </c>
      <c r="AY327" s="984">
        <f t="shared" si="837"/>
        <v>0</v>
      </c>
      <c r="AZ327" s="702">
        <v>4</v>
      </c>
      <c r="BA327" s="649" t="str">
        <f t="shared" si="862"/>
        <v>BUKU PEMBANTU BPP</v>
      </c>
      <c r="BB327" s="651">
        <f t="shared" si="913"/>
        <v>0</v>
      </c>
      <c r="BC327" s="650">
        <f t="shared" si="920"/>
        <v>4</v>
      </c>
      <c r="BD327" s="649" t="str">
        <f t="shared" si="863"/>
        <v>BUKU PEMBANTU BPP</v>
      </c>
      <c r="BE327" s="709">
        <f t="shared" si="914"/>
        <v>0</v>
      </c>
      <c r="BF327" s="944">
        <v>5</v>
      </c>
      <c r="BG327" s="945" t="str">
        <f t="shared" si="864"/>
        <v>BUKU PEMBANTU UANG PERSEDIAAN</v>
      </c>
      <c r="BH327" s="946">
        <f t="shared" si="838"/>
        <v>0</v>
      </c>
      <c r="BI327" s="945">
        <f t="shared" si="921"/>
        <v>5</v>
      </c>
      <c r="BJ327" s="947" t="str">
        <f t="shared" si="865"/>
        <v>BUKU PEMBANTU UANG PERSEDIAAN</v>
      </c>
      <c r="BK327" s="948">
        <f t="shared" si="915"/>
        <v>0</v>
      </c>
      <c r="BL327" s="909">
        <v>6</v>
      </c>
      <c r="BM327" s="910" t="str">
        <f t="shared" si="866"/>
        <v>BUKU PEMBANTU LS BENDAHARA</v>
      </c>
      <c r="BN327" s="911">
        <f t="shared" si="839"/>
        <v>0</v>
      </c>
      <c r="BO327" s="910">
        <f t="shared" si="922"/>
        <v>6</v>
      </c>
      <c r="BP327" s="912" t="str">
        <f t="shared" si="867"/>
        <v>BUKU PEMBANTU LS BENDAHARA</v>
      </c>
      <c r="BQ327" s="913">
        <f t="shared" si="840"/>
        <v>0</v>
      </c>
      <c r="BR327" s="702">
        <v>7</v>
      </c>
      <c r="BS327" s="650" t="str">
        <f t="shared" si="868"/>
        <v>BUKU PEMBANTU UANG MUKA PERJADIN</v>
      </c>
      <c r="BT327" s="651">
        <f t="shared" si="841"/>
        <v>0</v>
      </c>
      <c r="BU327" s="650">
        <f t="shared" si="923"/>
        <v>7</v>
      </c>
      <c r="BV327" s="649" t="str">
        <f t="shared" si="869"/>
        <v>BUKU PEMBANTU UANG MUKA PERJADIN</v>
      </c>
      <c r="BW327" s="709">
        <f t="shared" si="842"/>
        <v>0</v>
      </c>
      <c r="BX327" s="873">
        <v>8</v>
      </c>
      <c r="BY327" s="874" t="str">
        <f t="shared" si="870"/>
        <v>BUKU PEMBANTU PAJAK UP</v>
      </c>
      <c r="BZ327" s="875">
        <f t="shared" si="911"/>
        <v>0</v>
      </c>
      <c r="CA327" s="876">
        <f t="shared" si="924"/>
        <v>8</v>
      </c>
      <c r="CB327" s="874" t="str">
        <f t="shared" si="871"/>
        <v>BUKU PEMBANTU PAJAK UP</v>
      </c>
      <c r="CC327" s="877">
        <f t="shared" si="916"/>
        <v>0</v>
      </c>
      <c r="CD327" s="805">
        <v>9</v>
      </c>
      <c r="CE327" s="806" t="str">
        <f t="shared" si="872"/>
        <v>BUKU PEMBANTU BUNGA REKENING</v>
      </c>
      <c r="CF327" s="807">
        <f t="shared" si="843"/>
        <v>0</v>
      </c>
      <c r="CG327" s="806">
        <f t="shared" si="925"/>
        <v>9</v>
      </c>
      <c r="CH327" s="806" t="str">
        <f t="shared" si="873"/>
        <v>BUKU PEMBANTU BUNGA REKENING</v>
      </c>
      <c r="CI327" s="808">
        <f t="shared" si="844"/>
        <v>0</v>
      </c>
      <c r="CJ327" s="835">
        <v>10</v>
      </c>
      <c r="CK327" s="836" t="str">
        <f t="shared" si="874"/>
        <v>BUKU PEMBANTU PAJAK UP &amp; LS</v>
      </c>
      <c r="CL327" s="837">
        <f t="shared" si="875"/>
        <v>0</v>
      </c>
      <c r="CM327" s="836">
        <f t="shared" si="926"/>
        <v>10</v>
      </c>
      <c r="CN327" s="836" t="str">
        <f t="shared" si="876"/>
        <v>BUKU PEMBANTU PAJAK UP &amp; LS</v>
      </c>
      <c r="CO327" s="838">
        <f t="shared" si="877"/>
        <v>0</v>
      </c>
      <c r="CP327" s="786">
        <f t="shared" si="878"/>
        <v>0</v>
      </c>
      <c r="CQ327" s="787">
        <f t="shared" si="879"/>
        <v>0</v>
      </c>
      <c r="CR327" s="782">
        <f t="shared" si="880"/>
        <v>0</v>
      </c>
      <c r="CS327" s="733">
        <v>11</v>
      </c>
      <c r="CT327" s="734" t="str">
        <f t="shared" si="881"/>
        <v>BUKU PENGESAHAN BELANJA</v>
      </c>
      <c r="CU327" s="735">
        <f t="shared" si="882"/>
        <v>0</v>
      </c>
      <c r="CV327" s="734">
        <f t="shared" si="927"/>
        <v>11</v>
      </c>
      <c r="CW327" s="736" t="str">
        <f t="shared" si="883"/>
        <v>BUKU PENGESAHAN BELANJA</v>
      </c>
      <c r="CX327" s="737">
        <f t="shared" si="884"/>
        <v>0</v>
      </c>
      <c r="CY327" s="769">
        <v>12</v>
      </c>
      <c r="CZ327" s="770" t="str">
        <f t="shared" si="845"/>
        <v>BUKU PENGEMBALIAN BELANJA</v>
      </c>
      <c r="DA327" s="771">
        <f t="shared" si="910"/>
        <v>0</v>
      </c>
      <c r="DB327" s="770">
        <f t="shared" si="909"/>
        <v>12</v>
      </c>
      <c r="DC327" s="770" t="str">
        <f t="shared" si="885"/>
        <v>BUKU PENGEMBALIAN BELANJA</v>
      </c>
      <c r="DD327" s="772">
        <f t="shared" si="886"/>
        <v>0</v>
      </c>
    </row>
    <row r="328" spans="1:108" ht="11.25" customHeight="1" x14ac:dyDescent="0.2">
      <c r="A328" s="647"/>
      <c r="B328" s="63"/>
      <c r="C328" s="677"/>
      <c r="D328" s="601"/>
      <c r="E328" s="653"/>
      <c r="F328" s="635"/>
      <c r="G328" s="649"/>
      <c r="H328" s="650"/>
      <c r="I328" s="542"/>
      <c r="J328" s="650"/>
      <c r="K328" s="650"/>
      <c r="L328" s="529"/>
      <c r="M328" s="543"/>
      <c r="N328" s="543"/>
      <c r="O328" s="651">
        <f t="shared" si="846"/>
        <v>0</v>
      </c>
      <c r="P328" s="1090">
        <f t="shared" si="847"/>
        <v>0</v>
      </c>
      <c r="Q328" s="641">
        <f t="shared" si="825"/>
        <v>0</v>
      </c>
      <c r="R328" s="640">
        <v>1</v>
      </c>
      <c r="S328" s="640" t="str">
        <f t="shared" si="826"/>
        <v>BUKU KAS UMUM</v>
      </c>
      <c r="T328" s="641">
        <f t="shared" si="827"/>
        <v>0</v>
      </c>
      <c r="U328" s="641">
        <f t="shared" si="828"/>
        <v>0</v>
      </c>
      <c r="V328" s="641">
        <f t="shared" si="829"/>
        <v>0</v>
      </c>
      <c r="W328" s="1082">
        <f t="shared" si="848"/>
        <v>0</v>
      </c>
      <c r="X328" s="641">
        <f t="shared" si="830"/>
        <v>0</v>
      </c>
      <c r="Y328" s="640">
        <f t="shared" si="849"/>
        <v>1</v>
      </c>
      <c r="Z328" s="640" t="str">
        <f t="shared" si="831"/>
        <v>BUKU KAS UMUM</v>
      </c>
      <c r="AA328" s="1083">
        <f t="shared" si="832"/>
        <v>0</v>
      </c>
      <c r="AB328" s="1055">
        <v>10</v>
      </c>
      <c r="AC328" s="1056" t="str">
        <f t="shared" si="850"/>
        <v>BUKU PEMBANTU PAJAK UP &amp; LS</v>
      </c>
      <c r="AD328" s="1057">
        <f t="shared" si="851"/>
        <v>0</v>
      </c>
      <c r="AE328" s="1057">
        <f t="shared" si="852"/>
        <v>0</v>
      </c>
      <c r="AF328" s="1057">
        <f t="shared" si="853"/>
        <v>0</v>
      </c>
      <c r="AG328" s="1057">
        <f t="shared" si="854"/>
        <v>0</v>
      </c>
      <c r="AH328" s="1057">
        <f t="shared" si="855"/>
        <v>0</v>
      </c>
      <c r="AI328" s="1058">
        <f t="shared" si="917"/>
        <v>10</v>
      </c>
      <c r="AJ328" s="1058" t="str">
        <f t="shared" si="856"/>
        <v>BUKU PEMBANTU PAJAK UP &amp; LS</v>
      </c>
      <c r="AK328" s="1059">
        <f t="shared" si="833"/>
        <v>0</v>
      </c>
      <c r="AL328" s="1014">
        <v>2</v>
      </c>
      <c r="AM328" s="1015" t="str">
        <f t="shared" si="857"/>
        <v>BUKU PEMBANTU KAS TUNAI</v>
      </c>
      <c r="AN328" s="1016">
        <f t="shared" si="834"/>
        <v>0</v>
      </c>
      <c r="AO328" s="1015">
        <f t="shared" si="918"/>
        <v>2</v>
      </c>
      <c r="AP328" s="1015" t="str">
        <f t="shared" si="858"/>
        <v>BUKU PEMBANTU KAS TUNAI</v>
      </c>
      <c r="AQ328" s="1017">
        <f t="shared" si="912"/>
        <v>0</v>
      </c>
      <c r="AR328" s="979">
        <v>3</v>
      </c>
      <c r="AS328" s="980" t="str">
        <f t="shared" si="859"/>
        <v>BUKU PEMBANTU BANK</v>
      </c>
      <c r="AT328" s="981">
        <f t="shared" si="835"/>
        <v>0</v>
      </c>
      <c r="AU328" s="981">
        <f t="shared" si="836"/>
        <v>0</v>
      </c>
      <c r="AV328" s="982">
        <f t="shared" si="860"/>
        <v>0</v>
      </c>
      <c r="AW328" s="983">
        <f t="shared" si="919"/>
        <v>3</v>
      </c>
      <c r="AX328" s="980" t="str">
        <f t="shared" si="861"/>
        <v>BUKU PEMBANTU BANK</v>
      </c>
      <c r="AY328" s="984">
        <f t="shared" si="837"/>
        <v>0</v>
      </c>
      <c r="AZ328" s="702">
        <v>4</v>
      </c>
      <c r="BA328" s="649" t="str">
        <f t="shared" si="862"/>
        <v>BUKU PEMBANTU BPP</v>
      </c>
      <c r="BB328" s="651">
        <f t="shared" si="913"/>
        <v>0</v>
      </c>
      <c r="BC328" s="650">
        <f t="shared" si="920"/>
        <v>4</v>
      </c>
      <c r="BD328" s="649" t="str">
        <f t="shared" si="863"/>
        <v>BUKU PEMBANTU BPP</v>
      </c>
      <c r="BE328" s="709">
        <f t="shared" si="914"/>
        <v>0</v>
      </c>
      <c r="BF328" s="944">
        <v>5</v>
      </c>
      <c r="BG328" s="945" t="str">
        <f t="shared" si="864"/>
        <v>BUKU PEMBANTU UANG PERSEDIAAN</v>
      </c>
      <c r="BH328" s="946">
        <f t="shared" si="838"/>
        <v>0</v>
      </c>
      <c r="BI328" s="945">
        <f t="shared" si="921"/>
        <v>5</v>
      </c>
      <c r="BJ328" s="947" t="str">
        <f t="shared" si="865"/>
        <v>BUKU PEMBANTU UANG PERSEDIAAN</v>
      </c>
      <c r="BK328" s="948">
        <f t="shared" si="915"/>
        <v>0</v>
      </c>
      <c r="BL328" s="909">
        <v>6</v>
      </c>
      <c r="BM328" s="910" t="str">
        <f t="shared" si="866"/>
        <v>BUKU PEMBANTU LS BENDAHARA</v>
      </c>
      <c r="BN328" s="911">
        <f t="shared" si="839"/>
        <v>0</v>
      </c>
      <c r="BO328" s="910">
        <f t="shared" si="922"/>
        <v>6</v>
      </c>
      <c r="BP328" s="912" t="str">
        <f t="shared" si="867"/>
        <v>BUKU PEMBANTU LS BENDAHARA</v>
      </c>
      <c r="BQ328" s="913">
        <f t="shared" si="840"/>
        <v>0</v>
      </c>
      <c r="BR328" s="702">
        <v>7</v>
      </c>
      <c r="BS328" s="650" t="str">
        <f t="shared" si="868"/>
        <v>BUKU PEMBANTU UANG MUKA PERJADIN</v>
      </c>
      <c r="BT328" s="651">
        <f t="shared" si="841"/>
        <v>0</v>
      </c>
      <c r="BU328" s="650">
        <f t="shared" si="923"/>
        <v>7</v>
      </c>
      <c r="BV328" s="649" t="str">
        <f t="shared" si="869"/>
        <v>BUKU PEMBANTU UANG MUKA PERJADIN</v>
      </c>
      <c r="BW328" s="709">
        <f t="shared" si="842"/>
        <v>0</v>
      </c>
      <c r="BX328" s="873">
        <v>8</v>
      </c>
      <c r="BY328" s="874" t="str">
        <f t="shared" si="870"/>
        <v>BUKU PEMBANTU PAJAK UP</v>
      </c>
      <c r="BZ328" s="875">
        <f t="shared" si="911"/>
        <v>0</v>
      </c>
      <c r="CA328" s="876">
        <f t="shared" si="924"/>
        <v>8</v>
      </c>
      <c r="CB328" s="874" t="str">
        <f t="shared" si="871"/>
        <v>BUKU PEMBANTU PAJAK UP</v>
      </c>
      <c r="CC328" s="877">
        <f t="shared" si="916"/>
        <v>0</v>
      </c>
      <c r="CD328" s="805">
        <v>9</v>
      </c>
      <c r="CE328" s="806" t="str">
        <f t="shared" si="872"/>
        <v>BUKU PEMBANTU BUNGA REKENING</v>
      </c>
      <c r="CF328" s="807">
        <f t="shared" si="843"/>
        <v>0</v>
      </c>
      <c r="CG328" s="806">
        <f t="shared" si="925"/>
        <v>9</v>
      </c>
      <c r="CH328" s="806" t="str">
        <f t="shared" si="873"/>
        <v>BUKU PEMBANTU BUNGA REKENING</v>
      </c>
      <c r="CI328" s="808">
        <f t="shared" si="844"/>
        <v>0</v>
      </c>
      <c r="CJ328" s="835">
        <v>10</v>
      </c>
      <c r="CK328" s="836" t="str">
        <f t="shared" si="874"/>
        <v>BUKU PEMBANTU PAJAK UP &amp; LS</v>
      </c>
      <c r="CL328" s="837">
        <f t="shared" si="875"/>
        <v>0</v>
      </c>
      <c r="CM328" s="836">
        <f t="shared" si="926"/>
        <v>10</v>
      </c>
      <c r="CN328" s="836" t="str">
        <f t="shared" si="876"/>
        <v>BUKU PEMBANTU PAJAK UP &amp; LS</v>
      </c>
      <c r="CO328" s="838">
        <f t="shared" si="877"/>
        <v>0</v>
      </c>
      <c r="CP328" s="786">
        <f t="shared" si="878"/>
        <v>0</v>
      </c>
      <c r="CQ328" s="787">
        <f t="shared" si="879"/>
        <v>0</v>
      </c>
      <c r="CR328" s="782">
        <f t="shared" si="880"/>
        <v>0</v>
      </c>
      <c r="CS328" s="733">
        <v>11</v>
      </c>
      <c r="CT328" s="734" t="str">
        <f t="shared" si="881"/>
        <v>BUKU PENGESAHAN BELANJA</v>
      </c>
      <c r="CU328" s="735">
        <f t="shared" si="882"/>
        <v>0</v>
      </c>
      <c r="CV328" s="734">
        <f t="shared" si="927"/>
        <v>11</v>
      </c>
      <c r="CW328" s="736" t="str">
        <f t="shared" si="883"/>
        <v>BUKU PENGESAHAN BELANJA</v>
      </c>
      <c r="CX328" s="737">
        <f t="shared" si="884"/>
        <v>0</v>
      </c>
      <c r="CY328" s="769">
        <v>12</v>
      </c>
      <c r="CZ328" s="770" t="str">
        <f t="shared" si="845"/>
        <v>BUKU PENGEMBALIAN BELANJA</v>
      </c>
      <c r="DA328" s="771">
        <f t="shared" si="910"/>
        <v>0</v>
      </c>
      <c r="DB328" s="770">
        <f t="shared" si="909"/>
        <v>12</v>
      </c>
      <c r="DC328" s="770" t="str">
        <f t="shared" si="885"/>
        <v>BUKU PENGEMBALIAN BELANJA</v>
      </c>
      <c r="DD328" s="772">
        <f t="shared" si="886"/>
        <v>0</v>
      </c>
    </row>
    <row r="329" spans="1:108" ht="11.25" customHeight="1" x14ac:dyDescent="0.2">
      <c r="A329" s="647"/>
      <c r="B329" s="63"/>
      <c r="C329" s="677"/>
      <c r="D329" s="540"/>
      <c r="E329" s="653"/>
      <c r="F329" s="635"/>
      <c r="G329" s="649"/>
      <c r="H329" s="650"/>
      <c r="I329" s="542"/>
      <c r="J329" s="650"/>
      <c r="K329" s="650"/>
      <c r="L329" s="529"/>
      <c r="M329" s="543"/>
      <c r="N329" s="543"/>
      <c r="O329" s="651">
        <f t="shared" si="846"/>
        <v>0</v>
      </c>
      <c r="P329" s="1090">
        <f t="shared" si="847"/>
        <v>0</v>
      </c>
      <c r="Q329" s="641">
        <f t="shared" si="825"/>
        <v>0</v>
      </c>
      <c r="R329" s="640">
        <v>1</v>
      </c>
      <c r="S329" s="640" t="str">
        <f t="shared" si="826"/>
        <v>BUKU KAS UMUM</v>
      </c>
      <c r="T329" s="641">
        <f t="shared" si="827"/>
        <v>0</v>
      </c>
      <c r="U329" s="641">
        <f t="shared" si="828"/>
        <v>0</v>
      </c>
      <c r="V329" s="641">
        <f t="shared" si="829"/>
        <v>0</v>
      </c>
      <c r="W329" s="1082">
        <f t="shared" si="848"/>
        <v>0</v>
      </c>
      <c r="X329" s="641">
        <f t="shared" si="830"/>
        <v>0</v>
      </c>
      <c r="Y329" s="640">
        <f t="shared" si="849"/>
        <v>1</v>
      </c>
      <c r="Z329" s="640" t="str">
        <f t="shared" si="831"/>
        <v>BUKU KAS UMUM</v>
      </c>
      <c r="AA329" s="1083">
        <f t="shared" si="832"/>
        <v>0</v>
      </c>
      <c r="AB329" s="1055">
        <v>10</v>
      </c>
      <c r="AC329" s="1056" t="str">
        <f t="shared" si="850"/>
        <v>BUKU PEMBANTU PAJAK UP &amp; LS</v>
      </c>
      <c r="AD329" s="1057">
        <f t="shared" si="851"/>
        <v>0</v>
      </c>
      <c r="AE329" s="1057">
        <f t="shared" si="852"/>
        <v>0</v>
      </c>
      <c r="AF329" s="1057">
        <f t="shared" si="853"/>
        <v>0</v>
      </c>
      <c r="AG329" s="1057">
        <f t="shared" si="854"/>
        <v>0</v>
      </c>
      <c r="AH329" s="1057">
        <f t="shared" si="855"/>
        <v>0</v>
      </c>
      <c r="AI329" s="1058">
        <f t="shared" si="917"/>
        <v>10</v>
      </c>
      <c r="AJ329" s="1058" t="str">
        <f t="shared" si="856"/>
        <v>BUKU PEMBANTU PAJAK UP &amp; LS</v>
      </c>
      <c r="AK329" s="1059">
        <f t="shared" si="833"/>
        <v>0</v>
      </c>
      <c r="AL329" s="1014">
        <v>2</v>
      </c>
      <c r="AM329" s="1015" t="str">
        <f t="shared" si="857"/>
        <v>BUKU PEMBANTU KAS TUNAI</v>
      </c>
      <c r="AN329" s="1016">
        <f t="shared" si="834"/>
        <v>0</v>
      </c>
      <c r="AO329" s="1015">
        <f t="shared" si="918"/>
        <v>2</v>
      </c>
      <c r="AP329" s="1015" t="str">
        <f t="shared" si="858"/>
        <v>BUKU PEMBANTU KAS TUNAI</v>
      </c>
      <c r="AQ329" s="1017">
        <f t="shared" si="912"/>
        <v>0</v>
      </c>
      <c r="AR329" s="979">
        <v>3</v>
      </c>
      <c r="AS329" s="980" t="str">
        <f t="shared" si="859"/>
        <v>BUKU PEMBANTU BANK</v>
      </c>
      <c r="AT329" s="981">
        <f t="shared" si="835"/>
        <v>0</v>
      </c>
      <c r="AU329" s="981">
        <f t="shared" si="836"/>
        <v>0</v>
      </c>
      <c r="AV329" s="982">
        <f t="shared" si="860"/>
        <v>0</v>
      </c>
      <c r="AW329" s="983">
        <f t="shared" si="919"/>
        <v>3</v>
      </c>
      <c r="AX329" s="980" t="str">
        <f t="shared" si="861"/>
        <v>BUKU PEMBANTU BANK</v>
      </c>
      <c r="AY329" s="984">
        <f t="shared" si="837"/>
        <v>0</v>
      </c>
      <c r="AZ329" s="702">
        <v>4</v>
      </c>
      <c r="BA329" s="649" t="str">
        <f t="shared" si="862"/>
        <v>BUKU PEMBANTU BPP</v>
      </c>
      <c r="BB329" s="651">
        <f t="shared" si="913"/>
        <v>0</v>
      </c>
      <c r="BC329" s="650">
        <f t="shared" si="920"/>
        <v>4</v>
      </c>
      <c r="BD329" s="649" t="str">
        <f t="shared" si="863"/>
        <v>BUKU PEMBANTU BPP</v>
      </c>
      <c r="BE329" s="709">
        <f t="shared" si="914"/>
        <v>0</v>
      </c>
      <c r="BF329" s="944">
        <v>5</v>
      </c>
      <c r="BG329" s="945" t="str">
        <f t="shared" si="864"/>
        <v>BUKU PEMBANTU UANG PERSEDIAAN</v>
      </c>
      <c r="BH329" s="946">
        <f t="shared" si="838"/>
        <v>0</v>
      </c>
      <c r="BI329" s="945">
        <f t="shared" si="921"/>
        <v>5</v>
      </c>
      <c r="BJ329" s="947" t="str">
        <f t="shared" si="865"/>
        <v>BUKU PEMBANTU UANG PERSEDIAAN</v>
      </c>
      <c r="BK329" s="948">
        <f t="shared" si="915"/>
        <v>0</v>
      </c>
      <c r="BL329" s="909">
        <v>6</v>
      </c>
      <c r="BM329" s="910" t="str">
        <f t="shared" si="866"/>
        <v>BUKU PEMBANTU LS BENDAHARA</v>
      </c>
      <c r="BN329" s="911">
        <f t="shared" si="839"/>
        <v>0</v>
      </c>
      <c r="BO329" s="910">
        <f t="shared" si="922"/>
        <v>6</v>
      </c>
      <c r="BP329" s="912" t="str">
        <f t="shared" si="867"/>
        <v>BUKU PEMBANTU LS BENDAHARA</v>
      </c>
      <c r="BQ329" s="913">
        <f t="shared" si="840"/>
        <v>0</v>
      </c>
      <c r="BR329" s="702">
        <v>7</v>
      </c>
      <c r="BS329" s="650" t="str">
        <f t="shared" si="868"/>
        <v>BUKU PEMBANTU UANG MUKA PERJADIN</v>
      </c>
      <c r="BT329" s="651">
        <f t="shared" si="841"/>
        <v>0</v>
      </c>
      <c r="BU329" s="650">
        <f t="shared" si="923"/>
        <v>7</v>
      </c>
      <c r="BV329" s="649" t="str">
        <f t="shared" si="869"/>
        <v>BUKU PEMBANTU UANG MUKA PERJADIN</v>
      </c>
      <c r="BW329" s="709">
        <f t="shared" si="842"/>
        <v>0</v>
      </c>
      <c r="BX329" s="873">
        <v>8</v>
      </c>
      <c r="BY329" s="874" t="str">
        <f t="shared" si="870"/>
        <v>BUKU PEMBANTU PAJAK UP</v>
      </c>
      <c r="BZ329" s="875">
        <f t="shared" si="911"/>
        <v>0</v>
      </c>
      <c r="CA329" s="876">
        <f t="shared" si="924"/>
        <v>8</v>
      </c>
      <c r="CB329" s="874" t="str">
        <f t="shared" si="871"/>
        <v>BUKU PEMBANTU PAJAK UP</v>
      </c>
      <c r="CC329" s="877">
        <f t="shared" si="916"/>
        <v>0</v>
      </c>
      <c r="CD329" s="805">
        <v>9</v>
      </c>
      <c r="CE329" s="806" t="str">
        <f t="shared" si="872"/>
        <v>BUKU PEMBANTU BUNGA REKENING</v>
      </c>
      <c r="CF329" s="807">
        <f t="shared" si="843"/>
        <v>0</v>
      </c>
      <c r="CG329" s="806">
        <f t="shared" si="925"/>
        <v>9</v>
      </c>
      <c r="CH329" s="806" t="str">
        <f t="shared" si="873"/>
        <v>BUKU PEMBANTU BUNGA REKENING</v>
      </c>
      <c r="CI329" s="808">
        <f t="shared" si="844"/>
        <v>0</v>
      </c>
      <c r="CJ329" s="835">
        <v>10</v>
      </c>
      <c r="CK329" s="836" t="str">
        <f t="shared" si="874"/>
        <v>BUKU PEMBANTU PAJAK UP &amp; LS</v>
      </c>
      <c r="CL329" s="837">
        <f t="shared" si="875"/>
        <v>0</v>
      </c>
      <c r="CM329" s="836">
        <f t="shared" si="926"/>
        <v>10</v>
      </c>
      <c r="CN329" s="836" t="str">
        <f t="shared" si="876"/>
        <v>BUKU PEMBANTU PAJAK UP &amp; LS</v>
      </c>
      <c r="CO329" s="838">
        <f t="shared" si="877"/>
        <v>0</v>
      </c>
      <c r="CP329" s="786">
        <f t="shared" si="878"/>
        <v>0</v>
      </c>
      <c r="CQ329" s="787">
        <f t="shared" si="879"/>
        <v>0</v>
      </c>
      <c r="CR329" s="782">
        <f t="shared" si="880"/>
        <v>0</v>
      </c>
      <c r="CS329" s="733">
        <v>11</v>
      </c>
      <c r="CT329" s="734" t="str">
        <f t="shared" si="881"/>
        <v>BUKU PENGESAHAN BELANJA</v>
      </c>
      <c r="CU329" s="735">
        <f t="shared" si="882"/>
        <v>0</v>
      </c>
      <c r="CV329" s="734">
        <f t="shared" si="927"/>
        <v>11</v>
      </c>
      <c r="CW329" s="736" t="str">
        <f t="shared" si="883"/>
        <v>BUKU PENGESAHAN BELANJA</v>
      </c>
      <c r="CX329" s="737">
        <f t="shared" si="884"/>
        <v>0</v>
      </c>
      <c r="CY329" s="769">
        <v>12</v>
      </c>
      <c r="CZ329" s="770" t="str">
        <f t="shared" si="845"/>
        <v>BUKU PENGEMBALIAN BELANJA</v>
      </c>
      <c r="DA329" s="771">
        <f t="shared" si="910"/>
        <v>0</v>
      </c>
      <c r="DB329" s="770">
        <f t="shared" si="909"/>
        <v>12</v>
      </c>
      <c r="DC329" s="770" t="str">
        <f t="shared" si="885"/>
        <v>BUKU PENGEMBALIAN BELANJA</v>
      </c>
      <c r="DD329" s="772">
        <f t="shared" si="886"/>
        <v>0</v>
      </c>
    </row>
    <row r="330" spans="1:108" ht="11.25" customHeight="1" x14ac:dyDescent="0.2">
      <c r="A330" s="647"/>
      <c r="B330" s="63"/>
      <c r="C330" s="677"/>
      <c r="D330" s="601"/>
      <c r="E330" s="653"/>
      <c r="F330" s="635"/>
      <c r="G330" s="649"/>
      <c r="H330" s="650"/>
      <c r="I330" s="542"/>
      <c r="J330" s="650"/>
      <c r="K330" s="650"/>
      <c r="L330" s="529"/>
      <c r="M330" s="543"/>
      <c r="N330" s="543"/>
      <c r="O330" s="651">
        <f t="shared" si="846"/>
        <v>0</v>
      </c>
      <c r="P330" s="1090">
        <f t="shared" si="847"/>
        <v>0</v>
      </c>
      <c r="Q330" s="641">
        <f t="shared" si="825"/>
        <v>0</v>
      </c>
      <c r="R330" s="640">
        <v>1</v>
      </c>
      <c r="S330" s="640" t="str">
        <f t="shared" si="826"/>
        <v>BUKU KAS UMUM</v>
      </c>
      <c r="T330" s="641">
        <f t="shared" si="827"/>
        <v>0</v>
      </c>
      <c r="U330" s="641">
        <f t="shared" si="828"/>
        <v>0</v>
      </c>
      <c r="V330" s="641">
        <f t="shared" si="829"/>
        <v>0</v>
      </c>
      <c r="W330" s="1082">
        <f t="shared" si="848"/>
        <v>0</v>
      </c>
      <c r="X330" s="641">
        <f t="shared" si="830"/>
        <v>0</v>
      </c>
      <c r="Y330" s="640">
        <f t="shared" si="849"/>
        <v>1</v>
      </c>
      <c r="Z330" s="640" t="str">
        <f t="shared" si="831"/>
        <v>BUKU KAS UMUM</v>
      </c>
      <c r="AA330" s="1083">
        <f t="shared" si="832"/>
        <v>0</v>
      </c>
      <c r="AB330" s="1055">
        <v>10</v>
      </c>
      <c r="AC330" s="1056" t="str">
        <f t="shared" si="850"/>
        <v>BUKU PEMBANTU PAJAK UP &amp; LS</v>
      </c>
      <c r="AD330" s="1057">
        <f t="shared" si="851"/>
        <v>0</v>
      </c>
      <c r="AE330" s="1057">
        <f t="shared" si="852"/>
        <v>0</v>
      </c>
      <c r="AF330" s="1057">
        <f t="shared" si="853"/>
        <v>0</v>
      </c>
      <c r="AG330" s="1057">
        <f t="shared" si="854"/>
        <v>0</v>
      </c>
      <c r="AH330" s="1057">
        <f t="shared" si="855"/>
        <v>0</v>
      </c>
      <c r="AI330" s="1058">
        <f t="shared" si="917"/>
        <v>10</v>
      </c>
      <c r="AJ330" s="1058" t="str">
        <f t="shared" si="856"/>
        <v>BUKU PEMBANTU PAJAK UP &amp; LS</v>
      </c>
      <c r="AK330" s="1059">
        <f t="shared" si="833"/>
        <v>0</v>
      </c>
      <c r="AL330" s="1014">
        <v>2</v>
      </c>
      <c r="AM330" s="1015" t="str">
        <f t="shared" si="857"/>
        <v>BUKU PEMBANTU KAS TUNAI</v>
      </c>
      <c r="AN330" s="1016">
        <f t="shared" si="834"/>
        <v>0</v>
      </c>
      <c r="AO330" s="1015">
        <f t="shared" si="918"/>
        <v>2</v>
      </c>
      <c r="AP330" s="1015" t="str">
        <f t="shared" si="858"/>
        <v>BUKU PEMBANTU KAS TUNAI</v>
      </c>
      <c r="AQ330" s="1017">
        <f t="shared" si="912"/>
        <v>0</v>
      </c>
      <c r="AR330" s="979">
        <v>3</v>
      </c>
      <c r="AS330" s="980" t="str">
        <f t="shared" si="859"/>
        <v>BUKU PEMBANTU BANK</v>
      </c>
      <c r="AT330" s="981">
        <f t="shared" si="835"/>
        <v>0</v>
      </c>
      <c r="AU330" s="981">
        <f t="shared" si="836"/>
        <v>0</v>
      </c>
      <c r="AV330" s="982">
        <f t="shared" si="860"/>
        <v>0</v>
      </c>
      <c r="AW330" s="983">
        <f t="shared" si="919"/>
        <v>3</v>
      </c>
      <c r="AX330" s="980" t="str">
        <f t="shared" si="861"/>
        <v>BUKU PEMBANTU BANK</v>
      </c>
      <c r="AY330" s="984">
        <f t="shared" si="837"/>
        <v>0</v>
      </c>
      <c r="AZ330" s="702">
        <v>4</v>
      </c>
      <c r="BA330" s="649" t="str">
        <f t="shared" si="862"/>
        <v>BUKU PEMBANTU BPP</v>
      </c>
      <c r="BB330" s="651">
        <f t="shared" si="913"/>
        <v>0</v>
      </c>
      <c r="BC330" s="650">
        <f t="shared" si="920"/>
        <v>4</v>
      </c>
      <c r="BD330" s="649" t="str">
        <f t="shared" si="863"/>
        <v>BUKU PEMBANTU BPP</v>
      </c>
      <c r="BE330" s="709">
        <f t="shared" si="914"/>
        <v>0</v>
      </c>
      <c r="BF330" s="944">
        <v>5</v>
      </c>
      <c r="BG330" s="945" t="str">
        <f t="shared" si="864"/>
        <v>BUKU PEMBANTU UANG PERSEDIAAN</v>
      </c>
      <c r="BH330" s="946">
        <f t="shared" si="838"/>
        <v>0</v>
      </c>
      <c r="BI330" s="945">
        <f t="shared" si="921"/>
        <v>5</v>
      </c>
      <c r="BJ330" s="947" t="str">
        <f t="shared" si="865"/>
        <v>BUKU PEMBANTU UANG PERSEDIAAN</v>
      </c>
      <c r="BK330" s="948">
        <f t="shared" si="915"/>
        <v>0</v>
      </c>
      <c r="BL330" s="909">
        <v>6</v>
      </c>
      <c r="BM330" s="910" t="str">
        <f t="shared" si="866"/>
        <v>BUKU PEMBANTU LS BENDAHARA</v>
      </c>
      <c r="BN330" s="911">
        <f t="shared" si="839"/>
        <v>0</v>
      </c>
      <c r="BO330" s="910">
        <f t="shared" si="922"/>
        <v>6</v>
      </c>
      <c r="BP330" s="912" t="str">
        <f t="shared" si="867"/>
        <v>BUKU PEMBANTU LS BENDAHARA</v>
      </c>
      <c r="BQ330" s="913">
        <f t="shared" si="840"/>
        <v>0</v>
      </c>
      <c r="BR330" s="702">
        <v>7</v>
      </c>
      <c r="BS330" s="650" t="str">
        <f t="shared" si="868"/>
        <v>BUKU PEMBANTU UANG MUKA PERJADIN</v>
      </c>
      <c r="BT330" s="651">
        <f t="shared" si="841"/>
        <v>0</v>
      </c>
      <c r="BU330" s="650">
        <f t="shared" si="923"/>
        <v>7</v>
      </c>
      <c r="BV330" s="649" t="str">
        <f t="shared" si="869"/>
        <v>BUKU PEMBANTU UANG MUKA PERJADIN</v>
      </c>
      <c r="BW330" s="709">
        <f t="shared" si="842"/>
        <v>0</v>
      </c>
      <c r="BX330" s="873">
        <v>8</v>
      </c>
      <c r="BY330" s="874" t="str">
        <f t="shared" si="870"/>
        <v>BUKU PEMBANTU PAJAK UP</v>
      </c>
      <c r="BZ330" s="875">
        <f t="shared" si="911"/>
        <v>0</v>
      </c>
      <c r="CA330" s="876">
        <f t="shared" si="924"/>
        <v>8</v>
      </c>
      <c r="CB330" s="874" t="str">
        <f t="shared" si="871"/>
        <v>BUKU PEMBANTU PAJAK UP</v>
      </c>
      <c r="CC330" s="877">
        <f t="shared" si="916"/>
        <v>0</v>
      </c>
      <c r="CD330" s="805">
        <v>9</v>
      </c>
      <c r="CE330" s="806" t="str">
        <f t="shared" si="872"/>
        <v>BUKU PEMBANTU BUNGA REKENING</v>
      </c>
      <c r="CF330" s="807">
        <f t="shared" si="843"/>
        <v>0</v>
      </c>
      <c r="CG330" s="806">
        <f t="shared" si="925"/>
        <v>9</v>
      </c>
      <c r="CH330" s="806" t="str">
        <f t="shared" si="873"/>
        <v>BUKU PEMBANTU BUNGA REKENING</v>
      </c>
      <c r="CI330" s="808">
        <f t="shared" si="844"/>
        <v>0</v>
      </c>
      <c r="CJ330" s="835">
        <v>10</v>
      </c>
      <c r="CK330" s="836" t="str">
        <f t="shared" si="874"/>
        <v>BUKU PEMBANTU PAJAK UP &amp; LS</v>
      </c>
      <c r="CL330" s="837">
        <f t="shared" si="875"/>
        <v>0</v>
      </c>
      <c r="CM330" s="836">
        <f t="shared" si="926"/>
        <v>10</v>
      </c>
      <c r="CN330" s="836" t="str">
        <f t="shared" si="876"/>
        <v>BUKU PEMBANTU PAJAK UP &amp; LS</v>
      </c>
      <c r="CO330" s="838">
        <f t="shared" si="877"/>
        <v>0</v>
      </c>
      <c r="CP330" s="786">
        <f t="shared" si="878"/>
        <v>0</v>
      </c>
      <c r="CQ330" s="787">
        <f t="shared" si="879"/>
        <v>0</v>
      </c>
      <c r="CR330" s="782">
        <f t="shared" si="880"/>
        <v>0</v>
      </c>
      <c r="CS330" s="733">
        <v>11</v>
      </c>
      <c r="CT330" s="734" t="str">
        <f t="shared" si="881"/>
        <v>BUKU PENGESAHAN BELANJA</v>
      </c>
      <c r="CU330" s="735">
        <f t="shared" si="882"/>
        <v>0</v>
      </c>
      <c r="CV330" s="734">
        <f t="shared" si="927"/>
        <v>11</v>
      </c>
      <c r="CW330" s="736" t="str">
        <f t="shared" si="883"/>
        <v>BUKU PENGESAHAN BELANJA</v>
      </c>
      <c r="CX330" s="737">
        <f t="shared" si="884"/>
        <v>0</v>
      </c>
      <c r="CY330" s="769">
        <v>12</v>
      </c>
      <c r="CZ330" s="770" t="str">
        <f t="shared" si="845"/>
        <v>BUKU PENGEMBALIAN BELANJA</v>
      </c>
      <c r="DA330" s="771">
        <f t="shared" si="910"/>
        <v>0</v>
      </c>
      <c r="DB330" s="770">
        <f t="shared" si="909"/>
        <v>12</v>
      </c>
      <c r="DC330" s="770" t="str">
        <f t="shared" si="885"/>
        <v>BUKU PENGEMBALIAN BELANJA</v>
      </c>
      <c r="DD330" s="772">
        <f t="shared" si="886"/>
        <v>0</v>
      </c>
    </row>
    <row r="331" spans="1:108" ht="11.25" customHeight="1" x14ac:dyDescent="0.2">
      <c r="A331" s="647"/>
      <c r="B331" s="63"/>
      <c r="C331" s="677"/>
      <c r="D331" s="540"/>
      <c r="E331" s="653"/>
      <c r="F331" s="635"/>
      <c r="G331" s="649"/>
      <c r="H331" s="650"/>
      <c r="I331" s="542"/>
      <c r="J331" s="650"/>
      <c r="K331" s="650"/>
      <c r="L331" s="529"/>
      <c r="M331" s="543"/>
      <c r="N331" s="543"/>
      <c r="O331" s="651">
        <f t="shared" si="846"/>
        <v>0</v>
      </c>
      <c r="P331" s="1090">
        <f t="shared" si="847"/>
        <v>0</v>
      </c>
      <c r="Q331" s="641">
        <f t="shared" ref="Q331:Q394" si="928">IF(E331="M4",L331,0)</f>
        <v>0</v>
      </c>
      <c r="R331" s="640">
        <v>1</v>
      </c>
      <c r="S331" s="640" t="str">
        <f t="shared" ref="S331:S394" si="929">IF(R331="","",VLOOKUP(R331,Nama_Buku,2))</f>
        <v>BUKU KAS UMUM</v>
      </c>
      <c r="T331" s="641">
        <f t="shared" ref="T331:T394" si="930">AVERAGE(O331+P331+Q331)</f>
        <v>0</v>
      </c>
      <c r="U331" s="641">
        <f t="shared" ref="U331:U394" si="931">IF(E331="A",L331,IF(E331="C2",L331,IF(E331="D2",L331,IF(E331="E",L331,IF(E331="F",L331,IF(E331="G1",L331,IF(E331="G2",L331,IF(E331="H1",L331,IF(E331="R1",L331,0)))))))))</f>
        <v>0</v>
      </c>
      <c r="V331" s="641">
        <f t="shared" ref="V331:V394" si="932">IF(E331="H2",L331,IF(E331="I1",L331,IF(E331="I2",L331,IF(E331="J1",L331,IF(E331="J2",L331,IF(E331="J3",L331,IF(E331="J4",L331,IF(E331="K1",L331,0))))))))</f>
        <v>0</v>
      </c>
      <c r="W331" s="1082">
        <f t="shared" si="848"/>
        <v>0</v>
      </c>
      <c r="X331" s="641">
        <f t="shared" ref="X331:X394" si="933">IF(E331="N1",L331,IF(E331="N2",L331,0))</f>
        <v>0</v>
      </c>
      <c r="Y331" s="640">
        <f t="shared" si="849"/>
        <v>1</v>
      </c>
      <c r="Z331" s="640" t="str">
        <f t="shared" ref="Z331:Z394" si="934">IF(Y331="","",VLOOKUP(Y331,Nama_Buku,2))</f>
        <v>BUKU KAS UMUM</v>
      </c>
      <c r="AA331" s="1083">
        <f t="shared" ref="AA331:AA394" si="935">AVERAGE(U331+V331+W331+X331)</f>
        <v>0</v>
      </c>
      <c r="AB331" s="1055">
        <v>10</v>
      </c>
      <c r="AC331" s="1056" t="str">
        <f t="shared" si="850"/>
        <v>BUKU PEMBANTU PAJAK UP &amp; LS</v>
      </c>
      <c r="AD331" s="1057">
        <f t="shared" si="851"/>
        <v>0</v>
      </c>
      <c r="AE331" s="1057">
        <f t="shared" si="852"/>
        <v>0</v>
      </c>
      <c r="AF331" s="1057">
        <f t="shared" si="853"/>
        <v>0</v>
      </c>
      <c r="AG331" s="1057">
        <f t="shared" si="854"/>
        <v>0</v>
      </c>
      <c r="AH331" s="1057">
        <f t="shared" si="855"/>
        <v>0</v>
      </c>
      <c r="AI331" s="1058">
        <f t="shared" si="917"/>
        <v>10</v>
      </c>
      <c r="AJ331" s="1058" t="str">
        <f t="shared" si="856"/>
        <v>BUKU PEMBANTU PAJAK UP &amp; LS</v>
      </c>
      <c r="AK331" s="1059">
        <f t="shared" ref="AK331:AK394" si="936">AVERAGE(AG331+AH331)</f>
        <v>0</v>
      </c>
      <c r="AL331" s="1014">
        <v>2</v>
      </c>
      <c r="AM331" s="1015" t="str">
        <f t="shared" si="857"/>
        <v>BUKU PEMBANTU KAS TUNAI</v>
      </c>
      <c r="AN331" s="1016">
        <f t="shared" ref="AN331:AN394" si="937">IF(E331="G1",L331,IF(E331="J4",L331,IF(E331="K4",L331,IF(E331="M1",L331,0))))</f>
        <v>0</v>
      </c>
      <c r="AO331" s="1015">
        <f t="shared" si="918"/>
        <v>2</v>
      </c>
      <c r="AP331" s="1015" t="str">
        <f t="shared" si="858"/>
        <v>BUKU PEMBANTU KAS TUNAI</v>
      </c>
      <c r="AQ331" s="1017">
        <f t="shared" si="912"/>
        <v>0</v>
      </c>
      <c r="AR331" s="979">
        <v>3</v>
      </c>
      <c r="AS331" s="980" t="str">
        <f t="shared" si="859"/>
        <v>BUKU PEMBANTU BANK</v>
      </c>
      <c r="AT331" s="981">
        <f t="shared" ref="AT331:AT394" si="938">IF(E331="B",L331,IF(E331="C1",L331,IF(E331="D1",L331,IF(E331="G2",L331,IF(E331="L1",L331,IF(E331="L4",L331,IF(E331="R2",L331,IF(E331="L7",L331,0))))))))</f>
        <v>0</v>
      </c>
      <c r="AU331" s="981">
        <f t="shared" ref="AU331:AU394" si="939">IF(E331="C2",L331,IF(E331="D2",L331,IF(E331="G1",L331,IF(E331="H2",L331,IF(E331="I2",L331,IF(E331="J2",L331,IF(E331="K2",L331,IF(E331="L3",L331,IF(E331="L5",L331,IF(E331="L6",L331,0))))))))))</f>
        <v>0</v>
      </c>
      <c r="AV331" s="982">
        <f t="shared" si="860"/>
        <v>0</v>
      </c>
      <c r="AW331" s="983">
        <f t="shared" si="919"/>
        <v>3</v>
      </c>
      <c r="AX331" s="980" t="str">
        <f t="shared" si="861"/>
        <v>BUKU PEMBANTU BANK</v>
      </c>
      <c r="AY331" s="984">
        <f t="shared" ref="AY331:AY394" si="940">AVERAGE(AU331+AV331)</f>
        <v>0</v>
      </c>
      <c r="AZ331" s="702">
        <v>4</v>
      </c>
      <c r="BA331" s="649" t="str">
        <f t="shared" si="862"/>
        <v>BUKU PEMBANTU BPP</v>
      </c>
      <c r="BB331" s="651">
        <f t="shared" si="913"/>
        <v>0</v>
      </c>
      <c r="BC331" s="650">
        <f t="shared" si="920"/>
        <v>4</v>
      </c>
      <c r="BD331" s="649" t="str">
        <f t="shared" si="863"/>
        <v>BUKU PEMBANTU BPP</v>
      </c>
      <c r="BE331" s="709">
        <f t="shared" si="914"/>
        <v>0</v>
      </c>
      <c r="BF331" s="944">
        <v>5</v>
      </c>
      <c r="BG331" s="945" t="str">
        <f t="shared" si="864"/>
        <v>BUKU PEMBANTU UANG PERSEDIAAN</v>
      </c>
      <c r="BH331" s="946">
        <f t="shared" ref="BH331:BH394" si="941">IF(E331="B",L331,IF(E331="D1",L331,0))</f>
        <v>0</v>
      </c>
      <c r="BI331" s="945">
        <f t="shared" si="921"/>
        <v>5</v>
      </c>
      <c r="BJ331" s="947" t="str">
        <f t="shared" si="865"/>
        <v>BUKU PEMBANTU UANG PERSEDIAAN</v>
      </c>
      <c r="BK331" s="948">
        <f t="shared" si="915"/>
        <v>0</v>
      </c>
      <c r="BL331" s="909">
        <v>6</v>
      </c>
      <c r="BM331" s="910" t="str">
        <f t="shared" si="866"/>
        <v>BUKU PEMBANTU LS BENDAHARA</v>
      </c>
      <c r="BN331" s="911">
        <f t="shared" ref="BN331:BN394" si="942">IF(E331="C1",L331,IF(E331="C1",L331,IF(E331="R2",L331,IF(E331="L7",L331,0))))</f>
        <v>0</v>
      </c>
      <c r="BO331" s="910">
        <f t="shared" si="922"/>
        <v>6</v>
      </c>
      <c r="BP331" s="912" t="str">
        <f t="shared" si="867"/>
        <v>BUKU PEMBANTU LS BENDAHARA</v>
      </c>
      <c r="BQ331" s="913">
        <f t="shared" ref="BQ331:BQ394" si="943">IF(E331="C2",L331,IF(E331="I1",L331,IF(E331="I2",L331,IF(E331="M9",L331,IF(E331="M3",L331,IF(E331="K3",L331,IF(E331="R1",L331,IF(E331="L6",L331,0))))))))</f>
        <v>0</v>
      </c>
      <c r="BR331" s="702">
        <v>7</v>
      </c>
      <c r="BS331" s="650" t="str">
        <f t="shared" si="868"/>
        <v>BUKU PEMBANTU UANG MUKA PERJADIN</v>
      </c>
      <c r="BT331" s="651">
        <f t="shared" ref="BT331:BT394" si="944">IF(E331="K1",L331,IF(E331="K2",L331,0))</f>
        <v>0</v>
      </c>
      <c r="BU331" s="650">
        <f t="shared" si="923"/>
        <v>7</v>
      </c>
      <c r="BV331" s="649" t="str">
        <f t="shared" si="869"/>
        <v>BUKU PEMBANTU UANG MUKA PERJADIN</v>
      </c>
      <c r="BW331" s="709">
        <f t="shared" ref="BW331:BW394" si="945">IF(E331="K3",L331,IF(E331="K4",L331,0))</f>
        <v>0</v>
      </c>
      <c r="BX331" s="873">
        <v>8</v>
      </c>
      <c r="BY331" s="874" t="str">
        <f t="shared" si="870"/>
        <v>BUKU PEMBANTU PAJAK UP</v>
      </c>
      <c r="BZ331" s="875">
        <f t="shared" si="911"/>
        <v>0</v>
      </c>
      <c r="CA331" s="876">
        <f t="shared" si="924"/>
        <v>8</v>
      </c>
      <c r="CB331" s="874" t="str">
        <f t="shared" si="871"/>
        <v>BUKU PEMBANTU PAJAK UP</v>
      </c>
      <c r="CC331" s="877">
        <f t="shared" si="916"/>
        <v>0</v>
      </c>
      <c r="CD331" s="805">
        <v>9</v>
      </c>
      <c r="CE331" s="806" t="str">
        <f t="shared" si="872"/>
        <v>BUKU PEMBANTU BUNGA REKENING</v>
      </c>
      <c r="CF331" s="807">
        <f t="shared" ref="CF331:CF394" si="946">IF(E331="L1",L331,IF(E331="R1",L331,0))</f>
        <v>0</v>
      </c>
      <c r="CG331" s="806">
        <f t="shared" si="925"/>
        <v>9</v>
      </c>
      <c r="CH331" s="806" t="str">
        <f t="shared" si="873"/>
        <v>BUKU PEMBANTU BUNGA REKENING</v>
      </c>
      <c r="CI331" s="808">
        <f t="shared" ref="CI331:CI394" si="947">IF(E331="L2",L331,IF(E331="L3",L331,0))</f>
        <v>0</v>
      </c>
      <c r="CJ331" s="835">
        <v>10</v>
      </c>
      <c r="CK331" s="836" t="str">
        <f t="shared" si="874"/>
        <v>BUKU PEMBANTU PAJAK UP &amp; LS</v>
      </c>
      <c r="CL331" s="837">
        <f t="shared" si="875"/>
        <v>0</v>
      </c>
      <c r="CM331" s="836">
        <f t="shared" si="926"/>
        <v>10</v>
      </c>
      <c r="CN331" s="836" t="str">
        <f t="shared" si="876"/>
        <v>BUKU PEMBANTU PAJAK UP &amp; LS</v>
      </c>
      <c r="CO331" s="838">
        <f t="shared" si="877"/>
        <v>0</v>
      </c>
      <c r="CP331" s="786">
        <f t="shared" si="878"/>
        <v>0</v>
      </c>
      <c r="CQ331" s="787">
        <f t="shared" si="879"/>
        <v>0</v>
      </c>
      <c r="CR331" s="782">
        <f t="shared" si="880"/>
        <v>0</v>
      </c>
      <c r="CS331" s="733">
        <v>11</v>
      </c>
      <c r="CT331" s="734" t="str">
        <f t="shared" si="881"/>
        <v>BUKU PENGESAHAN BELANJA</v>
      </c>
      <c r="CU331" s="735">
        <f t="shared" si="882"/>
        <v>0</v>
      </c>
      <c r="CV331" s="734">
        <f t="shared" si="927"/>
        <v>11</v>
      </c>
      <c r="CW331" s="736" t="str">
        <f t="shared" si="883"/>
        <v>BUKU PENGESAHAN BELANJA</v>
      </c>
      <c r="CX331" s="737">
        <f t="shared" si="884"/>
        <v>0</v>
      </c>
      <c r="CY331" s="769">
        <v>12</v>
      </c>
      <c r="CZ331" s="770" t="str">
        <f t="shared" ref="CZ331:CZ394" si="948">IF(CY331="","",VLOOKUP(CY331,Nama_Buku,2))</f>
        <v>BUKU PENGEMBALIAN BELANJA</v>
      </c>
      <c r="DA331" s="771">
        <f t="shared" si="910"/>
        <v>0</v>
      </c>
      <c r="DB331" s="770">
        <f t="shared" si="909"/>
        <v>12</v>
      </c>
      <c r="DC331" s="770" t="str">
        <f t="shared" si="885"/>
        <v>BUKU PENGEMBALIAN BELANJA</v>
      </c>
      <c r="DD331" s="772">
        <f t="shared" si="886"/>
        <v>0</v>
      </c>
    </row>
    <row r="332" spans="1:108" ht="11.25" customHeight="1" x14ac:dyDescent="0.2">
      <c r="A332" s="647"/>
      <c r="B332" s="63"/>
      <c r="C332" s="677"/>
      <c r="D332" s="601"/>
      <c r="E332" s="653"/>
      <c r="F332" s="635"/>
      <c r="G332" s="649"/>
      <c r="H332" s="650"/>
      <c r="I332" s="542"/>
      <c r="J332" s="650"/>
      <c r="K332" s="650"/>
      <c r="L332" s="529"/>
      <c r="M332" s="543"/>
      <c r="N332" s="543"/>
      <c r="O332" s="651">
        <f t="shared" ref="O332:O395" si="949">IF(E332="A",L332,IF(E332="B",L332,IF(E332="C1",L332,IF(E332="D1",L332,IF(E332="E",L332,IF(E332="F",L332,IF(E332="G1",L332,IF(E332="G2",L332,IF(E332="R1",L332,IF(E332="L4",L332,IF(E332="R2",L332,IF(E332="l7",L332,0))))))))))))</f>
        <v>0</v>
      </c>
      <c r="P332" s="1090">
        <f t="shared" ref="P332:P395" si="950">IF(E332="J1",L332,IF(E332="J2",L332,IF(E332="J4",L332,IF(E332="K1",L332,IF(E332="K2",L332,IF(E332="K4",L332,IF(E332="L1",L332,IF(E332="M1",L332,IF(E332="M6",L332,IF(E332="M6",L332,0))))))))))</f>
        <v>0</v>
      </c>
      <c r="Q332" s="641">
        <f t="shared" si="928"/>
        <v>0</v>
      </c>
      <c r="R332" s="640">
        <v>1</v>
      </c>
      <c r="S332" s="640" t="str">
        <f t="shared" si="929"/>
        <v>BUKU KAS UMUM</v>
      </c>
      <c r="T332" s="641">
        <f t="shared" si="930"/>
        <v>0</v>
      </c>
      <c r="U332" s="641">
        <f t="shared" si="931"/>
        <v>0</v>
      </c>
      <c r="V332" s="641">
        <f t="shared" si="932"/>
        <v>0</v>
      </c>
      <c r="W332" s="1082">
        <f t="shared" ref="W332:W395" si="951">IF(E332="K2",L332,IF(E332="K3",L332,IF(E332="K4",L332,IF(E332="L2",L332,IF(E332="L3",L332,IF(E332="M2",L332,IF(E332="M3",L332,IF(E332="M7",L332,IF(E332="L5",L332,IF(E332="L6",L332,0))))))))))</f>
        <v>0</v>
      </c>
      <c r="X332" s="641">
        <f t="shared" si="933"/>
        <v>0</v>
      </c>
      <c r="Y332" s="640">
        <f t="shared" ref="Y332:Y395" si="952">R332</f>
        <v>1</v>
      </c>
      <c r="Z332" s="640" t="str">
        <f t="shared" si="934"/>
        <v>BUKU KAS UMUM</v>
      </c>
      <c r="AA332" s="1083">
        <f t="shared" si="935"/>
        <v>0</v>
      </c>
      <c r="AB332" s="1055">
        <v>10</v>
      </c>
      <c r="AC332" s="1056" t="str">
        <f t="shared" ref="AC332:AC395" si="953">IF(AB332="","",VLOOKUP(AB332,Nama_Buku,2))</f>
        <v>BUKU PEMBANTU PAJAK UP &amp; LS</v>
      </c>
      <c r="AD332" s="1057">
        <f t="shared" ref="AD332:AD395" si="954">IF(E332="B",L332,IF(E332="C1",L332,IF(E332="D1",L332,IF(E332="J1",-L332,IF(E332="J2",-L332,IF(E332="L1",L332,IF(E332="M1",L332,IF(E332="M4",L332,IF(E332="M8",L332,IF(E332="R2",L332,0))))))))))</f>
        <v>0</v>
      </c>
      <c r="AE332" s="1057">
        <f t="shared" ref="AE332:AE395" si="955">IF(E332="K1",-L332,IF(E332="K2",-L332,))</f>
        <v>0</v>
      </c>
      <c r="AF332" s="1057">
        <f t="shared" ref="AF332:AF395" si="956">AVERAGE(AD332+AE332)</f>
        <v>0</v>
      </c>
      <c r="AG332" s="1057">
        <f t="shared" ref="AG332:AG395" si="957">IF(E332="C2",L332,IF(E332="D2",L332,IF(E332="H1",L332,IF(E332="H2",L332,IF(E332="I1",L332,IF(E332="I2",L332,IF(E332="J4",-L332,IF(E332="K4",-L332,0))))))))</f>
        <v>0</v>
      </c>
      <c r="AH332" s="1057">
        <f t="shared" ref="AH332:AH395" si="958">IF(E332="L2",L332,IF(E332="L3",L332,IF(E332="M2",L332,IF(E332="M3",L332,IF(E332="M5",L332,IF(E332="N1",L332,IF(E332="N2",L332,0)))))))</f>
        <v>0</v>
      </c>
      <c r="AI332" s="1058">
        <f t="shared" si="917"/>
        <v>10</v>
      </c>
      <c r="AJ332" s="1058" t="str">
        <f t="shared" ref="AJ332:AJ395" si="959">IF(AI332="","",VLOOKUP(AI332,Nama_Buku,2))</f>
        <v>BUKU PEMBANTU PAJAK UP &amp; LS</v>
      </c>
      <c r="AK332" s="1059">
        <f t="shared" si="936"/>
        <v>0</v>
      </c>
      <c r="AL332" s="1014">
        <v>2</v>
      </c>
      <c r="AM332" s="1015" t="str">
        <f t="shared" ref="AM332:AM395" si="960">IF(AL332="","",VLOOKUP(AL332,Nama_Buku,2))</f>
        <v>BUKU PEMBANTU KAS TUNAI</v>
      </c>
      <c r="AN332" s="1016">
        <f t="shared" si="937"/>
        <v>0</v>
      </c>
      <c r="AO332" s="1015">
        <f t="shared" si="918"/>
        <v>2</v>
      </c>
      <c r="AP332" s="1015" t="str">
        <f t="shared" ref="AP332:AP395" si="961">IF(AO332="","",VLOOKUP(AO332,Nama_Buku,2))</f>
        <v>BUKU PEMBANTU KAS TUNAI</v>
      </c>
      <c r="AQ332" s="1017">
        <f t="shared" si="912"/>
        <v>0</v>
      </c>
      <c r="AR332" s="979">
        <v>3</v>
      </c>
      <c r="AS332" s="980" t="str">
        <f t="shared" ref="AS332:AS395" si="962">IF(AR332="","",VLOOKUP(AR332,Nama_Buku,2))</f>
        <v>BUKU PEMBANTU BANK</v>
      </c>
      <c r="AT332" s="981">
        <f t="shared" si="938"/>
        <v>0</v>
      </c>
      <c r="AU332" s="981">
        <f t="shared" si="939"/>
        <v>0</v>
      </c>
      <c r="AV332" s="982">
        <f t="shared" ref="AV332:AV395" si="963">IF(E332="M3",L332,IF(E332="N2",L332,IF(E332="M9",L332,0)))</f>
        <v>0</v>
      </c>
      <c r="AW332" s="983">
        <f t="shared" si="919"/>
        <v>3</v>
      </c>
      <c r="AX332" s="980" t="str">
        <f t="shared" ref="AX332:AX395" si="964">IF(AW332="","",VLOOKUP(AW332,Nama_Buku,2))</f>
        <v>BUKU PEMBANTU BANK</v>
      </c>
      <c r="AY332" s="984">
        <f t="shared" si="940"/>
        <v>0</v>
      </c>
      <c r="AZ332" s="702">
        <v>4</v>
      </c>
      <c r="BA332" s="649" t="str">
        <f t="shared" ref="BA332:BA395" si="965">IF(AZ332="","",VLOOKUP(AZ332,Nama_Buku,2))</f>
        <v>BUKU PEMBANTU BPP</v>
      </c>
      <c r="BB332" s="651">
        <f t="shared" si="913"/>
        <v>0</v>
      </c>
      <c r="BC332" s="650">
        <f t="shared" si="920"/>
        <v>4</v>
      </c>
      <c r="BD332" s="649" t="str">
        <f t="shared" ref="BD332:BD395" si="966">IF(BC332="","",VLOOKUP(BC332,Nama_Buku,2))</f>
        <v>BUKU PEMBANTU BPP</v>
      </c>
      <c r="BE332" s="709">
        <f t="shared" si="914"/>
        <v>0</v>
      </c>
      <c r="BF332" s="944">
        <v>5</v>
      </c>
      <c r="BG332" s="945" t="str">
        <f t="shared" ref="BG332:BG395" si="967">IF(BF332="","",VLOOKUP(BF332,Nama_Buku,2))</f>
        <v>BUKU PEMBANTU UANG PERSEDIAAN</v>
      </c>
      <c r="BH332" s="946">
        <f t="shared" si="941"/>
        <v>0</v>
      </c>
      <c r="BI332" s="945">
        <f t="shared" si="921"/>
        <v>5</v>
      </c>
      <c r="BJ332" s="947" t="str">
        <f t="shared" ref="BJ332:BJ395" si="968">IF(BI332="","",VLOOKUP(BI332,Nama_Buku,2))</f>
        <v>BUKU PEMBANTU UANG PERSEDIAAN</v>
      </c>
      <c r="BK332" s="948">
        <f t="shared" si="915"/>
        <v>0</v>
      </c>
      <c r="BL332" s="909">
        <v>6</v>
      </c>
      <c r="BM332" s="910" t="str">
        <f t="shared" ref="BM332:BM395" si="969">IF(BL332="","",VLOOKUP(BL332,Nama_Buku,2))</f>
        <v>BUKU PEMBANTU LS BENDAHARA</v>
      </c>
      <c r="BN332" s="911">
        <f t="shared" si="942"/>
        <v>0</v>
      </c>
      <c r="BO332" s="910">
        <f t="shared" si="922"/>
        <v>6</v>
      </c>
      <c r="BP332" s="912" t="str">
        <f t="shared" ref="BP332:BP395" si="970">IF(BO332="","",VLOOKUP(BO332,Nama_Buku,2))</f>
        <v>BUKU PEMBANTU LS BENDAHARA</v>
      </c>
      <c r="BQ332" s="913">
        <f t="shared" si="943"/>
        <v>0</v>
      </c>
      <c r="BR332" s="702">
        <v>7</v>
      </c>
      <c r="BS332" s="650" t="str">
        <f t="shared" ref="BS332:BS395" si="971">IF(BR332="","",VLOOKUP(BR332,Nama_Buku,2))</f>
        <v>BUKU PEMBANTU UANG MUKA PERJADIN</v>
      </c>
      <c r="BT332" s="651">
        <f t="shared" si="944"/>
        <v>0</v>
      </c>
      <c r="BU332" s="650">
        <f t="shared" si="923"/>
        <v>7</v>
      </c>
      <c r="BV332" s="649" t="str">
        <f t="shared" ref="BV332:BV395" si="972">IF(BU332="","",VLOOKUP(BU332,Nama_Buku,2))</f>
        <v>BUKU PEMBANTU UANG MUKA PERJADIN</v>
      </c>
      <c r="BW332" s="709">
        <f t="shared" si="945"/>
        <v>0</v>
      </c>
      <c r="BX332" s="873">
        <v>8</v>
      </c>
      <c r="BY332" s="874" t="str">
        <f t="shared" ref="BY332:BY395" si="973">IF(BX332="","",VLOOKUP(BX332,Nama_Buku,2))</f>
        <v>BUKU PEMBANTU PAJAK UP</v>
      </c>
      <c r="BZ332" s="875">
        <f t="shared" si="911"/>
        <v>0</v>
      </c>
      <c r="CA332" s="876">
        <f t="shared" si="924"/>
        <v>8</v>
      </c>
      <c r="CB332" s="874" t="str">
        <f t="shared" ref="CB332:CB395" si="974">IF(CA332="","",VLOOKUP(CA332,Nama_Buku,2))</f>
        <v>BUKU PEMBANTU PAJAK UP</v>
      </c>
      <c r="CC332" s="877">
        <f t="shared" si="916"/>
        <v>0</v>
      </c>
      <c r="CD332" s="805">
        <v>9</v>
      </c>
      <c r="CE332" s="806" t="str">
        <f t="shared" ref="CE332:CE395" si="975">IF(CD332="","",VLOOKUP(CD332,Nama_Buku,2))</f>
        <v>BUKU PEMBANTU BUNGA REKENING</v>
      </c>
      <c r="CF332" s="807">
        <f t="shared" si="946"/>
        <v>0</v>
      </c>
      <c r="CG332" s="806">
        <f t="shared" si="925"/>
        <v>9</v>
      </c>
      <c r="CH332" s="806" t="str">
        <f t="shared" ref="CH332:CH395" si="976">IF(CG332="","",VLOOKUP(CG332,Nama_Buku,2))</f>
        <v>BUKU PEMBANTU BUNGA REKENING</v>
      </c>
      <c r="CI332" s="808">
        <f t="shared" si="947"/>
        <v>0</v>
      </c>
      <c r="CJ332" s="835">
        <v>10</v>
      </c>
      <c r="CK332" s="836" t="str">
        <f t="shared" ref="CK332:CK395" si="977">IF(CJ332="","",VLOOKUP(CJ332,Nama_Buku,2))</f>
        <v>BUKU PEMBANTU PAJAK UP &amp; LS</v>
      </c>
      <c r="CL332" s="837">
        <f t="shared" ref="CL332:CL395" si="978">IF(E332="M1",L332,IF(E332="M4",L332,IF(E332="M6",L332,IF(E332="M8",L332,0))))</f>
        <v>0</v>
      </c>
      <c r="CM332" s="836">
        <f t="shared" si="926"/>
        <v>10</v>
      </c>
      <c r="CN332" s="836" t="str">
        <f t="shared" ref="CN332:CN395" si="979">IF(CM332="","",VLOOKUP(CM332,Nama_Buku,2))</f>
        <v>BUKU PEMBANTU PAJAK UP &amp; LS</v>
      </c>
      <c r="CO332" s="838">
        <f t="shared" ref="CO332:CO395" si="980">IF(E332="M2",L332,IF(E332="M3",L332,IF(E332="M5",L332,IF(E332="M7",L332,IF(E332="M9",L332,0)))))</f>
        <v>0</v>
      </c>
      <c r="CP332" s="786">
        <f t="shared" ref="CP332:CP395" si="981">IF(E332="H1",L332,IF(E332="H2",L332,IF(E332="J3",L332,IF(E332="K3",L332,0))))</f>
        <v>0</v>
      </c>
      <c r="CQ332" s="787">
        <f t="shared" ref="CQ332:CQ395" si="982">IF(E332="H1",M332,IF(E332="H2",M332,IF(E332="J3",M332,0)))</f>
        <v>0</v>
      </c>
      <c r="CR332" s="782">
        <f t="shared" ref="CR332:CR395" si="983">IF(E332="H1",N332,IF(E332="H2",N332,IF(E332="J3",N332,0)))</f>
        <v>0</v>
      </c>
      <c r="CS332" s="733">
        <v>11</v>
      </c>
      <c r="CT332" s="734" t="str">
        <f t="shared" ref="CT332:CT395" si="984">IF(CS332="","",VLOOKUP(CS332,Nama_Buku,2))</f>
        <v>BUKU PENGESAHAN BELANJA</v>
      </c>
      <c r="CU332" s="735">
        <f t="shared" ref="CU332:CU395" si="985">IF(E332="C2",L332,IF(E332="I1",L332,IF(E332="I2",L332,IF(E332="K3",L332,IF(E332="M3",L332,IF(E332="M9",L332,0))))))</f>
        <v>0</v>
      </c>
      <c r="CV332" s="734">
        <f t="shared" si="927"/>
        <v>11</v>
      </c>
      <c r="CW332" s="736" t="str">
        <f t="shared" ref="CW332:CW395" si="986">IF(CV332="","",VLOOKUP(CV332,Nama_Buku,2))</f>
        <v>BUKU PENGESAHAN BELANJA</v>
      </c>
      <c r="CX332" s="737">
        <f t="shared" ref="CX332:CX395" si="987">IF(E332="C3",L332,0)</f>
        <v>0</v>
      </c>
      <c r="CY332" s="769">
        <v>12</v>
      </c>
      <c r="CZ332" s="770" t="str">
        <f t="shared" si="948"/>
        <v>BUKU PENGEMBALIAN BELANJA</v>
      </c>
      <c r="DA332" s="771">
        <f t="shared" si="910"/>
        <v>0</v>
      </c>
      <c r="DB332" s="770">
        <f t="shared" si="909"/>
        <v>12</v>
      </c>
      <c r="DC332" s="770" t="str">
        <f t="shared" ref="DC332:DC395" si="988">IF(DB332="","",VLOOKUP(DB332,Nama_Buku,2))</f>
        <v>BUKU PENGEMBALIAN BELANJA</v>
      </c>
      <c r="DD332" s="772">
        <f t="shared" ref="DD332:DD395" si="989">IF(E332="L5",L332,IF(E332="L5",L332,0))</f>
        <v>0</v>
      </c>
    </row>
    <row r="333" spans="1:108" ht="11.25" customHeight="1" x14ac:dyDescent="0.2">
      <c r="A333" s="647"/>
      <c r="B333" s="63"/>
      <c r="C333" s="677"/>
      <c r="D333" s="540"/>
      <c r="E333" s="653"/>
      <c r="F333" s="635"/>
      <c r="G333" s="649"/>
      <c r="H333" s="650"/>
      <c r="I333" s="542"/>
      <c r="J333" s="650"/>
      <c r="K333" s="650"/>
      <c r="L333" s="529"/>
      <c r="M333" s="543"/>
      <c r="N333" s="543"/>
      <c r="O333" s="651">
        <f t="shared" si="949"/>
        <v>0</v>
      </c>
      <c r="P333" s="1090">
        <f t="shared" si="950"/>
        <v>0</v>
      </c>
      <c r="Q333" s="641">
        <f t="shared" si="928"/>
        <v>0</v>
      </c>
      <c r="R333" s="640">
        <v>1</v>
      </c>
      <c r="S333" s="640" t="str">
        <f t="shared" si="929"/>
        <v>BUKU KAS UMUM</v>
      </c>
      <c r="T333" s="641">
        <f t="shared" si="930"/>
        <v>0</v>
      </c>
      <c r="U333" s="641">
        <f t="shared" si="931"/>
        <v>0</v>
      </c>
      <c r="V333" s="641">
        <f t="shared" si="932"/>
        <v>0</v>
      </c>
      <c r="W333" s="1082">
        <f t="shared" si="951"/>
        <v>0</v>
      </c>
      <c r="X333" s="641">
        <f t="shared" si="933"/>
        <v>0</v>
      </c>
      <c r="Y333" s="640">
        <f t="shared" si="952"/>
        <v>1</v>
      </c>
      <c r="Z333" s="640" t="str">
        <f t="shared" si="934"/>
        <v>BUKU KAS UMUM</v>
      </c>
      <c r="AA333" s="1083">
        <f t="shared" si="935"/>
        <v>0</v>
      </c>
      <c r="AB333" s="1055">
        <v>10</v>
      </c>
      <c r="AC333" s="1056" t="str">
        <f t="shared" si="953"/>
        <v>BUKU PEMBANTU PAJAK UP &amp; LS</v>
      </c>
      <c r="AD333" s="1057">
        <f t="shared" si="954"/>
        <v>0</v>
      </c>
      <c r="AE333" s="1057">
        <f t="shared" si="955"/>
        <v>0</v>
      </c>
      <c r="AF333" s="1057">
        <f t="shared" si="956"/>
        <v>0</v>
      </c>
      <c r="AG333" s="1057">
        <f t="shared" si="957"/>
        <v>0</v>
      </c>
      <c r="AH333" s="1057">
        <f t="shared" si="958"/>
        <v>0</v>
      </c>
      <c r="AI333" s="1058">
        <f t="shared" si="917"/>
        <v>10</v>
      </c>
      <c r="AJ333" s="1058" t="str">
        <f t="shared" si="959"/>
        <v>BUKU PEMBANTU PAJAK UP &amp; LS</v>
      </c>
      <c r="AK333" s="1059">
        <f t="shared" si="936"/>
        <v>0</v>
      </c>
      <c r="AL333" s="1014">
        <v>2</v>
      </c>
      <c r="AM333" s="1015" t="str">
        <f t="shared" si="960"/>
        <v>BUKU PEMBANTU KAS TUNAI</v>
      </c>
      <c r="AN333" s="1016">
        <f t="shared" si="937"/>
        <v>0</v>
      </c>
      <c r="AO333" s="1015">
        <f t="shared" si="918"/>
        <v>2</v>
      </c>
      <c r="AP333" s="1015" t="str">
        <f t="shared" si="961"/>
        <v>BUKU PEMBANTU KAS TUNAI</v>
      </c>
      <c r="AQ333" s="1017">
        <f t="shared" si="912"/>
        <v>0</v>
      </c>
      <c r="AR333" s="979">
        <v>3</v>
      </c>
      <c r="AS333" s="980" t="str">
        <f t="shared" si="962"/>
        <v>BUKU PEMBANTU BANK</v>
      </c>
      <c r="AT333" s="981">
        <f t="shared" si="938"/>
        <v>0</v>
      </c>
      <c r="AU333" s="981">
        <f t="shared" si="939"/>
        <v>0</v>
      </c>
      <c r="AV333" s="982">
        <f t="shared" si="963"/>
        <v>0</v>
      </c>
      <c r="AW333" s="983">
        <f t="shared" si="919"/>
        <v>3</v>
      </c>
      <c r="AX333" s="980" t="str">
        <f t="shared" si="964"/>
        <v>BUKU PEMBANTU BANK</v>
      </c>
      <c r="AY333" s="984">
        <f t="shared" si="940"/>
        <v>0</v>
      </c>
      <c r="AZ333" s="702">
        <v>4</v>
      </c>
      <c r="BA333" s="649" t="str">
        <f t="shared" si="965"/>
        <v>BUKU PEMBANTU BPP</v>
      </c>
      <c r="BB333" s="651">
        <f t="shared" si="913"/>
        <v>0</v>
      </c>
      <c r="BC333" s="650">
        <f t="shared" si="920"/>
        <v>4</v>
      </c>
      <c r="BD333" s="649" t="str">
        <f t="shared" si="966"/>
        <v>BUKU PEMBANTU BPP</v>
      </c>
      <c r="BE333" s="709">
        <f t="shared" si="914"/>
        <v>0</v>
      </c>
      <c r="BF333" s="944">
        <v>5</v>
      </c>
      <c r="BG333" s="945" t="str">
        <f t="shared" si="967"/>
        <v>BUKU PEMBANTU UANG PERSEDIAAN</v>
      </c>
      <c r="BH333" s="946">
        <f t="shared" si="941"/>
        <v>0</v>
      </c>
      <c r="BI333" s="945">
        <f t="shared" si="921"/>
        <v>5</v>
      </c>
      <c r="BJ333" s="947" t="str">
        <f t="shared" si="968"/>
        <v>BUKU PEMBANTU UANG PERSEDIAAN</v>
      </c>
      <c r="BK333" s="948">
        <f t="shared" si="915"/>
        <v>0</v>
      </c>
      <c r="BL333" s="909">
        <v>6</v>
      </c>
      <c r="BM333" s="910" t="str">
        <f t="shared" si="969"/>
        <v>BUKU PEMBANTU LS BENDAHARA</v>
      </c>
      <c r="BN333" s="911">
        <f t="shared" si="942"/>
        <v>0</v>
      </c>
      <c r="BO333" s="910">
        <f t="shared" si="922"/>
        <v>6</v>
      </c>
      <c r="BP333" s="912" t="str">
        <f t="shared" si="970"/>
        <v>BUKU PEMBANTU LS BENDAHARA</v>
      </c>
      <c r="BQ333" s="913">
        <f t="shared" si="943"/>
        <v>0</v>
      </c>
      <c r="BR333" s="702">
        <v>7</v>
      </c>
      <c r="BS333" s="650" t="str">
        <f t="shared" si="971"/>
        <v>BUKU PEMBANTU UANG MUKA PERJADIN</v>
      </c>
      <c r="BT333" s="651">
        <f t="shared" si="944"/>
        <v>0</v>
      </c>
      <c r="BU333" s="650">
        <f t="shared" si="923"/>
        <v>7</v>
      </c>
      <c r="BV333" s="649" t="str">
        <f t="shared" si="972"/>
        <v>BUKU PEMBANTU UANG MUKA PERJADIN</v>
      </c>
      <c r="BW333" s="709">
        <f t="shared" si="945"/>
        <v>0</v>
      </c>
      <c r="BX333" s="873">
        <v>8</v>
      </c>
      <c r="BY333" s="874" t="str">
        <f t="shared" si="973"/>
        <v>BUKU PEMBANTU PAJAK UP</v>
      </c>
      <c r="BZ333" s="875">
        <f t="shared" si="911"/>
        <v>0</v>
      </c>
      <c r="CA333" s="876">
        <f t="shared" si="924"/>
        <v>8</v>
      </c>
      <c r="CB333" s="874" t="str">
        <f t="shared" si="974"/>
        <v>BUKU PEMBANTU PAJAK UP</v>
      </c>
      <c r="CC333" s="877">
        <f t="shared" si="916"/>
        <v>0</v>
      </c>
      <c r="CD333" s="805">
        <v>9</v>
      </c>
      <c r="CE333" s="806" t="str">
        <f t="shared" si="975"/>
        <v>BUKU PEMBANTU BUNGA REKENING</v>
      </c>
      <c r="CF333" s="807">
        <f t="shared" si="946"/>
        <v>0</v>
      </c>
      <c r="CG333" s="806">
        <f t="shared" si="925"/>
        <v>9</v>
      </c>
      <c r="CH333" s="806" t="str">
        <f t="shared" si="976"/>
        <v>BUKU PEMBANTU BUNGA REKENING</v>
      </c>
      <c r="CI333" s="808">
        <f t="shared" si="947"/>
        <v>0</v>
      </c>
      <c r="CJ333" s="835">
        <v>10</v>
      </c>
      <c r="CK333" s="836" t="str">
        <f t="shared" si="977"/>
        <v>BUKU PEMBANTU PAJAK UP &amp; LS</v>
      </c>
      <c r="CL333" s="837">
        <f t="shared" si="978"/>
        <v>0</v>
      </c>
      <c r="CM333" s="836">
        <f t="shared" si="926"/>
        <v>10</v>
      </c>
      <c r="CN333" s="836" t="str">
        <f t="shared" si="979"/>
        <v>BUKU PEMBANTU PAJAK UP &amp; LS</v>
      </c>
      <c r="CO333" s="838">
        <f t="shared" si="980"/>
        <v>0</v>
      </c>
      <c r="CP333" s="786">
        <f t="shared" si="981"/>
        <v>0</v>
      </c>
      <c r="CQ333" s="787">
        <f t="shared" si="982"/>
        <v>0</v>
      </c>
      <c r="CR333" s="782">
        <f t="shared" si="983"/>
        <v>0</v>
      </c>
      <c r="CS333" s="733">
        <v>11</v>
      </c>
      <c r="CT333" s="734" t="str">
        <f t="shared" si="984"/>
        <v>BUKU PENGESAHAN BELANJA</v>
      </c>
      <c r="CU333" s="735">
        <f t="shared" si="985"/>
        <v>0</v>
      </c>
      <c r="CV333" s="734">
        <f t="shared" si="927"/>
        <v>11</v>
      </c>
      <c r="CW333" s="736" t="str">
        <f t="shared" si="986"/>
        <v>BUKU PENGESAHAN BELANJA</v>
      </c>
      <c r="CX333" s="737">
        <f t="shared" si="987"/>
        <v>0</v>
      </c>
      <c r="CY333" s="769">
        <v>12</v>
      </c>
      <c r="CZ333" s="770" t="str">
        <f t="shared" si="948"/>
        <v>BUKU PENGEMBALIAN BELANJA</v>
      </c>
      <c r="DA333" s="771">
        <f t="shared" si="910"/>
        <v>0</v>
      </c>
      <c r="DB333" s="770">
        <f t="shared" si="909"/>
        <v>12</v>
      </c>
      <c r="DC333" s="770" t="str">
        <f t="shared" si="988"/>
        <v>BUKU PENGEMBALIAN BELANJA</v>
      </c>
      <c r="DD333" s="772">
        <f t="shared" si="989"/>
        <v>0</v>
      </c>
    </row>
    <row r="334" spans="1:108" ht="11.25" customHeight="1" x14ac:dyDescent="0.2">
      <c r="A334" s="647"/>
      <c r="B334" s="63"/>
      <c r="C334" s="677"/>
      <c r="D334" s="601"/>
      <c r="E334" s="653"/>
      <c r="F334" s="635"/>
      <c r="G334" s="649"/>
      <c r="H334" s="650"/>
      <c r="I334" s="542"/>
      <c r="J334" s="650"/>
      <c r="K334" s="650"/>
      <c r="L334" s="529"/>
      <c r="M334" s="543"/>
      <c r="N334" s="543"/>
      <c r="O334" s="651">
        <f t="shared" si="949"/>
        <v>0</v>
      </c>
      <c r="P334" s="1090">
        <f t="shared" si="950"/>
        <v>0</v>
      </c>
      <c r="Q334" s="641">
        <f t="shared" si="928"/>
        <v>0</v>
      </c>
      <c r="R334" s="640">
        <v>1</v>
      </c>
      <c r="S334" s="640" t="str">
        <f t="shared" si="929"/>
        <v>BUKU KAS UMUM</v>
      </c>
      <c r="T334" s="641">
        <f t="shared" si="930"/>
        <v>0</v>
      </c>
      <c r="U334" s="641">
        <f t="shared" si="931"/>
        <v>0</v>
      </c>
      <c r="V334" s="641">
        <f t="shared" si="932"/>
        <v>0</v>
      </c>
      <c r="W334" s="1082">
        <f t="shared" si="951"/>
        <v>0</v>
      </c>
      <c r="X334" s="641">
        <f t="shared" si="933"/>
        <v>0</v>
      </c>
      <c r="Y334" s="640">
        <f t="shared" si="952"/>
        <v>1</v>
      </c>
      <c r="Z334" s="640" t="str">
        <f t="shared" si="934"/>
        <v>BUKU KAS UMUM</v>
      </c>
      <c r="AA334" s="1083">
        <f t="shared" si="935"/>
        <v>0</v>
      </c>
      <c r="AB334" s="1055">
        <v>10</v>
      </c>
      <c r="AC334" s="1056" t="str">
        <f t="shared" si="953"/>
        <v>BUKU PEMBANTU PAJAK UP &amp; LS</v>
      </c>
      <c r="AD334" s="1057">
        <f t="shared" si="954"/>
        <v>0</v>
      </c>
      <c r="AE334" s="1057">
        <f t="shared" si="955"/>
        <v>0</v>
      </c>
      <c r="AF334" s="1057">
        <f t="shared" si="956"/>
        <v>0</v>
      </c>
      <c r="AG334" s="1057">
        <f t="shared" si="957"/>
        <v>0</v>
      </c>
      <c r="AH334" s="1057">
        <f t="shared" si="958"/>
        <v>0</v>
      </c>
      <c r="AI334" s="1058">
        <f t="shared" si="917"/>
        <v>10</v>
      </c>
      <c r="AJ334" s="1058" t="str">
        <f t="shared" si="959"/>
        <v>BUKU PEMBANTU PAJAK UP &amp; LS</v>
      </c>
      <c r="AK334" s="1059">
        <f t="shared" si="936"/>
        <v>0</v>
      </c>
      <c r="AL334" s="1014">
        <v>2</v>
      </c>
      <c r="AM334" s="1015" t="str">
        <f t="shared" si="960"/>
        <v>BUKU PEMBANTU KAS TUNAI</v>
      </c>
      <c r="AN334" s="1016">
        <f t="shared" si="937"/>
        <v>0</v>
      </c>
      <c r="AO334" s="1015">
        <f t="shared" si="918"/>
        <v>2</v>
      </c>
      <c r="AP334" s="1015" t="str">
        <f t="shared" si="961"/>
        <v>BUKU PEMBANTU KAS TUNAI</v>
      </c>
      <c r="AQ334" s="1017">
        <f t="shared" si="912"/>
        <v>0</v>
      </c>
      <c r="AR334" s="979">
        <v>3</v>
      </c>
      <c r="AS334" s="980" t="str">
        <f t="shared" si="962"/>
        <v>BUKU PEMBANTU BANK</v>
      </c>
      <c r="AT334" s="981">
        <f t="shared" si="938"/>
        <v>0</v>
      </c>
      <c r="AU334" s="981">
        <f t="shared" si="939"/>
        <v>0</v>
      </c>
      <c r="AV334" s="982">
        <f t="shared" si="963"/>
        <v>0</v>
      </c>
      <c r="AW334" s="983">
        <f t="shared" si="919"/>
        <v>3</v>
      </c>
      <c r="AX334" s="980" t="str">
        <f t="shared" si="964"/>
        <v>BUKU PEMBANTU BANK</v>
      </c>
      <c r="AY334" s="984">
        <f t="shared" si="940"/>
        <v>0</v>
      </c>
      <c r="AZ334" s="702">
        <v>4</v>
      </c>
      <c r="BA334" s="649" t="str">
        <f t="shared" si="965"/>
        <v>BUKU PEMBANTU BPP</v>
      </c>
      <c r="BB334" s="651">
        <f t="shared" si="913"/>
        <v>0</v>
      </c>
      <c r="BC334" s="650">
        <f t="shared" si="920"/>
        <v>4</v>
      </c>
      <c r="BD334" s="649" t="str">
        <f t="shared" si="966"/>
        <v>BUKU PEMBANTU BPP</v>
      </c>
      <c r="BE334" s="709">
        <f t="shared" si="914"/>
        <v>0</v>
      </c>
      <c r="BF334" s="944">
        <v>5</v>
      </c>
      <c r="BG334" s="945" t="str">
        <f t="shared" si="967"/>
        <v>BUKU PEMBANTU UANG PERSEDIAAN</v>
      </c>
      <c r="BH334" s="946">
        <f t="shared" si="941"/>
        <v>0</v>
      </c>
      <c r="BI334" s="945">
        <f t="shared" si="921"/>
        <v>5</v>
      </c>
      <c r="BJ334" s="947" t="str">
        <f t="shared" si="968"/>
        <v>BUKU PEMBANTU UANG PERSEDIAAN</v>
      </c>
      <c r="BK334" s="948">
        <f t="shared" si="915"/>
        <v>0</v>
      </c>
      <c r="BL334" s="909">
        <v>6</v>
      </c>
      <c r="BM334" s="910" t="str">
        <f t="shared" si="969"/>
        <v>BUKU PEMBANTU LS BENDAHARA</v>
      </c>
      <c r="BN334" s="911">
        <f t="shared" si="942"/>
        <v>0</v>
      </c>
      <c r="BO334" s="910">
        <f t="shared" si="922"/>
        <v>6</v>
      </c>
      <c r="BP334" s="912" t="str">
        <f t="shared" si="970"/>
        <v>BUKU PEMBANTU LS BENDAHARA</v>
      </c>
      <c r="BQ334" s="913">
        <f t="shared" si="943"/>
        <v>0</v>
      </c>
      <c r="BR334" s="702">
        <v>7</v>
      </c>
      <c r="BS334" s="650" t="str">
        <f t="shared" si="971"/>
        <v>BUKU PEMBANTU UANG MUKA PERJADIN</v>
      </c>
      <c r="BT334" s="651">
        <f t="shared" si="944"/>
        <v>0</v>
      </c>
      <c r="BU334" s="650">
        <f t="shared" si="923"/>
        <v>7</v>
      </c>
      <c r="BV334" s="649" t="str">
        <f t="shared" si="972"/>
        <v>BUKU PEMBANTU UANG MUKA PERJADIN</v>
      </c>
      <c r="BW334" s="709">
        <f t="shared" si="945"/>
        <v>0</v>
      </c>
      <c r="BX334" s="873">
        <v>8</v>
      </c>
      <c r="BY334" s="874" t="str">
        <f t="shared" si="973"/>
        <v>BUKU PEMBANTU PAJAK UP</v>
      </c>
      <c r="BZ334" s="875">
        <f t="shared" si="911"/>
        <v>0</v>
      </c>
      <c r="CA334" s="876">
        <f t="shared" si="924"/>
        <v>8</v>
      </c>
      <c r="CB334" s="874" t="str">
        <f t="shared" si="974"/>
        <v>BUKU PEMBANTU PAJAK UP</v>
      </c>
      <c r="CC334" s="877">
        <f t="shared" si="916"/>
        <v>0</v>
      </c>
      <c r="CD334" s="805">
        <v>9</v>
      </c>
      <c r="CE334" s="806" t="str">
        <f t="shared" si="975"/>
        <v>BUKU PEMBANTU BUNGA REKENING</v>
      </c>
      <c r="CF334" s="807">
        <f t="shared" si="946"/>
        <v>0</v>
      </c>
      <c r="CG334" s="806">
        <f t="shared" si="925"/>
        <v>9</v>
      </c>
      <c r="CH334" s="806" t="str">
        <f t="shared" si="976"/>
        <v>BUKU PEMBANTU BUNGA REKENING</v>
      </c>
      <c r="CI334" s="808">
        <f t="shared" si="947"/>
        <v>0</v>
      </c>
      <c r="CJ334" s="835">
        <v>10</v>
      </c>
      <c r="CK334" s="836" t="str">
        <f t="shared" si="977"/>
        <v>BUKU PEMBANTU PAJAK UP &amp; LS</v>
      </c>
      <c r="CL334" s="837">
        <f t="shared" si="978"/>
        <v>0</v>
      </c>
      <c r="CM334" s="836">
        <f t="shared" si="926"/>
        <v>10</v>
      </c>
      <c r="CN334" s="836" t="str">
        <f t="shared" si="979"/>
        <v>BUKU PEMBANTU PAJAK UP &amp; LS</v>
      </c>
      <c r="CO334" s="838">
        <f t="shared" si="980"/>
        <v>0</v>
      </c>
      <c r="CP334" s="786">
        <f t="shared" si="981"/>
        <v>0</v>
      </c>
      <c r="CQ334" s="787">
        <f t="shared" si="982"/>
        <v>0</v>
      </c>
      <c r="CR334" s="782">
        <f t="shared" si="983"/>
        <v>0</v>
      </c>
      <c r="CS334" s="733">
        <v>11</v>
      </c>
      <c r="CT334" s="734" t="str">
        <f t="shared" si="984"/>
        <v>BUKU PENGESAHAN BELANJA</v>
      </c>
      <c r="CU334" s="735">
        <f t="shared" si="985"/>
        <v>0</v>
      </c>
      <c r="CV334" s="734">
        <f t="shared" si="927"/>
        <v>11</v>
      </c>
      <c r="CW334" s="736" t="str">
        <f t="shared" si="986"/>
        <v>BUKU PENGESAHAN BELANJA</v>
      </c>
      <c r="CX334" s="737">
        <f t="shared" si="987"/>
        <v>0</v>
      </c>
      <c r="CY334" s="769">
        <v>12</v>
      </c>
      <c r="CZ334" s="770" t="str">
        <f t="shared" si="948"/>
        <v>BUKU PENGEMBALIAN BELANJA</v>
      </c>
      <c r="DA334" s="771">
        <f t="shared" si="910"/>
        <v>0</v>
      </c>
      <c r="DB334" s="770">
        <f t="shared" si="909"/>
        <v>12</v>
      </c>
      <c r="DC334" s="770" t="str">
        <f t="shared" si="988"/>
        <v>BUKU PENGEMBALIAN BELANJA</v>
      </c>
      <c r="DD334" s="772">
        <f t="shared" si="989"/>
        <v>0</v>
      </c>
    </row>
    <row r="335" spans="1:108" ht="11.25" customHeight="1" x14ac:dyDescent="0.2">
      <c r="A335" s="647"/>
      <c r="B335" s="63"/>
      <c r="C335" s="677"/>
      <c r="D335" s="540"/>
      <c r="E335" s="653"/>
      <c r="F335" s="635"/>
      <c r="G335" s="649"/>
      <c r="H335" s="650"/>
      <c r="I335" s="542"/>
      <c r="J335" s="650"/>
      <c r="K335" s="650"/>
      <c r="L335" s="529"/>
      <c r="M335" s="543"/>
      <c r="N335" s="543"/>
      <c r="O335" s="651">
        <f t="shared" si="949"/>
        <v>0</v>
      </c>
      <c r="P335" s="1090">
        <f t="shared" si="950"/>
        <v>0</v>
      </c>
      <c r="Q335" s="641">
        <f t="shared" si="928"/>
        <v>0</v>
      </c>
      <c r="R335" s="640">
        <v>1</v>
      </c>
      <c r="S335" s="640" t="str">
        <f t="shared" si="929"/>
        <v>BUKU KAS UMUM</v>
      </c>
      <c r="T335" s="641">
        <f t="shared" si="930"/>
        <v>0</v>
      </c>
      <c r="U335" s="641">
        <f t="shared" si="931"/>
        <v>0</v>
      </c>
      <c r="V335" s="641">
        <f t="shared" si="932"/>
        <v>0</v>
      </c>
      <c r="W335" s="1082">
        <f t="shared" si="951"/>
        <v>0</v>
      </c>
      <c r="X335" s="641">
        <f t="shared" si="933"/>
        <v>0</v>
      </c>
      <c r="Y335" s="640">
        <f t="shared" si="952"/>
        <v>1</v>
      </c>
      <c r="Z335" s="640" t="str">
        <f t="shared" si="934"/>
        <v>BUKU KAS UMUM</v>
      </c>
      <c r="AA335" s="1083">
        <f t="shared" si="935"/>
        <v>0</v>
      </c>
      <c r="AB335" s="1055">
        <v>10</v>
      </c>
      <c r="AC335" s="1056" t="str">
        <f t="shared" si="953"/>
        <v>BUKU PEMBANTU PAJAK UP &amp; LS</v>
      </c>
      <c r="AD335" s="1057">
        <f t="shared" si="954"/>
        <v>0</v>
      </c>
      <c r="AE335" s="1057">
        <f t="shared" si="955"/>
        <v>0</v>
      </c>
      <c r="AF335" s="1057">
        <f t="shared" si="956"/>
        <v>0</v>
      </c>
      <c r="AG335" s="1057">
        <f t="shared" si="957"/>
        <v>0</v>
      </c>
      <c r="AH335" s="1057">
        <f t="shared" si="958"/>
        <v>0</v>
      </c>
      <c r="AI335" s="1058">
        <f t="shared" si="917"/>
        <v>10</v>
      </c>
      <c r="AJ335" s="1058" t="str">
        <f t="shared" si="959"/>
        <v>BUKU PEMBANTU PAJAK UP &amp; LS</v>
      </c>
      <c r="AK335" s="1059">
        <f t="shared" si="936"/>
        <v>0</v>
      </c>
      <c r="AL335" s="1014">
        <v>2</v>
      </c>
      <c r="AM335" s="1015" t="str">
        <f t="shared" si="960"/>
        <v>BUKU PEMBANTU KAS TUNAI</v>
      </c>
      <c r="AN335" s="1016">
        <f t="shared" si="937"/>
        <v>0</v>
      </c>
      <c r="AO335" s="1015">
        <f t="shared" si="918"/>
        <v>2</v>
      </c>
      <c r="AP335" s="1015" t="str">
        <f t="shared" si="961"/>
        <v>BUKU PEMBANTU KAS TUNAI</v>
      </c>
      <c r="AQ335" s="1017">
        <f t="shared" si="912"/>
        <v>0</v>
      </c>
      <c r="AR335" s="979">
        <v>3</v>
      </c>
      <c r="AS335" s="980" t="str">
        <f t="shared" si="962"/>
        <v>BUKU PEMBANTU BANK</v>
      </c>
      <c r="AT335" s="981">
        <f t="shared" si="938"/>
        <v>0</v>
      </c>
      <c r="AU335" s="981">
        <f t="shared" si="939"/>
        <v>0</v>
      </c>
      <c r="AV335" s="982">
        <f t="shared" si="963"/>
        <v>0</v>
      </c>
      <c r="AW335" s="983">
        <f t="shared" si="919"/>
        <v>3</v>
      </c>
      <c r="AX335" s="980" t="str">
        <f t="shared" si="964"/>
        <v>BUKU PEMBANTU BANK</v>
      </c>
      <c r="AY335" s="984">
        <f t="shared" si="940"/>
        <v>0</v>
      </c>
      <c r="AZ335" s="702">
        <v>4</v>
      </c>
      <c r="BA335" s="649" t="str">
        <f t="shared" si="965"/>
        <v>BUKU PEMBANTU BPP</v>
      </c>
      <c r="BB335" s="651">
        <f t="shared" si="913"/>
        <v>0</v>
      </c>
      <c r="BC335" s="650">
        <f t="shared" si="920"/>
        <v>4</v>
      </c>
      <c r="BD335" s="649" t="str">
        <f t="shared" si="966"/>
        <v>BUKU PEMBANTU BPP</v>
      </c>
      <c r="BE335" s="709">
        <f t="shared" si="914"/>
        <v>0</v>
      </c>
      <c r="BF335" s="944">
        <v>5</v>
      </c>
      <c r="BG335" s="945" t="str">
        <f t="shared" si="967"/>
        <v>BUKU PEMBANTU UANG PERSEDIAAN</v>
      </c>
      <c r="BH335" s="946">
        <f t="shared" si="941"/>
        <v>0</v>
      </c>
      <c r="BI335" s="945">
        <f t="shared" si="921"/>
        <v>5</v>
      </c>
      <c r="BJ335" s="947" t="str">
        <f t="shared" si="968"/>
        <v>BUKU PEMBANTU UANG PERSEDIAAN</v>
      </c>
      <c r="BK335" s="948">
        <f t="shared" si="915"/>
        <v>0</v>
      </c>
      <c r="BL335" s="909">
        <v>6</v>
      </c>
      <c r="BM335" s="910" t="str">
        <f t="shared" si="969"/>
        <v>BUKU PEMBANTU LS BENDAHARA</v>
      </c>
      <c r="BN335" s="911">
        <f t="shared" si="942"/>
        <v>0</v>
      </c>
      <c r="BO335" s="910">
        <f t="shared" si="922"/>
        <v>6</v>
      </c>
      <c r="BP335" s="912" t="str">
        <f t="shared" si="970"/>
        <v>BUKU PEMBANTU LS BENDAHARA</v>
      </c>
      <c r="BQ335" s="913">
        <f t="shared" si="943"/>
        <v>0</v>
      </c>
      <c r="BR335" s="702">
        <v>7</v>
      </c>
      <c r="BS335" s="650" t="str">
        <f t="shared" si="971"/>
        <v>BUKU PEMBANTU UANG MUKA PERJADIN</v>
      </c>
      <c r="BT335" s="651">
        <f t="shared" si="944"/>
        <v>0</v>
      </c>
      <c r="BU335" s="650">
        <f t="shared" si="923"/>
        <v>7</v>
      </c>
      <c r="BV335" s="649" t="str">
        <f t="shared" si="972"/>
        <v>BUKU PEMBANTU UANG MUKA PERJADIN</v>
      </c>
      <c r="BW335" s="709">
        <f t="shared" si="945"/>
        <v>0</v>
      </c>
      <c r="BX335" s="873">
        <v>8</v>
      </c>
      <c r="BY335" s="874" t="str">
        <f t="shared" si="973"/>
        <v>BUKU PEMBANTU PAJAK UP</v>
      </c>
      <c r="BZ335" s="875">
        <f t="shared" si="911"/>
        <v>0</v>
      </c>
      <c r="CA335" s="876">
        <f t="shared" si="924"/>
        <v>8</v>
      </c>
      <c r="CB335" s="874" t="str">
        <f t="shared" si="974"/>
        <v>BUKU PEMBANTU PAJAK UP</v>
      </c>
      <c r="CC335" s="877">
        <f t="shared" si="916"/>
        <v>0</v>
      </c>
      <c r="CD335" s="805">
        <v>9</v>
      </c>
      <c r="CE335" s="806" t="str">
        <f t="shared" si="975"/>
        <v>BUKU PEMBANTU BUNGA REKENING</v>
      </c>
      <c r="CF335" s="807">
        <f t="shared" si="946"/>
        <v>0</v>
      </c>
      <c r="CG335" s="806">
        <f t="shared" si="925"/>
        <v>9</v>
      </c>
      <c r="CH335" s="806" t="str">
        <f t="shared" si="976"/>
        <v>BUKU PEMBANTU BUNGA REKENING</v>
      </c>
      <c r="CI335" s="808">
        <f t="shared" si="947"/>
        <v>0</v>
      </c>
      <c r="CJ335" s="835">
        <v>10</v>
      </c>
      <c r="CK335" s="836" t="str">
        <f t="shared" si="977"/>
        <v>BUKU PEMBANTU PAJAK UP &amp; LS</v>
      </c>
      <c r="CL335" s="837">
        <f t="shared" si="978"/>
        <v>0</v>
      </c>
      <c r="CM335" s="836">
        <f t="shared" si="926"/>
        <v>10</v>
      </c>
      <c r="CN335" s="836" t="str">
        <f t="shared" si="979"/>
        <v>BUKU PEMBANTU PAJAK UP &amp; LS</v>
      </c>
      <c r="CO335" s="838">
        <f t="shared" si="980"/>
        <v>0</v>
      </c>
      <c r="CP335" s="786">
        <f t="shared" si="981"/>
        <v>0</v>
      </c>
      <c r="CQ335" s="787">
        <f t="shared" si="982"/>
        <v>0</v>
      </c>
      <c r="CR335" s="782">
        <f t="shared" si="983"/>
        <v>0</v>
      </c>
      <c r="CS335" s="733">
        <v>11</v>
      </c>
      <c r="CT335" s="734" t="str">
        <f t="shared" si="984"/>
        <v>BUKU PENGESAHAN BELANJA</v>
      </c>
      <c r="CU335" s="735">
        <f t="shared" si="985"/>
        <v>0</v>
      </c>
      <c r="CV335" s="734">
        <f t="shared" si="927"/>
        <v>11</v>
      </c>
      <c r="CW335" s="736" t="str">
        <f t="shared" si="986"/>
        <v>BUKU PENGESAHAN BELANJA</v>
      </c>
      <c r="CX335" s="737">
        <f t="shared" si="987"/>
        <v>0</v>
      </c>
      <c r="CY335" s="769">
        <v>12</v>
      </c>
      <c r="CZ335" s="770" t="str">
        <f t="shared" si="948"/>
        <v>BUKU PENGEMBALIAN BELANJA</v>
      </c>
      <c r="DA335" s="771">
        <f t="shared" si="910"/>
        <v>0</v>
      </c>
      <c r="DB335" s="770">
        <f t="shared" si="909"/>
        <v>12</v>
      </c>
      <c r="DC335" s="770" t="str">
        <f t="shared" si="988"/>
        <v>BUKU PENGEMBALIAN BELANJA</v>
      </c>
      <c r="DD335" s="772">
        <f t="shared" si="989"/>
        <v>0</v>
      </c>
    </row>
    <row r="336" spans="1:108" ht="11.25" customHeight="1" x14ac:dyDescent="0.2">
      <c r="A336" s="647"/>
      <c r="B336" s="63"/>
      <c r="C336" s="677"/>
      <c r="D336" s="601"/>
      <c r="E336" s="648"/>
      <c r="F336" s="610"/>
      <c r="G336" s="649"/>
      <c r="H336" s="650"/>
      <c r="I336" s="542"/>
      <c r="J336" s="650"/>
      <c r="K336" s="650"/>
      <c r="L336" s="529"/>
      <c r="M336" s="543"/>
      <c r="N336" s="543"/>
      <c r="O336" s="651">
        <f t="shared" si="949"/>
        <v>0</v>
      </c>
      <c r="P336" s="1090">
        <f t="shared" si="950"/>
        <v>0</v>
      </c>
      <c r="Q336" s="641">
        <f t="shared" si="928"/>
        <v>0</v>
      </c>
      <c r="R336" s="640">
        <v>1</v>
      </c>
      <c r="S336" s="640" t="str">
        <f t="shared" si="929"/>
        <v>BUKU KAS UMUM</v>
      </c>
      <c r="T336" s="641">
        <f t="shared" si="930"/>
        <v>0</v>
      </c>
      <c r="U336" s="641">
        <f t="shared" si="931"/>
        <v>0</v>
      </c>
      <c r="V336" s="641">
        <f t="shared" si="932"/>
        <v>0</v>
      </c>
      <c r="W336" s="1082">
        <f t="shared" si="951"/>
        <v>0</v>
      </c>
      <c r="X336" s="641">
        <f t="shared" si="933"/>
        <v>0</v>
      </c>
      <c r="Y336" s="640">
        <f t="shared" si="952"/>
        <v>1</v>
      </c>
      <c r="Z336" s="640" t="str">
        <f t="shared" si="934"/>
        <v>BUKU KAS UMUM</v>
      </c>
      <c r="AA336" s="1083">
        <f t="shared" si="935"/>
        <v>0</v>
      </c>
      <c r="AB336" s="1055">
        <v>10</v>
      </c>
      <c r="AC336" s="1056" t="str">
        <f t="shared" si="953"/>
        <v>BUKU PEMBANTU PAJAK UP &amp; LS</v>
      </c>
      <c r="AD336" s="1057">
        <f t="shared" si="954"/>
        <v>0</v>
      </c>
      <c r="AE336" s="1057">
        <f t="shared" si="955"/>
        <v>0</v>
      </c>
      <c r="AF336" s="1057">
        <f t="shared" si="956"/>
        <v>0</v>
      </c>
      <c r="AG336" s="1057">
        <f t="shared" si="957"/>
        <v>0</v>
      </c>
      <c r="AH336" s="1057">
        <f t="shared" si="958"/>
        <v>0</v>
      </c>
      <c r="AI336" s="1058">
        <f t="shared" si="917"/>
        <v>10</v>
      </c>
      <c r="AJ336" s="1058" t="str">
        <f t="shared" si="959"/>
        <v>BUKU PEMBANTU PAJAK UP &amp; LS</v>
      </c>
      <c r="AK336" s="1059">
        <f t="shared" si="936"/>
        <v>0</v>
      </c>
      <c r="AL336" s="1014">
        <v>2</v>
      </c>
      <c r="AM336" s="1015" t="str">
        <f t="shared" si="960"/>
        <v>BUKU PEMBANTU KAS TUNAI</v>
      </c>
      <c r="AN336" s="1016">
        <f t="shared" si="937"/>
        <v>0</v>
      </c>
      <c r="AO336" s="1015">
        <f t="shared" si="918"/>
        <v>2</v>
      </c>
      <c r="AP336" s="1015" t="str">
        <f t="shared" si="961"/>
        <v>BUKU PEMBANTU KAS TUNAI</v>
      </c>
      <c r="AQ336" s="1017">
        <f t="shared" si="912"/>
        <v>0</v>
      </c>
      <c r="AR336" s="979">
        <v>3</v>
      </c>
      <c r="AS336" s="980" t="str">
        <f t="shared" si="962"/>
        <v>BUKU PEMBANTU BANK</v>
      </c>
      <c r="AT336" s="981">
        <f t="shared" si="938"/>
        <v>0</v>
      </c>
      <c r="AU336" s="981">
        <f t="shared" si="939"/>
        <v>0</v>
      </c>
      <c r="AV336" s="982">
        <f t="shared" si="963"/>
        <v>0</v>
      </c>
      <c r="AW336" s="983">
        <f t="shared" si="919"/>
        <v>3</v>
      </c>
      <c r="AX336" s="980" t="str">
        <f t="shared" si="964"/>
        <v>BUKU PEMBANTU BANK</v>
      </c>
      <c r="AY336" s="984">
        <f t="shared" si="940"/>
        <v>0</v>
      </c>
      <c r="AZ336" s="702">
        <v>4</v>
      </c>
      <c r="BA336" s="649" t="str">
        <f t="shared" si="965"/>
        <v>BUKU PEMBANTU BPP</v>
      </c>
      <c r="BB336" s="651">
        <f t="shared" si="913"/>
        <v>0</v>
      </c>
      <c r="BC336" s="650">
        <f t="shared" si="920"/>
        <v>4</v>
      </c>
      <c r="BD336" s="649" t="str">
        <f t="shared" si="966"/>
        <v>BUKU PEMBANTU BPP</v>
      </c>
      <c r="BE336" s="709">
        <f t="shared" si="914"/>
        <v>0</v>
      </c>
      <c r="BF336" s="944">
        <v>5</v>
      </c>
      <c r="BG336" s="945" t="str">
        <f t="shared" si="967"/>
        <v>BUKU PEMBANTU UANG PERSEDIAAN</v>
      </c>
      <c r="BH336" s="946">
        <f t="shared" si="941"/>
        <v>0</v>
      </c>
      <c r="BI336" s="945">
        <f t="shared" si="921"/>
        <v>5</v>
      </c>
      <c r="BJ336" s="947" t="str">
        <f t="shared" si="968"/>
        <v>BUKU PEMBANTU UANG PERSEDIAAN</v>
      </c>
      <c r="BK336" s="948">
        <f t="shared" si="915"/>
        <v>0</v>
      </c>
      <c r="BL336" s="909">
        <v>6</v>
      </c>
      <c r="BM336" s="910" t="str">
        <f t="shared" si="969"/>
        <v>BUKU PEMBANTU LS BENDAHARA</v>
      </c>
      <c r="BN336" s="911">
        <f t="shared" si="942"/>
        <v>0</v>
      </c>
      <c r="BO336" s="910">
        <f t="shared" si="922"/>
        <v>6</v>
      </c>
      <c r="BP336" s="912" t="str">
        <f t="shared" si="970"/>
        <v>BUKU PEMBANTU LS BENDAHARA</v>
      </c>
      <c r="BQ336" s="913">
        <f t="shared" si="943"/>
        <v>0</v>
      </c>
      <c r="BR336" s="702">
        <v>7</v>
      </c>
      <c r="BS336" s="650" t="str">
        <f t="shared" si="971"/>
        <v>BUKU PEMBANTU UANG MUKA PERJADIN</v>
      </c>
      <c r="BT336" s="651">
        <f t="shared" si="944"/>
        <v>0</v>
      </c>
      <c r="BU336" s="650">
        <f t="shared" si="923"/>
        <v>7</v>
      </c>
      <c r="BV336" s="649" t="str">
        <f t="shared" si="972"/>
        <v>BUKU PEMBANTU UANG MUKA PERJADIN</v>
      </c>
      <c r="BW336" s="709">
        <f t="shared" si="945"/>
        <v>0</v>
      </c>
      <c r="BX336" s="873">
        <v>8</v>
      </c>
      <c r="BY336" s="874" t="str">
        <f t="shared" si="973"/>
        <v>BUKU PEMBANTU PAJAK UP</v>
      </c>
      <c r="BZ336" s="875">
        <f t="shared" si="911"/>
        <v>0</v>
      </c>
      <c r="CA336" s="876">
        <f t="shared" si="924"/>
        <v>8</v>
      </c>
      <c r="CB336" s="874" t="str">
        <f t="shared" si="974"/>
        <v>BUKU PEMBANTU PAJAK UP</v>
      </c>
      <c r="CC336" s="877">
        <f t="shared" si="916"/>
        <v>0</v>
      </c>
      <c r="CD336" s="805">
        <v>9</v>
      </c>
      <c r="CE336" s="806" t="str">
        <f t="shared" si="975"/>
        <v>BUKU PEMBANTU BUNGA REKENING</v>
      </c>
      <c r="CF336" s="807">
        <f t="shared" si="946"/>
        <v>0</v>
      </c>
      <c r="CG336" s="806">
        <f t="shared" si="925"/>
        <v>9</v>
      </c>
      <c r="CH336" s="806" t="str">
        <f t="shared" si="976"/>
        <v>BUKU PEMBANTU BUNGA REKENING</v>
      </c>
      <c r="CI336" s="808">
        <f t="shared" si="947"/>
        <v>0</v>
      </c>
      <c r="CJ336" s="835">
        <v>10</v>
      </c>
      <c r="CK336" s="836" t="str">
        <f t="shared" si="977"/>
        <v>BUKU PEMBANTU PAJAK UP &amp; LS</v>
      </c>
      <c r="CL336" s="837">
        <f t="shared" si="978"/>
        <v>0</v>
      </c>
      <c r="CM336" s="836">
        <f t="shared" si="926"/>
        <v>10</v>
      </c>
      <c r="CN336" s="836" t="str">
        <f t="shared" si="979"/>
        <v>BUKU PEMBANTU PAJAK UP &amp; LS</v>
      </c>
      <c r="CO336" s="838">
        <f t="shared" si="980"/>
        <v>0</v>
      </c>
      <c r="CP336" s="786">
        <f t="shared" si="981"/>
        <v>0</v>
      </c>
      <c r="CQ336" s="787">
        <f t="shared" si="982"/>
        <v>0</v>
      </c>
      <c r="CR336" s="782">
        <f t="shared" si="983"/>
        <v>0</v>
      </c>
      <c r="CS336" s="733">
        <v>11</v>
      </c>
      <c r="CT336" s="734" t="str">
        <f t="shared" si="984"/>
        <v>BUKU PENGESAHAN BELANJA</v>
      </c>
      <c r="CU336" s="735">
        <f t="shared" si="985"/>
        <v>0</v>
      </c>
      <c r="CV336" s="734">
        <f t="shared" si="927"/>
        <v>11</v>
      </c>
      <c r="CW336" s="736" t="str">
        <f t="shared" si="986"/>
        <v>BUKU PENGESAHAN BELANJA</v>
      </c>
      <c r="CX336" s="737">
        <f t="shared" si="987"/>
        <v>0</v>
      </c>
      <c r="CY336" s="769">
        <v>12</v>
      </c>
      <c r="CZ336" s="770" t="str">
        <f t="shared" si="948"/>
        <v>BUKU PENGEMBALIAN BELANJA</v>
      </c>
      <c r="DA336" s="771">
        <f t="shared" si="910"/>
        <v>0</v>
      </c>
      <c r="DB336" s="770">
        <f t="shared" si="909"/>
        <v>12</v>
      </c>
      <c r="DC336" s="770" t="str">
        <f t="shared" si="988"/>
        <v>BUKU PENGEMBALIAN BELANJA</v>
      </c>
      <c r="DD336" s="772">
        <f t="shared" si="989"/>
        <v>0</v>
      </c>
    </row>
    <row r="337" spans="1:108" ht="11.25" customHeight="1" x14ac:dyDescent="0.2">
      <c r="A337" s="647"/>
      <c r="B337" s="63"/>
      <c r="C337" s="677"/>
      <c r="D337" s="540"/>
      <c r="E337" s="648"/>
      <c r="F337" s="610"/>
      <c r="G337" s="649"/>
      <c r="H337" s="650"/>
      <c r="I337" s="542"/>
      <c r="J337" s="650"/>
      <c r="K337" s="543"/>
      <c r="L337" s="529"/>
      <c r="M337" s="543"/>
      <c r="N337" s="543"/>
      <c r="O337" s="651">
        <f t="shared" si="949"/>
        <v>0</v>
      </c>
      <c r="P337" s="1090">
        <f t="shared" si="950"/>
        <v>0</v>
      </c>
      <c r="Q337" s="641">
        <f t="shared" si="928"/>
        <v>0</v>
      </c>
      <c r="R337" s="640">
        <v>1</v>
      </c>
      <c r="S337" s="640" t="str">
        <f t="shared" si="929"/>
        <v>BUKU KAS UMUM</v>
      </c>
      <c r="T337" s="641">
        <f t="shared" si="930"/>
        <v>0</v>
      </c>
      <c r="U337" s="641">
        <f t="shared" si="931"/>
        <v>0</v>
      </c>
      <c r="V337" s="641">
        <f t="shared" si="932"/>
        <v>0</v>
      </c>
      <c r="W337" s="1082">
        <f t="shared" si="951"/>
        <v>0</v>
      </c>
      <c r="X337" s="641">
        <f t="shared" si="933"/>
        <v>0</v>
      </c>
      <c r="Y337" s="640">
        <f t="shared" si="952"/>
        <v>1</v>
      </c>
      <c r="Z337" s="640" t="str">
        <f t="shared" si="934"/>
        <v>BUKU KAS UMUM</v>
      </c>
      <c r="AA337" s="1083">
        <f t="shared" si="935"/>
        <v>0</v>
      </c>
      <c r="AB337" s="1055">
        <v>10</v>
      </c>
      <c r="AC337" s="1056" t="str">
        <f t="shared" si="953"/>
        <v>BUKU PEMBANTU PAJAK UP &amp; LS</v>
      </c>
      <c r="AD337" s="1057">
        <f t="shared" si="954"/>
        <v>0</v>
      </c>
      <c r="AE337" s="1057">
        <f t="shared" si="955"/>
        <v>0</v>
      </c>
      <c r="AF337" s="1057">
        <f t="shared" si="956"/>
        <v>0</v>
      </c>
      <c r="AG337" s="1057">
        <f t="shared" si="957"/>
        <v>0</v>
      </c>
      <c r="AH337" s="1057">
        <f t="shared" si="958"/>
        <v>0</v>
      </c>
      <c r="AI337" s="1058">
        <f t="shared" si="917"/>
        <v>10</v>
      </c>
      <c r="AJ337" s="1058" t="str">
        <f t="shared" si="959"/>
        <v>BUKU PEMBANTU PAJAK UP &amp; LS</v>
      </c>
      <c r="AK337" s="1059">
        <f t="shared" si="936"/>
        <v>0</v>
      </c>
      <c r="AL337" s="1014">
        <v>2</v>
      </c>
      <c r="AM337" s="1015" t="str">
        <f t="shared" si="960"/>
        <v>BUKU PEMBANTU KAS TUNAI</v>
      </c>
      <c r="AN337" s="1016">
        <f t="shared" si="937"/>
        <v>0</v>
      </c>
      <c r="AO337" s="1015">
        <f t="shared" si="918"/>
        <v>2</v>
      </c>
      <c r="AP337" s="1015" t="str">
        <f t="shared" si="961"/>
        <v>BUKU PEMBANTU KAS TUNAI</v>
      </c>
      <c r="AQ337" s="1017">
        <f t="shared" si="912"/>
        <v>0</v>
      </c>
      <c r="AR337" s="979">
        <v>3</v>
      </c>
      <c r="AS337" s="980" t="str">
        <f t="shared" si="962"/>
        <v>BUKU PEMBANTU BANK</v>
      </c>
      <c r="AT337" s="981">
        <f t="shared" si="938"/>
        <v>0</v>
      </c>
      <c r="AU337" s="981">
        <f t="shared" si="939"/>
        <v>0</v>
      </c>
      <c r="AV337" s="982">
        <f t="shared" si="963"/>
        <v>0</v>
      </c>
      <c r="AW337" s="983">
        <f t="shared" si="919"/>
        <v>3</v>
      </c>
      <c r="AX337" s="980" t="str">
        <f t="shared" si="964"/>
        <v>BUKU PEMBANTU BANK</v>
      </c>
      <c r="AY337" s="984">
        <f t="shared" si="940"/>
        <v>0</v>
      </c>
      <c r="AZ337" s="702">
        <v>4</v>
      </c>
      <c r="BA337" s="649" t="str">
        <f t="shared" si="965"/>
        <v>BUKU PEMBANTU BPP</v>
      </c>
      <c r="BB337" s="651">
        <f t="shared" si="913"/>
        <v>0</v>
      </c>
      <c r="BC337" s="650">
        <f t="shared" si="920"/>
        <v>4</v>
      </c>
      <c r="BD337" s="649" t="str">
        <f t="shared" si="966"/>
        <v>BUKU PEMBANTU BPP</v>
      </c>
      <c r="BE337" s="709">
        <f t="shared" si="914"/>
        <v>0</v>
      </c>
      <c r="BF337" s="944">
        <v>5</v>
      </c>
      <c r="BG337" s="945" t="str">
        <f t="shared" si="967"/>
        <v>BUKU PEMBANTU UANG PERSEDIAAN</v>
      </c>
      <c r="BH337" s="946">
        <f t="shared" si="941"/>
        <v>0</v>
      </c>
      <c r="BI337" s="945">
        <f t="shared" si="921"/>
        <v>5</v>
      </c>
      <c r="BJ337" s="947" t="str">
        <f t="shared" si="968"/>
        <v>BUKU PEMBANTU UANG PERSEDIAAN</v>
      </c>
      <c r="BK337" s="948">
        <f t="shared" si="915"/>
        <v>0</v>
      </c>
      <c r="BL337" s="909">
        <v>6</v>
      </c>
      <c r="BM337" s="910" t="str">
        <f t="shared" si="969"/>
        <v>BUKU PEMBANTU LS BENDAHARA</v>
      </c>
      <c r="BN337" s="911">
        <f t="shared" si="942"/>
        <v>0</v>
      </c>
      <c r="BO337" s="910">
        <f t="shared" si="922"/>
        <v>6</v>
      </c>
      <c r="BP337" s="912" t="str">
        <f t="shared" si="970"/>
        <v>BUKU PEMBANTU LS BENDAHARA</v>
      </c>
      <c r="BQ337" s="913">
        <f t="shared" si="943"/>
        <v>0</v>
      </c>
      <c r="BR337" s="702">
        <v>7</v>
      </c>
      <c r="BS337" s="650" t="str">
        <f t="shared" si="971"/>
        <v>BUKU PEMBANTU UANG MUKA PERJADIN</v>
      </c>
      <c r="BT337" s="651">
        <f t="shared" si="944"/>
        <v>0</v>
      </c>
      <c r="BU337" s="650">
        <f t="shared" si="923"/>
        <v>7</v>
      </c>
      <c r="BV337" s="649" t="str">
        <f t="shared" si="972"/>
        <v>BUKU PEMBANTU UANG MUKA PERJADIN</v>
      </c>
      <c r="BW337" s="709">
        <f t="shared" si="945"/>
        <v>0</v>
      </c>
      <c r="BX337" s="873">
        <v>8</v>
      </c>
      <c r="BY337" s="874" t="str">
        <f t="shared" si="973"/>
        <v>BUKU PEMBANTU PAJAK UP</v>
      </c>
      <c r="BZ337" s="875">
        <f t="shared" si="911"/>
        <v>0</v>
      </c>
      <c r="CA337" s="876">
        <f t="shared" si="924"/>
        <v>8</v>
      </c>
      <c r="CB337" s="874" t="str">
        <f t="shared" si="974"/>
        <v>BUKU PEMBANTU PAJAK UP</v>
      </c>
      <c r="CC337" s="877">
        <f t="shared" si="916"/>
        <v>0</v>
      </c>
      <c r="CD337" s="805">
        <v>9</v>
      </c>
      <c r="CE337" s="806" t="str">
        <f t="shared" si="975"/>
        <v>BUKU PEMBANTU BUNGA REKENING</v>
      </c>
      <c r="CF337" s="807">
        <f t="shared" si="946"/>
        <v>0</v>
      </c>
      <c r="CG337" s="806">
        <f t="shared" si="925"/>
        <v>9</v>
      </c>
      <c r="CH337" s="806" t="str">
        <f t="shared" si="976"/>
        <v>BUKU PEMBANTU BUNGA REKENING</v>
      </c>
      <c r="CI337" s="808">
        <f t="shared" si="947"/>
        <v>0</v>
      </c>
      <c r="CJ337" s="835">
        <v>10</v>
      </c>
      <c r="CK337" s="836" t="str">
        <f t="shared" si="977"/>
        <v>BUKU PEMBANTU PAJAK UP &amp; LS</v>
      </c>
      <c r="CL337" s="837">
        <f t="shared" si="978"/>
        <v>0</v>
      </c>
      <c r="CM337" s="836">
        <f t="shared" si="926"/>
        <v>10</v>
      </c>
      <c r="CN337" s="836" t="str">
        <f t="shared" si="979"/>
        <v>BUKU PEMBANTU PAJAK UP &amp; LS</v>
      </c>
      <c r="CO337" s="838">
        <f t="shared" si="980"/>
        <v>0</v>
      </c>
      <c r="CP337" s="786">
        <f t="shared" si="981"/>
        <v>0</v>
      </c>
      <c r="CQ337" s="787">
        <f t="shared" si="982"/>
        <v>0</v>
      </c>
      <c r="CR337" s="782">
        <f t="shared" si="983"/>
        <v>0</v>
      </c>
      <c r="CS337" s="733">
        <v>11</v>
      </c>
      <c r="CT337" s="734" t="str">
        <f t="shared" si="984"/>
        <v>BUKU PENGESAHAN BELANJA</v>
      </c>
      <c r="CU337" s="735">
        <f t="shared" si="985"/>
        <v>0</v>
      </c>
      <c r="CV337" s="734">
        <f t="shared" si="927"/>
        <v>11</v>
      </c>
      <c r="CW337" s="736" t="str">
        <f t="shared" si="986"/>
        <v>BUKU PENGESAHAN BELANJA</v>
      </c>
      <c r="CX337" s="737">
        <f t="shared" si="987"/>
        <v>0</v>
      </c>
      <c r="CY337" s="769">
        <v>12</v>
      </c>
      <c r="CZ337" s="770" t="str">
        <f t="shared" si="948"/>
        <v>BUKU PENGEMBALIAN BELANJA</v>
      </c>
      <c r="DA337" s="771">
        <f t="shared" si="910"/>
        <v>0</v>
      </c>
      <c r="DB337" s="770">
        <f t="shared" si="909"/>
        <v>12</v>
      </c>
      <c r="DC337" s="770" t="str">
        <f t="shared" si="988"/>
        <v>BUKU PENGEMBALIAN BELANJA</v>
      </c>
      <c r="DD337" s="772">
        <f t="shared" si="989"/>
        <v>0</v>
      </c>
    </row>
    <row r="338" spans="1:108" ht="11.25" customHeight="1" x14ac:dyDescent="0.2">
      <c r="A338" s="647"/>
      <c r="B338" s="63"/>
      <c r="C338" s="677"/>
      <c r="D338" s="601"/>
      <c r="E338" s="648"/>
      <c r="F338" s="611"/>
      <c r="G338" s="649"/>
      <c r="H338" s="650"/>
      <c r="I338" s="542"/>
      <c r="J338" s="650"/>
      <c r="K338" s="543"/>
      <c r="L338" s="529"/>
      <c r="M338" s="543"/>
      <c r="N338" s="543"/>
      <c r="O338" s="651">
        <f t="shared" si="949"/>
        <v>0</v>
      </c>
      <c r="P338" s="1090">
        <f t="shared" si="950"/>
        <v>0</v>
      </c>
      <c r="Q338" s="641">
        <f t="shared" si="928"/>
        <v>0</v>
      </c>
      <c r="R338" s="640">
        <v>1</v>
      </c>
      <c r="S338" s="640" t="str">
        <f t="shared" si="929"/>
        <v>BUKU KAS UMUM</v>
      </c>
      <c r="T338" s="641">
        <f t="shared" si="930"/>
        <v>0</v>
      </c>
      <c r="U338" s="641">
        <f t="shared" si="931"/>
        <v>0</v>
      </c>
      <c r="V338" s="641">
        <f t="shared" si="932"/>
        <v>0</v>
      </c>
      <c r="W338" s="1082">
        <f t="shared" si="951"/>
        <v>0</v>
      </c>
      <c r="X338" s="641">
        <f t="shared" si="933"/>
        <v>0</v>
      </c>
      <c r="Y338" s="640">
        <f t="shared" si="952"/>
        <v>1</v>
      </c>
      <c r="Z338" s="640" t="str">
        <f t="shared" si="934"/>
        <v>BUKU KAS UMUM</v>
      </c>
      <c r="AA338" s="1083">
        <f t="shared" si="935"/>
        <v>0</v>
      </c>
      <c r="AB338" s="1055">
        <v>10</v>
      </c>
      <c r="AC338" s="1056" t="str">
        <f t="shared" si="953"/>
        <v>BUKU PEMBANTU PAJAK UP &amp; LS</v>
      </c>
      <c r="AD338" s="1057">
        <f t="shared" si="954"/>
        <v>0</v>
      </c>
      <c r="AE338" s="1057">
        <f t="shared" si="955"/>
        <v>0</v>
      </c>
      <c r="AF338" s="1057">
        <f t="shared" si="956"/>
        <v>0</v>
      </c>
      <c r="AG338" s="1057">
        <f t="shared" si="957"/>
        <v>0</v>
      </c>
      <c r="AH338" s="1057">
        <f t="shared" si="958"/>
        <v>0</v>
      </c>
      <c r="AI338" s="1058">
        <f t="shared" si="917"/>
        <v>10</v>
      </c>
      <c r="AJ338" s="1058" t="str">
        <f t="shared" si="959"/>
        <v>BUKU PEMBANTU PAJAK UP &amp; LS</v>
      </c>
      <c r="AK338" s="1059">
        <f t="shared" si="936"/>
        <v>0</v>
      </c>
      <c r="AL338" s="1014">
        <v>2</v>
      </c>
      <c r="AM338" s="1015" t="str">
        <f t="shared" si="960"/>
        <v>BUKU PEMBANTU KAS TUNAI</v>
      </c>
      <c r="AN338" s="1016">
        <f t="shared" si="937"/>
        <v>0</v>
      </c>
      <c r="AO338" s="1015">
        <f t="shared" si="918"/>
        <v>2</v>
      </c>
      <c r="AP338" s="1015" t="str">
        <f t="shared" si="961"/>
        <v>BUKU PEMBANTU KAS TUNAI</v>
      </c>
      <c r="AQ338" s="1017">
        <f t="shared" si="912"/>
        <v>0</v>
      </c>
      <c r="AR338" s="979">
        <v>3</v>
      </c>
      <c r="AS338" s="980" t="str">
        <f t="shared" si="962"/>
        <v>BUKU PEMBANTU BANK</v>
      </c>
      <c r="AT338" s="981">
        <f t="shared" si="938"/>
        <v>0</v>
      </c>
      <c r="AU338" s="981">
        <f t="shared" si="939"/>
        <v>0</v>
      </c>
      <c r="AV338" s="982">
        <f t="shared" si="963"/>
        <v>0</v>
      </c>
      <c r="AW338" s="983">
        <f t="shared" si="919"/>
        <v>3</v>
      </c>
      <c r="AX338" s="980" t="str">
        <f t="shared" si="964"/>
        <v>BUKU PEMBANTU BANK</v>
      </c>
      <c r="AY338" s="984">
        <f t="shared" si="940"/>
        <v>0</v>
      </c>
      <c r="AZ338" s="702">
        <v>4</v>
      </c>
      <c r="BA338" s="649" t="str">
        <f t="shared" si="965"/>
        <v>BUKU PEMBANTU BPP</v>
      </c>
      <c r="BB338" s="651">
        <f t="shared" si="913"/>
        <v>0</v>
      </c>
      <c r="BC338" s="650">
        <f t="shared" si="920"/>
        <v>4</v>
      </c>
      <c r="BD338" s="649" t="str">
        <f t="shared" si="966"/>
        <v>BUKU PEMBANTU BPP</v>
      </c>
      <c r="BE338" s="709">
        <f t="shared" si="914"/>
        <v>0</v>
      </c>
      <c r="BF338" s="944">
        <v>5</v>
      </c>
      <c r="BG338" s="945" t="str">
        <f t="shared" si="967"/>
        <v>BUKU PEMBANTU UANG PERSEDIAAN</v>
      </c>
      <c r="BH338" s="946">
        <f t="shared" si="941"/>
        <v>0</v>
      </c>
      <c r="BI338" s="945">
        <f t="shared" si="921"/>
        <v>5</v>
      </c>
      <c r="BJ338" s="947" t="str">
        <f t="shared" si="968"/>
        <v>BUKU PEMBANTU UANG PERSEDIAAN</v>
      </c>
      <c r="BK338" s="948">
        <f t="shared" si="915"/>
        <v>0</v>
      </c>
      <c r="BL338" s="909">
        <v>6</v>
      </c>
      <c r="BM338" s="910" t="str">
        <f t="shared" si="969"/>
        <v>BUKU PEMBANTU LS BENDAHARA</v>
      </c>
      <c r="BN338" s="911">
        <f t="shared" si="942"/>
        <v>0</v>
      </c>
      <c r="BO338" s="910">
        <f t="shared" si="922"/>
        <v>6</v>
      </c>
      <c r="BP338" s="912" t="str">
        <f t="shared" si="970"/>
        <v>BUKU PEMBANTU LS BENDAHARA</v>
      </c>
      <c r="BQ338" s="913">
        <f t="shared" si="943"/>
        <v>0</v>
      </c>
      <c r="BR338" s="702">
        <v>7</v>
      </c>
      <c r="BS338" s="650" t="str">
        <f t="shared" si="971"/>
        <v>BUKU PEMBANTU UANG MUKA PERJADIN</v>
      </c>
      <c r="BT338" s="651">
        <f t="shared" si="944"/>
        <v>0</v>
      </c>
      <c r="BU338" s="650">
        <f t="shared" si="923"/>
        <v>7</v>
      </c>
      <c r="BV338" s="649" t="str">
        <f t="shared" si="972"/>
        <v>BUKU PEMBANTU UANG MUKA PERJADIN</v>
      </c>
      <c r="BW338" s="709">
        <f t="shared" si="945"/>
        <v>0</v>
      </c>
      <c r="BX338" s="873">
        <v>8</v>
      </c>
      <c r="BY338" s="874" t="str">
        <f t="shared" si="973"/>
        <v>BUKU PEMBANTU PAJAK UP</v>
      </c>
      <c r="BZ338" s="875">
        <f t="shared" si="911"/>
        <v>0</v>
      </c>
      <c r="CA338" s="876">
        <f t="shared" si="924"/>
        <v>8</v>
      </c>
      <c r="CB338" s="874" t="str">
        <f t="shared" si="974"/>
        <v>BUKU PEMBANTU PAJAK UP</v>
      </c>
      <c r="CC338" s="877">
        <f t="shared" si="916"/>
        <v>0</v>
      </c>
      <c r="CD338" s="805">
        <v>9</v>
      </c>
      <c r="CE338" s="806" t="str">
        <f t="shared" si="975"/>
        <v>BUKU PEMBANTU BUNGA REKENING</v>
      </c>
      <c r="CF338" s="807">
        <f t="shared" si="946"/>
        <v>0</v>
      </c>
      <c r="CG338" s="806">
        <f t="shared" si="925"/>
        <v>9</v>
      </c>
      <c r="CH338" s="806" t="str">
        <f t="shared" si="976"/>
        <v>BUKU PEMBANTU BUNGA REKENING</v>
      </c>
      <c r="CI338" s="808">
        <f t="shared" si="947"/>
        <v>0</v>
      </c>
      <c r="CJ338" s="835">
        <v>10</v>
      </c>
      <c r="CK338" s="836" t="str">
        <f t="shared" si="977"/>
        <v>BUKU PEMBANTU PAJAK UP &amp; LS</v>
      </c>
      <c r="CL338" s="837">
        <f t="shared" si="978"/>
        <v>0</v>
      </c>
      <c r="CM338" s="836">
        <f t="shared" si="926"/>
        <v>10</v>
      </c>
      <c r="CN338" s="836" t="str">
        <f t="shared" si="979"/>
        <v>BUKU PEMBANTU PAJAK UP &amp; LS</v>
      </c>
      <c r="CO338" s="838">
        <f t="shared" si="980"/>
        <v>0</v>
      </c>
      <c r="CP338" s="786">
        <f t="shared" si="981"/>
        <v>0</v>
      </c>
      <c r="CQ338" s="787">
        <f t="shared" si="982"/>
        <v>0</v>
      </c>
      <c r="CR338" s="782">
        <f t="shared" si="983"/>
        <v>0</v>
      </c>
      <c r="CS338" s="733">
        <v>11</v>
      </c>
      <c r="CT338" s="734" t="str">
        <f t="shared" si="984"/>
        <v>BUKU PENGESAHAN BELANJA</v>
      </c>
      <c r="CU338" s="735">
        <f t="shared" si="985"/>
        <v>0</v>
      </c>
      <c r="CV338" s="734">
        <f t="shared" si="927"/>
        <v>11</v>
      </c>
      <c r="CW338" s="736" t="str">
        <f t="shared" si="986"/>
        <v>BUKU PENGESAHAN BELANJA</v>
      </c>
      <c r="CX338" s="737">
        <f t="shared" si="987"/>
        <v>0</v>
      </c>
      <c r="CY338" s="769">
        <v>12</v>
      </c>
      <c r="CZ338" s="770" t="str">
        <f t="shared" si="948"/>
        <v>BUKU PENGEMBALIAN BELANJA</v>
      </c>
      <c r="DA338" s="771">
        <f t="shared" si="910"/>
        <v>0</v>
      </c>
      <c r="DB338" s="770">
        <f t="shared" si="909"/>
        <v>12</v>
      </c>
      <c r="DC338" s="770" t="str">
        <f t="shared" si="988"/>
        <v>BUKU PENGEMBALIAN BELANJA</v>
      </c>
      <c r="DD338" s="772">
        <f t="shared" si="989"/>
        <v>0</v>
      </c>
    </row>
    <row r="339" spans="1:108" ht="11.25" customHeight="1" x14ac:dyDescent="0.2">
      <c r="A339" s="647"/>
      <c r="B339" s="63"/>
      <c r="C339" s="677"/>
      <c r="D339" s="540"/>
      <c r="E339" s="648"/>
      <c r="F339" s="610"/>
      <c r="G339" s="649"/>
      <c r="H339" s="650"/>
      <c r="I339" s="542"/>
      <c r="J339" s="650"/>
      <c r="K339" s="650"/>
      <c r="L339" s="529"/>
      <c r="M339" s="650"/>
      <c r="N339" s="543"/>
      <c r="O339" s="651">
        <f t="shared" si="949"/>
        <v>0</v>
      </c>
      <c r="P339" s="1090">
        <f t="shared" si="950"/>
        <v>0</v>
      </c>
      <c r="Q339" s="641">
        <f t="shared" si="928"/>
        <v>0</v>
      </c>
      <c r="R339" s="640">
        <v>1</v>
      </c>
      <c r="S339" s="640" t="str">
        <f t="shared" si="929"/>
        <v>BUKU KAS UMUM</v>
      </c>
      <c r="T339" s="641">
        <f t="shared" si="930"/>
        <v>0</v>
      </c>
      <c r="U339" s="641">
        <f t="shared" si="931"/>
        <v>0</v>
      </c>
      <c r="V339" s="641">
        <f t="shared" si="932"/>
        <v>0</v>
      </c>
      <c r="W339" s="1082">
        <f t="shared" si="951"/>
        <v>0</v>
      </c>
      <c r="X339" s="641">
        <f t="shared" si="933"/>
        <v>0</v>
      </c>
      <c r="Y339" s="640">
        <f t="shared" si="952"/>
        <v>1</v>
      </c>
      <c r="Z339" s="640" t="str">
        <f t="shared" si="934"/>
        <v>BUKU KAS UMUM</v>
      </c>
      <c r="AA339" s="1083">
        <f t="shared" si="935"/>
        <v>0</v>
      </c>
      <c r="AB339" s="1055">
        <v>10</v>
      </c>
      <c r="AC339" s="1056" t="str">
        <f t="shared" si="953"/>
        <v>BUKU PEMBANTU PAJAK UP &amp; LS</v>
      </c>
      <c r="AD339" s="1057">
        <f t="shared" si="954"/>
        <v>0</v>
      </c>
      <c r="AE339" s="1057">
        <f t="shared" si="955"/>
        <v>0</v>
      </c>
      <c r="AF339" s="1057">
        <f t="shared" si="956"/>
        <v>0</v>
      </c>
      <c r="AG339" s="1057">
        <f t="shared" si="957"/>
        <v>0</v>
      </c>
      <c r="AH339" s="1057">
        <f t="shared" si="958"/>
        <v>0</v>
      </c>
      <c r="AI339" s="1058">
        <f t="shared" si="917"/>
        <v>10</v>
      </c>
      <c r="AJ339" s="1058" t="str">
        <f t="shared" si="959"/>
        <v>BUKU PEMBANTU PAJAK UP &amp; LS</v>
      </c>
      <c r="AK339" s="1059">
        <f t="shared" si="936"/>
        <v>0</v>
      </c>
      <c r="AL339" s="1014">
        <v>2</v>
      </c>
      <c r="AM339" s="1015" t="str">
        <f t="shared" si="960"/>
        <v>BUKU PEMBANTU KAS TUNAI</v>
      </c>
      <c r="AN339" s="1016">
        <f t="shared" si="937"/>
        <v>0</v>
      </c>
      <c r="AO339" s="1015">
        <f t="shared" si="918"/>
        <v>2</v>
      </c>
      <c r="AP339" s="1015" t="str">
        <f t="shared" si="961"/>
        <v>BUKU PEMBANTU KAS TUNAI</v>
      </c>
      <c r="AQ339" s="1017">
        <f t="shared" si="912"/>
        <v>0</v>
      </c>
      <c r="AR339" s="979">
        <v>3</v>
      </c>
      <c r="AS339" s="980" t="str">
        <f t="shared" si="962"/>
        <v>BUKU PEMBANTU BANK</v>
      </c>
      <c r="AT339" s="981">
        <f t="shared" si="938"/>
        <v>0</v>
      </c>
      <c r="AU339" s="981">
        <f t="shared" si="939"/>
        <v>0</v>
      </c>
      <c r="AV339" s="982">
        <f t="shared" si="963"/>
        <v>0</v>
      </c>
      <c r="AW339" s="983">
        <f t="shared" si="919"/>
        <v>3</v>
      </c>
      <c r="AX339" s="980" t="str">
        <f t="shared" si="964"/>
        <v>BUKU PEMBANTU BANK</v>
      </c>
      <c r="AY339" s="984">
        <f t="shared" si="940"/>
        <v>0</v>
      </c>
      <c r="AZ339" s="702">
        <v>4</v>
      </c>
      <c r="BA339" s="649" t="str">
        <f t="shared" si="965"/>
        <v>BUKU PEMBANTU BPP</v>
      </c>
      <c r="BB339" s="651">
        <f t="shared" si="913"/>
        <v>0</v>
      </c>
      <c r="BC339" s="650">
        <f t="shared" si="920"/>
        <v>4</v>
      </c>
      <c r="BD339" s="649" t="str">
        <f t="shared" si="966"/>
        <v>BUKU PEMBANTU BPP</v>
      </c>
      <c r="BE339" s="709">
        <f t="shared" si="914"/>
        <v>0</v>
      </c>
      <c r="BF339" s="944">
        <v>5</v>
      </c>
      <c r="BG339" s="945" t="str">
        <f t="shared" si="967"/>
        <v>BUKU PEMBANTU UANG PERSEDIAAN</v>
      </c>
      <c r="BH339" s="946">
        <f t="shared" si="941"/>
        <v>0</v>
      </c>
      <c r="BI339" s="945">
        <f t="shared" si="921"/>
        <v>5</v>
      </c>
      <c r="BJ339" s="947" t="str">
        <f t="shared" si="968"/>
        <v>BUKU PEMBANTU UANG PERSEDIAAN</v>
      </c>
      <c r="BK339" s="948">
        <f t="shared" si="915"/>
        <v>0</v>
      </c>
      <c r="BL339" s="909">
        <v>6</v>
      </c>
      <c r="BM339" s="910" t="str">
        <f t="shared" si="969"/>
        <v>BUKU PEMBANTU LS BENDAHARA</v>
      </c>
      <c r="BN339" s="911">
        <f t="shared" si="942"/>
        <v>0</v>
      </c>
      <c r="BO339" s="910">
        <f t="shared" si="922"/>
        <v>6</v>
      </c>
      <c r="BP339" s="912" t="str">
        <f t="shared" si="970"/>
        <v>BUKU PEMBANTU LS BENDAHARA</v>
      </c>
      <c r="BQ339" s="913">
        <f t="shared" si="943"/>
        <v>0</v>
      </c>
      <c r="BR339" s="702">
        <v>7</v>
      </c>
      <c r="BS339" s="650" t="str">
        <f t="shared" si="971"/>
        <v>BUKU PEMBANTU UANG MUKA PERJADIN</v>
      </c>
      <c r="BT339" s="651">
        <f t="shared" si="944"/>
        <v>0</v>
      </c>
      <c r="BU339" s="650">
        <f t="shared" si="923"/>
        <v>7</v>
      </c>
      <c r="BV339" s="649" t="str">
        <f t="shared" si="972"/>
        <v>BUKU PEMBANTU UANG MUKA PERJADIN</v>
      </c>
      <c r="BW339" s="709">
        <f t="shared" si="945"/>
        <v>0</v>
      </c>
      <c r="BX339" s="873">
        <v>8</v>
      </c>
      <c r="BY339" s="874" t="str">
        <f t="shared" si="973"/>
        <v>BUKU PEMBANTU PAJAK UP</v>
      </c>
      <c r="BZ339" s="875">
        <f t="shared" si="911"/>
        <v>0</v>
      </c>
      <c r="CA339" s="876">
        <f t="shared" si="924"/>
        <v>8</v>
      </c>
      <c r="CB339" s="874" t="str">
        <f t="shared" si="974"/>
        <v>BUKU PEMBANTU PAJAK UP</v>
      </c>
      <c r="CC339" s="877">
        <f t="shared" si="916"/>
        <v>0</v>
      </c>
      <c r="CD339" s="805">
        <v>9</v>
      </c>
      <c r="CE339" s="806" t="str">
        <f t="shared" si="975"/>
        <v>BUKU PEMBANTU BUNGA REKENING</v>
      </c>
      <c r="CF339" s="807">
        <f t="shared" si="946"/>
        <v>0</v>
      </c>
      <c r="CG339" s="806">
        <f t="shared" si="925"/>
        <v>9</v>
      </c>
      <c r="CH339" s="806" t="str">
        <f t="shared" si="976"/>
        <v>BUKU PEMBANTU BUNGA REKENING</v>
      </c>
      <c r="CI339" s="808">
        <f t="shared" si="947"/>
        <v>0</v>
      </c>
      <c r="CJ339" s="835">
        <v>10</v>
      </c>
      <c r="CK339" s="836" t="str">
        <f t="shared" si="977"/>
        <v>BUKU PEMBANTU PAJAK UP &amp; LS</v>
      </c>
      <c r="CL339" s="837">
        <f t="shared" si="978"/>
        <v>0</v>
      </c>
      <c r="CM339" s="836">
        <f t="shared" si="926"/>
        <v>10</v>
      </c>
      <c r="CN339" s="836" t="str">
        <f t="shared" si="979"/>
        <v>BUKU PEMBANTU PAJAK UP &amp; LS</v>
      </c>
      <c r="CO339" s="838">
        <f t="shared" si="980"/>
        <v>0</v>
      </c>
      <c r="CP339" s="786">
        <f t="shared" si="981"/>
        <v>0</v>
      </c>
      <c r="CQ339" s="787">
        <f t="shared" si="982"/>
        <v>0</v>
      </c>
      <c r="CR339" s="782">
        <f t="shared" si="983"/>
        <v>0</v>
      </c>
      <c r="CS339" s="733">
        <v>11</v>
      </c>
      <c r="CT339" s="734" t="str">
        <f t="shared" si="984"/>
        <v>BUKU PENGESAHAN BELANJA</v>
      </c>
      <c r="CU339" s="735">
        <f t="shared" si="985"/>
        <v>0</v>
      </c>
      <c r="CV339" s="734">
        <f t="shared" si="927"/>
        <v>11</v>
      </c>
      <c r="CW339" s="736" t="str">
        <f t="shared" si="986"/>
        <v>BUKU PENGESAHAN BELANJA</v>
      </c>
      <c r="CX339" s="737">
        <f t="shared" si="987"/>
        <v>0</v>
      </c>
      <c r="CY339" s="769">
        <v>12</v>
      </c>
      <c r="CZ339" s="770" t="str">
        <f t="shared" si="948"/>
        <v>BUKU PENGEMBALIAN BELANJA</v>
      </c>
      <c r="DA339" s="771">
        <f t="shared" si="910"/>
        <v>0</v>
      </c>
      <c r="DB339" s="770">
        <f t="shared" si="909"/>
        <v>12</v>
      </c>
      <c r="DC339" s="770" t="str">
        <f t="shared" si="988"/>
        <v>BUKU PENGEMBALIAN BELANJA</v>
      </c>
      <c r="DD339" s="772">
        <f t="shared" si="989"/>
        <v>0</v>
      </c>
    </row>
    <row r="340" spans="1:108" ht="11.25" customHeight="1" x14ac:dyDescent="0.2">
      <c r="A340" s="647"/>
      <c r="B340" s="63"/>
      <c r="C340" s="677"/>
      <c r="D340" s="601"/>
      <c r="E340" s="648"/>
      <c r="F340" s="611"/>
      <c r="G340" s="649"/>
      <c r="H340" s="650"/>
      <c r="I340" s="542"/>
      <c r="J340" s="650"/>
      <c r="K340" s="650"/>
      <c r="L340" s="529"/>
      <c r="M340" s="650"/>
      <c r="N340" s="543"/>
      <c r="O340" s="651">
        <f t="shared" si="949"/>
        <v>0</v>
      </c>
      <c r="P340" s="1090">
        <f t="shared" si="950"/>
        <v>0</v>
      </c>
      <c r="Q340" s="641">
        <f t="shared" si="928"/>
        <v>0</v>
      </c>
      <c r="R340" s="640">
        <v>1</v>
      </c>
      <c r="S340" s="640" t="str">
        <f t="shared" si="929"/>
        <v>BUKU KAS UMUM</v>
      </c>
      <c r="T340" s="641">
        <f t="shared" si="930"/>
        <v>0</v>
      </c>
      <c r="U340" s="641">
        <f t="shared" si="931"/>
        <v>0</v>
      </c>
      <c r="V340" s="641">
        <f t="shared" si="932"/>
        <v>0</v>
      </c>
      <c r="W340" s="1082">
        <f t="shared" si="951"/>
        <v>0</v>
      </c>
      <c r="X340" s="641">
        <f t="shared" si="933"/>
        <v>0</v>
      </c>
      <c r="Y340" s="640">
        <f t="shared" si="952"/>
        <v>1</v>
      </c>
      <c r="Z340" s="640" t="str">
        <f t="shared" si="934"/>
        <v>BUKU KAS UMUM</v>
      </c>
      <c r="AA340" s="1083">
        <f t="shared" si="935"/>
        <v>0</v>
      </c>
      <c r="AB340" s="1055">
        <v>10</v>
      </c>
      <c r="AC340" s="1056" t="str">
        <f t="shared" si="953"/>
        <v>BUKU PEMBANTU PAJAK UP &amp; LS</v>
      </c>
      <c r="AD340" s="1057">
        <f t="shared" si="954"/>
        <v>0</v>
      </c>
      <c r="AE340" s="1057">
        <f t="shared" si="955"/>
        <v>0</v>
      </c>
      <c r="AF340" s="1057">
        <f t="shared" si="956"/>
        <v>0</v>
      </c>
      <c r="AG340" s="1057">
        <f t="shared" si="957"/>
        <v>0</v>
      </c>
      <c r="AH340" s="1057">
        <f t="shared" si="958"/>
        <v>0</v>
      </c>
      <c r="AI340" s="1058">
        <f t="shared" si="917"/>
        <v>10</v>
      </c>
      <c r="AJ340" s="1058" t="str">
        <f t="shared" si="959"/>
        <v>BUKU PEMBANTU PAJAK UP &amp; LS</v>
      </c>
      <c r="AK340" s="1059">
        <f t="shared" si="936"/>
        <v>0</v>
      </c>
      <c r="AL340" s="1014">
        <v>2</v>
      </c>
      <c r="AM340" s="1015" t="str">
        <f t="shared" si="960"/>
        <v>BUKU PEMBANTU KAS TUNAI</v>
      </c>
      <c r="AN340" s="1016">
        <f t="shared" si="937"/>
        <v>0</v>
      </c>
      <c r="AO340" s="1015">
        <f t="shared" si="918"/>
        <v>2</v>
      </c>
      <c r="AP340" s="1015" t="str">
        <f t="shared" si="961"/>
        <v>BUKU PEMBANTU KAS TUNAI</v>
      </c>
      <c r="AQ340" s="1017">
        <f t="shared" si="912"/>
        <v>0</v>
      </c>
      <c r="AR340" s="979">
        <v>3</v>
      </c>
      <c r="AS340" s="980" t="str">
        <f t="shared" si="962"/>
        <v>BUKU PEMBANTU BANK</v>
      </c>
      <c r="AT340" s="981">
        <f t="shared" si="938"/>
        <v>0</v>
      </c>
      <c r="AU340" s="981">
        <f t="shared" si="939"/>
        <v>0</v>
      </c>
      <c r="AV340" s="982">
        <f t="shared" si="963"/>
        <v>0</v>
      </c>
      <c r="AW340" s="983">
        <f t="shared" si="919"/>
        <v>3</v>
      </c>
      <c r="AX340" s="980" t="str">
        <f t="shared" si="964"/>
        <v>BUKU PEMBANTU BANK</v>
      </c>
      <c r="AY340" s="984">
        <f t="shared" si="940"/>
        <v>0</v>
      </c>
      <c r="AZ340" s="702">
        <v>4</v>
      </c>
      <c r="BA340" s="649" t="str">
        <f t="shared" si="965"/>
        <v>BUKU PEMBANTU BPP</v>
      </c>
      <c r="BB340" s="651">
        <f t="shared" si="913"/>
        <v>0</v>
      </c>
      <c r="BC340" s="650">
        <f t="shared" si="920"/>
        <v>4</v>
      </c>
      <c r="BD340" s="649" t="str">
        <f t="shared" si="966"/>
        <v>BUKU PEMBANTU BPP</v>
      </c>
      <c r="BE340" s="709">
        <f t="shared" si="914"/>
        <v>0</v>
      </c>
      <c r="BF340" s="944">
        <v>5</v>
      </c>
      <c r="BG340" s="945" t="str">
        <f t="shared" si="967"/>
        <v>BUKU PEMBANTU UANG PERSEDIAAN</v>
      </c>
      <c r="BH340" s="946">
        <f t="shared" si="941"/>
        <v>0</v>
      </c>
      <c r="BI340" s="945">
        <f t="shared" si="921"/>
        <v>5</v>
      </c>
      <c r="BJ340" s="947" t="str">
        <f t="shared" si="968"/>
        <v>BUKU PEMBANTU UANG PERSEDIAAN</v>
      </c>
      <c r="BK340" s="948">
        <f t="shared" si="915"/>
        <v>0</v>
      </c>
      <c r="BL340" s="909">
        <v>6</v>
      </c>
      <c r="BM340" s="910" t="str">
        <f t="shared" si="969"/>
        <v>BUKU PEMBANTU LS BENDAHARA</v>
      </c>
      <c r="BN340" s="911">
        <f t="shared" si="942"/>
        <v>0</v>
      </c>
      <c r="BO340" s="910">
        <f t="shared" si="922"/>
        <v>6</v>
      </c>
      <c r="BP340" s="912" t="str">
        <f t="shared" si="970"/>
        <v>BUKU PEMBANTU LS BENDAHARA</v>
      </c>
      <c r="BQ340" s="913">
        <f t="shared" si="943"/>
        <v>0</v>
      </c>
      <c r="BR340" s="702">
        <v>7</v>
      </c>
      <c r="BS340" s="650" t="str">
        <f t="shared" si="971"/>
        <v>BUKU PEMBANTU UANG MUKA PERJADIN</v>
      </c>
      <c r="BT340" s="651">
        <f t="shared" si="944"/>
        <v>0</v>
      </c>
      <c r="BU340" s="650">
        <f t="shared" si="923"/>
        <v>7</v>
      </c>
      <c r="BV340" s="649" t="str">
        <f t="shared" si="972"/>
        <v>BUKU PEMBANTU UANG MUKA PERJADIN</v>
      </c>
      <c r="BW340" s="709">
        <f t="shared" si="945"/>
        <v>0</v>
      </c>
      <c r="BX340" s="873">
        <v>8</v>
      </c>
      <c r="BY340" s="874" t="str">
        <f t="shared" si="973"/>
        <v>BUKU PEMBANTU PAJAK UP</v>
      </c>
      <c r="BZ340" s="875">
        <f t="shared" si="911"/>
        <v>0</v>
      </c>
      <c r="CA340" s="876">
        <f t="shared" si="924"/>
        <v>8</v>
      </c>
      <c r="CB340" s="874" t="str">
        <f t="shared" si="974"/>
        <v>BUKU PEMBANTU PAJAK UP</v>
      </c>
      <c r="CC340" s="877">
        <f t="shared" si="916"/>
        <v>0</v>
      </c>
      <c r="CD340" s="805">
        <v>9</v>
      </c>
      <c r="CE340" s="806" t="str">
        <f t="shared" si="975"/>
        <v>BUKU PEMBANTU BUNGA REKENING</v>
      </c>
      <c r="CF340" s="807">
        <f t="shared" si="946"/>
        <v>0</v>
      </c>
      <c r="CG340" s="806">
        <f t="shared" si="925"/>
        <v>9</v>
      </c>
      <c r="CH340" s="806" t="str">
        <f t="shared" si="976"/>
        <v>BUKU PEMBANTU BUNGA REKENING</v>
      </c>
      <c r="CI340" s="808">
        <f t="shared" si="947"/>
        <v>0</v>
      </c>
      <c r="CJ340" s="835">
        <v>10</v>
      </c>
      <c r="CK340" s="836" t="str">
        <f t="shared" si="977"/>
        <v>BUKU PEMBANTU PAJAK UP &amp; LS</v>
      </c>
      <c r="CL340" s="837">
        <f t="shared" si="978"/>
        <v>0</v>
      </c>
      <c r="CM340" s="836">
        <f t="shared" si="926"/>
        <v>10</v>
      </c>
      <c r="CN340" s="836" t="str">
        <f t="shared" si="979"/>
        <v>BUKU PEMBANTU PAJAK UP &amp; LS</v>
      </c>
      <c r="CO340" s="838">
        <f t="shared" si="980"/>
        <v>0</v>
      </c>
      <c r="CP340" s="786">
        <f t="shared" si="981"/>
        <v>0</v>
      </c>
      <c r="CQ340" s="787">
        <f t="shared" si="982"/>
        <v>0</v>
      </c>
      <c r="CR340" s="782">
        <f t="shared" si="983"/>
        <v>0</v>
      </c>
      <c r="CS340" s="733">
        <v>11</v>
      </c>
      <c r="CT340" s="734" t="str">
        <f t="shared" si="984"/>
        <v>BUKU PENGESAHAN BELANJA</v>
      </c>
      <c r="CU340" s="735">
        <f t="shared" si="985"/>
        <v>0</v>
      </c>
      <c r="CV340" s="734">
        <f t="shared" si="927"/>
        <v>11</v>
      </c>
      <c r="CW340" s="736" t="str">
        <f t="shared" si="986"/>
        <v>BUKU PENGESAHAN BELANJA</v>
      </c>
      <c r="CX340" s="737">
        <f t="shared" si="987"/>
        <v>0</v>
      </c>
      <c r="CY340" s="769">
        <v>12</v>
      </c>
      <c r="CZ340" s="770" t="str">
        <f t="shared" si="948"/>
        <v>BUKU PENGEMBALIAN BELANJA</v>
      </c>
      <c r="DA340" s="771">
        <f t="shared" si="910"/>
        <v>0</v>
      </c>
      <c r="DB340" s="770">
        <f t="shared" si="909"/>
        <v>12</v>
      </c>
      <c r="DC340" s="770" t="str">
        <f t="shared" si="988"/>
        <v>BUKU PENGEMBALIAN BELANJA</v>
      </c>
      <c r="DD340" s="772">
        <f t="shared" si="989"/>
        <v>0</v>
      </c>
    </row>
    <row r="341" spans="1:108" ht="11.25" customHeight="1" x14ac:dyDescent="0.2">
      <c r="A341" s="647"/>
      <c r="B341" s="63"/>
      <c r="C341" s="677"/>
      <c r="D341" s="540"/>
      <c r="E341" s="648"/>
      <c r="F341" s="610"/>
      <c r="G341" s="649"/>
      <c r="H341" s="650"/>
      <c r="I341" s="542"/>
      <c r="J341" s="650"/>
      <c r="K341" s="650"/>
      <c r="L341" s="529"/>
      <c r="M341" s="543"/>
      <c r="N341" s="543"/>
      <c r="O341" s="651">
        <f t="shared" si="949"/>
        <v>0</v>
      </c>
      <c r="P341" s="1090">
        <f t="shared" si="950"/>
        <v>0</v>
      </c>
      <c r="Q341" s="641">
        <f t="shared" si="928"/>
        <v>0</v>
      </c>
      <c r="R341" s="640">
        <v>1</v>
      </c>
      <c r="S341" s="640" t="str">
        <f t="shared" si="929"/>
        <v>BUKU KAS UMUM</v>
      </c>
      <c r="T341" s="641">
        <f t="shared" si="930"/>
        <v>0</v>
      </c>
      <c r="U341" s="641">
        <f t="shared" si="931"/>
        <v>0</v>
      </c>
      <c r="V341" s="641">
        <f t="shared" si="932"/>
        <v>0</v>
      </c>
      <c r="W341" s="1082">
        <f t="shared" si="951"/>
        <v>0</v>
      </c>
      <c r="X341" s="641">
        <f t="shared" si="933"/>
        <v>0</v>
      </c>
      <c r="Y341" s="640">
        <f t="shared" si="952"/>
        <v>1</v>
      </c>
      <c r="Z341" s="640" t="str">
        <f t="shared" si="934"/>
        <v>BUKU KAS UMUM</v>
      </c>
      <c r="AA341" s="1083">
        <f t="shared" si="935"/>
        <v>0</v>
      </c>
      <c r="AB341" s="1055">
        <v>10</v>
      </c>
      <c r="AC341" s="1056" t="str">
        <f t="shared" si="953"/>
        <v>BUKU PEMBANTU PAJAK UP &amp; LS</v>
      </c>
      <c r="AD341" s="1057">
        <f t="shared" si="954"/>
        <v>0</v>
      </c>
      <c r="AE341" s="1057">
        <f t="shared" si="955"/>
        <v>0</v>
      </c>
      <c r="AF341" s="1057">
        <f t="shared" si="956"/>
        <v>0</v>
      </c>
      <c r="AG341" s="1057">
        <f t="shared" si="957"/>
        <v>0</v>
      </c>
      <c r="AH341" s="1057">
        <f t="shared" si="958"/>
        <v>0</v>
      </c>
      <c r="AI341" s="1058">
        <f t="shared" si="917"/>
        <v>10</v>
      </c>
      <c r="AJ341" s="1058" t="str">
        <f t="shared" si="959"/>
        <v>BUKU PEMBANTU PAJAK UP &amp; LS</v>
      </c>
      <c r="AK341" s="1059">
        <f t="shared" si="936"/>
        <v>0</v>
      </c>
      <c r="AL341" s="1014">
        <v>2</v>
      </c>
      <c r="AM341" s="1015" t="str">
        <f t="shared" si="960"/>
        <v>BUKU PEMBANTU KAS TUNAI</v>
      </c>
      <c r="AN341" s="1016">
        <f t="shared" si="937"/>
        <v>0</v>
      </c>
      <c r="AO341" s="1015">
        <f t="shared" si="918"/>
        <v>2</v>
      </c>
      <c r="AP341" s="1015" t="str">
        <f t="shared" si="961"/>
        <v>BUKU PEMBANTU KAS TUNAI</v>
      </c>
      <c r="AQ341" s="1017">
        <f t="shared" si="912"/>
        <v>0</v>
      </c>
      <c r="AR341" s="979">
        <v>3</v>
      </c>
      <c r="AS341" s="980" t="str">
        <f t="shared" si="962"/>
        <v>BUKU PEMBANTU BANK</v>
      </c>
      <c r="AT341" s="981">
        <f t="shared" si="938"/>
        <v>0</v>
      </c>
      <c r="AU341" s="981">
        <f t="shared" si="939"/>
        <v>0</v>
      </c>
      <c r="AV341" s="982">
        <f t="shared" si="963"/>
        <v>0</v>
      </c>
      <c r="AW341" s="983">
        <f t="shared" si="919"/>
        <v>3</v>
      </c>
      <c r="AX341" s="980" t="str">
        <f t="shared" si="964"/>
        <v>BUKU PEMBANTU BANK</v>
      </c>
      <c r="AY341" s="984">
        <f t="shared" si="940"/>
        <v>0</v>
      </c>
      <c r="AZ341" s="702">
        <v>4</v>
      </c>
      <c r="BA341" s="649" t="str">
        <f t="shared" si="965"/>
        <v>BUKU PEMBANTU BPP</v>
      </c>
      <c r="BB341" s="651">
        <f t="shared" si="913"/>
        <v>0</v>
      </c>
      <c r="BC341" s="650">
        <f t="shared" si="920"/>
        <v>4</v>
      </c>
      <c r="BD341" s="649" t="str">
        <f t="shared" si="966"/>
        <v>BUKU PEMBANTU BPP</v>
      </c>
      <c r="BE341" s="709">
        <f t="shared" si="914"/>
        <v>0</v>
      </c>
      <c r="BF341" s="944">
        <v>5</v>
      </c>
      <c r="BG341" s="945" t="str">
        <f t="shared" si="967"/>
        <v>BUKU PEMBANTU UANG PERSEDIAAN</v>
      </c>
      <c r="BH341" s="946">
        <f t="shared" si="941"/>
        <v>0</v>
      </c>
      <c r="BI341" s="945">
        <f t="shared" si="921"/>
        <v>5</v>
      </c>
      <c r="BJ341" s="947" t="str">
        <f t="shared" si="968"/>
        <v>BUKU PEMBANTU UANG PERSEDIAAN</v>
      </c>
      <c r="BK341" s="948">
        <f t="shared" si="915"/>
        <v>0</v>
      </c>
      <c r="BL341" s="909">
        <v>6</v>
      </c>
      <c r="BM341" s="910" t="str">
        <f t="shared" si="969"/>
        <v>BUKU PEMBANTU LS BENDAHARA</v>
      </c>
      <c r="BN341" s="911">
        <f t="shared" si="942"/>
        <v>0</v>
      </c>
      <c r="BO341" s="910">
        <f t="shared" si="922"/>
        <v>6</v>
      </c>
      <c r="BP341" s="912" t="str">
        <f t="shared" si="970"/>
        <v>BUKU PEMBANTU LS BENDAHARA</v>
      </c>
      <c r="BQ341" s="913">
        <f t="shared" si="943"/>
        <v>0</v>
      </c>
      <c r="BR341" s="702">
        <v>7</v>
      </c>
      <c r="BS341" s="650" t="str">
        <f t="shared" si="971"/>
        <v>BUKU PEMBANTU UANG MUKA PERJADIN</v>
      </c>
      <c r="BT341" s="651">
        <f t="shared" si="944"/>
        <v>0</v>
      </c>
      <c r="BU341" s="650">
        <f t="shared" si="923"/>
        <v>7</v>
      </c>
      <c r="BV341" s="649" t="str">
        <f t="shared" si="972"/>
        <v>BUKU PEMBANTU UANG MUKA PERJADIN</v>
      </c>
      <c r="BW341" s="709">
        <f t="shared" si="945"/>
        <v>0</v>
      </c>
      <c r="BX341" s="873">
        <v>8</v>
      </c>
      <c r="BY341" s="874" t="str">
        <f t="shared" si="973"/>
        <v>BUKU PEMBANTU PAJAK UP</v>
      </c>
      <c r="BZ341" s="875">
        <f t="shared" si="911"/>
        <v>0</v>
      </c>
      <c r="CA341" s="876">
        <f t="shared" si="924"/>
        <v>8</v>
      </c>
      <c r="CB341" s="874" t="str">
        <f t="shared" si="974"/>
        <v>BUKU PEMBANTU PAJAK UP</v>
      </c>
      <c r="CC341" s="877">
        <f t="shared" si="916"/>
        <v>0</v>
      </c>
      <c r="CD341" s="805">
        <v>9</v>
      </c>
      <c r="CE341" s="806" t="str">
        <f t="shared" si="975"/>
        <v>BUKU PEMBANTU BUNGA REKENING</v>
      </c>
      <c r="CF341" s="807">
        <f t="shared" si="946"/>
        <v>0</v>
      </c>
      <c r="CG341" s="806">
        <f t="shared" si="925"/>
        <v>9</v>
      </c>
      <c r="CH341" s="806" t="str">
        <f t="shared" si="976"/>
        <v>BUKU PEMBANTU BUNGA REKENING</v>
      </c>
      <c r="CI341" s="808">
        <f t="shared" si="947"/>
        <v>0</v>
      </c>
      <c r="CJ341" s="835">
        <v>10</v>
      </c>
      <c r="CK341" s="836" t="str">
        <f t="shared" si="977"/>
        <v>BUKU PEMBANTU PAJAK UP &amp; LS</v>
      </c>
      <c r="CL341" s="837">
        <f t="shared" si="978"/>
        <v>0</v>
      </c>
      <c r="CM341" s="836">
        <f t="shared" si="926"/>
        <v>10</v>
      </c>
      <c r="CN341" s="836" t="str">
        <f t="shared" si="979"/>
        <v>BUKU PEMBANTU PAJAK UP &amp; LS</v>
      </c>
      <c r="CO341" s="838">
        <f t="shared" si="980"/>
        <v>0</v>
      </c>
      <c r="CP341" s="786">
        <f t="shared" si="981"/>
        <v>0</v>
      </c>
      <c r="CQ341" s="787">
        <f t="shared" si="982"/>
        <v>0</v>
      </c>
      <c r="CR341" s="782">
        <f t="shared" si="983"/>
        <v>0</v>
      </c>
      <c r="CS341" s="733">
        <v>11</v>
      </c>
      <c r="CT341" s="734" t="str">
        <f t="shared" si="984"/>
        <v>BUKU PENGESAHAN BELANJA</v>
      </c>
      <c r="CU341" s="735">
        <f t="shared" si="985"/>
        <v>0</v>
      </c>
      <c r="CV341" s="734">
        <f t="shared" si="927"/>
        <v>11</v>
      </c>
      <c r="CW341" s="736" t="str">
        <f t="shared" si="986"/>
        <v>BUKU PENGESAHAN BELANJA</v>
      </c>
      <c r="CX341" s="737">
        <f t="shared" si="987"/>
        <v>0</v>
      </c>
      <c r="CY341" s="769">
        <v>12</v>
      </c>
      <c r="CZ341" s="770" t="str">
        <f t="shared" si="948"/>
        <v>BUKU PENGEMBALIAN BELANJA</v>
      </c>
      <c r="DA341" s="771">
        <f t="shared" si="910"/>
        <v>0</v>
      </c>
      <c r="DB341" s="770">
        <f t="shared" si="909"/>
        <v>12</v>
      </c>
      <c r="DC341" s="770" t="str">
        <f t="shared" si="988"/>
        <v>BUKU PENGEMBALIAN BELANJA</v>
      </c>
      <c r="DD341" s="772">
        <f t="shared" si="989"/>
        <v>0</v>
      </c>
    </row>
    <row r="342" spans="1:108" ht="11.25" customHeight="1" x14ac:dyDescent="0.2">
      <c r="A342" s="647"/>
      <c r="B342" s="63"/>
      <c r="C342" s="677"/>
      <c r="D342" s="601"/>
      <c r="E342" s="648"/>
      <c r="F342" s="610"/>
      <c r="G342" s="649"/>
      <c r="H342" s="650"/>
      <c r="I342" s="542"/>
      <c r="J342" s="650"/>
      <c r="K342" s="543"/>
      <c r="L342" s="529"/>
      <c r="M342" s="543"/>
      <c r="N342" s="543"/>
      <c r="O342" s="651">
        <f t="shared" si="949"/>
        <v>0</v>
      </c>
      <c r="P342" s="1090">
        <f t="shared" si="950"/>
        <v>0</v>
      </c>
      <c r="Q342" s="641">
        <f t="shared" si="928"/>
        <v>0</v>
      </c>
      <c r="R342" s="640">
        <v>1</v>
      </c>
      <c r="S342" s="640" t="str">
        <f t="shared" si="929"/>
        <v>BUKU KAS UMUM</v>
      </c>
      <c r="T342" s="641">
        <f t="shared" si="930"/>
        <v>0</v>
      </c>
      <c r="U342" s="641">
        <f t="shared" si="931"/>
        <v>0</v>
      </c>
      <c r="V342" s="641">
        <f t="shared" si="932"/>
        <v>0</v>
      </c>
      <c r="W342" s="1082">
        <f t="shared" si="951"/>
        <v>0</v>
      </c>
      <c r="X342" s="641">
        <f t="shared" si="933"/>
        <v>0</v>
      </c>
      <c r="Y342" s="640">
        <f t="shared" si="952"/>
        <v>1</v>
      </c>
      <c r="Z342" s="640" t="str">
        <f t="shared" si="934"/>
        <v>BUKU KAS UMUM</v>
      </c>
      <c r="AA342" s="1083">
        <f t="shared" si="935"/>
        <v>0</v>
      </c>
      <c r="AB342" s="1055">
        <v>10</v>
      </c>
      <c r="AC342" s="1056" t="str">
        <f t="shared" si="953"/>
        <v>BUKU PEMBANTU PAJAK UP &amp; LS</v>
      </c>
      <c r="AD342" s="1057">
        <f t="shared" si="954"/>
        <v>0</v>
      </c>
      <c r="AE342" s="1057">
        <f t="shared" si="955"/>
        <v>0</v>
      </c>
      <c r="AF342" s="1057">
        <f t="shared" si="956"/>
        <v>0</v>
      </c>
      <c r="AG342" s="1057">
        <f t="shared" si="957"/>
        <v>0</v>
      </c>
      <c r="AH342" s="1057">
        <f t="shared" si="958"/>
        <v>0</v>
      </c>
      <c r="AI342" s="1058">
        <f t="shared" si="917"/>
        <v>10</v>
      </c>
      <c r="AJ342" s="1058" t="str">
        <f t="shared" si="959"/>
        <v>BUKU PEMBANTU PAJAK UP &amp; LS</v>
      </c>
      <c r="AK342" s="1059">
        <f t="shared" si="936"/>
        <v>0</v>
      </c>
      <c r="AL342" s="1014">
        <v>2</v>
      </c>
      <c r="AM342" s="1015" t="str">
        <f t="shared" si="960"/>
        <v>BUKU PEMBANTU KAS TUNAI</v>
      </c>
      <c r="AN342" s="1016">
        <f t="shared" si="937"/>
        <v>0</v>
      </c>
      <c r="AO342" s="1015">
        <f t="shared" si="918"/>
        <v>2</v>
      </c>
      <c r="AP342" s="1015" t="str">
        <f t="shared" si="961"/>
        <v>BUKU PEMBANTU KAS TUNAI</v>
      </c>
      <c r="AQ342" s="1017">
        <f t="shared" si="912"/>
        <v>0</v>
      </c>
      <c r="AR342" s="979">
        <v>3</v>
      </c>
      <c r="AS342" s="980" t="str">
        <f t="shared" si="962"/>
        <v>BUKU PEMBANTU BANK</v>
      </c>
      <c r="AT342" s="981">
        <f t="shared" si="938"/>
        <v>0</v>
      </c>
      <c r="AU342" s="981">
        <f t="shared" si="939"/>
        <v>0</v>
      </c>
      <c r="AV342" s="982">
        <f t="shared" si="963"/>
        <v>0</v>
      </c>
      <c r="AW342" s="983">
        <f t="shared" si="919"/>
        <v>3</v>
      </c>
      <c r="AX342" s="980" t="str">
        <f t="shared" si="964"/>
        <v>BUKU PEMBANTU BANK</v>
      </c>
      <c r="AY342" s="984">
        <f t="shared" si="940"/>
        <v>0</v>
      </c>
      <c r="AZ342" s="702">
        <v>4</v>
      </c>
      <c r="BA342" s="649" t="str">
        <f t="shared" si="965"/>
        <v>BUKU PEMBANTU BPP</v>
      </c>
      <c r="BB342" s="651">
        <f t="shared" si="913"/>
        <v>0</v>
      </c>
      <c r="BC342" s="650">
        <f t="shared" si="920"/>
        <v>4</v>
      </c>
      <c r="BD342" s="649" t="str">
        <f t="shared" si="966"/>
        <v>BUKU PEMBANTU BPP</v>
      </c>
      <c r="BE342" s="709">
        <f t="shared" si="914"/>
        <v>0</v>
      </c>
      <c r="BF342" s="944">
        <v>5</v>
      </c>
      <c r="BG342" s="945" t="str">
        <f t="shared" si="967"/>
        <v>BUKU PEMBANTU UANG PERSEDIAAN</v>
      </c>
      <c r="BH342" s="946">
        <f t="shared" si="941"/>
        <v>0</v>
      </c>
      <c r="BI342" s="945">
        <f t="shared" si="921"/>
        <v>5</v>
      </c>
      <c r="BJ342" s="947" t="str">
        <f t="shared" si="968"/>
        <v>BUKU PEMBANTU UANG PERSEDIAAN</v>
      </c>
      <c r="BK342" s="948">
        <f t="shared" si="915"/>
        <v>0</v>
      </c>
      <c r="BL342" s="909">
        <v>6</v>
      </c>
      <c r="BM342" s="910" t="str">
        <f t="shared" si="969"/>
        <v>BUKU PEMBANTU LS BENDAHARA</v>
      </c>
      <c r="BN342" s="911">
        <f t="shared" si="942"/>
        <v>0</v>
      </c>
      <c r="BO342" s="910">
        <f t="shared" si="922"/>
        <v>6</v>
      </c>
      <c r="BP342" s="912" t="str">
        <f t="shared" si="970"/>
        <v>BUKU PEMBANTU LS BENDAHARA</v>
      </c>
      <c r="BQ342" s="913">
        <f t="shared" si="943"/>
        <v>0</v>
      </c>
      <c r="BR342" s="702">
        <v>7</v>
      </c>
      <c r="BS342" s="650" t="str">
        <f t="shared" si="971"/>
        <v>BUKU PEMBANTU UANG MUKA PERJADIN</v>
      </c>
      <c r="BT342" s="651">
        <f t="shared" si="944"/>
        <v>0</v>
      </c>
      <c r="BU342" s="650">
        <f t="shared" si="923"/>
        <v>7</v>
      </c>
      <c r="BV342" s="649" t="str">
        <f t="shared" si="972"/>
        <v>BUKU PEMBANTU UANG MUKA PERJADIN</v>
      </c>
      <c r="BW342" s="709">
        <f t="shared" si="945"/>
        <v>0</v>
      </c>
      <c r="BX342" s="873">
        <v>8</v>
      </c>
      <c r="BY342" s="874" t="str">
        <f t="shared" si="973"/>
        <v>BUKU PEMBANTU PAJAK UP</v>
      </c>
      <c r="BZ342" s="875">
        <f t="shared" si="911"/>
        <v>0</v>
      </c>
      <c r="CA342" s="876">
        <f t="shared" si="924"/>
        <v>8</v>
      </c>
      <c r="CB342" s="874" t="str">
        <f t="shared" si="974"/>
        <v>BUKU PEMBANTU PAJAK UP</v>
      </c>
      <c r="CC342" s="877">
        <f t="shared" si="916"/>
        <v>0</v>
      </c>
      <c r="CD342" s="805">
        <v>9</v>
      </c>
      <c r="CE342" s="806" t="str">
        <f t="shared" si="975"/>
        <v>BUKU PEMBANTU BUNGA REKENING</v>
      </c>
      <c r="CF342" s="807">
        <f t="shared" si="946"/>
        <v>0</v>
      </c>
      <c r="CG342" s="806">
        <f t="shared" si="925"/>
        <v>9</v>
      </c>
      <c r="CH342" s="806" t="str">
        <f t="shared" si="976"/>
        <v>BUKU PEMBANTU BUNGA REKENING</v>
      </c>
      <c r="CI342" s="808">
        <f t="shared" si="947"/>
        <v>0</v>
      </c>
      <c r="CJ342" s="835">
        <v>10</v>
      </c>
      <c r="CK342" s="836" t="str">
        <f t="shared" si="977"/>
        <v>BUKU PEMBANTU PAJAK UP &amp; LS</v>
      </c>
      <c r="CL342" s="837">
        <f t="shared" si="978"/>
        <v>0</v>
      </c>
      <c r="CM342" s="836">
        <f t="shared" si="926"/>
        <v>10</v>
      </c>
      <c r="CN342" s="836" t="str">
        <f t="shared" si="979"/>
        <v>BUKU PEMBANTU PAJAK UP &amp; LS</v>
      </c>
      <c r="CO342" s="838">
        <f t="shared" si="980"/>
        <v>0</v>
      </c>
      <c r="CP342" s="786">
        <f t="shared" si="981"/>
        <v>0</v>
      </c>
      <c r="CQ342" s="787">
        <f t="shared" si="982"/>
        <v>0</v>
      </c>
      <c r="CR342" s="782">
        <f t="shared" si="983"/>
        <v>0</v>
      </c>
      <c r="CS342" s="733">
        <v>11</v>
      </c>
      <c r="CT342" s="734" t="str">
        <f t="shared" si="984"/>
        <v>BUKU PENGESAHAN BELANJA</v>
      </c>
      <c r="CU342" s="735">
        <f t="shared" si="985"/>
        <v>0</v>
      </c>
      <c r="CV342" s="734">
        <f t="shared" si="927"/>
        <v>11</v>
      </c>
      <c r="CW342" s="736" t="str">
        <f t="shared" si="986"/>
        <v>BUKU PENGESAHAN BELANJA</v>
      </c>
      <c r="CX342" s="737">
        <f t="shared" si="987"/>
        <v>0</v>
      </c>
      <c r="CY342" s="769">
        <v>12</v>
      </c>
      <c r="CZ342" s="770" t="str">
        <f t="shared" si="948"/>
        <v>BUKU PENGEMBALIAN BELANJA</v>
      </c>
      <c r="DA342" s="771">
        <f t="shared" si="910"/>
        <v>0</v>
      </c>
      <c r="DB342" s="770">
        <f t="shared" si="909"/>
        <v>12</v>
      </c>
      <c r="DC342" s="770" t="str">
        <f t="shared" si="988"/>
        <v>BUKU PENGEMBALIAN BELANJA</v>
      </c>
      <c r="DD342" s="772">
        <f t="shared" si="989"/>
        <v>0</v>
      </c>
    </row>
    <row r="343" spans="1:108" ht="11.25" customHeight="1" x14ac:dyDescent="0.2">
      <c r="A343" s="647"/>
      <c r="B343" s="63"/>
      <c r="C343" s="677"/>
      <c r="D343" s="540"/>
      <c r="E343" s="648"/>
      <c r="F343" s="611"/>
      <c r="G343" s="649"/>
      <c r="H343" s="650"/>
      <c r="I343" s="542"/>
      <c r="J343" s="650"/>
      <c r="K343" s="543"/>
      <c r="L343" s="529"/>
      <c r="M343" s="543"/>
      <c r="N343" s="543"/>
      <c r="O343" s="651">
        <f t="shared" si="949"/>
        <v>0</v>
      </c>
      <c r="P343" s="1090">
        <f t="shared" si="950"/>
        <v>0</v>
      </c>
      <c r="Q343" s="641">
        <f t="shared" si="928"/>
        <v>0</v>
      </c>
      <c r="R343" s="640">
        <v>1</v>
      </c>
      <c r="S343" s="640" t="str">
        <f t="shared" si="929"/>
        <v>BUKU KAS UMUM</v>
      </c>
      <c r="T343" s="641">
        <f t="shared" si="930"/>
        <v>0</v>
      </c>
      <c r="U343" s="641">
        <f t="shared" si="931"/>
        <v>0</v>
      </c>
      <c r="V343" s="641">
        <f t="shared" si="932"/>
        <v>0</v>
      </c>
      <c r="W343" s="1082">
        <f t="shared" si="951"/>
        <v>0</v>
      </c>
      <c r="X343" s="641">
        <f t="shared" si="933"/>
        <v>0</v>
      </c>
      <c r="Y343" s="640">
        <f t="shared" si="952"/>
        <v>1</v>
      </c>
      <c r="Z343" s="640" t="str">
        <f t="shared" si="934"/>
        <v>BUKU KAS UMUM</v>
      </c>
      <c r="AA343" s="1083">
        <f t="shared" si="935"/>
        <v>0</v>
      </c>
      <c r="AB343" s="1055">
        <v>10</v>
      </c>
      <c r="AC343" s="1056" t="str">
        <f t="shared" si="953"/>
        <v>BUKU PEMBANTU PAJAK UP &amp; LS</v>
      </c>
      <c r="AD343" s="1057">
        <f t="shared" si="954"/>
        <v>0</v>
      </c>
      <c r="AE343" s="1057">
        <f t="shared" si="955"/>
        <v>0</v>
      </c>
      <c r="AF343" s="1057">
        <f t="shared" si="956"/>
        <v>0</v>
      </c>
      <c r="AG343" s="1057">
        <f t="shared" si="957"/>
        <v>0</v>
      </c>
      <c r="AH343" s="1057">
        <f t="shared" si="958"/>
        <v>0</v>
      </c>
      <c r="AI343" s="1058">
        <f t="shared" si="917"/>
        <v>10</v>
      </c>
      <c r="AJ343" s="1058" t="str">
        <f t="shared" si="959"/>
        <v>BUKU PEMBANTU PAJAK UP &amp; LS</v>
      </c>
      <c r="AK343" s="1059">
        <f t="shared" si="936"/>
        <v>0</v>
      </c>
      <c r="AL343" s="1014">
        <v>2</v>
      </c>
      <c r="AM343" s="1015" t="str">
        <f t="shared" si="960"/>
        <v>BUKU PEMBANTU KAS TUNAI</v>
      </c>
      <c r="AN343" s="1016">
        <f t="shared" si="937"/>
        <v>0</v>
      </c>
      <c r="AO343" s="1015">
        <f t="shared" si="918"/>
        <v>2</v>
      </c>
      <c r="AP343" s="1015" t="str">
        <f t="shared" si="961"/>
        <v>BUKU PEMBANTU KAS TUNAI</v>
      </c>
      <c r="AQ343" s="1017">
        <f t="shared" si="912"/>
        <v>0</v>
      </c>
      <c r="AR343" s="979">
        <v>3</v>
      </c>
      <c r="AS343" s="980" t="str">
        <f t="shared" si="962"/>
        <v>BUKU PEMBANTU BANK</v>
      </c>
      <c r="AT343" s="981">
        <f t="shared" si="938"/>
        <v>0</v>
      </c>
      <c r="AU343" s="981">
        <f t="shared" si="939"/>
        <v>0</v>
      </c>
      <c r="AV343" s="982">
        <f t="shared" si="963"/>
        <v>0</v>
      </c>
      <c r="AW343" s="983">
        <f t="shared" si="919"/>
        <v>3</v>
      </c>
      <c r="AX343" s="980" t="str">
        <f t="shared" si="964"/>
        <v>BUKU PEMBANTU BANK</v>
      </c>
      <c r="AY343" s="984">
        <f t="shared" si="940"/>
        <v>0</v>
      </c>
      <c r="AZ343" s="702">
        <v>4</v>
      </c>
      <c r="BA343" s="649" t="str">
        <f t="shared" si="965"/>
        <v>BUKU PEMBANTU BPP</v>
      </c>
      <c r="BB343" s="651">
        <f t="shared" si="913"/>
        <v>0</v>
      </c>
      <c r="BC343" s="650">
        <f t="shared" si="920"/>
        <v>4</v>
      </c>
      <c r="BD343" s="649" t="str">
        <f t="shared" si="966"/>
        <v>BUKU PEMBANTU BPP</v>
      </c>
      <c r="BE343" s="709">
        <f t="shared" si="914"/>
        <v>0</v>
      </c>
      <c r="BF343" s="944">
        <v>5</v>
      </c>
      <c r="BG343" s="945" t="str">
        <f t="shared" si="967"/>
        <v>BUKU PEMBANTU UANG PERSEDIAAN</v>
      </c>
      <c r="BH343" s="946">
        <f t="shared" si="941"/>
        <v>0</v>
      </c>
      <c r="BI343" s="945">
        <f t="shared" si="921"/>
        <v>5</v>
      </c>
      <c r="BJ343" s="947" t="str">
        <f t="shared" si="968"/>
        <v>BUKU PEMBANTU UANG PERSEDIAAN</v>
      </c>
      <c r="BK343" s="948">
        <f t="shared" si="915"/>
        <v>0</v>
      </c>
      <c r="BL343" s="909">
        <v>6</v>
      </c>
      <c r="BM343" s="910" t="str">
        <f t="shared" si="969"/>
        <v>BUKU PEMBANTU LS BENDAHARA</v>
      </c>
      <c r="BN343" s="911">
        <f t="shared" si="942"/>
        <v>0</v>
      </c>
      <c r="BO343" s="910">
        <f t="shared" si="922"/>
        <v>6</v>
      </c>
      <c r="BP343" s="912" t="str">
        <f t="shared" si="970"/>
        <v>BUKU PEMBANTU LS BENDAHARA</v>
      </c>
      <c r="BQ343" s="913">
        <f t="shared" si="943"/>
        <v>0</v>
      </c>
      <c r="BR343" s="702">
        <v>7</v>
      </c>
      <c r="BS343" s="650" t="str">
        <f t="shared" si="971"/>
        <v>BUKU PEMBANTU UANG MUKA PERJADIN</v>
      </c>
      <c r="BT343" s="651">
        <f t="shared" si="944"/>
        <v>0</v>
      </c>
      <c r="BU343" s="650">
        <f t="shared" si="923"/>
        <v>7</v>
      </c>
      <c r="BV343" s="649" t="str">
        <f t="shared" si="972"/>
        <v>BUKU PEMBANTU UANG MUKA PERJADIN</v>
      </c>
      <c r="BW343" s="709">
        <f t="shared" si="945"/>
        <v>0</v>
      </c>
      <c r="BX343" s="873">
        <v>8</v>
      </c>
      <c r="BY343" s="874" t="str">
        <f t="shared" si="973"/>
        <v>BUKU PEMBANTU PAJAK UP</v>
      </c>
      <c r="BZ343" s="875">
        <f t="shared" si="911"/>
        <v>0</v>
      </c>
      <c r="CA343" s="876">
        <f t="shared" si="924"/>
        <v>8</v>
      </c>
      <c r="CB343" s="874" t="str">
        <f t="shared" si="974"/>
        <v>BUKU PEMBANTU PAJAK UP</v>
      </c>
      <c r="CC343" s="877">
        <f t="shared" si="916"/>
        <v>0</v>
      </c>
      <c r="CD343" s="805">
        <v>9</v>
      </c>
      <c r="CE343" s="806" t="str">
        <f t="shared" si="975"/>
        <v>BUKU PEMBANTU BUNGA REKENING</v>
      </c>
      <c r="CF343" s="807">
        <f t="shared" si="946"/>
        <v>0</v>
      </c>
      <c r="CG343" s="806">
        <f t="shared" si="925"/>
        <v>9</v>
      </c>
      <c r="CH343" s="806" t="str">
        <f t="shared" si="976"/>
        <v>BUKU PEMBANTU BUNGA REKENING</v>
      </c>
      <c r="CI343" s="808">
        <f t="shared" si="947"/>
        <v>0</v>
      </c>
      <c r="CJ343" s="835">
        <v>10</v>
      </c>
      <c r="CK343" s="836" t="str">
        <f t="shared" si="977"/>
        <v>BUKU PEMBANTU PAJAK UP &amp; LS</v>
      </c>
      <c r="CL343" s="837">
        <f t="shared" si="978"/>
        <v>0</v>
      </c>
      <c r="CM343" s="836">
        <f t="shared" si="926"/>
        <v>10</v>
      </c>
      <c r="CN343" s="836" t="str">
        <f t="shared" si="979"/>
        <v>BUKU PEMBANTU PAJAK UP &amp; LS</v>
      </c>
      <c r="CO343" s="838">
        <f t="shared" si="980"/>
        <v>0</v>
      </c>
      <c r="CP343" s="786">
        <f t="shared" si="981"/>
        <v>0</v>
      </c>
      <c r="CQ343" s="787">
        <f t="shared" si="982"/>
        <v>0</v>
      </c>
      <c r="CR343" s="782">
        <f t="shared" si="983"/>
        <v>0</v>
      </c>
      <c r="CS343" s="733">
        <v>11</v>
      </c>
      <c r="CT343" s="734" t="str">
        <f t="shared" si="984"/>
        <v>BUKU PENGESAHAN BELANJA</v>
      </c>
      <c r="CU343" s="735">
        <f t="shared" si="985"/>
        <v>0</v>
      </c>
      <c r="CV343" s="734">
        <f t="shared" si="927"/>
        <v>11</v>
      </c>
      <c r="CW343" s="736" t="str">
        <f t="shared" si="986"/>
        <v>BUKU PENGESAHAN BELANJA</v>
      </c>
      <c r="CX343" s="737">
        <f t="shared" si="987"/>
        <v>0</v>
      </c>
      <c r="CY343" s="769">
        <v>12</v>
      </c>
      <c r="CZ343" s="770" t="str">
        <f t="shared" si="948"/>
        <v>BUKU PENGEMBALIAN BELANJA</v>
      </c>
      <c r="DA343" s="771">
        <f t="shared" si="910"/>
        <v>0</v>
      </c>
      <c r="DB343" s="770">
        <f t="shared" si="909"/>
        <v>12</v>
      </c>
      <c r="DC343" s="770" t="str">
        <f t="shared" si="988"/>
        <v>BUKU PENGEMBALIAN BELANJA</v>
      </c>
      <c r="DD343" s="772">
        <f t="shared" si="989"/>
        <v>0</v>
      </c>
    </row>
    <row r="344" spans="1:108" ht="11.25" customHeight="1" x14ac:dyDescent="0.2">
      <c r="A344" s="647"/>
      <c r="B344" s="63"/>
      <c r="C344" s="677"/>
      <c r="D344" s="601"/>
      <c r="E344" s="648"/>
      <c r="F344" s="610"/>
      <c r="G344" s="649"/>
      <c r="H344" s="650"/>
      <c r="I344" s="542"/>
      <c r="J344" s="650"/>
      <c r="K344" s="650"/>
      <c r="L344" s="529"/>
      <c r="M344" s="650"/>
      <c r="N344" s="543"/>
      <c r="O344" s="651">
        <f t="shared" si="949"/>
        <v>0</v>
      </c>
      <c r="P344" s="1090">
        <f t="shared" si="950"/>
        <v>0</v>
      </c>
      <c r="Q344" s="641">
        <f t="shared" si="928"/>
        <v>0</v>
      </c>
      <c r="R344" s="640">
        <v>1</v>
      </c>
      <c r="S344" s="640" t="str">
        <f t="shared" si="929"/>
        <v>BUKU KAS UMUM</v>
      </c>
      <c r="T344" s="641">
        <f t="shared" si="930"/>
        <v>0</v>
      </c>
      <c r="U344" s="641">
        <f t="shared" si="931"/>
        <v>0</v>
      </c>
      <c r="V344" s="641">
        <f t="shared" si="932"/>
        <v>0</v>
      </c>
      <c r="W344" s="1082">
        <f t="shared" si="951"/>
        <v>0</v>
      </c>
      <c r="X344" s="641">
        <f t="shared" si="933"/>
        <v>0</v>
      </c>
      <c r="Y344" s="640">
        <f t="shared" si="952"/>
        <v>1</v>
      </c>
      <c r="Z344" s="640" t="str">
        <f t="shared" si="934"/>
        <v>BUKU KAS UMUM</v>
      </c>
      <c r="AA344" s="1083">
        <f t="shared" si="935"/>
        <v>0</v>
      </c>
      <c r="AB344" s="1055">
        <v>10</v>
      </c>
      <c r="AC344" s="1056" t="str">
        <f t="shared" si="953"/>
        <v>BUKU PEMBANTU PAJAK UP &amp; LS</v>
      </c>
      <c r="AD344" s="1057">
        <f t="shared" si="954"/>
        <v>0</v>
      </c>
      <c r="AE344" s="1057">
        <f t="shared" si="955"/>
        <v>0</v>
      </c>
      <c r="AF344" s="1057">
        <f t="shared" si="956"/>
        <v>0</v>
      </c>
      <c r="AG344" s="1057">
        <f t="shared" si="957"/>
        <v>0</v>
      </c>
      <c r="AH344" s="1057">
        <f t="shared" si="958"/>
        <v>0</v>
      </c>
      <c r="AI344" s="1058">
        <f t="shared" si="917"/>
        <v>10</v>
      </c>
      <c r="AJ344" s="1058" t="str">
        <f t="shared" si="959"/>
        <v>BUKU PEMBANTU PAJAK UP &amp; LS</v>
      </c>
      <c r="AK344" s="1059">
        <f t="shared" si="936"/>
        <v>0</v>
      </c>
      <c r="AL344" s="1014">
        <v>2</v>
      </c>
      <c r="AM344" s="1015" t="str">
        <f t="shared" si="960"/>
        <v>BUKU PEMBANTU KAS TUNAI</v>
      </c>
      <c r="AN344" s="1016">
        <f t="shared" si="937"/>
        <v>0</v>
      </c>
      <c r="AO344" s="1015">
        <f t="shared" si="918"/>
        <v>2</v>
      </c>
      <c r="AP344" s="1015" t="str">
        <f t="shared" si="961"/>
        <v>BUKU PEMBANTU KAS TUNAI</v>
      </c>
      <c r="AQ344" s="1017">
        <f t="shared" si="912"/>
        <v>0</v>
      </c>
      <c r="AR344" s="979">
        <v>3</v>
      </c>
      <c r="AS344" s="980" t="str">
        <f t="shared" si="962"/>
        <v>BUKU PEMBANTU BANK</v>
      </c>
      <c r="AT344" s="981">
        <f t="shared" si="938"/>
        <v>0</v>
      </c>
      <c r="AU344" s="981">
        <f t="shared" si="939"/>
        <v>0</v>
      </c>
      <c r="AV344" s="982">
        <f t="shared" si="963"/>
        <v>0</v>
      </c>
      <c r="AW344" s="983">
        <f t="shared" si="919"/>
        <v>3</v>
      </c>
      <c r="AX344" s="980" t="str">
        <f t="shared" si="964"/>
        <v>BUKU PEMBANTU BANK</v>
      </c>
      <c r="AY344" s="984">
        <f t="shared" si="940"/>
        <v>0</v>
      </c>
      <c r="AZ344" s="702">
        <v>4</v>
      </c>
      <c r="BA344" s="649" t="str">
        <f t="shared" si="965"/>
        <v>BUKU PEMBANTU BPP</v>
      </c>
      <c r="BB344" s="651">
        <f t="shared" si="913"/>
        <v>0</v>
      </c>
      <c r="BC344" s="650">
        <f t="shared" si="920"/>
        <v>4</v>
      </c>
      <c r="BD344" s="649" t="str">
        <f t="shared" si="966"/>
        <v>BUKU PEMBANTU BPP</v>
      </c>
      <c r="BE344" s="709">
        <f t="shared" si="914"/>
        <v>0</v>
      </c>
      <c r="BF344" s="944">
        <v>5</v>
      </c>
      <c r="BG344" s="945" t="str">
        <f t="shared" si="967"/>
        <v>BUKU PEMBANTU UANG PERSEDIAAN</v>
      </c>
      <c r="BH344" s="946">
        <f t="shared" si="941"/>
        <v>0</v>
      </c>
      <c r="BI344" s="945">
        <f t="shared" si="921"/>
        <v>5</v>
      </c>
      <c r="BJ344" s="947" t="str">
        <f t="shared" si="968"/>
        <v>BUKU PEMBANTU UANG PERSEDIAAN</v>
      </c>
      <c r="BK344" s="948">
        <f t="shared" si="915"/>
        <v>0</v>
      </c>
      <c r="BL344" s="909">
        <v>6</v>
      </c>
      <c r="BM344" s="910" t="str">
        <f t="shared" si="969"/>
        <v>BUKU PEMBANTU LS BENDAHARA</v>
      </c>
      <c r="BN344" s="911">
        <f t="shared" si="942"/>
        <v>0</v>
      </c>
      <c r="BO344" s="910">
        <f t="shared" si="922"/>
        <v>6</v>
      </c>
      <c r="BP344" s="912" t="str">
        <f t="shared" si="970"/>
        <v>BUKU PEMBANTU LS BENDAHARA</v>
      </c>
      <c r="BQ344" s="913">
        <f t="shared" si="943"/>
        <v>0</v>
      </c>
      <c r="BR344" s="702">
        <v>7</v>
      </c>
      <c r="BS344" s="650" t="str">
        <f t="shared" si="971"/>
        <v>BUKU PEMBANTU UANG MUKA PERJADIN</v>
      </c>
      <c r="BT344" s="651">
        <f t="shared" si="944"/>
        <v>0</v>
      </c>
      <c r="BU344" s="650">
        <f t="shared" si="923"/>
        <v>7</v>
      </c>
      <c r="BV344" s="649" t="str">
        <f t="shared" si="972"/>
        <v>BUKU PEMBANTU UANG MUKA PERJADIN</v>
      </c>
      <c r="BW344" s="709">
        <f t="shared" si="945"/>
        <v>0</v>
      </c>
      <c r="BX344" s="873">
        <v>8</v>
      </c>
      <c r="BY344" s="874" t="str">
        <f t="shared" si="973"/>
        <v>BUKU PEMBANTU PAJAK UP</v>
      </c>
      <c r="BZ344" s="875">
        <f t="shared" si="911"/>
        <v>0</v>
      </c>
      <c r="CA344" s="876">
        <f t="shared" si="924"/>
        <v>8</v>
      </c>
      <c r="CB344" s="874" t="str">
        <f t="shared" si="974"/>
        <v>BUKU PEMBANTU PAJAK UP</v>
      </c>
      <c r="CC344" s="877">
        <f t="shared" si="916"/>
        <v>0</v>
      </c>
      <c r="CD344" s="805">
        <v>9</v>
      </c>
      <c r="CE344" s="806" t="str">
        <f t="shared" si="975"/>
        <v>BUKU PEMBANTU BUNGA REKENING</v>
      </c>
      <c r="CF344" s="807">
        <f t="shared" si="946"/>
        <v>0</v>
      </c>
      <c r="CG344" s="806">
        <f t="shared" si="925"/>
        <v>9</v>
      </c>
      <c r="CH344" s="806" t="str">
        <f t="shared" si="976"/>
        <v>BUKU PEMBANTU BUNGA REKENING</v>
      </c>
      <c r="CI344" s="808">
        <f t="shared" si="947"/>
        <v>0</v>
      </c>
      <c r="CJ344" s="835">
        <v>10</v>
      </c>
      <c r="CK344" s="836" t="str">
        <f t="shared" si="977"/>
        <v>BUKU PEMBANTU PAJAK UP &amp; LS</v>
      </c>
      <c r="CL344" s="837">
        <f t="shared" si="978"/>
        <v>0</v>
      </c>
      <c r="CM344" s="836">
        <f t="shared" si="926"/>
        <v>10</v>
      </c>
      <c r="CN344" s="836" t="str">
        <f t="shared" si="979"/>
        <v>BUKU PEMBANTU PAJAK UP &amp; LS</v>
      </c>
      <c r="CO344" s="838">
        <f t="shared" si="980"/>
        <v>0</v>
      </c>
      <c r="CP344" s="786">
        <f t="shared" si="981"/>
        <v>0</v>
      </c>
      <c r="CQ344" s="787">
        <f t="shared" si="982"/>
        <v>0</v>
      </c>
      <c r="CR344" s="782">
        <f t="shared" si="983"/>
        <v>0</v>
      </c>
      <c r="CS344" s="733">
        <v>11</v>
      </c>
      <c r="CT344" s="734" t="str">
        <f t="shared" si="984"/>
        <v>BUKU PENGESAHAN BELANJA</v>
      </c>
      <c r="CU344" s="735">
        <f t="shared" si="985"/>
        <v>0</v>
      </c>
      <c r="CV344" s="734">
        <f t="shared" si="927"/>
        <v>11</v>
      </c>
      <c r="CW344" s="736" t="str">
        <f t="shared" si="986"/>
        <v>BUKU PENGESAHAN BELANJA</v>
      </c>
      <c r="CX344" s="737">
        <f t="shared" si="987"/>
        <v>0</v>
      </c>
      <c r="CY344" s="769">
        <v>12</v>
      </c>
      <c r="CZ344" s="770" t="str">
        <f t="shared" si="948"/>
        <v>BUKU PENGEMBALIAN BELANJA</v>
      </c>
      <c r="DA344" s="771">
        <f t="shared" si="910"/>
        <v>0</v>
      </c>
      <c r="DB344" s="770">
        <f t="shared" si="909"/>
        <v>12</v>
      </c>
      <c r="DC344" s="770" t="str">
        <f t="shared" si="988"/>
        <v>BUKU PENGEMBALIAN BELANJA</v>
      </c>
      <c r="DD344" s="772">
        <f t="shared" si="989"/>
        <v>0</v>
      </c>
    </row>
    <row r="345" spans="1:108" ht="11.25" customHeight="1" x14ac:dyDescent="0.2">
      <c r="A345" s="647"/>
      <c r="B345" s="63"/>
      <c r="C345" s="677"/>
      <c r="D345" s="540"/>
      <c r="E345" s="648"/>
      <c r="F345" s="611"/>
      <c r="G345" s="649"/>
      <c r="H345" s="650"/>
      <c r="I345" s="542"/>
      <c r="J345" s="650"/>
      <c r="K345" s="650"/>
      <c r="L345" s="529"/>
      <c r="M345" s="650"/>
      <c r="N345" s="543"/>
      <c r="O345" s="651">
        <f t="shared" si="949"/>
        <v>0</v>
      </c>
      <c r="P345" s="1090">
        <f t="shared" si="950"/>
        <v>0</v>
      </c>
      <c r="Q345" s="641">
        <f t="shared" si="928"/>
        <v>0</v>
      </c>
      <c r="R345" s="640">
        <v>1</v>
      </c>
      <c r="S345" s="640" t="str">
        <f t="shared" si="929"/>
        <v>BUKU KAS UMUM</v>
      </c>
      <c r="T345" s="641">
        <f t="shared" si="930"/>
        <v>0</v>
      </c>
      <c r="U345" s="641">
        <f t="shared" si="931"/>
        <v>0</v>
      </c>
      <c r="V345" s="641">
        <f t="shared" si="932"/>
        <v>0</v>
      </c>
      <c r="W345" s="1082">
        <f t="shared" si="951"/>
        <v>0</v>
      </c>
      <c r="X345" s="641">
        <f t="shared" si="933"/>
        <v>0</v>
      </c>
      <c r="Y345" s="640">
        <f t="shared" si="952"/>
        <v>1</v>
      </c>
      <c r="Z345" s="640" t="str">
        <f t="shared" si="934"/>
        <v>BUKU KAS UMUM</v>
      </c>
      <c r="AA345" s="1083">
        <f t="shared" si="935"/>
        <v>0</v>
      </c>
      <c r="AB345" s="1055">
        <v>10</v>
      </c>
      <c r="AC345" s="1056" t="str">
        <f t="shared" si="953"/>
        <v>BUKU PEMBANTU PAJAK UP &amp; LS</v>
      </c>
      <c r="AD345" s="1057">
        <f t="shared" si="954"/>
        <v>0</v>
      </c>
      <c r="AE345" s="1057">
        <f t="shared" si="955"/>
        <v>0</v>
      </c>
      <c r="AF345" s="1057">
        <f t="shared" si="956"/>
        <v>0</v>
      </c>
      <c r="AG345" s="1057">
        <f t="shared" si="957"/>
        <v>0</v>
      </c>
      <c r="AH345" s="1057">
        <f t="shared" si="958"/>
        <v>0</v>
      </c>
      <c r="AI345" s="1058">
        <f t="shared" si="917"/>
        <v>10</v>
      </c>
      <c r="AJ345" s="1058" t="str">
        <f t="shared" si="959"/>
        <v>BUKU PEMBANTU PAJAK UP &amp; LS</v>
      </c>
      <c r="AK345" s="1059">
        <f t="shared" si="936"/>
        <v>0</v>
      </c>
      <c r="AL345" s="1014">
        <v>2</v>
      </c>
      <c r="AM345" s="1015" t="str">
        <f t="shared" si="960"/>
        <v>BUKU PEMBANTU KAS TUNAI</v>
      </c>
      <c r="AN345" s="1016">
        <f t="shared" si="937"/>
        <v>0</v>
      </c>
      <c r="AO345" s="1015">
        <f t="shared" si="918"/>
        <v>2</v>
      </c>
      <c r="AP345" s="1015" t="str">
        <f t="shared" si="961"/>
        <v>BUKU PEMBANTU KAS TUNAI</v>
      </c>
      <c r="AQ345" s="1017">
        <f t="shared" si="912"/>
        <v>0</v>
      </c>
      <c r="AR345" s="979">
        <v>3</v>
      </c>
      <c r="AS345" s="980" t="str">
        <f t="shared" si="962"/>
        <v>BUKU PEMBANTU BANK</v>
      </c>
      <c r="AT345" s="981">
        <f t="shared" si="938"/>
        <v>0</v>
      </c>
      <c r="AU345" s="981">
        <f t="shared" si="939"/>
        <v>0</v>
      </c>
      <c r="AV345" s="982">
        <f t="shared" si="963"/>
        <v>0</v>
      </c>
      <c r="AW345" s="983">
        <f t="shared" si="919"/>
        <v>3</v>
      </c>
      <c r="AX345" s="980" t="str">
        <f t="shared" si="964"/>
        <v>BUKU PEMBANTU BANK</v>
      </c>
      <c r="AY345" s="984">
        <f t="shared" si="940"/>
        <v>0</v>
      </c>
      <c r="AZ345" s="702">
        <v>4</v>
      </c>
      <c r="BA345" s="649" t="str">
        <f t="shared" si="965"/>
        <v>BUKU PEMBANTU BPP</v>
      </c>
      <c r="BB345" s="651">
        <f t="shared" si="913"/>
        <v>0</v>
      </c>
      <c r="BC345" s="650">
        <f t="shared" si="920"/>
        <v>4</v>
      </c>
      <c r="BD345" s="649" t="str">
        <f t="shared" si="966"/>
        <v>BUKU PEMBANTU BPP</v>
      </c>
      <c r="BE345" s="709">
        <f t="shared" si="914"/>
        <v>0</v>
      </c>
      <c r="BF345" s="944">
        <v>5</v>
      </c>
      <c r="BG345" s="945" t="str">
        <f t="shared" si="967"/>
        <v>BUKU PEMBANTU UANG PERSEDIAAN</v>
      </c>
      <c r="BH345" s="946">
        <f t="shared" si="941"/>
        <v>0</v>
      </c>
      <c r="BI345" s="945">
        <f t="shared" si="921"/>
        <v>5</v>
      </c>
      <c r="BJ345" s="947" t="str">
        <f t="shared" si="968"/>
        <v>BUKU PEMBANTU UANG PERSEDIAAN</v>
      </c>
      <c r="BK345" s="948">
        <f t="shared" si="915"/>
        <v>0</v>
      </c>
      <c r="BL345" s="909">
        <v>6</v>
      </c>
      <c r="BM345" s="910" t="str">
        <f t="shared" si="969"/>
        <v>BUKU PEMBANTU LS BENDAHARA</v>
      </c>
      <c r="BN345" s="911">
        <f t="shared" si="942"/>
        <v>0</v>
      </c>
      <c r="BO345" s="910">
        <f t="shared" si="922"/>
        <v>6</v>
      </c>
      <c r="BP345" s="912" t="str">
        <f t="shared" si="970"/>
        <v>BUKU PEMBANTU LS BENDAHARA</v>
      </c>
      <c r="BQ345" s="913">
        <f t="shared" si="943"/>
        <v>0</v>
      </c>
      <c r="BR345" s="702">
        <v>7</v>
      </c>
      <c r="BS345" s="650" t="str">
        <f t="shared" si="971"/>
        <v>BUKU PEMBANTU UANG MUKA PERJADIN</v>
      </c>
      <c r="BT345" s="651">
        <f t="shared" si="944"/>
        <v>0</v>
      </c>
      <c r="BU345" s="650">
        <f t="shared" si="923"/>
        <v>7</v>
      </c>
      <c r="BV345" s="649" t="str">
        <f t="shared" si="972"/>
        <v>BUKU PEMBANTU UANG MUKA PERJADIN</v>
      </c>
      <c r="BW345" s="709">
        <f t="shared" si="945"/>
        <v>0</v>
      </c>
      <c r="BX345" s="873">
        <v>8</v>
      </c>
      <c r="BY345" s="874" t="str">
        <f t="shared" si="973"/>
        <v>BUKU PEMBANTU PAJAK UP</v>
      </c>
      <c r="BZ345" s="875">
        <f t="shared" si="911"/>
        <v>0</v>
      </c>
      <c r="CA345" s="876">
        <f t="shared" si="924"/>
        <v>8</v>
      </c>
      <c r="CB345" s="874" t="str">
        <f t="shared" si="974"/>
        <v>BUKU PEMBANTU PAJAK UP</v>
      </c>
      <c r="CC345" s="877">
        <f t="shared" si="916"/>
        <v>0</v>
      </c>
      <c r="CD345" s="805">
        <v>9</v>
      </c>
      <c r="CE345" s="806" t="str">
        <f t="shared" si="975"/>
        <v>BUKU PEMBANTU BUNGA REKENING</v>
      </c>
      <c r="CF345" s="807">
        <f t="shared" si="946"/>
        <v>0</v>
      </c>
      <c r="CG345" s="806">
        <f t="shared" si="925"/>
        <v>9</v>
      </c>
      <c r="CH345" s="806" t="str">
        <f t="shared" si="976"/>
        <v>BUKU PEMBANTU BUNGA REKENING</v>
      </c>
      <c r="CI345" s="808">
        <f t="shared" si="947"/>
        <v>0</v>
      </c>
      <c r="CJ345" s="835">
        <v>10</v>
      </c>
      <c r="CK345" s="836" t="str">
        <f t="shared" si="977"/>
        <v>BUKU PEMBANTU PAJAK UP &amp; LS</v>
      </c>
      <c r="CL345" s="837">
        <f t="shared" si="978"/>
        <v>0</v>
      </c>
      <c r="CM345" s="836">
        <f t="shared" si="926"/>
        <v>10</v>
      </c>
      <c r="CN345" s="836" t="str">
        <f t="shared" si="979"/>
        <v>BUKU PEMBANTU PAJAK UP &amp; LS</v>
      </c>
      <c r="CO345" s="838">
        <f t="shared" si="980"/>
        <v>0</v>
      </c>
      <c r="CP345" s="786">
        <f t="shared" si="981"/>
        <v>0</v>
      </c>
      <c r="CQ345" s="787">
        <f t="shared" si="982"/>
        <v>0</v>
      </c>
      <c r="CR345" s="782">
        <f t="shared" si="983"/>
        <v>0</v>
      </c>
      <c r="CS345" s="733">
        <v>11</v>
      </c>
      <c r="CT345" s="734" t="str">
        <f t="shared" si="984"/>
        <v>BUKU PENGESAHAN BELANJA</v>
      </c>
      <c r="CU345" s="735">
        <f t="shared" si="985"/>
        <v>0</v>
      </c>
      <c r="CV345" s="734">
        <f t="shared" si="927"/>
        <v>11</v>
      </c>
      <c r="CW345" s="736" t="str">
        <f t="shared" si="986"/>
        <v>BUKU PENGESAHAN BELANJA</v>
      </c>
      <c r="CX345" s="737">
        <f t="shared" si="987"/>
        <v>0</v>
      </c>
      <c r="CY345" s="769">
        <v>12</v>
      </c>
      <c r="CZ345" s="770" t="str">
        <f t="shared" si="948"/>
        <v>BUKU PENGEMBALIAN BELANJA</v>
      </c>
      <c r="DA345" s="771">
        <f t="shared" si="910"/>
        <v>0</v>
      </c>
      <c r="DB345" s="770">
        <f t="shared" si="909"/>
        <v>12</v>
      </c>
      <c r="DC345" s="770" t="str">
        <f t="shared" si="988"/>
        <v>BUKU PENGEMBALIAN BELANJA</v>
      </c>
      <c r="DD345" s="772">
        <f t="shared" si="989"/>
        <v>0</v>
      </c>
    </row>
    <row r="346" spans="1:108" ht="11.25" customHeight="1" x14ac:dyDescent="0.2">
      <c r="A346" s="647"/>
      <c r="B346" s="63"/>
      <c r="C346" s="677"/>
      <c r="D346" s="601"/>
      <c r="E346" s="648"/>
      <c r="F346" s="610"/>
      <c r="G346" s="649"/>
      <c r="H346" s="650"/>
      <c r="I346" s="542"/>
      <c r="J346" s="650"/>
      <c r="K346" s="650"/>
      <c r="L346" s="529"/>
      <c r="M346" s="543"/>
      <c r="N346" s="543"/>
      <c r="O346" s="651">
        <f t="shared" si="949"/>
        <v>0</v>
      </c>
      <c r="P346" s="1090">
        <f t="shared" si="950"/>
        <v>0</v>
      </c>
      <c r="Q346" s="641">
        <f t="shared" si="928"/>
        <v>0</v>
      </c>
      <c r="R346" s="640">
        <v>1</v>
      </c>
      <c r="S346" s="640" t="str">
        <f t="shared" si="929"/>
        <v>BUKU KAS UMUM</v>
      </c>
      <c r="T346" s="641">
        <f t="shared" si="930"/>
        <v>0</v>
      </c>
      <c r="U346" s="641">
        <f t="shared" si="931"/>
        <v>0</v>
      </c>
      <c r="V346" s="641">
        <f t="shared" si="932"/>
        <v>0</v>
      </c>
      <c r="W346" s="1082">
        <f t="shared" si="951"/>
        <v>0</v>
      </c>
      <c r="X346" s="641">
        <f t="shared" si="933"/>
        <v>0</v>
      </c>
      <c r="Y346" s="640">
        <f t="shared" si="952"/>
        <v>1</v>
      </c>
      <c r="Z346" s="640" t="str">
        <f t="shared" si="934"/>
        <v>BUKU KAS UMUM</v>
      </c>
      <c r="AA346" s="1083">
        <f t="shared" si="935"/>
        <v>0</v>
      </c>
      <c r="AB346" s="1055">
        <v>10</v>
      </c>
      <c r="AC346" s="1056" t="str">
        <f t="shared" si="953"/>
        <v>BUKU PEMBANTU PAJAK UP &amp; LS</v>
      </c>
      <c r="AD346" s="1057">
        <f t="shared" si="954"/>
        <v>0</v>
      </c>
      <c r="AE346" s="1057">
        <f t="shared" si="955"/>
        <v>0</v>
      </c>
      <c r="AF346" s="1057">
        <f t="shared" si="956"/>
        <v>0</v>
      </c>
      <c r="AG346" s="1057">
        <f t="shared" si="957"/>
        <v>0</v>
      </c>
      <c r="AH346" s="1057">
        <f t="shared" si="958"/>
        <v>0</v>
      </c>
      <c r="AI346" s="1058">
        <f t="shared" si="917"/>
        <v>10</v>
      </c>
      <c r="AJ346" s="1058" t="str">
        <f t="shared" si="959"/>
        <v>BUKU PEMBANTU PAJAK UP &amp; LS</v>
      </c>
      <c r="AK346" s="1059">
        <f t="shared" si="936"/>
        <v>0</v>
      </c>
      <c r="AL346" s="1014">
        <v>2</v>
      </c>
      <c r="AM346" s="1015" t="str">
        <f t="shared" si="960"/>
        <v>BUKU PEMBANTU KAS TUNAI</v>
      </c>
      <c r="AN346" s="1016">
        <f t="shared" si="937"/>
        <v>0</v>
      </c>
      <c r="AO346" s="1015">
        <f t="shared" si="918"/>
        <v>2</v>
      </c>
      <c r="AP346" s="1015" t="str">
        <f t="shared" si="961"/>
        <v>BUKU PEMBANTU KAS TUNAI</v>
      </c>
      <c r="AQ346" s="1017">
        <f t="shared" si="912"/>
        <v>0</v>
      </c>
      <c r="AR346" s="979">
        <v>3</v>
      </c>
      <c r="AS346" s="980" t="str">
        <f t="shared" si="962"/>
        <v>BUKU PEMBANTU BANK</v>
      </c>
      <c r="AT346" s="981">
        <f t="shared" si="938"/>
        <v>0</v>
      </c>
      <c r="AU346" s="981">
        <f t="shared" si="939"/>
        <v>0</v>
      </c>
      <c r="AV346" s="982">
        <f t="shared" si="963"/>
        <v>0</v>
      </c>
      <c r="AW346" s="983">
        <f t="shared" si="919"/>
        <v>3</v>
      </c>
      <c r="AX346" s="980" t="str">
        <f t="shared" si="964"/>
        <v>BUKU PEMBANTU BANK</v>
      </c>
      <c r="AY346" s="984">
        <f t="shared" si="940"/>
        <v>0</v>
      </c>
      <c r="AZ346" s="702">
        <v>4</v>
      </c>
      <c r="BA346" s="649" t="str">
        <f t="shared" si="965"/>
        <v>BUKU PEMBANTU BPP</v>
      </c>
      <c r="BB346" s="651">
        <f t="shared" si="913"/>
        <v>0</v>
      </c>
      <c r="BC346" s="650">
        <f t="shared" si="920"/>
        <v>4</v>
      </c>
      <c r="BD346" s="649" t="str">
        <f t="shared" si="966"/>
        <v>BUKU PEMBANTU BPP</v>
      </c>
      <c r="BE346" s="709">
        <f t="shared" si="914"/>
        <v>0</v>
      </c>
      <c r="BF346" s="944">
        <v>5</v>
      </c>
      <c r="BG346" s="945" t="str">
        <f t="shared" si="967"/>
        <v>BUKU PEMBANTU UANG PERSEDIAAN</v>
      </c>
      <c r="BH346" s="946">
        <f t="shared" si="941"/>
        <v>0</v>
      </c>
      <c r="BI346" s="945">
        <f t="shared" si="921"/>
        <v>5</v>
      </c>
      <c r="BJ346" s="947" t="str">
        <f t="shared" si="968"/>
        <v>BUKU PEMBANTU UANG PERSEDIAAN</v>
      </c>
      <c r="BK346" s="948">
        <f t="shared" si="915"/>
        <v>0</v>
      </c>
      <c r="BL346" s="909">
        <v>6</v>
      </c>
      <c r="BM346" s="910" t="str">
        <f t="shared" si="969"/>
        <v>BUKU PEMBANTU LS BENDAHARA</v>
      </c>
      <c r="BN346" s="911">
        <f t="shared" si="942"/>
        <v>0</v>
      </c>
      <c r="BO346" s="910">
        <f t="shared" si="922"/>
        <v>6</v>
      </c>
      <c r="BP346" s="912" t="str">
        <f t="shared" si="970"/>
        <v>BUKU PEMBANTU LS BENDAHARA</v>
      </c>
      <c r="BQ346" s="913">
        <f t="shared" si="943"/>
        <v>0</v>
      </c>
      <c r="BR346" s="702">
        <v>7</v>
      </c>
      <c r="BS346" s="650" t="str">
        <f t="shared" si="971"/>
        <v>BUKU PEMBANTU UANG MUKA PERJADIN</v>
      </c>
      <c r="BT346" s="651">
        <f t="shared" si="944"/>
        <v>0</v>
      </c>
      <c r="BU346" s="650">
        <f t="shared" si="923"/>
        <v>7</v>
      </c>
      <c r="BV346" s="649" t="str">
        <f t="shared" si="972"/>
        <v>BUKU PEMBANTU UANG MUKA PERJADIN</v>
      </c>
      <c r="BW346" s="709">
        <f t="shared" si="945"/>
        <v>0</v>
      </c>
      <c r="BX346" s="873">
        <v>8</v>
      </c>
      <c r="BY346" s="874" t="str">
        <f t="shared" si="973"/>
        <v>BUKU PEMBANTU PAJAK UP</v>
      </c>
      <c r="BZ346" s="875">
        <f t="shared" si="911"/>
        <v>0</v>
      </c>
      <c r="CA346" s="876">
        <f t="shared" si="924"/>
        <v>8</v>
      </c>
      <c r="CB346" s="874" t="str">
        <f t="shared" si="974"/>
        <v>BUKU PEMBANTU PAJAK UP</v>
      </c>
      <c r="CC346" s="877">
        <f t="shared" si="916"/>
        <v>0</v>
      </c>
      <c r="CD346" s="805">
        <v>9</v>
      </c>
      <c r="CE346" s="806" t="str">
        <f t="shared" si="975"/>
        <v>BUKU PEMBANTU BUNGA REKENING</v>
      </c>
      <c r="CF346" s="807">
        <f t="shared" si="946"/>
        <v>0</v>
      </c>
      <c r="CG346" s="806">
        <f t="shared" si="925"/>
        <v>9</v>
      </c>
      <c r="CH346" s="806" t="str">
        <f t="shared" si="976"/>
        <v>BUKU PEMBANTU BUNGA REKENING</v>
      </c>
      <c r="CI346" s="808">
        <f t="shared" si="947"/>
        <v>0</v>
      </c>
      <c r="CJ346" s="835">
        <v>10</v>
      </c>
      <c r="CK346" s="836" t="str">
        <f t="shared" si="977"/>
        <v>BUKU PEMBANTU PAJAK UP &amp; LS</v>
      </c>
      <c r="CL346" s="837">
        <f t="shared" si="978"/>
        <v>0</v>
      </c>
      <c r="CM346" s="836">
        <f t="shared" si="926"/>
        <v>10</v>
      </c>
      <c r="CN346" s="836" t="str">
        <f t="shared" si="979"/>
        <v>BUKU PEMBANTU PAJAK UP &amp; LS</v>
      </c>
      <c r="CO346" s="838">
        <f t="shared" si="980"/>
        <v>0</v>
      </c>
      <c r="CP346" s="786">
        <f t="shared" si="981"/>
        <v>0</v>
      </c>
      <c r="CQ346" s="787">
        <f t="shared" si="982"/>
        <v>0</v>
      </c>
      <c r="CR346" s="782">
        <f t="shared" si="983"/>
        <v>0</v>
      </c>
      <c r="CS346" s="733">
        <v>11</v>
      </c>
      <c r="CT346" s="734" t="str">
        <f t="shared" si="984"/>
        <v>BUKU PENGESAHAN BELANJA</v>
      </c>
      <c r="CU346" s="735">
        <f t="shared" si="985"/>
        <v>0</v>
      </c>
      <c r="CV346" s="734">
        <f t="shared" si="927"/>
        <v>11</v>
      </c>
      <c r="CW346" s="736" t="str">
        <f t="shared" si="986"/>
        <v>BUKU PENGESAHAN BELANJA</v>
      </c>
      <c r="CX346" s="737">
        <f t="shared" si="987"/>
        <v>0</v>
      </c>
      <c r="CY346" s="769">
        <v>12</v>
      </c>
      <c r="CZ346" s="770" t="str">
        <f t="shared" si="948"/>
        <v>BUKU PENGEMBALIAN BELANJA</v>
      </c>
      <c r="DA346" s="771">
        <f t="shared" si="910"/>
        <v>0</v>
      </c>
      <c r="DB346" s="770">
        <f t="shared" si="909"/>
        <v>12</v>
      </c>
      <c r="DC346" s="770" t="str">
        <f t="shared" si="988"/>
        <v>BUKU PENGEMBALIAN BELANJA</v>
      </c>
      <c r="DD346" s="772">
        <f t="shared" si="989"/>
        <v>0</v>
      </c>
    </row>
    <row r="347" spans="1:108" ht="11.25" customHeight="1" x14ac:dyDescent="0.2">
      <c r="A347" s="647"/>
      <c r="B347" s="63"/>
      <c r="C347" s="677"/>
      <c r="D347" s="540"/>
      <c r="E347" s="648"/>
      <c r="F347" s="610"/>
      <c r="G347" s="649"/>
      <c r="H347" s="650"/>
      <c r="I347" s="542"/>
      <c r="J347" s="650"/>
      <c r="K347" s="650"/>
      <c r="L347" s="529"/>
      <c r="M347" s="650"/>
      <c r="N347" s="543"/>
      <c r="O347" s="651">
        <f t="shared" si="949"/>
        <v>0</v>
      </c>
      <c r="P347" s="1090">
        <f t="shared" si="950"/>
        <v>0</v>
      </c>
      <c r="Q347" s="641">
        <f t="shared" si="928"/>
        <v>0</v>
      </c>
      <c r="R347" s="640">
        <v>1</v>
      </c>
      <c r="S347" s="640" t="str">
        <f t="shared" si="929"/>
        <v>BUKU KAS UMUM</v>
      </c>
      <c r="T347" s="641">
        <f t="shared" si="930"/>
        <v>0</v>
      </c>
      <c r="U347" s="641">
        <f t="shared" si="931"/>
        <v>0</v>
      </c>
      <c r="V347" s="641">
        <f t="shared" si="932"/>
        <v>0</v>
      </c>
      <c r="W347" s="1082">
        <f t="shared" si="951"/>
        <v>0</v>
      </c>
      <c r="X347" s="641">
        <f t="shared" si="933"/>
        <v>0</v>
      </c>
      <c r="Y347" s="640">
        <f t="shared" si="952"/>
        <v>1</v>
      </c>
      <c r="Z347" s="640" t="str">
        <f t="shared" si="934"/>
        <v>BUKU KAS UMUM</v>
      </c>
      <c r="AA347" s="1083">
        <f t="shared" si="935"/>
        <v>0</v>
      </c>
      <c r="AB347" s="1055">
        <v>10</v>
      </c>
      <c r="AC347" s="1056" t="str">
        <f t="shared" si="953"/>
        <v>BUKU PEMBANTU PAJAK UP &amp; LS</v>
      </c>
      <c r="AD347" s="1057">
        <f t="shared" si="954"/>
        <v>0</v>
      </c>
      <c r="AE347" s="1057">
        <f t="shared" si="955"/>
        <v>0</v>
      </c>
      <c r="AF347" s="1057">
        <f t="shared" si="956"/>
        <v>0</v>
      </c>
      <c r="AG347" s="1057">
        <f t="shared" si="957"/>
        <v>0</v>
      </c>
      <c r="AH347" s="1057">
        <f t="shared" si="958"/>
        <v>0</v>
      </c>
      <c r="AI347" s="1058">
        <f t="shared" si="917"/>
        <v>10</v>
      </c>
      <c r="AJ347" s="1058" t="str">
        <f t="shared" si="959"/>
        <v>BUKU PEMBANTU PAJAK UP &amp; LS</v>
      </c>
      <c r="AK347" s="1059">
        <f t="shared" si="936"/>
        <v>0</v>
      </c>
      <c r="AL347" s="1014">
        <v>2</v>
      </c>
      <c r="AM347" s="1015" t="str">
        <f t="shared" si="960"/>
        <v>BUKU PEMBANTU KAS TUNAI</v>
      </c>
      <c r="AN347" s="1016">
        <f t="shared" si="937"/>
        <v>0</v>
      </c>
      <c r="AO347" s="1015">
        <f t="shared" si="918"/>
        <v>2</v>
      </c>
      <c r="AP347" s="1015" t="str">
        <f t="shared" si="961"/>
        <v>BUKU PEMBANTU KAS TUNAI</v>
      </c>
      <c r="AQ347" s="1017">
        <f t="shared" si="912"/>
        <v>0</v>
      </c>
      <c r="AR347" s="979">
        <v>3</v>
      </c>
      <c r="AS347" s="980" t="str">
        <f t="shared" si="962"/>
        <v>BUKU PEMBANTU BANK</v>
      </c>
      <c r="AT347" s="981">
        <f t="shared" si="938"/>
        <v>0</v>
      </c>
      <c r="AU347" s="981">
        <f t="shared" si="939"/>
        <v>0</v>
      </c>
      <c r="AV347" s="982">
        <f t="shared" si="963"/>
        <v>0</v>
      </c>
      <c r="AW347" s="983">
        <f t="shared" si="919"/>
        <v>3</v>
      </c>
      <c r="AX347" s="980" t="str">
        <f t="shared" si="964"/>
        <v>BUKU PEMBANTU BANK</v>
      </c>
      <c r="AY347" s="984">
        <f t="shared" si="940"/>
        <v>0</v>
      </c>
      <c r="AZ347" s="702">
        <v>4</v>
      </c>
      <c r="BA347" s="649" t="str">
        <f t="shared" si="965"/>
        <v>BUKU PEMBANTU BPP</v>
      </c>
      <c r="BB347" s="651">
        <f t="shared" si="913"/>
        <v>0</v>
      </c>
      <c r="BC347" s="650">
        <f t="shared" si="920"/>
        <v>4</v>
      </c>
      <c r="BD347" s="649" t="str">
        <f t="shared" si="966"/>
        <v>BUKU PEMBANTU BPP</v>
      </c>
      <c r="BE347" s="709">
        <f t="shared" si="914"/>
        <v>0</v>
      </c>
      <c r="BF347" s="944">
        <v>5</v>
      </c>
      <c r="BG347" s="945" t="str">
        <f t="shared" si="967"/>
        <v>BUKU PEMBANTU UANG PERSEDIAAN</v>
      </c>
      <c r="BH347" s="946">
        <f t="shared" si="941"/>
        <v>0</v>
      </c>
      <c r="BI347" s="945">
        <f t="shared" si="921"/>
        <v>5</v>
      </c>
      <c r="BJ347" s="947" t="str">
        <f t="shared" si="968"/>
        <v>BUKU PEMBANTU UANG PERSEDIAAN</v>
      </c>
      <c r="BK347" s="948">
        <f t="shared" si="915"/>
        <v>0</v>
      </c>
      <c r="BL347" s="909">
        <v>6</v>
      </c>
      <c r="BM347" s="910" t="str">
        <f t="shared" si="969"/>
        <v>BUKU PEMBANTU LS BENDAHARA</v>
      </c>
      <c r="BN347" s="911">
        <f t="shared" si="942"/>
        <v>0</v>
      </c>
      <c r="BO347" s="910">
        <f t="shared" si="922"/>
        <v>6</v>
      </c>
      <c r="BP347" s="912" t="str">
        <f t="shared" si="970"/>
        <v>BUKU PEMBANTU LS BENDAHARA</v>
      </c>
      <c r="BQ347" s="913">
        <f t="shared" si="943"/>
        <v>0</v>
      </c>
      <c r="BR347" s="702">
        <v>7</v>
      </c>
      <c r="BS347" s="650" t="str">
        <f t="shared" si="971"/>
        <v>BUKU PEMBANTU UANG MUKA PERJADIN</v>
      </c>
      <c r="BT347" s="651">
        <f t="shared" si="944"/>
        <v>0</v>
      </c>
      <c r="BU347" s="650">
        <f t="shared" si="923"/>
        <v>7</v>
      </c>
      <c r="BV347" s="649" t="str">
        <f t="shared" si="972"/>
        <v>BUKU PEMBANTU UANG MUKA PERJADIN</v>
      </c>
      <c r="BW347" s="709">
        <f t="shared" si="945"/>
        <v>0</v>
      </c>
      <c r="BX347" s="873">
        <v>8</v>
      </c>
      <c r="BY347" s="874" t="str">
        <f t="shared" si="973"/>
        <v>BUKU PEMBANTU PAJAK UP</v>
      </c>
      <c r="BZ347" s="875">
        <f t="shared" si="911"/>
        <v>0</v>
      </c>
      <c r="CA347" s="876">
        <f t="shared" si="924"/>
        <v>8</v>
      </c>
      <c r="CB347" s="874" t="str">
        <f t="shared" si="974"/>
        <v>BUKU PEMBANTU PAJAK UP</v>
      </c>
      <c r="CC347" s="877">
        <f t="shared" si="916"/>
        <v>0</v>
      </c>
      <c r="CD347" s="805">
        <v>9</v>
      </c>
      <c r="CE347" s="806" t="str">
        <f t="shared" si="975"/>
        <v>BUKU PEMBANTU BUNGA REKENING</v>
      </c>
      <c r="CF347" s="807">
        <f t="shared" si="946"/>
        <v>0</v>
      </c>
      <c r="CG347" s="806">
        <f t="shared" si="925"/>
        <v>9</v>
      </c>
      <c r="CH347" s="806" t="str">
        <f t="shared" si="976"/>
        <v>BUKU PEMBANTU BUNGA REKENING</v>
      </c>
      <c r="CI347" s="808">
        <f t="shared" si="947"/>
        <v>0</v>
      </c>
      <c r="CJ347" s="835">
        <v>10</v>
      </c>
      <c r="CK347" s="836" t="str">
        <f t="shared" si="977"/>
        <v>BUKU PEMBANTU PAJAK UP &amp; LS</v>
      </c>
      <c r="CL347" s="837">
        <f t="shared" si="978"/>
        <v>0</v>
      </c>
      <c r="CM347" s="836">
        <f t="shared" si="926"/>
        <v>10</v>
      </c>
      <c r="CN347" s="836" t="str">
        <f t="shared" si="979"/>
        <v>BUKU PEMBANTU PAJAK UP &amp; LS</v>
      </c>
      <c r="CO347" s="838">
        <f t="shared" si="980"/>
        <v>0</v>
      </c>
      <c r="CP347" s="786">
        <f t="shared" si="981"/>
        <v>0</v>
      </c>
      <c r="CQ347" s="787">
        <f t="shared" si="982"/>
        <v>0</v>
      </c>
      <c r="CR347" s="782">
        <f t="shared" si="983"/>
        <v>0</v>
      </c>
      <c r="CS347" s="733">
        <v>11</v>
      </c>
      <c r="CT347" s="734" t="str">
        <f t="shared" si="984"/>
        <v>BUKU PENGESAHAN BELANJA</v>
      </c>
      <c r="CU347" s="735">
        <f t="shared" si="985"/>
        <v>0</v>
      </c>
      <c r="CV347" s="734">
        <f t="shared" si="927"/>
        <v>11</v>
      </c>
      <c r="CW347" s="736" t="str">
        <f t="shared" si="986"/>
        <v>BUKU PENGESAHAN BELANJA</v>
      </c>
      <c r="CX347" s="737">
        <f t="shared" si="987"/>
        <v>0</v>
      </c>
      <c r="CY347" s="769">
        <v>12</v>
      </c>
      <c r="CZ347" s="770" t="str">
        <f t="shared" si="948"/>
        <v>BUKU PENGEMBALIAN BELANJA</v>
      </c>
      <c r="DA347" s="771">
        <f t="shared" si="910"/>
        <v>0</v>
      </c>
      <c r="DB347" s="770">
        <f t="shared" si="909"/>
        <v>12</v>
      </c>
      <c r="DC347" s="770" t="str">
        <f t="shared" si="988"/>
        <v>BUKU PENGEMBALIAN BELANJA</v>
      </c>
      <c r="DD347" s="772">
        <f t="shared" si="989"/>
        <v>0</v>
      </c>
    </row>
    <row r="348" spans="1:108" ht="11.25" customHeight="1" x14ac:dyDescent="0.2">
      <c r="A348" s="647"/>
      <c r="B348" s="63"/>
      <c r="C348" s="677"/>
      <c r="D348" s="601"/>
      <c r="E348" s="648"/>
      <c r="F348" s="611"/>
      <c r="G348" s="649"/>
      <c r="H348" s="650"/>
      <c r="I348" s="542"/>
      <c r="J348" s="650"/>
      <c r="K348" s="650"/>
      <c r="L348" s="529"/>
      <c r="M348" s="650"/>
      <c r="N348" s="543"/>
      <c r="O348" s="651">
        <f t="shared" si="949"/>
        <v>0</v>
      </c>
      <c r="P348" s="1090">
        <f t="shared" si="950"/>
        <v>0</v>
      </c>
      <c r="Q348" s="641">
        <f t="shared" si="928"/>
        <v>0</v>
      </c>
      <c r="R348" s="640">
        <v>1</v>
      </c>
      <c r="S348" s="640" t="str">
        <f t="shared" si="929"/>
        <v>BUKU KAS UMUM</v>
      </c>
      <c r="T348" s="641">
        <f t="shared" si="930"/>
        <v>0</v>
      </c>
      <c r="U348" s="641">
        <f t="shared" si="931"/>
        <v>0</v>
      </c>
      <c r="V348" s="641">
        <f t="shared" si="932"/>
        <v>0</v>
      </c>
      <c r="W348" s="1082">
        <f t="shared" si="951"/>
        <v>0</v>
      </c>
      <c r="X348" s="641">
        <f t="shared" si="933"/>
        <v>0</v>
      </c>
      <c r="Y348" s="640">
        <f t="shared" si="952"/>
        <v>1</v>
      </c>
      <c r="Z348" s="640" t="str">
        <f t="shared" si="934"/>
        <v>BUKU KAS UMUM</v>
      </c>
      <c r="AA348" s="1083">
        <f t="shared" si="935"/>
        <v>0</v>
      </c>
      <c r="AB348" s="1055">
        <v>10</v>
      </c>
      <c r="AC348" s="1056" t="str">
        <f t="shared" si="953"/>
        <v>BUKU PEMBANTU PAJAK UP &amp; LS</v>
      </c>
      <c r="AD348" s="1057">
        <f t="shared" si="954"/>
        <v>0</v>
      </c>
      <c r="AE348" s="1057">
        <f t="shared" si="955"/>
        <v>0</v>
      </c>
      <c r="AF348" s="1057">
        <f t="shared" si="956"/>
        <v>0</v>
      </c>
      <c r="AG348" s="1057">
        <f t="shared" si="957"/>
        <v>0</v>
      </c>
      <c r="AH348" s="1057">
        <f t="shared" si="958"/>
        <v>0</v>
      </c>
      <c r="AI348" s="1058">
        <f t="shared" si="917"/>
        <v>10</v>
      </c>
      <c r="AJ348" s="1058" t="str">
        <f t="shared" si="959"/>
        <v>BUKU PEMBANTU PAJAK UP &amp; LS</v>
      </c>
      <c r="AK348" s="1059">
        <f t="shared" si="936"/>
        <v>0</v>
      </c>
      <c r="AL348" s="1014">
        <v>2</v>
      </c>
      <c r="AM348" s="1015" t="str">
        <f t="shared" si="960"/>
        <v>BUKU PEMBANTU KAS TUNAI</v>
      </c>
      <c r="AN348" s="1016">
        <f t="shared" si="937"/>
        <v>0</v>
      </c>
      <c r="AO348" s="1015">
        <f t="shared" si="918"/>
        <v>2</v>
      </c>
      <c r="AP348" s="1015" t="str">
        <f t="shared" si="961"/>
        <v>BUKU PEMBANTU KAS TUNAI</v>
      </c>
      <c r="AQ348" s="1017">
        <f t="shared" si="912"/>
        <v>0</v>
      </c>
      <c r="AR348" s="979">
        <v>3</v>
      </c>
      <c r="AS348" s="980" t="str">
        <f t="shared" si="962"/>
        <v>BUKU PEMBANTU BANK</v>
      </c>
      <c r="AT348" s="981">
        <f t="shared" si="938"/>
        <v>0</v>
      </c>
      <c r="AU348" s="981">
        <f t="shared" si="939"/>
        <v>0</v>
      </c>
      <c r="AV348" s="982">
        <f t="shared" si="963"/>
        <v>0</v>
      </c>
      <c r="AW348" s="983">
        <f t="shared" si="919"/>
        <v>3</v>
      </c>
      <c r="AX348" s="980" t="str">
        <f t="shared" si="964"/>
        <v>BUKU PEMBANTU BANK</v>
      </c>
      <c r="AY348" s="984">
        <f t="shared" si="940"/>
        <v>0</v>
      </c>
      <c r="AZ348" s="702">
        <v>4</v>
      </c>
      <c r="BA348" s="649" t="str">
        <f t="shared" si="965"/>
        <v>BUKU PEMBANTU BPP</v>
      </c>
      <c r="BB348" s="651">
        <f t="shared" si="913"/>
        <v>0</v>
      </c>
      <c r="BC348" s="650">
        <f t="shared" si="920"/>
        <v>4</v>
      </c>
      <c r="BD348" s="649" t="str">
        <f t="shared" si="966"/>
        <v>BUKU PEMBANTU BPP</v>
      </c>
      <c r="BE348" s="709">
        <f t="shared" si="914"/>
        <v>0</v>
      </c>
      <c r="BF348" s="944">
        <v>5</v>
      </c>
      <c r="BG348" s="945" t="str">
        <f t="shared" si="967"/>
        <v>BUKU PEMBANTU UANG PERSEDIAAN</v>
      </c>
      <c r="BH348" s="946">
        <f t="shared" si="941"/>
        <v>0</v>
      </c>
      <c r="BI348" s="945">
        <f t="shared" si="921"/>
        <v>5</v>
      </c>
      <c r="BJ348" s="947" t="str">
        <f t="shared" si="968"/>
        <v>BUKU PEMBANTU UANG PERSEDIAAN</v>
      </c>
      <c r="BK348" s="948">
        <f t="shared" si="915"/>
        <v>0</v>
      </c>
      <c r="BL348" s="909">
        <v>6</v>
      </c>
      <c r="BM348" s="910" t="str">
        <f t="shared" si="969"/>
        <v>BUKU PEMBANTU LS BENDAHARA</v>
      </c>
      <c r="BN348" s="911">
        <f t="shared" si="942"/>
        <v>0</v>
      </c>
      <c r="BO348" s="910">
        <f t="shared" si="922"/>
        <v>6</v>
      </c>
      <c r="BP348" s="912" t="str">
        <f t="shared" si="970"/>
        <v>BUKU PEMBANTU LS BENDAHARA</v>
      </c>
      <c r="BQ348" s="913">
        <f t="shared" si="943"/>
        <v>0</v>
      </c>
      <c r="BR348" s="702">
        <v>7</v>
      </c>
      <c r="BS348" s="650" t="str">
        <f t="shared" si="971"/>
        <v>BUKU PEMBANTU UANG MUKA PERJADIN</v>
      </c>
      <c r="BT348" s="651">
        <f t="shared" si="944"/>
        <v>0</v>
      </c>
      <c r="BU348" s="650">
        <f t="shared" si="923"/>
        <v>7</v>
      </c>
      <c r="BV348" s="649" t="str">
        <f t="shared" si="972"/>
        <v>BUKU PEMBANTU UANG MUKA PERJADIN</v>
      </c>
      <c r="BW348" s="709">
        <f t="shared" si="945"/>
        <v>0</v>
      </c>
      <c r="BX348" s="873">
        <v>8</v>
      </c>
      <c r="BY348" s="874" t="str">
        <f t="shared" si="973"/>
        <v>BUKU PEMBANTU PAJAK UP</v>
      </c>
      <c r="BZ348" s="875">
        <f t="shared" si="911"/>
        <v>0</v>
      </c>
      <c r="CA348" s="876">
        <f t="shared" si="924"/>
        <v>8</v>
      </c>
      <c r="CB348" s="874" t="str">
        <f t="shared" si="974"/>
        <v>BUKU PEMBANTU PAJAK UP</v>
      </c>
      <c r="CC348" s="877">
        <f t="shared" si="916"/>
        <v>0</v>
      </c>
      <c r="CD348" s="805">
        <v>9</v>
      </c>
      <c r="CE348" s="806" t="str">
        <f t="shared" si="975"/>
        <v>BUKU PEMBANTU BUNGA REKENING</v>
      </c>
      <c r="CF348" s="807">
        <f t="shared" si="946"/>
        <v>0</v>
      </c>
      <c r="CG348" s="806">
        <f t="shared" si="925"/>
        <v>9</v>
      </c>
      <c r="CH348" s="806" t="str">
        <f t="shared" si="976"/>
        <v>BUKU PEMBANTU BUNGA REKENING</v>
      </c>
      <c r="CI348" s="808">
        <f t="shared" si="947"/>
        <v>0</v>
      </c>
      <c r="CJ348" s="835">
        <v>10</v>
      </c>
      <c r="CK348" s="836" t="str">
        <f t="shared" si="977"/>
        <v>BUKU PEMBANTU PAJAK UP &amp; LS</v>
      </c>
      <c r="CL348" s="837">
        <f t="shared" si="978"/>
        <v>0</v>
      </c>
      <c r="CM348" s="836">
        <f t="shared" si="926"/>
        <v>10</v>
      </c>
      <c r="CN348" s="836" t="str">
        <f t="shared" si="979"/>
        <v>BUKU PEMBANTU PAJAK UP &amp; LS</v>
      </c>
      <c r="CO348" s="838">
        <f t="shared" si="980"/>
        <v>0</v>
      </c>
      <c r="CP348" s="786">
        <f t="shared" si="981"/>
        <v>0</v>
      </c>
      <c r="CQ348" s="787">
        <f t="shared" si="982"/>
        <v>0</v>
      </c>
      <c r="CR348" s="782">
        <f t="shared" si="983"/>
        <v>0</v>
      </c>
      <c r="CS348" s="733">
        <v>11</v>
      </c>
      <c r="CT348" s="734" t="str">
        <f t="shared" si="984"/>
        <v>BUKU PENGESAHAN BELANJA</v>
      </c>
      <c r="CU348" s="735">
        <f t="shared" si="985"/>
        <v>0</v>
      </c>
      <c r="CV348" s="734">
        <f t="shared" si="927"/>
        <v>11</v>
      </c>
      <c r="CW348" s="736" t="str">
        <f t="shared" si="986"/>
        <v>BUKU PENGESAHAN BELANJA</v>
      </c>
      <c r="CX348" s="737">
        <f t="shared" si="987"/>
        <v>0</v>
      </c>
      <c r="CY348" s="769">
        <v>12</v>
      </c>
      <c r="CZ348" s="770" t="str">
        <f t="shared" si="948"/>
        <v>BUKU PENGEMBALIAN BELANJA</v>
      </c>
      <c r="DA348" s="771">
        <f t="shared" si="910"/>
        <v>0</v>
      </c>
      <c r="DB348" s="770">
        <f t="shared" si="909"/>
        <v>12</v>
      </c>
      <c r="DC348" s="770" t="str">
        <f t="shared" si="988"/>
        <v>BUKU PENGEMBALIAN BELANJA</v>
      </c>
      <c r="DD348" s="772">
        <f t="shared" si="989"/>
        <v>0</v>
      </c>
    </row>
    <row r="349" spans="1:108" ht="11.25" customHeight="1" x14ac:dyDescent="0.2">
      <c r="A349" s="647"/>
      <c r="B349" s="63"/>
      <c r="C349" s="677"/>
      <c r="D349" s="540"/>
      <c r="E349" s="648"/>
      <c r="F349" s="610"/>
      <c r="G349" s="649"/>
      <c r="H349" s="650"/>
      <c r="I349" s="542"/>
      <c r="J349" s="650"/>
      <c r="K349" s="543"/>
      <c r="L349" s="529"/>
      <c r="M349" s="543"/>
      <c r="N349" s="543"/>
      <c r="O349" s="651">
        <f t="shared" si="949"/>
        <v>0</v>
      </c>
      <c r="P349" s="1090">
        <f t="shared" si="950"/>
        <v>0</v>
      </c>
      <c r="Q349" s="641">
        <f t="shared" si="928"/>
        <v>0</v>
      </c>
      <c r="R349" s="640">
        <v>1</v>
      </c>
      <c r="S349" s="640" t="str">
        <f t="shared" si="929"/>
        <v>BUKU KAS UMUM</v>
      </c>
      <c r="T349" s="641">
        <f t="shared" si="930"/>
        <v>0</v>
      </c>
      <c r="U349" s="641">
        <f t="shared" si="931"/>
        <v>0</v>
      </c>
      <c r="V349" s="641">
        <f t="shared" si="932"/>
        <v>0</v>
      </c>
      <c r="W349" s="1082">
        <f t="shared" si="951"/>
        <v>0</v>
      </c>
      <c r="X349" s="641">
        <f t="shared" si="933"/>
        <v>0</v>
      </c>
      <c r="Y349" s="640">
        <f t="shared" si="952"/>
        <v>1</v>
      </c>
      <c r="Z349" s="640" t="str">
        <f t="shared" si="934"/>
        <v>BUKU KAS UMUM</v>
      </c>
      <c r="AA349" s="1083">
        <f t="shared" si="935"/>
        <v>0</v>
      </c>
      <c r="AB349" s="1055">
        <v>10</v>
      </c>
      <c r="AC349" s="1056" t="str">
        <f t="shared" si="953"/>
        <v>BUKU PEMBANTU PAJAK UP &amp; LS</v>
      </c>
      <c r="AD349" s="1057">
        <f t="shared" si="954"/>
        <v>0</v>
      </c>
      <c r="AE349" s="1057">
        <f t="shared" si="955"/>
        <v>0</v>
      </c>
      <c r="AF349" s="1057">
        <f t="shared" si="956"/>
        <v>0</v>
      </c>
      <c r="AG349" s="1057">
        <f t="shared" si="957"/>
        <v>0</v>
      </c>
      <c r="AH349" s="1057">
        <f t="shared" si="958"/>
        <v>0</v>
      </c>
      <c r="AI349" s="1058">
        <f t="shared" si="917"/>
        <v>10</v>
      </c>
      <c r="AJ349" s="1058" t="str">
        <f t="shared" si="959"/>
        <v>BUKU PEMBANTU PAJAK UP &amp; LS</v>
      </c>
      <c r="AK349" s="1059">
        <f t="shared" si="936"/>
        <v>0</v>
      </c>
      <c r="AL349" s="1014">
        <v>2</v>
      </c>
      <c r="AM349" s="1015" t="str">
        <f t="shared" si="960"/>
        <v>BUKU PEMBANTU KAS TUNAI</v>
      </c>
      <c r="AN349" s="1016">
        <f t="shared" si="937"/>
        <v>0</v>
      </c>
      <c r="AO349" s="1015">
        <f t="shared" si="918"/>
        <v>2</v>
      </c>
      <c r="AP349" s="1015" t="str">
        <f t="shared" si="961"/>
        <v>BUKU PEMBANTU KAS TUNAI</v>
      </c>
      <c r="AQ349" s="1017">
        <f t="shared" si="912"/>
        <v>0</v>
      </c>
      <c r="AR349" s="979">
        <v>3</v>
      </c>
      <c r="AS349" s="980" t="str">
        <f t="shared" si="962"/>
        <v>BUKU PEMBANTU BANK</v>
      </c>
      <c r="AT349" s="981">
        <f t="shared" si="938"/>
        <v>0</v>
      </c>
      <c r="AU349" s="981">
        <f t="shared" si="939"/>
        <v>0</v>
      </c>
      <c r="AV349" s="982">
        <f t="shared" si="963"/>
        <v>0</v>
      </c>
      <c r="AW349" s="983">
        <f t="shared" si="919"/>
        <v>3</v>
      </c>
      <c r="AX349" s="980" t="str">
        <f t="shared" si="964"/>
        <v>BUKU PEMBANTU BANK</v>
      </c>
      <c r="AY349" s="984">
        <f t="shared" si="940"/>
        <v>0</v>
      </c>
      <c r="AZ349" s="702">
        <v>4</v>
      </c>
      <c r="BA349" s="649" t="str">
        <f t="shared" si="965"/>
        <v>BUKU PEMBANTU BPP</v>
      </c>
      <c r="BB349" s="651">
        <f t="shared" si="913"/>
        <v>0</v>
      </c>
      <c r="BC349" s="650">
        <f t="shared" si="920"/>
        <v>4</v>
      </c>
      <c r="BD349" s="649" t="str">
        <f t="shared" si="966"/>
        <v>BUKU PEMBANTU BPP</v>
      </c>
      <c r="BE349" s="709">
        <f t="shared" si="914"/>
        <v>0</v>
      </c>
      <c r="BF349" s="944">
        <v>5</v>
      </c>
      <c r="BG349" s="945" t="str">
        <f t="shared" si="967"/>
        <v>BUKU PEMBANTU UANG PERSEDIAAN</v>
      </c>
      <c r="BH349" s="946">
        <f t="shared" si="941"/>
        <v>0</v>
      </c>
      <c r="BI349" s="945">
        <f t="shared" si="921"/>
        <v>5</v>
      </c>
      <c r="BJ349" s="947" t="str">
        <f t="shared" si="968"/>
        <v>BUKU PEMBANTU UANG PERSEDIAAN</v>
      </c>
      <c r="BK349" s="948">
        <f t="shared" si="915"/>
        <v>0</v>
      </c>
      <c r="BL349" s="909">
        <v>6</v>
      </c>
      <c r="BM349" s="910" t="str">
        <f t="shared" si="969"/>
        <v>BUKU PEMBANTU LS BENDAHARA</v>
      </c>
      <c r="BN349" s="911">
        <f t="shared" si="942"/>
        <v>0</v>
      </c>
      <c r="BO349" s="910">
        <f t="shared" si="922"/>
        <v>6</v>
      </c>
      <c r="BP349" s="912" t="str">
        <f t="shared" si="970"/>
        <v>BUKU PEMBANTU LS BENDAHARA</v>
      </c>
      <c r="BQ349" s="913">
        <f t="shared" si="943"/>
        <v>0</v>
      </c>
      <c r="BR349" s="702">
        <v>7</v>
      </c>
      <c r="BS349" s="650" t="str">
        <f t="shared" si="971"/>
        <v>BUKU PEMBANTU UANG MUKA PERJADIN</v>
      </c>
      <c r="BT349" s="651">
        <f t="shared" si="944"/>
        <v>0</v>
      </c>
      <c r="BU349" s="650">
        <f t="shared" si="923"/>
        <v>7</v>
      </c>
      <c r="BV349" s="649" t="str">
        <f t="shared" si="972"/>
        <v>BUKU PEMBANTU UANG MUKA PERJADIN</v>
      </c>
      <c r="BW349" s="709">
        <f t="shared" si="945"/>
        <v>0</v>
      </c>
      <c r="BX349" s="873">
        <v>8</v>
      </c>
      <c r="BY349" s="874" t="str">
        <f t="shared" si="973"/>
        <v>BUKU PEMBANTU PAJAK UP</v>
      </c>
      <c r="BZ349" s="875">
        <f t="shared" si="911"/>
        <v>0</v>
      </c>
      <c r="CA349" s="876">
        <f t="shared" si="924"/>
        <v>8</v>
      </c>
      <c r="CB349" s="874" t="str">
        <f t="shared" si="974"/>
        <v>BUKU PEMBANTU PAJAK UP</v>
      </c>
      <c r="CC349" s="877">
        <f t="shared" si="916"/>
        <v>0</v>
      </c>
      <c r="CD349" s="805">
        <v>9</v>
      </c>
      <c r="CE349" s="806" t="str">
        <f t="shared" si="975"/>
        <v>BUKU PEMBANTU BUNGA REKENING</v>
      </c>
      <c r="CF349" s="807">
        <f t="shared" si="946"/>
        <v>0</v>
      </c>
      <c r="CG349" s="806">
        <f t="shared" si="925"/>
        <v>9</v>
      </c>
      <c r="CH349" s="806" t="str">
        <f t="shared" si="976"/>
        <v>BUKU PEMBANTU BUNGA REKENING</v>
      </c>
      <c r="CI349" s="808">
        <f t="shared" si="947"/>
        <v>0</v>
      </c>
      <c r="CJ349" s="835">
        <v>10</v>
      </c>
      <c r="CK349" s="836" t="str">
        <f t="shared" si="977"/>
        <v>BUKU PEMBANTU PAJAK UP &amp; LS</v>
      </c>
      <c r="CL349" s="837">
        <f t="shared" si="978"/>
        <v>0</v>
      </c>
      <c r="CM349" s="836">
        <f t="shared" si="926"/>
        <v>10</v>
      </c>
      <c r="CN349" s="836" t="str">
        <f t="shared" si="979"/>
        <v>BUKU PEMBANTU PAJAK UP &amp; LS</v>
      </c>
      <c r="CO349" s="838">
        <f t="shared" si="980"/>
        <v>0</v>
      </c>
      <c r="CP349" s="786">
        <f t="shared" si="981"/>
        <v>0</v>
      </c>
      <c r="CQ349" s="787">
        <f t="shared" si="982"/>
        <v>0</v>
      </c>
      <c r="CR349" s="782">
        <f t="shared" si="983"/>
        <v>0</v>
      </c>
      <c r="CS349" s="733">
        <v>11</v>
      </c>
      <c r="CT349" s="734" t="str">
        <f t="shared" si="984"/>
        <v>BUKU PENGESAHAN BELANJA</v>
      </c>
      <c r="CU349" s="735">
        <f t="shared" si="985"/>
        <v>0</v>
      </c>
      <c r="CV349" s="734">
        <f t="shared" si="927"/>
        <v>11</v>
      </c>
      <c r="CW349" s="736" t="str">
        <f t="shared" si="986"/>
        <v>BUKU PENGESAHAN BELANJA</v>
      </c>
      <c r="CX349" s="737">
        <f t="shared" si="987"/>
        <v>0</v>
      </c>
      <c r="CY349" s="769">
        <v>12</v>
      </c>
      <c r="CZ349" s="770" t="str">
        <f t="shared" si="948"/>
        <v>BUKU PENGEMBALIAN BELANJA</v>
      </c>
      <c r="DA349" s="771">
        <f t="shared" si="910"/>
        <v>0</v>
      </c>
      <c r="DB349" s="770">
        <f t="shared" si="909"/>
        <v>12</v>
      </c>
      <c r="DC349" s="770" t="str">
        <f t="shared" si="988"/>
        <v>BUKU PENGEMBALIAN BELANJA</v>
      </c>
      <c r="DD349" s="772">
        <f t="shared" si="989"/>
        <v>0</v>
      </c>
    </row>
    <row r="350" spans="1:108" ht="11.25" customHeight="1" x14ac:dyDescent="0.2">
      <c r="A350" s="647"/>
      <c r="B350" s="63"/>
      <c r="C350" s="677"/>
      <c r="D350" s="601"/>
      <c r="E350" s="648"/>
      <c r="F350" s="611"/>
      <c r="G350" s="649"/>
      <c r="H350" s="650"/>
      <c r="I350" s="542"/>
      <c r="J350" s="650"/>
      <c r="K350" s="543"/>
      <c r="L350" s="529"/>
      <c r="M350" s="543"/>
      <c r="N350" s="543"/>
      <c r="O350" s="651">
        <f t="shared" si="949"/>
        <v>0</v>
      </c>
      <c r="P350" s="1090">
        <f t="shared" si="950"/>
        <v>0</v>
      </c>
      <c r="Q350" s="641">
        <f t="shared" si="928"/>
        <v>0</v>
      </c>
      <c r="R350" s="640">
        <v>1</v>
      </c>
      <c r="S350" s="640" t="str">
        <f t="shared" si="929"/>
        <v>BUKU KAS UMUM</v>
      </c>
      <c r="T350" s="641">
        <f t="shared" si="930"/>
        <v>0</v>
      </c>
      <c r="U350" s="641">
        <f t="shared" si="931"/>
        <v>0</v>
      </c>
      <c r="V350" s="641">
        <f t="shared" si="932"/>
        <v>0</v>
      </c>
      <c r="W350" s="1082">
        <f t="shared" si="951"/>
        <v>0</v>
      </c>
      <c r="X350" s="641">
        <f t="shared" si="933"/>
        <v>0</v>
      </c>
      <c r="Y350" s="640">
        <f t="shared" si="952"/>
        <v>1</v>
      </c>
      <c r="Z350" s="640" t="str">
        <f t="shared" si="934"/>
        <v>BUKU KAS UMUM</v>
      </c>
      <c r="AA350" s="1083">
        <f t="shared" si="935"/>
        <v>0</v>
      </c>
      <c r="AB350" s="1055">
        <v>10</v>
      </c>
      <c r="AC350" s="1056" t="str">
        <f t="shared" si="953"/>
        <v>BUKU PEMBANTU PAJAK UP &amp; LS</v>
      </c>
      <c r="AD350" s="1057">
        <f t="shared" si="954"/>
        <v>0</v>
      </c>
      <c r="AE350" s="1057">
        <f t="shared" si="955"/>
        <v>0</v>
      </c>
      <c r="AF350" s="1057">
        <f t="shared" si="956"/>
        <v>0</v>
      </c>
      <c r="AG350" s="1057">
        <f t="shared" si="957"/>
        <v>0</v>
      </c>
      <c r="AH350" s="1057">
        <f t="shared" si="958"/>
        <v>0</v>
      </c>
      <c r="AI350" s="1058">
        <f t="shared" si="917"/>
        <v>10</v>
      </c>
      <c r="AJ350" s="1058" t="str">
        <f t="shared" si="959"/>
        <v>BUKU PEMBANTU PAJAK UP &amp; LS</v>
      </c>
      <c r="AK350" s="1059">
        <f t="shared" si="936"/>
        <v>0</v>
      </c>
      <c r="AL350" s="1014">
        <v>2</v>
      </c>
      <c r="AM350" s="1015" t="str">
        <f t="shared" si="960"/>
        <v>BUKU PEMBANTU KAS TUNAI</v>
      </c>
      <c r="AN350" s="1016">
        <f t="shared" si="937"/>
        <v>0</v>
      </c>
      <c r="AO350" s="1015">
        <f t="shared" si="918"/>
        <v>2</v>
      </c>
      <c r="AP350" s="1015" t="str">
        <f t="shared" si="961"/>
        <v>BUKU PEMBANTU KAS TUNAI</v>
      </c>
      <c r="AQ350" s="1017">
        <f t="shared" si="912"/>
        <v>0</v>
      </c>
      <c r="AR350" s="979">
        <v>3</v>
      </c>
      <c r="AS350" s="980" t="str">
        <f t="shared" si="962"/>
        <v>BUKU PEMBANTU BANK</v>
      </c>
      <c r="AT350" s="981">
        <f t="shared" si="938"/>
        <v>0</v>
      </c>
      <c r="AU350" s="981">
        <f t="shared" si="939"/>
        <v>0</v>
      </c>
      <c r="AV350" s="982">
        <f t="shared" si="963"/>
        <v>0</v>
      </c>
      <c r="AW350" s="983">
        <f t="shared" si="919"/>
        <v>3</v>
      </c>
      <c r="AX350" s="980" t="str">
        <f t="shared" si="964"/>
        <v>BUKU PEMBANTU BANK</v>
      </c>
      <c r="AY350" s="984">
        <f t="shared" si="940"/>
        <v>0</v>
      </c>
      <c r="AZ350" s="702">
        <v>4</v>
      </c>
      <c r="BA350" s="649" t="str">
        <f t="shared" si="965"/>
        <v>BUKU PEMBANTU BPP</v>
      </c>
      <c r="BB350" s="651">
        <f t="shared" si="913"/>
        <v>0</v>
      </c>
      <c r="BC350" s="650">
        <f t="shared" si="920"/>
        <v>4</v>
      </c>
      <c r="BD350" s="649" t="str">
        <f t="shared" si="966"/>
        <v>BUKU PEMBANTU BPP</v>
      </c>
      <c r="BE350" s="709">
        <f t="shared" si="914"/>
        <v>0</v>
      </c>
      <c r="BF350" s="944">
        <v>5</v>
      </c>
      <c r="BG350" s="945" t="str">
        <f t="shared" si="967"/>
        <v>BUKU PEMBANTU UANG PERSEDIAAN</v>
      </c>
      <c r="BH350" s="946">
        <f t="shared" si="941"/>
        <v>0</v>
      </c>
      <c r="BI350" s="945">
        <f t="shared" si="921"/>
        <v>5</v>
      </c>
      <c r="BJ350" s="947" t="str">
        <f t="shared" si="968"/>
        <v>BUKU PEMBANTU UANG PERSEDIAAN</v>
      </c>
      <c r="BK350" s="948">
        <f t="shared" si="915"/>
        <v>0</v>
      </c>
      <c r="BL350" s="909">
        <v>6</v>
      </c>
      <c r="BM350" s="910" t="str">
        <f t="shared" si="969"/>
        <v>BUKU PEMBANTU LS BENDAHARA</v>
      </c>
      <c r="BN350" s="911">
        <f t="shared" si="942"/>
        <v>0</v>
      </c>
      <c r="BO350" s="910">
        <f t="shared" si="922"/>
        <v>6</v>
      </c>
      <c r="BP350" s="912" t="str">
        <f t="shared" si="970"/>
        <v>BUKU PEMBANTU LS BENDAHARA</v>
      </c>
      <c r="BQ350" s="913">
        <f t="shared" si="943"/>
        <v>0</v>
      </c>
      <c r="BR350" s="702">
        <v>7</v>
      </c>
      <c r="BS350" s="650" t="str">
        <f t="shared" si="971"/>
        <v>BUKU PEMBANTU UANG MUKA PERJADIN</v>
      </c>
      <c r="BT350" s="651">
        <f t="shared" si="944"/>
        <v>0</v>
      </c>
      <c r="BU350" s="650">
        <f t="shared" si="923"/>
        <v>7</v>
      </c>
      <c r="BV350" s="649" t="str">
        <f t="shared" si="972"/>
        <v>BUKU PEMBANTU UANG MUKA PERJADIN</v>
      </c>
      <c r="BW350" s="709">
        <f t="shared" si="945"/>
        <v>0</v>
      </c>
      <c r="BX350" s="873">
        <v>8</v>
      </c>
      <c r="BY350" s="874" t="str">
        <f t="shared" si="973"/>
        <v>BUKU PEMBANTU PAJAK UP</v>
      </c>
      <c r="BZ350" s="875">
        <f t="shared" si="911"/>
        <v>0</v>
      </c>
      <c r="CA350" s="876">
        <f t="shared" si="924"/>
        <v>8</v>
      </c>
      <c r="CB350" s="874" t="str">
        <f t="shared" si="974"/>
        <v>BUKU PEMBANTU PAJAK UP</v>
      </c>
      <c r="CC350" s="877">
        <f t="shared" si="916"/>
        <v>0</v>
      </c>
      <c r="CD350" s="805">
        <v>9</v>
      </c>
      <c r="CE350" s="806" t="str">
        <f t="shared" si="975"/>
        <v>BUKU PEMBANTU BUNGA REKENING</v>
      </c>
      <c r="CF350" s="807">
        <f t="shared" si="946"/>
        <v>0</v>
      </c>
      <c r="CG350" s="806">
        <f t="shared" si="925"/>
        <v>9</v>
      </c>
      <c r="CH350" s="806" t="str">
        <f t="shared" si="976"/>
        <v>BUKU PEMBANTU BUNGA REKENING</v>
      </c>
      <c r="CI350" s="808">
        <f t="shared" si="947"/>
        <v>0</v>
      </c>
      <c r="CJ350" s="835">
        <v>10</v>
      </c>
      <c r="CK350" s="836" t="str">
        <f t="shared" si="977"/>
        <v>BUKU PEMBANTU PAJAK UP &amp; LS</v>
      </c>
      <c r="CL350" s="837">
        <f t="shared" si="978"/>
        <v>0</v>
      </c>
      <c r="CM350" s="836">
        <f t="shared" si="926"/>
        <v>10</v>
      </c>
      <c r="CN350" s="836" t="str">
        <f t="shared" si="979"/>
        <v>BUKU PEMBANTU PAJAK UP &amp; LS</v>
      </c>
      <c r="CO350" s="838">
        <f t="shared" si="980"/>
        <v>0</v>
      </c>
      <c r="CP350" s="786">
        <f t="shared" si="981"/>
        <v>0</v>
      </c>
      <c r="CQ350" s="787">
        <f t="shared" si="982"/>
        <v>0</v>
      </c>
      <c r="CR350" s="782">
        <f t="shared" si="983"/>
        <v>0</v>
      </c>
      <c r="CS350" s="733">
        <v>11</v>
      </c>
      <c r="CT350" s="734" t="str">
        <f t="shared" si="984"/>
        <v>BUKU PENGESAHAN BELANJA</v>
      </c>
      <c r="CU350" s="735">
        <f t="shared" si="985"/>
        <v>0</v>
      </c>
      <c r="CV350" s="734">
        <f t="shared" si="927"/>
        <v>11</v>
      </c>
      <c r="CW350" s="736" t="str">
        <f t="shared" si="986"/>
        <v>BUKU PENGESAHAN BELANJA</v>
      </c>
      <c r="CX350" s="737">
        <f t="shared" si="987"/>
        <v>0</v>
      </c>
      <c r="CY350" s="769">
        <v>12</v>
      </c>
      <c r="CZ350" s="770" t="str">
        <f t="shared" si="948"/>
        <v>BUKU PENGEMBALIAN BELANJA</v>
      </c>
      <c r="DA350" s="771">
        <f t="shared" si="910"/>
        <v>0</v>
      </c>
      <c r="DB350" s="770">
        <f t="shared" si="909"/>
        <v>12</v>
      </c>
      <c r="DC350" s="770" t="str">
        <f t="shared" si="988"/>
        <v>BUKU PENGEMBALIAN BELANJA</v>
      </c>
      <c r="DD350" s="772">
        <f t="shared" si="989"/>
        <v>0</v>
      </c>
    </row>
    <row r="351" spans="1:108" ht="11.25" customHeight="1" x14ac:dyDescent="0.2">
      <c r="A351" s="647"/>
      <c r="B351" s="63"/>
      <c r="C351" s="677"/>
      <c r="D351" s="540"/>
      <c r="E351" s="648"/>
      <c r="F351" s="610"/>
      <c r="G351" s="649"/>
      <c r="H351" s="650"/>
      <c r="I351" s="542"/>
      <c r="J351" s="650"/>
      <c r="K351" s="650"/>
      <c r="L351" s="529"/>
      <c r="M351" s="543"/>
      <c r="N351" s="543"/>
      <c r="O351" s="651">
        <f t="shared" si="949"/>
        <v>0</v>
      </c>
      <c r="P351" s="1090">
        <f t="shared" si="950"/>
        <v>0</v>
      </c>
      <c r="Q351" s="641">
        <f t="shared" si="928"/>
        <v>0</v>
      </c>
      <c r="R351" s="640">
        <v>1</v>
      </c>
      <c r="S351" s="640" t="str">
        <f t="shared" si="929"/>
        <v>BUKU KAS UMUM</v>
      </c>
      <c r="T351" s="641">
        <f t="shared" si="930"/>
        <v>0</v>
      </c>
      <c r="U351" s="641">
        <f t="shared" si="931"/>
        <v>0</v>
      </c>
      <c r="V351" s="641">
        <f t="shared" si="932"/>
        <v>0</v>
      </c>
      <c r="W351" s="1082">
        <f t="shared" si="951"/>
        <v>0</v>
      </c>
      <c r="X351" s="641">
        <f t="shared" si="933"/>
        <v>0</v>
      </c>
      <c r="Y351" s="640">
        <f t="shared" si="952"/>
        <v>1</v>
      </c>
      <c r="Z351" s="640" t="str">
        <f t="shared" si="934"/>
        <v>BUKU KAS UMUM</v>
      </c>
      <c r="AA351" s="1083">
        <f t="shared" si="935"/>
        <v>0</v>
      </c>
      <c r="AB351" s="1055">
        <v>10</v>
      </c>
      <c r="AC351" s="1056" t="str">
        <f t="shared" si="953"/>
        <v>BUKU PEMBANTU PAJAK UP &amp; LS</v>
      </c>
      <c r="AD351" s="1057">
        <f t="shared" si="954"/>
        <v>0</v>
      </c>
      <c r="AE351" s="1057">
        <f t="shared" si="955"/>
        <v>0</v>
      </c>
      <c r="AF351" s="1057">
        <f t="shared" si="956"/>
        <v>0</v>
      </c>
      <c r="AG351" s="1057">
        <f t="shared" si="957"/>
        <v>0</v>
      </c>
      <c r="AH351" s="1057">
        <f t="shared" si="958"/>
        <v>0</v>
      </c>
      <c r="AI351" s="1058">
        <f t="shared" si="917"/>
        <v>10</v>
      </c>
      <c r="AJ351" s="1058" t="str">
        <f t="shared" si="959"/>
        <v>BUKU PEMBANTU PAJAK UP &amp; LS</v>
      </c>
      <c r="AK351" s="1059">
        <f t="shared" si="936"/>
        <v>0</v>
      </c>
      <c r="AL351" s="1014">
        <v>2</v>
      </c>
      <c r="AM351" s="1015" t="str">
        <f t="shared" si="960"/>
        <v>BUKU PEMBANTU KAS TUNAI</v>
      </c>
      <c r="AN351" s="1016">
        <f t="shared" si="937"/>
        <v>0</v>
      </c>
      <c r="AO351" s="1015">
        <f t="shared" si="918"/>
        <v>2</v>
      </c>
      <c r="AP351" s="1015" t="str">
        <f t="shared" si="961"/>
        <v>BUKU PEMBANTU KAS TUNAI</v>
      </c>
      <c r="AQ351" s="1017">
        <f t="shared" si="912"/>
        <v>0</v>
      </c>
      <c r="AR351" s="979">
        <v>3</v>
      </c>
      <c r="AS351" s="980" t="str">
        <f t="shared" si="962"/>
        <v>BUKU PEMBANTU BANK</v>
      </c>
      <c r="AT351" s="981">
        <f t="shared" si="938"/>
        <v>0</v>
      </c>
      <c r="AU351" s="981">
        <f t="shared" si="939"/>
        <v>0</v>
      </c>
      <c r="AV351" s="982">
        <f t="shared" si="963"/>
        <v>0</v>
      </c>
      <c r="AW351" s="983">
        <f t="shared" si="919"/>
        <v>3</v>
      </c>
      <c r="AX351" s="980" t="str">
        <f t="shared" si="964"/>
        <v>BUKU PEMBANTU BANK</v>
      </c>
      <c r="AY351" s="984">
        <f t="shared" si="940"/>
        <v>0</v>
      </c>
      <c r="AZ351" s="702">
        <v>4</v>
      </c>
      <c r="BA351" s="649" t="str">
        <f t="shared" si="965"/>
        <v>BUKU PEMBANTU BPP</v>
      </c>
      <c r="BB351" s="651">
        <f t="shared" si="913"/>
        <v>0</v>
      </c>
      <c r="BC351" s="650">
        <f t="shared" si="920"/>
        <v>4</v>
      </c>
      <c r="BD351" s="649" t="str">
        <f t="shared" si="966"/>
        <v>BUKU PEMBANTU BPP</v>
      </c>
      <c r="BE351" s="709">
        <f t="shared" si="914"/>
        <v>0</v>
      </c>
      <c r="BF351" s="944">
        <v>5</v>
      </c>
      <c r="BG351" s="945" t="str">
        <f t="shared" si="967"/>
        <v>BUKU PEMBANTU UANG PERSEDIAAN</v>
      </c>
      <c r="BH351" s="946">
        <f t="shared" si="941"/>
        <v>0</v>
      </c>
      <c r="BI351" s="945">
        <f t="shared" si="921"/>
        <v>5</v>
      </c>
      <c r="BJ351" s="947" t="str">
        <f t="shared" si="968"/>
        <v>BUKU PEMBANTU UANG PERSEDIAAN</v>
      </c>
      <c r="BK351" s="948">
        <f t="shared" si="915"/>
        <v>0</v>
      </c>
      <c r="BL351" s="909">
        <v>6</v>
      </c>
      <c r="BM351" s="910" t="str">
        <f t="shared" si="969"/>
        <v>BUKU PEMBANTU LS BENDAHARA</v>
      </c>
      <c r="BN351" s="911">
        <f t="shared" si="942"/>
        <v>0</v>
      </c>
      <c r="BO351" s="910">
        <f t="shared" si="922"/>
        <v>6</v>
      </c>
      <c r="BP351" s="912" t="str">
        <f t="shared" si="970"/>
        <v>BUKU PEMBANTU LS BENDAHARA</v>
      </c>
      <c r="BQ351" s="913">
        <f t="shared" si="943"/>
        <v>0</v>
      </c>
      <c r="BR351" s="702">
        <v>7</v>
      </c>
      <c r="BS351" s="650" t="str">
        <f t="shared" si="971"/>
        <v>BUKU PEMBANTU UANG MUKA PERJADIN</v>
      </c>
      <c r="BT351" s="651">
        <f t="shared" si="944"/>
        <v>0</v>
      </c>
      <c r="BU351" s="650">
        <f t="shared" si="923"/>
        <v>7</v>
      </c>
      <c r="BV351" s="649" t="str">
        <f t="shared" si="972"/>
        <v>BUKU PEMBANTU UANG MUKA PERJADIN</v>
      </c>
      <c r="BW351" s="709">
        <f t="shared" si="945"/>
        <v>0</v>
      </c>
      <c r="BX351" s="873">
        <v>8</v>
      </c>
      <c r="BY351" s="874" t="str">
        <f t="shared" si="973"/>
        <v>BUKU PEMBANTU PAJAK UP</v>
      </c>
      <c r="BZ351" s="875">
        <f t="shared" si="911"/>
        <v>0</v>
      </c>
      <c r="CA351" s="876">
        <f t="shared" si="924"/>
        <v>8</v>
      </c>
      <c r="CB351" s="874" t="str">
        <f t="shared" si="974"/>
        <v>BUKU PEMBANTU PAJAK UP</v>
      </c>
      <c r="CC351" s="877">
        <f t="shared" si="916"/>
        <v>0</v>
      </c>
      <c r="CD351" s="805">
        <v>9</v>
      </c>
      <c r="CE351" s="806" t="str">
        <f t="shared" si="975"/>
        <v>BUKU PEMBANTU BUNGA REKENING</v>
      </c>
      <c r="CF351" s="807">
        <f t="shared" si="946"/>
        <v>0</v>
      </c>
      <c r="CG351" s="806">
        <f t="shared" si="925"/>
        <v>9</v>
      </c>
      <c r="CH351" s="806" t="str">
        <f t="shared" si="976"/>
        <v>BUKU PEMBANTU BUNGA REKENING</v>
      </c>
      <c r="CI351" s="808">
        <f t="shared" si="947"/>
        <v>0</v>
      </c>
      <c r="CJ351" s="835">
        <v>10</v>
      </c>
      <c r="CK351" s="836" t="str">
        <f t="shared" si="977"/>
        <v>BUKU PEMBANTU PAJAK UP &amp; LS</v>
      </c>
      <c r="CL351" s="837">
        <f t="shared" si="978"/>
        <v>0</v>
      </c>
      <c r="CM351" s="836">
        <f t="shared" si="926"/>
        <v>10</v>
      </c>
      <c r="CN351" s="836" t="str">
        <f t="shared" si="979"/>
        <v>BUKU PEMBANTU PAJAK UP &amp; LS</v>
      </c>
      <c r="CO351" s="838">
        <f t="shared" si="980"/>
        <v>0</v>
      </c>
      <c r="CP351" s="786">
        <f t="shared" si="981"/>
        <v>0</v>
      </c>
      <c r="CQ351" s="787">
        <f t="shared" si="982"/>
        <v>0</v>
      </c>
      <c r="CR351" s="782">
        <f t="shared" si="983"/>
        <v>0</v>
      </c>
      <c r="CS351" s="733">
        <v>11</v>
      </c>
      <c r="CT351" s="734" t="str">
        <f t="shared" si="984"/>
        <v>BUKU PENGESAHAN BELANJA</v>
      </c>
      <c r="CU351" s="735">
        <f t="shared" si="985"/>
        <v>0</v>
      </c>
      <c r="CV351" s="734">
        <f t="shared" si="927"/>
        <v>11</v>
      </c>
      <c r="CW351" s="736" t="str">
        <f t="shared" si="986"/>
        <v>BUKU PENGESAHAN BELANJA</v>
      </c>
      <c r="CX351" s="737">
        <f t="shared" si="987"/>
        <v>0</v>
      </c>
      <c r="CY351" s="769">
        <v>12</v>
      </c>
      <c r="CZ351" s="770" t="str">
        <f t="shared" si="948"/>
        <v>BUKU PENGEMBALIAN BELANJA</v>
      </c>
      <c r="DA351" s="771">
        <f t="shared" si="910"/>
        <v>0</v>
      </c>
      <c r="DB351" s="770">
        <f t="shared" si="909"/>
        <v>12</v>
      </c>
      <c r="DC351" s="770" t="str">
        <f t="shared" si="988"/>
        <v>BUKU PENGEMBALIAN BELANJA</v>
      </c>
      <c r="DD351" s="772">
        <f t="shared" si="989"/>
        <v>0</v>
      </c>
    </row>
    <row r="352" spans="1:108" ht="11.25" customHeight="1" x14ac:dyDescent="0.2">
      <c r="A352" s="647"/>
      <c r="B352" s="63"/>
      <c r="C352" s="677"/>
      <c r="D352" s="601"/>
      <c r="E352" s="648"/>
      <c r="F352" s="610"/>
      <c r="G352" s="649"/>
      <c r="H352" s="650"/>
      <c r="I352" s="542"/>
      <c r="J352" s="650"/>
      <c r="K352" s="543"/>
      <c r="L352" s="529"/>
      <c r="M352" s="543"/>
      <c r="N352" s="543"/>
      <c r="O352" s="651">
        <f t="shared" si="949"/>
        <v>0</v>
      </c>
      <c r="P352" s="1090">
        <f t="shared" si="950"/>
        <v>0</v>
      </c>
      <c r="Q352" s="641">
        <f t="shared" si="928"/>
        <v>0</v>
      </c>
      <c r="R352" s="640">
        <v>1</v>
      </c>
      <c r="S352" s="640" t="str">
        <f t="shared" si="929"/>
        <v>BUKU KAS UMUM</v>
      </c>
      <c r="T352" s="641">
        <f t="shared" si="930"/>
        <v>0</v>
      </c>
      <c r="U352" s="641">
        <f t="shared" si="931"/>
        <v>0</v>
      </c>
      <c r="V352" s="641">
        <f t="shared" si="932"/>
        <v>0</v>
      </c>
      <c r="W352" s="1082">
        <f t="shared" si="951"/>
        <v>0</v>
      </c>
      <c r="X352" s="641">
        <f t="shared" si="933"/>
        <v>0</v>
      </c>
      <c r="Y352" s="640">
        <f t="shared" si="952"/>
        <v>1</v>
      </c>
      <c r="Z352" s="640" t="str">
        <f t="shared" si="934"/>
        <v>BUKU KAS UMUM</v>
      </c>
      <c r="AA352" s="1083">
        <f t="shared" si="935"/>
        <v>0</v>
      </c>
      <c r="AB352" s="1055">
        <v>10</v>
      </c>
      <c r="AC352" s="1056" t="str">
        <f t="shared" si="953"/>
        <v>BUKU PEMBANTU PAJAK UP &amp; LS</v>
      </c>
      <c r="AD352" s="1057">
        <f t="shared" si="954"/>
        <v>0</v>
      </c>
      <c r="AE352" s="1057">
        <f t="shared" si="955"/>
        <v>0</v>
      </c>
      <c r="AF352" s="1057">
        <f t="shared" si="956"/>
        <v>0</v>
      </c>
      <c r="AG352" s="1057">
        <f t="shared" si="957"/>
        <v>0</v>
      </c>
      <c r="AH352" s="1057">
        <f t="shared" si="958"/>
        <v>0</v>
      </c>
      <c r="AI352" s="1058">
        <f t="shared" si="917"/>
        <v>10</v>
      </c>
      <c r="AJ352" s="1058" t="str">
        <f t="shared" si="959"/>
        <v>BUKU PEMBANTU PAJAK UP &amp; LS</v>
      </c>
      <c r="AK352" s="1059">
        <f t="shared" si="936"/>
        <v>0</v>
      </c>
      <c r="AL352" s="1014">
        <v>2</v>
      </c>
      <c r="AM352" s="1015" t="str">
        <f t="shared" si="960"/>
        <v>BUKU PEMBANTU KAS TUNAI</v>
      </c>
      <c r="AN352" s="1016">
        <f t="shared" si="937"/>
        <v>0</v>
      </c>
      <c r="AO352" s="1015">
        <f t="shared" si="918"/>
        <v>2</v>
      </c>
      <c r="AP352" s="1015" t="str">
        <f t="shared" si="961"/>
        <v>BUKU PEMBANTU KAS TUNAI</v>
      </c>
      <c r="AQ352" s="1017">
        <f t="shared" si="912"/>
        <v>0</v>
      </c>
      <c r="AR352" s="979">
        <v>3</v>
      </c>
      <c r="AS352" s="980" t="str">
        <f t="shared" si="962"/>
        <v>BUKU PEMBANTU BANK</v>
      </c>
      <c r="AT352" s="981">
        <f t="shared" si="938"/>
        <v>0</v>
      </c>
      <c r="AU352" s="981">
        <f t="shared" si="939"/>
        <v>0</v>
      </c>
      <c r="AV352" s="982">
        <f t="shared" si="963"/>
        <v>0</v>
      </c>
      <c r="AW352" s="983">
        <f t="shared" si="919"/>
        <v>3</v>
      </c>
      <c r="AX352" s="980" t="str">
        <f t="shared" si="964"/>
        <v>BUKU PEMBANTU BANK</v>
      </c>
      <c r="AY352" s="984">
        <f t="shared" si="940"/>
        <v>0</v>
      </c>
      <c r="AZ352" s="702">
        <v>4</v>
      </c>
      <c r="BA352" s="649" t="str">
        <f t="shared" si="965"/>
        <v>BUKU PEMBANTU BPP</v>
      </c>
      <c r="BB352" s="651">
        <f t="shared" si="913"/>
        <v>0</v>
      </c>
      <c r="BC352" s="650">
        <f t="shared" si="920"/>
        <v>4</v>
      </c>
      <c r="BD352" s="649" t="str">
        <f t="shared" si="966"/>
        <v>BUKU PEMBANTU BPP</v>
      </c>
      <c r="BE352" s="709">
        <f t="shared" si="914"/>
        <v>0</v>
      </c>
      <c r="BF352" s="944">
        <v>5</v>
      </c>
      <c r="BG352" s="945" t="str">
        <f t="shared" si="967"/>
        <v>BUKU PEMBANTU UANG PERSEDIAAN</v>
      </c>
      <c r="BH352" s="946">
        <f t="shared" si="941"/>
        <v>0</v>
      </c>
      <c r="BI352" s="945">
        <f t="shared" si="921"/>
        <v>5</v>
      </c>
      <c r="BJ352" s="947" t="str">
        <f t="shared" si="968"/>
        <v>BUKU PEMBANTU UANG PERSEDIAAN</v>
      </c>
      <c r="BK352" s="948">
        <f t="shared" si="915"/>
        <v>0</v>
      </c>
      <c r="BL352" s="909">
        <v>6</v>
      </c>
      <c r="BM352" s="910" t="str">
        <f t="shared" si="969"/>
        <v>BUKU PEMBANTU LS BENDAHARA</v>
      </c>
      <c r="BN352" s="911">
        <f t="shared" si="942"/>
        <v>0</v>
      </c>
      <c r="BO352" s="910">
        <f t="shared" si="922"/>
        <v>6</v>
      </c>
      <c r="BP352" s="912" t="str">
        <f t="shared" si="970"/>
        <v>BUKU PEMBANTU LS BENDAHARA</v>
      </c>
      <c r="BQ352" s="913">
        <f t="shared" si="943"/>
        <v>0</v>
      </c>
      <c r="BR352" s="702">
        <v>7</v>
      </c>
      <c r="BS352" s="650" t="str">
        <f t="shared" si="971"/>
        <v>BUKU PEMBANTU UANG MUKA PERJADIN</v>
      </c>
      <c r="BT352" s="651">
        <f t="shared" si="944"/>
        <v>0</v>
      </c>
      <c r="BU352" s="650">
        <f t="shared" si="923"/>
        <v>7</v>
      </c>
      <c r="BV352" s="649" t="str">
        <f t="shared" si="972"/>
        <v>BUKU PEMBANTU UANG MUKA PERJADIN</v>
      </c>
      <c r="BW352" s="709">
        <f t="shared" si="945"/>
        <v>0</v>
      </c>
      <c r="BX352" s="873">
        <v>8</v>
      </c>
      <c r="BY352" s="874" t="str">
        <f t="shared" si="973"/>
        <v>BUKU PEMBANTU PAJAK UP</v>
      </c>
      <c r="BZ352" s="875">
        <f t="shared" si="911"/>
        <v>0</v>
      </c>
      <c r="CA352" s="876">
        <f t="shared" si="924"/>
        <v>8</v>
      </c>
      <c r="CB352" s="874" t="str">
        <f t="shared" si="974"/>
        <v>BUKU PEMBANTU PAJAK UP</v>
      </c>
      <c r="CC352" s="877">
        <f t="shared" si="916"/>
        <v>0</v>
      </c>
      <c r="CD352" s="805">
        <v>9</v>
      </c>
      <c r="CE352" s="806" t="str">
        <f t="shared" si="975"/>
        <v>BUKU PEMBANTU BUNGA REKENING</v>
      </c>
      <c r="CF352" s="807">
        <f t="shared" si="946"/>
        <v>0</v>
      </c>
      <c r="CG352" s="806">
        <f t="shared" si="925"/>
        <v>9</v>
      </c>
      <c r="CH352" s="806" t="str">
        <f t="shared" si="976"/>
        <v>BUKU PEMBANTU BUNGA REKENING</v>
      </c>
      <c r="CI352" s="808">
        <f t="shared" si="947"/>
        <v>0</v>
      </c>
      <c r="CJ352" s="835">
        <v>10</v>
      </c>
      <c r="CK352" s="836" t="str">
        <f t="shared" si="977"/>
        <v>BUKU PEMBANTU PAJAK UP &amp; LS</v>
      </c>
      <c r="CL352" s="837">
        <f t="shared" si="978"/>
        <v>0</v>
      </c>
      <c r="CM352" s="836">
        <f t="shared" si="926"/>
        <v>10</v>
      </c>
      <c r="CN352" s="836" t="str">
        <f t="shared" si="979"/>
        <v>BUKU PEMBANTU PAJAK UP &amp; LS</v>
      </c>
      <c r="CO352" s="838">
        <f t="shared" si="980"/>
        <v>0</v>
      </c>
      <c r="CP352" s="786">
        <f t="shared" si="981"/>
        <v>0</v>
      </c>
      <c r="CQ352" s="787">
        <f t="shared" si="982"/>
        <v>0</v>
      </c>
      <c r="CR352" s="782">
        <f t="shared" si="983"/>
        <v>0</v>
      </c>
      <c r="CS352" s="733">
        <v>11</v>
      </c>
      <c r="CT352" s="734" t="str">
        <f t="shared" si="984"/>
        <v>BUKU PENGESAHAN BELANJA</v>
      </c>
      <c r="CU352" s="735">
        <f t="shared" si="985"/>
        <v>0</v>
      </c>
      <c r="CV352" s="734">
        <f t="shared" si="927"/>
        <v>11</v>
      </c>
      <c r="CW352" s="736" t="str">
        <f t="shared" si="986"/>
        <v>BUKU PENGESAHAN BELANJA</v>
      </c>
      <c r="CX352" s="737">
        <f t="shared" si="987"/>
        <v>0</v>
      </c>
      <c r="CY352" s="769">
        <v>12</v>
      </c>
      <c r="CZ352" s="770" t="str">
        <f t="shared" si="948"/>
        <v>BUKU PENGEMBALIAN BELANJA</v>
      </c>
      <c r="DA352" s="771">
        <f t="shared" si="910"/>
        <v>0</v>
      </c>
      <c r="DB352" s="770">
        <f t="shared" si="909"/>
        <v>12</v>
      </c>
      <c r="DC352" s="770" t="str">
        <f t="shared" si="988"/>
        <v>BUKU PENGEMBALIAN BELANJA</v>
      </c>
      <c r="DD352" s="772">
        <f t="shared" si="989"/>
        <v>0</v>
      </c>
    </row>
    <row r="353" spans="1:108" ht="11.25" customHeight="1" x14ac:dyDescent="0.2">
      <c r="A353" s="647"/>
      <c r="B353" s="63"/>
      <c r="C353" s="677"/>
      <c r="D353" s="540"/>
      <c r="E353" s="648"/>
      <c r="F353" s="611"/>
      <c r="G353" s="649"/>
      <c r="H353" s="650"/>
      <c r="I353" s="542"/>
      <c r="J353" s="650"/>
      <c r="K353" s="543"/>
      <c r="L353" s="529"/>
      <c r="M353" s="543"/>
      <c r="N353" s="543"/>
      <c r="O353" s="651">
        <f t="shared" si="949"/>
        <v>0</v>
      </c>
      <c r="P353" s="1090">
        <f t="shared" si="950"/>
        <v>0</v>
      </c>
      <c r="Q353" s="641">
        <f t="shared" si="928"/>
        <v>0</v>
      </c>
      <c r="R353" s="640">
        <v>1</v>
      </c>
      <c r="S353" s="640" t="str">
        <f t="shared" si="929"/>
        <v>BUKU KAS UMUM</v>
      </c>
      <c r="T353" s="641">
        <f t="shared" si="930"/>
        <v>0</v>
      </c>
      <c r="U353" s="641">
        <f t="shared" si="931"/>
        <v>0</v>
      </c>
      <c r="V353" s="641">
        <f t="shared" si="932"/>
        <v>0</v>
      </c>
      <c r="W353" s="1082">
        <f t="shared" si="951"/>
        <v>0</v>
      </c>
      <c r="X353" s="641">
        <f t="shared" si="933"/>
        <v>0</v>
      </c>
      <c r="Y353" s="640">
        <f t="shared" si="952"/>
        <v>1</v>
      </c>
      <c r="Z353" s="640" t="str">
        <f t="shared" si="934"/>
        <v>BUKU KAS UMUM</v>
      </c>
      <c r="AA353" s="1083">
        <f t="shared" si="935"/>
        <v>0</v>
      </c>
      <c r="AB353" s="1055">
        <v>10</v>
      </c>
      <c r="AC353" s="1056" t="str">
        <f t="shared" si="953"/>
        <v>BUKU PEMBANTU PAJAK UP &amp; LS</v>
      </c>
      <c r="AD353" s="1057">
        <f t="shared" si="954"/>
        <v>0</v>
      </c>
      <c r="AE353" s="1057">
        <f t="shared" si="955"/>
        <v>0</v>
      </c>
      <c r="AF353" s="1057">
        <f t="shared" si="956"/>
        <v>0</v>
      </c>
      <c r="AG353" s="1057">
        <f t="shared" si="957"/>
        <v>0</v>
      </c>
      <c r="AH353" s="1057">
        <f t="shared" si="958"/>
        <v>0</v>
      </c>
      <c r="AI353" s="1058">
        <f t="shared" si="917"/>
        <v>10</v>
      </c>
      <c r="AJ353" s="1058" t="str">
        <f t="shared" si="959"/>
        <v>BUKU PEMBANTU PAJAK UP &amp; LS</v>
      </c>
      <c r="AK353" s="1059">
        <f t="shared" si="936"/>
        <v>0</v>
      </c>
      <c r="AL353" s="1014">
        <v>2</v>
      </c>
      <c r="AM353" s="1015" t="str">
        <f t="shared" si="960"/>
        <v>BUKU PEMBANTU KAS TUNAI</v>
      </c>
      <c r="AN353" s="1016">
        <f t="shared" si="937"/>
        <v>0</v>
      </c>
      <c r="AO353" s="1015">
        <f t="shared" si="918"/>
        <v>2</v>
      </c>
      <c r="AP353" s="1015" t="str">
        <f t="shared" si="961"/>
        <v>BUKU PEMBANTU KAS TUNAI</v>
      </c>
      <c r="AQ353" s="1017">
        <f t="shared" si="912"/>
        <v>0</v>
      </c>
      <c r="AR353" s="979">
        <v>3</v>
      </c>
      <c r="AS353" s="980" t="str">
        <f t="shared" si="962"/>
        <v>BUKU PEMBANTU BANK</v>
      </c>
      <c r="AT353" s="981">
        <f t="shared" si="938"/>
        <v>0</v>
      </c>
      <c r="AU353" s="981">
        <f t="shared" si="939"/>
        <v>0</v>
      </c>
      <c r="AV353" s="982">
        <f t="shared" si="963"/>
        <v>0</v>
      </c>
      <c r="AW353" s="983">
        <f t="shared" si="919"/>
        <v>3</v>
      </c>
      <c r="AX353" s="980" t="str">
        <f t="shared" si="964"/>
        <v>BUKU PEMBANTU BANK</v>
      </c>
      <c r="AY353" s="984">
        <f t="shared" si="940"/>
        <v>0</v>
      </c>
      <c r="AZ353" s="702">
        <v>4</v>
      </c>
      <c r="BA353" s="649" t="str">
        <f t="shared" si="965"/>
        <v>BUKU PEMBANTU BPP</v>
      </c>
      <c r="BB353" s="651">
        <f t="shared" si="913"/>
        <v>0</v>
      </c>
      <c r="BC353" s="650">
        <f t="shared" si="920"/>
        <v>4</v>
      </c>
      <c r="BD353" s="649" t="str">
        <f t="shared" si="966"/>
        <v>BUKU PEMBANTU BPP</v>
      </c>
      <c r="BE353" s="709">
        <f t="shared" si="914"/>
        <v>0</v>
      </c>
      <c r="BF353" s="944">
        <v>5</v>
      </c>
      <c r="BG353" s="945" t="str">
        <f t="shared" si="967"/>
        <v>BUKU PEMBANTU UANG PERSEDIAAN</v>
      </c>
      <c r="BH353" s="946">
        <f t="shared" si="941"/>
        <v>0</v>
      </c>
      <c r="BI353" s="945">
        <f t="shared" si="921"/>
        <v>5</v>
      </c>
      <c r="BJ353" s="947" t="str">
        <f t="shared" si="968"/>
        <v>BUKU PEMBANTU UANG PERSEDIAAN</v>
      </c>
      <c r="BK353" s="948">
        <f t="shared" si="915"/>
        <v>0</v>
      </c>
      <c r="BL353" s="909">
        <v>6</v>
      </c>
      <c r="BM353" s="910" t="str">
        <f t="shared" si="969"/>
        <v>BUKU PEMBANTU LS BENDAHARA</v>
      </c>
      <c r="BN353" s="911">
        <f t="shared" si="942"/>
        <v>0</v>
      </c>
      <c r="BO353" s="910">
        <f t="shared" si="922"/>
        <v>6</v>
      </c>
      <c r="BP353" s="912" t="str">
        <f t="shared" si="970"/>
        <v>BUKU PEMBANTU LS BENDAHARA</v>
      </c>
      <c r="BQ353" s="913">
        <f t="shared" si="943"/>
        <v>0</v>
      </c>
      <c r="BR353" s="702">
        <v>7</v>
      </c>
      <c r="BS353" s="650" t="str">
        <f t="shared" si="971"/>
        <v>BUKU PEMBANTU UANG MUKA PERJADIN</v>
      </c>
      <c r="BT353" s="651">
        <f t="shared" si="944"/>
        <v>0</v>
      </c>
      <c r="BU353" s="650">
        <f t="shared" si="923"/>
        <v>7</v>
      </c>
      <c r="BV353" s="649" t="str">
        <f t="shared" si="972"/>
        <v>BUKU PEMBANTU UANG MUKA PERJADIN</v>
      </c>
      <c r="BW353" s="709">
        <f t="shared" si="945"/>
        <v>0</v>
      </c>
      <c r="BX353" s="873">
        <v>8</v>
      </c>
      <c r="BY353" s="874" t="str">
        <f t="shared" si="973"/>
        <v>BUKU PEMBANTU PAJAK UP</v>
      </c>
      <c r="BZ353" s="875">
        <f t="shared" si="911"/>
        <v>0</v>
      </c>
      <c r="CA353" s="876">
        <f t="shared" si="924"/>
        <v>8</v>
      </c>
      <c r="CB353" s="874" t="str">
        <f t="shared" si="974"/>
        <v>BUKU PEMBANTU PAJAK UP</v>
      </c>
      <c r="CC353" s="877">
        <f t="shared" si="916"/>
        <v>0</v>
      </c>
      <c r="CD353" s="805">
        <v>9</v>
      </c>
      <c r="CE353" s="806" t="str">
        <f t="shared" si="975"/>
        <v>BUKU PEMBANTU BUNGA REKENING</v>
      </c>
      <c r="CF353" s="807">
        <f t="shared" si="946"/>
        <v>0</v>
      </c>
      <c r="CG353" s="806">
        <f t="shared" si="925"/>
        <v>9</v>
      </c>
      <c r="CH353" s="806" t="str">
        <f t="shared" si="976"/>
        <v>BUKU PEMBANTU BUNGA REKENING</v>
      </c>
      <c r="CI353" s="808">
        <f t="shared" si="947"/>
        <v>0</v>
      </c>
      <c r="CJ353" s="835">
        <v>10</v>
      </c>
      <c r="CK353" s="836" t="str">
        <f t="shared" si="977"/>
        <v>BUKU PEMBANTU PAJAK UP &amp; LS</v>
      </c>
      <c r="CL353" s="837">
        <f t="shared" si="978"/>
        <v>0</v>
      </c>
      <c r="CM353" s="836">
        <f t="shared" si="926"/>
        <v>10</v>
      </c>
      <c r="CN353" s="836" t="str">
        <f t="shared" si="979"/>
        <v>BUKU PEMBANTU PAJAK UP &amp; LS</v>
      </c>
      <c r="CO353" s="838">
        <f t="shared" si="980"/>
        <v>0</v>
      </c>
      <c r="CP353" s="786">
        <f t="shared" si="981"/>
        <v>0</v>
      </c>
      <c r="CQ353" s="787">
        <f t="shared" si="982"/>
        <v>0</v>
      </c>
      <c r="CR353" s="782">
        <f t="shared" si="983"/>
        <v>0</v>
      </c>
      <c r="CS353" s="733">
        <v>11</v>
      </c>
      <c r="CT353" s="734" t="str">
        <f t="shared" si="984"/>
        <v>BUKU PENGESAHAN BELANJA</v>
      </c>
      <c r="CU353" s="735">
        <f t="shared" si="985"/>
        <v>0</v>
      </c>
      <c r="CV353" s="734">
        <f t="shared" si="927"/>
        <v>11</v>
      </c>
      <c r="CW353" s="736" t="str">
        <f t="shared" si="986"/>
        <v>BUKU PENGESAHAN BELANJA</v>
      </c>
      <c r="CX353" s="737">
        <f t="shared" si="987"/>
        <v>0</v>
      </c>
      <c r="CY353" s="769">
        <v>12</v>
      </c>
      <c r="CZ353" s="770" t="str">
        <f t="shared" si="948"/>
        <v>BUKU PENGEMBALIAN BELANJA</v>
      </c>
      <c r="DA353" s="771">
        <f t="shared" si="910"/>
        <v>0</v>
      </c>
      <c r="DB353" s="770">
        <f t="shared" si="909"/>
        <v>12</v>
      </c>
      <c r="DC353" s="770" t="str">
        <f t="shared" si="988"/>
        <v>BUKU PENGEMBALIAN BELANJA</v>
      </c>
      <c r="DD353" s="772">
        <f t="shared" si="989"/>
        <v>0</v>
      </c>
    </row>
    <row r="354" spans="1:108" ht="11.25" customHeight="1" x14ac:dyDescent="0.2">
      <c r="A354" s="647"/>
      <c r="B354" s="63"/>
      <c r="C354" s="677"/>
      <c r="D354" s="601"/>
      <c r="E354" s="648"/>
      <c r="F354" s="610"/>
      <c r="G354" s="649"/>
      <c r="H354" s="650"/>
      <c r="I354" s="542"/>
      <c r="J354" s="650"/>
      <c r="K354" s="650"/>
      <c r="L354" s="529"/>
      <c r="M354" s="650"/>
      <c r="N354" s="543"/>
      <c r="O354" s="651">
        <f t="shared" si="949"/>
        <v>0</v>
      </c>
      <c r="P354" s="1090">
        <f t="shared" si="950"/>
        <v>0</v>
      </c>
      <c r="Q354" s="641">
        <f t="shared" si="928"/>
        <v>0</v>
      </c>
      <c r="R354" s="640">
        <v>1</v>
      </c>
      <c r="S354" s="640" t="str">
        <f t="shared" si="929"/>
        <v>BUKU KAS UMUM</v>
      </c>
      <c r="T354" s="641">
        <f t="shared" si="930"/>
        <v>0</v>
      </c>
      <c r="U354" s="641">
        <f t="shared" si="931"/>
        <v>0</v>
      </c>
      <c r="V354" s="641">
        <f t="shared" si="932"/>
        <v>0</v>
      </c>
      <c r="W354" s="1082">
        <f t="shared" si="951"/>
        <v>0</v>
      </c>
      <c r="X354" s="641">
        <f t="shared" si="933"/>
        <v>0</v>
      </c>
      <c r="Y354" s="640">
        <f t="shared" si="952"/>
        <v>1</v>
      </c>
      <c r="Z354" s="640" t="str">
        <f t="shared" si="934"/>
        <v>BUKU KAS UMUM</v>
      </c>
      <c r="AA354" s="1083">
        <f t="shared" si="935"/>
        <v>0</v>
      </c>
      <c r="AB354" s="1055">
        <v>10</v>
      </c>
      <c r="AC354" s="1056" t="str">
        <f t="shared" si="953"/>
        <v>BUKU PEMBANTU PAJAK UP &amp; LS</v>
      </c>
      <c r="AD354" s="1057">
        <f t="shared" si="954"/>
        <v>0</v>
      </c>
      <c r="AE354" s="1057">
        <f t="shared" si="955"/>
        <v>0</v>
      </c>
      <c r="AF354" s="1057">
        <f t="shared" si="956"/>
        <v>0</v>
      </c>
      <c r="AG354" s="1057">
        <f t="shared" si="957"/>
        <v>0</v>
      </c>
      <c r="AH354" s="1057">
        <f t="shared" si="958"/>
        <v>0</v>
      </c>
      <c r="AI354" s="1058">
        <f t="shared" si="917"/>
        <v>10</v>
      </c>
      <c r="AJ354" s="1058" t="str">
        <f t="shared" si="959"/>
        <v>BUKU PEMBANTU PAJAK UP &amp; LS</v>
      </c>
      <c r="AK354" s="1059">
        <f t="shared" si="936"/>
        <v>0</v>
      </c>
      <c r="AL354" s="1014">
        <v>2</v>
      </c>
      <c r="AM354" s="1015" t="str">
        <f t="shared" si="960"/>
        <v>BUKU PEMBANTU KAS TUNAI</v>
      </c>
      <c r="AN354" s="1016">
        <f t="shared" si="937"/>
        <v>0</v>
      </c>
      <c r="AO354" s="1015">
        <f t="shared" si="918"/>
        <v>2</v>
      </c>
      <c r="AP354" s="1015" t="str">
        <f t="shared" si="961"/>
        <v>BUKU PEMBANTU KAS TUNAI</v>
      </c>
      <c r="AQ354" s="1017">
        <f t="shared" si="912"/>
        <v>0</v>
      </c>
      <c r="AR354" s="979">
        <v>3</v>
      </c>
      <c r="AS354" s="980" t="str">
        <f t="shared" si="962"/>
        <v>BUKU PEMBANTU BANK</v>
      </c>
      <c r="AT354" s="981">
        <f t="shared" si="938"/>
        <v>0</v>
      </c>
      <c r="AU354" s="981">
        <f t="shared" si="939"/>
        <v>0</v>
      </c>
      <c r="AV354" s="982">
        <f t="shared" si="963"/>
        <v>0</v>
      </c>
      <c r="AW354" s="983">
        <f t="shared" si="919"/>
        <v>3</v>
      </c>
      <c r="AX354" s="980" t="str">
        <f t="shared" si="964"/>
        <v>BUKU PEMBANTU BANK</v>
      </c>
      <c r="AY354" s="984">
        <f t="shared" si="940"/>
        <v>0</v>
      </c>
      <c r="AZ354" s="702">
        <v>4</v>
      </c>
      <c r="BA354" s="649" t="str">
        <f t="shared" si="965"/>
        <v>BUKU PEMBANTU BPP</v>
      </c>
      <c r="BB354" s="651">
        <f t="shared" si="913"/>
        <v>0</v>
      </c>
      <c r="BC354" s="650">
        <f t="shared" si="920"/>
        <v>4</v>
      </c>
      <c r="BD354" s="649" t="str">
        <f t="shared" si="966"/>
        <v>BUKU PEMBANTU BPP</v>
      </c>
      <c r="BE354" s="709">
        <f t="shared" si="914"/>
        <v>0</v>
      </c>
      <c r="BF354" s="944">
        <v>5</v>
      </c>
      <c r="BG354" s="945" t="str">
        <f t="shared" si="967"/>
        <v>BUKU PEMBANTU UANG PERSEDIAAN</v>
      </c>
      <c r="BH354" s="946">
        <f t="shared" si="941"/>
        <v>0</v>
      </c>
      <c r="BI354" s="945">
        <f t="shared" si="921"/>
        <v>5</v>
      </c>
      <c r="BJ354" s="947" t="str">
        <f t="shared" si="968"/>
        <v>BUKU PEMBANTU UANG PERSEDIAAN</v>
      </c>
      <c r="BK354" s="948">
        <f t="shared" si="915"/>
        <v>0</v>
      </c>
      <c r="BL354" s="909">
        <v>6</v>
      </c>
      <c r="BM354" s="910" t="str">
        <f t="shared" si="969"/>
        <v>BUKU PEMBANTU LS BENDAHARA</v>
      </c>
      <c r="BN354" s="911">
        <f t="shared" si="942"/>
        <v>0</v>
      </c>
      <c r="BO354" s="910">
        <f t="shared" si="922"/>
        <v>6</v>
      </c>
      <c r="BP354" s="912" t="str">
        <f t="shared" si="970"/>
        <v>BUKU PEMBANTU LS BENDAHARA</v>
      </c>
      <c r="BQ354" s="913">
        <f t="shared" si="943"/>
        <v>0</v>
      </c>
      <c r="BR354" s="702">
        <v>7</v>
      </c>
      <c r="BS354" s="650" t="str">
        <f t="shared" si="971"/>
        <v>BUKU PEMBANTU UANG MUKA PERJADIN</v>
      </c>
      <c r="BT354" s="651">
        <f t="shared" si="944"/>
        <v>0</v>
      </c>
      <c r="BU354" s="650">
        <f t="shared" si="923"/>
        <v>7</v>
      </c>
      <c r="BV354" s="649" t="str">
        <f t="shared" si="972"/>
        <v>BUKU PEMBANTU UANG MUKA PERJADIN</v>
      </c>
      <c r="BW354" s="709">
        <f t="shared" si="945"/>
        <v>0</v>
      </c>
      <c r="BX354" s="873">
        <v>8</v>
      </c>
      <c r="BY354" s="874" t="str">
        <f t="shared" si="973"/>
        <v>BUKU PEMBANTU PAJAK UP</v>
      </c>
      <c r="BZ354" s="875">
        <f t="shared" si="911"/>
        <v>0</v>
      </c>
      <c r="CA354" s="876">
        <f t="shared" si="924"/>
        <v>8</v>
      </c>
      <c r="CB354" s="874" t="str">
        <f t="shared" si="974"/>
        <v>BUKU PEMBANTU PAJAK UP</v>
      </c>
      <c r="CC354" s="877">
        <f t="shared" si="916"/>
        <v>0</v>
      </c>
      <c r="CD354" s="805">
        <v>9</v>
      </c>
      <c r="CE354" s="806" t="str">
        <f t="shared" si="975"/>
        <v>BUKU PEMBANTU BUNGA REKENING</v>
      </c>
      <c r="CF354" s="807">
        <f t="shared" si="946"/>
        <v>0</v>
      </c>
      <c r="CG354" s="806">
        <f t="shared" si="925"/>
        <v>9</v>
      </c>
      <c r="CH354" s="806" t="str">
        <f t="shared" si="976"/>
        <v>BUKU PEMBANTU BUNGA REKENING</v>
      </c>
      <c r="CI354" s="808">
        <f t="shared" si="947"/>
        <v>0</v>
      </c>
      <c r="CJ354" s="835">
        <v>10</v>
      </c>
      <c r="CK354" s="836" t="str">
        <f t="shared" si="977"/>
        <v>BUKU PEMBANTU PAJAK UP &amp; LS</v>
      </c>
      <c r="CL354" s="837">
        <f t="shared" si="978"/>
        <v>0</v>
      </c>
      <c r="CM354" s="836">
        <f t="shared" si="926"/>
        <v>10</v>
      </c>
      <c r="CN354" s="836" t="str">
        <f t="shared" si="979"/>
        <v>BUKU PEMBANTU PAJAK UP &amp; LS</v>
      </c>
      <c r="CO354" s="838">
        <f t="shared" si="980"/>
        <v>0</v>
      </c>
      <c r="CP354" s="786">
        <f t="shared" si="981"/>
        <v>0</v>
      </c>
      <c r="CQ354" s="787">
        <f t="shared" si="982"/>
        <v>0</v>
      </c>
      <c r="CR354" s="782">
        <f t="shared" si="983"/>
        <v>0</v>
      </c>
      <c r="CS354" s="733">
        <v>11</v>
      </c>
      <c r="CT354" s="734" t="str">
        <f t="shared" si="984"/>
        <v>BUKU PENGESAHAN BELANJA</v>
      </c>
      <c r="CU354" s="735">
        <f t="shared" si="985"/>
        <v>0</v>
      </c>
      <c r="CV354" s="734">
        <f t="shared" si="927"/>
        <v>11</v>
      </c>
      <c r="CW354" s="736" t="str">
        <f t="shared" si="986"/>
        <v>BUKU PENGESAHAN BELANJA</v>
      </c>
      <c r="CX354" s="737">
        <f t="shared" si="987"/>
        <v>0</v>
      </c>
      <c r="CY354" s="769">
        <v>12</v>
      </c>
      <c r="CZ354" s="770" t="str">
        <f t="shared" si="948"/>
        <v>BUKU PENGEMBALIAN BELANJA</v>
      </c>
      <c r="DA354" s="771">
        <f t="shared" si="910"/>
        <v>0</v>
      </c>
      <c r="DB354" s="770">
        <f t="shared" si="909"/>
        <v>12</v>
      </c>
      <c r="DC354" s="770" t="str">
        <f t="shared" si="988"/>
        <v>BUKU PENGEMBALIAN BELANJA</v>
      </c>
      <c r="DD354" s="772">
        <f t="shared" si="989"/>
        <v>0</v>
      </c>
    </row>
    <row r="355" spans="1:108" ht="11.25" customHeight="1" x14ac:dyDescent="0.2">
      <c r="A355" s="647"/>
      <c r="B355" s="63"/>
      <c r="C355" s="677"/>
      <c r="D355" s="540"/>
      <c r="E355" s="648"/>
      <c r="F355" s="611"/>
      <c r="G355" s="649"/>
      <c r="H355" s="650"/>
      <c r="I355" s="542"/>
      <c r="J355" s="650"/>
      <c r="K355" s="650"/>
      <c r="L355" s="529"/>
      <c r="M355" s="650"/>
      <c r="N355" s="543"/>
      <c r="O355" s="651">
        <f t="shared" si="949"/>
        <v>0</v>
      </c>
      <c r="P355" s="1090">
        <f t="shared" si="950"/>
        <v>0</v>
      </c>
      <c r="Q355" s="641">
        <f t="shared" si="928"/>
        <v>0</v>
      </c>
      <c r="R355" s="640">
        <v>1</v>
      </c>
      <c r="S355" s="640" t="str">
        <f t="shared" si="929"/>
        <v>BUKU KAS UMUM</v>
      </c>
      <c r="T355" s="641">
        <f t="shared" si="930"/>
        <v>0</v>
      </c>
      <c r="U355" s="641">
        <f t="shared" si="931"/>
        <v>0</v>
      </c>
      <c r="V355" s="641">
        <f t="shared" si="932"/>
        <v>0</v>
      </c>
      <c r="W355" s="1082">
        <f t="shared" si="951"/>
        <v>0</v>
      </c>
      <c r="X355" s="641">
        <f t="shared" si="933"/>
        <v>0</v>
      </c>
      <c r="Y355" s="640">
        <f t="shared" si="952"/>
        <v>1</v>
      </c>
      <c r="Z355" s="640" t="str">
        <f t="shared" si="934"/>
        <v>BUKU KAS UMUM</v>
      </c>
      <c r="AA355" s="1083">
        <f t="shared" si="935"/>
        <v>0</v>
      </c>
      <c r="AB355" s="1055">
        <v>10</v>
      </c>
      <c r="AC355" s="1056" t="str">
        <f t="shared" si="953"/>
        <v>BUKU PEMBANTU PAJAK UP &amp; LS</v>
      </c>
      <c r="AD355" s="1057">
        <f t="shared" si="954"/>
        <v>0</v>
      </c>
      <c r="AE355" s="1057">
        <f t="shared" si="955"/>
        <v>0</v>
      </c>
      <c r="AF355" s="1057">
        <f t="shared" si="956"/>
        <v>0</v>
      </c>
      <c r="AG355" s="1057">
        <f t="shared" si="957"/>
        <v>0</v>
      </c>
      <c r="AH355" s="1057">
        <f t="shared" si="958"/>
        <v>0</v>
      </c>
      <c r="AI355" s="1058">
        <f t="shared" si="917"/>
        <v>10</v>
      </c>
      <c r="AJ355" s="1058" t="str">
        <f t="shared" si="959"/>
        <v>BUKU PEMBANTU PAJAK UP &amp; LS</v>
      </c>
      <c r="AK355" s="1059">
        <f t="shared" si="936"/>
        <v>0</v>
      </c>
      <c r="AL355" s="1014">
        <v>2</v>
      </c>
      <c r="AM355" s="1015" t="str">
        <f t="shared" si="960"/>
        <v>BUKU PEMBANTU KAS TUNAI</v>
      </c>
      <c r="AN355" s="1016">
        <f t="shared" si="937"/>
        <v>0</v>
      </c>
      <c r="AO355" s="1015">
        <f t="shared" si="918"/>
        <v>2</v>
      </c>
      <c r="AP355" s="1015" t="str">
        <f t="shared" si="961"/>
        <v>BUKU PEMBANTU KAS TUNAI</v>
      </c>
      <c r="AQ355" s="1017">
        <f t="shared" si="912"/>
        <v>0</v>
      </c>
      <c r="AR355" s="979">
        <v>3</v>
      </c>
      <c r="AS355" s="980" t="str">
        <f t="shared" si="962"/>
        <v>BUKU PEMBANTU BANK</v>
      </c>
      <c r="AT355" s="981">
        <f t="shared" si="938"/>
        <v>0</v>
      </c>
      <c r="AU355" s="981">
        <f t="shared" si="939"/>
        <v>0</v>
      </c>
      <c r="AV355" s="982">
        <f t="shared" si="963"/>
        <v>0</v>
      </c>
      <c r="AW355" s="983">
        <f t="shared" si="919"/>
        <v>3</v>
      </c>
      <c r="AX355" s="980" t="str">
        <f t="shared" si="964"/>
        <v>BUKU PEMBANTU BANK</v>
      </c>
      <c r="AY355" s="984">
        <f t="shared" si="940"/>
        <v>0</v>
      </c>
      <c r="AZ355" s="702">
        <v>4</v>
      </c>
      <c r="BA355" s="649" t="str">
        <f t="shared" si="965"/>
        <v>BUKU PEMBANTU BPP</v>
      </c>
      <c r="BB355" s="651">
        <f t="shared" si="913"/>
        <v>0</v>
      </c>
      <c r="BC355" s="650">
        <f t="shared" si="920"/>
        <v>4</v>
      </c>
      <c r="BD355" s="649" t="str">
        <f t="shared" si="966"/>
        <v>BUKU PEMBANTU BPP</v>
      </c>
      <c r="BE355" s="709">
        <f t="shared" si="914"/>
        <v>0</v>
      </c>
      <c r="BF355" s="944">
        <v>5</v>
      </c>
      <c r="BG355" s="945" t="str">
        <f t="shared" si="967"/>
        <v>BUKU PEMBANTU UANG PERSEDIAAN</v>
      </c>
      <c r="BH355" s="946">
        <f t="shared" si="941"/>
        <v>0</v>
      </c>
      <c r="BI355" s="945">
        <f t="shared" si="921"/>
        <v>5</v>
      </c>
      <c r="BJ355" s="947" t="str">
        <f t="shared" si="968"/>
        <v>BUKU PEMBANTU UANG PERSEDIAAN</v>
      </c>
      <c r="BK355" s="948">
        <f t="shared" si="915"/>
        <v>0</v>
      </c>
      <c r="BL355" s="909">
        <v>6</v>
      </c>
      <c r="BM355" s="910" t="str">
        <f t="shared" si="969"/>
        <v>BUKU PEMBANTU LS BENDAHARA</v>
      </c>
      <c r="BN355" s="911">
        <f t="shared" si="942"/>
        <v>0</v>
      </c>
      <c r="BO355" s="910">
        <f t="shared" si="922"/>
        <v>6</v>
      </c>
      <c r="BP355" s="912" t="str">
        <f t="shared" si="970"/>
        <v>BUKU PEMBANTU LS BENDAHARA</v>
      </c>
      <c r="BQ355" s="913">
        <f t="shared" si="943"/>
        <v>0</v>
      </c>
      <c r="BR355" s="702">
        <v>7</v>
      </c>
      <c r="BS355" s="650" t="str">
        <f t="shared" si="971"/>
        <v>BUKU PEMBANTU UANG MUKA PERJADIN</v>
      </c>
      <c r="BT355" s="651">
        <f t="shared" si="944"/>
        <v>0</v>
      </c>
      <c r="BU355" s="650">
        <f t="shared" si="923"/>
        <v>7</v>
      </c>
      <c r="BV355" s="649" t="str">
        <f t="shared" si="972"/>
        <v>BUKU PEMBANTU UANG MUKA PERJADIN</v>
      </c>
      <c r="BW355" s="709">
        <f t="shared" si="945"/>
        <v>0</v>
      </c>
      <c r="BX355" s="873">
        <v>8</v>
      </c>
      <c r="BY355" s="874" t="str">
        <f t="shared" si="973"/>
        <v>BUKU PEMBANTU PAJAK UP</v>
      </c>
      <c r="BZ355" s="875">
        <f t="shared" si="911"/>
        <v>0</v>
      </c>
      <c r="CA355" s="876">
        <f t="shared" si="924"/>
        <v>8</v>
      </c>
      <c r="CB355" s="874" t="str">
        <f t="shared" si="974"/>
        <v>BUKU PEMBANTU PAJAK UP</v>
      </c>
      <c r="CC355" s="877">
        <f t="shared" si="916"/>
        <v>0</v>
      </c>
      <c r="CD355" s="805">
        <v>9</v>
      </c>
      <c r="CE355" s="806" t="str">
        <f t="shared" si="975"/>
        <v>BUKU PEMBANTU BUNGA REKENING</v>
      </c>
      <c r="CF355" s="807">
        <f t="shared" si="946"/>
        <v>0</v>
      </c>
      <c r="CG355" s="806">
        <f t="shared" si="925"/>
        <v>9</v>
      </c>
      <c r="CH355" s="806" t="str">
        <f t="shared" si="976"/>
        <v>BUKU PEMBANTU BUNGA REKENING</v>
      </c>
      <c r="CI355" s="808">
        <f t="shared" si="947"/>
        <v>0</v>
      </c>
      <c r="CJ355" s="835">
        <v>10</v>
      </c>
      <c r="CK355" s="836" t="str">
        <f t="shared" si="977"/>
        <v>BUKU PEMBANTU PAJAK UP &amp; LS</v>
      </c>
      <c r="CL355" s="837">
        <f t="shared" si="978"/>
        <v>0</v>
      </c>
      <c r="CM355" s="836">
        <f t="shared" si="926"/>
        <v>10</v>
      </c>
      <c r="CN355" s="836" t="str">
        <f t="shared" si="979"/>
        <v>BUKU PEMBANTU PAJAK UP &amp; LS</v>
      </c>
      <c r="CO355" s="838">
        <f t="shared" si="980"/>
        <v>0</v>
      </c>
      <c r="CP355" s="786">
        <f t="shared" si="981"/>
        <v>0</v>
      </c>
      <c r="CQ355" s="787">
        <f t="shared" si="982"/>
        <v>0</v>
      </c>
      <c r="CR355" s="782">
        <f t="shared" si="983"/>
        <v>0</v>
      </c>
      <c r="CS355" s="733">
        <v>11</v>
      </c>
      <c r="CT355" s="734" t="str">
        <f t="shared" si="984"/>
        <v>BUKU PENGESAHAN BELANJA</v>
      </c>
      <c r="CU355" s="735">
        <f t="shared" si="985"/>
        <v>0</v>
      </c>
      <c r="CV355" s="734">
        <f t="shared" si="927"/>
        <v>11</v>
      </c>
      <c r="CW355" s="736" t="str">
        <f t="shared" si="986"/>
        <v>BUKU PENGESAHAN BELANJA</v>
      </c>
      <c r="CX355" s="737">
        <f t="shared" si="987"/>
        <v>0</v>
      </c>
      <c r="CY355" s="769">
        <v>12</v>
      </c>
      <c r="CZ355" s="770" t="str">
        <f t="shared" si="948"/>
        <v>BUKU PENGEMBALIAN BELANJA</v>
      </c>
      <c r="DA355" s="771">
        <f t="shared" si="910"/>
        <v>0</v>
      </c>
      <c r="DB355" s="770">
        <f t="shared" ref="DB355:DB418" si="990">CY355</f>
        <v>12</v>
      </c>
      <c r="DC355" s="770" t="str">
        <f t="shared" si="988"/>
        <v>BUKU PENGEMBALIAN BELANJA</v>
      </c>
      <c r="DD355" s="772">
        <f t="shared" si="989"/>
        <v>0</v>
      </c>
    </row>
    <row r="356" spans="1:108" ht="11.25" customHeight="1" x14ac:dyDescent="0.2">
      <c r="A356" s="647"/>
      <c r="B356" s="63"/>
      <c r="C356" s="677"/>
      <c r="D356" s="601"/>
      <c r="E356" s="648"/>
      <c r="F356" s="610"/>
      <c r="G356" s="649"/>
      <c r="H356" s="650"/>
      <c r="I356" s="542"/>
      <c r="J356" s="650"/>
      <c r="K356" s="650"/>
      <c r="L356" s="529"/>
      <c r="M356" s="543"/>
      <c r="N356" s="543"/>
      <c r="O356" s="651">
        <f t="shared" si="949"/>
        <v>0</v>
      </c>
      <c r="P356" s="1090">
        <f t="shared" si="950"/>
        <v>0</v>
      </c>
      <c r="Q356" s="641">
        <f t="shared" si="928"/>
        <v>0</v>
      </c>
      <c r="R356" s="640">
        <v>1</v>
      </c>
      <c r="S356" s="640" t="str">
        <f t="shared" si="929"/>
        <v>BUKU KAS UMUM</v>
      </c>
      <c r="T356" s="641">
        <f t="shared" si="930"/>
        <v>0</v>
      </c>
      <c r="U356" s="641">
        <f t="shared" si="931"/>
        <v>0</v>
      </c>
      <c r="V356" s="641">
        <f t="shared" si="932"/>
        <v>0</v>
      </c>
      <c r="W356" s="1082">
        <f t="shared" si="951"/>
        <v>0</v>
      </c>
      <c r="X356" s="641">
        <f t="shared" si="933"/>
        <v>0</v>
      </c>
      <c r="Y356" s="640">
        <f t="shared" si="952"/>
        <v>1</v>
      </c>
      <c r="Z356" s="640" t="str">
        <f t="shared" si="934"/>
        <v>BUKU KAS UMUM</v>
      </c>
      <c r="AA356" s="1083">
        <f t="shared" si="935"/>
        <v>0</v>
      </c>
      <c r="AB356" s="1055">
        <v>10</v>
      </c>
      <c r="AC356" s="1056" t="str">
        <f t="shared" si="953"/>
        <v>BUKU PEMBANTU PAJAK UP &amp; LS</v>
      </c>
      <c r="AD356" s="1057">
        <f t="shared" si="954"/>
        <v>0</v>
      </c>
      <c r="AE356" s="1057">
        <f t="shared" si="955"/>
        <v>0</v>
      </c>
      <c r="AF356" s="1057">
        <f t="shared" si="956"/>
        <v>0</v>
      </c>
      <c r="AG356" s="1057">
        <f t="shared" si="957"/>
        <v>0</v>
      </c>
      <c r="AH356" s="1057">
        <f t="shared" si="958"/>
        <v>0</v>
      </c>
      <c r="AI356" s="1058">
        <f t="shared" si="917"/>
        <v>10</v>
      </c>
      <c r="AJ356" s="1058" t="str">
        <f t="shared" si="959"/>
        <v>BUKU PEMBANTU PAJAK UP &amp; LS</v>
      </c>
      <c r="AK356" s="1059">
        <f t="shared" si="936"/>
        <v>0</v>
      </c>
      <c r="AL356" s="1014">
        <v>2</v>
      </c>
      <c r="AM356" s="1015" t="str">
        <f t="shared" si="960"/>
        <v>BUKU PEMBANTU KAS TUNAI</v>
      </c>
      <c r="AN356" s="1016">
        <f t="shared" si="937"/>
        <v>0</v>
      </c>
      <c r="AO356" s="1015">
        <f t="shared" si="918"/>
        <v>2</v>
      </c>
      <c r="AP356" s="1015" t="str">
        <f t="shared" si="961"/>
        <v>BUKU PEMBANTU KAS TUNAI</v>
      </c>
      <c r="AQ356" s="1017">
        <f t="shared" si="912"/>
        <v>0</v>
      </c>
      <c r="AR356" s="979">
        <v>3</v>
      </c>
      <c r="AS356" s="980" t="str">
        <f t="shared" si="962"/>
        <v>BUKU PEMBANTU BANK</v>
      </c>
      <c r="AT356" s="981">
        <f t="shared" si="938"/>
        <v>0</v>
      </c>
      <c r="AU356" s="981">
        <f t="shared" si="939"/>
        <v>0</v>
      </c>
      <c r="AV356" s="982">
        <f t="shared" si="963"/>
        <v>0</v>
      </c>
      <c r="AW356" s="983">
        <f t="shared" si="919"/>
        <v>3</v>
      </c>
      <c r="AX356" s="980" t="str">
        <f t="shared" si="964"/>
        <v>BUKU PEMBANTU BANK</v>
      </c>
      <c r="AY356" s="984">
        <f t="shared" si="940"/>
        <v>0</v>
      </c>
      <c r="AZ356" s="702">
        <v>4</v>
      </c>
      <c r="BA356" s="649" t="str">
        <f t="shared" si="965"/>
        <v>BUKU PEMBANTU BPP</v>
      </c>
      <c r="BB356" s="651">
        <f t="shared" si="913"/>
        <v>0</v>
      </c>
      <c r="BC356" s="650">
        <f t="shared" si="920"/>
        <v>4</v>
      </c>
      <c r="BD356" s="649" t="str">
        <f t="shared" si="966"/>
        <v>BUKU PEMBANTU BPP</v>
      </c>
      <c r="BE356" s="709">
        <f t="shared" si="914"/>
        <v>0</v>
      </c>
      <c r="BF356" s="944">
        <v>5</v>
      </c>
      <c r="BG356" s="945" t="str">
        <f t="shared" si="967"/>
        <v>BUKU PEMBANTU UANG PERSEDIAAN</v>
      </c>
      <c r="BH356" s="946">
        <f t="shared" si="941"/>
        <v>0</v>
      </c>
      <c r="BI356" s="945">
        <f t="shared" si="921"/>
        <v>5</v>
      </c>
      <c r="BJ356" s="947" t="str">
        <f t="shared" si="968"/>
        <v>BUKU PEMBANTU UANG PERSEDIAAN</v>
      </c>
      <c r="BK356" s="948">
        <f t="shared" si="915"/>
        <v>0</v>
      </c>
      <c r="BL356" s="909">
        <v>6</v>
      </c>
      <c r="BM356" s="910" t="str">
        <f t="shared" si="969"/>
        <v>BUKU PEMBANTU LS BENDAHARA</v>
      </c>
      <c r="BN356" s="911">
        <f t="shared" si="942"/>
        <v>0</v>
      </c>
      <c r="BO356" s="910">
        <f t="shared" si="922"/>
        <v>6</v>
      </c>
      <c r="BP356" s="912" t="str">
        <f t="shared" si="970"/>
        <v>BUKU PEMBANTU LS BENDAHARA</v>
      </c>
      <c r="BQ356" s="913">
        <f t="shared" si="943"/>
        <v>0</v>
      </c>
      <c r="BR356" s="702">
        <v>7</v>
      </c>
      <c r="BS356" s="650" t="str">
        <f t="shared" si="971"/>
        <v>BUKU PEMBANTU UANG MUKA PERJADIN</v>
      </c>
      <c r="BT356" s="651">
        <f t="shared" si="944"/>
        <v>0</v>
      </c>
      <c r="BU356" s="650">
        <f t="shared" si="923"/>
        <v>7</v>
      </c>
      <c r="BV356" s="649" t="str">
        <f t="shared" si="972"/>
        <v>BUKU PEMBANTU UANG MUKA PERJADIN</v>
      </c>
      <c r="BW356" s="709">
        <f t="shared" si="945"/>
        <v>0</v>
      </c>
      <c r="BX356" s="873">
        <v>8</v>
      </c>
      <c r="BY356" s="874" t="str">
        <f t="shared" si="973"/>
        <v>BUKU PEMBANTU PAJAK UP</v>
      </c>
      <c r="BZ356" s="875">
        <f t="shared" si="911"/>
        <v>0</v>
      </c>
      <c r="CA356" s="876">
        <f t="shared" si="924"/>
        <v>8</v>
      </c>
      <c r="CB356" s="874" t="str">
        <f t="shared" si="974"/>
        <v>BUKU PEMBANTU PAJAK UP</v>
      </c>
      <c r="CC356" s="877">
        <f t="shared" si="916"/>
        <v>0</v>
      </c>
      <c r="CD356" s="805">
        <v>9</v>
      </c>
      <c r="CE356" s="806" t="str">
        <f t="shared" si="975"/>
        <v>BUKU PEMBANTU BUNGA REKENING</v>
      </c>
      <c r="CF356" s="807">
        <f t="shared" si="946"/>
        <v>0</v>
      </c>
      <c r="CG356" s="806">
        <f t="shared" si="925"/>
        <v>9</v>
      </c>
      <c r="CH356" s="806" t="str">
        <f t="shared" si="976"/>
        <v>BUKU PEMBANTU BUNGA REKENING</v>
      </c>
      <c r="CI356" s="808">
        <f t="shared" si="947"/>
        <v>0</v>
      </c>
      <c r="CJ356" s="835">
        <v>10</v>
      </c>
      <c r="CK356" s="836" t="str">
        <f t="shared" si="977"/>
        <v>BUKU PEMBANTU PAJAK UP &amp; LS</v>
      </c>
      <c r="CL356" s="837">
        <f t="shared" si="978"/>
        <v>0</v>
      </c>
      <c r="CM356" s="836">
        <f t="shared" si="926"/>
        <v>10</v>
      </c>
      <c r="CN356" s="836" t="str">
        <f t="shared" si="979"/>
        <v>BUKU PEMBANTU PAJAK UP &amp; LS</v>
      </c>
      <c r="CO356" s="838">
        <f t="shared" si="980"/>
        <v>0</v>
      </c>
      <c r="CP356" s="786">
        <f t="shared" si="981"/>
        <v>0</v>
      </c>
      <c r="CQ356" s="787">
        <f t="shared" si="982"/>
        <v>0</v>
      </c>
      <c r="CR356" s="782">
        <f t="shared" si="983"/>
        <v>0</v>
      </c>
      <c r="CS356" s="733">
        <v>11</v>
      </c>
      <c r="CT356" s="734" t="str">
        <f t="shared" si="984"/>
        <v>BUKU PENGESAHAN BELANJA</v>
      </c>
      <c r="CU356" s="735">
        <f t="shared" si="985"/>
        <v>0</v>
      </c>
      <c r="CV356" s="734">
        <f t="shared" si="927"/>
        <v>11</v>
      </c>
      <c r="CW356" s="736" t="str">
        <f t="shared" si="986"/>
        <v>BUKU PENGESAHAN BELANJA</v>
      </c>
      <c r="CX356" s="737">
        <f t="shared" si="987"/>
        <v>0</v>
      </c>
      <c r="CY356" s="769">
        <v>12</v>
      </c>
      <c r="CZ356" s="770" t="str">
        <f t="shared" si="948"/>
        <v>BUKU PENGEMBALIAN BELANJA</v>
      </c>
      <c r="DA356" s="771">
        <f t="shared" si="910"/>
        <v>0</v>
      </c>
      <c r="DB356" s="770">
        <f t="shared" si="990"/>
        <v>12</v>
      </c>
      <c r="DC356" s="770" t="str">
        <f t="shared" si="988"/>
        <v>BUKU PENGEMBALIAN BELANJA</v>
      </c>
      <c r="DD356" s="772">
        <f t="shared" si="989"/>
        <v>0</v>
      </c>
    </row>
    <row r="357" spans="1:108" ht="11.25" customHeight="1" x14ac:dyDescent="0.2">
      <c r="A357" s="647"/>
      <c r="B357" s="63"/>
      <c r="C357" s="677"/>
      <c r="D357" s="540"/>
      <c r="E357" s="648"/>
      <c r="F357" s="610"/>
      <c r="G357" s="649"/>
      <c r="H357" s="650"/>
      <c r="I357" s="542"/>
      <c r="J357" s="650"/>
      <c r="K357" s="650"/>
      <c r="L357" s="529"/>
      <c r="M357" s="543"/>
      <c r="N357" s="543"/>
      <c r="O357" s="651">
        <f t="shared" si="949"/>
        <v>0</v>
      </c>
      <c r="P357" s="1090">
        <f t="shared" si="950"/>
        <v>0</v>
      </c>
      <c r="Q357" s="641">
        <f t="shared" si="928"/>
        <v>0</v>
      </c>
      <c r="R357" s="640">
        <v>1</v>
      </c>
      <c r="S357" s="640" t="str">
        <f t="shared" si="929"/>
        <v>BUKU KAS UMUM</v>
      </c>
      <c r="T357" s="641">
        <f t="shared" si="930"/>
        <v>0</v>
      </c>
      <c r="U357" s="641">
        <f t="shared" si="931"/>
        <v>0</v>
      </c>
      <c r="V357" s="641">
        <f t="shared" si="932"/>
        <v>0</v>
      </c>
      <c r="W357" s="1082">
        <f t="shared" si="951"/>
        <v>0</v>
      </c>
      <c r="X357" s="641">
        <f t="shared" si="933"/>
        <v>0</v>
      </c>
      <c r="Y357" s="640">
        <f t="shared" si="952"/>
        <v>1</v>
      </c>
      <c r="Z357" s="640" t="str">
        <f t="shared" si="934"/>
        <v>BUKU KAS UMUM</v>
      </c>
      <c r="AA357" s="1083">
        <f t="shared" si="935"/>
        <v>0</v>
      </c>
      <c r="AB357" s="1055">
        <v>10</v>
      </c>
      <c r="AC357" s="1056" t="str">
        <f t="shared" si="953"/>
        <v>BUKU PEMBANTU PAJAK UP &amp; LS</v>
      </c>
      <c r="AD357" s="1057">
        <f t="shared" si="954"/>
        <v>0</v>
      </c>
      <c r="AE357" s="1057">
        <f t="shared" si="955"/>
        <v>0</v>
      </c>
      <c r="AF357" s="1057">
        <f t="shared" si="956"/>
        <v>0</v>
      </c>
      <c r="AG357" s="1057">
        <f t="shared" si="957"/>
        <v>0</v>
      </c>
      <c r="AH357" s="1057">
        <f t="shared" si="958"/>
        <v>0</v>
      </c>
      <c r="AI357" s="1058">
        <f t="shared" si="917"/>
        <v>10</v>
      </c>
      <c r="AJ357" s="1058" t="str">
        <f t="shared" si="959"/>
        <v>BUKU PEMBANTU PAJAK UP &amp; LS</v>
      </c>
      <c r="AK357" s="1059">
        <f t="shared" si="936"/>
        <v>0</v>
      </c>
      <c r="AL357" s="1014">
        <v>2</v>
      </c>
      <c r="AM357" s="1015" t="str">
        <f t="shared" si="960"/>
        <v>BUKU PEMBANTU KAS TUNAI</v>
      </c>
      <c r="AN357" s="1016">
        <f t="shared" si="937"/>
        <v>0</v>
      </c>
      <c r="AO357" s="1015">
        <f t="shared" si="918"/>
        <v>2</v>
      </c>
      <c r="AP357" s="1015" t="str">
        <f t="shared" si="961"/>
        <v>BUKU PEMBANTU KAS TUNAI</v>
      </c>
      <c r="AQ357" s="1017">
        <f t="shared" si="912"/>
        <v>0</v>
      </c>
      <c r="AR357" s="979">
        <v>3</v>
      </c>
      <c r="AS357" s="980" t="str">
        <f t="shared" si="962"/>
        <v>BUKU PEMBANTU BANK</v>
      </c>
      <c r="AT357" s="981">
        <f t="shared" si="938"/>
        <v>0</v>
      </c>
      <c r="AU357" s="981">
        <f t="shared" si="939"/>
        <v>0</v>
      </c>
      <c r="AV357" s="982">
        <f t="shared" si="963"/>
        <v>0</v>
      </c>
      <c r="AW357" s="983">
        <f t="shared" si="919"/>
        <v>3</v>
      </c>
      <c r="AX357" s="980" t="str">
        <f t="shared" si="964"/>
        <v>BUKU PEMBANTU BANK</v>
      </c>
      <c r="AY357" s="984">
        <f t="shared" si="940"/>
        <v>0</v>
      </c>
      <c r="AZ357" s="702">
        <v>4</v>
      </c>
      <c r="BA357" s="649" t="str">
        <f t="shared" si="965"/>
        <v>BUKU PEMBANTU BPP</v>
      </c>
      <c r="BB357" s="651">
        <f t="shared" si="913"/>
        <v>0</v>
      </c>
      <c r="BC357" s="650">
        <f t="shared" si="920"/>
        <v>4</v>
      </c>
      <c r="BD357" s="649" t="str">
        <f t="shared" si="966"/>
        <v>BUKU PEMBANTU BPP</v>
      </c>
      <c r="BE357" s="709">
        <f t="shared" si="914"/>
        <v>0</v>
      </c>
      <c r="BF357" s="944">
        <v>5</v>
      </c>
      <c r="BG357" s="945" t="str">
        <f t="shared" si="967"/>
        <v>BUKU PEMBANTU UANG PERSEDIAAN</v>
      </c>
      <c r="BH357" s="946">
        <f t="shared" si="941"/>
        <v>0</v>
      </c>
      <c r="BI357" s="945">
        <f t="shared" si="921"/>
        <v>5</v>
      </c>
      <c r="BJ357" s="947" t="str">
        <f t="shared" si="968"/>
        <v>BUKU PEMBANTU UANG PERSEDIAAN</v>
      </c>
      <c r="BK357" s="948">
        <f t="shared" si="915"/>
        <v>0</v>
      </c>
      <c r="BL357" s="909">
        <v>6</v>
      </c>
      <c r="BM357" s="910" t="str">
        <f t="shared" si="969"/>
        <v>BUKU PEMBANTU LS BENDAHARA</v>
      </c>
      <c r="BN357" s="911">
        <f t="shared" si="942"/>
        <v>0</v>
      </c>
      <c r="BO357" s="910">
        <f t="shared" si="922"/>
        <v>6</v>
      </c>
      <c r="BP357" s="912" t="str">
        <f t="shared" si="970"/>
        <v>BUKU PEMBANTU LS BENDAHARA</v>
      </c>
      <c r="BQ357" s="913">
        <f t="shared" si="943"/>
        <v>0</v>
      </c>
      <c r="BR357" s="702">
        <v>7</v>
      </c>
      <c r="BS357" s="650" t="str">
        <f t="shared" si="971"/>
        <v>BUKU PEMBANTU UANG MUKA PERJADIN</v>
      </c>
      <c r="BT357" s="651">
        <f t="shared" si="944"/>
        <v>0</v>
      </c>
      <c r="BU357" s="650">
        <f t="shared" si="923"/>
        <v>7</v>
      </c>
      <c r="BV357" s="649" t="str">
        <f t="shared" si="972"/>
        <v>BUKU PEMBANTU UANG MUKA PERJADIN</v>
      </c>
      <c r="BW357" s="709">
        <f t="shared" si="945"/>
        <v>0</v>
      </c>
      <c r="BX357" s="873">
        <v>8</v>
      </c>
      <c r="BY357" s="874" t="str">
        <f t="shared" si="973"/>
        <v>BUKU PEMBANTU PAJAK UP</v>
      </c>
      <c r="BZ357" s="875">
        <f t="shared" si="911"/>
        <v>0</v>
      </c>
      <c r="CA357" s="876">
        <f t="shared" si="924"/>
        <v>8</v>
      </c>
      <c r="CB357" s="874" t="str">
        <f t="shared" si="974"/>
        <v>BUKU PEMBANTU PAJAK UP</v>
      </c>
      <c r="CC357" s="877">
        <f t="shared" si="916"/>
        <v>0</v>
      </c>
      <c r="CD357" s="805">
        <v>9</v>
      </c>
      <c r="CE357" s="806" t="str">
        <f t="shared" si="975"/>
        <v>BUKU PEMBANTU BUNGA REKENING</v>
      </c>
      <c r="CF357" s="807">
        <f t="shared" si="946"/>
        <v>0</v>
      </c>
      <c r="CG357" s="806">
        <f t="shared" si="925"/>
        <v>9</v>
      </c>
      <c r="CH357" s="806" t="str">
        <f t="shared" si="976"/>
        <v>BUKU PEMBANTU BUNGA REKENING</v>
      </c>
      <c r="CI357" s="808">
        <f t="shared" si="947"/>
        <v>0</v>
      </c>
      <c r="CJ357" s="835">
        <v>10</v>
      </c>
      <c r="CK357" s="836" t="str">
        <f t="shared" si="977"/>
        <v>BUKU PEMBANTU PAJAK UP &amp; LS</v>
      </c>
      <c r="CL357" s="837">
        <f t="shared" si="978"/>
        <v>0</v>
      </c>
      <c r="CM357" s="836">
        <f t="shared" si="926"/>
        <v>10</v>
      </c>
      <c r="CN357" s="836" t="str">
        <f t="shared" si="979"/>
        <v>BUKU PEMBANTU PAJAK UP &amp; LS</v>
      </c>
      <c r="CO357" s="838">
        <f t="shared" si="980"/>
        <v>0</v>
      </c>
      <c r="CP357" s="786">
        <f t="shared" si="981"/>
        <v>0</v>
      </c>
      <c r="CQ357" s="787">
        <f t="shared" si="982"/>
        <v>0</v>
      </c>
      <c r="CR357" s="782">
        <f t="shared" si="983"/>
        <v>0</v>
      </c>
      <c r="CS357" s="733">
        <v>11</v>
      </c>
      <c r="CT357" s="734" t="str">
        <f t="shared" si="984"/>
        <v>BUKU PENGESAHAN BELANJA</v>
      </c>
      <c r="CU357" s="735">
        <f t="shared" si="985"/>
        <v>0</v>
      </c>
      <c r="CV357" s="734">
        <f t="shared" si="927"/>
        <v>11</v>
      </c>
      <c r="CW357" s="736" t="str">
        <f t="shared" si="986"/>
        <v>BUKU PENGESAHAN BELANJA</v>
      </c>
      <c r="CX357" s="737">
        <f t="shared" si="987"/>
        <v>0</v>
      </c>
      <c r="CY357" s="769">
        <v>12</v>
      </c>
      <c r="CZ357" s="770" t="str">
        <f t="shared" si="948"/>
        <v>BUKU PENGEMBALIAN BELANJA</v>
      </c>
      <c r="DA357" s="771">
        <f t="shared" si="910"/>
        <v>0</v>
      </c>
      <c r="DB357" s="770">
        <f t="shared" si="990"/>
        <v>12</v>
      </c>
      <c r="DC357" s="770" t="str">
        <f t="shared" si="988"/>
        <v>BUKU PENGEMBALIAN BELANJA</v>
      </c>
      <c r="DD357" s="772">
        <f t="shared" si="989"/>
        <v>0</v>
      </c>
    </row>
    <row r="358" spans="1:108" x14ac:dyDescent="0.2">
      <c r="A358" s="647"/>
      <c r="B358" s="63"/>
      <c r="C358" s="677"/>
      <c r="D358" s="601"/>
      <c r="E358" s="648"/>
      <c r="F358" s="610"/>
      <c r="G358" s="649"/>
      <c r="H358" s="650"/>
      <c r="I358" s="542"/>
      <c r="J358" s="650"/>
      <c r="K358" s="650"/>
      <c r="L358" s="529"/>
      <c r="M358" s="543"/>
      <c r="N358" s="543"/>
      <c r="O358" s="651">
        <f t="shared" si="949"/>
        <v>0</v>
      </c>
      <c r="P358" s="1090">
        <f t="shared" si="950"/>
        <v>0</v>
      </c>
      <c r="Q358" s="641">
        <f t="shared" si="928"/>
        <v>0</v>
      </c>
      <c r="R358" s="640">
        <v>1</v>
      </c>
      <c r="S358" s="640" t="str">
        <f t="shared" si="929"/>
        <v>BUKU KAS UMUM</v>
      </c>
      <c r="T358" s="641">
        <f t="shared" si="930"/>
        <v>0</v>
      </c>
      <c r="U358" s="641">
        <f t="shared" si="931"/>
        <v>0</v>
      </c>
      <c r="V358" s="641">
        <f t="shared" si="932"/>
        <v>0</v>
      </c>
      <c r="W358" s="1082">
        <f t="shared" si="951"/>
        <v>0</v>
      </c>
      <c r="X358" s="641">
        <f t="shared" si="933"/>
        <v>0</v>
      </c>
      <c r="Y358" s="640">
        <f t="shared" si="952"/>
        <v>1</v>
      </c>
      <c r="Z358" s="640" t="str">
        <f t="shared" si="934"/>
        <v>BUKU KAS UMUM</v>
      </c>
      <c r="AA358" s="1083">
        <f t="shared" si="935"/>
        <v>0</v>
      </c>
      <c r="AB358" s="1055">
        <v>10</v>
      </c>
      <c r="AC358" s="1056" t="str">
        <f t="shared" si="953"/>
        <v>BUKU PEMBANTU PAJAK UP &amp; LS</v>
      </c>
      <c r="AD358" s="1057">
        <f t="shared" si="954"/>
        <v>0</v>
      </c>
      <c r="AE358" s="1057">
        <f t="shared" si="955"/>
        <v>0</v>
      </c>
      <c r="AF358" s="1057">
        <f t="shared" si="956"/>
        <v>0</v>
      </c>
      <c r="AG358" s="1057">
        <f t="shared" si="957"/>
        <v>0</v>
      </c>
      <c r="AH358" s="1057">
        <f t="shared" si="958"/>
        <v>0</v>
      </c>
      <c r="AI358" s="1058">
        <f t="shared" si="917"/>
        <v>10</v>
      </c>
      <c r="AJ358" s="1058" t="str">
        <f t="shared" si="959"/>
        <v>BUKU PEMBANTU PAJAK UP &amp; LS</v>
      </c>
      <c r="AK358" s="1059">
        <f t="shared" si="936"/>
        <v>0</v>
      </c>
      <c r="AL358" s="1014">
        <v>2</v>
      </c>
      <c r="AM358" s="1015" t="str">
        <f t="shared" si="960"/>
        <v>BUKU PEMBANTU KAS TUNAI</v>
      </c>
      <c r="AN358" s="1016">
        <f t="shared" si="937"/>
        <v>0</v>
      </c>
      <c r="AO358" s="1015">
        <f t="shared" si="918"/>
        <v>2</v>
      </c>
      <c r="AP358" s="1015" t="str">
        <f t="shared" si="961"/>
        <v>BUKU PEMBANTU KAS TUNAI</v>
      </c>
      <c r="AQ358" s="1017">
        <f t="shared" si="912"/>
        <v>0</v>
      </c>
      <c r="AR358" s="979">
        <v>3</v>
      </c>
      <c r="AS358" s="980" t="str">
        <f t="shared" si="962"/>
        <v>BUKU PEMBANTU BANK</v>
      </c>
      <c r="AT358" s="981">
        <f t="shared" si="938"/>
        <v>0</v>
      </c>
      <c r="AU358" s="981">
        <f t="shared" si="939"/>
        <v>0</v>
      </c>
      <c r="AV358" s="982">
        <f t="shared" si="963"/>
        <v>0</v>
      </c>
      <c r="AW358" s="983">
        <f t="shared" si="919"/>
        <v>3</v>
      </c>
      <c r="AX358" s="980" t="str">
        <f t="shared" si="964"/>
        <v>BUKU PEMBANTU BANK</v>
      </c>
      <c r="AY358" s="984">
        <f t="shared" si="940"/>
        <v>0</v>
      </c>
      <c r="AZ358" s="702">
        <v>4</v>
      </c>
      <c r="BA358" s="649" t="str">
        <f t="shared" si="965"/>
        <v>BUKU PEMBANTU BPP</v>
      </c>
      <c r="BB358" s="651">
        <f t="shared" si="913"/>
        <v>0</v>
      </c>
      <c r="BC358" s="650">
        <f t="shared" si="920"/>
        <v>4</v>
      </c>
      <c r="BD358" s="649" t="str">
        <f t="shared" si="966"/>
        <v>BUKU PEMBANTU BPP</v>
      </c>
      <c r="BE358" s="709">
        <f t="shared" si="914"/>
        <v>0</v>
      </c>
      <c r="BF358" s="944">
        <v>5</v>
      </c>
      <c r="BG358" s="945" t="str">
        <f t="shared" si="967"/>
        <v>BUKU PEMBANTU UANG PERSEDIAAN</v>
      </c>
      <c r="BH358" s="946">
        <f t="shared" si="941"/>
        <v>0</v>
      </c>
      <c r="BI358" s="945">
        <f t="shared" si="921"/>
        <v>5</v>
      </c>
      <c r="BJ358" s="947" t="str">
        <f t="shared" si="968"/>
        <v>BUKU PEMBANTU UANG PERSEDIAAN</v>
      </c>
      <c r="BK358" s="948">
        <f t="shared" si="915"/>
        <v>0</v>
      </c>
      <c r="BL358" s="909">
        <v>6</v>
      </c>
      <c r="BM358" s="910" t="str">
        <f t="shared" si="969"/>
        <v>BUKU PEMBANTU LS BENDAHARA</v>
      </c>
      <c r="BN358" s="911">
        <f t="shared" si="942"/>
        <v>0</v>
      </c>
      <c r="BO358" s="910">
        <f t="shared" si="922"/>
        <v>6</v>
      </c>
      <c r="BP358" s="912" t="str">
        <f t="shared" si="970"/>
        <v>BUKU PEMBANTU LS BENDAHARA</v>
      </c>
      <c r="BQ358" s="913">
        <f t="shared" si="943"/>
        <v>0</v>
      </c>
      <c r="BR358" s="702">
        <v>7</v>
      </c>
      <c r="BS358" s="650" t="str">
        <f t="shared" si="971"/>
        <v>BUKU PEMBANTU UANG MUKA PERJADIN</v>
      </c>
      <c r="BT358" s="651">
        <f t="shared" si="944"/>
        <v>0</v>
      </c>
      <c r="BU358" s="650">
        <f t="shared" si="923"/>
        <v>7</v>
      </c>
      <c r="BV358" s="649" t="str">
        <f t="shared" si="972"/>
        <v>BUKU PEMBANTU UANG MUKA PERJADIN</v>
      </c>
      <c r="BW358" s="709">
        <f t="shared" si="945"/>
        <v>0</v>
      </c>
      <c r="BX358" s="873">
        <v>8</v>
      </c>
      <c r="BY358" s="874" t="str">
        <f t="shared" si="973"/>
        <v>BUKU PEMBANTU PAJAK UP</v>
      </c>
      <c r="BZ358" s="875">
        <f t="shared" si="911"/>
        <v>0</v>
      </c>
      <c r="CA358" s="876">
        <f t="shared" si="924"/>
        <v>8</v>
      </c>
      <c r="CB358" s="874" t="str">
        <f t="shared" si="974"/>
        <v>BUKU PEMBANTU PAJAK UP</v>
      </c>
      <c r="CC358" s="877">
        <f t="shared" si="916"/>
        <v>0</v>
      </c>
      <c r="CD358" s="805">
        <v>9</v>
      </c>
      <c r="CE358" s="806" t="str">
        <f t="shared" si="975"/>
        <v>BUKU PEMBANTU BUNGA REKENING</v>
      </c>
      <c r="CF358" s="807">
        <f t="shared" si="946"/>
        <v>0</v>
      </c>
      <c r="CG358" s="806">
        <f t="shared" si="925"/>
        <v>9</v>
      </c>
      <c r="CH358" s="806" t="str">
        <f t="shared" si="976"/>
        <v>BUKU PEMBANTU BUNGA REKENING</v>
      </c>
      <c r="CI358" s="808">
        <f t="shared" si="947"/>
        <v>0</v>
      </c>
      <c r="CJ358" s="835">
        <v>10</v>
      </c>
      <c r="CK358" s="836" t="str">
        <f t="shared" si="977"/>
        <v>BUKU PEMBANTU PAJAK UP &amp; LS</v>
      </c>
      <c r="CL358" s="837">
        <f t="shared" si="978"/>
        <v>0</v>
      </c>
      <c r="CM358" s="836">
        <f t="shared" si="926"/>
        <v>10</v>
      </c>
      <c r="CN358" s="836" t="str">
        <f t="shared" si="979"/>
        <v>BUKU PEMBANTU PAJAK UP &amp; LS</v>
      </c>
      <c r="CO358" s="838">
        <f t="shared" si="980"/>
        <v>0</v>
      </c>
      <c r="CP358" s="786">
        <f t="shared" si="981"/>
        <v>0</v>
      </c>
      <c r="CQ358" s="787">
        <f t="shared" si="982"/>
        <v>0</v>
      </c>
      <c r="CR358" s="782">
        <f t="shared" si="983"/>
        <v>0</v>
      </c>
      <c r="CS358" s="733">
        <v>11</v>
      </c>
      <c r="CT358" s="734" t="str">
        <f t="shared" si="984"/>
        <v>BUKU PENGESAHAN BELANJA</v>
      </c>
      <c r="CU358" s="735">
        <f t="shared" si="985"/>
        <v>0</v>
      </c>
      <c r="CV358" s="734">
        <f t="shared" si="927"/>
        <v>11</v>
      </c>
      <c r="CW358" s="736" t="str">
        <f t="shared" si="986"/>
        <v>BUKU PENGESAHAN BELANJA</v>
      </c>
      <c r="CX358" s="737">
        <f t="shared" si="987"/>
        <v>0</v>
      </c>
      <c r="CY358" s="769">
        <v>12</v>
      </c>
      <c r="CZ358" s="770" t="str">
        <f t="shared" si="948"/>
        <v>BUKU PENGEMBALIAN BELANJA</v>
      </c>
      <c r="DA358" s="771">
        <f t="shared" si="910"/>
        <v>0</v>
      </c>
      <c r="DB358" s="770">
        <f t="shared" si="990"/>
        <v>12</v>
      </c>
      <c r="DC358" s="770" t="str">
        <f t="shared" si="988"/>
        <v>BUKU PENGEMBALIAN BELANJA</v>
      </c>
      <c r="DD358" s="772">
        <f t="shared" si="989"/>
        <v>0</v>
      </c>
    </row>
    <row r="359" spans="1:108" x14ac:dyDescent="0.2">
      <c r="A359" s="647"/>
      <c r="B359" s="63"/>
      <c r="C359" s="677"/>
      <c r="D359" s="540"/>
      <c r="E359" s="648"/>
      <c r="F359" s="610"/>
      <c r="G359" s="649"/>
      <c r="H359" s="650"/>
      <c r="I359" s="542"/>
      <c r="J359" s="650"/>
      <c r="K359" s="650"/>
      <c r="L359" s="529"/>
      <c r="M359" s="543"/>
      <c r="N359" s="543"/>
      <c r="O359" s="651">
        <f t="shared" si="949"/>
        <v>0</v>
      </c>
      <c r="P359" s="1090">
        <f t="shared" si="950"/>
        <v>0</v>
      </c>
      <c r="Q359" s="641">
        <f t="shared" si="928"/>
        <v>0</v>
      </c>
      <c r="R359" s="640">
        <v>1</v>
      </c>
      <c r="S359" s="640" t="str">
        <f t="shared" si="929"/>
        <v>BUKU KAS UMUM</v>
      </c>
      <c r="T359" s="641">
        <f t="shared" si="930"/>
        <v>0</v>
      </c>
      <c r="U359" s="641">
        <f t="shared" si="931"/>
        <v>0</v>
      </c>
      <c r="V359" s="641">
        <f t="shared" si="932"/>
        <v>0</v>
      </c>
      <c r="W359" s="1082">
        <f t="shared" si="951"/>
        <v>0</v>
      </c>
      <c r="X359" s="641">
        <f t="shared" si="933"/>
        <v>0</v>
      </c>
      <c r="Y359" s="640">
        <f t="shared" si="952"/>
        <v>1</v>
      </c>
      <c r="Z359" s="640" t="str">
        <f t="shared" si="934"/>
        <v>BUKU KAS UMUM</v>
      </c>
      <c r="AA359" s="1083">
        <f t="shared" si="935"/>
        <v>0</v>
      </c>
      <c r="AB359" s="1055">
        <v>10</v>
      </c>
      <c r="AC359" s="1056" t="str">
        <f t="shared" si="953"/>
        <v>BUKU PEMBANTU PAJAK UP &amp; LS</v>
      </c>
      <c r="AD359" s="1057">
        <f t="shared" si="954"/>
        <v>0</v>
      </c>
      <c r="AE359" s="1057">
        <f t="shared" si="955"/>
        <v>0</v>
      </c>
      <c r="AF359" s="1057">
        <f t="shared" si="956"/>
        <v>0</v>
      </c>
      <c r="AG359" s="1057">
        <f t="shared" si="957"/>
        <v>0</v>
      </c>
      <c r="AH359" s="1057">
        <f t="shared" si="958"/>
        <v>0</v>
      </c>
      <c r="AI359" s="1058">
        <f t="shared" si="917"/>
        <v>10</v>
      </c>
      <c r="AJ359" s="1058" t="str">
        <f t="shared" si="959"/>
        <v>BUKU PEMBANTU PAJAK UP &amp; LS</v>
      </c>
      <c r="AK359" s="1059">
        <f t="shared" si="936"/>
        <v>0</v>
      </c>
      <c r="AL359" s="1014">
        <v>2</v>
      </c>
      <c r="AM359" s="1015" t="str">
        <f t="shared" si="960"/>
        <v>BUKU PEMBANTU KAS TUNAI</v>
      </c>
      <c r="AN359" s="1016">
        <f t="shared" si="937"/>
        <v>0</v>
      </c>
      <c r="AO359" s="1015">
        <f t="shared" si="918"/>
        <v>2</v>
      </c>
      <c r="AP359" s="1015" t="str">
        <f t="shared" si="961"/>
        <v>BUKU PEMBANTU KAS TUNAI</v>
      </c>
      <c r="AQ359" s="1017">
        <f t="shared" si="912"/>
        <v>0</v>
      </c>
      <c r="AR359" s="979">
        <v>3</v>
      </c>
      <c r="AS359" s="980" t="str">
        <f t="shared" si="962"/>
        <v>BUKU PEMBANTU BANK</v>
      </c>
      <c r="AT359" s="981">
        <f t="shared" si="938"/>
        <v>0</v>
      </c>
      <c r="AU359" s="981">
        <f t="shared" si="939"/>
        <v>0</v>
      </c>
      <c r="AV359" s="982">
        <f t="shared" si="963"/>
        <v>0</v>
      </c>
      <c r="AW359" s="983">
        <f t="shared" si="919"/>
        <v>3</v>
      </c>
      <c r="AX359" s="980" t="str">
        <f t="shared" si="964"/>
        <v>BUKU PEMBANTU BANK</v>
      </c>
      <c r="AY359" s="984">
        <f t="shared" si="940"/>
        <v>0</v>
      </c>
      <c r="AZ359" s="702">
        <v>4</v>
      </c>
      <c r="BA359" s="649" t="str">
        <f t="shared" si="965"/>
        <v>BUKU PEMBANTU BPP</v>
      </c>
      <c r="BB359" s="651">
        <f t="shared" si="913"/>
        <v>0</v>
      </c>
      <c r="BC359" s="650">
        <f t="shared" si="920"/>
        <v>4</v>
      </c>
      <c r="BD359" s="649" t="str">
        <f t="shared" si="966"/>
        <v>BUKU PEMBANTU BPP</v>
      </c>
      <c r="BE359" s="709">
        <f t="shared" si="914"/>
        <v>0</v>
      </c>
      <c r="BF359" s="944">
        <v>5</v>
      </c>
      <c r="BG359" s="945" t="str">
        <f t="shared" si="967"/>
        <v>BUKU PEMBANTU UANG PERSEDIAAN</v>
      </c>
      <c r="BH359" s="946">
        <f t="shared" si="941"/>
        <v>0</v>
      </c>
      <c r="BI359" s="945">
        <f t="shared" si="921"/>
        <v>5</v>
      </c>
      <c r="BJ359" s="947" t="str">
        <f t="shared" si="968"/>
        <v>BUKU PEMBANTU UANG PERSEDIAAN</v>
      </c>
      <c r="BK359" s="948">
        <f t="shared" si="915"/>
        <v>0</v>
      </c>
      <c r="BL359" s="909">
        <v>6</v>
      </c>
      <c r="BM359" s="910" t="str">
        <f t="shared" si="969"/>
        <v>BUKU PEMBANTU LS BENDAHARA</v>
      </c>
      <c r="BN359" s="911">
        <f t="shared" si="942"/>
        <v>0</v>
      </c>
      <c r="BO359" s="910">
        <f t="shared" si="922"/>
        <v>6</v>
      </c>
      <c r="BP359" s="912" t="str">
        <f t="shared" si="970"/>
        <v>BUKU PEMBANTU LS BENDAHARA</v>
      </c>
      <c r="BQ359" s="913">
        <f t="shared" si="943"/>
        <v>0</v>
      </c>
      <c r="BR359" s="702">
        <v>7</v>
      </c>
      <c r="BS359" s="650" t="str">
        <f t="shared" si="971"/>
        <v>BUKU PEMBANTU UANG MUKA PERJADIN</v>
      </c>
      <c r="BT359" s="651">
        <f t="shared" si="944"/>
        <v>0</v>
      </c>
      <c r="BU359" s="650">
        <f t="shared" si="923"/>
        <v>7</v>
      </c>
      <c r="BV359" s="649" t="str">
        <f t="shared" si="972"/>
        <v>BUKU PEMBANTU UANG MUKA PERJADIN</v>
      </c>
      <c r="BW359" s="709">
        <f t="shared" si="945"/>
        <v>0</v>
      </c>
      <c r="BX359" s="873">
        <v>8</v>
      </c>
      <c r="BY359" s="874" t="str">
        <f t="shared" si="973"/>
        <v>BUKU PEMBANTU PAJAK UP</v>
      </c>
      <c r="BZ359" s="875">
        <f t="shared" si="911"/>
        <v>0</v>
      </c>
      <c r="CA359" s="876">
        <f t="shared" si="924"/>
        <v>8</v>
      </c>
      <c r="CB359" s="874" t="str">
        <f t="shared" si="974"/>
        <v>BUKU PEMBANTU PAJAK UP</v>
      </c>
      <c r="CC359" s="877">
        <f t="shared" si="916"/>
        <v>0</v>
      </c>
      <c r="CD359" s="805">
        <v>9</v>
      </c>
      <c r="CE359" s="806" t="str">
        <f t="shared" si="975"/>
        <v>BUKU PEMBANTU BUNGA REKENING</v>
      </c>
      <c r="CF359" s="807">
        <f t="shared" si="946"/>
        <v>0</v>
      </c>
      <c r="CG359" s="806">
        <f t="shared" si="925"/>
        <v>9</v>
      </c>
      <c r="CH359" s="806" t="str">
        <f t="shared" si="976"/>
        <v>BUKU PEMBANTU BUNGA REKENING</v>
      </c>
      <c r="CI359" s="808">
        <f t="shared" si="947"/>
        <v>0</v>
      </c>
      <c r="CJ359" s="835">
        <v>10</v>
      </c>
      <c r="CK359" s="836" t="str">
        <f t="shared" si="977"/>
        <v>BUKU PEMBANTU PAJAK UP &amp; LS</v>
      </c>
      <c r="CL359" s="837">
        <f t="shared" si="978"/>
        <v>0</v>
      </c>
      <c r="CM359" s="836">
        <f t="shared" si="926"/>
        <v>10</v>
      </c>
      <c r="CN359" s="836" t="str">
        <f t="shared" si="979"/>
        <v>BUKU PEMBANTU PAJAK UP &amp; LS</v>
      </c>
      <c r="CO359" s="838">
        <f t="shared" si="980"/>
        <v>0</v>
      </c>
      <c r="CP359" s="786">
        <f t="shared" si="981"/>
        <v>0</v>
      </c>
      <c r="CQ359" s="787">
        <f t="shared" si="982"/>
        <v>0</v>
      </c>
      <c r="CR359" s="782">
        <f t="shared" si="983"/>
        <v>0</v>
      </c>
      <c r="CS359" s="733">
        <v>11</v>
      </c>
      <c r="CT359" s="734" t="str">
        <f t="shared" si="984"/>
        <v>BUKU PENGESAHAN BELANJA</v>
      </c>
      <c r="CU359" s="735">
        <f t="shared" si="985"/>
        <v>0</v>
      </c>
      <c r="CV359" s="734">
        <f t="shared" si="927"/>
        <v>11</v>
      </c>
      <c r="CW359" s="736" t="str">
        <f t="shared" si="986"/>
        <v>BUKU PENGESAHAN BELANJA</v>
      </c>
      <c r="CX359" s="737">
        <f t="shared" si="987"/>
        <v>0</v>
      </c>
      <c r="CY359" s="769">
        <v>12</v>
      </c>
      <c r="CZ359" s="770" t="str">
        <f t="shared" si="948"/>
        <v>BUKU PENGEMBALIAN BELANJA</v>
      </c>
      <c r="DA359" s="771">
        <f t="shared" si="910"/>
        <v>0</v>
      </c>
      <c r="DB359" s="770">
        <f t="shared" si="990"/>
        <v>12</v>
      </c>
      <c r="DC359" s="770" t="str">
        <f t="shared" si="988"/>
        <v>BUKU PENGEMBALIAN BELANJA</v>
      </c>
      <c r="DD359" s="772">
        <f t="shared" si="989"/>
        <v>0</v>
      </c>
    </row>
    <row r="360" spans="1:108" x14ac:dyDescent="0.2">
      <c r="A360" s="647"/>
      <c r="B360" s="63"/>
      <c r="C360" s="677"/>
      <c r="D360" s="601"/>
      <c r="E360" s="648"/>
      <c r="F360" s="610"/>
      <c r="G360" s="649"/>
      <c r="H360" s="650"/>
      <c r="I360" s="542"/>
      <c r="J360" s="650"/>
      <c r="K360" s="650"/>
      <c r="L360" s="529"/>
      <c r="M360" s="543"/>
      <c r="N360" s="543"/>
      <c r="O360" s="651">
        <f t="shared" si="949"/>
        <v>0</v>
      </c>
      <c r="P360" s="1090">
        <f t="shared" si="950"/>
        <v>0</v>
      </c>
      <c r="Q360" s="641">
        <f t="shared" si="928"/>
        <v>0</v>
      </c>
      <c r="R360" s="640">
        <v>1</v>
      </c>
      <c r="S360" s="640" t="str">
        <f t="shared" si="929"/>
        <v>BUKU KAS UMUM</v>
      </c>
      <c r="T360" s="641">
        <f t="shared" si="930"/>
        <v>0</v>
      </c>
      <c r="U360" s="641">
        <f t="shared" si="931"/>
        <v>0</v>
      </c>
      <c r="V360" s="641">
        <f t="shared" si="932"/>
        <v>0</v>
      </c>
      <c r="W360" s="1082">
        <f t="shared" si="951"/>
        <v>0</v>
      </c>
      <c r="X360" s="641">
        <f t="shared" si="933"/>
        <v>0</v>
      </c>
      <c r="Y360" s="640">
        <f t="shared" si="952"/>
        <v>1</v>
      </c>
      <c r="Z360" s="640" t="str">
        <f t="shared" si="934"/>
        <v>BUKU KAS UMUM</v>
      </c>
      <c r="AA360" s="1083">
        <f t="shared" si="935"/>
        <v>0</v>
      </c>
      <c r="AB360" s="1055">
        <v>10</v>
      </c>
      <c r="AC360" s="1056" t="str">
        <f t="shared" si="953"/>
        <v>BUKU PEMBANTU PAJAK UP &amp; LS</v>
      </c>
      <c r="AD360" s="1057">
        <f t="shared" si="954"/>
        <v>0</v>
      </c>
      <c r="AE360" s="1057">
        <f t="shared" si="955"/>
        <v>0</v>
      </c>
      <c r="AF360" s="1057">
        <f t="shared" si="956"/>
        <v>0</v>
      </c>
      <c r="AG360" s="1057">
        <f t="shared" si="957"/>
        <v>0</v>
      </c>
      <c r="AH360" s="1057">
        <f t="shared" si="958"/>
        <v>0</v>
      </c>
      <c r="AI360" s="1058">
        <f t="shared" si="917"/>
        <v>10</v>
      </c>
      <c r="AJ360" s="1058" t="str">
        <f t="shared" si="959"/>
        <v>BUKU PEMBANTU PAJAK UP &amp; LS</v>
      </c>
      <c r="AK360" s="1059">
        <f t="shared" si="936"/>
        <v>0</v>
      </c>
      <c r="AL360" s="1014">
        <v>2</v>
      </c>
      <c r="AM360" s="1015" t="str">
        <f t="shared" si="960"/>
        <v>BUKU PEMBANTU KAS TUNAI</v>
      </c>
      <c r="AN360" s="1016">
        <f t="shared" si="937"/>
        <v>0</v>
      </c>
      <c r="AO360" s="1015">
        <f t="shared" si="918"/>
        <v>2</v>
      </c>
      <c r="AP360" s="1015" t="str">
        <f t="shared" si="961"/>
        <v>BUKU PEMBANTU KAS TUNAI</v>
      </c>
      <c r="AQ360" s="1017">
        <f t="shared" si="912"/>
        <v>0</v>
      </c>
      <c r="AR360" s="979">
        <v>3</v>
      </c>
      <c r="AS360" s="980" t="str">
        <f t="shared" si="962"/>
        <v>BUKU PEMBANTU BANK</v>
      </c>
      <c r="AT360" s="981">
        <f t="shared" si="938"/>
        <v>0</v>
      </c>
      <c r="AU360" s="981">
        <f t="shared" si="939"/>
        <v>0</v>
      </c>
      <c r="AV360" s="982">
        <f t="shared" si="963"/>
        <v>0</v>
      </c>
      <c r="AW360" s="983">
        <f t="shared" si="919"/>
        <v>3</v>
      </c>
      <c r="AX360" s="980" t="str">
        <f t="shared" si="964"/>
        <v>BUKU PEMBANTU BANK</v>
      </c>
      <c r="AY360" s="984">
        <f t="shared" si="940"/>
        <v>0</v>
      </c>
      <c r="AZ360" s="702">
        <v>4</v>
      </c>
      <c r="BA360" s="649" t="str">
        <f t="shared" si="965"/>
        <v>BUKU PEMBANTU BPP</v>
      </c>
      <c r="BB360" s="651">
        <f t="shared" si="913"/>
        <v>0</v>
      </c>
      <c r="BC360" s="650">
        <f t="shared" si="920"/>
        <v>4</v>
      </c>
      <c r="BD360" s="649" t="str">
        <f t="shared" si="966"/>
        <v>BUKU PEMBANTU BPP</v>
      </c>
      <c r="BE360" s="709">
        <f t="shared" si="914"/>
        <v>0</v>
      </c>
      <c r="BF360" s="944">
        <v>5</v>
      </c>
      <c r="BG360" s="945" t="str">
        <f t="shared" si="967"/>
        <v>BUKU PEMBANTU UANG PERSEDIAAN</v>
      </c>
      <c r="BH360" s="946">
        <f t="shared" si="941"/>
        <v>0</v>
      </c>
      <c r="BI360" s="945">
        <f t="shared" si="921"/>
        <v>5</v>
      </c>
      <c r="BJ360" s="947" t="str">
        <f t="shared" si="968"/>
        <v>BUKU PEMBANTU UANG PERSEDIAAN</v>
      </c>
      <c r="BK360" s="948">
        <f t="shared" si="915"/>
        <v>0</v>
      </c>
      <c r="BL360" s="909">
        <v>6</v>
      </c>
      <c r="BM360" s="910" t="str">
        <f t="shared" si="969"/>
        <v>BUKU PEMBANTU LS BENDAHARA</v>
      </c>
      <c r="BN360" s="911">
        <f t="shared" si="942"/>
        <v>0</v>
      </c>
      <c r="BO360" s="910">
        <f t="shared" si="922"/>
        <v>6</v>
      </c>
      <c r="BP360" s="912" t="str">
        <f t="shared" si="970"/>
        <v>BUKU PEMBANTU LS BENDAHARA</v>
      </c>
      <c r="BQ360" s="913">
        <f t="shared" si="943"/>
        <v>0</v>
      </c>
      <c r="BR360" s="702">
        <v>7</v>
      </c>
      <c r="BS360" s="650" t="str">
        <f t="shared" si="971"/>
        <v>BUKU PEMBANTU UANG MUKA PERJADIN</v>
      </c>
      <c r="BT360" s="651">
        <f t="shared" si="944"/>
        <v>0</v>
      </c>
      <c r="BU360" s="650">
        <f t="shared" si="923"/>
        <v>7</v>
      </c>
      <c r="BV360" s="649" t="str">
        <f t="shared" si="972"/>
        <v>BUKU PEMBANTU UANG MUKA PERJADIN</v>
      </c>
      <c r="BW360" s="709">
        <f t="shared" si="945"/>
        <v>0</v>
      </c>
      <c r="BX360" s="873">
        <v>8</v>
      </c>
      <c r="BY360" s="874" t="str">
        <f t="shared" si="973"/>
        <v>BUKU PEMBANTU PAJAK UP</v>
      </c>
      <c r="BZ360" s="875">
        <f t="shared" si="911"/>
        <v>0</v>
      </c>
      <c r="CA360" s="876">
        <f t="shared" si="924"/>
        <v>8</v>
      </c>
      <c r="CB360" s="874" t="str">
        <f t="shared" si="974"/>
        <v>BUKU PEMBANTU PAJAK UP</v>
      </c>
      <c r="CC360" s="877">
        <f t="shared" si="916"/>
        <v>0</v>
      </c>
      <c r="CD360" s="805">
        <v>9</v>
      </c>
      <c r="CE360" s="806" t="str">
        <f t="shared" si="975"/>
        <v>BUKU PEMBANTU BUNGA REKENING</v>
      </c>
      <c r="CF360" s="807">
        <f t="shared" si="946"/>
        <v>0</v>
      </c>
      <c r="CG360" s="806">
        <f t="shared" si="925"/>
        <v>9</v>
      </c>
      <c r="CH360" s="806" t="str">
        <f t="shared" si="976"/>
        <v>BUKU PEMBANTU BUNGA REKENING</v>
      </c>
      <c r="CI360" s="808">
        <f t="shared" si="947"/>
        <v>0</v>
      </c>
      <c r="CJ360" s="835">
        <v>10</v>
      </c>
      <c r="CK360" s="836" t="str">
        <f t="shared" si="977"/>
        <v>BUKU PEMBANTU PAJAK UP &amp; LS</v>
      </c>
      <c r="CL360" s="837">
        <f t="shared" si="978"/>
        <v>0</v>
      </c>
      <c r="CM360" s="836">
        <f t="shared" si="926"/>
        <v>10</v>
      </c>
      <c r="CN360" s="836" t="str">
        <f t="shared" si="979"/>
        <v>BUKU PEMBANTU PAJAK UP &amp; LS</v>
      </c>
      <c r="CO360" s="838">
        <f t="shared" si="980"/>
        <v>0</v>
      </c>
      <c r="CP360" s="786">
        <f t="shared" si="981"/>
        <v>0</v>
      </c>
      <c r="CQ360" s="787">
        <f t="shared" si="982"/>
        <v>0</v>
      </c>
      <c r="CR360" s="782">
        <f t="shared" si="983"/>
        <v>0</v>
      </c>
      <c r="CS360" s="733">
        <v>11</v>
      </c>
      <c r="CT360" s="734" t="str">
        <f t="shared" si="984"/>
        <v>BUKU PENGESAHAN BELANJA</v>
      </c>
      <c r="CU360" s="735">
        <f t="shared" si="985"/>
        <v>0</v>
      </c>
      <c r="CV360" s="734">
        <f t="shared" si="927"/>
        <v>11</v>
      </c>
      <c r="CW360" s="736" t="str">
        <f t="shared" si="986"/>
        <v>BUKU PENGESAHAN BELANJA</v>
      </c>
      <c r="CX360" s="737">
        <f t="shared" si="987"/>
        <v>0</v>
      </c>
      <c r="CY360" s="769">
        <v>12</v>
      </c>
      <c r="CZ360" s="770" t="str">
        <f t="shared" si="948"/>
        <v>BUKU PENGEMBALIAN BELANJA</v>
      </c>
      <c r="DA360" s="771">
        <f t="shared" si="910"/>
        <v>0</v>
      </c>
      <c r="DB360" s="770">
        <f t="shared" si="990"/>
        <v>12</v>
      </c>
      <c r="DC360" s="770" t="str">
        <f t="shared" si="988"/>
        <v>BUKU PENGEMBALIAN BELANJA</v>
      </c>
      <c r="DD360" s="772">
        <f t="shared" si="989"/>
        <v>0</v>
      </c>
    </row>
    <row r="361" spans="1:108" ht="11.25" customHeight="1" x14ac:dyDescent="0.2">
      <c r="A361" s="647"/>
      <c r="B361" s="63"/>
      <c r="C361" s="677"/>
      <c r="D361" s="540"/>
      <c r="E361" s="648"/>
      <c r="F361" s="610"/>
      <c r="G361" s="649"/>
      <c r="H361" s="650"/>
      <c r="I361" s="542"/>
      <c r="J361" s="650"/>
      <c r="K361" s="650"/>
      <c r="L361" s="529"/>
      <c r="M361" s="543"/>
      <c r="N361" s="543"/>
      <c r="O361" s="651">
        <f t="shared" si="949"/>
        <v>0</v>
      </c>
      <c r="P361" s="1090">
        <f t="shared" si="950"/>
        <v>0</v>
      </c>
      <c r="Q361" s="641">
        <f t="shared" si="928"/>
        <v>0</v>
      </c>
      <c r="R361" s="640">
        <v>1</v>
      </c>
      <c r="S361" s="640" t="str">
        <f t="shared" si="929"/>
        <v>BUKU KAS UMUM</v>
      </c>
      <c r="T361" s="641">
        <f t="shared" si="930"/>
        <v>0</v>
      </c>
      <c r="U361" s="641">
        <f t="shared" si="931"/>
        <v>0</v>
      </c>
      <c r="V361" s="641">
        <f t="shared" si="932"/>
        <v>0</v>
      </c>
      <c r="W361" s="1082">
        <f t="shared" si="951"/>
        <v>0</v>
      </c>
      <c r="X361" s="641">
        <f t="shared" si="933"/>
        <v>0</v>
      </c>
      <c r="Y361" s="640">
        <f t="shared" si="952"/>
        <v>1</v>
      </c>
      <c r="Z361" s="640" t="str">
        <f t="shared" si="934"/>
        <v>BUKU KAS UMUM</v>
      </c>
      <c r="AA361" s="1083">
        <f t="shared" si="935"/>
        <v>0</v>
      </c>
      <c r="AB361" s="1055">
        <v>10</v>
      </c>
      <c r="AC361" s="1056" t="str">
        <f t="shared" si="953"/>
        <v>BUKU PEMBANTU PAJAK UP &amp; LS</v>
      </c>
      <c r="AD361" s="1057">
        <f t="shared" si="954"/>
        <v>0</v>
      </c>
      <c r="AE361" s="1057">
        <f t="shared" si="955"/>
        <v>0</v>
      </c>
      <c r="AF361" s="1057">
        <f t="shared" si="956"/>
        <v>0</v>
      </c>
      <c r="AG361" s="1057">
        <f t="shared" si="957"/>
        <v>0</v>
      </c>
      <c r="AH361" s="1057">
        <f t="shared" si="958"/>
        <v>0</v>
      </c>
      <c r="AI361" s="1058">
        <f t="shared" si="917"/>
        <v>10</v>
      </c>
      <c r="AJ361" s="1058" t="str">
        <f t="shared" si="959"/>
        <v>BUKU PEMBANTU PAJAK UP &amp; LS</v>
      </c>
      <c r="AK361" s="1059">
        <f t="shared" si="936"/>
        <v>0</v>
      </c>
      <c r="AL361" s="1014">
        <v>2</v>
      </c>
      <c r="AM361" s="1015" t="str">
        <f t="shared" si="960"/>
        <v>BUKU PEMBANTU KAS TUNAI</v>
      </c>
      <c r="AN361" s="1016">
        <f t="shared" si="937"/>
        <v>0</v>
      </c>
      <c r="AO361" s="1015">
        <f t="shared" si="918"/>
        <v>2</v>
      </c>
      <c r="AP361" s="1015" t="str">
        <f t="shared" si="961"/>
        <v>BUKU PEMBANTU KAS TUNAI</v>
      </c>
      <c r="AQ361" s="1017">
        <f t="shared" si="912"/>
        <v>0</v>
      </c>
      <c r="AR361" s="979">
        <v>3</v>
      </c>
      <c r="AS361" s="980" t="str">
        <f t="shared" si="962"/>
        <v>BUKU PEMBANTU BANK</v>
      </c>
      <c r="AT361" s="981">
        <f t="shared" si="938"/>
        <v>0</v>
      </c>
      <c r="AU361" s="981">
        <f t="shared" si="939"/>
        <v>0</v>
      </c>
      <c r="AV361" s="982">
        <f t="shared" si="963"/>
        <v>0</v>
      </c>
      <c r="AW361" s="983">
        <f t="shared" si="919"/>
        <v>3</v>
      </c>
      <c r="AX361" s="980" t="str">
        <f t="shared" si="964"/>
        <v>BUKU PEMBANTU BANK</v>
      </c>
      <c r="AY361" s="984">
        <f t="shared" si="940"/>
        <v>0</v>
      </c>
      <c r="AZ361" s="702">
        <v>4</v>
      </c>
      <c r="BA361" s="649" t="str">
        <f t="shared" si="965"/>
        <v>BUKU PEMBANTU BPP</v>
      </c>
      <c r="BB361" s="651">
        <f t="shared" si="913"/>
        <v>0</v>
      </c>
      <c r="BC361" s="650">
        <f t="shared" si="920"/>
        <v>4</v>
      </c>
      <c r="BD361" s="649" t="str">
        <f t="shared" si="966"/>
        <v>BUKU PEMBANTU BPP</v>
      </c>
      <c r="BE361" s="709">
        <f t="shared" si="914"/>
        <v>0</v>
      </c>
      <c r="BF361" s="944">
        <v>5</v>
      </c>
      <c r="BG361" s="945" t="str">
        <f t="shared" si="967"/>
        <v>BUKU PEMBANTU UANG PERSEDIAAN</v>
      </c>
      <c r="BH361" s="946">
        <f t="shared" si="941"/>
        <v>0</v>
      </c>
      <c r="BI361" s="945">
        <f t="shared" si="921"/>
        <v>5</v>
      </c>
      <c r="BJ361" s="947" t="str">
        <f t="shared" si="968"/>
        <v>BUKU PEMBANTU UANG PERSEDIAAN</v>
      </c>
      <c r="BK361" s="948">
        <f t="shared" si="915"/>
        <v>0</v>
      </c>
      <c r="BL361" s="909">
        <v>6</v>
      </c>
      <c r="BM361" s="910" t="str">
        <f t="shared" si="969"/>
        <v>BUKU PEMBANTU LS BENDAHARA</v>
      </c>
      <c r="BN361" s="911">
        <f t="shared" si="942"/>
        <v>0</v>
      </c>
      <c r="BO361" s="910">
        <f t="shared" si="922"/>
        <v>6</v>
      </c>
      <c r="BP361" s="912" t="str">
        <f t="shared" si="970"/>
        <v>BUKU PEMBANTU LS BENDAHARA</v>
      </c>
      <c r="BQ361" s="913">
        <f t="shared" si="943"/>
        <v>0</v>
      </c>
      <c r="BR361" s="702">
        <v>7</v>
      </c>
      <c r="BS361" s="650" t="str">
        <f t="shared" si="971"/>
        <v>BUKU PEMBANTU UANG MUKA PERJADIN</v>
      </c>
      <c r="BT361" s="651">
        <f t="shared" si="944"/>
        <v>0</v>
      </c>
      <c r="BU361" s="650">
        <f t="shared" si="923"/>
        <v>7</v>
      </c>
      <c r="BV361" s="649" t="str">
        <f t="shared" si="972"/>
        <v>BUKU PEMBANTU UANG MUKA PERJADIN</v>
      </c>
      <c r="BW361" s="709">
        <f t="shared" si="945"/>
        <v>0</v>
      </c>
      <c r="BX361" s="873">
        <v>8</v>
      </c>
      <c r="BY361" s="874" t="str">
        <f t="shared" si="973"/>
        <v>BUKU PEMBANTU PAJAK UP</v>
      </c>
      <c r="BZ361" s="875">
        <f t="shared" si="911"/>
        <v>0</v>
      </c>
      <c r="CA361" s="876">
        <f t="shared" si="924"/>
        <v>8</v>
      </c>
      <c r="CB361" s="874" t="str">
        <f t="shared" si="974"/>
        <v>BUKU PEMBANTU PAJAK UP</v>
      </c>
      <c r="CC361" s="877">
        <f t="shared" si="916"/>
        <v>0</v>
      </c>
      <c r="CD361" s="805">
        <v>9</v>
      </c>
      <c r="CE361" s="806" t="str">
        <f t="shared" si="975"/>
        <v>BUKU PEMBANTU BUNGA REKENING</v>
      </c>
      <c r="CF361" s="807">
        <f t="shared" si="946"/>
        <v>0</v>
      </c>
      <c r="CG361" s="806">
        <f t="shared" si="925"/>
        <v>9</v>
      </c>
      <c r="CH361" s="806" t="str">
        <f t="shared" si="976"/>
        <v>BUKU PEMBANTU BUNGA REKENING</v>
      </c>
      <c r="CI361" s="808">
        <f t="shared" si="947"/>
        <v>0</v>
      </c>
      <c r="CJ361" s="835">
        <v>10</v>
      </c>
      <c r="CK361" s="836" t="str">
        <f t="shared" si="977"/>
        <v>BUKU PEMBANTU PAJAK UP &amp; LS</v>
      </c>
      <c r="CL361" s="837">
        <f t="shared" si="978"/>
        <v>0</v>
      </c>
      <c r="CM361" s="836">
        <f t="shared" si="926"/>
        <v>10</v>
      </c>
      <c r="CN361" s="836" t="str">
        <f t="shared" si="979"/>
        <v>BUKU PEMBANTU PAJAK UP &amp; LS</v>
      </c>
      <c r="CO361" s="838">
        <f t="shared" si="980"/>
        <v>0</v>
      </c>
      <c r="CP361" s="786">
        <f t="shared" si="981"/>
        <v>0</v>
      </c>
      <c r="CQ361" s="787">
        <f t="shared" si="982"/>
        <v>0</v>
      </c>
      <c r="CR361" s="782">
        <f t="shared" si="983"/>
        <v>0</v>
      </c>
      <c r="CS361" s="733">
        <v>11</v>
      </c>
      <c r="CT361" s="734" t="str">
        <f t="shared" si="984"/>
        <v>BUKU PENGESAHAN BELANJA</v>
      </c>
      <c r="CU361" s="735">
        <f t="shared" si="985"/>
        <v>0</v>
      </c>
      <c r="CV361" s="734">
        <f t="shared" si="927"/>
        <v>11</v>
      </c>
      <c r="CW361" s="736" t="str">
        <f t="shared" si="986"/>
        <v>BUKU PENGESAHAN BELANJA</v>
      </c>
      <c r="CX361" s="737">
        <f t="shared" si="987"/>
        <v>0</v>
      </c>
      <c r="CY361" s="769">
        <v>12</v>
      </c>
      <c r="CZ361" s="770" t="str">
        <f t="shared" si="948"/>
        <v>BUKU PENGEMBALIAN BELANJA</v>
      </c>
      <c r="DA361" s="771">
        <f t="shared" si="910"/>
        <v>0</v>
      </c>
      <c r="DB361" s="770">
        <f t="shared" si="990"/>
        <v>12</v>
      </c>
      <c r="DC361" s="770" t="str">
        <f t="shared" si="988"/>
        <v>BUKU PENGEMBALIAN BELANJA</v>
      </c>
      <c r="DD361" s="772">
        <f t="shared" si="989"/>
        <v>0</v>
      </c>
    </row>
    <row r="362" spans="1:108" ht="11.25" customHeight="1" x14ac:dyDescent="0.2">
      <c r="A362" s="647"/>
      <c r="B362" s="63"/>
      <c r="C362" s="677"/>
      <c r="D362" s="601"/>
      <c r="E362" s="648"/>
      <c r="F362" s="610"/>
      <c r="G362" s="649"/>
      <c r="H362" s="650"/>
      <c r="I362" s="542"/>
      <c r="J362" s="650"/>
      <c r="K362" s="650"/>
      <c r="L362" s="529"/>
      <c r="M362" s="543"/>
      <c r="N362" s="543"/>
      <c r="O362" s="651">
        <f t="shared" si="949"/>
        <v>0</v>
      </c>
      <c r="P362" s="1090">
        <f t="shared" si="950"/>
        <v>0</v>
      </c>
      <c r="Q362" s="641">
        <f t="shared" si="928"/>
        <v>0</v>
      </c>
      <c r="R362" s="640">
        <v>1</v>
      </c>
      <c r="S362" s="640" t="str">
        <f t="shared" si="929"/>
        <v>BUKU KAS UMUM</v>
      </c>
      <c r="T362" s="641">
        <f t="shared" si="930"/>
        <v>0</v>
      </c>
      <c r="U362" s="641">
        <f t="shared" si="931"/>
        <v>0</v>
      </c>
      <c r="V362" s="641">
        <f t="shared" si="932"/>
        <v>0</v>
      </c>
      <c r="W362" s="1082">
        <f t="shared" si="951"/>
        <v>0</v>
      </c>
      <c r="X362" s="641">
        <f t="shared" si="933"/>
        <v>0</v>
      </c>
      <c r="Y362" s="640">
        <f t="shared" si="952"/>
        <v>1</v>
      </c>
      <c r="Z362" s="640" t="str">
        <f t="shared" si="934"/>
        <v>BUKU KAS UMUM</v>
      </c>
      <c r="AA362" s="1083">
        <f t="shared" si="935"/>
        <v>0</v>
      </c>
      <c r="AB362" s="1055">
        <v>10</v>
      </c>
      <c r="AC362" s="1056" t="str">
        <f t="shared" si="953"/>
        <v>BUKU PEMBANTU PAJAK UP &amp; LS</v>
      </c>
      <c r="AD362" s="1057">
        <f t="shared" si="954"/>
        <v>0</v>
      </c>
      <c r="AE362" s="1057">
        <f t="shared" si="955"/>
        <v>0</v>
      </c>
      <c r="AF362" s="1057">
        <f t="shared" si="956"/>
        <v>0</v>
      </c>
      <c r="AG362" s="1057">
        <f t="shared" si="957"/>
        <v>0</v>
      </c>
      <c r="AH362" s="1057">
        <f t="shared" si="958"/>
        <v>0</v>
      </c>
      <c r="AI362" s="1058">
        <f t="shared" si="917"/>
        <v>10</v>
      </c>
      <c r="AJ362" s="1058" t="str">
        <f t="shared" si="959"/>
        <v>BUKU PEMBANTU PAJAK UP &amp; LS</v>
      </c>
      <c r="AK362" s="1059">
        <f t="shared" si="936"/>
        <v>0</v>
      </c>
      <c r="AL362" s="1014">
        <v>2</v>
      </c>
      <c r="AM362" s="1015" t="str">
        <f t="shared" si="960"/>
        <v>BUKU PEMBANTU KAS TUNAI</v>
      </c>
      <c r="AN362" s="1016">
        <f t="shared" si="937"/>
        <v>0</v>
      </c>
      <c r="AO362" s="1015">
        <f t="shared" si="918"/>
        <v>2</v>
      </c>
      <c r="AP362" s="1015" t="str">
        <f t="shared" si="961"/>
        <v>BUKU PEMBANTU KAS TUNAI</v>
      </c>
      <c r="AQ362" s="1017">
        <f t="shared" si="912"/>
        <v>0</v>
      </c>
      <c r="AR362" s="979">
        <v>3</v>
      </c>
      <c r="AS362" s="980" t="str">
        <f t="shared" si="962"/>
        <v>BUKU PEMBANTU BANK</v>
      </c>
      <c r="AT362" s="981">
        <f t="shared" si="938"/>
        <v>0</v>
      </c>
      <c r="AU362" s="981">
        <f t="shared" si="939"/>
        <v>0</v>
      </c>
      <c r="AV362" s="982">
        <f t="shared" si="963"/>
        <v>0</v>
      </c>
      <c r="AW362" s="983">
        <f t="shared" si="919"/>
        <v>3</v>
      </c>
      <c r="AX362" s="980" t="str">
        <f t="shared" si="964"/>
        <v>BUKU PEMBANTU BANK</v>
      </c>
      <c r="AY362" s="984">
        <f t="shared" si="940"/>
        <v>0</v>
      </c>
      <c r="AZ362" s="702">
        <v>4</v>
      </c>
      <c r="BA362" s="649" t="str">
        <f t="shared" si="965"/>
        <v>BUKU PEMBANTU BPP</v>
      </c>
      <c r="BB362" s="651">
        <f t="shared" si="913"/>
        <v>0</v>
      </c>
      <c r="BC362" s="650">
        <f t="shared" si="920"/>
        <v>4</v>
      </c>
      <c r="BD362" s="649" t="str">
        <f t="shared" si="966"/>
        <v>BUKU PEMBANTU BPP</v>
      </c>
      <c r="BE362" s="709">
        <f t="shared" si="914"/>
        <v>0</v>
      </c>
      <c r="BF362" s="944">
        <v>5</v>
      </c>
      <c r="BG362" s="945" t="str">
        <f t="shared" si="967"/>
        <v>BUKU PEMBANTU UANG PERSEDIAAN</v>
      </c>
      <c r="BH362" s="946">
        <f t="shared" si="941"/>
        <v>0</v>
      </c>
      <c r="BI362" s="945">
        <f t="shared" si="921"/>
        <v>5</v>
      </c>
      <c r="BJ362" s="947" t="str">
        <f t="shared" si="968"/>
        <v>BUKU PEMBANTU UANG PERSEDIAAN</v>
      </c>
      <c r="BK362" s="948">
        <f t="shared" si="915"/>
        <v>0</v>
      </c>
      <c r="BL362" s="909">
        <v>6</v>
      </c>
      <c r="BM362" s="910" t="str">
        <f t="shared" si="969"/>
        <v>BUKU PEMBANTU LS BENDAHARA</v>
      </c>
      <c r="BN362" s="911">
        <f t="shared" si="942"/>
        <v>0</v>
      </c>
      <c r="BO362" s="910">
        <f t="shared" si="922"/>
        <v>6</v>
      </c>
      <c r="BP362" s="912" t="str">
        <f t="shared" si="970"/>
        <v>BUKU PEMBANTU LS BENDAHARA</v>
      </c>
      <c r="BQ362" s="913">
        <f t="shared" si="943"/>
        <v>0</v>
      </c>
      <c r="BR362" s="702">
        <v>7</v>
      </c>
      <c r="BS362" s="650" t="str">
        <f t="shared" si="971"/>
        <v>BUKU PEMBANTU UANG MUKA PERJADIN</v>
      </c>
      <c r="BT362" s="651">
        <f t="shared" si="944"/>
        <v>0</v>
      </c>
      <c r="BU362" s="650">
        <f t="shared" si="923"/>
        <v>7</v>
      </c>
      <c r="BV362" s="649" t="str">
        <f t="shared" si="972"/>
        <v>BUKU PEMBANTU UANG MUKA PERJADIN</v>
      </c>
      <c r="BW362" s="709">
        <f t="shared" si="945"/>
        <v>0</v>
      </c>
      <c r="BX362" s="873">
        <v>8</v>
      </c>
      <c r="BY362" s="874" t="str">
        <f t="shared" si="973"/>
        <v>BUKU PEMBANTU PAJAK UP</v>
      </c>
      <c r="BZ362" s="875">
        <f t="shared" si="911"/>
        <v>0</v>
      </c>
      <c r="CA362" s="876">
        <f t="shared" si="924"/>
        <v>8</v>
      </c>
      <c r="CB362" s="874" t="str">
        <f t="shared" si="974"/>
        <v>BUKU PEMBANTU PAJAK UP</v>
      </c>
      <c r="CC362" s="877">
        <f t="shared" si="916"/>
        <v>0</v>
      </c>
      <c r="CD362" s="805">
        <v>9</v>
      </c>
      <c r="CE362" s="806" t="str">
        <f t="shared" si="975"/>
        <v>BUKU PEMBANTU BUNGA REKENING</v>
      </c>
      <c r="CF362" s="807">
        <f t="shared" si="946"/>
        <v>0</v>
      </c>
      <c r="CG362" s="806">
        <f t="shared" si="925"/>
        <v>9</v>
      </c>
      <c r="CH362" s="806" t="str">
        <f t="shared" si="976"/>
        <v>BUKU PEMBANTU BUNGA REKENING</v>
      </c>
      <c r="CI362" s="808">
        <f t="shared" si="947"/>
        <v>0</v>
      </c>
      <c r="CJ362" s="835">
        <v>10</v>
      </c>
      <c r="CK362" s="836" t="str">
        <f t="shared" si="977"/>
        <v>BUKU PEMBANTU PAJAK UP &amp; LS</v>
      </c>
      <c r="CL362" s="837">
        <f t="shared" si="978"/>
        <v>0</v>
      </c>
      <c r="CM362" s="836">
        <f t="shared" si="926"/>
        <v>10</v>
      </c>
      <c r="CN362" s="836" t="str">
        <f t="shared" si="979"/>
        <v>BUKU PEMBANTU PAJAK UP &amp; LS</v>
      </c>
      <c r="CO362" s="838">
        <f t="shared" si="980"/>
        <v>0</v>
      </c>
      <c r="CP362" s="786">
        <f t="shared" si="981"/>
        <v>0</v>
      </c>
      <c r="CQ362" s="787">
        <f t="shared" si="982"/>
        <v>0</v>
      </c>
      <c r="CR362" s="782">
        <f t="shared" si="983"/>
        <v>0</v>
      </c>
      <c r="CS362" s="733">
        <v>11</v>
      </c>
      <c r="CT362" s="734" t="str">
        <f t="shared" si="984"/>
        <v>BUKU PENGESAHAN BELANJA</v>
      </c>
      <c r="CU362" s="735">
        <f t="shared" si="985"/>
        <v>0</v>
      </c>
      <c r="CV362" s="734">
        <f t="shared" si="927"/>
        <v>11</v>
      </c>
      <c r="CW362" s="736" t="str">
        <f t="shared" si="986"/>
        <v>BUKU PENGESAHAN BELANJA</v>
      </c>
      <c r="CX362" s="737">
        <f t="shared" si="987"/>
        <v>0</v>
      </c>
      <c r="CY362" s="769">
        <v>12</v>
      </c>
      <c r="CZ362" s="770" t="str">
        <f t="shared" si="948"/>
        <v>BUKU PENGEMBALIAN BELANJA</v>
      </c>
      <c r="DA362" s="771">
        <f t="shared" si="910"/>
        <v>0</v>
      </c>
      <c r="DB362" s="770">
        <f t="shared" si="990"/>
        <v>12</v>
      </c>
      <c r="DC362" s="770" t="str">
        <f t="shared" si="988"/>
        <v>BUKU PENGEMBALIAN BELANJA</v>
      </c>
      <c r="DD362" s="772">
        <f t="shared" si="989"/>
        <v>0</v>
      </c>
    </row>
    <row r="363" spans="1:108" ht="11.25" customHeight="1" x14ac:dyDescent="0.2">
      <c r="A363" s="647"/>
      <c r="B363" s="63"/>
      <c r="C363" s="677"/>
      <c r="D363" s="540"/>
      <c r="E363" s="648"/>
      <c r="F363" s="610"/>
      <c r="G363" s="649"/>
      <c r="H363" s="650"/>
      <c r="I363" s="542"/>
      <c r="J363" s="650"/>
      <c r="K363" s="650"/>
      <c r="L363" s="529"/>
      <c r="M363" s="650"/>
      <c r="N363" s="543"/>
      <c r="O363" s="651">
        <f t="shared" si="949"/>
        <v>0</v>
      </c>
      <c r="P363" s="1090">
        <f t="shared" si="950"/>
        <v>0</v>
      </c>
      <c r="Q363" s="641">
        <f t="shared" si="928"/>
        <v>0</v>
      </c>
      <c r="R363" s="640">
        <v>1</v>
      </c>
      <c r="S363" s="640" t="str">
        <f t="shared" si="929"/>
        <v>BUKU KAS UMUM</v>
      </c>
      <c r="T363" s="641">
        <f t="shared" si="930"/>
        <v>0</v>
      </c>
      <c r="U363" s="641">
        <f t="shared" si="931"/>
        <v>0</v>
      </c>
      <c r="V363" s="641">
        <f t="shared" si="932"/>
        <v>0</v>
      </c>
      <c r="W363" s="1082">
        <f t="shared" si="951"/>
        <v>0</v>
      </c>
      <c r="X363" s="641">
        <f t="shared" si="933"/>
        <v>0</v>
      </c>
      <c r="Y363" s="640">
        <f t="shared" si="952"/>
        <v>1</v>
      </c>
      <c r="Z363" s="640" t="str">
        <f t="shared" si="934"/>
        <v>BUKU KAS UMUM</v>
      </c>
      <c r="AA363" s="1083">
        <f t="shared" si="935"/>
        <v>0</v>
      </c>
      <c r="AB363" s="1055">
        <v>10</v>
      </c>
      <c r="AC363" s="1056" t="str">
        <f t="shared" si="953"/>
        <v>BUKU PEMBANTU PAJAK UP &amp; LS</v>
      </c>
      <c r="AD363" s="1057">
        <f t="shared" si="954"/>
        <v>0</v>
      </c>
      <c r="AE363" s="1057">
        <f t="shared" si="955"/>
        <v>0</v>
      </c>
      <c r="AF363" s="1057">
        <f t="shared" si="956"/>
        <v>0</v>
      </c>
      <c r="AG363" s="1057">
        <f t="shared" si="957"/>
        <v>0</v>
      </c>
      <c r="AH363" s="1057">
        <f t="shared" si="958"/>
        <v>0</v>
      </c>
      <c r="AI363" s="1058">
        <f t="shared" si="917"/>
        <v>10</v>
      </c>
      <c r="AJ363" s="1058" t="str">
        <f t="shared" si="959"/>
        <v>BUKU PEMBANTU PAJAK UP &amp; LS</v>
      </c>
      <c r="AK363" s="1059">
        <f t="shared" si="936"/>
        <v>0</v>
      </c>
      <c r="AL363" s="1014">
        <v>2</v>
      </c>
      <c r="AM363" s="1015" t="str">
        <f t="shared" si="960"/>
        <v>BUKU PEMBANTU KAS TUNAI</v>
      </c>
      <c r="AN363" s="1016">
        <f t="shared" si="937"/>
        <v>0</v>
      </c>
      <c r="AO363" s="1015">
        <f t="shared" si="918"/>
        <v>2</v>
      </c>
      <c r="AP363" s="1015" t="str">
        <f t="shared" si="961"/>
        <v>BUKU PEMBANTU KAS TUNAI</v>
      </c>
      <c r="AQ363" s="1017">
        <f t="shared" si="912"/>
        <v>0</v>
      </c>
      <c r="AR363" s="979">
        <v>3</v>
      </c>
      <c r="AS363" s="980" t="str">
        <f t="shared" si="962"/>
        <v>BUKU PEMBANTU BANK</v>
      </c>
      <c r="AT363" s="981">
        <f t="shared" si="938"/>
        <v>0</v>
      </c>
      <c r="AU363" s="981">
        <f t="shared" si="939"/>
        <v>0</v>
      </c>
      <c r="AV363" s="982">
        <f t="shared" si="963"/>
        <v>0</v>
      </c>
      <c r="AW363" s="983">
        <f t="shared" si="919"/>
        <v>3</v>
      </c>
      <c r="AX363" s="980" t="str">
        <f t="shared" si="964"/>
        <v>BUKU PEMBANTU BANK</v>
      </c>
      <c r="AY363" s="984">
        <f t="shared" si="940"/>
        <v>0</v>
      </c>
      <c r="AZ363" s="702">
        <v>4</v>
      </c>
      <c r="BA363" s="649" t="str">
        <f t="shared" si="965"/>
        <v>BUKU PEMBANTU BPP</v>
      </c>
      <c r="BB363" s="651">
        <f t="shared" si="913"/>
        <v>0</v>
      </c>
      <c r="BC363" s="650">
        <f t="shared" si="920"/>
        <v>4</v>
      </c>
      <c r="BD363" s="649" t="str">
        <f t="shared" si="966"/>
        <v>BUKU PEMBANTU BPP</v>
      </c>
      <c r="BE363" s="709">
        <f t="shared" si="914"/>
        <v>0</v>
      </c>
      <c r="BF363" s="944">
        <v>5</v>
      </c>
      <c r="BG363" s="945" t="str">
        <f t="shared" si="967"/>
        <v>BUKU PEMBANTU UANG PERSEDIAAN</v>
      </c>
      <c r="BH363" s="946">
        <f t="shared" si="941"/>
        <v>0</v>
      </c>
      <c r="BI363" s="945">
        <f t="shared" si="921"/>
        <v>5</v>
      </c>
      <c r="BJ363" s="947" t="str">
        <f t="shared" si="968"/>
        <v>BUKU PEMBANTU UANG PERSEDIAAN</v>
      </c>
      <c r="BK363" s="948">
        <f t="shared" si="915"/>
        <v>0</v>
      </c>
      <c r="BL363" s="909">
        <v>6</v>
      </c>
      <c r="BM363" s="910" t="str">
        <f t="shared" si="969"/>
        <v>BUKU PEMBANTU LS BENDAHARA</v>
      </c>
      <c r="BN363" s="911">
        <f t="shared" si="942"/>
        <v>0</v>
      </c>
      <c r="BO363" s="910">
        <f t="shared" si="922"/>
        <v>6</v>
      </c>
      <c r="BP363" s="912" t="str">
        <f t="shared" si="970"/>
        <v>BUKU PEMBANTU LS BENDAHARA</v>
      </c>
      <c r="BQ363" s="913">
        <f t="shared" si="943"/>
        <v>0</v>
      </c>
      <c r="BR363" s="702">
        <v>7</v>
      </c>
      <c r="BS363" s="650" t="str">
        <f t="shared" si="971"/>
        <v>BUKU PEMBANTU UANG MUKA PERJADIN</v>
      </c>
      <c r="BT363" s="651">
        <f t="shared" si="944"/>
        <v>0</v>
      </c>
      <c r="BU363" s="650">
        <f t="shared" si="923"/>
        <v>7</v>
      </c>
      <c r="BV363" s="649" t="str">
        <f t="shared" si="972"/>
        <v>BUKU PEMBANTU UANG MUKA PERJADIN</v>
      </c>
      <c r="BW363" s="709">
        <f t="shared" si="945"/>
        <v>0</v>
      </c>
      <c r="BX363" s="873">
        <v>8</v>
      </c>
      <c r="BY363" s="874" t="str">
        <f t="shared" si="973"/>
        <v>BUKU PEMBANTU PAJAK UP</v>
      </c>
      <c r="BZ363" s="875">
        <f t="shared" si="911"/>
        <v>0</v>
      </c>
      <c r="CA363" s="876">
        <f t="shared" si="924"/>
        <v>8</v>
      </c>
      <c r="CB363" s="874" t="str">
        <f t="shared" si="974"/>
        <v>BUKU PEMBANTU PAJAK UP</v>
      </c>
      <c r="CC363" s="877">
        <f t="shared" si="916"/>
        <v>0</v>
      </c>
      <c r="CD363" s="805">
        <v>9</v>
      </c>
      <c r="CE363" s="806" t="str">
        <f t="shared" si="975"/>
        <v>BUKU PEMBANTU BUNGA REKENING</v>
      </c>
      <c r="CF363" s="807">
        <f t="shared" si="946"/>
        <v>0</v>
      </c>
      <c r="CG363" s="806">
        <f t="shared" si="925"/>
        <v>9</v>
      </c>
      <c r="CH363" s="806" t="str">
        <f t="shared" si="976"/>
        <v>BUKU PEMBANTU BUNGA REKENING</v>
      </c>
      <c r="CI363" s="808">
        <f t="shared" si="947"/>
        <v>0</v>
      </c>
      <c r="CJ363" s="835">
        <v>10</v>
      </c>
      <c r="CK363" s="836" t="str">
        <f t="shared" si="977"/>
        <v>BUKU PEMBANTU PAJAK UP &amp; LS</v>
      </c>
      <c r="CL363" s="837">
        <f t="shared" si="978"/>
        <v>0</v>
      </c>
      <c r="CM363" s="836">
        <f t="shared" si="926"/>
        <v>10</v>
      </c>
      <c r="CN363" s="836" t="str">
        <f t="shared" si="979"/>
        <v>BUKU PEMBANTU PAJAK UP &amp; LS</v>
      </c>
      <c r="CO363" s="838">
        <f t="shared" si="980"/>
        <v>0</v>
      </c>
      <c r="CP363" s="786">
        <f t="shared" si="981"/>
        <v>0</v>
      </c>
      <c r="CQ363" s="787">
        <f t="shared" si="982"/>
        <v>0</v>
      </c>
      <c r="CR363" s="782">
        <f t="shared" si="983"/>
        <v>0</v>
      </c>
      <c r="CS363" s="733">
        <v>11</v>
      </c>
      <c r="CT363" s="734" t="str">
        <f t="shared" si="984"/>
        <v>BUKU PENGESAHAN BELANJA</v>
      </c>
      <c r="CU363" s="735">
        <f t="shared" si="985"/>
        <v>0</v>
      </c>
      <c r="CV363" s="734">
        <f t="shared" si="927"/>
        <v>11</v>
      </c>
      <c r="CW363" s="736" t="str">
        <f t="shared" si="986"/>
        <v>BUKU PENGESAHAN BELANJA</v>
      </c>
      <c r="CX363" s="737">
        <f t="shared" si="987"/>
        <v>0</v>
      </c>
      <c r="CY363" s="769">
        <v>12</v>
      </c>
      <c r="CZ363" s="770" t="str">
        <f t="shared" si="948"/>
        <v>BUKU PENGEMBALIAN BELANJA</v>
      </c>
      <c r="DA363" s="771">
        <f t="shared" si="910"/>
        <v>0</v>
      </c>
      <c r="DB363" s="770">
        <f t="shared" si="990"/>
        <v>12</v>
      </c>
      <c r="DC363" s="770" t="str">
        <f t="shared" si="988"/>
        <v>BUKU PENGEMBALIAN BELANJA</v>
      </c>
      <c r="DD363" s="772">
        <f t="shared" si="989"/>
        <v>0</v>
      </c>
    </row>
    <row r="364" spans="1:108" ht="11.25" customHeight="1" x14ac:dyDescent="0.2">
      <c r="A364" s="647"/>
      <c r="B364" s="63"/>
      <c r="C364" s="677"/>
      <c r="D364" s="601"/>
      <c r="E364" s="648"/>
      <c r="F364" s="610"/>
      <c r="G364" s="649"/>
      <c r="H364" s="650"/>
      <c r="I364" s="542"/>
      <c r="J364" s="650"/>
      <c r="K364" s="650"/>
      <c r="L364" s="529"/>
      <c r="M364" s="650"/>
      <c r="N364" s="543"/>
      <c r="O364" s="651">
        <f t="shared" si="949"/>
        <v>0</v>
      </c>
      <c r="P364" s="1090">
        <f t="shared" si="950"/>
        <v>0</v>
      </c>
      <c r="Q364" s="641">
        <f t="shared" si="928"/>
        <v>0</v>
      </c>
      <c r="R364" s="640">
        <v>1</v>
      </c>
      <c r="S364" s="640" t="str">
        <f t="shared" si="929"/>
        <v>BUKU KAS UMUM</v>
      </c>
      <c r="T364" s="641">
        <f t="shared" si="930"/>
        <v>0</v>
      </c>
      <c r="U364" s="641">
        <f t="shared" si="931"/>
        <v>0</v>
      </c>
      <c r="V364" s="641">
        <f t="shared" si="932"/>
        <v>0</v>
      </c>
      <c r="W364" s="1082">
        <f t="shared" si="951"/>
        <v>0</v>
      </c>
      <c r="X364" s="641">
        <f t="shared" si="933"/>
        <v>0</v>
      </c>
      <c r="Y364" s="640">
        <f t="shared" si="952"/>
        <v>1</v>
      </c>
      <c r="Z364" s="640" t="str">
        <f t="shared" si="934"/>
        <v>BUKU KAS UMUM</v>
      </c>
      <c r="AA364" s="1083">
        <f t="shared" si="935"/>
        <v>0</v>
      </c>
      <c r="AB364" s="1055">
        <v>10</v>
      </c>
      <c r="AC364" s="1056" t="str">
        <f t="shared" si="953"/>
        <v>BUKU PEMBANTU PAJAK UP &amp; LS</v>
      </c>
      <c r="AD364" s="1057">
        <f t="shared" si="954"/>
        <v>0</v>
      </c>
      <c r="AE364" s="1057">
        <f t="shared" si="955"/>
        <v>0</v>
      </c>
      <c r="AF364" s="1057">
        <f t="shared" si="956"/>
        <v>0</v>
      </c>
      <c r="AG364" s="1057">
        <f t="shared" si="957"/>
        <v>0</v>
      </c>
      <c r="AH364" s="1057">
        <f t="shared" si="958"/>
        <v>0</v>
      </c>
      <c r="AI364" s="1058">
        <f t="shared" si="917"/>
        <v>10</v>
      </c>
      <c r="AJ364" s="1058" t="str">
        <f t="shared" si="959"/>
        <v>BUKU PEMBANTU PAJAK UP &amp; LS</v>
      </c>
      <c r="AK364" s="1059">
        <f t="shared" si="936"/>
        <v>0</v>
      </c>
      <c r="AL364" s="1014">
        <v>2</v>
      </c>
      <c r="AM364" s="1015" t="str">
        <f t="shared" si="960"/>
        <v>BUKU PEMBANTU KAS TUNAI</v>
      </c>
      <c r="AN364" s="1016">
        <f t="shared" si="937"/>
        <v>0</v>
      </c>
      <c r="AO364" s="1015">
        <f t="shared" si="918"/>
        <v>2</v>
      </c>
      <c r="AP364" s="1015" t="str">
        <f t="shared" si="961"/>
        <v>BUKU PEMBANTU KAS TUNAI</v>
      </c>
      <c r="AQ364" s="1017">
        <f t="shared" si="912"/>
        <v>0</v>
      </c>
      <c r="AR364" s="979">
        <v>3</v>
      </c>
      <c r="AS364" s="980" t="str">
        <f t="shared" si="962"/>
        <v>BUKU PEMBANTU BANK</v>
      </c>
      <c r="AT364" s="981">
        <f t="shared" si="938"/>
        <v>0</v>
      </c>
      <c r="AU364" s="981">
        <f t="shared" si="939"/>
        <v>0</v>
      </c>
      <c r="AV364" s="982">
        <f t="shared" si="963"/>
        <v>0</v>
      </c>
      <c r="AW364" s="983">
        <f t="shared" si="919"/>
        <v>3</v>
      </c>
      <c r="AX364" s="980" t="str">
        <f t="shared" si="964"/>
        <v>BUKU PEMBANTU BANK</v>
      </c>
      <c r="AY364" s="984">
        <f t="shared" si="940"/>
        <v>0</v>
      </c>
      <c r="AZ364" s="702">
        <v>4</v>
      </c>
      <c r="BA364" s="649" t="str">
        <f t="shared" si="965"/>
        <v>BUKU PEMBANTU BPP</v>
      </c>
      <c r="BB364" s="651">
        <f t="shared" si="913"/>
        <v>0</v>
      </c>
      <c r="BC364" s="650">
        <f t="shared" si="920"/>
        <v>4</v>
      </c>
      <c r="BD364" s="649" t="str">
        <f t="shared" si="966"/>
        <v>BUKU PEMBANTU BPP</v>
      </c>
      <c r="BE364" s="709">
        <f t="shared" si="914"/>
        <v>0</v>
      </c>
      <c r="BF364" s="944">
        <v>5</v>
      </c>
      <c r="BG364" s="945" t="str">
        <f t="shared" si="967"/>
        <v>BUKU PEMBANTU UANG PERSEDIAAN</v>
      </c>
      <c r="BH364" s="946">
        <f t="shared" si="941"/>
        <v>0</v>
      </c>
      <c r="BI364" s="945">
        <f t="shared" si="921"/>
        <v>5</v>
      </c>
      <c r="BJ364" s="947" t="str">
        <f t="shared" si="968"/>
        <v>BUKU PEMBANTU UANG PERSEDIAAN</v>
      </c>
      <c r="BK364" s="948">
        <f t="shared" si="915"/>
        <v>0</v>
      </c>
      <c r="BL364" s="909">
        <v>6</v>
      </c>
      <c r="BM364" s="910" t="str">
        <f t="shared" si="969"/>
        <v>BUKU PEMBANTU LS BENDAHARA</v>
      </c>
      <c r="BN364" s="911">
        <f t="shared" si="942"/>
        <v>0</v>
      </c>
      <c r="BO364" s="910">
        <f t="shared" si="922"/>
        <v>6</v>
      </c>
      <c r="BP364" s="912" t="str">
        <f t="shared" si="970"/>
        <v>BUKU PEMBANTU LS BENDAHARA</v>
      </c>
      <c r="BQ364" s="913">
        <f t="shared" si="943"/>
        <v>0</v>
      </c>
      <c r="BR364" s="702">
        <v>7</v>
      </c>
      <c r="BS364" s="650" t="str">
        <f t="shared" si="971"/>
        <v>BUKU PEMBANTU UANG MUKA PERJADIN</v>
      </c>
      <c r="BT364" s="651">
        <f t="shared" si="944"/>
        <v>0</v>
      </c>
      <c r="BU364" s="650">
        <f t="shared" si="923"/>
        <v>7</v>
      </c>
      <c r="BV364" s="649" t="str">
        <f t="shared" si="972"/>
        <v>BUKU PEMBANTU UANG MUKA PERJADIN</v>
      </c>
      <c r="BW364" s="709">
        <f t="shared" si="945"/>
        <v>0</v>
      </c>
      <c r="BX364" s="873">
        <v>8</v>
      </c>
      <c r="BY364" s="874" t="str">
        <f t="shared" si="973"/>
        <v>BUKU PEMBANTU PAJAK UP</v>
      </c>
      <c r="BZ364" s="875">
        <f t="shared" si="911"/>
        <v>0</v>
      </c>
      <c r="CA364" s="876">
        <f t="shared" si="924"/>
        <v>8</v>
      </c>
      <c r="CB364" s="874" t="str">
        <f t="shared" si="974"/>
        <v>BUKU PEMBANTU PAJAK UP</v>
      </c>
      <c r="CC364" s="877">
        <f t="shared" si="916"/>
        <v>0</v>
      </c>
      <c r="CD364" s="805">
        <v>9</v>
      </c>
      <c r="CE364" s="806" t="str">
        <f t="shared" si="975"/>
        <v>BUKU PEMBANTU BUNGA REKENING</v>
      </c>
      <c r="CF364" s="807">
        <f t="shared" si="946"/>
        <v>0</v>
      </c>
      <c r="CG364" s="806">
        <f t="shared" si="925"/>
        <v>9</v>
      </c>
      <c r="CH364" s="806" t="str">
        <f t="shared" si="976"/>
        <v>BUKU PEMBANTU BUNGA REKENING</v>
      </c>
      <c r="CI364" s="808">
        <f t="shared" si="947"/>
        <v>0</v>
      </c>
      <c r="CJ364" s="835">
        <v>10</v>
      </c>
      <c r="CK364" s="836" t="str">
        <f t="shared" si="977"/>
        <v>BUKU PEMBANTU PAJAK UP &amp; LS</v>
      </c>
      <c r="CL364" s="837">
        <f t="shared" si="978"/>
        <v>0</v>
      </c>
      <c r="CM364" s="836">
        <f t="shared" si="926"/>
        <v>10</v>
      </c>
      <c r="CN364" s="836" t="str">
        <f t="shared" si="979"/>
        <v>BUKU PEMBANTU PAJAK UP &amp; LS</v>
      </c>
      <c r="CO364" s="838">
        <f t="shared" si="980"/>
        <v>0</v>
      </c>
      <c r="CP364" s="786">
        <f t="shared" si="981"/>
        <v>0</v>
      </c>
      <c r="CQ364" s="787">
        <f t="shared" si="982"/>
        <v>0</v>
      </c>
      <c r="CR364" s="782">
        <f t="shared" si="983"/>
        <v>0</v>
      </c>
      <c r="CS364" s="733">
        <v>11</v>
      </c>
      <c r="CT364" s="734" t="str">
        <f t="shared" si="984"/>
        <v>BUKU PENGESAHAN BELANJA</v>
      </c>
      <c r="CU364" s="735">
        <f t="shared" si="985"/>
        <v>0</v>
      </c>
      <c r="CV364" s="734">
        <f t="shared" si="927"/>
        <v>11</v>
      </c>
      <c r="CW364" s="736" t="str">
        <f t="shared" si="986"/>
        <v>BUKU PENGESAHAN BELANJA</v>
      </c>
      <c r="CX364" s="737">
        <f t="shared" si="987"/>
        <v>0</v>
      </c>
      <c r="CY364" s="769">
        <v>12</v>
      </c>
      <c r="CZ364" s="770" t="str">
        <f t="shared" si="948"/>
        <v>BUKU PENGEMBALIAN BELANJA</v>
      </c>
      <c r="DA364" s="771">
        <f t="shared" si="910"/>
        <v>0</v>
      </c>
      <c r="DB364" s="770">
        <f t="shared" si="990"/>
        <v>12</v>
      </c>
      <c r="DC364" s="770" t="str">
        <f t="shared" si="988"/>
        <v>BUKU PENGEMBALIAN BELANJA</v>
      </c>
      <c r="DD364" s="772">
        <f t="shared" si="989"/>
        <v>0</v>
      </c>
    </row>
    <row r="365" spans="1:108" ht="11.25" customHeight="1" x14ac:dyDescent="0.2">
      <c r="A365" s="647"/>
      <c r="B365" s="63"/>
      <c r="C365" s="677"/>
      <c r="D365" s="540"/>
      <c r="E365" s="648"/>
      <c r="F365" s="610"/>
      <c r="G365" s="649"/>
      <c r="H365" s="650"/>
      <c r="I365" s="542"/>
      <c r="J365" s="650"/>
      <c r="K365" s="650"/>
      <c r="L365" s="529"/>
      <c r="M365" s="543"/>
      <c r="N365" s="650"/>
      <c r="O365" s="651">
        <f t="shared" si="949"/>
        <v>0</v>
      </c>
      <c r="P365" s="1090">
        <f t="shared" si="950"/>
        <v>0</v>
      </c>
      <c r="Q365" s="641">
        <f t="shared" si="928"/>
        <v>0</v>
      </c>
      <c r="R365" s="640">
        <v>1</v>
      </c>
      <c r="S365" s="640" t="str">
        <f t="shared" si="929"/>
        <v>BUKU KAS UMUM</v>
      </c>
      <c r="T365" s="641">
        <f t="shared" si="930"/>
        <v>0</v>
      </c>
      <c r="U365" s="641">
        <f t="shared" si="931"/>
        <v>0</v>
      </c>
      <c r="V365" s="641">
        <f t="shared" si="932"/>
        <v>0</v>
      </c>
      <c r="W365" s="1082">
        <f t="shared" si="951"/>
        <v>0</v>
      </c>
      <c r="X365" s="641">
        <f t="shared" si="933"/>
        <v>0</v>
      </c>
      <c r="Y365" s="640">
        <f t="shared" si="952"/>
        <v>1</v>
      </c>
      <c r="Z365" s="640" t="str">
        <f t="shared" si="934"/>
        <v>BUKU KAS UMUM</v>
      </c>
      <c r="AA365" s="1083">
        <f t="shared" si="935"/>
        <v>0</v>
      </c>
      <c r="AB365" s="1055">
        <v>10</v>
      </c>
      <c r="AC365" s="1056" t="str">
        <f t="shared" si="953"/>
        <v>BUKU PEMBANTU PAJAK UP &amp; LS</v>
      </c>
      <c r="AD365" s="1057">
        <f t="shared" si="954"/>
        <v>0</v>
      </c>
      <c r="AE365" s="1057">
        <f t="shared" si="955"/>
        <v>0</v>
      </c>
      <c r="AF365" s="1057">
        <f t="shared" si="956"/>
        <v>0</v>
      </c>
      <c r="AG365" s="1057">
        <f t="shared" si="957"/>
        <v>0</v>
      </c>
      <c r="AH365" s="1057">
        <f t="shared" si="958"/>
        <v>0</v>
      </c>
      <c r="AI365" s="1058">
        <f t="shared" si="917"/>
        <v>10</v>
      </c>
      <c r="AJ365" s="1058" t="str">
        <f t="shared" si="959"/>
        <v>BUKU PEMBANTU PAJAK UP &amp; LS</v>
      </c>
      <c r="AK365" s="1059">
        <f t="shared" si="936"/>
        <v>0</v>
      </c>
      <c r="AL365" s="1014">
        <v>2</v>
      </c>
      <c r="AM365" s="1015" t="str">
        <f t="shared" si="960"/>
        <v>BUKU PEMBANTU KAS TUNAI</v>
      </c>
      <c r="AN365" s="1016">
        <f t="shared" si="937"/>
        <v>0</v>
      </c>
      <c r="AO365" s="1015">
        <f t="shared" si="918"/>
        <v>2</v>
      </c>
      <c r="AP365" s="1015" t="str">
        <f t="shared" si="961"/>
        <v>BUKU PEMBANTU KAS TUNAI</v>
      </c>
      <c r="AQ365" s="1017">
        <f t="shared" si="912"/>
        <v>0</v>
      </c>
      <c r="AR365" s="979">
        <v>3</v>
      </c>
      <c r="AS365" s="980" t="str">
        <f t="shared" si="962"/>
        <v>BUKU PEMBANTU BANK</v>
      </c>
      <c r="AT365" s="981">
        <f t="shared" si="938"/>
        <v>0</v>
      </c>
      <c r="AU365" s="981">
        <f t="shared" si="939"/>
        <v>0</v>
      </c>
      <c r="AV365" s="982">
        <f t="shared" si="963"/>
        <v>0</v>
      </c>
      <c r="AW365" s="983">
        <f t="shared" si="919"/>
        <v>3</v>
      </c>
      <c r="AX365" s="980" t="str">
        <f t="shared" si="964"/>
        <v>BUKU PEMBANTU BANK</v>
      </c>
      <c r="AY365" s="984">
        <f t="shared" si="940"/>
        <v>0</v>
      </c>
      <c r="AZ365" s="702">
        <v>4</v>
      </c>
      <c r="BA365" s="649" t="str">
        <f t="shared" si="965"/>
        <v>BUKU PEMBANTU BPP</v>
      </c>
      <c r="BB365" s="651">
        <f t="shared" si="913"/>
        <v>0</v>
      </c>
      <c r="BC365" s="650">
        <f t="shared" si="920"/>
        <v>4</v>
      </c>
      <c r="BD365" s="649" t="str">
        <f t="shared" si="966"/>
        <v>BUKU PEMBANTU BPP</v>
      </c>
      <c r="BE365" s="709">
        <f t="shared" si="914"/>
        <v>0</v>
      </c>
      <c r="BF365" s="944">
        <v>5</v>
      </c>
      <c r="BG365" s="945" t="str">
        <f t="shared" si="967"/>
        <v>BUKU PEMBANTU UANG PERSEDIAAN</v>
      </c>
      <c r="BH365" s="946">
        <f t="shared" si="941"/>
        <v>0</v>
      </c>
      <c r="BI365" s="945">
        <f t="shared" si="921"/>
        <v>5</v>
      </c>
      <c r="BJ365" s="947" t="str">
        <f t="shared" si="968"/>
        <v>BUKU PEMBANTU UANG PERSEDIAAN</v>
      </c>
      <c r="BK365" s="948">
        <f t="shared" si="915"/>
        <v>0</v>
      </c>
      <c r="BL365" s="909">
        <v>6</v>
      </c>
      <c r="BM365" s="910" t="str">
        <f t="shared" si="969"/>
        <v>BUKU PEMBANTU LS BENDAHARA</v>
      </c>
      <c r="BN365" s="911">
        <f t="shared" si="942"/>
        <v>0</v>
      </c>
      <c r="BO365" s="910">
        <f t="shared" si="922"/>
        <v>6</v>
      </c>
      <c r="BP365" s="912" t="str">
        <f t="shared" si="970"/>
        <v>BUKU PEMBANTU LS BENDAHARA</v>
      </c>
      <c r="BQ365" s="913">
        <f t="shared" si="943"/>
        <v>0</v>
      </c>
      <c r="BR365" s="702">
        <v>7</v>
      </c>
      <c r="BS365" s="650" t="str">
        <f t="shared" si="971"/>
        <v>BUKU PEMBANTU UANG MUKA PERJADIN</v>
      </c>
      <c r="BT365" s="651">
        <f t="shared" si="944"/>
        <v>0</v>
      </c>
      <c r="BU365" s="650">
        <f t="shared" si="923"/>
        <v>7</v>
      </c>
      <c r="BV365" s="649" t="str">
        <f t="shared" si="972"/>
        <v>BUKU PEMBANTU UANG MUKA PERJADIN</v>
      </c>
      <c r="BW365" s="709">
        <f t="shared" si="945"/>
        <v>0</v>
      </c>
      <c r="BX365" s="873">
        <v>8</v>
      </c>
      <c r="BY365" s="874" t="str">
        <f t="shared" si="973"/>
        <v>BUKU PEMBANTU PAJAK UP</v>
      </c>
      <c r="BZ365" s="875">
        <f t="shared" si="911"/>
        <v>0</v>
      </c>
      <c r="CA365" s="876">
        <f t="shared" si="924"/>
        <v>8</v>
      </c>
      <c r="CB365" s="874" t="str">
        <f t="shared" si="974"/>
        <v>BUKU PEMBANTU PAJAK UP</v>
      </c>
      <c r="CC365" s="877">
        <f t="shared" si="916"/>
        <v>0</v>
      </c>
      <c r="CD365" s="805">
        <v>9</v>
      </c>
      <c r="CE365" s="806" t="str">
        <f t="shared" si="975"/>
        <v>BUKU PEMBANTU BUNGA REKENING</v>
      </c>
      <c r="CF365" s="807">
        <f t="shared" si="946"/>
        <v>0</v>
      </c>
      <c r="CG365" s="806">
        <f t="shared" si="925"/>
        <v>9</v>
      </c>
      <c r="CH365" s="806" t="str">
        <f t="shared" si="976"/>
        <v>BUKU PEMBANTU BUNGA REKENING</v>
      </c>
      <c r="CI365" s="808">
        <f t="shared" si="947"/>
        <v>0</v>
      </c>
      <c r="CJ365" s="835">
        <v>10</v>
      </c>
      <c r="CK365" s="836" t="str">
        <f t="shared" si="977"/>
        <v>BUKU PEMBANTU PAJAK UP &amp; LS</v>
      </c>
      <c r="CL365" s="837">
        <f t="shared" si="978"/>
        <v>0</v>
      </c>
      <c r="CM365" s="836">
        <f t="shared" si="926"/>
        <v>10</v>
      </c>
      <c r="CN365" s="836" t="str">
        <f t="shared" si="979"/>
        <v>BUKU PEMBANTU PAJAK UP &amp; LS</v>
      </c>
      <c r="CO365" s="838">
        <f t="shared" si="980"/>
        <v>0</v>
      </c>
      <c r="CP365" s="786">
        <f t="shared" si="981"/>
        <v>0</v>
      </c>
      <c r="CQ365" s="787">
        <f t="shared" si="982"/>
        <v>0</v>
      </c>
      <c r="CR365" s="782">
        <f t="shared" si="983"/>
        <v>0</v>
      </c>
      <c r="CS365" s="733">
        <v>11</v>
      </c>
      <c r="CT365" s="734" t="str">
        <f t="shared" si="984"/>
        <v>BUKU PENGESAHAN BELANJA</v>
      </c>
      <c r="CU365" s="735">
        <f t="shared" si="985"/>
        <v>0</v>
      </c>
      <c r="CV365" s="734">
        <f t="shared" si="927"/>
        <v>11</v>
      </c>
      <c r="CW365" s="736" t="str">
        <f t="shared" si="986"/>
        <v>BUKU PENGESAHAN BELANJA</v>
      </c>
      <c r="CX365" s="737">
        <f t="shared" si="987"/>
        <v>0</v>
      </c>
      <c r="CY365" s="769">
        <v>12</v>
      </c>
      <c r="CZ365" s="770" t="str">
        <f t="shared" si="948"/>
        <v>BUKU PENGEMBALIAN BELANJA</v>
      </c>
      <c r="DA365" s="771">
        <f t="shared" si="910"/>
        <v>0</v>
      </c>
      <c r="DB365" s="770">
        <f t="shared" si="990"/>
        <v>12</v>
      </c>
      <c r="DC365" s="770" t="str">
        <f t="shared" si="988"/>
        <v>BUKU PENGEMBALIAN BELANJA</v>
      </c>
      <c r="DD365" s="772">
        <f t="shared" si="989"/>
        <v>0</v>
      </c>
    </row>
    <row r="366" spans="1:108" ht="11.25" customHeight="1" x14ac:dyDescent="0.2">
      <c r="A366" s="647"/>
      <c r="B366" s="63"/>
      <c r="C366" s="677"/>
      <c r="D366" s="601"/>
      <c r="E366" s="648"/>
      <c r="F366" s="610"/>
      <c r="G366" s="649"/>
      <c r="H366" s="650"/>
      <c r="I366" s="542"/>
      <c r="J366" s="650"/>
      <c r="K366" s="650"/>
      <c r="L366" s="529"/>
      <c r="M366" s="543"/>
      <c r="N366" s="650"/>
      <c r="O366" s="651">
        <f t="shared" si="949"/>
        <v>0</v>
      </c>
      <c r="P366" s="1090">
        <f t="shared" si="950"/>
        <v>0</v>
      </c>
      <c r="Q366" s="641">
        <f t="shared" si="928"/>
        <v>0</v>
      </c>
      <c r="R366" s="640">
        <v>1</v>
      </c>
      <c r="S366" s="640" t="str">
        <f t="shared" si="929"/>
        <v>BUKU KAS UMUM</v>
      </c>
      <c r="T366" s="641">
        <f t="shared" si="930"/>
        <v>0</v>
      </c>
      <c r="U366" s="641">
        <f t="shared" si="931"/>
        <v>0</v>
      </c>
      <c r="V366" s="641">
        <f t="shared" si="932"/>
        <v>0</v>
      </c>
      <c r="W366" s="1082">
        <f t="shared" si="951"/>
        <v>0</v>
      </c>
      <c r="X366" s="641">
        <f t="shared" si="933"/>
        <v>0</v>
      </c>
      <c r="Y366" s="640">
        <f t="shared" si="952"/>
        <v>1</v>
      </c>
      <c r="Z366" s="640" t="str">
        <f t="shared" si="934"/>
        <v>BUKU KAS UMUM</v>
      </c>
      <c r="AA366" s="1083">
        <f t="shared" si="935"/>
        <v>0</v>
      </c>
      <c r="AB366" s="1055">
        <v>10</v>
      </c>
      <c r="AC366" s="1056" t="str">
        <f t="shared" si="953"/>
        <v>BUKU PEMBANTU PAJAK UP &amp; LS</v>
      </c>
      <c r="AD366" s="1057">
        <f t="shared" si="954"/>
        <v>0</v>
      </c>
      <c r="AE366" s="1057">
        <f t="shared" si="955"/>
        <v>0</v>
      </c>
      <c r="AF366" s="1057">
        <f t="shared" si="956"/>
        <v>0</v>
      </c>
      <c r="AG366" s="1057">
        <f t="shared" si="957"/>
        <v>0</v>
      </c>
      <c r="AH366" s="1057">
        <f t="shared" si="958"/>
        <v>0</v>
      </c>
      <c r="AI366" s="1058">
        <f t="shared" si="917"/>
        <v>10</v>
      </c>
      <c r="AJ366" s="1058" t="str">
        <f t="shared" si="959"/>
        <v>BUKU PEMBANTU PAJAK UP &amp; LS</v>
      </c>
      <c r="AK366" s="1059">
        <f t="shared" si="936"/>
        <v>0</v>
      </c>
      <c r="AL366" s="1014">
        <v>2</v>
      </c>
      <c r="AM366" s="1015" t="str">
        <f t="shared" si="960"/>
        <v>BUKU PEMBANTU KAS TUNAI</v>
      </c>
      <c r="AN366" s="1016">
        <f t="shared" si="937"/>
        <v>0</v>
      </c>
      <c r="AO366" s="1015">
        <f t="shared" si="918"/>
        <v>2</v>
      </c>
      <c r="AP366" s="1015" t="str">
        <f t="shared" si="961"/>
        <v>BUKU PEMBANTU KAS TUNAI</v>
      </c>
      <c r="AQ366" s="1017">
        <f t="shared" si="912"/>
        <v>0</v>
      </c>
      <c r="AR366" s="979">
        <v>3</v>
      </c>
      <c r="AS366" s="980" t="str">
        <f t="shared" si="962"/>
        <v>BUKU PEMBANTU BANK</v>
      </c>
      <c r="AT366" s="981">
        <f t="shared" si="938"/>
        <v>0</v>
      </c>
      <c r="AU366" s="981">
        <f t="shared" si="939"/>
        <v>0</v>
      </c>
      <c r="AV366" s="982">
        <f t="shared" si="963"/>
        <v>0</v>
      </c>
      <c r="AW366" s="983">
        <f t="shared" si="919"/>
        <v>3</v>
      </c>
      <c r="AX366" s="980" t="str">
        <f t="shared" si="964"/>
        <v>BUKU PEMBANTU BANK</v>
      </c>
      <c r="AY366" s="984">
        <f t="shared" si="940"/>
        <v>0</v>
      </c>
      <c r="AZ366" s="702">
        <v>4</v>
      </c>
      <c r="BA366" s="649" t="str">
        <f t="shared" si="965"/>
        <v>BUKU PEMBANTU BPP</v>
      </c>
      <c r="BB366" s="651">
        <f t="shared" si="913"/>
        <v>0</v>
      </c>
      <c r="BC366" s="650">
        <f t="shared" si="920"/>
        <v>4</v>
      </c>
      <c r="BD366" s="649" t="str">
        <f t="shared" si="966"/>
        <v>BUKU PEMBANTU BPP</v>
      </c>
      <c r="BE366" s="709">
        <f t="shared" si="914"/>
        <v>0</v>
      </c>
      <c r="BF366" s="944">
        <v>5</v>
      </c>
      <c r="BG366" s="945" t="str">
        <f t="shared" si="967"/>
        <v>BUKU PEMBANTU UANG PERSEDIAAN</v>
      </c>
      <c r="BH366" s="946">
        <f t="shared" si="941"/>
        <v>0</v>
      </c>
      <c r="BI366" s="945">
        <f t="shared" si="921"/>
        <v>5</v>
      </c>
      <c r="BJ366" s="947" t="str">
        <f t="shared" si="968"/>
        <v>BUKU PEMBANTU UANG PERSEDIAAN</v>
      </c>
      <c r="BK366" s="948">
        <f t="shared" si="915"/>
        <v>0</v>
      </c>
      <c r="BL366" s="909">
        <v>6</v>
      </c>
      <c r="BM366" s="910" t="str">
        <f t="shared" si="969"/>
        <v>BUKU PEMBANTU LS BENDAHARA</v>
      </c>
      <c r="BN366" s="911">
        <f t="shared" si="942"/>
        <v>0</v>
      </c>
      <c r="BO366" s="910">
        <f t="shared" si="922"/>
        <v>6</v>
      </c>
      <c r="BP366" s="912" t="str">
        <f t="shared" si="970"/>
        <v>BUKU PEMBANTU LS BENDAHARA</v>
      </c>
      <c r="BQ366" s="913">
        <f t="shared" si="943"/>
        <v>0</v>
      </c>
      <c r="BR366" s="702">
        <v>7</v>
      </c>
      <c r="BS366" s="650" t="str">
        <f t="shared" si="971"/>
        <v>BUKU PEMBANTU UANG MUKA PERJADIN</v>
      </c>
      <c r="BT366" s="651">
        <f t="shared" si="944"/>
        <v>0</v>
      </c>
      <c r="BU366" s="650">
        <f t="shared" si="923"/>
        <v>7</v>
      </c>
      <c r="BV366" s="649" t="str">
        <f t="shared" si="972"/>
        <v>BUKU PEMBANTU UANG MUKA PERJADIN</v>
      </c>
      <c r="BW366" s="709">
        <f t="shared" si="945"/>
        <v>0</v>
      </c>
      <c r="BX366" s="873">
        <v>8</v>
      </c>
      <c r="BY366" s="874" t="str">
        <f t="shared" si="973"/>
        <v>BUKU PEMBANTU PAJAK UP</v>
      </c>
      <c r="BZ366" s="875">
        <f t="shared" si="911"/>
        <v>0</v>
      </c>
      <c r="CA366" s="876">
        <f t="shared" si="924"/>
        <v>8</v>
      </c>
      <c r="CB366" s="874" t="str">
        <f t="shared" si="974"/>
        <v>BUKU PEMBANTU PAJAK UP</v>
      </c>
      <c r="CC366" s="877">
        <f t="shared" si="916"/>
        <v>0</v>
      </c>
      <c r="CD366" s="805">
        <v>9</v>
      </c>
      <c r="CE366" s="806" t="str">
        <f t="shared" si="975"/>
        <v>BUKU PEMBANTU BUNGA REKENING</v>
      </c>
      <c r="CF366" s="807">
        <f t="shared" si="946"/>
        <v>0</v>
      </c>
      <c r="CG366" s="806">
        <f t="shared" si="925"/>
        <v>9</v>
      </c>
      <c r="CH366" s="806" t="str">
        <f t="shared" si="976"/>
        <v>BUKU PEMBANTU BUNGA REKENING</v>
      </c>
      <c r="CI366" s="808">
        <f t="shared" si="947"/>
        <v>0</v>
      </c>
      <c r="CJ366" s="835">
        <v>10</v>
      </c>
      <c r="CK366" s="836" t="str">
        <f t="shared" si="977"/>
        <v>BUKU PEMBANTU PAJAK UP &amp; LS</v>
      </c>
      <c r="CL366" s="837">
        <f t="shared" si="978"/>
        <v>0</v>
      </c>
      <c r="CM366" s="836">
        <f t="shared" si="926"/>
        <v>10</v>
      </c>
      <c r="CN366" s="836" t="str">
        <f t="shared" si="979"/>
        <v>BUKU PEMBANTU PAJAK UP &amp; LS</v>
      </c>
      <c r="CO366" s="838">
        <f t="shared" si="980"/>
        <v>0</v>
      </c>
      <c r="CP366" s="786">
        <f t="shared" si="981"/>
        <v>0</v>
      </c>
      <c r="CQ366" s="787">
        <f t="shared" si="982"/>
        <v>0</v>
      </c>
      <c r="CR366" s="782">
        <f t="shared" si="983"/>
        <v>0</v>
      </c>
      <c r="CS366" s="733">
        <v>11</v>
      </c>
      <c r="CT366" s="734" t="str">
        <f t="shared" si="984"/>
        <v>BUKU PENGESAHAN BELANJA</v>
      </c>
      <c r="CU366" s="735">
        <f t="shared" si="985"/>
        <v>0</v>
      </c>
      <c r="CV366" s="734">
        <f t="shared" si="927"/>
        <v>11</v>
      </c>
      <c r="CW366" s="736" t="str">
        <f t="shared" si="986"/>
        <v>BUKU PENGESAHAN BELANJA</v>
      </c>
      <c r="CX366" s="737">
        <f t="shared" si="987"/>
        <v>0</v>
      </c>
      <c r="CY366" s="769">
        <v>12</v>
      </c>
      <c r="CZ366" s="770" t="str">
        <f t="shared" si="948"/>
        <v>BUKU PENGEMBALIAN BELANJA</v>
      </c>
      <c r="DA366" s="771">
        <f t="shared" si="910"/>
        <v>0</v>
      </c>
      <c r="DB366" s="770">
        <f t="shared" si="990"/>
        <v>12</v>
      </c>
      <c r="DC366" s="770" t="str">
        <f t="shared" si="988"/>
        <v>BUKU PENGEMBALIAN BELANJA</v>
      </c>
      <c r="DD366" s="772">
        <f t="shared" si="989"/>
        <v>0</v>
      </c>
    </row>
    <row r="367" spans="1:108" ht="11.25" customHeight="1" x14ac:dyDescent="0.2">
      <c r="A367" s="647"/>
      <c r="B367" s="63"/>
      <c r="C367" s="677"/>
      <c r="D367" s="540"/>
      <c r="E367" s="648"/>
      <c r="F367" s="610"/>
      <c r="G367" s="649"/>
      <c r="H367" s="650"/>
      <c r="I367" s="542"/>
      <c r="J367" s="650"/>
      <c r="K367" s="650"/>
      <c r="L367" s="529"/>
      <c r="M367" s="543"/>
      <c r="N367" s="543"/>
      <c r="O367" s="651">
        <f t="shared" si="949"/>
        <v>0</v>
      </c>
      <c r="P367" s="1090">
        <f t="shared" si="950"/>
        <v>0</v>
      </c>
      <c r="Q367" s="641">
        <f t="shared" si="928"/>
        <v>0</v>
      </c>
      <c r="R367" s="640">
        <v>1</v>
      </c>
      <c r="S367" s="640" t="str">
        <f t="shared" si="929"/>
        <v>BUKU KAS UMUM</v>
      </c>
      <c r="T367" s="641">
        <f t="shared" si="930"/>
        <v>0</v>
      </c>
      <c r="U367" s="641">
        <f t="shared" si="931"/>
        <v>0</v>
      </c>
      <c r="V367" s="641">
        <f t="shared" si="932"/>
        <v>0</v>
      </c>
      <c r="W367" s="1082">
        <f t="shared" si="951"/>
        <v>0</v>
      </c>
      <c r="X367" s="641">
        <f t="shared" si="933"/>
        <v>0</v>
      </c>
      <c r="Y367" s="640">
        <f t="shared" si="952"/>
        <v>1</v>
      </c>
      <c r="Z367" s="640" t="str">
        <f t="shared" si="934"/>
        <v>BUKU KAS UMUM</v>
      </c>
      <c r="AA367" s="1083">
        <f t="shared" si="935"/>
        <v>0</v>
      </c>
      <c r="AB367" s="1055">
        <v>10</v>
      </c>
      <c r="AC367" s="1056" t="str">
        <f t="shared" si="953"/>
        <v>BUKU PEMBANTU PAJAK UP &amp; LS</v>
      </c>
      <c r="AD367" s="1057">
        <f t="shared" si="954"/>
        <v>0</v>
      </c>
      <c r="AE367" s="1057">
        <f t="shared" si="955"/>
        <v>0</v>
      </c>
      <c r="AF367" s="1057">
        <f t="shared" si="956"/>
        <v>0</v>
      </c>
      <c r="AG367" s="1057">
        <f t="shared" si="957"/>
        <v>0</v>
      </c>
      <c r="AH367" s="1057">
        <f t="shared" si="958"/>
        <v>0</v>
      </c>
      <c r="AI367" s="1058">
        <f t="shared" si="917"/>
        <v>10</v>
      </c>
      <c r="AJ367" s="1058" t="str">
        <f t="shared" si="959"/>
        <v>BUKU PEMBANTU PAJAK UP &amp; LS</v>
      </c>
      <c r="AK367" s="1059">
        <f t="shared" si="936"/>
        <v>0</v>
      </c>
      <c r="AL367" s="1014">
        <v>2</v>
      </c>
      <c r="AM367" s="1015" t="str">
        <f t="shared" si="960"/>
        <v>BUKU PEMBANTU KAS TUNAI</v>
      </c>
      <c r="AN367" s="1016">
        <f t="shared" si="937"/>
        <v>0</v>
      </c>
      <c r="AO367" s="1015">
        <f t="shared" si="918"/>
        <v>2</v>
      </c>
      <c r="AP367" s="1015" t="str">
        <f t="shared" si="961"/>
        <v>BUKU PEMBANTU KAS TUNAI</v>
      </c>
      <c r="AQ367" s="1017">
        <f t="shared" si="912"/>
        <v>0</v>
      </c>
      <c r="AR367" s="979">
        <v>3</v>
      </c>
      <c r="AS367" s="980" t="str">
        <f t="shared" si="962"/>
        <v>BUKU PEMBANTU BANK</v>
      </c>
      <c r="AT367" s="981">
        <f t="shared" si="938"/>
        <v>0</v>
      </c>
      <c r="AU367" s="981">
        <f t="shared" si="939"/>
        <v>0</v>
      </c>
      <c r="AV367" s="982">
        <f t="shared" si="963"/>
        <v>0</v>
      </c>
      <c r="AW367" s="983">
        <f t="shared" si="919"/>
        <v>3</v>
      </c>
      <c r="AX367" s="980" t="str">
        <f t="shared" si="964"/>
        <v>BUKU PEMBANTU BANK</v>
      </c>
      <c r="AY367" s="984">
        <f t="shared" si="940"/>
        <v>0</v>
      </c>
      <c r="AZ367" s="702">
        <v>4</v>
      </c>
      <c r="BA367" s="649" t="str">
        <f t="shared" si="965"/>
        <v>BUKU PEMBANTU BPP</v>
      </c>
      <c r="BB367" s="651">
        <f t="shared" si="913"/>
        <v>0</v>
      </c>
      <c r="BC367" s="650">
        <f t="shared" si="920"/>
        <v>4</v>
      </c>
      <c r="BD367" s="649" t="str">
        <f t="shared" si="966"/>
        <v>BUKU PEMBANTU BPP</v>
      </c>
      <c r="BE367" s="709">
        <f t="shared" si="914"/>
        <v>0</v>
      </c>
      <c r="BF367" s="944">
        <v>5</v>
      </c>
      <c r="BG367" s="945" t="str">
        <f t="shared" si="967"/>
        <v>BUKU PEMBANTU UANG PERSEDIAAN</v>
      </c>
      <c r="BH367" s="946">
        <f t="shared" si="941"/>
        <v>0</v>
      </c>
      <c r="BI367" s="945">
        <f t="shared" si="921"/>
        <v>5</v>
      </c>
      <c r="BJ367" s="947" t="str">
        <f t="shared" si="968"/>
        <v>BUKU PEMBANTU UANG PERSEDIAAN</v>
      </c>
      <c r="BK367" s="948">
        <f t="shared" si="915"/>
        <v>0</v>
      </c>
      <c r="BL367" s="909">
        <v>6</v>
      </c>
      <c r="BM367" s="910" t="str">
        <f t="shared" si="969"/>
        <v>BUKU PEMBANTU LS BENDAHARA</v>
      </c>
      <c r="BN367" s="911">
        <f t="shared" si="942"/>
        <v>0</v>
      </c>
      <c r="BO367" s="910">
        <f t="shared" si="922"/>
        <v>6</v>
      </c>
      <c r="BP367" s="912" t="str">
        <f t="shared" si="970"/>
        <v>BUKU PEMBANTU LS BENDAHARA</v>
      </c>
      <c r="BQ367" s="913">
        <f t="shared" si="943"/>
        <v>0</v>
      </c>
      <c r="BR367" s="702">
        <v>7</v>
      </c>
      <c r="BS367" s="650" t="str">
        <f t="shared" si="971"/>
        <v>BUKU PEMBANTU UANG MUKA PERJADIN</v>
      </c>
      <c r="BT367" s="651">
        <f t="shared" si="944"/>
        <v>0</v>
      </c>
      <c r="BU367" s="650">
        <f t="shared" si="923"/>
        <v>7</v>
      </c>
      <c r="BV367" s="649" t="str">
        <f t="shared" si="972"/>
        <v>BUKU PEMBANTU UANG MUKA PERJADIN</v>
      </c>
      <c r="BW367" s="709">
        <f t="shared" si="945"/>
        <v>0</v>
      </c>
      <c r="BX367" s="873">
        <v>8</v>
      </c>
      <c r="BY367" s="874" t="str">
        <f t="shared" si="973"/>
        <v>BUKU PEMBANTU PAJAK UP</v>
      </c>
      <c r="BZ367" s="875">
        <f t="shared" si="911"/>
        <v>0</v>
      </c>
      <c r="CA367" s="876">
        <f t="shared" si="924"/>
        <v>8</v>
      </c>
      <c r="CB367" s="874" t="str">
        <f t="shared" si="974"/>
        <v>BUKU PEMBANTU PAJAK UP</v>
      </c>
      <c r="CC367" s="877">
        <f t="shared" si="916"/>
        <v>0</v>
      </c>
      <c r="CD367" s="805">
        <v>9</v>
      </c>
      <c r="CE367" s="806" t="str">
        <f t="shared" si="975"/>
        <v>BUKU PEMBANTU BUNGA REKENING</v>
      </c>
      <c r="CF367" s="807">
        <f t="shared" si="946"/>
        <v>0</v>
      </c>
      <c r="CG367" s="806">
        <f t="shared" si="925"/>
        <v>9</v>
      </c>
      <c r="CH367" s="806" t="str">
        <f t="shared" si="976"/>
        <v>BUKU PEMBANTU BUNGA REKENING</v>
      </c>
      <c r="CI367" s="808">
        <f t="shared" si="947"/>
        <v>0</v>
      </c>
      <c r="CJ367" s="835">
        <v>10</v>
      </c>
      <c r="CK367" s="836" t="str">
        <f t="shared" si="977"/>
        <v>BUKU PEMBANTU PAJAK UP &amp; LS</v>
      </c>
      <c r="CL367" s="837">
        <f t="shared" si="978"/>
        <v>0</v>
      </c>
      <c r="CM367" s="836">
        <f t="shared" si="926"/>
        <v>10</v>
      </c>
      <c r="CN367" s="836" t="str">
        <f t="shared" si="979"/>
        <v>BUKU PEMBANTU PAJAK UP &amp; LS</v>
      </c>
      <c r="CO367" s="838">
        <f t="shared" si="980"/>
        <v>0</v>
      </c>
      <c r="CP367" s="786">
        <f t="shared" si="981"/>
        <v>0</v>
      </c>
      <c r="CQ367" s="787">
        <f t="shared" si="982"/>
        <v>0</v>
      </c>
      <c r="CR367" s="782">
        <f t="shared" si="983"/>
        <v>0</v>
      </c>
      <c r="CS367" s="733">
        <v>11</v>
      </c>
      <c r="CT367" s="734" t="str">
        <f t="shared" si="984"/>
        <v>BUKU PENGESAHAN BELANJA</v>
      </c>
      <c r="CU367" s="735">
        <f t="shared" si="985"/>
        <v>0</v>
      </c>
      <c r="CV367" s="734">
        <f t="shared" si="927"/>
        <v>11</v>
      </c>
      <c r="CW367" s="736" t="str">
        <f t="shared" si="986"/>
        <v>BUKU PENGESAHAN BELANJA</v>
      </c>
      <c r="CX367" s="737">
        <f t="shared" si="987"/>
        <v>0</v>
      </c>
      <c r="CY367" s="769">
        <v>12</v>
      </c>
      <c r="CZ367" s="770" t="str">
        <f t="shared" si="948"/>
        <v>BUKU PENGEMBALIAN BELANJA</v>
      </c>
      <c r="DA367" s="771">
        <f t="shared" ref="DA367:DA430" si="991">IF(E367="L4",L367,IF(E367="R2",L367,IF(E367="L7",L367,0)))</f>
        <v>0</v>
      </c>
      <c r="DB367" s="770">
        <f t="shared" si="990"/>
        <v>12</v>
      </c>
      <c r="DC367" s="770" t="str">
        <f t="shared" si="988"/>
        <v>BUKU PENGEMBALIAN BELANJA</v>
      </c>
      <c r="DD367" s="772">
        <f t="shared" si="989"/>
        <v>0</v>
      </c>
    </row>
    <row r="368" spans="1:108" ht="11.25" customHeight="1" x14ac:dyDescent="0.2">
      <c r="A368" s="647"/>
      <c r="B368" s="63"/>
      <c r="C368" s="677"/>
      <c r="D368" s="601"/>
      <c r="E368" s="648"/>
      <c r="F368" s="610"/>
      <c r="G368" s="649"/>
      <c r="H368" s="650"/>
      <c r="I368" s="542"/>
      <c r="J368" s="650"/>
      <c r="K368" s="650"/>
      <c r="L368" s="529"/>
      <c r="M368" s="543"/>
      <c r="N368" s="650"/>
      <c r="O368" s="651">
        <f t="shared" si="949"/>
        <v>0</v>
      </c>
      <c r="P368" s="1090">
        <f t="shared" si="950"/>
        <v>0</v>
      </c>
      <c r="Q368" s="641">
        <f t="shared" si="928"/>
        <v>0</v>
      </c>
      <c r="R368" s="640">
        <v>1</v>
      </c>
      <c r="S368" s="640" t="str">
        <f t="shared" si="929"/>
        <v>BUKU KAS UMUM</v>
      </c>
      <c r="T368" s="641">
        <f t="shared" si="930"/>
        <v>0</v>
      </c>
      <c r="U368" s="641">
        <f t="shared" si="931"/>
        <v>0</v>
      </c>
      <c r="V368" s="641">
        <f t="shared" si="932"/>
        <v>0</v>
      </c>
      <c r="W368" s="1082">
        <f t="shared" si="951"/>
        <v>0</v>
      </c>
      <c r="X368" s="641">
        <f t="shared" si="933"/>
        <v>0</v>
      </c>
      <c r="Y368" s="640">
        <f t="shared" si="952"/>
        <v>1</v>
      </c>
      <c r="Z368" s="640" t="str">
        <f t="shared" si="934"/>
        <v>BUKU KAS UMUM</v>
      </c>
      <c r="AA368" s="1083">
        <f t="shared" si="935"/>
        <v>0</v>
      </c>
      <c r="AB368" s="1055">
        <v>10</v>
      </c>
      <c r="AC368" s="1056" t="str">
        <f t="shared" si="953"/>
        <v>BUKU PEMBANTU PAJAK UP &amp; LS</v>
      </c>
      <c r="AD368" s="1057">
        <f t="shared" si="954"/>
        <v>0</v>
      </c>
      <c r="AE368" s="1057">
        <f t="shared" si="955"/>
        <v>0</v>
      </c>
      <c r="AF368" s="1057">
        <f t="shared" si="956"/>
        <v>0</v>
      </c>
      <c r="AG368" s="1057">
        <f t="shared" si="957"/>
        <v>0</v>
      </c>
      <c r="AH368" s="1057">
        <f t="shared" si="958"/>
        <v>0</v>
      </c>
      <c r="AI368" s="1058">
        <f t="shared" si="917"/>
        <v>10</v>
      </c>
      <c r="AJ368" s="1058" t="str">
        <f t="shared" si="959"/>
        <v>BUKU PEMBANTU PAJAK UP &amp; LS</v>
      </c>
      <c r="AK368" s="1059">
        <f t="shared" si="936"/>
        <v>0</v>
      </c>
      <c r="AL368" s="1014">
        <v>2</v>
      </c>
      <c r="AM368" s="1015" t="str">
        <f t="shared" si="960"/>
        <v>BUKU PEMBANTU KAS TUNAI</v>
      </c>
      <c r="AN368" s="1016">
        <f t="shared" si="937"/>
        <v>0</v>
      </c>
      <c r="AO368" s="1015">
        <f t="shared" si="918"/>
        <v>2</v>
      </c>
      <c r="AP368" s="1015" t="str">
        <f t="shared" si="961"/>
        <v>BUKU PEMBANTU KAS TUNAI</v>
      </c>
      <c r="AQ368" s="1017">
        <f t="shared" si="912"/>
        <v>0</v>
      </c>
      <c r="AR368" s="979">
        <v>3</v>
      </c>
      <c r="AS368" s="980" t="str">
        <f t="shared" si="962"/>
        <v>BUKU PEMBANTU BANK</v>
      </c>
      <c r="AT368" s="981">
        <f t="shared" si="938"/>
        <v>0</v>
      </c>
      <c r="AU368" s="981">
        <f t="shared" si="939"/>
        <v>0</v>
      </c>
      <c r="AV368" s="982">
        <f t="shared" si="963"/>
        <v>0</v>
      </c>
      <c r="AW368" s="983">
        <f t="shared" si="919"/>
        <v>3</v>
      </c>
      <c r="AX368" s="980" t="str">
        <f t="shared" si="964"/>
        <v>BUKU PEMBANTU BANK</v>
      </c>
      <c r="AY368" s="984">
        <f t="shared" si="940"/>
        <v>0</v>
      </c>
      <c r="AZ368" s="702">
        <v>4</v>
      </c>
      <c r="BA368" s="649" t="str">
        <f t="shared" si="965"/>
        <v>BUKU PEMBANTU BPP</v>
      </c>
      <c r="BB368" s="651">
        <f t="shared" si="913"/>
        <v>0</v>
      </c>
      <c r="BC368" s="650">
        <f t="shared" si="920"/>
        <v>4</v>
      </c>
      <c r="BD368" s="649" t="str">
        <f t="shared" si="966"/>
        <v>BUKU PEMBANTU BPP</v>
      </c>
      <c r="BE368" s="709">
        <f t="shared" si="914"/>
        <v>0</v>
      </c>
      <c r="BF368" s="944">
        <v>5</v>
      </c>
      <c r="BG368" s="945" t="str">
        <f t="shared" si="967"/>
        <v>BUKU PEMBANTU UANG PERSEDIAAN</v>
      </c>
      <c r="BH368" s="946">
        <f t="shared" si="941"/>
        <v>0</v>
      </c>
      <c r="BI368" s="945">
        <f t="shared" si="921"/>
        <v>5</v>
      </c>
      <c r="BJ368" s="947" t="str">
        <f t="shared" si="968"/>
        <v>BUKU PEMBANTU UANG PERSEDIAAN</v>
      </c>
      <c r="BK368" s="948">
        <f t="shared" si="915"/>
        <v>0</v>
      </c>
      <c r="BL368" s="909">
        <v>6</v>
      </c>
      <c r="BM368" s="910" t="str">
        <f t="shared" si="969"/>
        <v>BUKU PEMBANTU LS BENDAHARA</v>
      </c>
      <c r="BN368" s="911">
        <f t="shared" si="942"/>
        <v>0</v>
      </c>
      <c r="BO368" s="910">
        <f t="shared" si="922"/>
        <v>6</v>
      </c>
      <c r="BP368" s="912" t="str">
        <f t="shared" si="970"/>
        <v>BUKU PEMBANTU LS BENDAHARA</v>
      </c>
      <c r="BQ368" s="913">
        <f t="shared" si="943"/>
        <v>0</v>
      </c>
      <c r="BR368" s="702">
        <v>7</v>
      </c>
      <c r="BS368" s="650" t="str">
        <f t="shared" si="971"/>
        <v>BUKU PEMBANTU UANG MUKA PERJADIN</v>
      </c>
      <c r="BT368" s="651">
        <f t="shared" si="944"/>
        <v>0</v>
      </c>
      <c r="BU368" s="650">
        <f t="shared" si="923"/>
        <v>7</v>
      </c>
      <c r="BV368" s="649" t="str">
        <f t="shared" si="972"/>
        <v>BUKU PEMBANTU UANG MUKA PERJADIN</v>
      </c>
      <c r="BW368" s="709">
        <f t="shared" si="945"/>
        <v>0</v>
      </c>
      <c r="BX368" s="873">
        <v>8</v>
      </c>
      <c r="BY368" s="874" t="str">
        <f t="shared" si="973"/>
        <v>BUKU PEMBANTU PAJAK UP</v>
      </c>
      <c r="BZ368" s="875">
        <f t="shared" si="911"/>
        <v>0</v>
      </c>
      <c r="CA368" s="876">
        <f t="shared" si="924"/>
        <v>8</v>
      </c>
      <c r="CB368" s="874" t="str">
        <f t="shared" si="974"/>
        <v>BUKU PEMBANTU PAJAK UP</v>
      </c>
      <c r="CC368" s="877">
        <f t="shared" si="916"/>
        <v>0</v>
      </c>
      <c r="CD368" s="805">
        <v>9</v>
      </c>
      <c r="CE368" s="806" t="str">
        <f t="shared" si="975"/>
        <v>BUKU PEMBANTU BUNGA REKENING</v>
      </c>
      <c r="CF368" s="807">
        <f t="shared" si="946"/>
        <v>0</v>
      </c>
      <c r="CG368" s="806">
        <f t="shared" si="925"/>
        <v>9</v>
      </c>
      <c r="CH368" s="806" t="str">
        <f t="shared" si="976"/>
        <v>BUKU PEMBANTU BUNGA REKENING</v>
      </c>
      <c r="CI368" s="808">
        <f t="shared" si="947"/>
        <v>0</v>
      </c>
      <c r="CJ368" s="835">
        <v>10</v>
      </c>
      <c r="CK368" s="836" t="str">
        <f t="shared" si="977"/>
        <v>BUKU PEMBANTU PAJAK UP &amp; LS</v>
      </c>
      <c r="CL368" s="837">
        <f t="shared" si="978"/>
        <v>0</v>
      </c>
      <c r="CM368" s="836">
        <f t="shared" si="926"/>
        <v>10</v>
      </c>
      <c r="CN368" s="836" t="str">
        <f t="shared" si="979"/>
        <v>BUKU PEMBANTU PAJAK UP &amp; LS</v>
      </c>
      <c r="CO368" s="838">
        <f t="shared" si="980"/>
        <v>0</v>
      </c>
      <c r="CP368" s="786">
        <f t="shared" si="981"/>
        <v>0</v>
      </c>
      <c r="CQ368" s="787">
        <f t="shared" si="982"/>
        <v>0</v>
      </c>
      <c r="CR368" s="782">
        <f t="shared" si="983"/>
        <v>0</v>
      </c>
      <c r="CS368" s="733">
        <v>11</v>
      </c>
      <c r="CT368" s="734" t="str">
        <f t="shared" si="984"/>
        <v>BUKU PENGESAHAN BELANJA</v>
      </c>
      <c r="CU368" s="735">
        <f t="shared" si="985"/>
        <v>0</v>
      </c>
      <c r="CV368" s="734">
        <f t="shared" si="927"/>
        <v>11</v>
      </c>
      <c r="CW368" s="736" t="str">
        <f t="shared" si="986"/>
        <v>BUKU PENGESAHAN BELANJA</v>
      </c>
      <c r="CX368" s="737">
        <f t="shared" si="987"/>
        <v>0</v>
      </c>
      <c r="CY368" s="769">
        <v>12</v>
      </c>
      <c r="CZ368" s="770" t="str">
        <f t="shared" si="948"/>
        <v>BUKU PENGEMBALIAN BELANJA</v>
      </c>
      <c r="DA368" s="771">
        <f t="shared" si="991"/>
        <v>0</v>
      </c>
      <c r="DB368" s="770">
        <f t="shared" si="990"/>
        <v>12</v>
      </c>
      <c r="DC368" s="770" t="str">
        <f t="shared" si="988"/>
        <v>BUKU PENGEMBALIAN BELANJA</v>
      </c>
      <c r="DD368" s="772">
        <f t="shared" si="989"/>
        <v>0</v>
      </c>
    </row>
    <row r="369" spans="1:108" ht="11.25" customHeight="1" x14ac:dyDescent="0.2">
      <c r="A369" s="647"/>
      <c r="B369" s="63"/>
      <c r="C369" s="677"/>
      <c r="D369" s="540"/>
      <c r="E369" s="648"/>
      <c r="F369" s="610"/>
      <c r="G369" s="649"/>
      <c r="H369" s="650"/>
      <c r="I369" s="542"/>
      <c r="J369" s="650"/>
      <c r="K369" s="650"/>
      <c r="L369" s="529"/>
      <c r="M369" s="543"/>
      <c r="N369" s="650"/>
      <c r="O369" s="651">
        <f t="shared" si="949"/>
        <v>0</v>
      </c>
      <c r="P369" s="1090">
        <f t="shared" si="950"/>
        <v>0</v>
      </c>
      <c r="Q369" s="641">
        <f t="shared" si="928"/>
        <v>0</v>
      </c>
      <c r="R369" s="640">
        <v>1</v>
      </c>
      <c r="S369" s="640" t="str">
        <f t="shared" si="929"/>
        <v>BUKU KAS UMUM</v>
      </c>
      <c r="T369" s="641">
        <f t="shared" si="930"/>
        <v>0</v>
      </c>
      <c r="U369" s="641">
        <f t="shared" si="931"/>
        <v>0</v>
      </c>
      <c r="V369" s="641">
        <f t="shared" si="932"/>
        <v>0</v>
      </c>
      <c r="W369" s="1082">
        <f t="shared" si="951"/>
        <v>0</v>
      </c>
      <c r="X369" s="641">
        <f t="shared" si="933"/>
        <v>0</v>
      </c>
      <c r="Y369" s="640">
        <f t="shared" si="952"/>
        <v>1</v>
      </c>
      <c r="Z369" s="640" t="str">
        <f t="shared" si="934"/>
        <v>BUKU KAS UMUM</v>
      </c>
      <c r="AA369" s="1083">
        <f t="shared" si="935"/>
        <v>0</v>
      </c>
      <c r="AB369" s="1055">
        <v>10</v>
      </c>
      <c r="AC369" s="1056" t="str">
        <f t="shared" si="953"/>
        <v>BUKU PEMBANTU PAJAK UP &amp; LS</v>
      </c>
      <c r="AD369" s="1057">
        <f t="shared" si="954"/>
        <v>0</v>
      </c>
      <c r="AE369" s="1057">
        <f t="shared" si="955"/>
        <v>0</v>
      </c>
      <c r="AF369" s="1057">
        <f t="shared" si="956"/>
        <v>0</v>
      </c>
      <c r="AG369" s="1057">
        <f t="shared" si="957"/>
        <v>0</v>
      </c>
      <c r="AH369" s="1057">
        <f t="shared" si="958"/>
        <v>0</v>
      </c>
      <c r="AI369" s="1058">
        <f t="shared" si="917"/>
        <v>10</v>
      </c>
      <c r="AJ369" s="1058" t="str">
        <f t="shared" si="959"/>
        <v>BUKU PEMBANTU PAJAK UP &amp; LS</v>
      </c>
      <c r="AK369" s="1059">
        <f t="shared" si="936"/>
        <v>0</v>
      </c>
      <c r="AL369" s="1014">
        <v>2</v>
      </c>
      <c r="AM369" s="1015" t="str">
        <f t="shared" si="960"/>
        <v>BUKU PEMBANTU KAS TUNAI</v>
      </c>
      <c r="AN369" s="1016">
        <f t="shared" si="937"/>
        <v>0</v>
      </c>
      <c r="AO369" s="1015">
        <f t="shared" si="918"/>
        <v>2</v>
      </c>
      <c r="AP369" s="1015" t="str">
        <f t="shared" si="961"/>
        <v>BUKU PEMBANTU KAS TUNAI</v>
      </c>
      <c r="AQ369" s="1017">
        <f t="shared" si="912"/>
        <v>0</v>
      </c>
      <c r="AR369" s="979">
        <v>3</v>
      </c>
      <c r="AS369" s="980" t="str">
        <f t="shared" si="962"/>
        <v>BUKU PEMBANTU BANK</v>
      </c>
      <c r="AT369" s="981">
        <f t="shared" si="938"/>
        <v>0</v>
      </c>
      <c r="AU369" s="981">
        <f t="shared" si="939"/>
        <v>0</v>
      </c>
      <c r="AV369" s="982">
        <f t="shared" si="963"/>
        <v>0</v>
      </c>
      <c r="AW369" s="983">
        <f t="shared" si="919"/>
        <v>3</v>
      </c>
      <c r="AX369" s="980" t="str">
        <f t="shared" si="964"/>
        <v>BUKU PEMBANTU BANK</v>
      </c>
      <c r="AY369" s="984">
        <f t="shared" si="940"/>
        <v>0</v>
      </c>
      <c r="AZ369" s="702">
        <v>4</v>
      </c>
      <c r="BA369" s="649" t="str">
        <f t="shared" si="965"/>
        <v>BUKU PEMBANTU BPP</v>
      </c>
      <c r="BB369" s="651">
        <f t="shared" si="913"/>
        <v>0</v>
      </c>
      <c r="BC369" s="650">
        <f t="shared" si="920"/>
        <v>4</v>
      </c>
      <c r="BD369" s="649" t="str">
        <f t="shared" si="966"/>
        <v>BUKU PEMBANTU BPP</v>
      </c>
      <c r="BE369" s="709">
        <f t="shared" si="914"/>
        <v>0</v>
      </c>
      <c r="BF369" s="944">
        <v>5</v>
      </c>
      <c r="BG369" s="945" t="str">
        <f t="shared" si="967"/>
        <v>BUKU PEMBANTU UANG PERSEDIAAN</v>
      </c>
      <c r="BH369" s="946">
        <f t="shared" si="941"/>
        <v>0</v>
      </c>
      <c r="BI369" s="945">
        <f t="shared" si="921"/>
        <v>5</v>
      </c>
      <c r="BJ369" s="947" t="str">
        <f t="shared" si="968"/>
        <v>BUKU PEMBANTU UANG PERSEDIAAN</v>
      </c>
      <c r="BK369" s="948">
        <f t="shared" si="915"/>
        <v>0</v>
      </c>
      <c r="BL369" s="909">
        <v>6</v>
      </c>
      <c r="BM369" s="910" t="str">
        <f t="shared" si="969"/>
        <v>BUKU PEMBANTU LS BENDAHARA</v>
      </c>
      <c r="BN369" s="911">
        <f t="shared" si="942"/>
        <v>0</v>
      </c>
      <c r="BO369" s="910">
        <f t="shared" si="922"/>
        <v>6</v>
      </c>
      <c r="BP369" s="912" t="str">
        <f t="shared" si="970"/>
        <v>BUKU PEMBANTU LS BENDAHARA</v>
      </c>
      <c r="BQ369" s="913">
        <f t="shared" si="943"/>
        <v>0</v>
      </c>
      <c r="BR369" s="702">
        <v>7</v>
      </c>
      <c r="BS369" s="650" t="str">
        <f t="shared" si="971"/>
        <v>BUKU PEMBANTU UANG MUKA PERJADIN</v>
      </c>
      <c r="BT369" s="651">
        <f t="shared" si="944"/>
        <v>0</v>
      </c>
      <c r="BU369" s="650">
        <f t="shared" si="923"/>
        <v>7</v>
      </c>
      <c r="BV369" s="649" t="str">
        <f t="shared" si="972"/>
        <v>BUKU PEMBANTU UANG MUKA PERJADIN</v>
      </c>
      <c r="BW369" s="709">
        <f t="shared" si="945"/>
        <v>0</v>
      </c>
      <c r="BX369" s="873">
        <v>8</v>
      </c>
      <c r="BY369" s="874" t="str">
        <f t="shared" si="973"/>
        <v>BUKU PEMBANTU PAJAK UP</v>
      </c>
      <c r="BZ369" s="875">
        <f t="shared" si="911"/>
        <v>0</v>
      </c>
      <c r="CA369" s="876">
        <f t="shared" si="924"/>
        <v>8</v>
      </c>
      <c r="CB369" s="874" t="str">
        <f t="shared" si="974"/>
        <v>BUKU PEMBANTU PAJAK UP</v>
      </c>
      <c r="CC369" s="877">
        <f t="shared" si="916"/>
        <v>0</v>
      </c>
      <c r="CD369" s="805">
        <v>9</v>
      </c>
      <c r="CE369" s="806" t="str">
        <f t="shared" si="975"/>
        <v>BUKU PEMBANTU BUNGA REKENING</v>
      </c>
      <c r="CF369" s="807">
        <f t="shared" si="946"/>
        <v>0</v>
      </c>
      <c r="CG369" s="806">
        <f t="shared" si="925"/>
        <v>9</v>
      </c>
      <c r="CH369" s="806" t="str">
        <f t="shared" si="976"/>
        <v>BUKU PEMBANTU BUNGA REKENING</v>
      </c>
      <c r="CI369" s="808">
        <f t="shared" si="947"/>
        <v>0</v>
      </c>
      <c r="CJ369" s="835">
        <v>10</v>
      </c>
      <c r="CK369" s="836" t="str">
        <f t="shared" si="977"/>
        <v>BUKU PEMBANTU PAJAK UP &amp; LS</v>
      </c>
      <c r="CL369" s="837">
        <f t="shared" si="978"/>
        <v>0</v>
      </c>
      <c r="CM369" s="836">
        <f t="shared" si="926"/>
        <v>10</v>
      </c>
      <c r="CN369" s="836" t="str">
        <f t="shared" si="979"/>
        <v>BUKU PEMBANTU PAJAK UP &amp; LS</v>
      </c>
      <c r="CO369" s="838">
        <f t="shared" si="980"/>
        <v>0</v>
      </c>
      <c r="CP369" s="786">
        <f t="shared" si="981"/>
        <v>0</v>
      </c>
      <c r="CQ369" s="787">
        <f t="shared" si="982"/>
        <v>0</v>
      </c>
      <c r="CR369" s="782">
        <f t="shared" si="983"/>
        <v>0</v>
      </c>
      <c r="CS369" s="733">
        <v>11</v>
      </c>
      <c r="CT369" s="734" t="str">
        <f t="shared" si="984"/>
        <v>BUKU PENGESAHAN BELANJA</v>
      </c>
      <c r="CU369" s="735">
        <f t="shared" si="985"/>
        <v>0</v>
      </c>
      <c r="CV369" s="734">
        <f t="shared" si="927"/>
        <v>11</v>
      </c>
      <c r="CW369" s="736" t="str">
        <f t="shared" si="986"/>
        <v>BUKU PENGESAHAN BELANJA</v>
      </c>
      <c r="CX369" s="737">
        <f t="shared" si="987"/>
        <v>0</v>
      </c>
      <c r="CY369" s="769">
        <v>12</v>
      </c>
      <c r="CZ369" s="770" t="str">
        <f t="shared" si="948"/>
        <v>BUKU PENGEMBALIAN BELANJA</v>
      </c>
      <c r="DA369" s="771">
        <f t="shared" si="991"/>
        <v>0</v>
      </c>
      <c r="DB369" s="770">
        <f t="shared" si="990"/>
        <v>12</v>
      </c>
      <c r="DC369" s="770" t="str">
        <f t="shared" si="988"/>
        <v>BUKU PENGEMBALIAN BELANJA</v>
      </c>
      <c r="DD369" s="772">
        <f t="shared" si="989"/>
        <v>0</v>
      </c>
    </row>
    <row r="370" spans="1:108" ht="11.25" customHeight="1" x14ac:dyDescent="0.2">
      <c r="A370" s="647"/>
      <c r="B370" s="63"/>
      <c r="C370" s="677"/>
      <c r="D370" s="601"/>
      <c r="E370" s="648"/>
      <c r="F370" s="610"/>
      <c r="G370" s="649"/>
      <c r="H370" s="650"/>
      <c r="I370" s="542"/>
      <c r="J370" s="650"/>
      <c r="K370" s="650"/>
      <c r="L370" s="529"/>
      <c r="M370" s="650"/>
      <c r="N370" s="543"/>
      <c r="O370" s="651">
        <f t="shared" si="949"/>
        <v>0</v>
      </c>
      <c r="P370" s="1090">
        <f t="shared" si="950"/>
        <v>0</v>
      </c>
      <c r="Q370" s="641">
        <f t="shared" si="928"/>
        <v>0</v>
      </c>
      <c r="R370" s="640">
        <v>1</v>
      </c>
      <c r="S370" s="640" t="str">
        <f t="shared" si="929"/>
        <v>BUKU KAS UMUM</v>
      </c>
      <c r="T370" s="641">
        <f t="shared" si="930"/>
        <v>0</v>
      </c>
      <c r="U370" s="641">
        <f t="shared" si="931"/>
        <v>0</v>
      </c>
      <c r="V370" s="641">
        <f t="shared" si="932"/>
        <v>0</v>
      </c>
      <c r="W370" s="1082">
        <f t="shared" si="951"/>
        <v>0</v>
      </c>
      <c r="X370" s="641">
        <f t="shared" si="933"/>
        <v>0</v>
      </c>
      <c r="Y370" s="640">
        <f t="shared" si="952"/>
        <v>1</v>
      </c>
      <c r="Z370" s="640" t="str">
        <f t="shared" si="934"/>
        <v>BUKU KAS UMUM</v>
      </c>
      <c r="AA370" s="1083">
        <f t="shared" si="935"/>
        <v>0</v>
      </c>
      <c r="AB370" s="1055">
        <v>10</v>
      </c>
      <c r="AC370" s="1056" t="str">
        <f t="shared" si="953"/>
        <v>BUKU PEMBANTU PAJAK UP &amp; LS</v>
      </c>
      <c r="AD370" s="1057">
        <f t="shared" si="954"/>
        <v>0</v>
      </c>
      <c r="AE370" s="1057">
        <f t="shared" si="955"/>
        <v>0</v>
      </c>
      <c r="AF370" s="1057">
        <f t="shared" si="956"/>
        <v>0</v>
      </c>
      <c r="AG370" s="1057">
        <f t="shared" si="957"/>
        <v>0</v>
      </c>
      <c r="AH370" s="1057">
        <f t="shared" si="958"/>
        <v>0</v>
      </c>
      <c r="AI370" s="1058">
        <f t="shared" si="917"/>
        <v>10</v>
      </c>
      <c r="AJ370" s="1058" t="str">
        <f t="shared" si="959"/>
        <v>BUKU PEMBANTU PAJAK UP &amp; LS</v>
      </c>
      <c r="AK370" s="1059">
        <f t="shared" si="936"/>
        <v>0</v>
      </c>
      <c r="AL370" s="1014">
        <v>2</v>
      </c>
      <c r="AM370" s="1015" t="str">
        <f t="shared" si="960"/>
        <v>BUKU PEMBANTU KAS TUNAI</v>
      </c>
      <c r="AN370" s="1016">
        <f t="shared" si="937"/>
        <v>0</v>
      </c>
      <c r="AO370" s="1015">
        <f t="shared" si="918"/>
        <v>2</v>
      </c>
      <c r="AP370" s="1015" t="str">
        <f t="shared" si="961"/>
        <v>BUKU PEMBANTU KAS TUNAI</v>
      </c>
      <c r="AQ370" s="1017">
        <f t="shared" si="912"/>
        <v>0</v>
      </c>
      <c r="AR370" s="979">
        <v>3</v>
      </c>
      <c r="AS370" s="980" t="str">
        <f t="shared" si="962"/>
        <v>BUKU PEMBANTU BANK</v>
      </c>
      <c r="AT370" s="981">
        <f t="shared" si="938"/>
        <v>0</v>
      </c>
      <c r="AU370" s="981">
        <f t="shared" si="939"/>
        <v>0</v>
      </c>
      <c r="AV370" s="982">
        <f t="shared" si="963"/>
        <v>0</v>
      </c>
      <c r="AW370" s="983">
        <f t="shared" si="919"/>
        <v>3</v>
      </c>
      <c r="AX370" s="980" t="str">
        <f t="shared" si="964"/>
        <v>BUKU PEMBANTU BANK</v>
      </c>
      <c r="AY370" s="984">
        <f t="shared" si="940"/>
        <v>0</v>
      </c>
      <c r="AZ370" s="702">
        <v>4</v>
      </c>
      <c r="BA370" s="649" t="str">
        <f t="shared" si="965"/>
        <v>BUKU PEMBANTU BPP</v>
      </c>
      <c r="BB370" s="651">
        <f t="shared" si="913"/>
        <v>0</v>
      </c>
      <c r="BC370" s="650">
        <f t="shared" si="920"/>
        <v>4</v>
      </c>
      <c r="BD370" s="649" t="str">
        <f t="shared" si="966"/>
        <v>BUKU PEMBANTU BPP</v>
      </c>
      <c r="BE370" s="709">
        <f t="shared" si="914"/>
        <v>0</v>
      </c>
      <c r="BF370" s="944">
        <v>5</v>
      </c>
      <c r="BG370" s="945" t="str">
        <f t="shared" si="967"/>
        <v>BUKU PEMBANTU UANG PERSEDIAAN</v>
      </c>
      <c r="BH370" s="946">
        <f t="shared" si="941"/>
        <v>0</v>
      </c>
      <c r="BI370" s="945">
        <f t="shared" si="921"/>
        <v>5</v>
      </c>
      <c r="BJ370" s="947" t="str">
        <f t="shared" si="968"/>
        <v>BUKU PEMBANTU UANG PERSEDIAAN</v>
      </c>
      <c r="BK370" s="948">
        <f t="shared" si="915"/>
        <v>0</v>
      </c>
      <c r="BL370" s="909">
        <v>6</v>
      </c>
      <c r="BM370" s="910" t="str">
        <f t="shared" si="969"/>
        <v>BUKU PEMBANTU LS BENDAHARA</v>
      </c>
      <c r="BN370" s="911">
        <f t="shared" si="942"/>
        <v>0</v>
      </c>
      <c r="BO370" s="910">
        <f t="shared" si="922"/>
        <v>6</v>
      </c>
      <c r="BP370" s="912" t="str">
        <f t="shared" si="970"/>
        <v>BUKU PEMBANTU LS BENDAHARA</v>
      </c>
      <c r="BQ370" s="913">
        <f t="shared" si="943"/>
        <v>0</v>
      </c>
      <c r="BR370" s="702">
        <v>7</v>
      </c>
      <c r="BS370" s="650" t="str">
        <f t="shared" si="971"/>
        <v>BUKU PEMBANTU UANG MUKA PERJADIN</v>
      </c>
      <c r="BT370" s="651">
        <f t="shared" si="944"/>
        <v>0</v>
      </c>
      <c r="BU370" s="650">
        <f t="shared" si="923"/>
        <v>7</v>
      </c>
      <c r="BV370" s="649" t="str">
        <f t="shared" si="972"/>
        <v>BUKU PEMBANTU UANG MUKA PERJADIN</v>
      </c>
      <c r="BW370" s="709">
        <f t="shared" si="945"/>
        <v>0</v>
      </c>
      <c r="BX370" s="873">
        <v>8</v>
      </c>
      <c r="BY370" s="874" t="str">
        <f t="shared" si="973"/>
        <v>BUKU PEMBANTU PAJAK UP</v>
      </c>
      <c r="BZ370" s="875">
        <f t="shared" si="911"/>
        <v>0</v>
      </c>
      <c r="CA370" s="876">
        <f t="shared" si="924"/>
        <v>8</v>
      </c>
      <c r="CB370" s="874" t="str">
        <f t="shared" si="974"/>
        <v>BUKU PEMBANTU PAJAK UP</v>
      </c>
      <c r="CC370" s="877">
        <f t="shared" si="916"/>
        <v>0</v>
      </c>
      <c r="CD370" s="805">
        <v>9</v>
      </c>
      <c r="CE370" s="806" t="str">
        <f t="shared" si="975"/>
        <v>BUKU PEMBANTU BUNGA REKENING</v>
      </c>
      <c r="CF370" s="807">
        <f t="shared" si="946"/>
        <v>0</v>
      </c>
      <c r="CG370" s="806">
        <f t="shared" si="925"/>
        <v>9</v>
      </c>
      <c r="CH370" s="806" t="str">
        <f t="shared" si="976"/>
        <v>BUKU PEMBANTU BUNGA REKENING</v>
      </c>
      <c r="CI370" s="808">
        <f t="shared" si="947"/>
        <v>0</v>
      </c>
      <c r="CJ370" s="835">
        <v>10</v>
      </c>
      <c r="CK370" s="836" t="str">
        <f t="shared" si="977"/>
        <v>BUKU PEMBANTU PAJAK UP &amp; LS</v>
      </c>
      <c r="CL370" s="837">
        <f t="shared" si="978"/>
        <v>0</v>
      </c>
      <c r="CM370" s="836">
        <f t="shared" si="926"/>
        <v>10</v>
      </c>
      <c r="CN370" s="836" t="str">
        <f t="shared" si="979"/>
        <v>BUKU PEMBANTU PAJAK UP &amp; LS</v>
      </c>
      <c r="CO370" s="838">
        <f t="shared" si="980"/>
        <v>0</v>
      </c>
      <c r="CP370" s="786">
        <f t="shared" si="981"/>
        <v>0</v>
      </c>
      <c r="CQ370" s="787">
        <f t="shared" si="982"/>
        <v>0</v>
      </c>
      <c r="CR370" s="782">
        <f t="shared" si="983"/>
        <v>0</v>
      </c>
      <c r="CS370" s="733">
        <v>11</v>
      </c>
      <c r="CT370" s="734" t="str">
        <f t="shared" si="984"/>
        <v>BUKU PENGESAHAN BELANJA</v>
      </c>
      <c r="CU370" s="735">
        <f t="shared" si="985"/>
        <v>0</v>
      </c>
      <c r="CV370" s="734">
        <f t="shared" si="927"/>
        <v>11</v>
      </c>
      <c r="CW370" s="736" t="str">
        <f t="shared" si="986"/>
        <v>BUKU PENGESAHAN BELANJA</v>
      </c>
      <c r="CX370" s="737">
        <f t="shared" si="987"/>
        <v>0</v>
      </c>
      <c r="CY370" s="769">
        <v>12</v>
      </c>
      <c r="CZ370" s="770" t="str">
        <f t="shared" si="948"/>
        <v>BUKU PENGEMBALIAN BELANJA</v>
      </c>
      <c r="DA370" s="771">
        <f t="shared" si="991"/>
        <v>0</v>
      </c>
      <c r="DB370" s="770">
        <f t="shared" si="990"/>
        <v>12</v>
      </c>
      <c r="DC370" s="770" t="str">
        <f t="shared" si="988"/>
        <v>BUKU PENGEMBALIAN BELANJA</v>
      </c>
      <c r="DD370" s="772">
        <f t="shared" si="989"/>
        <v>0</v>
      </c>
    </row>
    <row r="371" spans="1:108" ht="11.25" customHeight="1" x14ac:dyDescent="0.2">
      <c r="A371" s="647"/>
      <c r="B371" s="63"/>
      <c r="C371" s="677"/>
      <c r="D371" s="540"/>
      <c r="E371" s="648"/>
      <c r="F371" s="610"/>
      <c r="G371" s="649"/>
      <c r="H371" s="650"/>
      <c r="I371" s="542"/>
      <c r="J371" s="650"/>
      <c r="K371" s="650"/>
      <c r="L371" s="529"/>
      <c r="M371" s="650"/>
      <c r="N371" s="543"/>
      <c r="O371" s="651">
        <f t="shared" si="949"/>
        <v>0</v>
      </c>
      <c r="P371" s="1090">
        <f t="shared" si="950"/>
        <v>0</v>
      </c>
      <c r="Q371" s="641">
        <f t="shared" si="928"/>
        <v>0</v>
      </c>
      <c r="R371" s="640">
        <v>1</v>
      </c>
      <c r="S371" s="640" t="str">
        <f t="shared" si="929"/>
        <v>BUKU KAS UMUM</v>
      </c>
      <c r="T371" s="641">
        <f t="shared" si="930"/>
        <v>0</v>
      </c>
      <c r="U371" s="641">
        <f t="shared" si="931"/>
        <v>0</v>
      </c>
      <c r="V371" s="641">
        <f t="shared" si="932"/>
        <v>0</v>
      </c>
      <c r="W371" s="1082">
        <f t="shared" si="951"/>
        <v>0</v>
      </c>
      <c r="X371" s="641">
        <f t="shared" si="933"/>
        <v>0</v>
      </c>
      <c r="Y371" s="640">
        <f t="shared" si="952"/>
        <v>1</v>
      </c>
      <c r="Z371" s="640" t="str">
        <f t="shared" si="934"/>
        <v>BUKU KAS UMUM</v>
      </c>
      <c r="AA371" s="1083">
        <f t="shared" si="935"/>
        <v>0</v>
      </c>
      <c r="AB371" s="1055">
        <v>10</v>
      </c>
      <c r="AC371" s="1056" t="str">
        <f t="shared" si="953"/>
        <v>BUKU PEMBANTU PAJAK UP &amp; LS</v>
      </c>
      <c r="AD371" s="1057">
        <f t="shared" si="954"/>
        <v>0</v>
      </c>
      <c r="AE371" s="1057">
        <f t="shared" si="955"/>
        <v>0</v>
      </c>
      <c r="AF371" s="1057">
        <f t="shared" si="956"/>
        <v>0</v>
      </c>
      <c r="AG371" s="1057">
        <f t="shared" si="957"/>
        <v>0</v>
      </c>
      <c r="AH371" s="1057">
        <f t="shared" si="958"/>
        <v>0</v>
      </c>
      <c r="AI371" s="1058">
        <f t="shared" si="917"/>
        <v>10</v>
      </c>
      <c r="AJ371" s="1058" t="str">
        <f t="shared" si="959"/>
        <v>BUKU PEMBANTU PAJAK UP &amp; LS</v>
      </c>
      <c r="AK371" s="1059">
        <f t="shared" si="936"/>
        <v>0</v>
      </c>
      <c r="AL371" s="1014">
        <v>2</v>
      </c>
      <c r="AM371" s="1015" t="str">
        <f t="shared" si="960"/>
        <v>BUKU PEMBANTU KAS TUNAI</v>
      </c>
      <c r="AN371" s="1016">
        <f t="shared" si="937"/>
        <v>0</v>
      </c>
      <c r="AO371" s="1015">
        <f t="shared" si="918"/>
        <v>2</v>
      </c>
      <c r="AP371" s="1015" t="str">
        <f t="shared" si="961"/>
        <v>BUKU PEMBANTU KAS TUNAI</v>
      </c>
      <c r="AQ371" s="1017">
        <f t="shared" si="912"/>
        <v>0</v>
      </c>
      <c r="AR371" s="979">
        <v>3</v>
      </c>
      <c r="AS371" s="980" t="str">
        <f t="shared" si="962"/>
        <v>BUKU PEMBANTU BANK</v>
      </c>
      <c r="AT371" s="981">
        <f t="shared" si="938"/>
        <v>0</v>
      </c>
      <c r="AU371" s="981">
        <f t="shared" si="939"/>
        <v>0</v>
      </c>
      <c r="AV371" s="982">
        <f t="shared" si="963"/>
        <v>0</v>
      </c>
      <c r="AW371" s="983">
        <f t="shared" si="919"/>
        <v>3</v>
      </c>
      <c r="AX371" s="980" t="str">
        <f t="shared" si="964"/>
        <v>BUKU PEMBANTU BANK</v>
      </c>
      <c r="AY371" s="984">
        <f t="shared" si="940"/>
        <v>0</v>
      </c>
      <c r="AZ371" s="702">
        <v>4</v>
      </c>
      <c r="BA371" s="649" t="str">
        <f t="shared" si="965"/>
        <v>BUKU PEMBANTU BPP</v>
      </c>
      <c r="BB371" s="651">
        <f t="shared" si="913"/>
        <v>0</v>
      </c>
      <c r="BC371" s="650">
        <f t="shared" si="920"/>
        <v>4</v>
      </c>
      <c r="BD371" s="649" t="str">
        <f t="shared" si="966"/>
        <v>BUKU PEMBANTU BPP</v>
      </c>
      <c r="BE371" s="709">
        <f t="shared" si="914"/>
        <v>0</v>
      </c>
      <c r="BF371" s="944">
        <v>5</v>
      </c>
      <c r="BG371" s="945" t="str">
        <f t="shared" si="967"/>
        <v>BUKU PEMBANTU UANG PERSEDIAAN</v>
      </c>
      <c r="BH371" s="946">
        <f t="shared" si="941"/>
        <v>0</v>
      </c>
      <c r="BI371" s="945">
        <f t="shared" si="921"/>
        <v>5</v>
      </c>
      <c r="BJ371" s="947" t="str">
        <f t="shared" si="968"/>
        <v>BUKU PEMBANTU UANG PERSEDIAAN</v>
      </c>
      <c r="BK371" s="948">
        <f t="shared" si="915"/>
        <v>0</v>
      </c>
      <c r="BL371" s="909">
        <v>6</v>
      </c>
      <c r="BM371" s="910" t="str">
        <f t="shared" si="969"/>
        <v>BUKU PEMBANTU LS BENDAHARA</v>
      </c>
      <c r="BN371" s="911">
        <f t="shared" si="942"/>
        <v>0</v>
      </c>
      <c r="BO371" s="910">
        <f t="shared" si="922"/>
        <v>6</v>
      </c>
      <c r="BP371" s="912" t="str">
        <f t="shared" si="970"/>
        <v>BUKU PEMBANTU LS BENDAHARA</v>
      </c>
      <c r="BQ371" s="913">
        <f t="shared" si="943"/>
        <v>0</v>
      </c>
      <c r="BR371" s="702">
        <v>7</v>
      </c>
      <c r="BS371" s="650" t="str">
        <f t="shared" si="971"/>
        <v>BUKU PEMBANTU UANG MUKA PERJADIN</v>
      </c>
      <c r="BT371" s="651">
        <f t="shared" si="944"/>
        <v>0</v>
      </c>
      <c r="BU371" s="650">
        <f t="shared" si="923"/>
        <v>7</v>
      </c>
      <c r="BV371" s="649" t="str">
        <f t="shared" si="972"/>
        <v>BUKU PEMBANTU UANG MUKA PERJADIN</v>
      </c>
      <c r="BW371" s="709">
        <f t="shared" si="945"/>
        <v>0</v>
      </c>
      <c r="BX371" s="873">
        <v>8</v>
      </c>
      <c r="BY371" s="874" t="str">
        <f t="shared" si="973"/>
        <v>BUKU PEMBANTU PAJAK UP</v>
      </c>
      <c r="BZ371" s="875">
        <f t="shared" ref="BZ371:BZ434" si="992">IF(E371="M1",L371,IF(E371="M4",L371,IF(E371="M8",L371,0)))</f>
        <v>0</v>
      </c>
      <c r="CA371" s="876">
        <f t="shared" si="924"/>
        <v>8</v>
      </c>
      <c r="CB371" s="874" t="str">
        <f t="shared" si="974"/>
        <v>BUKU PEMBANTU PAJAK UP</v>
      </c>
      <c r="CC371" s="877">
        <f t="shared" si="916"/>
        <v>0</v>
      </c>
      <c r="CD371" s="805">
        <v>9</v>
      </c>
      <c r="CE371" s="806" t="str">
        <f t="shared" si="975"/>
        <v>BUKU PEMBANTU BUNGA REKENING</v>
      </c>
      <c r="CF371" s="807">
        <f t="shared" si="946"/>
        <v>0</v>
      </c>
      <c r="CG371" s="806">
        <f t="shared" si="925"/>
        <v>9</v>
      </c>
      <c r="CH371" s="806" t="str">
        <f t="shared" si="976"/>
        <v>BUKU PEMBANTU BUNGA REKENING</v>
      </c>
      <c r="CI371" s="808">
        <f t="shared" si="947"/>
        <v>0</v>
      </c>
      <c r="CJ371" s="835">
        <v>10</v>
      </c>
      <c r="CK371" s="836" t="str">
        <f t="shared" si="977"/>
        <v>BUKU PEMBANTU PAJAK UP &amp; LS</v>
      </c>
      <c r="CL371" s="837">
        <f t="shared" si="978"/>
        <v>0</v>
      </c>
      <c r="CM371" s="836">
        <f t="shared" si="926"/>
        <v>10</v>
      </c>
      <c r="CN371" s="836" t="str">
        <f t="shared" si="979"/>
        <v>BUKU PEMBANTU PAJAK UP &amp; LS</v>
      </c>
      <c r="CO371" s="838">
        <f t="shared" si="980"/>
        <v>0</v>
      </c>
      <c r="CP371" s="786">
        <f t="shared" si="981"/>
        <v>0</v>
      </c>
      <c r="CQ371" s="787">
        <f t="shared" si="982"/>
        <v>0</v>
      </c>
      <c r="CR371" s="782">
        <f t="shared" si="983"/>
        <v>0</v>
      </c>
      <c r="CS371" s="733">
        <v>11</v>
      </c>
      <c r="CT371" s="734" t="str">
        <f t="shared" si="984"/>
        <v>BUKU PENGESAHAN BELANJA</v>
      </c>
      <c r="CU371" s="735">
        <f t="shared" si="985"/>
        <v>0</v>
      </c>
      <c r="CV371" s="734">
        <f t="shared" si="927"/>
        <v>11</v>
      </c>
      <c r="CW371" s="736" t="str">
        <f t="shared" si="986"/>
        <v>BUKU PENGESAHAN BELANJA</v>
      </c>
      <c r="CX371" s="737">
        <f t="shared" si="987"/>
        <v>0</v>
      </c>
      <c r="CY371" s="769">
        <v>12</v>
      </c>
      <c r="CZ371" s="770" t="str">
        <f t="shared" si="948"/>
        <v>BUKU PENGEMBALIAN BELANJA</v>
      </c>
      <c r="DA371" s="771">
        <f t="shared" si="991"/>
        <v>0</v>
      </c>
      <c r="DB371" s="770">
        <f t="shared" si="990"/>
        <v>12</v>
      </c>
      <c r="DC371" s="770" t="str">
        <f t="shared" si="988"/>
        <v>BUKU PENGEMBALIAN BELANJA</v>
      </c>
      <c r="DD371" s="772">
        <f t="shared" si="989"/>
        <v>0</v>
      </c>
    </row>
    <row r="372" spans="1:108" ht="11.25" customHeight="1" x14ac:dyDescent="0.2">
      <c r="A372" s="647"/>
      <c r="B372" s="63"/>
      <c r="C372" s="677"/>
      <c r="D372" s="601"/>
      <c r="E372" s="648"/>
      <c r="F372" s="610"/>
      <c r="G372" s="649"/>
      <c r="H372" s="650"/>
      <c r="I372" s="542"/>
      <c r="J372" s="650"/>
      <c r="K372" s="650"/>
      <c r="L372" s="529"/>
      <c r="M372" s="543"/>
      <c r="N372" s="543"/>
      <c r="O372" s="651">
        <f t="shared" si="949"/>
        <v>0</v>
      </c>
      <c r="P372" s="1090">
        <f t="shared" si="950"/>
        <v>0</v>
      </c>
      <c r="Q372" s="641">
        <f t="shared" si="928"/>
        <v>0</v>
      </c>
      <c r="R372" s="640">
        <v>1</v>
      </c>
      <c r="S372" s="640" t="str">
        <f t="shared" si="929"/>
        <v>BUKU KAS UMUM</v>
      </c>
      <c r="T372" s="641">
        <f t="shared" si="930"/>
        <v>0</v>
      </c>
      <c r="U372" s="641">
        <f t="shared" si="931"/>
        <v>0</v>
      </c>
      <c r="V372" s="641">
        <f t="shared" si="932"/>
        <v>0</v>
      </c>
      <c r="W372" s="1082">
        <f t="shared" si="951"/>
        <v>0</v>
      </c>
      <c r="X372" s="641">
        <f t="shared" si="933"/>
        <v>0</v>
      </c>
      <c r="Y372" s="640">
        <f t="shared" si="952"/>
        <v>1</v>
      </c>
      <c r="Z372" s="640" t="str">
        <f t="shared" si="934"/>
        <v>BUKU KAS UMUM</v>
      </c>
      <c r="AA372" s="1083">
        <f t="shared" si="935"/>
        <v>0</v>
      </c>
      <c r="AB372" s="1055">
        <v>10</v>
      </c>
      <c r="AC372" s="1056" t="str">
        <f t="shared" si="953"/>
        <v>BUKU PEMBANTU PAJAK UP &amp; LS</v>
      </c>
      <c r="AD372" s="1057">
        <f t="shared" si="954"/>
        <v>0</v>
      </c>
      <c r="AE372" s="1057">
        <f t="shared" si="955"/>
        <v>0</v>
      </c>
      <c r="AF372" s="1057">
        <f t="shared" si="956"/>
        <v>0</v>
      </c>
      <c r="AG372" s="1057">
        <f t="shared" si="957"/>
        <v>0</v>
      </c>
      <c r="AH372" s="1057">
        <f t="shared" si="958"/>
        <v>0</v>
      </c>
      <c r="AI372" s="1058">
        <f t="shared" si="917"/>
        <v>10</v>
      </c>
      <c r="AJ372" s="1058" t="str">
        <f t="shared" si="959"/>
        <v>BUKU PEMBANTU PAJAK UP &amp; LS</v>
      </c>
      <c r="AK372" s="1059">
        <f t="shared" si="936"/>
        <v>0</v>
      </c>
      <c r="AL372" s="1014">
        <v>2</v>
      </c>
      <c r="AM372" s="1015" t="str">
        <f t="shared" si="960"/>
        <v>BUKU PEMBANTU KAS TUNAI</v>
      </c>
      <c r="AN372" s="1016">
        <f t="shared" si="937"/>
        <v>0</v>
      </c>
      <c r="AO372" s="1015">
        <f t="shared" si="918"/>
        <v>2</v>
      </c>
      <c r="AP372" s="1015" t="str">
        <f t="shared" si="961"/>
        <v>BUKU PEMBANTU KAS TUNAI</v>
      </c>
      <c r="AQ372" s="1017">
        <f t="shared" ref="AQ372:AQ435" si="993">IF(E372="G2",L373,IF(E372="H1",L373,IF(E372="I1",L373,IF(E372="J1",L373,IF(E372="K1",L373,IF(E372="L2",L373,IF(E372="M2",L373,IF(E372="N1",L373,0))))))))</f>
        <v>0</v>
      </c>
      <c r="AR372" s="979">
        <v>3</v>
      </c>
      <c r="AS372" s="980" t="str">
        <f t="shared" si="962"/>
        <v>BUKU PEMBANTU BANK</v>
      </c>
      <c r="AT372" s="981">
        <f t="shared" si="938"/>
        <v>0</v>
      </c>
      <c r="AU372" s="981">
        <f t="shared" si="939"/>
        <v>0</v>
      </c>
      <c r="AV372" s="982">
        <f t="shared" si="963"/>
        <v>0</v>
      </c>
      <c r="AW372" s="983">
        <f t="shared" si="919"/>
        <v>3</v>
      </c>
      <c r="AX372" s="980" t="str">
        <f t="shared" si="964"/>
        <v>BUKU PEMBANTU BANK</v>
      </c>
      <c r="AY372" s="984">
        <f t="shared" si="940"/>
        <v>0</v>
      </c>
      <c r="AZ372" s="702">
        <v>4</v>
      </c>
      <c r="BA372" s="649" t="str">
        <f t="shared" si="965"/>
        <v>BUKU PEMBANTU BPP</v>
      </c>
      <c r="BB372" s="651">
        <f t="shared" ref="BB372:BB435" si="994">IF(E372="J1",L373,IF(E372="J2",L373,IF(E372="M4",L373,0)))</f>
        <v>0</v>
      </c>
      <c r="BC372" s="650">
        <f t="shared" si="920"/>
        <v>4</v>
      </c>
      <c r="BD372" s="649" t="str">
        <f t="shared" si="966"/>
        <v>BUKU PEMBANTU BPP</v>
      </c>
      <c r="BE372" s="709">
        <f t="shared" ref="BE372:BE435" si="995">IF(E372="J3",L373,IF(E372="J4",L373,IF(E372="M5",L373,0)))</f>
        <v>0</v>
      </c>
      <c r="BF372" s="944">
        <v>5</v>
      </c>
      <c r="BG372" s="945" t="str">
        <f t="shared" si="967"/>
        <v>BUKU PEMBANTU UANG PERSEDIAAN</v>
      </c>
      <c r="BH372" s="946">
        <f t="shared" si="941"/>
        <v>0</v>
      </c>
      <c r="BI372" s="945">
        <f t="shared" si="921"/>
        <v>5</v>
      </c>
      <c r="BJ372" s="947" t="str">
        <f t="shared" si="968"/>
        <v>BUKU PEMBANTU UANG PERSEDIAAN</v>
      </c>
      <c r="BK372" s="948">
        <f t="shared" ref="BK372:BK435" si="996">IF(E372="D2",L373,IF(E372="H1",L373,IF(E372="H2",L373,IF(E372="J3",L373,IF(E372="K3",L373,IF(E372="N1",L373,IF(E372="N2",L373,0)))))))</f>
        <v>0</v>
      </c>
      <c r="BL372" s="909">
        <v>6</v>
      </c>
      <c r="BM372" s="910" t="str">
        <f t="shared" si="969"/>
        <v>BUKU PEMBANTU LS BENDAHARA</v>
      </c>
      <c r="BN372" s="911">
        <f t="shared" si="942"/>
        <v>0</v>
      </c>
      <c r="BO372" s="910">
        <f t="shared" si="922"/>
        <v>6</v>
      </c>
      <c r="BP372" s="912" t="str">
        <f t="shared" si="970"/>
        <v>BUKU PEMBANTU LS BENDAHARA</v>
      </c>
      <c r="BQ372" s="913">
        <f t="shared" si="943"/>
        <v>0</v>
      </c>
      <c r="BR372" s="702">
        <v>7</v>
      </c>
      <c r="BS372" s="650" t="str">
        <f t="shared" si="971"/>
        <v>BUKU PEMBANTU UANG MUKA PERJADIN</v>
      </c>
      <c r="BT372" s="651">
        <f t="shared" si="944"/>
        <v>0</v>
      </c>
      <c r="BU372" s="650">
        <f t="shared" si="923"/>
        <v>7</v>
      </c>
      <c r="BV372" s="649" t="str">
        <f t="shared" si="972"/>
        <v>BUKU PEMBANTU UANG MUKA PERJADIN</v>
      </c>
      <c r="BW372" s="709">
        <f t="shared" si="945"/>
        <v>0</v>
      </c>
      <c r="BX372" s="873">
        <v>8</v>
      </c>
      <c r="BY372" s="874" t="str">
        <f t="shared" si="973"/>
        <v>BUKU PEMBANTU PAJAK UP</v>
      </c>
      <c r="BZ372" s="875">
        <f t="shared" si="992"/>
        <v>0</v>
      </c>
      <c r="CA372" s="876">
        <f t="shared" si="924"/>
        <v>8</v>
      </c>
      <c r="CB372" s="874" t="str">
        <f t="shared" si="974"/>
        <v>BUKU PEMBANTU PAJAK UP</v>
      </c>
      <c r="CC372" s="877">
        <f t="shared" ref="CC372:CC435" si="997">IF(E372="M2",L372,IF(E372="M3",L372,IF(E372="M5",L372,0)))</f>
        <v>0</v>
      </c>
      <c r="CD372" s="805">
        <v>9</v>
      </c>
      <c r="CE372" s="806" t="str">
        <f t="shared" si="975"/>
        <v>BUKU PEMBANTU BUNGA REKENING</v>
      </c>
      <c r="CF372" s="807">
        <f t="shared" si="946"/>
        <v>0</v>
      </c>
      <c r="CG372" s="806">
        <f t="shared" si="925"/>
        <v>9</v>
      </c>
      <c r="CH372" s="806" t="str">
        <f t="shared" si="976"/>
        <v>BUKU PEMBANTU BUNGA REKENING</v>
      </c>
      <c r="CI372" s="808">
        <f t="shared" si="947"/>
        <v>0</v>
      </c>
      <c r="CJ372" s="835">
        <v>10</v>
      </c>
      <c r="CK372" s="836" t="str">
        <f t="shared" si="977"/>
        <v>BUKU PEMBANTU PAJAK UP &amp; LS</v>
      </c>
      <c r="CL372" s="837">
        <f t="shared" si="978"/>
        <v>0</v>
      </c>
      <c r="CM372" s="836">
        <f t="shared" si="926"/>
        <v>10</v>
      </c>
      <c r="CN372" s="836" t="str">
        <f t="shared" si="979"/>
        <v>BUKU PEMBANTU PAJAK UP &amp; LS</v>
      </c>
      <c r="CO372" s="838">
        <f t="shared" si="980"/>
        <v>0</v>
      </c>
      <c r="CP372" s="786">
        <f t="shared" si="981"/>
        <v>0</v>
      </c>
      <c r="CQ372" s="787">
        <f t="shared" si="982"/>
        <v>0</v>
      </c>
      <c r="CR372" s="782">
        <f t="shared" si="983"/>
        <v>0</v>
      </c>
      <c r="CS372" s="733">
        <v>11</v>
      </c>
      <c r="CT372" s="734" t="str">
        <f t="shared" si="984"/>
        <v>BUKU PENGESAHAN BELANJA</v>
      </c>
      <c r="CU372" s="735">
        <f t="shared" si="985"/>
        <v>0</v>
      </c>
      <c r="CV372" s="734">
        <f t="shared" si="927"/>
        <v>11</v>
      </c>
      <c r="CW372" s="736" t="str">
        <f t="shared" si="986"/>
        <v>BUKU PENGESAHAN BELANJA</v>
      </c>
      <c r="CX372" s="737">
        <f t="shared" si="987"/>
        <v>0</v>
      </c>
      <c r="CY372" s="769">
        <v>12</v>
      </c>
      <c r="CZ372" s="770" t="str">
        <f t="shared" si="948"/>
        <v>BUKU PENGEMBALIAN BELANJA</v>
      </c>
      <c r="DA372" s="771">
        <f t="shared" si="991"/>
        <v>0</v>
      </c>
      <c r="DB372" s="770">
        <f t="shared" si="990"/>
        <v>12</v>
      </c>
      <c r="DC372" s="770" t="str">
        <f t="shared" si="988"/>
        <v>BUKU PENGEMBALIAN BELANJA</v>
      </c>
      <c r="DD372" s="772">
        <f t="shared" si="989"/>
        <v>0</v>
      </c>
    </row>
    <row r="373" spans="1:108" ht="11.25" customHeight="1" x14ac:dyDescent="0.2">
      <c r="A373" s="647"/>
      <c r="B373" s="63"/>
      <c r="C373" s="677"/>
      <c r="D373" s="540"/>
      <c r="E373" s="648"/>
      <c r="F373" s="610"/>
      <c r="G373" s="649"/>
      <c r="H373" s="650"/>
      <c r="I373" s="542"/>
      <c r="J373" s="650"/>
      <c r="K373" s="650"/>
      <c r="L373" s="529"/>
      <c r="M373" s="650"/>
      <c r="N373" s="543"/>
      <c r="O373" s="651">
        <f t="shared" si="949"/>
        <v>0</v>
      </c>
      <c r="P373" s="1090">
        <f t="shared" si="950"/>
        <v>0</v>
      </c>
      <c r="Q373" s="641">
        <f t="shared" si="928"/>
        <v>0</v>
      </c>
      <c r="R373" s="640">
        <v>1</v>
      </c>
      <c r="S373" s="640" t="str">
        <f t="shared" si="929"/>
        <v>BUKU KAS UMUM</v>
      </c>
      <c r="T373" s="641">
        <f t="shared" si="930"/>
        <v>0</v>
      </c>
      <c r="U373" s="641">
        <f t="shared" si="931"/>
        <v>0</v>
      </c>
      <c r="V373" s="641">
        <f t="shared" si="932"/>
        <v>0</v>
      </c>
      <c r="W373" s="1082">
        <f t="shared" si="951"/>
        <v>0</v>
      </c>
      <c r="X373" s="641">
        <f t="shared" si="933"/>
        <v>0</v>
      </c>
      <c r="Y373" s="640">
        <f t="shared" si="952"/>
        <v>1</v>
      </c>
      <c r="Z373" s="640" t="str">
        <f t="shared" si="934"/>
        <v>BUKU KAS UMUM</v>
      </c>
      <c r="AA373" s="1083">
        <f t="shared" si="935"/>
        <v>0</v>
      </c>
      <c r="AB373" s="1055">
        <v>10</v>
      </c>
      <c r="AC373" s="1056" t="str">
        <f t="shared" si="953"/>
        <v>BUKU PEMBANTU PAJAK UP &amp; LS</v>
      </c>
      <c r="AD373" s="1057">
        <f t="shared" si="954"/>
        <v>0</v>
      </c>
      <c r="AE373" s="1057">
        <f t="shared" si="955"/>
        <v>0</v>
      </c>
      <c r="AF373" s="1057">
        <f t="shared" si="956"/>
        <v>0</v>
      </c>
      <c r="AG373" s="1057">
        <f t="shared" si="957"/>
        <v>0</v>
      </c>
      <c r="AH373" s="1057">
        <f t="shared" si="958"/>
        <v>0</v>
      </c>
      <c r="AI373" s="1058">
        <f t="shared" si="917"/>
        <v>10</v>
      </c>
      <c r="AJ373" s="1058" t="str">
        <f t="shared" si="959"/>
        <v>BUKU PEMBANTU PAJAK UP &amp; LS</v>
      </c>
      <c r="AK373" s="1059">
        <f t="shared" si="936"/>
        <v>0</v>
      </c>
      <c r="AL373" s="1014">
        <v>2</v>
      </c>
      <c r="AM373" s="1015" t="str">
        <f t="shared" si="960"/>
        <v>BUKU PEMBANTU KAS TUNAI</v>
      </c>
      <c r="AN373" s="1016">
        <f t="shared" si="937"/>
        <v>0</v>
      </c>
      <c r="AO373" s="1015">
        <f t="shared" si="918"/>
        <v>2</v>
      </c>
      <c r="AP373" s="1015" t="str">
        <f t="shared" si="961"/>
        <v>BUKU PEMBANTU KAS TUNAI</v>
      </c>
      <c r="AQ373" s="1017">
        <f t="shared" si="993"/>
        <v>0</v>
      </c>
      <c r="AR373" s="979">
        <v>3</v>
      </c>
      <c r="AS373" s="980" t="str">
        <f t="shared" si="962"/>
        <v>BUKU PEMBANTU BANK</v>
      </c>
      <c r="AT373" s="981">
        <f t="shared" si="938"/>
        <v>0</v>
      </c>
      <c r="AU373" s="981">
        <f t="shared" si="939"/>
        <v>0</v>
      </c>
      <c r="AV373" s="982">
        <f t="shared" si="963"/>
        <v>0</v>
      </c>
      <c r="AW373" s="983">
        <f t="shared" si="919"/>
        <v>3</v>
      </c>
      <c r="AX373" s="980" t="str">
        <f t="shared" si="964"/>
        <v>BUKU PEMBANTU BANK</v>
      </c>
      <c r="AY373" s="984">
        <f t="shared" si="940"/>
        <v>0</v>
      </c>
      <c r="AZ373" s="702">
        <v>4</v>
      </c>
      <c r="BA373" s="649" t="str">
        <f t="shared" si="965"/>
        <v>BUKU PEMBANTU BPP</v>
      </c>
      <c r="BB373" s="651">
        <f t="shared" si="994"/>
        <v>0</v>
      </c>
      <c r="BC373" s="650">
        <f t="shared" si="920"/>
        <v>4</v>
      </c>
      <c r="BD373" s="649" t="str">
        <f t="shared" si="966"/>
        <v>BUKU PEMBANTU BPP</v>
      </c>
      <c r="BE373" s="709">
        <f t="shared" si="995"/>
        <v>0</v>
      </c>
      <c r="BF373" s="944">
        <v>5</v>
      </c>
      <c r="BG373" s="945" t="str">
        <f t="shared" si="967"/>
        <v>BUKU PEMBANTU UANG PERSEDIAAN</v>
      </c>
      <c r="BH373" s="946">
        <f t="shared" si="941"/>
        <v>0</v>
      </c>
      <c r="BI373" s="945">
        <f t="shared" si="921"/>
        <v>5</v>
      </c>
      <c r="BJ373" s="947" t="str">
        <f t="shared" si="968"/>
        <v>BUKU PEMBANTU UANG PERSEDIAAN</v>
      </c>
      <c r="BK373" s="948">
        <f t="shared" si="996"/>
        <v>0</v>
      </c>
      <c r="BL373" s="909">
        <v>6</v>
      </c>
      <c r="BM373" s="910" t="str">
        <f t="shared" si="969"/>
        <v>BUKU PEMBANTU LS BENDAHARA</v>
      </c>
      <c r="BN373" s="911">
        <f t="shared" si="942"/>
        <v>0</v>
      </c>
      <c r="BO373" s="910">
        <f t="shared" si="922"/>
        <v>6</v>
      </c>
      <c r="BP373" s="912" t="str">
        <f t="shared" si="970"/>
        <v>BUKU PEMBANTU LS BENDAHARA</v>
      </c>
      <c r="BQ373" s="913">
        <f t="shared" si="943"/>
        <v>0</v>
      </c>
      <c r="BR373" s="702">
        <v>7</v>
      </c>
      <c r="BS373" s="650" t="str">
        <f t="shared" si="971"/>
        <v>BUKU PEMBANTU UANG MUKA PERJADIN</v>
      </c>
      <c r="BT373" s="651">
        <f t="shared" si="944"/>
        <v>0</v>
      </c>
      <c r="BU373" s="650">
        <f t="shared" si="923"/>
        <v>7</v>
      </c>
      <c r="BV373" s="649" t="str">
        <f t="shared" si="972"/>
        <v>BUKU PEMBANTU UANG MUKA PERJADIN</v>
      </c>
      <c r="BW373" s="709">
        <f t="shared" si="945"/>
        <v>0</v>
      </c>
      <c r="BX373" s="873">
        <v>8</v>
      </c>
      <c r="BY373" s="874" t="str">
        <f t="shared" si="973"/>
        <v>BUKU PEMBANTU PAJAK UP</v>
      </c>
      <c r="BZ373" s="875">
        <f t="shared" si="992"/>
        <v>0</v>
      </c>
      <c r="CA373" s="876">
        <f t="shared" si="924"/>
        <v>8</v>
      </c>
      <c r="CB373" s="874" t="str">
        <f t="shared" si="974"/>
        <v>BUKU PEMBANTU PAJAK UP</v>
      </c>
      <c r="CC373" s="877">
        <f t="shared" si="997"/>
        <v>0</v>
      </c>
      <c r="CD373" s="805">
        <v>9</v>
      </c>
      <c r="CE373" s="806" t="str">
        <f t="shared" si="975"/>
        <v>BUKU PEMBANTU BUNGA REKENING</v>
      </c>
      <c r="CF373" s="807">
        <f t="shared" si="946"/>
        <v>0</v>
      </c>
      <c r="CG373" s="806">
        <f t="shared" si="925"/>
        <v>9</v>
      </c>
      <c r="CH373" s="806" t="str">
        <f t="shared" si="976"/>
        <v>BUKU PEMBANTU BUNGA REKENING</v>
      </c>
      <c r="CI373" s="808">
        <f t="shared" si="947"/>
        <v>0</v>
      </c>
      <c r="CJ373" s="835">
        <v>10</v>
      </c>
      <c r="CK373" s="836" t="str">
        <f t="shared" si="977"/>
        <v>BUKU PEMBANTU PAJAK UP &amp; LS</v>
      </c>
      <c r="CL373" s="837">
        <f t="shared" si="978"/>
        <v>0</v>
      </c>
      <c r="CM373" s="836">
        <f t="shared" si="926"/>
        <v>10</v>
      </c>
      <c r="CN373" s="836" t="str">
        <f t="shared" si="979"/>
        <v>BUKU PEMBANTU PAJAK UP &amp; LS</v>
      </c>
      <c r="CO373" s="838">
        <f t="shared" si="980"/>
        <v>0</v>
      </c>
      <c r="CP373" s="786">
        <f t="shared" si="981"/>
        <v>0</v>
      </c>
      <c r="CQ373" s="787">
        <f t="shared" si="982"/>
        <v>0</v>
      </c>
      <c r="CR373" s="782">
        <f t="shared" si="983"/>
        <v>0</v>
      </c>
      <c r="CS373" s="733">
        <v>11</v>
      </c>
      <c r="CT373" s="734" t="str">
        <f t="shared" si="984"/>
        <v>BUKU PENGESAHAN BELANJA</v>
      </c>
      <c r="CU373" s="735">
        <f t="shared" si="985"/>
        <v>0</v>
      </c>
      <c r="CV373" s="734">
        <f t="shared" si="927"/>
        <v>11</v>
      </c>
      <c r="CW373" s="736" t="str">
        <f t="shared" si="986"/>
        <v>BUKU PENGESAHAN BELANJA</v>
      </c>
      <c r="CX373" s="737">
        <f t="shared" si="987"/>
        <v>0</v>
      </c>
      <c r="CY373" s="769">
        <v>12</v>
      </c>
      <c r="CZ373" s="770" t="str">
        <f t="shared" si="948"/>
        <v>BUKU PENGEMBALIAN BELANJA</v>
      </c>
      <c r="DA373" s="771">
        <f t="shared" si="991"/>
        <v>0</v>
      </c>
      <c r="DB373" s="770">
        <f t="shared" si="990"/>
        <v>12</v>
      </c>
      <c r="DC373" s="770" t="str">
        <f t="shared" si="988"/>
        <v>BUKU PENGEMBALIAN BELANJA</v>
      </c>
      <c r="DD373" s="772">
        <f t="shared" si="989"/>
        <v>0</v>
      </c>
    </row>
    <row r="374" spans="1:108" ht="11.25" customHeight="1" x14ac:dyDescent="0.2">
      <c r="A374" s="647"/>
      <c r="B374" s="63"/>
      <c r="C374" s="677"/>
      <c r="D374" s="601"/>
      <c r="E374" s="648"/>
      <c r="F374" s="610"/>
      <c r="G374" s="649"/>
      <c r="H374" s="650"/>
      <c r="I374" s="542"/>
      <c r="J374" s="650"/>
      <c r="K374" s="650"/>
      <c r="L374" s="529"/>
      <c r="M374" s="650"/>
      <c r="N374" s="543"/>
      <c r="O374" s="651">
        <f t="shared" si="949"/>
        <v>0</v>
      </c>
      <c r="P374" s="1090">
        <f t="shared" si="950"/>
        <v>0</v>
      </c>
      <c r="Q374" s="641">
        <f t="shared" si="928"/>
        <v>0</v>
      </c>
      <c r="R374" s="640">
        <v>1</v>
      </c>
      <c r="S374" s="640" t="str">
        <f t="shared" si="929"/>
        <v>BUKU KAS UMUM</v>
      </c>
      <c r="T374" s="641">
        <f t="shared" si="930"/>
        <v>0</v>
      </c>
      <c r="U374" s="641">
        <f t="shared" si="931"/>
        <v>0</v>
      </c>
      <c r="V374" s="641">
        <f t="shared" si="932"/>
        <v>0</v>
      </c>
      <c r="W374" s="1082">
        <f t="shared" si="951"/>
        <v>0</v>
      </c>
      <c r="X374" s="641">
        <f t="shared" si="933"/>
        <v>0</v>
      </c>
      <c r="Y374" s="640">
        <f t="shared" si="952"/>
        <v>1</v>
      </c>
      <c r="Z374" s="640" t="str">
        <f t="shared" si="934"/>
        <v>BUKU KAS UMUM</v>
      </c>
      <c r="AA374" s="1083">
        <f t="shared" si="935"/>
        <v>0</v>
      </c>
      <c r="AB374" s="1055">
        <v>10</v>
      </c>
      <c r="AC374" s="1056" t="str">
        <f t="shared" si="953"/>
        <v>BUKU PEMBANTU PAJAK UP &amp; LS</v>
      </c>
      <c r="AD374" s="1057">
        <f t="shared" si="954"/>
        <v>0</v>
      </c>
      <c r="AE374" s="1057">
        <f t="shared" si="955"/>
        <v>0</v>
      </c>
      <c r="AF374" s="1057">
        <f t="shared" si="956"/>
        <v>0</v>
      </c>
      <c r="AG374" s="1057">
        <f t="shared" si="957"/>
        <v>0</v>
      </c>
      <c r="AH374" s="1057">
        <f t="shared" si="958"/>
        <v>0</v>
      </c>
      <c r="AI374" s="1058">
        <f t="shared" si="917"/>
        <v>10</v>
      </c>
      <c r="AJ374" s="1058" t="str">
        <f t="shared" si="959"/>
        <v>BUKU PEMBANTU PAJAK UP &amp; LS</v>
      </c>
      <c r="AK374" s="1059">
        <f t="shared" si="936"/>
        <v>0</v>
      </c>
      <c r="AL374" s="1014">
        <v>2</v>
      </c>
      <c r="AM374" s="1015" t="str">
        <f t="shared" si="960"/>
        <v>BUKU PEMBANTU KAS TUNAI</v>
      </c>
      <c r="AN374" s="1016">
        <f t="shared" si="937"/>
        <v>0</v>
      </c>
      <c r="AO374" s="1015">
        <f t="shared" si="918"/>
        <v>2</v>
      </c>
      <c r="AP374" s="1015" t="str">
        <f t="shared" si="961"/>
        <v>BUKU PEMBANTU KAS TUNAI</v>
      </c>
      <c r="AQ374" s="1017">
        <f t="shared" si="993"/>
        <v>0</v>
      </c>
      <c r="AR374" s="979">
        <v>3</v>
      </c>
      <c r="AS374" s="980" t="str">
        <f t="shared" si="962"/>
        <v>BUKU PEMBANTU BANK</v>
      </c>
      <c r="AT374" s="981">
        <f t="shared" si="938"/>
        <v>0</v>
      </c>
      <c r="AU374" s="981">
        <f t="shared" si="939"/>
        <v>0</v>
      </c>
      <c r="AV374" s="982">
        <f t="shared" si="963"/>
        <v>0</v>
      </c>
      <c r="AW374" s="983">
        <f t="shared" si="919"/>
        <v>3</v>
      </c>
      <c r="AX374" s="980" t="str">
        <f t="shared" si="964"/>
        <v>BUKU PEMBANTU BANK</v>
      </c>
      <c r="AY374" s="984">
        <f t="shared" si="940"/>
        <v>0</v>
      </c>
      <c r="AZ374" s="702">
        <v>4</v>
      </c>
      <c r="BA374" s="649" t="str">
        <f t="shared" si="965"/>
        <v>BUKU PEMBANTU BPP</v>
      </c>
      <c r="BB374" s="651">
        <f t="shared" si="994"/>
        <v>0</v>
      </c>
      <c r="BC374" s="650">
        <f t="shared" si="920"/>
        <v>4</v>
      </c>
      <c r="BD374" s="649" t="str">
        <f t="shared" si="966"/>
        <v>BUKU PEMBANTU BPP</v>
      </c>
      <c r="BE374" s="709">
        <f t="shared" si="995"/>
        <v>0</v>
      </c>
      <c r="BF374" s="944">
        <v>5</v>
      </c>
      <c r="BG374" s="945" t="str">
        <f t="shared" si="967"/>
        <v>BUKU PEMBANTU UANG PERSEDIAAN</v>
      </c>
      <c r="BH374" s="946">
        <f t="shared" si="941"/>
        <v>0</v>
      </c>
      <c r="BI374" s="945">
        <f t="shared" si="921"/>
        <v>5</v>
      </c>
      <c r="BJ374" s="947" t="str">
        <f t="shared" si="968"/>
        <v>BUKU PEMBANTU UANG PERSEDIAAN</v>
      </c>
      <c r="BK374" s="948">
        <f t="shared" si="996"/>
        <v>0</v>
      </c>
      <c r="BL374" s="909">
        <v>6</v>
      </c>
      <c r="BM374" s="910" t="str">
        <f t="shared" si="969"/>
        <v>BUKU PEMBANTU LS BENDAHARA</v>
      </c>
      <c r="BN374" s="911">
        <f t="shared" si="942"/>
        <v>0</v>
      </c>
      <c r="BO374" s="910">
        <f t="shared" si="922"/>
        <v>6</v>
      </c>
      <c r="BP374" s="912" t="str">
        <f t="shared" si="970"/>
        <v>BUKU PEMBANTU LS BENDAHARA</v>
      </c>
      <c r="BQ374" s="913">
        <f t="shared" si="943"/>
        <v>0</v>
      </c>
      <c r="BR374" s="702">
        <v>7</v>
      </c>
      <c r="BS374" s="650" t="str">
        <f t="shared" si="971"/>
        <v>BUKU PEMBANTU UANG MUKA PERJADIN</v>
      </c>
      <c r="BT374" s="651">
        <f t="shared" si="944"/>
        <v>0</v>
      </c>
      <c r="BU374" s="650">
        <f t="shared" si="923"/>
        <v>7</v>
      </c>
      <c r="BV374" s="649" t="str">
        <f t="shared" si="972"/>
        <v>BUKU PEMBANTU UANG MUKA PERJADIN</v>
      </c>
      <c r="BW374" s="709">
        <f t="shared" si="945"/>
        <v>0</v>
      </c>
      <c r="BX374" s="873">
        <v>8</v>
      </c>
      <c r="BY374" s="874" t="str">
        <f t="shared" si="973"/>
        <v>BUKU PEMBANTU PAJAK UP</v>
      </c>
      <c r="BZ374" s="875">
        <f t="shared" si="992"/>
        <v>0</v>
      </c>
      <c r="CA374" s="876">
        <f t="shared" si="924"/>
        <v>8</v>
      </c>
      <c r="CB374" s="874" t="str">
        <f t="shared" si="974"/>
        <v>BUKU PEMBANTU PAJAK UP</v>
      </c>
      <c r="CC374" s="877">
        <f t="shared" si="997"/>
        <v>0</v>
      </c>
      <c r="CD374" s="805">
        <v>9</v>
      </c>
      <c r="CE374" s="806" t="str">
        <f t="shared" si="975"/>
        <v>BUKU PEMBANTU BUNGA REKENING</v>
      </c>
      <c r="CF374" s="807">
        <f t="shared" si="946"/>
        <v>0</v>
      </c>
      <c r="CG374" s="806">
        <f t="shared" si="925"/>
        <v>9</v>
      </c>
      <c r="CH374" s="806" t="str">
        <f t="shared" si="976"/>
        <v>BUKU PEMBANTU BUNGA REKENING</v>
      </c>
      <c r="CI374" s="808">
        <f t="shared" si="947"/>
        <v>0</v>
      </c>
      <c r="CJ374" s="835">
        <v>10</v>
      </c>
      <c r="CK374" s="836" t="str">
        <f t="shared" si="977"/>
        <v>BUKU PEMBANTU PAJAK UP &amp; LS</v>
      </c>
      <c r="CL374" s="837">
        <f t="shared" si="978"/>
        <v>0</v>
      </c>
      <c r="CM374" s="836">
        <f t="shared" si="926"/>
        <v>10</v>
      </c>
      <c r="CN374" s="836" t="str">
        <f t="shared" si="979"/>
        <v>BUKU PEMBANTU PAJAK UP &amp; LS</v>
      </c>
      <c r="CO374" s="838">
        <f t="shared" si="980"/>
        <v>0</v>
      </c>
      <c r="CP374" s="786">
        <f t="shared" si="981"/>
        <v>0</v>
      </c>
      <c r="CQ374" s="787">
        <f t="shared" si="982"/>
        <v>0</v>
      </c>
      <c r="CR374" s="782">
        <f t="shared" si="983"/>
        <v>0</v>
      </c>
      <c r="CS374" s="733">
        <v>11</v>
      </c>
      <c r="CT374" s="734" t="str">
        <f t="shared" si="984"/>
        <v>BUKU PENGESAHAN BELANJA</v>
      </c>
      <c r="CU374" s="735">
        <f t="shared" si="985"/>
        <v>0</v>
      </c>
      <c r="CV374" s="734">
        <f t="shared" si="927"/>
        <v>11</v>
      </c>
      <c r="CW374" s="736" t="str">
        <f t="shared" si="986"/>
        <v>BUKU PENGESAHAN BELANJA</v>
      </c>
      <c r="CX374" s="737">
        <f t="shared" si="987"/>
        <v>0</v>
      </c>
      <c r="CY374" s="769">
        <v>12</v>
      </c>
      <c r="CZ374" s="770" t="str">
        <f t="shared" si="948"/>
        <v>BUKU PENGEMBALIAN BELANJA</v>
      </c>
      <c r="DA374" s="771">
        <f t="shared" si="991"/>
        <v>0</v>
      </c>
      <c r="DB374" s="770">
        <f t="shared" si="990"/>
        <v>12</v>
      </c>
      <c r="DC374" s="770" t="str">
        <f t="shared" si="988"/>
        <v>BUKU PENGEMBALIAN BELANJA</v>
      </c>
      <c r="DD374" s="772">
        <f t="shared" si="989"/>
        <v>0</v>
      </c>
    </row>
    <row r="375" spans="1:108" ht="11.25" customHeight="1" x14ac:dyDescent="0.2">
      <c r="A375" s="647"/>
      <c r="B375" s="63"/>
      <c r="C375" s="677"/>
      <c r="D375" s="540"/>
      <c r="E375" s="648"/>
      <c r="F375" s="610"/>
      <c r="G375" s="649"/>
      <c r="H375" s="650"/>
      <c r="I375" s="542"/>
      <c r="J375" s="650"/>
      <c r="K375" s="650"/>
      <c r="L375" s="529"/>
      <c r="M375" s="543"/>
      <c r="N375" s="650"/>
      <c r="O375" s="651">
        <f t="shared" si="949"/>
        <v>0</v>
      </c>
      <c r="P375" s="1090">
        <f t="shared" si="950"/>
        <v>0</v>
      </c>
      <c r="Q375" s="641">
        <f t="shared" si="928"/>
        <v>0</v>
      </c>
      <c r="R375" s="640">
        <v>1</v>
      </c>
      <c r="S375" s="640" t="str">
        <f t="shared" si="929"/>
        <v>BUKU KAS UMUM</v>
      </c>
      <c r="T375" s="641">
        <f t="shared" si="930"/>
        <v>0</v>
      </c>
      <c r="U375" s="641">
        <f t="shared" si="931"/>
        <v>0</v>
      </c>
      <c r="V375" s="641">
        <f t="shared" si="932"/>
        <v>0</v>
      </c>
      <c r="W375" s="1082">
        <f t="shared" si="951"/>
        <v>0</v>
      </c>
      <c r="X375" s="641">
        <f t="shared" si="933"/>
        <v>0</v>
      </c>
      <c r="Y375" s="640">
        <f t="shared" si="952"/>
        <v>1</v>
      </c>
      <c r="Z375" s="640" t="str">
        <f t="shared" si="934"/>
        <v>BUKU KAS UMUM</v>
      </c>
      <c r="AA375" s="1083">
        <f t="shared" si="935"/>
        <v>0</v>
      </c>
      <c r="AB375" s="1055">
        <v>10</v>
      </c>
      <c r="AC375" s="1056" t="str">
        <f t="shared" si="953"/>
        <v>BUKU PEMBANTU PAJAK UP &amp; LS</v>
      </c>
      <c r="AD375" s="1057">
        <f t="shared" si="954"/>
        <v>0</v>
      </c>
      <c r="AE375" s="1057">
        <f t="shared" si="955"/>
        <v>0</v>
      </c>
      <c r="AF375" s="1057">
        <f t="shared" si="956"/>
        <v>0</v>
      </c>
      <c r="AG375" s="1057">
        <f t="shared" si="957"/>
        <v>0</v>
      </c>
      <c r="AH375" s="1057">
        <f t="shared" si="958"/>
        <v>0</v>
      </c>
      <c r="AI375" s="1058">
        <f t="shared" si="917"/>
        <v>10</v>
      </c>
      <c r="AJ375" s="1058" t="str">
        <f t="shared" si="959"/>
        <v>BUKU PEMBANTU PAJAK UP &amp; LS</v>
      </c>
      <c r="AK375" s="1059">
        <f t="shared" si="936"/>
        <v>0</v>
      </c>
      <c r="AL375" s="1014">
        <v>2</v>
      </c>
      <c r="AM375" s="1015" t="str">
        <f t="shared" si="960"/>
        <v>BUKU PEMBANTU KAS TUNAI</v>
      </c>
      <c r="AN375" s="1016">
        <f t="shared" si="937"/>
        <v>0</v>
      </c>
      <c r="AO375" s="1015">
        <f t="shared" si="918"/>
        <v>2</v>
      </c>
      <c r="AP375" s="1015" t="str">
        <f t="shared" si="961"/>
        <v>BUKU PEMBANTU KAS TUNAI</v>
      </c>
      <c r="AQ375" s="1017">
        <f t="shared" si="993"/>
        <v>0</v>
      </c>
      <c r="AR375" s="979">
        <v>3</v>
      </c>
      <c r="AS375" s="980" t="str">
        <f t="shared" si="962"/>
        <v>BUKU PEMBANTU BANK</v>
      </c>
      <c r="AT375" s="981">
        <f t="shared" si="938"/>
        <v>0</v>
      </c>
      <c r="AU375" s="981">
        <f t="shared" si="939"/>
        <v>0</v>
      </c>
      <c r="AV375" s="982">
        <f t="shared" si="963"/>
        <v>0</v>
      </c>
      <c r="AW375" s="983">
        <f t="shared" si="919"/>
        <v>3</v>
      </c>
      <c r="AX375" s="980" t="str">
        <f t="shared" si="964"/>
        <v>BUKU PEMBANTU BANK</v>
      </c>
      <c r="AY375" s="984">
        <f t="shared" si="940"/>
        <v>0</v>
      </c>
      <c r="AZ375" s="702">
        <v>4</v>
      </c>
      <c r="BA375" s="649" t="str">
        <f t="shared" si="965"/>
        <v>BUKU PEMBANTU BPP</v>
      </c>
      <c r="BB375" s="651">
        <f t="shared" si="994"/>
        <v>0</v>
      </c>
      <c r="BC375" s="650">
        <f t="shared" si="920"/>
        <v>4</v>
      </c>
      <c r="BD375" s="649" t="str">
        <f t="shared" si="966"/>
        <v>BUKU PEMBANTU BPP</v>
      </c>
      <c r="BE375" s="709">
        <f t="shared" si="995"/>
        <v>0</v>
      </c>
      <c r="BF375" s="944">
        <v>5</v>
      </c>
      <c r="BG375" s="945" t="str">
        <f t="shared" si="967"/>
        <v>BUKU PEMBANTU UANG PERSEDIAAN</v>
      </c>
      <c r="BH375" s="946">
        <f t="shared" si="941"/>
        <v>0</v>
      </c>
      <c r="BI375" s="945">
        <f t="shared" si="921"/>
        <v>5</v>
      </c>
      <c r="BJ375" s="947" t="str">
        <f t="shared" si="968"/>
        <v>BUKU PEMBANTU UANG PERSEDIAAN</v>
      </c>
      <c r="BK375" s="948">
        <f t="shared" si="996"/>
        <v>0</v>
      </c>
      <c r="BL375" s="909">
        <v>6</v>
      </c>
      <c r="BM375" s="910" t="str">
        <f t="shared" si="969"/>
        <v>BUKU PEMBANTU LS BENDAHARA</v>
      </c>
      <c r="BN375" s="911">
        <f t="shared" si="942"/>
        <v>0</v>
      </c>
      <c r="BO375" s="910">
        <f t="shared" si="922"/>
        <v>6</v>
      </c>
      <c r="BP375" s="912" t="str">
        <f t="shared" si="970"/>
        <v>BUKU PEMBANTU LS BENDAHARA</v>
      </c>
      <c r="BQ375" s="913">
        <f t="shared" si="943"/>
        <v>0</v>
      </c>
      <c r="BR375" s="702">
        <v>7</v>
      </c>
      <c r="BS375" s="650" t="str">
        <f t="shared" si="971"/>
        <v>BUKU PEMBANTU UANG MUKA PERJADIN</v>
      </c>
      <c r="BT375" s="651">
        <f t="shared" si="944"/>
        <v>0</v>
      </c>
      <c r="BU375" s="650">
        <f t="shared" si="923"/>
        <v>7</v>
      </c>
      <c r="BV375" s="649" t="str">
        <f t="shared" si="972"/>
        <v>BUKU PEMBANTU UANG MUKA PERJADIN</v>
      </c>
      <c r="BW375" s="709">
        <f t="shared" si="945"/>
        <v>0</v>
      </c>
      <c r="BX375" s="873">
        <v>8</v>
      </c>
      <c r="BY375" s="874" t="str">
        <f t="shared" si="973"/>
        <v>BUKU PEMBANTU PAJAK UP</v>
      </c>
      <c r="BZ375" s="875">
        <f t="shared" si="992"/>
        <v>0</v>
      </c>
      <c r="CA375" s="876">
        <f t="shared" si="924"/>
        <v>8</v>
      </c>
      <c r="CB375" s="874" t="str">
        <f t="shared" si="974"/>
        <v>BUKU PEMBANTU PAJAK UP</v>
      </c>
      <c r="CC375" s="877">
        <f t="shared" si="997"/>
        <v>0</v>
      </c>
      <c r="CD375" s="805">
        <v>9</v>
      </c>
      <c r="CE375" s="806" t="str">
        <f t="shared" si="975"/>
        <v>BUKU PEMBANTU BUNGA REKENING</v>
      </c>
      <c r="CF375" s="807">
        <f t="shared" si="946"/>
        <v>0</v>
      </c>
      <c r="CG375" s="806">
        <f t="shared" si="925"/>
        <v>9</v>
      </c>
      <c r="CH375" s="806" t="str">
        <f t="shared" si="976"/>
        <v>BUKU PEMBANTU BUNGA REKENING</v>
      </c>
      <c r="CI375" s="808">
        <f t="shared" si="947"/>
        <v>0</v>
      </c>
      <c r="CJ375" s="835">
        <v>10</v>
      </c>
      <c r="CK375" s="836" t="str">
        <f t="shared" si="977"/>
        <v>BUKU PEMBANTU PAJAK UP &amp; LS</v>
      </c>
      <c r="CL375" s="837">
        <f t="shared" si="978"/>
        <v>0</v>
      </c>
      <c r="CM375" s="836">
        <f t="shared" si="926"/>
        <v>10</v>
      </c>
      <c r="CN375" s="836" t="str">
        <f t="shared" si="979"/>
        <v>BUKU PEMBANTU PAJAK UP &amp; LS</v>
      </c>
      <c r="CO375" s="838">
        <f t="shared" si="980"/>
        <v>0</v>
      </c>
      <c r="CP375" s="786">
        <f t="shared" si="981"/>
        <v>0</v>
      </c>
      <c r="CQ375" s="787">
        <f t="shared" si="982"/>
        <v>0</v>
      </c>
      <c r="CR375" s="782">
        <f t="shared" si="983"/>
        <v>0</v>
      </c>
      <c r="CS375" s="733">
        <v>11</v>
      </c>
      <c r="CT375" s="734" t="str">
        <f t="shared" si="984"/>
        <v>BUKU PENGESAHAN BELANJA</v>
      </c>
      <c r="CU375" s="735">
        <f t="shared" si="985"/>
        <v>0</v>
      </c>
      <c r="CV375" s="734">
        <f t="shared" si="927"/>
        <v>11</v>
      </c>
      <c r="CW375" s="736" t="str">
        <f t="shared" si="986"/>
        <v>BUKU PENGESAHAN BELANJA</v>
      </c>
      <c r="CX375" s="737">
        <f t="shared" si="987"/>
        <v>0</v>
      </c>
      <c r="CY375" s="769">
        <v>12</v>
      </c>
      <c r="CZ375" s="770" t="str">
        <f t="shared" si="948"/>
        <v>BUKU PENGEMBALIAN BELANJA</v>
      </c>
      <c r="DA375" s="771">
        <f t="shared" si="991"/>
        <v>0</v>
      </c>
      <c r="DB375" s="770">
        <f t="shared" si="990"/>
        <v>12</v>
      </c>
      <c r="DC375" s="770" t="str">
        <f t="shared" si="988"/>
        <v>BUKU PENGEMBALIAN BELANJA</v>
      </c>
      <c r="DD375" s="772">
        <f t="shared" si="989"/>
        <v>0</v>
      </c>
    </row>
    <row r="376" spans="1:108" ht="11.25" customHeight="1" x14ac:dyDescent="0.2">
      <c r="A376" s="647"/>
      <c r="B376" s="63"/>
      <c r="C376" s="677"/>
      <c r="D376" s="601"/>
      <c r="E376" s="648"/>
      <c r="F376" s="610"/>
      <c r="G376" s="649"/>
      <c r="H376" s="650"/>
      <c r="I376" s="542"/>
      <c r="J376" s="650"/>
      <c r="K376" s="650"/>
      <c r="L376" s="529"/>
      <c r="M376" s="543"/>
      <c r="N376" s="650"/>
      <c r="O376" s="651">
        <f t="shared" si="949"/>
        <v>0</v>
      </c>
      <c r="P376" s="1090">
        <f t="shared" si="950"/>
        <v>0</v>
      </c>
      <c r="Q376" s="641">
        <f t="shared" si="928"/>
        <v>0</v>
      </c>
      <c r="R376" s="640">
        <v>1</v>
      </c>
      <c r="S376" s="640" t="str">
        <f t="shared" si="929"/>
        <v>BUKU KAS UMUM</v>
      </c>
      <c r="T376" s="641">
        <f t="shared" si="930"/>
        <v>0</v>
      </c>
      <c r="U376" s="641">
        <f t="shared" si="931"/>
        <v>0</v>
      </c>
      <c r="V376" s="641">
        <f t="shared" si="932"/>
        <v>0</v>
      </c>
      <c r="W376" s="1082">
        <f t="shared" si="951"/>
        <v>0</v>
      </c>
      <c r="X376" s="641">
        <f t="shared" si="933"/>
        <v>0</v>
      </c>
      <c r="Y376" s="640">
        <f t="shared" si="952"/>
        <v>1</v>
      </c>
      <c r="Z376" s="640" t="str">
        <f t="shared" si="934"/>
        <v>BUKU KAS UMUM</v>
      </c>
      <c r="AA376" s="1083">
        <f t="shared" si="935"/>
        <v>0</v>
      </c>
      <c r="AB376" s="1055">
        <v>10</v>
      </c>
      <c r="AC376" s="1056" t="str">
        <f t="shared" si="953"/>
        <v>BUKU PEMBANTU PAJAK UP &amp; LS</v>
      </c>
      <c r="AD376" s="1057">
        <f t="shared" si="954"/>
        <v>0</v>
      </c>
      <c r="AE376" s="1057">
        <f t="shared" si="955"/>
        <v>0</v>
      </c>
      <c r="AF376" s="1057">
        <f t="shared" si="956"/>
        <v>0</v>
      </c>
      <c r="AG376" s="1057">
        <f t="shared" si="957"/>
        <v>0</v>
      </c>
      <c r="AH376" s="1057">
        <f t="shared" si="958"/>
        <v>0</v>
      </c>
      <c r="AI376" s="1058">
        <f t="shared" si="917"/>
        <v>10</v>
      </c>
      <c r="AJ376" s="1058" t="str">
        <f t="shared" si="959"/>
        <v>BUKU PEMBANTU PAJAK UP &amp; LS</v>
      </c>
      <c r="AK376" s="1059">
        <f t="shared" si="936"/>
        <v>0</v>
      </c>
      <c r="AL376" s="1014">
        <v>2</v>
      </c>
      <c r="AM376" s="1015" t="str">
        <f t="shared" si="960"/>
        <v>BUKU PEMBANTU KAS TUNAI</v>
      </c>
      <c r="AN376" s="1016">
        <f t="shared" si="937"/>
        <v>0</v>
      </c>
      <c r="AO376" s="1015">
        <f t="shared" si="918"/>
        <v>2</v>
      </c>
      <c r="AP376" s="1015" t="str">
        <f t="shared" si="961"/>
        <v>BUKU PEMBANTU KAS TUNAI</v>
      </c>
      <c r="AQ376" s="1017">
        <f t="shared" si="993"/>
        <v>0</v>
      </c>
      <c r="AR376" s="979">
        <v>3</v>
      </c>
      <c r="AS376" s="980" t="str">
        <f t="shared" si="962"/>
        <v>BUKU PEMBANTU BANK</v>
      </c>
      <c r="AT376" s="981">
        <f t="shared" si="938"/>
        <v>0</v>
      </c>
      <c r="AU376" s="981">
        <f t="shared" si="939"/>
        <v>0</v>
      </c>
      <c r="AV376" s="982">
        <f t="shared" si="963"/>
        <v>0</v>
      </c>
      <c r="AW376" s="983">
        <f t="shared" si="919"/>
        <v>3</v>
      </c>
      <c r="AX376" s="980" t="str">
        <f t="shared" si="964"/>
        <v>BUKU PEMBANTU BANK</v>
      </c>
      <c r="AY376" s="984">
        <f t="shared" si="940"/>
        <v>0</v>
      </c>
      <c r="AZ376" s="702">
        <v>4</v>
      </c>
      <c r="BA376" s="649" t="str">
        <f t="shared" si="965"/>
        <v>BUKU PEMBANTU BPP</v>
      </c>
      <c r="BB376" s="651">
        <f t="shared" si="994"/>
        <v>0</v>
      </c>
      <c r="BC376" s="650">
        <f t="shared" si="920"/>
        <v>4</v>
      </c>
      <c r="BD376" s="649" t="str">
        <f t="shared" si="966"/>
        <v>BUKU PEMBANTU BPP</v>
      </c>
      <c r="BE376" s="709">
        <f t="shared" si="995"/>
        <v>0</v>
      </c>
      <c r="BF376" s="944">
        <v>5</v>
      </c>
      <c r="BG376" s="945" t="str">
        <f t="shared" si="967"/>
        <v>BUKU PEMBANTU UANG PERSEDIAAN</v>
      </c>
      <c r="BH376" s="946">
        <f t="shared" si="941"/>
        <v>0</v>
      </c>
      <c r="BI376" s="945">
        <f t="shared" si="921"/>
        <v>5</v>
      </c>
      <c r="BJ376" s="947" t="str">
        <f t="shared" si="968"/>
        <v>BUKU PEMBANTU UANG PERSEDIAAN</v>
      </c>
      <c r="BK376" s="948">
        <f t="shared" si="996"/>
        <v>0</v>
      </c>
      <c r="BL376" s="909">
        <v>6</v>
      </c>
      <c r="BM376" s="910" t="str">
        <f t="shared" si="969"/>
        <v>BUKU PEMBANTU LS BENDAHARA</v>
      </c>
      <c r="BN376" s="911">
        <f t="shared" si="942"/>
        <v>0</v>
      </c>
      <c r="BO376" s="910">
        <f t="shared" si="922"/>
        <v>6</v>
      </c>
      <c r="BP376" s="912" t="str">
        <f t="shared" si="970"/>
        <v>BUKU PEMBANTU LS BENDAHARA</v>
      </c>
      <c r="BQ376" s="913">
        <f t="shared" si="943"/>
        <v>0</v>
      </c>
      <c r="BR376" s="702">
        <v>7</v>
      </c>
      <c r="BS376" s="650" t="str">
        <f t="shared" si="971"/>
        <v>BUKU PEMBANTU UANG MUKA PERJADIN</v>
      </c>
      <c r="BT376" s="651">
        <f t="shared" si="944"/>
        <v>0</v>
      </c>
      <c r="BU376" s="650">
        <f t="shared" si="923"/>
        <v>7</v>
      </c>
      <c r="BV376" s="649" t="str">
        <f t="shared" si="972"/>
        <v>BUKU PEMBANTU UANG MUKA PERJADIN</v>
      </c>
      <c r="BW376" s="709">
        <f t="shared" si="945"/>
        <v>0</v>
      </c>
      <c r="BX376" s="873">
        <v>8</v>
      </c>
      <c r="BY376" s="874" t="str">
        <f t="shared" si="973"/>
        <v>BUKU PEMBANTU PAJAK UP</v>
      </c>
      <c r="BZ376" s="875">
        <f t="shared" si="992"/>
        <v>0</v>
      </c>
      <c r="CA376" s="876">
        <f t="shared" si="924"/>
        <v>8</v>
      </c>
      <c r="CB376" s="874" t="str">
        <f t="shared" si="974"/>
        <v>BUKU PEMBANTU PAJAK UP</v>
      </c>
      <c r="CC376" s="877">
        <f t="shared" si="997"/>
        <v>0</v>
      </c>
      <c r="CD376" s="805">
        <v>9</v>
      </c>
      <c r="CE376" s="806" t="str">
        <f t="shared" si="975"/>
        <v>BUKU PEMBANTU BUNGA REKENING</v>
      </c>
      <c r="CF376" s="807">
        <f t="shared" si="946"/>
        <v>0</v>
      </c>
      <c r="CG376" s="806">
        <f t="shared" si="925"/>
        <v>9</v>
      </c>
      <c r="CH376" s="806" t="str">
        <f t="shared" si="976"/>
        <v>BUKU PEMBANTU BUNGA REKENING</v>
      </c>
      <c r="CI376" s="808">
        <f t="shared" si="947"/>
        <v>0</v>
      </c>
      <c r="CJ376" s="835">
        <v>10</v>
      </c>
      <c r="CK376" s="836" t="str">
        <f t="shared" si="977"/>
        <v>BUKU PEMBANTU PAJAK UP &amp; LS</v>
      </c>
      <c r="CL376" s="837">
        <f t="shared" si="978"/>
        <v>0</v>
      </c>
      <c r="CM376" s="836">
        <f t="shared" si="926"/>
        <v>10</v>
      </c>
      <c r="CN376" s="836" t="str">
        <f t="shared" si="979"/>
        <v>BUKU PEMBANTU PAJAK UP &amp; LS</v>
      </c>
      <c r="CO376" s="838">
        <f t="shared" si="980"/>
        <v>0</v>
      </c>
      <c r="CP376" s="786">
        <f t="shared" si="981"/>
        <v>0</v>
      </c>
      <c r="CQ376" s="787">
        <f t="shared" si="982"/>
        <v>0</v>
      </c>
      <c r="CR376" s="782">
        <f t="shared" si="983"/>
        <v>0</v>
      </c>
      <c r="CS376" s="733">
        <v>11</v>
      </c>
      <c r="CT376" s="734" t="str">
        <f t="shared" si="984"/>
        <v>BUKU PENGESAHAN BELANJA</v>
      </c>
      <c r="CU376" s="735">
        <f t="shared" si="985"/>
        <v>0</v>
      </c>
      <c r="CV376" s="734">
        <f t="shared" si="927"/>
        <v>11</v>
      </c>
      <c r="CW376" s="736" t="str">
        <f t="shared" si="986"/>
        <v>BUKU PENGESAHAN BELANJA</v>
      </c>
      <c r="CX376" s="737">
        <f t="shared" si="987"/>
        <v>0</v>
      </c>
      <c r="CY376" s="769">
        <v>12</v>
      </c>
      <c r="CZ376" s="770" t="str">
        <f t="shared" si="948"/>
        <v>BUKU PENGEMBALIAN BELANJA</v>
      </c>
      <c r="DA376" s="771">
        <f t="shared" si="991"/>
        <v>0</v>
      </c>
      <c r="DB376" s="770">
        <f t="shared" si="990"/>
        <v>12</v>
      </c>
      <c r="DC376" s="770" t="str">
        <f t="shared" si="988"/>
        <v>BUKU PENGEMBALIAN BELANJA</v>
      </c>
      <c r="DD376" s="772">
        <f t="shared" si="989"/>
        <v>0</v>
      </c>
    </row>
    <row r="377" spans="1:108" ht="11.25" customHeight="1" x14ac:dyDescent="0.2">
      <c r="A377" s="647"/>
      <c r="B377" s="63"/>
      <c r="C377" s="677"/>
      <c r="D377" s="540"/>
      <c r="E377" s="648"/>
      <c r="F377" s="610"/>
      <c r="G377" s="649"/>
      <c r="H377" s="650"/>
      <c r="I377" s="542"/>
      <c r="J377" s="650"/>
      <c r="K377" s="650"/>
      <c r="L377" s="654"/>
      <c r="M377" s="543"/>
      <c r="N377" s="543"/>
      <c r="O377" s="651">
        <f t="shared" si="949"/>
        <v>0</v>
      </c>
      <c r="P377" s="1090">
        <f t="shared" si="950"/>
        <v>0</v>
      </c>
      <c r="Q377" s="641">
        <f t="shared" si="928"/>
        <v>0</v>
      </c>
      <c r="R377" s="640">
        <v>1</v>
      </c>
      <c r="S377" s="640" t="str">
        <f t="shared" si="929"/>
        <v>BUKU KAS UMUM</v>
      </c>
      <c r="T377" s="641">
        <f t="shared" si="930"/>
        <v>0</v>
      </c>
      <c r="U377" s="641">
        <f t="shared" si="931"/>
        <v>0</v>
      </c>
      <c r="V377" s="641">
        <f t="shared" si="932"/>
        <v>0</v>
      </c>
      <c r="W377" s="1082">
        <f t="shared" si="951"/>
        <v>0</v>
      </c>
      <c r="X377" s="641">
        <f t="shared" si="933"/>
        <v>0</v>
      </c>
      <c r="Y377" s="640">
        <f t="shared" si="952"/>
        <v>1</v>
      </c>
      <c r="Z377" s="640" t="str">
        <f t="shared" si="934"/>
        <v>BUKU KAS UMUM</v>
      </c>
      <c r="AA377" s="1083">
        <f t="shared" si="935"/>
        <v>0</v>
      </c>
      <c r="AB377" s="1055">
        <v>10</v>
      </c>
      <c r="AC377" s="1056" t="str">
        <f t="shared" si="953"/>
        <v>BUKU PEMBANTU PAJAK UP &amp; LS</v>
      </c>
      <c r="AD377" s="1057">
        <f t="shared" si="954"/>
        <v>0</v>
      </c>
      <c r="AE377" s="1057">
        <f t="shared" si="955"/>
        <v>0</v>
      </c>
      <c r="AF377" s="1057">
        <f t="shared" si="956"/>
        <v>0</v>
      </c>
      <c r="AG377" s="1057">
        <f t="shared" si="957"/>
        <v>0</v>
      </c>
      <c r="AH377" s="1057">
        <f t="shared" si="958"/>
        <v>0</v>
      </c>
      <c r="AI377" s="1058">
        <f t="shared" si="917"/>
        <v>10</v>
      </c>
      <c r="AJ377" s="1058" t="str">
        <f t="shared" si="959"/>
        <v>BUKU PEMBANTU PAJAK UP &amp; LS</v>
      </c>
      <c r="AK377" s="1059">
        <f t="shared" si="936"/>
        <v>0</v>
      </c>
      <c r="AL377" s="1014">
        <v>2</v>
      </c>
      <c r="AM377" s="1015" t="str">
        <f t="shared" si="960"/>
        <v>BUKU PEMBANTU KAS TUNAI</v>
      </c>
      <c r="AN377" s="1016">
        <f t="shared" si="937"/>
        <v>0</v>
      </c>
      <c r="AO377" s="1015">
        <f t="shared" si="918"/>
        <v>2</v>
      </c>
      <c r="AP377" s="1015" t="str">
        <f t="shared" si="961"/>
        <v>BUKU PEMBANTU KAS TUNAI</v>
      </c>
      <c r="AQ377" s="1017">
        <f t="shared" si="993"/>
        <v>0</v>
      </c>
      <c r="AR377" s="979">
        <v>3</v>
      </c>
      <c r="AS377" s="980" t="str">
        <f t="shared" si="962"/>
        <v>BUKU PEMBANTU BANK</v>
      </c>
      <c r="AT377" s="981">
        <f t="shared" si="938"/>
        <v>0</v>
      </c>
      <c r="AU377" s="981">
        <f t="shared" si="939"/>
        <v>0</v>
      </c>
      <c r="AV377" s="982">
        <f t="shared" si="963"/>
        <v>0</v>
      </c>
      <c r="AW377" s="983">
        <f t="shared" si="919"/>
        <v>3</v>
      </c>
      <c r="AX377" s="980" t="str">
        <f t="shared" si="964"/>
        <v>BUKU PEMBANTU BANK</v>
      </c>
      <c r="AY377" s="984">
        <f t="shared" si="940"/>
        <v>0</v>
      </c>
      <c r="AZ377" s="702">
        <v>4</v>
      </c>
      <c r="BA377" s="649" t="str">
        <f t="shared" si="965"/>
        <v>BUKU PEMBANTU BPP</v>
      </c>
      <c r="BB377" s="651">
        <f t="shared" si="994"/>
        <v>0</v>
      </c>
      <c r="BC377" s="650">
        <f t="shared" si="920"/>
        <v>4</v>
      </c>
      <c r="BD377" s="649" t="str">
        <f t="shared" si="966"/>
        <v>BUKU PEMBANTU BPP</v>
      </c>
      <c r="BE377" s="709">
        <f t="shared" si="995"/>
        <v>0</v>
      </c>
      <c r="BF377" s="944">
        <v>5</v>
      </c>
      <c r="BG377" s="945" t="str">
        <f t="shared" si="967"/>
        <v>BUKU PEMBANTU UANG PERSEDIAAN</v>
      </c>
      <c r="BH377" s="946">
        <f t="shared" si="941"/>
        <v>0</v>
      </c>
      <c r="BI377" s="945">
        <f t="shared" si="921"/>
        <v>5</v>
      </c>
      <c r="BJ377" s="947" t="str">
        <f t="shared" si="968"/>
        <v>BUKU PEMBANTU UANG PERSEDIAAN</v>
      </c>
      <c r="BK377" s="948">
        <f t="shared" si="996"/>
        <v>0</v>
      </c>
      <c r="BL377" s="909">
        <v>6</v>
      </c>
      <c r="BM377" s="910" t="str">
        <f t="shared" si="969"/>
        <v>BUKU PEMBANTU LS BENDAHARA</v>
      </c>
      <c r="BN377" s="911">
        <f t="shared" si="942"/>
        <v>0</v>
      </c>
      <c r="BO377" s="910">
        <f t="shared" si="922"/>
        <v>6</v>
      </c>
      <c r="BP377" s="912" t="str">
        <f t="shared" si="970"/>
        <v>BUKU PEMBANTU LS BENDAHARA</v>
      </c>
      <c r="BQ377" s="913">
        <f t="shared" si="943"/>
        <v>0</v>
      </c>
      <c r="BR377" s="702">
        <v>7</v>
      </c>
      <c r="BS377" s="650" t="str">
        <f t="shared" si="971"/>
        <v>BUKU PEMBANTU UANG MUKA PERJADIN</v>
      </c>
      <c r="BT377" s="651">
        <f t="shared" si="944"/>
        <v>0</v>
      </c>
      <c r="BU377" s="650">
        <f t="shared" si="923"/>
        <v>7</v>
      </c>
      <c r="BV377" s="649" t="str">
        <f t="shared" si="972"/>
        <v>BUKU PEMBANTU UANG MUKA PERJADIN</v>
      </c>
      <c r="BW377" s="709">
        <f t="shared" si="945"/>
        <v>0</v>
      </c>
      <c r="BX377" s="873">
        <v>8</v>
      </c>
      <c r="BY377" s="874" t="str">
        <f t="shared" si="973"/>
        <v>BUKU PEMBANTU PAJAK UP</v>
      </c>
      <c r="BZ377" s="875">
        <f t="shared" si="992"/>
        <v>0</v>
      </c>
      <c r="CA377" s="876">
        <f t="shared" si="924"/>
        <v>8</v>
      </c>
      <c r="CB377" s="874" t="str">
        <f t="shared" si="974"/>
        <v>BUKU PEMBANTU PAJAK UP</v>
      </c>
      <c r="CC377" s="877">
        <f t="shared" si="997"/>
        <v>0</v>
      </c>
      <c r="CD377" s="805">
        <v>9</v>
      </c>
      <c r="CE377" s="806" t="str">
        <f t="shared" si="975"/>
        <v>BUKU PEMBANTU BUNGA REKENING</v>
      </c>
      <c r="CF377" s="807">
        <f t="shared" si="946"/>
        <v>0</v>
      </c>
      <c r="CG377" s="806">
        <f t="shared" si="925"/>
        <v>9</v>
      </c>
      <c r="CH377" s="806" t="str">
        <f t="shared" si="976"/>
        <v>BUKU PEMBANTU BUNGA REKENING</v>
      </c>
      <c r="CI377" s="808">
        <f t="shared" si="947"/>
        <v>0</v>
      </c>
      <c r="CJ377" s="835">
        <v>10</v>
      </c>
      <c r="CK377" s="836" t="str">
        <f t="shared" si="977"/>
        <v>BUKU PEMBANTU PAJAK UP &amp; LS</v>
      </c>
      <c r="CL377" s="837">
        <f t="shared" si="978"/>
        <v>0</v>
      </c>
      <c r="CM377" s="836">
        <f t="shared" si="926"/>
        <v>10</v>
      </c>
      <c r="CN377" s="836" t="str">
        <f t="shared" si="979"/>
        <v>BUKU PEMBANTU PAJAK UP &amp; LS</v>
      </c>
      <c r="CO377" s="838">
        <f t="shared" si="980"/>
        <v>0</v>
      </c>
      <c r="CP377" s="786">
        <f t="shared" si="981"/>
        <v>0</v>
      </c>
      <c r="CQ377" s="787">
        <f t="shared" si="982"/>
        <v>0</v>
      </c>
      <c r="CR377" s="782">
        <f t="shared" si="983"/>
        <v>0</v>
      </c>
      <c r="CS377" s="733">
        <v>11</v>
      </c>
      <c r="CT377" s="734" t="str">
        <f t="shared" si="984"/>
        <v>BUKU PENGESAHAN BELANJA</v>
      </c>
      <c r="CU377" s="735">
        <f t="shared" si="985"/>
        <v>0</v>
      </c>
      <c r="CV377" s="734">
        <f t="shared" si="927"/>
        <v>11</v>
      </c>
      <c r="CW377" s="736" t="str">
        <f t="shared" si="986"/>
        <v>BUKU PENGESAHAN BELANJA</v>
      </c>
      <c r="CX377" s="737">
        <f t="shared" si="987"/>
        <v>0</v>
      </c>
      <c r="CY377" s="769">
        <v>12</v>
      </c>
      <c r="CZ377" s="770" t="str">
        <f t="shared" si="948"/>
        <v>BUKU PENGEMBALIAN BELANJA</v>
      </c>
      <c r="DA377" s="771">
        <f t="shared" si="991"/>
        <v>0</v>
      </c>
      <c r="DB377" s="770">
        <f t="shared" si="990"/>
        <v>12</v>
      </c>
      <c r="DC377" s="770" t="str">
        <f t="shared" si="988"/>
        <v>BUKU PENGEMBALIAN BELANJA</v>
      </c>
      <c r="DD377" s="772">
        <f t="shared" si="989"/>
        <v>0</v>
      </c>
    </row>
    <row r="378" spans="1:108" ht="11.25" customHeight="1" x14ac:dyDescent="0.2">
      <c r="A378" s="647"/>
      <c r="B378" s="63"/>
      <c r="C378" s="677"/>
      <c r="D378" s="540"/>
      <c r="E378" s="648"/>
      <c r="F378" s="610"/>
      <c r="G378" s="649"/>
      <c r="H378" s="650"/>
      <c r="I378" s="542"/>
      <c r="J378" s="650"/>
      <c r="K378" s="650"/>
      <c r="L378" s="529"/>
      <c r="M378" s="543"/>
      <c r="N378" s="543"/>
      <c r="O378" s="651">
        <f t="shared" si="949"/>
        <v>0</v>
      </c>
      <c r="P378" s="1090">
        <f t="shared" si="950"/>
        <v>0</v>
      </c>
      <c r="Q378" s="641">
        <f t="shared" si="928"/>
        <v>0</v>
      </c>
      <c r="R378" s="640">
        <v>1</v>
      </c>
      <c r="S378" s="640" t="str">
        <f t="shared" si="929"/>
        <v>BUKU KAS UMUM</v>
      </c>
      <c r="T378" s="641">
        <f t="shared" si="930"/>
        <v>0</v>
      </c>
      <c r="U378" s="641">
        <f t="shared" si="931"/>
        <v>0</v>
      </c>
      <c r="V378" s="641">
        <f t="shared" si="932"/>
        <v>0</v>
      </c>
      <c r="W378" s="1082">
        <f t="shared" si="951"/>
        <v>0</v>
      </c>
      <c r="X378" s="641">
        <f t="shared" si="933"/>
        <v>0</v>
      </c>
      <c r="Y378" s="640">
        <f t="shared" si="952"/>
        <v>1</v>
      </c>
      <c r="Z378" s="640" t="str">
        <f t="shared" si="934"/>
        <v>BUKU KAS UMUM</v>
      </c>
      <c r="AA378" s="1083">
        <f t="shared" si="935"/>
        <v>0</v>
      </c>
      <c r="AB378" s="1055">
        <v>10</v>
      </c>
      <c r="AC378" s="1056" t="str">
        <f t="shared" si="953"/>
        <v>BUKU PEMBANTU PAJAK UP &amp; LS</v>
      </c>
      <c r="AD378" s="1057">
        <f t="shared" si="954"/>
        <v>0</v>
      </c>
      <c r="AE378" s="1057">
        <f t="shared" si="955"/>
        <v>0</v>
      </c>
      <c r="AF378" s="1057">
        <f t="shared" si="956"/>
        <v>0</v>
      </c>
      <c r="AG378" s="1057">
        <f t="shared" si="957"/>
        <v>0</v>
      </c>
      <c r="AH378" s="1057">
        <f t="shared" si="958"/>
        <v>0</v>
      </c>
      <c r="AI378" s="1058">
        <f t="shared" si="917"/>
        <v>10</v>
      </c>
      <c r="AJ378" s="1058" t="str">
        <f t="shared" si="959"/>
        <v>BUKU PEMBANTU PAJAK UP &amp; LS</v>
      </c>
      <c r="AK378" s="1059">
        <f t="shared" si="936"/>
        <v>0</v>
      </c>
      <c r="AL378" s="1014">
        <v>2</v>
      </c>
      <c r="AM378" s="1015" t="str">
        <f t="shared" si="960"/>
        <v>BUKU PEMBANTU KAS TUNAI</v>
      </c>
      <c r="AN378" s="1016">
        <f t="shared" si="937"/>
        <v>0</v>
      </c>
      <c r="AO378" s="1015">
        <f t="shared" si="918"/>
        <v>2</v>
      </c>
      <c r="AP378" s="1015" t="str">
        <f t="shared" si="961"/>
        <v>BUKU PEMBANTU KAS TUNAI</v>
      </c>
      <c r="AQ378" s="1017">
        <f t="shared" si="993"/>
        <v>0</v>
      </c>
      <c r="AR378" s="979">
        <v>3</v>
      </c>
      <c r="AS378" s="980" t="str">
        <f t="shared" si="962"/>
        <v>BUKU PEMBANTU BANK</v>
      </c>
      <c r="AT378" s="981">
        <f t="shared" si="938"/>
        <v>0</v>
      </c>
      <c r="AU378" s="981">
        <f t="shared" si="939"/>
        <v>0</v>
      </c>
      <c r="AV378" s="982">
        <f t="shared" si="963"/>
        <v>0</v>
      </c>
      <c r="AW378" s="983">
        <f t="shared" si="919"/>
        <v>3</v>
      </c>
      <c r="AX378" s="980" t="str">
        <f t="shared" si="964"/>
        <v>BUKU PEMBANTU BANK</v>
      </c>
      <c r="AY378" s="984">
        <f t="shared" si="940"/>
        <v>0</v>
      </c>
      <c r="AZ378" s="702">
        <v>4</v>
      </c>
      <c r="BA378" s="649" t="str">
        <f t="shared" si="965"/>
        <v>BUKU PEMBANTU BPP</v>
      </c>
      <c r="BB378" s="651">
        <f t="shared" si="994"/>
        <v>0</v>
      </c>
      <c r="BC378" s="650">
        <f t="shared" si="920"/>
        <v>4</v>
      </c>
      <c r="BD378" s="649" t="str">
        <f t="shared" si="966"/>
        <v>BUKU PEMBANTU BPP</v>
      </c>
      <c r="BE378" s="709">
        <f t="shared" si="995"/>
        <v>0</v>
      </c>
      <c r="BF378" s="944">
        <v>5</v>
      </c>
      <c r="BG378" s="945" t="str">
        <f t="shared" si="967"/>
        <v>BUKU PEMBANTU UANG PERSEDIAAN</v>
      </c>
      <c r="BH378" s="946">
        <f t="shared" si="941"/>
        <v>0</v>
      </c>
      <c r="BI378" s="945">
        <f t="shared" si="921"/>
        <v>5</v>
      </c>
      <c r="BJ378" s="947" t="str">
        <f t="shared" si="968"/>
        <v>BUKU PEMBANTU UANG PERSEDIAAN</v>
      </c>
      <c r="BK378" s="948">
        <f t="shared" si="996"/>
        <v>0</v>
      </c>
      <c r="BL378" s="909">
        <v>6</v>
      </c>
      <c r="BM378" s="910" t="str">
        <f t="shared" si="969"/>
        <v>BUKU PEMBANTU LS BENDAHARA</v>
      </c>
      <c r="BN378" s="911">
        <f t="shared" si="942"/>
        <v>0</v>
      </c>
      <c r="BO378" s="910">
        <f t="shared" si="922"/>
        <v>6</v>
      </c>
      <c r="BP378" s="912" t="str">
        <f t="shared" si="970"/>
        <v>BUKU PEMBANTU LS BENDAHARA</v>
      </c>
      <c r="BQ378" s="913">
        <f t="shared" si="943"/>
        <v>0</v>
      </c>
      <c r="BR378" s="702">
        <v>7</v>
      </c>
      <c r="BS378" s="650" t="str">
        <f t="shared" si="971"/>
        <v>BUKU PEMBANTU UANG MUKA PERJADIN</v>
      </c>
      <c r="BT378" s="651">
        <f t="shared" si="944"/>
        <v>0</v>
      </c>
      <c r="BU378" s="650">
        <f t="shared" si="923"/>
        <v>7</v>
      </c>
      <c r="BV378" s="649" t="str">
        <f t="shared" si="972"/>
        <v>BUKU PEMBANTU UANG MUKA PERJADIN</v>
      </c>
      <c r="BW378" s="709">
        <f t="shared" si="945"/>
        <v>0</v>
      </c>
      <c r="BX378" s="873">
        <v>8</v>
      </c>
      <c r="BY378" s="874" t="str">
        <f t="shared" si="973"/>
        <v>BUKU PEMBANTU PAJAK UP</v>
      </c>
      <c r="BZ378" s="875">
        <f t="shared" si="992"/>
        <v>0</v>
      </c>
      <c r="CA378" s="876">
        <f t="shared" si="924"/>
        <v>8</v>
      </c>
      <c r="CB378" s="874" t="str">
        <f t="shared" si="974"/>
        <v>BUKU PEMBANTU PAJAK UP</v>
      </c>
      <c r="CC378" s="877">
        <f t="shared" si="997"/>
        <v>0</v>
      </c>
      <c r="CD378" s="805">
        <v>9</v>
      </c>
      <c r="CE378" s="806" t="str">
        <f t="shared" si="975"/>
        <v>BUKU PEMBANTU BUNGA REKENING</v>
      </c>
      <c r="CF378" s="807">
        <f t="shared" si="946"/>
        <v>0</v>
      </c>
      <c r="CG378" s="806">
        <f t="shared" si="925"/>
        <v>9</v>
      </c>
      <c r="CH378" s="806" t="str">
        <f t="shared" si="976"/>
        <v>BUKU PEMBANTU BUNGA REKENING</v>
      </c>
      <c r="CI378" s="808">
        <f t="shared" si="947"/>
        <v>0</v>
      </c>
      <c r="CJ378" s="835">
        <v>10</v>
      </c>
      <c r="CK378" s="836" t="str">
        <f t="shared" si="977"/>
        <v>BUKU PEMBANTU PAJAK UP &amp; LS</v>
      </c>
      <c r="CL378" s="837">
        <f t="shared" si="978"/>
        <v>0</v>
      </c>
      <c r="CM378" s="836">
        <f t="shared" si="926"/>
        <v>10</v>
      </c>
      <c r="CN378" s="836" t="str">
        <f t="shared" si="979"/>
        <v>BUKU PEMBANTU PAJAK UP &amp; LS</v>
      </c>
      <c r="CO378" s="838">
        <f t="shared" si="980"/>
        <v>0</v>
      </c>
      <c r="CP378" s="786">
        <f t="shared" si="981"/>
        <v>0</v>
      </c>
      <c r="CQ378" s="787">
        <f t="shared" si="982"/>
        <v>0</v>
      </c>
      <c r="CR378" s="782">
        <f t="shared" si="983"/>
        <v>0</v>
      </c>
      <c r="CS378" s="733">
        <v>11</v>
      </c>
      <c r="CT378" s="734" t="str">
        <f t="shared" si="984"/>
        <v>BUKU PENGESAHAN BELANJA</v>
      </c>
      <c r="CU378" s="735">
        <f t="shared" si="985"/>
        <v>0</v>
      </c>
      <c r="CV378" s="734">
        <f t="shared" si="927"/>
        <v>11</v>
      </c>
      <c r="CW378" s="736" t="str">
        <f t="shared" si="986"/>
        <v>BUKU PENGESAHAN BELANJA</v>
      </c>
      <c r="CX378" s="737">
        <f t="shared" si="987"/>
        <v>0</v>
      </c>
      <c r="CY378" s="769">
        <v>12</v>
      </c>
      <c r="CZ378" s="770" t="str">
        <f t="shared" si="948"/>
        <v>BUKU PENGEMBALIAN BELANJA</v>
      </c>
      <c r="DA378" s="771">
        <f t="shared" si="991"/>
        <v>0</v>
      </c>
      <c r="DB378" s="770">
        <f t="shared" si="990"/>
        <v>12</v>
      </c>
      <c r="DC378" s="770" t="str">
        <f t="shared" si="988"/>
        <v>BUKU PENGEMBALIAN BELANJA</v>
      </c>
      <c r="DD378" s="772">
        <f t="shared" si="989"/>
        <v>0</v>
      </c>
    </row>
    <row r="379" spans="1:108" ht="11.25" customHeight="1" x14ac:dyDescent="0.2">
      <c r="A379" s="647"/>
      <c r="B379" s="63"/>
      <c r="C379" s="677"/>
      <c r="D379" s="540"/>
      <c r="E379" s="648"/>
      <c r="F379" s="610"/>
      <c r="G379" s="649"/>
      <c r="H379" s="650"/>
      <c r="I379" s="542"/>
      <c r="J379" s="650"/>
      <c r="K379" s="650"/>
      <c r="L379" s="529"/>
      <c r="M379" s="543"/>
      <c r="N379" s="543"/>
      <c r="O379" s="651">
        <f t="shared" si="949"/>
        <v>0</v>
      </c>
      <c r="P379" s="1090">
        <f t="shared" si="950"/>
        <v>0</v>
      </c>
      <c r="Q379" s="641">
        <f t="shared" si="928"/>
        <v>0</v>
      </c>
      <c r="R379" s="640">
        <v>1</v>
      </c>
      <c r="S379" s="640" t="str">
        <f t="shared" si="929"/>
        <v>BUKU KAS UMUM</v>
      </c>
      <c r="T379" s="641">
        <f t="shared" si="930"/>
        <v>0</v>
      </c>
      <c r="U379" s="641">
        <f t="shared" si="931"/>
        <v>0</v>
      </c>
      <c r="V379" s="641">
        <f t="shared" si="932"/>
        <v>0</v>
      </c>
      <c r="W379" s="1082">
        <f t="shared" si="951"/>
        <v>0</v>
      </c>
      <c r="X379" s="641">
        <f t="shared" si="933"/>
        <v>0</v>
      </c>
      <c r="Y379" s="640">
        <f t="shared" si="952"/>
        <v>1</v>
      </c>
      <c r="Z379" s="640" t="str">
        <f t="shared" si="934"/>
        <v>BUKU KAS UMUM</v>
      </c>
      <c r="AA379" s="1083">
        <f t="shared" si="935"/>
        <v>0</v>
      </c>
      <c r="AB379" s="1055">
        <v>10</v>
      </c>
      <c r="AC379" s="1056" t="str">
        <f t="shared" si="953"/>
        <v>BUKU PEMBANTU PAJAK UP &amp; LS</v>
      </c>
      <c r="AD379" s="1057">
        <f t="shared" si="954"/>
        <v>0</v>
      </c>
      <c r="AE379" s="1057">
        <f t="shared" si="955"/>
        <v>0</v>
      </c>
      <c r="AF379" s="1057">
        <f t="shared" si="956"/>
        <v>0</v>
      </c>
      <c r="AG379" s="1057">
        <f t="shared" si="957"/>
        <v>0</v>
      </c>
      <c r="AH379" s="1057">
        <f t="shared" si="958"/>
        <v>0</v>
      </c>
      <c r="AI379" s="1058">
        <f t="shared" si="917"/>
        <v>10</v>
      </c>
      <c r="AJ379" s="1058" t="str">
        <f t="shared" si="959"/>
        <v>BUKU PEMBANTU PAJAK UP &amp; LS</v>
      </c>
      <c r="AK379" s="1059">
        <f t="shared" si="936"/>
        <v>0</v>
      </c>
      <c r="AL379" s="1014">
        <v>2</v>
      </c>
      <c r="AM379" s="1015" t="str">
        <f t="shared" si="960"/>
        <v>BUKU PEMBANTU KAS TUNAI</v>
      </c>
      <c r="AN379" s="1016">
        <f t="shared" si="937"/>
        <v>0</v>
      </c>
      <c r="AO379" s="1015">
        <f t="shared" si="918"/>
        <v>2</v>
      </c>
      <c r="AP379" s="1015" t="str">
        <f t="shared" si="961"/>
        <v>BUKU PEMBANTU KAS TUNAI</v>
      </c>
      <c r="AQ379" s="1017">
        <f t="shared" si="993"/>
        <v>0</v>
      </c>
      <c r="AR379" s="979">
        <v>3</v>
      </c>
      <c r="AS379" s="980" t="str">
        <f t="shared" si="962"/>
        <v>BUKU PEMBANTU BANK</v>
      </c>
      <c r="AT379" s="981">
        <f t="shared" si="938"/>
        <v>0</v>
      </c>
      <c r="AU379" s="981">
        <f t="shared" si="939"/>
        <v>0</v>
      </c>
      <c r="AV379" s="982">
        <f t="shared" si="963"/>
        <v>0</v>
      </c>
      <c r="AW379" s="983">
        <f t="shared" si="919"/>
        <v>3</v>
      </c>
      <c r="AX379" s="980" t="str">
        <f t="shared" si="964"/>
        <v>BUKU PEMBANTU BANK</v>
      </c>
      <c r="AY379" s="984">
        <f t="shared" si="940"/>
        <v>0</v>
      </c>
      <c r="AZ379" s="702">
        <v>4</v>
      </c>
      <c r="BA379" s="649" t="str">
        <f t="shared" si="965"/>
        <v>BUKU PEMBANTU BPP</v>
      </c>
      <c r="BB379" s="651">
        <f t="shared" si="994"/>
        <v>0</v>
      </c>
      <c r="BC379" s="650">
        <f t="shared" si="920"/>
        <v>4</v>
      </c>
      <c r="BD379" s="649" t="str">
        <f t="shared" si="966"/>
        <v>BUKU PEMBANTU BPP</v>
      </c>
      <c r="BE379" s="709">
        <f t="shared" si="995"/>
        <v>0</v>
      </c>
      <c r="BF379" s="944">
        <v>5</v>
      </c>
      <c r="BG379" s="945" t="str">
        <f t="shared" si="967"/>
        <v>BUKU PEMBANTU UANG PERSEDIAAN</v>
      </c>
      <c r="BH379" s="946">
        <f t="shared" si="941"/>
        <v>0</v>
      </c>
      <c r="BI379" s="945">
        <f t="shared" si="921"/>
        <v>5</v>
      </c>
      <c r="BJ379" s="947" t="str">
        <f t="shared" si="968"/>
        <v>BUKU PEMBANTU UANG PERSEDIAAN</v>
      </c>
      <c r="BK379" s="948">
        <f t="shared" si="996"/>
        <v>0</v>
      </c>
      <c r="BL379" s="909">
        <v>6</v>
      </c>
      <c r="BM379" s="910" t="str">
        <f t="shared" si="969"/>
        <v>BUKU PEMBANTU LS BENDAHARA</v>
      </c>
      <c r="BN379" s="911">
        <f t="shared" si="942"/>
        <v>0</v>
      </c>
      <c r="BO379" s="910">
        <f t="shared" si="922"/>
        <v>6</v>
      </c>
      <c r="BP379" s="912" t="str">
        <f t="shared" si="970"/>
        <v>BUKU PEMBANTU LS BENDAHARA</v>
      </c>
      <c r="BQ379" s="913">
        <f t="shared" si="943"/>
        <v>0</v>
      </c>
      <c r="BR379" s="702">
        <v>7</v>
      </c>
      <c r="BS379" s="650" t="str">
        <f t="shared" si="971"/>
        <v>BUKU PEMBANTU UANG MUKA PERJADIN</v>
      </c>
      <c r="BT379" s="651">
        <f t="shared" si="944"/>
        <v>0</v>
      </c>
      <c r="BU379" s="650">
        <f t="shared" si="923"/>
        <v>7</v>
      </c>
      <c r="BV379" s="649" t="str">
        <f t="shared" si="972"/>
        <v>BUKU PEMBANTU UANG MUKA PERJADIN</v>
      </c>
      <c r="BW379" s="709">
        <f t="shared" si="945"/>
        <v>0</v>
      </c>
      <c r="BX379" s="873">
        <v>8</v>
      </c>
      <c r="BY379" s="874" t="str">
        <f t="shared" si="973"/>
        <v>BUKU PEMBANTU PAJAK UP</v>
      </c>
      <c r="BZ379" s="875">
        <f t="shared" si="992"/>
        <v>0</v>
      </c>
      <c r="CA379" s="876">
        <f t="shared" si="924"/>
        <v>8</v>
      </c>
      <c r="CB379" s="874" t="str">
        <f t="shared" si="974"/>
        <v>BUKU PEMBANTU PAJAK UP</v>
      </c>
      <c r="CC379" s="877">
        <f t="shared" si="997"/>
        <v>0</v>
      </c>
      <c r="CD379" s="805">
        <v>9</v>
      </c>
      <c r="CE379" s="806" t="str">
        <f t="shared" si="975"/>
        <v>BUKU PEMBANTU BUNGA REKENING</v>
      </c>
      <c r="CF379" s="807">
        <f t="shared" si="946"/>
        <v>0</v>
      </c>
      <c r="CG379" s="806">
        <f t="shared" si="925"/>
        <v>9</v>
      </c>
      <c r="CH379" s="806" t="str">
        <f t="shared" si="976"/>
        <v>BUKU PEMBANTU BUNGA REKENING</v>
      </c>
      <c r="CI379" s="808">
        <f t="shared" si="947"/>
        <v>0</v>
      </c>
      <c r="CJ379" s="835">
        <v>10</v>
      </c>
      <c r="CK379" s="836" t="str">
        <f t="shared" si="977"/>
        <v>BUKU PEMBANTU PAJAK UP &amp; LS</v>
      </c>
      <c r="CL379" s="837">
        <f t="shared" si="978"/>
        <v>0</v>
      </c>
      <c r="CM379" s="836">
        <f t="shared" si="926"/>
        <v>10</v>
      </c>
      <c r="CN379" s="836" t="str">
        <f t="shared" si="979"/>
        <v>BUKU PEMBANTU PAJAK UP &amp; LS</v>
      </c>
      <c r="CO379" s="838">
        <f t="shared" si="980"/>
        <v>0</v>
      </c>
      <c r="CP379" s="786">
        <f t="shared" si="981"/>
        <v>0</v>
      </c>
      <c r="CQ379" s="787">
        <f t="shared" si="982"/>
        <v>0</v>
      </c>
      <c r="CR379" s="782">
        <f t="shared" si="983"/>
        <v>0</v>
      </c>
      <c r="CS379" s="733">
        <v>11</v>
      </c>
      <c r="CT379" s="734" t="str">
        <f t="shared" si="984"/>
        <v>BUKU PENGESAHAN BELANJA</v>
      </c>
      <c r="CU379" s="735">
        <f t="shared" si="985"/>
        <v>0</v>
      </c>
      <c r="CV379" s="734">
        <f t="shared" si="927"/>
        <v>11</v>
      </c>
      <c r="CW379" s="736" t="str">
        <f t="shared" si="986"/>
        <v>BUKU PENGESAHAN BELANJA</v>
      </c>
      <c r="CX379" s="737">
        <f t="shared" si="987"/>
        <v>0</v>
      </c>
      <c r="CY379" s="769">
        <v>12</v>
      </c>
      <c r="CZ379" s="770" t="str">
        <f t="shared" si="948"/>
        <v>BUKU PENGEMBALIAN BELANJA</v>
      </c>
      <c r="DA379" s="771">
        <f t="shared" si="991"/>
        <v>0</v>
      </c>
      <c r="DB379" s="770">
        <f t="shared" si="990"/>
        <v>12</v>
      </c>
      <c r="DC379" s="770" t="str">
        <f t="shared" si="988"/>
        <v>BUKU PENGEMBALIAN BELANJA</v>
      </c>
      <c r="DD379" s="772">
        <f t="shared" si="989"/>
        <v>0</v>
      </c>
    </row>
    <row r="380" spans="1:108" ht="11.25" customHeight="1" x14ac:dyDescent="0.2">
      <c r="A380" s="647"/>
      <c r="B380" s="63"/>
      <c r="C380" s="677"/>
      <c r="D380" s="540"/>
      <c r="E380" s="648"/>
      <c r="F380" s="610"/>
      <c r="G380" s="649"/>
      <c r="H380" s="650"/>
      <c r="I380" s="542"/>
      <c r="J380" s="650"/>
      <c r="K380" s="650"/>
      <c r="L380" s="1119"/>
      <c r="M380" s="543"/>
      <c r="N380" s="543"/>
      <c r="O380" s="651">
        <f t="shared" si="949"/>
        <v>0</v>
      </c>
      <c r="P380" s="1090">
        <f t="shared" si="950"/>
        <v>0</v>
      </c>
      <c r="Q380" s="641">
        <f t="shared" si="928"/>
        <v>0</v>
      </c>
      <c r="R380" s="640">
        <v>1</v>
      </c>
      <c r="S380" s="640" t="str">
        <f t="shared" si="929"/>
        <v>BUKU KAS UMUM</v>
      </c>
      <c r="T380" s="641">
        <f t="shared" si="930"/>
        <v>0</v>
      </c>
      <c r="U380" s="641">
        <f t="shared" si="931"/>
        <v>0</v>
      </c>
      <c r="V380" s="641">
        <f t="shared" si="932"/>
        <v>0</v>
      </c>
      <c r="W380" s="1082">
        <f t="shared" si="951"/>
        <v>0</v>
      </c>
      <c r="X380" s="641">
        <f t="shared" si="933"/>
        <v>0</v>
      </c>
      <c r="Y380" s="640">
        <f t="shared" si="952"/>
        <v>1</v>
      </c>
      <c r="Z380" s="640" t="str">
        <f t="shared" si="934"/>
        <v>BUKU KAS UMUM</v>
      </c>
      <c r="AA380" s="1083">
        <f t="shared" si="935"/>
        <v>0</v>
      </c>
      <c r="AB380" s="1055">
        <v>10</v>
      </c>
      <c r="AC380" s="1056" t="str">
        <f t="shared" si="953"/>
        <v>BUKU PEMBANTU PAJAK UP &amp; LS</v>
      </c>
      <c r="AD380" s="1057">
        <f t="shared" si="954"/>
        <v>0</v>
      </c>
      <c r="AE380" s="1057">
        <f t="shared" si="955"/>
        <v>0</v>
      </c>
      <c r="AF380" s="1057">
        <f t="shared" si="956"/>
        <v>0</v>
      </c>
      <c r="AG380" s="1057">
        <f t="shared" si="957"/>
        <v>0</v>
      </c>
      <c r="AH380" s="1057">
        <f t="shared" si="958"/>
        <v>0</v>
      </c>
      <c r="AI380" s="1058">
        <f t="shared" si="917"/>
        <v>10</v>
      </c>
      <c r="AJ380" s="1058" t="str">
        <f t="shared" si="959"/>
        <v>BUKU PEMBANTU PAJAK UP &amp; LS</v>
      </c>
      <c r="AK380" s="1059">
        <f t="shared" si="936"/>
        <v>0</v>
      </c>
      <c r="AL380" s="1014">
        <v>2</v>
      </c>
      <c r="AM380" s="1015" t="str">
        <f t="shared" si="960"/>
        <v>BUKU PEMBANTU KAS TUNAI</v>
      </c>
      <c r="AN380" s="1016">
        <f t="shared" si="937"/>
        <v>0</v>
      </c>
      <c r="AO380" s="1015">
        <f t="shared" si="918"/>
        <v>2</v>
      </c>
      <c r="AP380" s="1015" t="str">
        <f t="shared" si="961"/>
        <v>BUKU PEMBANTU KAS TUNAI</v>
      </c>
      <c r="AQ380" s="1017">
        <f t="shared" si="993"/>
        <v>0</v>
      </c>
      <c r="AR380" s="979">
        <v>3</v>
      </c>
      <c r="AS380" s="980" t="str">
        <f t="shared" si="962"/>
        <v>BUKU PEMBANTU BANK</v>
      </c>
      <c r="AT380" s="981">
        <f t="shared" si="938"/>
        <v>0</v>
      </c>
      <c r="AU380" s="981">
        <f t="shared" si="939"/>
        <v>0</v>
      </c>
      <c r="AV380" s="982">
        <f t="shared" si="963"/>
        <v>0</v>
      </c>
      <c r="AW380" s="983">
        <f t="shared" si="919"/>
        <v>3</v>
      </c>
      <c r="AX380" s="980" t="str">
        <f t="shared" si="964"/>
        <v>BUKU PEMBANTU BANK</v>
      </c>
      <c r="AY380" s="984">
        <f t="shared" si="940"/>
        <v>0</v>
      </c>
      <c r="AZ380" s="702">
        <v>4</v>
      </c>
      <c r="BA380" s="649" t="str">
        <f t="shared" si="965"/>
        <v>BUKU PEMBANTU BPP</v>
      </c>
      <c r="BB380" s="651">
        <f t="shared" si="994"/>
        <v>0</v>
      </c>
      <c r="BC380" s="650">
        <f t="shared" si="920"/>
        <v>4</v>
      </c>
      <c r="BD380" s="649" t="str">
        <f t="shared" si="966"/>
        <v>BUKU PEMBANTU BPP</v>
      </c>
      <c r="BE380" s="709">
        <f t="shared" si="995"/>
        <v>0</v>
      </c>
      <c r="BF380" s="944">
        <v>5</v>
      </c>
      <c r="BG380" s="945" t="str">
        <f t="shared" si="967"/>
        <v>BUKU PEMBANTU UANG PERSEDIAAN</v>
      </c>
      <c r="BH380" s="946">
        <f t="shared" si="941"/>
        <v>0</v>
      </c>
      <c r="BI380" s="945">
        <f t="shared" si="921"/>
        <v>5</v>
      </c>
      <c r="BJ380" s="947" t="str">
        <f t="shared" si="968"/>
        <v>BUKU PEMBANTU UANG PERSEDIAAN</v>
      </c>
      <c r="BK380" s="948">
        <f t="shared" si="996"/>
        <v>0</v>
      </c>
      <c r="BL380" s="909">
        <v>6</v>
      </c>
      <c r="BM380" s="910" t="str">
        <f t="shared" si="969"/>
        <v>BUKU PEMBANTU LS BENDAHARA</v>
      </c>
      <c r="BN380" s="911">
        <f t="shared" si="942"/>
        <v>0</v>
      </c>
      <c r="BO380" s="910">
        <f t="shared" si="922"/>
        <v>6</v>
      </c>
      <c r="BP380" s="912" t="str">
        <f t="shared" si="970"/>
        <v>BUKU PEMBANTU LS BENDAHARA</v>
      </c>
      <c r="BQ380" s="913">
        <f t="shared" si="943"/>
        <v>0</v>
      </c>
      <c r="BR380" s="702">
        <v>7</v>
      </c>
      <c r="BS380" s="650" t="str">
        <f t="shared" si="971"/>
        <v>BUKU PEMBANTU UANG MUKA PERJADIN</v>
      </c>
      <c r="BT380" s="651">
        <f t="shared" si="944"/>
        <v>0</v>
      </c>
      <c r="BU380" s="650">
        <f t="shared" si="923"/>
        <v>7</v>
      </c>
      <c r="BV380" s="649" t="str">
        <f t="shared" si="972"/>
        <v>BUKU PEMBANTU UANG MUKA PERJADIN</v>
      </c>
      <c r="BW380" s="709">
        <f t="shared" si="945"/>
        <v>0</v>
      </c>
      <c r="BX380" s="873">
        <v>8</v>
      </c>
      <c r="BY380" s="874" t="str">
        <f t="shared" si="973"/>
        <v>BUKU PEMBANTU PAJAK UP</v>
      </c>
      <c r="BZ380" s="875">
        <f t="shared" si="992"/>
        <v>0</v>
      </c>
      <c r="CA380" s="876">
        <f t="shared" si="924"/>
        <v>8</v>
      </c>
      <c r="CB380" s="874" t="str">
        <f t="shared" si="974"/>
        <v>BUKU PEMBANTU PAJAK UP</v>
      </c>
      <c r="CC380" s="877">
        <f t="shared" si="997"/>
        <v>0</v>
      </c>
      <c r="CD380" s="805">
        <v>9</v>
      </c>
      <c r="CE380" s="806" t="str">
        <f t="shared" si="975"/>
        <v>BUKU PEMBANTU BUNGA REKENING</v>
      </c>
      <c r="CF380" s="807">
        <f t="shared" si="946"/>
        <v>0</v>
      </c>
      <c r="CG380" s="806">
        <f t="shared" si="925"/>
        <v>9</v>
      </c>
      <c r="CH380" s="806" t="str">
        <f t="shared" si="976"/>
        <v>BUKU PEMBANTU BUNGA REKENING</v>
      </c>
      <c r="CI380" s="808">
        <f t="shared" si="947"/>
        <v>0</v>
      </c>
      <c r="CJ380" s="835">
        <v>10</v>
      </c>
      <c r="CK380" s="836" t="str">
        <f t="shared" si="977"/>
        <v>BUKU PEMBANTU PAJAK UP &amp; LS</v>
      </c>
      <c r="CL380" s="837">
        <f t="shared" si="978"/>
        <v>0</v>
      </c>
      <c r="CM380" s="836">
        <f t="shared" si="926"/>
        <v>10</v>
      </c>
      <c r="CN380" s="836" t="str">
        <f t="shared" si="979"/>
        <v>BUKU PEMBANTU PAJAK UP &amp; LS</v>
      </c>
      <c r="CO380" s="838">
        <f t="shared" si="980"/>
        <v>0</v>
      </c>
      <c r="CP380" s="786">
        <f t="shared" si="981"/>
        <v>0</v>
      </c>
      <c r="CQ380" s="787">
        <f t="shared" si="982"/>
        <v>0</v>
      </c>
      <c r="CR380" s="782">
        <f t="shared" si="983"/>
        <v>0</v>
      </c>
      <c r="CS380" s="733">
        <v>11</v>
      </c>
      <c r="CT380" s="734" t="str">
        <f t="shared" si="984"/>
        <v>BUKU PENGESAHAN BELANJA</v>
      </c>
      <c r="CU380" s="735">
        <f t="shared" si="985"/>
        <v>0</v>
      </c>
      <c r="CV380" s="734">
        <f t="shared" si="927"/>
        <v>11</v>
      </c>
      <c r="CW380" s="736" t="str">
        <f t="shared" si="986"/>
        <v>BUKU PENGESAHAN BELANJA</v>
      </c>
      <c r="CX380" s="737">
        <f t="shared" si="987"/>
        <v>0</v>
      </c>
      <c r="CY380" s="769">
        <v>12</v>
      </c>
      <c r="CZ380" s="770" t="str">
        <f t="shared" si="948"/>
        <v>BUKU PENGEMBALIAN BELANJA</v>
      </c>
      <c r="DA380" s="771">
        <f t="shared" si="991"/>
        <v>0</v>
      </c>
      <c r="DB380" s="770">
        <f t="shared" si="990"/>
        <v>12</v>
      </c>
      <c r="DC380" s="770" t="str">
        <f t="shared" si="988"/>
        <v>BUKU PENGEMBALIAN BELANJA</v>
      </c>
      <c r="DD380" s="772">
        <f t="shared" si="989"/>
        <v>0</v>
      </c>
    </row>
    <row r="381" spans="1:108" ht="11.25" customHeight="1" x14ac:dyDescent="0.2">
      <c r="B381" s="63"/>
      <c r="C381" s="690"/>
      <c r="D381" s="540"/>
      <c r="E381" s="650"/>
      <c r="F381" s="541"/>
      <c r="G381" s="649"/>
      <c r="H381" s="650"/>
      <c r="I381" s="542"/>
      <c r="J381" s="650"/>
      <c r="K381" s="650"/>
      <c r="L381" s="529"/>
      <c r="M381" s="543"/>
      <c r="N381" s="543"/>
      <c r="O381" s="651">
        <f t="shared" si="949"/>
        <v>0</v>
      </c>
      <c r="P381" s="1090">
        <f t="shared" si="950"/>
        <v>0</v>
      </c>
      <c r="Q381" s="641">
        <f t="shared" si="928"/>
        <v>0</v>
      </c>
      <c r="R381" s="640">
        <v>1</v>
      </c>
      <c r="S381" s="640" t="str">
        <f t="shared" si="929"/>
        <v>BUKU KAS UMUM</v>
      </c>
      <c r="T381" s="641">
        <f t="shared" si="930"/>
        <v>0</v>
      </c>
      <c r="U381" s="641">
        <f t="shared" si="931"/>
        <v>0</v>
      </c>
      <c r="V381" s="641">
        <f t="shared" si="932"/>
        <v>0</v>
      </c>
      <c r="W381" s="1082">
        <f t="shared" si="951"/>
        <v>0</v>
      </c>
      <c r="X381" s="641">
        <f t="shared" si="933"/>
        <v>0</v>
      </c>
      <c r="Y381" s="640">
        <f t="shared" si="952"/>
        <v>1</v>
      </c>
      <c r="Z381" s="640" t="str">
        <f t="shared" si="934"/>
        <v>BUKU KAS UMUM</v>
      </c>
      <c r="AA381" s="1083">
        <f t="shared" si="935"/>
        <v>0</v>
      </c>
      <c r="AB381" s="1055">
        <v>10</v>
      </c>
      <c r="AC381" s="1056" t="str">
        <f t="shared" si="953"/>
        <v>BUKU PEMBANTU PAJAK UP &amp; LS</v>
      </c>
      <c r="AD381" s="1057">
        <f t="shared" si="954"/>
        <v>0</v>
      </c>
      <c r="AE381" s="1057">
        <f t="shared" si="955"/>
        <v>0</v>
      </c>
      <c r="AF381" s="1057">
        <f t="shared" si="956"/>
        <v>0</v>
      </c>
      <c r="AG381" s="1057">
        <f t="shared" si="957"/>
        <v>0</v>
      </c>
      <c r="AH381" s="1057">
        <f t="shared" si="958"/>
        <v>0</v>
      </c>
      <c r="AI381" s="1058">
        <f t="shared" si="917"/>
        <v>10</v>
      </c>
      <c r="AJ381" s="1058" t="str">
        <f t="shared" si="959"/>
        <v>BUKU PEMBANTU PAJAK UP &amp; LS</v>
      </c>
      <c r="AK381" s="1059">
        <f t="shared" si="936"/>
        <v>0</v>
      </c>
      <c r="AL381" s="1014">
        <v>2</v>
      </c>
      <c r="AM381" s="1015" t="str">
        <f t="shared" si="960"/>
        <v>BUKU PEMBANTU KAS TUNAI</v>
      </c>
      <c r="AN381" s="1016">
        <f t="shared" si="937"/>
        <v>0</v>
      </c>
      <c r="AO381" s="1015">
        <f t="shared" si="918"/>
        <v>2</v>
      </c>
      <c r="AP381" s="1015" t="str">
        <f t="shared" si="961"/>
        <v>BUKU PEMBANTU KAS TUNAI</v>
      </c>
      <c r="AQ381" s="1017">
        <f t="shared" si="993"/>
        <v>0</v>
      </c>
      <c r="AR381" s="979">
        <v>3</v>
      </c>
      <c r="AS381" s="980" t="str">
        <f t="shared" si="962"/>
        <v>BUKU PEMBANTU BANK</v>
      </c>
      <c r="AT381" s="981">
        <f t="shared" si="938"/>
        <v>0</v>
      </c>
      <c r="AU381" s="981">
        <f t="shared" si="939"/>
        <v>0</v>
      </c>
      <c r="AV381" s="982">
        <f t="shared" si="963"/>
        <v>0</v>
      </c>
      <c r="AW381" s="983">
        <f t="shared" si="919"/>
        <v>3</v>
      </c>
      <c r="AX381" s="980" t="str">
        <f t="shared" si="964"/>
        <v>BUKU PEMBANTU BANK</v>
      </c>
      <c r="AY381" s="984">
        <f t="shared" si="940"/>
        <v>0</v>
      </c>
      <c r="AZ381" s="702">
        <v>4</v>
      </c>
      <c r="BA381" s="649" t="str">
        <f t="shared" si="965"/>
        <v>BUKU PEMBANTU BPP</v>
      </c>
      <c r="BB381" s="651">
        <f t="shared" si="994"/>
        <v>0</v>
      </c>
      <c r="BC381" s="650">
        <f t="shared" si="920"/>
        <v>4</v>
      </c>
      <c r="BD381" s="649" t="str">
        <f t="shared" si="966"/>
        <v>BUKU PEMBANTU BPP</v>
      </c>
      <c r="BE381" s="709">
        <f t="shared" si="995"/>
        <v>0</v>
      </c>
      <c r="BF381" s="944">
        <v>5</v>
      </c>
      <c r="BG381" s="945" t="str">
        <f t="shared" si="967"/>
        <v>BUKU PEMBANTU UANG PERSEDIAAN</v>
      </c>
      <c r="BH381" s="946">
        <f t="shared" si="941"/>
        <v>0</v>
      </c>
      <c r="BI381" s="945">
        <f t="shared" si="921"/>
        <v>5</v>
      </c>
      <c r="BJ381" s="947" t="str">
        <f t="shared" si="968"/>
        <v>BUKU PEMBANTU UANG PERSEDIAAN</v>
      </c>
      <c r="BK381" s="948">
        <f t="shared" si="996"/>
        <v>0</v>
      </c>
      <c r="BL381" s="909">
        <v>6</v>
      </c>
      <c r="BM381" s="910" t="str">
        <f t="shared" si="969"/>
        <v>BUKU PEMBANTU LS BENDAHARA</v>
      </c>
      <c r="BN381" s="911">
        <f t="shared" si="942"/>
        <v>0</v>
      </c>
      <c r="BO381" s="910">
        <f t="shared" si="922"/>
        <v>6</v>
      </c>
      <c r="BP381" s="912" t="str">
        <f t="shared" si="970"/>
        <v>BUKU PEMBANTU LS BENDAHARA</v>
      </c>
      <c r="BQ381" s="913">
        <f t="shared" si="943"/>
        <v>0</v>
      </c>
      <c r="BR381" s="702">
        <v>7</v>
      </c>
      <c r="BS381" s="650" t="str">
        <f t="shared" si="971"/>
        <v>BUKU PEMBANTU UANG MUKA PERJADIN</v>
      </c>
      <c r="BT381" s="651">
        <f t="shared" si="944"/>
        <v>0</v>
      </c>
      <c r="BU381" s="650">
        <f t="shared" si="923"/>
        <v>7</v>
      </c>
      <c r="BV381" s="649" t="str">
        <f t="shared" si="972"/>
        <v>BUKU PEMBANTU UANG MUKA PERJADIN</v>
      </c>
      <c r="BW381" s="709">
        <f t="shared" si="945"/>
        <v>0</v>
      </c>
      <c r="BX381" s="873">
        <v>8</v>
      </c>
      <c r="BY381" s="874" t="str">
        <f t="shared" si="973"/>
        <v>BUKU PEMBANTU PAJAK UP</v>
      </c>
      <c r="BZ381" s="875">
        <f t="shared" si="992"/>
        <v>0</v>
      </c>
      <c r="CA381" s="876">
        <f t="shared" si="924"/>
        <v>8</v>
      </c>
      <c r="CB381" s="874" t="str">
        <f t="shared" si="974"/>
        <v>BUKU PEMBANTU PAJAK UP</v>
      </c>
      <c r="CC381" s="877">
        <f t="shared" si="997"/>
        <v>0</v>
      </c>
      <c r="CD381" s="805">
        <v>9</v>
      </c>
      <c r="CE381" s="806" t="str">
        <f t="shared" si="975"/>
        <v>BUKU PEMBANTU BUNGA REKENING</v>
      </c>
      <c r="CF381" s="807">
        <f t="shared" si="946"/>
        <v>0</v>
      </c>
      <c r="CG381" s="806">
        <f t="shared" si="925"/>
        <v>9</v>
      </c>
      <c r="CH381" s="806" t="str">
        <f t="shared" si="976"/>
        <v>BUKU PEMBANTU BUNGA REKENING</v>
      </c>
      <c r="CI381" s="808">
        <f t="shared" si="947"/>
        <v>0</v>
      </c>
      <c r="CJ381" s="835">
        <v>10</v>
      </c>
      <c r="CK381" s="836" t="str">
        <f t="shared" si="977"/>
        <v>BUKU PEMBANTU PAJAK UP &amp; LS</v>
      </c>
      <c r="CL381" s="837">
        <f t="shared" si="978"/>
        <v>0</v>
      </c>
      <c r="CM381" s="836">
        <f t="shared" si="926"/>
        <v>10</v>
      </c>
      <c r="CN381" s="836" t="str">
        <f t="shared" si="979"/>
        <v>BUKU PEMBANTU PAJAK UP &amp; LS</v>
      </c>
      <c r="CO381" s="838">
        <f t="shared" si="980"/>
        <v>0</v>
      </c>
      <c r="CP381" s="786">
        <f t="shared" si="981"/>
        <v>0</v>
      </c>
      <c r="CQ381" s="787">
        <f t="shared" si="982"/>
        <v>0</v>
      </c>
      <c r="CR381" s="782">
        <f t="shared" si="983"/>
        <v>0</v>
      </c>
      <c r="CS381" s="733">
        <v>11</v>
      </c>
      <c r="CT381" s="734" t="str">
        <f t="shared" si="984"/>
        <v>BUKU PENGESAHAN BELANJA</v>
      </c>
      <c r="CU381" s="735">
        <f t="shared" si="985"/>
        <v>0</v>
      </c>
      <c r="CV381" s="734">
        <f t="shared" si="927"/>
        <v>11</v>
      </c>
      <c r="CW381" s="736" t="str">
        <f t="shared" si="986"/>
        <v>BUKU PENGESAHAN BELANJA</v>
      </c>
      <c r="CX381" s="737">
        <f t="shared" si="987"/>
        <v>0</v>
      </c>
      <c r="CY381" s="769">
        <v>12</v>
      </c>
      <c r="CZ381" s="770" t="str">
        <f t="shared" si="948"/>
        <v>BUKU PENGEMBALIAN BELANJA</v>
      </c>
      <c r="DA381" s="771">
        <f t="shared" si="991"/>
        <v>0</v>
      </c>
      <c r="DB381" s="770">
        <f t="shared" si="990"/>
        <v>12</v>
      </c>
      <c r="DC381" s="770" t="str">
        <f t="shared" si="988"/>
        <v>BUKU PENGEMBALIAN BELANJA</v>
      </c>
      <c r="DD381" s="772">
        <f t="shared" si="989"/>
        <v>0</v>
      </c>
    </row>
    <row r="382" spans="1:108" ht="11.25" customHeight="1" x14ac:dyDescent="0.2">
      <c r="B382" s="63"/>
      <c r="C382" s="690"/>
      <c r="D382" s="540"/>
      <c r="E382" s="650"/>
      <c r="F382" s="541"/>
      <c r="G382" s="649"/>
      <c r="H382" s="650"/>
      <c r="I382" s="542"/>
      <c r="J382" s="650"/>
      <c r="K382" s="650"/>
      <c r="L382" s="529"/>
      <c r="M382" s="543"/>
      <c r="N382" s="543"/>
      <c r="O382" s="651">
        <f t="shared" si="949"/>
        <v>0</v>
      </c>
      <c r="P382" s="1090">
        <f t="shared" si="950"/>
        <v>0</v>
      </c>
      <c r="Q382" s="641">
        <f t="shared" si="928"/>
        <v>0</v>
      </c>
      <c r="R382" s="640">
        <v>1</v>
      </c>
      <c r="S382" s="640" t="str">
        <f t="shared" si="929"/>
        <v>BUKU KAS UMUM</v>
      </c>
      <c r="T382" s="641">
        <f t="shared" si="930"/>
        <v>0</v>
      </c>
      <c r="U382" s="641">
        <f t="shared" si="931"/>
        <v>0</v>
      </c>
      <c r="V382" s="641">
        <f t="shared" si="932"/>
        <v>0</v>
      </c>
      <c r="W382" s="1082">
        <f t="shared" si="951"/>
        <v>0</v>
      </c>
      <c r="X382" s="641">
        <f t="shared" si="933"/>
        <v>0</v>
      </c>
      <c r="Y382" s="640">
        <f t="shared" si="952"/>
        <v>1</v>
      </c>
      <c r="Z382" s="640" t="str">
        <f t="shared" si="934"/>
        <v>BUKU KAS UMUM</v>
      </c>
      <c r="AA382" s="1083">
        <f t="shared" si="935"/>
        <v>0</v>
      </c>
      <c r="AB382" s="1055">
        <v>10</v>
      </c>
      <c r="AC382" s="1056" t="str">
        <f t="shared" si="953"/>
        <v>BUKU PEMBANTU PAJAK UP &amp; LS</v>
      </c>
      <c r="AD382" s="1057">
        <f t="shared" si="954"/>
        <v>0</v>
      </c>
      <c r="AE382" s="1057">
        <f t="shared" si="955"/>
        <v>0</v>
      </c>
      <c r="AF382" s="1057">
        <f t="shared" si="956"/>
        <v>0</v>
      </c>
      <c r="AG382" s="1057">
        <f t="shared" si="957"/>
        <v>0</v>
      </c>
      <c r="AH382" s="1057">
        <f t="shared" si="958"/>
        <v>0</v>
      </c>
      <c r="AI382" s="1058">
        <f t="shared" si="917"/>
        <v>10</v>
      </c>
      <c r="AJ382" s="1058" t="str">
        <f t="shared" si="959"/>
        <v>BUKU PEMBANTU PAJAK UP &amp; LS</v>
      </c>
      <c r="AK382" s="1059">
        <f t="shared" si="936"/>
        <v>0</v>
      </c>
      <c r="AL382" s="1014">
        <v>2</v>
      </c>
      <c r="AM382" s="1015" t="str">
        <f t="shared" si="960"/>
        <v>BUKU PEMBANTU KAS TUNAI</v>
      </c>
      <c r="AN382" s="1016">
        <f t="shared" si="937"/>
        <v>0</v>
      </c>
      <c r="AO382" s="1015">
        <f t="shared" si="918"/>
        <v>2</v>
      </c>
      <c r="AP382" s="1015" t="str">
        <f t="shared" si="961"/>
        <v>BUKU PEMBANTU KAS TUNAI</v>
      </c>
      <c r="AQ382" s="1017">
        <f t="shared" si="993"/>
        <v>0</v>
      </c>
      <c r="AR382" s="979">
        <v>3</v>
      </c>
      <c r="AS382" s="980" t="str">
        <f t="shared" si="962"/>
        <v>BUKU PEMBANTU BANK</v>
      </c>
      <c r="AT382" s="981">
        <f t="shared" si="938"/>
        <v>0</v>
      </c>
      <c r="AU382" s="981">
        <f t="shared" si="939"/>
        <v>0</v>
      </c>
      <c r="AV382" s="982">
        <f t="shared" si="963"/>
        <v>0</v>
      </c>
      <c r="AW382" s="983">
        <f t="shared" si="919"/>
        <v>3</v>
      </c>
      <c r="AX382" s="980" t="str">
        <f t="shared" si="964"/>
        <v>BUKU PEMBANTU BANK</v>
      </c>
      <c r="AY382" s="984">
        <f t="shared" si="940"/>
        <v>0</v>
      </c>
      <c r="AZ382" s="702">
        <v>4</v>
      </c>
      <c r="BA382" s="649" t="str">
        <f t="shared" si="965"/>
        <v>BUKU PEMBANTU BPP</v>
      </c>
      <c r="BB382" s="651">
        <f t="shared" si="994"/>
        <v>0</v>
      </c>
      <c r="BC382" s="650">
        <f t="shared" si="920"/>
        <v>4</v>
      </c>
      <c r="BD382" s="649" t="str">
        <f t="shared" si="966"/>
        <v>BUKU PEMBANTU BPP</v>
      </c>
      <c r="BE382" s="709">
        <f t="shared" si="995"/>
        <v>0</v>
      </c>
      <c r="BF382" s="944">
        <v>5</v>
      </c>
      <c r="BG382" s="945" t="str">
        <f t="shared" si="967"/>
        <v>BUKU PEMBANTU UANG PERSEDIAAN</v>
      </c>
      <c r="BH382" s="946">
        <f t="shared" si="941"/>
        <v>0</v>
      </c>
      <c r="BI382" s="945">
        <f t="shared" si="921"/>
        <v>5</v>
      </c>
      <c r="BJ382" s="947" t="str">
        <f t="shared" si="968"/>
        <v>BUKU PEMBANTU UANG PERSEDIAAN</v>
      </c>
      <c r="BK382" s="948">
        <f t="shared" si="996"/>
        <v>0</v>
      </c>
      <c r="BL382" s="909">
        <v>6</v>
      </c>
      <c r="BM382" s="910" t="str">
        <f t="shared" si="969"/>
        <v>BUKU PEMBANTU LS BENDAHARA</v>
      </c>
      <c r="BN382" s="911">
        <f t="shared" si="942"/>
        <v>0</v>
      </c>
      <c r="BO382" s="910">
        <f t="shared" si="922"/>
        <v>6</v>
      </c>
      <c r="BP382" s="912" t="str">
        <f t="shared" si="970"/>
        <v>BUKU PEMBANTU LS BENDAHARA</v>
      </c>
      <c r="BQ382" s="913">
        <f t="shared" si="943"/>
        <v>0</v>
      </c>
      <c r="BR382" s="702">
        <v>7</v>
      </c>
      <c r="BS382" s="650" t="str">
        <f t="shared" si="971"/>
        <v>BUKU PEMBANTU UANG MUKA PERJADIN</v>
      </c>
      <c r="BT382" s="651">
        <f t="shared" si="944"/>
        <v>0</v>
      </c>
      <c r="BU382" s="650">
        <f t="shared" si="923"/>
        <v>7</v>
      </c>
      <c r="BV382" s="649" t="str">
        <f t="shared" si="972"/>
        <v>BUKU PEMBANTU UANG MUKA PERJADIN</v>
      </c>
      <c r="BW382" s="709">
        <f t="shared" si="945"/>
        <v>0</v>
      </c>
      <c r="BX382" s="873">
        <v>8</v>
      </c>
      <c r="BY382" s="874" t="str">
        <f t="shared" si="973"/>
        <v>BUKU PEMBANTU PAJAK UP</v>
      </c>
      <c r="BZ382" s="875">
        <f t="shared" si="992"/>
        <v>0</v>
      </c>
      <c r="CA382" s="876">
        <f t="shared" si="924"/>
        <v>8</v>
      </c>
      <c r="CB382" s="874" t="str">
        <f t="shared" si="974"/>
        <v>BUKU PEMBANTU PAJAK UP</v>
      </c>
      <c r="CC382" s="877">
        <f t="shared" si="997"/>
        <v>0</v>
      </c>
      <c r="CD382" s="805">
        <v>9</v>
      </c>
      <c r="CE382" s="806" t="str">
        <f t="shared" si="975"/>
        <v>BUKU PEMBANTU BUNGA REKENING</v>
      </c>
      <c r="CF382" s="807">
        <f t="shared" si="946"/>
        <v>0</v>
      </c>
      <c r="CG382" s="806">
        <f t="shared" si="925"/>
        <v>9</v>
      </c>
      <c r="CH382" s="806" t="str">
        <f t="shared" si="976"/>
        <v>BUKU PEMBANTU BUNGA REKENING</v>
      </c>
      <c r="CI382" s="808">
        <f t="shared" si="947"/>
        <v>0</v>
      </c>
      <c r="CJ382" s="835">
        <v>10</v>
      </c>
      <c r="CK382" s="836" t="str">
        <f t="shared" si="977"/>
        <v>BUKU PEMBANTU PAJAK UP &amp; LS</v>
      </c>
      <c r="CL382" s="837">
        <f t="shared" si="978"/>
        <v>0</v>
      </c>
      <c r="CM382" s="836">
        <f t="shared" si="926"/>
        <v>10</v>
      </c>
      <c r="CN382" s="836" t="str">
        <f t="shared" si="979"/>
        <v>BUKU PEMBANTU PAJAK UP &amp; LS</v>
      </c>
      <c r="CO382" s="838">
        <f t="shared" si="980"/>
        <v>0</v>
      </c>
      <c r="CP382" s="786">
        <f t="shared" si="981"/>
        <v>0</v>
      </c>
      <c r="CQ382" s="787">
        <f t="shared" si="982"/>
        <v>0</v>
      </c>
      <c r="CR382" s="782">
        <f t="shared" si="983"/>
        <v>0</v>
      </c>
      <c r="CS382" s="733">
        <v>11</v>
      </c>
      <c r="CT382" s="734" t="str">
        <f t="shared" si="984"/>
        <v>BUKU PENGESAHAN BELANJA</v>
      </c>
      <c r="CU382" s="735">
        <f t="shared" si="985"/>
        <v>0</v>
      </c>
      <c r="CV382" s="734">
        <f t="shared" si="927"/>
        <v>11</v>
      </c>
      <c r="CW382" s="736" t="str">
        <f t="shared" si="986"/>
        <v>BUKU PENGESAHAN BELANJA</v>
      </c>
      <c r="CX382" s="737">
        <f t="shared" si="987"/>
        <v>0</v>
      </c>
      <c r="CY382" s="769">
        <v>12</v>
      </c>
      <c r="CZ382" s="770" t="str">
        <f t="shared" si="948"/>
        <v>BUKU PENGEMBALIAN BELANJA</v>
      </c>
      <c r="DA382" s="771">
        <f t="shared" si="991"/>
        <v>0</v>
      </c>
      <c r="DB382" s="770">
        <f t="shared" si="990"/>
        <v>12</v>
      </c>
      <c r="DC382" s="770" t="str">
        <f t="shared" si="988"/>
        <v>BUKU PENGEMBALIAN BELANJA</v>
      </c>
      <c r="DD382" s="772">
        <f t="shared" si="989"/>
        <v>0</v>
      </c>
    </row>
    <row r="383" spans="1:108" ht="11.25" customHeight="1" x14ac:dyDescent="0.2">
      <c r="B383" s="63"/>
      <c r="C383" s="690"/>
      <c r="D383" s="540"/>
      <c r="E383" s="650"/>
      <c r="F383" s="541"/>
      <c r="G383" s="649"/>
      <c r="H383" s="650"/>
      <c r="I383" s="542"/>
      <c r="J383" s="650"/>
      <c r="K383" s="650"/>
      <c r="L383" s="529"/>
      <c r="M383" s="543"/>
      <c r="N383" s="543"/>
      <c r="O383" s="651">
        <f t="shared" si="949"/>
        <v>0</v>
      </c>
      <c r="P383" s="1090">
        <f t="shared" si="950"/>
        <v>0</v>
      </c>
      <c r="Q383" s="641">
        <f t="shared" si="928"/>
        <v>0</v>
      </c>
      <c r="R383" s="640">
        <v>1</v>
      </c>
      <c r="S383" s="640" t="str">
        <f t="shared" si="929"/>
        <v>BUKU KAS UMUM</v>
      </c>
      <c r="T383" s="641">
        <f t="shared" si="930"/>
        <v>0</v>
      </c>
      <c r="U383" s="641">
        <f t="shared" si="931"/>
        <v>0</v>
      </c>
      <c r="V383" s="641">
        <f t="shared" si="932"/>
        <v>0</v>
      </c>
      <c r="W383" s="1082">
        <f t="shared" si="951"/>
        <v>0</v>
      </c>
      <c r="X383" s="641">
        <f t="shared" si="933"/>
        <v>0</v>
      </c>
      <c r="Y383" s="640">
        <f t="shared" si="952"/>
        <v>1</v>
      </c>
      <c r="Z383" s="640" t="str">
        <f t="shared" si="934"/>
        <v>BUKU KAS UMUM</v>
      </c>
      <c r="AA383" s="1083">
        <f t="shared" si="935"/>
        <v>0</v>
      </c>
      <c r="AB383" s="1055">
        <v>10</v>
      </c>
      <c r="AC383" s="1056" t="str">
        <f t="shared" si="953"/>
        <v>BUKU PEMBANTU PAJAK UP &amp; LS</v>
      </c>
      <c r="AD383" s="1057">
        <f t="shared" si="954"/>
        <v>0</v>
      </c>
      <c r="AE383" s="1057">
        <f t="shared" si="955"/>
        <v>0</v>
      </c>
      <c r="AF383" s="1057">
        <f t="shared" si="956"/>
        <v>0</v>
      </c>
      <c r="AG383" s="1057">
        <f t="shared" si="957"/>
        <v>0</v>
      </c>
      <c r="AH383" s="1057">
        <f t="shared" si="958"/>
        <v>0</v>
      </c>
      <c r="AI383" s="1058">
        <f t="shared" si="917"/>
        <v>10</v>
      </c>
      <c r="AJ383" s="1058" t="str">
        <f t="shared" si="959"/>
        <v>BUKU PEMBANTU PAJAK UP &amp; LS</v>
      </c>
      <c r="AK383" s="1059">
        <f t="shared" si="936"/>
        <v>0</v>
      </c>
      <c r="AL383" s="1014">
        <v>2</v>
      </c>
      <c r="AM383" s="1015" t="str">
        <f t="shared" si="960"/>
        <v>BUKU PEMBANTU KAS TUNAI</v>
      </c>
      <c r="AN383" s="1016">
        <f t="shared" si="937"/>
        <v>0</v>
      </c>
      <c r="AO383" s="1015">
        <f t="shared" si="918"/>
        <v>2</v>
      </c>
      <c r="AP383" s="1015" t="str">
        <f t="shared" si="961"/>
        <v>BUKU PEMBANTU KAS TUNAI</v>
      </c>
      <c r="AQ383" s="1017">
        <f t="shared" si="993"/>
        <v>0</v>
      </c>
      <c r="AR383" s="979">
        <v>3</v>
      </c>
      <c r="AS383" s="980" t="str">
        <f t="shared" si="962"/>
        <v>BUKU PEMBANTU BANK</v>
      </c>
      <c r="AT383" s="981">
        <f t="shared" si="938"/>
        <v>0</v>
      </c>
      <c r="AU383" s="981">
        <f t="shared" si="939"/>
        <v>0</v>
      </c>
      <c r="AV383" s="982">
        <f t="shared" si="963"/>
        <v>0</v>
      </c>
      <c r="AW383" s="983">
        <f t="shared" si="919"/>
        <v>3</v>
      </c>
      <c r="AX383" s="980" t="str">
        <f t="shared" si="964"/>
        <v>BUKU PEMBANTU BANK</v>
      </c>
      <c r="AY383" s="984">
        <f t="shared" si="940"/>
        <v>0</v>
      </c>
      <c r="AZ383" s="702">
        <v>4</v>
      </c>
      <c r="BA383" s="649" t="str">
        <f t="shared" si="965"/>
        <v>BUKU PEMBANTU BPP</v>
      </c>
      <c r="BB383" s="651">
        <f t="shared" si="994"/>
        <v>0</v>
      </c>
      <c r="BC383" s="650">
        <f t="shared" si="920"/>
        <v>4</v>
      </c>
      <c r="BD383" s="649" t="str">
        <f t="shared" si="966"/>
        <v>BUKU PEMBANTU BPP</v>
      </c>
      <c r="BE383" s="709">
        <f t="shared" si="995"/>
        <v>0</v>
      </c>
      <c r="BF383" s="944">
        <v>5</v>
      </c>
      <c r="BG383" s="945" t="str">
        <f t="shared" si="967"/>
        <v>BUKU PEMBANTU UANG PERSEDIAAN</v>
      </c>
      <c r="BH383" s="946">
        <f t="shared" si="941"/>
        <v>0</v>
      </c>
      <c r="BI383" s="945">
        <f t="shared" si="921"/>
        <v>5</v>
      </c>
      <c r="BJ383" s="947" t="str">
        <f t="shared" si="968"/>
        <v>BUKU PEMBANTU UANG PERSEDIAAN</v>
      </c>
      <c r="BK383" s="948">
        <f t="shared" si="996"/>
        <v>0</v>
      </c>
      <c r="BL383" s="909">
        <v>6</v>
      </c>
      <c r="BM383" s="910" t="str">
        <f t="shared" si="969"/>
        <v>BUKU PEMBANTU LS BENDAHARA</v>
      </c>
      <c r="BN383" s="911">
        <f t="shared" si="942"/>
        <v>0</v>
      </c>
      <c r="BO383" s="910">
        <f t="shared" si="922"/>
        <v>6</v>
      </c>
      <c r="BP383" s="912" t="str">
        <f t="shared" si="970"/>
        <v>BUKU PEMBANTU LS BENDAHARA</v>
      </c>
      <c r="BQ383" s="913">
        <f t="shared" si="943"/>
        <v>0</v>
      </c>
      <c r="BR383" s="702">
        <v>7</v>
      </c>
      <c r="BS383" s="650" t="str">
        <f t="shared" si="971"/>
        <v>BUKU PEMBANTU UANG MUKA PERJADIN</v>
      </c>
      <c r="BT383" s="651">
        <f t="shared" si="944"/>
        <v>0</v>
      </c>
      <c r="BU383" s="650">
        <f t="shared" si="923"/>
        <v>7</v>
      </c>
      <c r="BV383" s="649" t="str">
        <f t="shared" si="972"/>
        <v>BUKU PEMBANTU UANG MUKA PERJADIN</v>
      </c>
      <c r="BW383" s="709">
        <f t="shared" si="945"/>
        <v>0</v>
      </c>
      <c r="BX383" s="873">
        <v>8</v>
      </c>
      <c r="BY383" s="874" t="str">
        <f t="shared" si="973"/>
        <v>BUKU PEMBANTU PAJAK UP</v>
      </c>
      <c r="BZ383" s="875">
        <f t="shared" si="992"/>
        <v>0</v>
      </c>
      <c r="CA383" s="876">
        <f t="shared" si="924"/>
        <v>8</v>
      </c>
      <c r="CB383" s="874" t="str">
        <f t="shared" si="974"/>
        <v>BUKU PEMBANTU PAJAK UP</v>
      </c>
      <c r="CC383" s="877">
        <f t="shared" si="997"/>
        <v>0</v>
      </c>
      <c r="CD383" s="805">
        <v>9</v>
      </c>
      <c r="CE383" s="806" t="str">
        <f t="shared" si="975"/>
        <v>BUKU PEMBANTU BUNGA REKENING</v>
      </c>
      <c r="CF383" s="807">
        <f t="shared" si="946"/>
        <v>0</v>
      </c>
      <c r="CG383" s="806">
        <f t="shared" si="925"/>
        <v>9</v>
      </c>
      <c r="CH383" s="806" t="str">
        <f t="shared" si="976"/>
        <v>BUKU PEMBANTU BUNGA REKENING</v>
      </c>
      <c r="CI383" s="808">
        <f t="shared" si="947"/>
        <v>0</v>
      </c>
      <c r="CJ383" s="835">
        <v>10</v>
      </c>
      <c r="CK383" s="836" t="str">
        <f t="shared" si="977"/>
        <v>BUKU PEMBANTU PAJAK UP &amp; LS</v>
      </c>
      <c r="CL383" s="837">
        <f t="shared" si="978"/>
        <v>0</v>
      </c>
      <c r="CM383" s="836">
        <f t="shared" si="926"/>
        <v>10</v>
      </c>
      <c r="CN383" s="836" t="str">
        <f t="shared" si="979"/>
        <v>BUKU PEMBANTU PAJAK UP &amp; LS</v>
      </c>
      <c r="CO383" s="838">
        <f t="shared" si="980"/>
        <v>0</v>
      </c>
      <c r="CP383" s="786">
        <f t="shared" si="981"/>
        <v>0</v>
      </c>
      <c r="CQ383" s="787">
        <f t="shared" si="982"/>
        <v>0</v>
      </c>
      <c r="CR383" s="782">
        <f t="shared" si="983"/>
        <v>0</v>
      </c>
      <c r="CS383" s="733">
        <v>11</v>
      </c>
      <c r="CT383" s="734" t="str">
        <f t="shared" si="984"/>
        <v>BUKU PENGESAHAN BELANJA</v>
      </c>
      <c r="CU383" s="735">
        <f t="shared" si="985"/>
        <v>0</v>
      </c>
      <c r="CV383" s="734">
        <f t="shared" si="927"/>
        <v>11</v>
      </c>
      <c r="CW383" s="736" t="str">
        <f t="shared" si="986"/>
        <v>BUKU PENGESAHAN BELANJA</v>
      </c>
      <c r="CX383" s="737">
        <f t="shared" si="987"/>
        <v>0</v>
      </c>
      <c r="CY383" s="769">
        <v>12</v>
      </c>
      <c r="CZ383" s="770" t="str">
        <f t="shared" si="948"/>
        <v>BUKU PENGEMBALIAN BELANJA</v>
      </c>
      <c r="DA383" s="771">
        <f t="shared" si="991"/>
        <v>0</v>
      </c>
      <c r="DB383" s="770">
        <f t="shared" si="990"/>
        <v>12</v>
      </c>
      <c r="DC383" s="770" t="str">
        <f t="shared" si="988"/>
        <v>BUKU PENGEMBALIAN BELANJA</v>
      </c>
      <c r="DD383" s="772">
        <f t="shared" si="989"/>
        <v>0</v>
      </c>
    </row>
    <row r="384" spans="1:108" ht="11.25" customHeight="1" x14ac:dyDescent="0.2">
      <c r="B384" s="63"/>
      <c r="C384" s="690"/>
      <c r="D384" s="540"/>
      <c r="E384" s="650"/>
      <c r="F384" s="541"/>
      <c r="G384" s="649"/>
      <c r="H384" s="650"/>
      <c r="I384" s="542"/>
      <c r="J384" s="650"/>
      <c r="K384" s="650"/>
      <c r="L384" s="529"/>
      <c r="M384" s="543"/>
      <c r="N384" s="543"/>
      <c r="O384" s="651">
        <f t="shared" si="949"/>
        <v>0</v>
      </c>
      <c r="P384" s="1090">
        <f t="shared" si="950"/>
        <v>0</v>
      </c>
      <c r="Q384" s="641">
        <f t="shared" si="928"/>
        <v>0</v>
      </c>
      <c r="R384" s="640">
        <v>1</v>
      </c>
      <c r="S384" s="640" t="str">
        <f t="shared" si="929"/>
        <v>BUKU KAS UMUM</v>
      </c>
      <c r="T384" s="641">
        <f t="shared" si="930"/>
        <v>0</v>
      </c>
      <c r="U384" s="641">
        <f t="shared" si="931"/>
        <v>0</v>
      </c>
      <c r="V384" s="641">
        <f t="shared" si="932"/>
        <v>0</v>
      </c>
      <c r="W384" s="1082">
        <f t="shared" si="951"/>
        <v>0</v>
      </c>
      <c r="X384" s="641">
        <f t="shared" si="933"/>
        <v>0</v>
      </c>
      <c r="Y384" s="640">
        <f t="shared" si="952"/>
        <v>1</v>
      </c>
      <c r="Z384" s="640" t="str">
        <f t="shared" si="934"/>
        <v>BUKU KAS UMUM</v>
      </c>
      <c r="AA384" s="1083">
        <f t="shared" si="935"/>
        <v>0</v>
      </c>
      <c r="AB384" s="1055">
        <v>10</v>
      </c>
      <c r="AC384" s="1056" t="str">
        <f t="shared" si="953"/>
        <v>BUKU PEMBANTU PAJAK UP &amp; LS</v>
      </c>
      <c r="AD384" s="1057">
        <f t="shared" si="954"/>
        <v>0</v>
      </c>
      <c r="AE384" s="1057">
        <f t="shared" si="955"/>
        <v>0</v>
      </c>
      <c r="AF384" s="1057">
        <f t="shared" si="956"/>
        <v>0</v>
      </c>
      <c r="AG384" s="1057">
        <f t="shared" si="957"/>
        <v>0</v>
      </c>
      <c r="AH384" s="1057">
        <f t="shared" si="958"/>
        <v>0</v>
      </c>
      <c r="AI384" s="1058">
        <f t="shared" ref="AI384:AI447" si="998">AB384</f>
        <v>10</v>
      </c>
      <c r="AJ384" s="1058" t="str">
        <f t="shared" si="959"/>
        <v>BUKU PEMBANTU PAJAK UP &amp; LS</v>
      </c>
      <c r="AK384" s="1059">
        <f t="shared" si="936"/>
        <v>0</v>
      </c>
      <c r="AL384" s="1014">
        <v>2</v>
      </c>
      <c r="AM384" s="1015" t="str">
        <f t="shared" si="960"/>
        <v>BUKU PEMBANTU KAS TUNAI</v>
      </c>
      <c r="AN384" s="1016">
        <f t="shared" si="937"/>
        <v>0</v>
      </c>
      <c r="AO384" s="1015">
        <f t="shared" ref="AO384:AO447" si="999">AL384</f>
        <v>2</v>
      </c>
      <c r="AP384" s="1015" t="str">
        <f t="shared" si="961"/>
        <v>BUKU PEMBANTU KAS TUNAI</v>
      </c>
      <c r="AQ384" s="1017">
        <f t="shared" si="993"/>
        <v>0</v>
      </c>
      <c r="AR384" s="979">
        <v>3</v>
      </c>
      <c r="AS384" s="980" t="str">
        <f t="shared" si="962"/>
        <v>BUKU PEMBANTU BANK</v>
      </c>
      <c r="AT384" s="981">
        <f t="shared" si="938"/>
        <v>0</v>
      </c>
      <c r="AU384" s="981">
        <f t="shared" si="939"/>
        <v>0</v>
      </c>
      <c r="AV384" s="982">
        <f t="shared" si="963"/>
        <v>0</v>
      </c>
      <c r="AW384" s="983">
        <f t="shared" ref="AW384:AW447" si="1000">AR384</f>
        <v>3</v>
      </c>
      <c r="AX384" s="980" t="str">
        <f t="shared" si="964"/>
        <v>BUKU PEMBANTU BANK</v>
      </c>
      <c r="AY384" s="984">
        <f t="shared" si="940"/>
        <v>0</v>
      </c>
      <c r="AZ384" s="702">
        <v>4</v>
      </c>
      <c r="BA384" s="649" t="str">
        <f t="shared" si="965"/>
        <v>BUKU PEMBANTU BPP</v>
      </c>
      <c r="BB384" s="651">
        <f t="shared" si="994"/>
        <v>0</v>
      </c>
      <c r="BC384" s="650">
        <f t="shared" ref="BC384:BC447" si="1001">AZ384</f>
        <v>4</v>
      </c>
      <c r="BD384" s="649" t="str">
        <f t="shared" si="966"/>
        <v>BUKU PEMBANTU BPP</v>
      </c>
      <c r="BE384" s="709">
        <f t="shared" si="995"/>
        <v>0</v>
      </c>
      <c r="BF384" s="944">
        <v>5</v>
      </c>
      <c r="BG384" s="945" t="str">
        <f t="shared" si="967"/>
        <v>BUKU PEMBANTU UANG PERSEDIAAN</v>
      </c>
      <c r="BH384" s="946">
        <f t="shared" si="941"/>
        <v>0</v>
      </c>
      <c r="BI384" s="945">
        <f t="shared" ref="BI384:BI447" si="1002">BF384</f>
        <v>5</v>
      </c>
      <c r="BJ384" s="947" t="str">
        <f t="shared" si="968"/>
        <v>BUKU PEMBANTU UANG PERSEDIAAN</v>
      </c>
      <c r="BK384" s="948">
        <f t="shared" si="996"/>
        <v>0</v>
      </c>
      <c r="BL384" s="909">
        <v>6</v>
      </c>
      <c r="BM384" s="910" t="str">
        <f t="shared" si="969"/>
        <v>BUKU PEMBANTU LS BENDAHARA</v>
      </c>
      <c r="BN384" s="911">
        <f t="shared" si="942"/>
        <v>0</v>
      </c>
      <c r="BO384" s="910">
        <f t="shared" ref="BO384:BO447" si="1003">BL384</f>
        <v>6</v>
      </c>
      <c r="BP384" s="912" t="str">
        <f t="shared" si="970"/>
        <v>BUKU PEMBANTU LS BENDAHARA</v>
      </c>
      <c r="BQ384" s="913">
        <f t="shared" si="943"/>
        <v>0</v>
      </c>
      <c r="BR384" s="702">
        <v>7</v>
      </c>
      <c r="BS384" s="650" t="str">
        <f t="shared" si="971"/>
        <v>BUKU PEMBANTU UANG MUKA PERJADIN</v>
      </c>
      <c r="BT384" s="651">
        <f t="shared" si="944"/>
        <v>0</v>
      </c>
      <c r="BU384" s="650">
        <f t="shared" ref="BU384:BU447" si="1004">BR384</f>
        <v>7</v>
      </c>
      <c r="BV384" s="649" t="str">
        <f t="shared" si="972"/>
        <v>BUKU PEMBANTU UANG MUKA PERJADIN</v>
      </c>
      <c r="BW384" s="709">
        <f t="shared" si="945"/>
        <v>0</v>
      </c>
      <c r="BX384" s="873">
        <v>8</v>
      </c>
      <c r="BY384" s="874" t="str">
        <f t="shared" si="973"/>
        <v>BUKU PEMBANTU PAJAK UP</v>
      </c>
      <c r="BZ384" s="875">
        <f t="shared" si="992"/>
        <v>0</v>
      </c>
      <c r="CA384" s="876">
        <f t="shared" ref="CA384:CA447" si="1005">BX384</f>
        <v>8</v>
      </c>
      <c r="CB384" s="874" t="str">
        <f t="shared" si="974"/>
        <v>BUKU PEMBANTU PAJAK UP</v>
      </c>
      <c r="CC384" s="877">
        <f t="shared" si="997"/>
        <v>0</v>
      </c>
      <c r="CD384" s="805">
        <v>9</v>
      </c>
      <c r="CE384" s="806" t="str">
        <f t="shared" si="975"/>
        <v>BUKU PEMBANTU BUNGA REKENING</v>
      </c>
      <c r="CF384" s="807">
        <f t="shared" si="946"/>
        <v>0</v>
      </c>
      <c r="CG384" s="806">
        <f t="shared" ref="CG384:CG447" si="1006">CD384</f>
        <v>9</v>
      </c>
      <c r="CH384" s="806" t="str">
        <f t="shared" si="976"/>
        <v>BUKU PEMBANTU BUNGA REKENING</v>
      </c>
      <c r="CI384" s="808">
        <f t="shared" si="947"/>
        <v>0</v>
      </c>
      <c r="CJ384" s="835">
        <v>10</v>
      </c>
      <c r="CK384" s="836" t="str">
        <f t="shared" si="977"/>
        <v>BUKU PEMBANTU PAJAK UP &amp; LS</v>
      </c>
      <c r="CL384" s="837">
        <f t="shared" si="978"/>
        <v>0</v>
      </c>
      <c r="CM384" s="836">
        <f t="shared" ref="CM384:CM447" si="1007">CJ384</f>
        <v>10</v>
      </c>
      <c r="CN384" s="836" t="str">
        <f t="shared" si="979"/>
        <v>BUKU PEMBANTU PAJAK UP &amp; LS</v>
      </c>
      <c r="CO384" s="838">
        <f t="shared" si="980"/>
        <v>0</v>
      </c>
      <c r="CP384" s="786">
        <f t="shared" si="981"/>
        <v>0</v>
      </c>
      <c r="CQ384" s="787">
        <f t="shared" si="982"/>
        <v>0</v>
      </c>
      <c r="CR384" s="782">
        <f t="shared" si="983"/>
        <v>0</v>
      </c>
      <c r="CS384" s="733">
        <v>11</v>
      </c>
      <c r="CT384" s="734" t="str">
        <f t="shared" si="984"/>
        <v>BUKU PENGESAHAN BELANJA</v>
      </c>
      <c r="CU384" s="735">
        <f t="shared" si="985"/>
        <v>0</v>
      </c>
      <c r="CV384" s="734">
        <f t="shared" ref="CV384:CV447" si="1008">CS384</f>
        <v>11</v>
      </c>
      <c r="CW384" s="736" t="str">
        <f t="shared" si="986"/>
        <v>BUKU PENGESAHAN BELANJA</v>
      </c>
      <c r="CX384" s="737">
        <f t="shared" si="987"/>
        <v>0</v>
      </c>
      <c r="CY384" s="769">
        <v>12</v>
      </c>
      <c r="CZ384" s="770" t="str">
        <f t="shared" si="948"/>
        <v>BUKU PENGEMBALIAN BELANJA</v>
      </c>
      <c r="DA384" s="771">
        <f t="shared" si="991"/>
        <v>0</v>
      </c>
      <c r="DB384" s="770">
        <f t="shared" si="990"/>
        <v>12</v>
      </c>
      <c r="DC384" s="770" t="str">
        <f t="shared" si="988"/>
        <v>BUKU PENGEMBALIAN BELANJA</v>
      </c>
      <c r="DD384" s="772">
        <f t="shared" si="989"/>
        <v>0</v>
      </c>
    </row>
    <row r="385" spans="2:108" ht="11.25" customHeight="1" x14ac:dyDescent="0.2">
      <c r="B385" s="63"/>
      <c r="C385" s="690"/>
      <c r="D385" s="540"/>
      <c r="E385" s="650"/>
      <c r="F385" s="541"/>
      <c r="G385" s="649"/>
      <c r="H385" s="650"/>
      <c r="I385" s="542"/>
      <c r="J385" s="650"/>
      <c r="K385" s="650"/>
      <c r="L385" s="529"/>
      <c r="M385" s="543"/>
      <c r="N385" s="543"/>
      <c r="O385" s="651">
        <f t="shared" si="949"/>
        <v>0</v>
      </c>
      <c r="P385" s="1090">
        <f t="shared" si="950"/>
        <v>0</v>
      </c>
      <c r="Q385" s="641">
        <f t="shared" si="928"/>
        <v>0</v>
      </c>
      <c r="R385" s="640">
        <v>1</v>
      </c>
      <c r="S385" s="640" t="str">
        <f t="shared" si="929"/>
        <v>BUKU KAS UMUM</v>
      </c>
      <c r="T385" s="641">
        <f t="shared" si="930"/>
        <v>0</v>
      </c>
      <c r="U385" s="641">
        <f t="shared" si="931"/>
        <v>0</v>
      </c>
      <c r="V385" s="641">
        <f t="shared" si="932"/>
        <v>0</v>
      </c>
      <c r="W385" s="1082">
        <f t="shared" si="951"/>
        <v>0</v>
      </c>
      <c r="X385" s="641">
        <f t="shared" si="933"/>
        <v>0</v>
      </c>
      <c r="Y385" s="640">
        <f t="shared" si="952"/>
        <v>1</v>
      </c>
      <c r="Z385" s="640" t="str">
        <f t="shared" si="934"/>
        <v>BUKU KAS UMUM</v>
      </c>
      <c r="AA385" s="1083">
        <f t="shared" si="935"/>
        <v>0</v>
      </c>
      <c r="AB385" s="1055">
        <v>10</v>
      </c>
      <c r="AC385" s="1056" t="str">
        <f t="shared" si="953"/>
        <v>BUKU PEMBANTU PAJAK UP &amp; LS</v>
      </c>
      <c r="AD385" s="1057">
        <f t="shared" si="954"/>
        <v>0</v>
      </c>
      <c r="AE385" s="1057">
        <f t="shared" si="955"/>
        <v>0</v>
      </c>
      <c r="AF385" s="1057">
        <f t="shared" si="956"/>
        <v>0</v>
      </c>
      <c r="AG385" s="1057">
        <f t="shared" si="957"/>
        <v>0</v>
      </c>
      <c r="AH385" s="1057">
        <f t="shared" si="958"/>
        <v>0</v>
      </c>
      <c r="AI385" s="1058">
        <f t="shared" si="998"/>
        <v>10</v>
      </c>
      <c r="AJ385" s="1058" t="str">
        <f t="shared" si="959"/>
        <v>BUKU PEMBANTU PAJAK UP &amp; LS</v>
      </c>
      <c r="AK385" s="1059">
        <f t="shared" si="936"/>
        <v>0</v>
      </c>
      <c r="AL385" s="1014">
        <v>2</v>
      </c>
      <c r="AM385" s="1015" t="str">
        <f t="shared" si="960"/>
        <v>BUKU PEMBANTU KAS TUNAI</v>
      </c>
      <c r="AN385" s="1016">
        <f t="shared" si="937"/>
        <v>0</v>
      </c>
      <c r="AO385" s="1015">
        <f t="shared" si="999"/>
        <v>2</v>
      </c>
      <c r="AP385" s="1015" t="str">
        <f t="shared" si="961"/>
        <v>BUKU PEMBANTU KAS TUNAI</v>
      </c>
      <c r="AQ385" s="1017">
        <f t="shared" si="993"/>
        <v>0</v>
      </c>
      <c r="AR385" s="979">
        <v>3</v>
      </c>
      <c r="AS385" s="980" t="str">
        <f t="shared" si="962"/>
        <v>BUKU PEMBANTU BANK</v>
      </c>
      <c r="AT385" s="981">
        <f t="shared" si="938"/>
        <v>0</v>
      </c>
      <c r="AU385" s="981">
        <f t="shared" si="939"/>
        <v>0</v>
      </c>
      <c r="AV385" s="982">
        <f t="shared" si="963"/>
        <v>0</v>
      </c>
      <c r="AW385" s="983">
        <f t="shared" si="1000"/>
        <v>3</v>
      </c>
      <c r="AX385" s="980" t="str">
        <f t="shared" si="964"/>
        <v>BUKU PEMBANTU BANK</v>
      </c>
      <c r="AY385" s="984">
        <f t="shared" si="940"/>
        <v>0</v>
      </c>
      <c r="AZ385" s="702">
        <v>4</v>
      </c>
      <c r="BA385" s="649" t="str">
        <f t="shared" si="965"/>
        <v>BUKU PEMBANTU BPP</v>
      </c>
      <c r="BB385" s="651">
        <f t="shared" si="994"/>
        <v>0</v>
      </c>
      <c r="BC385" s="650">
        <f t="shared" si="1001"/>
        <v>4</v>
      </c>
      <c r="BD385" s="649" t="str">
        <f t="shared" si="966"/>
        <v>BUKU PEMBANTU BPP</v>
      </c>
      <c r="BE385" s="709">
        <f t="shared" si="995"/>
        <v>0</v>
      </c>
      <c r="BF385" s="944">
        <v>5</v>
      </c>
      <c r="BG385" s="945" t="str">
        <f t="shared" si="967"/>
        <v>BUKU PEMBANTU UANG PERSEDIAAN</v>
      </c>
      <c r="BH385" s="946">
        <f t="shared" si="941"/>
        <v>0</v>
      </c>
      <c r="BI385" s="945">
        <f t="shared" si="1002"/>
        <v>5</v>
      </c>
      <c r="BJ385" s="947" t="str">
        <f t="shared" si="968"/>
        <v>BUKU PEMBANTU UANG PERSEDIAAN</v>
      </c>
      <c r="BK385" s="948">
        <f t="shared" si="996"/>
        <v>0</v>
      </c>
      <c r="BL385" s="909">
        <v>6</v>
      </c>
      <c r="BM385" s="910" t="str">
        <f t="shared" si="969"/>
        <v>BUKU PEMBANTU LS BENDAHARA</v>
      </c>
      <c r="BN385" s="911">
        <f t="shared" si="942"/>
        <v>0</v>
      </c>
      <c r="BO385" s="910">
        <f t="shared" si="1003"/>
        <v>6</v>
      </c>
      <c r="BP385" s="912" t="str">
        <f t="shared" si="970"/>
        <v>BUKU PEMBANTU LS BENDAHARA</v>
      </c>
      <c r="BQ385" s="913">
        <f t="shared" si="943"/>
        <v>0</v>
      </c>
      <c r="BR385" s="702">
        <v>7</v>
      </c>
      <c r="BS385" s="650" t="str">
        <f t="shared" si="971"/>
        <v>BUKU PEMBANTU UANG MUKA PERJADIN</v>
      </c>
      <c r="BT385" s="651">
        <f t="shared" si="944"/>
        <v>0</v>
      </c>
      <c r="BU385" s="650">
        <f t="shared" si="1004"/>
        <v>7</v>
      </c>
      <c r="BV385" s="649" t="str">
        <f t="shared" si="972"/>
        <v>BUKU PEMBANTU UANG MUKA PERJADIN</v>
      </c>
      <c r="BW385" s="709">
        <f t="shared" si="945"/>
        <v>0</v>
      </c>
      <c r="BX385" s="873">
        <v>8</v>
      </c>
      <c r="BY385" s="874" t="str">
        <f t="shared" si="973"/>
        <v>BUKU PEMBANTU PAJAK UP</v>
      </c>
      <c r="BZ385" s="875">
        <f t="shared" si="992"/>
        <v>0</v>
      </c>
      <c r="CA385" s="876">
        <f t="shared" si="1005"/>
        <v>8</v>
      </c>
      <c r="CB385" s="874" t="str">
        <f t="shared" si="974"/>
        <v>BUKU PEMBANTU PAJAK UP</v>
      </c>
      <c r="CC385" s="877">
        <f t="shared" si="997"/>
        <v>0</v>
      </c>
      <c r="CD385" s="805">
        <v>9</v>
      </c>
      <c r="CE385" s="806" t="str">
        <f t="shared" si="975"/>
        <v>BUKU PEMBANTU BUNGA REKENING</v>
      </c>
      <c r="CF385" s="807">
        <f t="shared" si="946"/>
        <v>0</v>
      </c>
      <c r="CG385" s="806">
        <f t="shared" si="1006"/>
        <v>9</v>
      </c>
      <c r="CH385" s="806" t="str">
        <f t="shared" si="976"/>
        <v>BUKU PEMBANTU BUNGA REKENING</v>
      </c>
      <c r="CI385" s="808">
        <f t="shared" si="947"/>
        <v>0</v>
      </c>
      <c r="CJ385" s="835">
        <v>10</v>
      </c>
      <c r="CK385" s="836" t="str">
        <f t="shared" si="977"/>
        <v>BUKU PEMBANTU PAJAK UP &amp; LS</v>
      </c>
      <c r="CL385" s="837">
        <f t="shared" si="978"/>
        <v>0</v>
      </c>
      <c r="CM385" s="836">
        <f t="shared" si="1007"/>
        <v>10</v>
      </c>
      <c r="CN385" s="836" t="str">
        <f t="shared" si="979"/>
        <v>BUKU PEMBANTU PAJAK UP &amp; LS</v>
      </c>
      <c r="CO385" s="838">
        <f t="shared" si="980"/>
        <v>0</v>
      </c>
      <c r="CP385" s="786">
        <f t="shared" si="981"/>
        <v>0</v>
      </c>
      <c r="CQ385" s="787">
        <f t="shared" si="982"/>
        <v>0</v>
      </c>
      <c r="CR385" s="782">
        <f t="shared" si="983"/>
        <v>0</v>
      </c>
      <c r="CS385" s="733">
        <v>11</v>
      </c>
      <c r="CT385" s="734" t="str">
        <f t="shared" si="984"/>
        <v>BUKU PENGESAHAN BELANJA</v>
      </c>
      <c r="CU385" s="735">
        <f t="shared" si="985"/>
        <v>0</v>
      </c>
      <c r="CV385" s="734">
        <f t="shared" si="1008"/>
        <v>11</v>
      </c>
      <c r="CW385" s="736" t="str">
        <f t="shared" si="986"/>
        <v>BUKU PENGESAHAN BELANJA</v>
      </c>
      <c r="CX385" s="737">
        <f t="shared" si="987"/>
        <v>0</v>
      </c>
      <c r="CY385" s="769">
        <v>12</v>
      </c>
      <c r="CZ385" s="770" t="str">
        <f t="shared" si="948"/>
        <v>BUKU PENGEMBALIAN BELANJA</v>
      </c>
      <c r="DA385" s="771">
        <f t="shared" si="991"/>
        <v>0</v>
      </c>
      <c r="DB385" s="770">
        <f t="shared" si="990"/>
        <v>12</v>
      </c>
      <c r="DC385" s="770" t="str">
        <f t="shared" si="988"/>
        <v>BUKU PENGEMBALIAN BELANJA</v>
      </c>
      <c r="DD385" s="772">
        <f t="shared" si="989"/>
        <v>0</v>
      </c>
    </row>
    <row r="386" spans="2:108" ht="11.25" customHeight="1" x14ac:dyDescent="0.2">
      <c r="B386" s="63"/>
      <c r="C386" s="690"/>
      <c r="D386" s="540"/>
      <c r="E386" s="650"/>
      <c r="F386" s="541"/>
      <c r="G386" s="649"/>
      <c r="H386" s="650"/>
      <c r="I386" s="542"/>
      <c r="J386" s="650"/>
      <c r="K386" s="650"/>
      <c r="L386" s="529"/>
      <c r="M386" s="543"/>
      <c r="N386" s="543"/>
      <c r="O386" s="651">
        <f t="shared" si="949"/>
        <v>0</v>
      </c>
      <c r="P386" s="1090">
        <f t="shared" si="950"/>
        <v>0</v>
      </c>
      <c r="Q386" s="641">
        <f t="shared" si="928"/>
        <v>0</v>
      </c>
      <c r="R386" s="640">
        <v>1</v>
      </c>
      <c r="S386" s="640" t="str">
        <f t="shared" si="929"/>
        <v>BUKU KAS UMUM</v>
      </c>
      <c r="T386" s="641">
        <f t="shared" si="930"/>
        <v>0</v>
      </c>
      <c r="U386" s="641">
        <f t="shared" si="931"/>
        <v>0</v>
      </c>
      <c r="V386" s="641">
        <f t="shared" si="932"/>
        <v>0</v>
      </c>
      <c r="W386" s="1082">
        <f t="shared" si="951"/>
        <v>0</v>
      </c>
      <c r="X386" s="641">
        <f t="shared" si="933"/>
        <v>0</v>
      </c>
      <c r="Y386" s="640">
        <f t="shared" si="952"/>
        <v>1</v>
      </c>
      <c r="Z386" s="640" t="str">
        <f t="shared" si="934"/>
        <v>BUKU KAS UMUM</v>
      </c>
      <c r="AA386" s="1083">
        <f t="shared" si="935"/>
        <v>0</v>
      </c>
      <c r="AB386" s="1055">
        <v>10</v>
      </c>
      <c r="AC386" s="1056" t="str">
        <f t="shared" si="953"/>
        <v>BUKU PEMBANTU PAJAK UP &amp; LS</v>
      </c>
      <c r="AD386" s="1057">
        <f t="shared" si="954"/>
        <v>0</v>
      </c>
      <c r="AE386" s="1057">
        <f t="shared" si="955"/>
        <v>0</v>
      </c>
      <c r="AF386" s="1057">
        <f t="shared" si="956"/>
        <v>0</v>
      </c>
      <c r="AG386" s="1057">
        <f t="shared" si="957"/>
        <v>0</v>
      </c>
      <c r="AH386" s="1057">
        <f t="shared" si="958"/>
        <v>0</v>
      </c>
      <c r="AI386" s="1058">
        <f t="shared" si="998"/>
        <v>10</v>
      </c>
      <c r="AJ386" s="1058" t="str">
        <f t="shared" si="959"/>
        <v>BUKU PEMBANTU PAJAK UP &amp; LS</v>
      </c>
      <c r="AK386" s="1059">
        <f t="shared" si="936"/>
        <v>0</v>
      </c>
      <c r="AL386" s="1014">
        <v>2</v>
      </c>
      <c r="AM386" s="1015" t="str">
        <f t="shared" si="960"/>
        <v>BUKU PEMBANTU KAS TUNAI</v>
      </c>
      <c r="AN386" s="1016">
        <f t="shared" si="937"/>
        <v>0</v>
      </c>
      <c r="AO386" s="1015">
        <f t="shared" si="999"/>
        <v>2</v>
      </c>
      <c r="AP386" s="1015" t="str">
        <f t="shared" si="961"/>
        <v>BUKU PEMBANTU KAS TUNAI</v>
      </c>
      <c r="AQ386" s="1017">
        <f t="shared" si="993"/>
        <v>0</v>
      </c>
      <c r="AR386" s="979">
        <v>3</v>
      </c>
      <c r="AS386" s="980" t="str">
        <f t="shared" si="962"/>
        <v>BUKU PEMBANTU BANK</v>
      </c>
      <c r="AT386" s="981">
        <f t="shared" si="938"/>
        <v>0</v>
      </c>
      <c r="AU386" s="981">
        <f t="shared" si="939"/>
        <v>0</v>
      </c>
      <c r="AV386" s="982">
        <f t="shared" si="963"/>
        <v>0</v>
      </c>
      <c r="AW386" s="983">
        <f t="shared" si="1000"/>
        <v>3</v>
      </c>
      <c r="AX386" s="980" t="str">
        <f t="shared" si="964"/>
        <v>BUKU PEMBANTU BANK</v>
      </c>
      <c r="AY386" s="984">
        <f t="shared" si="940"/>
        <v>0</v>
      </c>
      <c r="AZ386" s="702">
        <v>4</v>
      </c>
      <c r="BA386" s="649" t="str">
        <f t="shared" si="965"/>
        <v>BUKU PEMBANTU BPP</v>
      </c>
      <c r="BB386" s="651">
        <f t="shared" si="994"/>
        <v>0</v>
      </c>
      <c r="BC386" s="650">
        <f t="shared" si="1001"/>
        <v>4</v>
      </c>
      <c r="BD386" s="649" t="str">
        <f t="shared" si="966"/>
        <v>BUKU PEMBANTU BPP</v>
      </c>
      <c r="BE386" s="709">
        <f t="shared" si="995"/>
        <v>0</v>
      </c>
      <c r="BF386" s="944">
        <v>5</v>
      </c>
      <c r="BG386" s="945" t="str">
        <f t="shared" si="967"/>
        <v>BUKU PEMBANTU UANG PERSEDIAAN</v>
      </c>
      <c r="BH386" s="946">
        <f t="shared" si="941"/>
        <v>0</v>
      </c>
      <c r="BI386" s="945">
        <f t="shared" si="1002"/>
        <v>5</v>
      </c>
      <c r="BJ386" s="947" t="str">
        <f t="shared" si="968"/>
        <v>BUKU PEMBANTU UANG PERSEDIAAN</v>
      </c>
      <c r="BK386" s="948">
        <f t="shared" si="996"/>
        <v>0</v>
      </c>
      <c r="BL386" s="909">
        <v>6</v>
      </c>
      <c r="BM386" s="910" t="str">
        <f t="shared" si="969"/>
        <v>BUKU PEMBANTU LS BENDAHARA</v>
      </c>
      <c r="BN386" s="911">
        <f t="shared" si="942"/>
        <v>0</v>
      </c>
      <c r="BO386" s="910">
        <f t="shared" si="1003"/>
        <v>6</v>
      </c>
      <c r="BP386" s="912" t="str">
        <f t="shared" si="970"/>
        <v>BUKU PEMBANTU LS BENDAHARA</v>
      </c>
      <c r="BQ386" s="913">
        <f t="shared" si="943"/>
        <v>0</v>
      </c>
      <c r="BR386" s="702">
        <v>7</v>
      </c>
      <c r="BS386" s="650" t="str">
        <f t="shared" si="971"/>
        <v>BUKU PEMBANTU UANG MUKA PERJADIN</v>
      </c>
      <c r="BT386" s="651">
        <f t="shared" si="944"/>
        <v>0</v>
      </c>
      <c r="BU386" s="650">
        <f t="shared" si="1004"/>
        <v>7</v>
      </c>
      <c r="BV386" s="649" t="str">
        <f t="shared" si="972"/>
        <v>BUKU PEMBANTU UANG MUKA PERJADIN</v>
      </c>
      <c r="BW386" s="709">
        <f t="shared" si="945"/>
        <v>0</v>
      </c>
      <c r="BX386" s="873">
        <v>8</v>
      </c>
      <c r="BY386" s="874" t="str">
        <f t="shared" si="973"/>
        <v>BUKU PEMBANTU PAJAK UP</v>
      </c>
      <c r="BZ386" s="875">
        <f t="shared" si="992"/>
        <v>0</v>
      </c>
      <c r="CA386" s="876">
        <f t="shared" si="1005"/>
        <v>8</v>
      </c>
      <c r="CB386" s="874" t="str">
        <f t="shared" si="974"/>
        <v>BUKU PEMBANTU PAJAK UP</v>
      </c>
      <c r="CC386" s="877">
        <f t="shared" si="997"/>
        <v>0</v>
      </c>
      <c r="CD386" s="805">
        <v>9</v>
      </c>
      <c r="CE386" s="806" t="str">
        <f t="shared" si="975"/>
        <v>BUKU PEMBANTU BUNGA REKENING</v>
      </c>
      <c r="CF386" s="807">
        <f t="shared" si="946"/>
        <v>0</v>
      </c>
      <c r="CG386" s="806">
        <f t="shared" si="1006"/>
        <v>9</v>
      </c>
      <c r="CH386" s="806" t="str">
        <f t="shared" si="976"/>
        <v>BUKU PEMBANTU BUNGA REKENING</v>
      </c>
      <c r="CI386" s="808">
        <f t="shared" si="947"/>
        <v>0</v>
      </c>
      <c r="CJ386" s="835">
        <v>10</v>
      </c>
      <c r="CK386" s="836" t="str">
        <f t="shared" si="977"/>
        <v>BUKU PEMBANTU PAJAK UP &amp; LS</v>
      </c>
      <c r="CL386" s="837">
        <f t="shared" si="978"/>
        <v>0</v>
      </c>
      <c r="CM386" s="836">
        <f t="shared" si="1007"/>
        <v>10</v>
      </c>
      <c r="CN386" s="836" t="str">
        <f t="shared" si="979"/>
        <v>BUKU PEMBANTU PAJAK UP &amp; LS</v>
      </c>
      <c r="CO386" s="838">
        <f t="shared" si="980"/>
        <v>0</v>
      </c>
      <c r="CP386" s="786">
        <f t="shared" si="981"/>
        <v>0</v>
      </c>
      <c r="CQ386" s="787">
        <f t="shared" si="982"/>
        <v>0</v>
      </c>
      <c r="CR386" s="782">
        <f t="shared" si="983"/>
        <v>0</v>
      </c>
      <c r="CS386" s="733">
        <v>11</v>
      </c>
      <c r="CT386" s="734" t="str">
        <f t="shared" si="984"/>
        <v>BUKU PENGESAHAN BELANJA</v>
      </c>
      <c r="CU386" s="735">
        <f t="shared" si="985"/>
        <v>0</v>
      </c>
      <c r="CV386" s="734">
        <f t="shared" si="1008"/>
        <v>11</v>
      </c>
      <c r="CW386" s="736" t="str">
        <f t="shared" si="986"/>
        <v>BUKU PENGESAHAN BELANJA</v>
      </c>
      <c r="CX386" s="737">
        <f t="shared" si="987"/>
        <v>0</v>
      </c>
      <c r="CY386" s="769">
        <v>12</v>
      </c>
      <c r="CZ386" s="770" t="str">
        <f t="shared" si="948"/>
        <v>BUKU PENGEMBALIAN BELANJA</v>
      </c>
      <c r="DA386" s="771">
        <f t="shared" si="991"/>
        <v>0</v>
      </c>
      <c r="DB386" s="770">
        <f t="shared" si="990"/>
        <v>12</v>
      </c>
      <c r="DC386" s="770" t="str">
        <f t="shared" si="988"/>
        <v>BUKU PENGEMBALIAN BELANJA</v>
      </c>
      <c r="DD386" s="772">
        <f t="shared" si="989"/>
        <v>0</v>
      </c>
    </row>
    <row r="387" spans="2:108" ht="11.25" customHeight="1" x14ac:dyDescent="0.2">
      <c r="B387" s="63"/>
      <c r="C387" s="690"/>
      <c r="D387" s="540"/>
      <c r="E387" s="650"/>
      <c r="F387" s="541"/>
      <c r="G387" s="649"/>
      <c r="H387" s="650"/>
      <c r="I387" s="542"/>
      <c r="J387" s="650"/>
      <c r="K387" s="650"/>
      <c r="L387" s="529"/>
      <c r="M387" s="543"/>
      <c r="N387" s="543"/>
      <c r="O387" s="651">
        <f t="shared" si="949"/>
        <v>0</v>
      </c>
      <c r="P387" s="1090">
        <f t="shared" si="950"/>
        <v>0</v>
      </c>
      <c r="Q387" s="641">
        <f t="shared" si="928"/>
        <v>0</v>
      </c>
      <c r="R387" s="640">
        <v>1</v>
      </c>
      <c r="S387" s="640" t="str">
        <f t="shared" si="929"/>
        <v>BUKU KAS UMUM</v>
      </c>
      <c r="T387" s="641">
        <f t="shared" si="930"/>
        <v>0</v>
      </c>
      <c r="U387" s="641">
        <f t="shared" si="931"/>
        <v>0</v>
      </c>
      <c r="V387" s="641">
        <f t="shared" si="932"/>
        <v>0</v>
      </c>
      <c r="W387" s="1082">
        <f t="shared" si="951"/>
        <v>0</v>
      </c>
      <c r="X387" s="641">
        <f t="shared" si="933"/>
        <v>0</v>
      </c>
      <c r="Y387" s="640">
        <f t="shared" si="952"/>
        <v>1</v>
      </c>
      <c r="Z387" s="640" t="str">
        <f t="shared" si="934"/>
        <v>BUKU KAS UMUM</v>
      </c>
      <c r="AA387" s="1083">
        <f t="shared" si="935"/>
        <v>0</v>
      </c>
      <c r="AB387" s="1055">
        <v>10</v>
      </c>
      <c r="AC387" s="1056" t="str">
        <f t="shared" si="953"/>
        <v>BUKU PEMBANTU PAJAK UP &amp; LS</v>
      </c>
      <c r="AD387" s="1057">
        <f t="shared" si="954"/>
        <v>0</v>
      </c>
      <c r="AE387" s="1057">
        <f t="shared" si="955"/>
        <v>0</v>
      </c>
      <c r="AF387" s="1057">
        <f t="shared" si="956"/>
        <v>0</v>
      </c>
      <c r="AG387" s="1057">
        <f t="shared" si="957"/>
        <v>0</v>
      </c>
      <c r="AH387" s="1057">
        <f t="shared" si="958"/>
        <v>0</v>
      </c>
      <c r="AI387" s="1058">
        <f t="shared" si="998"/>
        <v>10</v>
      </c>
      <c r="AJ387" s="1058" t="str">
        <f t="shared" si="959"/>
        <v>BUKU PEMBANTU PAJAK UP &amp; LS</v>
      </c>
      <c r="AK387" s="1059">
        <f t="shared" si="936"/>
        <v>0</v>
      </c>
      <c r="AL387" s="1014">
        <v>2</v>
      </c>
      <c r="AM387" s="1015" t="str">
        <f t="shared" si="960"/>
        <v>BUKU PEMBANTU KAS TUNAI</v>
      </c>
      <c r="AN387" s="1016">
        <f t="shared" si="937"/>
        <v>0</v>
      </c>
      <c r="AO387" s="1015">
        <f t="shared" si="999"/>
        <v>2</v>
      </c>
      <c r="AP387" s="1015" t="str">
        <f t="shared" si="961"/>
        <v>BUKU PEMBANTU KAS TUNAI</v>
      </c>
      <c r="AQ387" s="1017">
        <f t="shared" si="993"/>
        <v>0</v>
      </c>
      <c r="AR387" s="979">
        <v>3</v>
      </c>
      <c r="AS387" s="980" t="str">
        <f t="shared" si="962"/>
        <v>BUKU PEMBANTU BANK</v>
      </c>
      <c r="AT387" s="981">
        <f t="shared" si="938"/>
        <v>0</v>
      </c>
      <c r="AU387" s="981">
        <f t="shared" si="939"/>
        <v>0</v>
      </c>
      <c r="AV387" s="982">
        <f t="shared" si="963"/>
        <v>0</v>
      </c>
      <c r="AW387" s="983">
        <f t="shared" si="1000"/>
        <v>3</v>
      </c>
      <c r="AX387" s="980" t="str">
        <f t="shared" si="964"/>
        <v>BUKU PEMBANTU BANK</v>
      </c>
      <c r="AY387" s="984">
        <f t="shared" si="940"/>
        <v>0</v>
      </c>
      <c r="AZ387" s="702">
        <v>4</v>
      </c>
      <c r="BA387" s="649" t="str">
        <f t="shared" si="965"/>
        <v>BUKU PEMBANTU BPP</v>
      </c>
      <c r="BB387" s="651">
        <f t="shared" si="994"/>
        <v>0</v>
      </c>
      <c r="BC387" s="650">
        <f t="shared" si="1001"/>
        <v>4</v>
      </c>
      <c r="BD387" s="649" t="str">
        <f t="shared" si="966"/>
        <v>BUKU PEMBANTU BPP</v>
      </c>
      <c r="BE387" s="709">
        <f t="shared" si="995"/>
        <v>0</v>
      </c>
      <c r="BF387" s="944">
        <v>5</v>
      </c>
      <c r="BG387" s="945" t="str">
        <f t="shared" si="967"/>
        <v>BUKU PEMBANTU UANG PERSEDIAAN</v>
      </c>
      <c r="BH387" s="946">
        <f t="shared" si="941"/>
        <v>0</v>
      </c>
      <c r="BI387" s="945">
        <f t="shared" si="1002"/>
        <v>5</v>
      </c>
      <c r="BJ387" s="947" t="str">
        <f t="shared" si="968"/>
        <v>BUKU PEMBANTU UANG PERSEDIAAN</v>
      </c>
      <c r="BK387" s="948">
        <f t="shared" si="996"/>
        <v>0</v>
      </c>
      <c r="BL387" s="909">
        <v>6</v>
      </c>
      <c r="BM387" s="910" t="str">
        <f t="shared" si="969"/>
        <v>BUKU PEMBANTU LS BENDAHARA</v>
      </c>
      <c r="BN387" s="911">
        <f t="shared" si="942"/>
        <v>0</v>
      </c>
      <c r="BO387" s="910">
        <f t="shared" si="1003"/>
        <v>6</v>
      </c>
      <c r="BP387" s="912" t="str">
        <f t="shared" si="970"/>
        <v>BUKU PEMBANTU LS BENDAHARA</v>
      </c>
      <c r="BQ387" s="913">
        <f t="shared" si="943"/>
        <v>0</v>
      </c>
      <c r="BR387" s="702">
        <v>7</v>
      </c>
      <c r="BS387" s="650" t="str">
        <f t="shared" si="971"/>
        <v>BUKU PEMBANTU UANG MUKA PERJADIN</v>
      </c>
      <c r="BT387" s="651">
        <f t="shared" si="944"/>
        <v>0</v>
      </c>
      <c r="BU387" s="650">
        <f t="shared" si="1004"/>
        <v>7</v>
      </c>
      <c r="BV387" s="649" t="str">
        <f t="shared" si="972"/>
        <v>BUKU PEMBANTU UANG MUKA PERJADIN</v>
      </c>
      <c r="BW387" s="709">
        <f t="shared" si="945"/>
        <v>0</v>
      </c>
      <c r="BX387" s="873">
        <v>8</v>
      </c>
      <c r="BY387" s="874" t="str">
        <f t="shared" si="973"/>
        <v>BUKU PEMBANTU PAJAK UP</v>
      </c>
      <c r="BZ387" s="875">
        <f t="shared" si="992"/>
        <v>0</v>
      </c>
      <c r="CA387" s="876">
        <f t="shared" si="1005"/>
        <v>8</v>
      </c>
      <c r="CB387" s="874" t="str">
        <f t="shared" si="974"/>
        <v>BUKU PEMBANTU PAJAK UP</v>
      </c>
      <c r="CC387" s="877">
        <f t="shared" si="997"/>
        <v>0</v>
      </c>
      <c r="CD387" s="805">
        <v>9</v>
      </c>
      <c r="CE387" s="806" t="str">
        <f t="shared" si="975"/>
        <v>BUKU PEMBANTU BUNGA REKENING</v>
      </c>
      <c r="CF387" s="807">
        <f t="shared" si="946"/>
        <v>0</v>
      </c>
      <c r="CG387" s="806">
        <f t="shared" si="1006"/>
        <v>9</v>
      </c>
      <c r="CH387" s="806" t="str">
        <f t="shared" si="976"/>
        <v>BUKU PEMBANTU BUNGA REKENING</v>
      </c>
      <c r="CI387" s="808">
        <f t="shared" si="947"/>
        <v>0</v>
      </c>
      <c r="CJ387" s="835">
        <v>10</v>
      </c>
      <c r="CK387" s="836" t="str">
        <f t="shared" si="977"/>
        <v>BUKU PEMBANTU PAJAK UP &amp; LS</v>
      </c>
      <c r="CL387" s="837">
        <f t="shared" si="978"/>
        <v>0</v>
      </c>
      <c r="CM387" s="836">
        <f t="shared" si="1007"/>
        <v>10</v>
      </c>
      <c r="CN387" s="836" t="str">
        <f t="shared" si="979"/>
        <v>BUKU PEMBANTU PAJAK UP &amp; LS</v>
      </c>
      <c r="CO387" s="838">
        <f t="shared" si="980"/>
        <v>0</v>
      </c>
      <c r="CP387" s="786">
        <f t="shared" si="981"/>
        <v>0</v>
      </c>
      <c r="CQ387" s="787">
        <f t="shared" si="982"/>
        <v>0</v>
      </c>
      <c r="CR387" s="782">
        <f t="shared" si="983"/>
        <v>0</v>
      </c>
      <c r="CS387" s="733">
        <v>11</v>
      </c>
      <c r="CT387" s="734" t="str">
        <f t="shared" si="984"/>
        <v>BUKU PENGESAHAN BELANJA</v>
      </c>
      <c r="CU387" s="735">
        <f t="shared" si="985"/>
        <v>0</v>
      </c>
      <c r="CV387" s="734">
        <f t="shared" si="1008"/>
        <v>11</v>
      </c>
      <c r="CW387" s="736" t="str">
        <f t="shared" si="986"/>
        <v>BUKU PENGESAHAN BELANJA</v>
      </c>
      <c r="CX387" s="737">
        <f t="shared" si="987"/>
        <v>0</v>
      </c>
      <c r="CY387" s="769">
        <v>12</v>
      </c>
      <c r="CZ387" s="770" t="str">
        <f t="shared" si="948"/>
        <v>BUKU PENGEMBALIAN BELANJA</v>
      </c>
      <c r="DA387" s="771">
        <f t="shared" si="991"/>
        <v>0</v>
      </c>
      <c r="DB387" s="770">
        <f t="shared" si="990"/>
        <v>12</v>
      </c>
      <c r="DC387" s="770" t="str">
        <f t="shared" si="988"/>
        <v>BUKU PENGEMBALIAN BELANJA</v>
      </c>
      <c r="DD387" s="772">
        <f t="shared" si="989"/>
        <v>0</v>
      </c>
    </row>
    <row r="388" spans="2:108" ht="11.25" customHeight="1" x14ac:dyDescent="0.2">
      <c r="B388" s="63"/>
      <c r="C388" s="690"/>
      <c r="D388" s="540"/>
      <c r="E388" s="650"/>
      <c r="F388" s="541"/>
      <c r="G388" s="649"/>
      <c r="H388" s="650"/>
      <c r="I388" s="542"/>
      <c r="J388" s="650"/>
      <c r="K388" s="650"/>
      <c r="L388" s="529"/>
      <c r="M388" s="543"/>
      <c r="N388" s="543"/>
      <c r="O388" s="651">
        <f t="shared" si="949"/>
        <v>0</v>
      </c>
      <c r="P388" s="1090">
        <f t="shared" si="950"/>
        <v>0</v>
      </c>
      <c r="Q388" s="641">
        <f t="shared" si="928"/>
        <v>0</v>
      </c>
      <c r="R388" s="640">
        <v>1</v>
      </c>
      <c r="S388" s="640" t="str">
        <f t="shared" si="929"/>
        <v>BUKU KAS UMUM</v>
      </c>
      <c r="T388" s="641">
        <f t="shared" si="930"/>
        <v>0</v>
      </c>
      <c r="U388" s="641">
        <f t="shared" si="931"/>
        <v>0</v>
      </c>
      <c r="V388" s="641">
        <f t="shared" si="932"/>
        <v>0</v>
      </c>
      <c r="W388" s="1082">
        <f t="shared" si="951"/>
        <v>0</v>
      </c>
      <c r="X388" s="641">
        <f t="shared" si="933"/>
        <v>0</v>
      </c>
      <c r="Y388" s="640">
        <f t="shared" si="952"/>
        <v>1</v>
      </c>
      <c r="Z388" s="640" t="str">
        <f t="shared" si="934"/>
        <v>BUKU KAS UMUM</v>
      </c>
      <c r="AA388" s="1083">
        <f t="shared" si="935"/>
        <v>0</v>
      </c>
      <c r="AB388" s="1055">
        <v>10</v>
      </c>
      <c r="AC388" s="1056" t="str">
        <f t="shared" si="953"/>
        <v>BUKU PEMBANTU PAJAK UP &amp; LS</v>
      </c>
      <c r="AD388" s="1057">
        <f t="shared" si="954"/>
        <v>0</v>
      </c>
      <c r="AE388" s="1057">
        <f t="shared" si="955"/>
        <v>0</v>
      </c>
      <c r="AF388" s="1057">
        <f t="shared" si="956"/>
        <v>0</v>
      </c>
      <c r="AG388" s="1057">
        <f t="shared" si="957"/>
        <v>0</v>
      </c>
      <c r="AH388" s="1057">
        <f t="shared" si="958"/>
        <v>0</v>
      </c>
      <c r="AI388" s="1058">
        <f t="shared" si="998"/>
        <v>10</v>
      </c>
      <c r="AJ388" s="1058" t="str">
        <f t="shared" si="959"/>
        <v>BUKU PEMBANTU PAJAK UP &amp; LS</v>
      </c>
      <c r="AK388" s="1059">
        <f t="shared" si="936"/>
        <v>0</v>
      </c>
      <c r="AL388" s="1014">
        <v>2</v>
      </c>
      <c r="AM388" s="1015" t="str">
        <f t="shared" si="960"/>
        <v>BUKU PEMBANTU KAS TUNAI</v>
      </c>
      <c r="AN388" s="1016">
        <f t="shared" si="937"/>
        <v>0</v>
      </c>
      <c r="AO388" s="1015">
        <f t="shared" si="999"/>
        <v>2</v>
      </c>
      <c r="AP388" s="1015" t="str">
        <f t="shared" si="961"/>
        <v>BUKU PEMBANTU KAS TUNAI</v>
      </c>
      <c r="AQ388" s="1017">
        <f t="shared" si="993"/>
        <v>0</v>
      </c>
      <c r="AR388" s="979">
        <v>3</v>
      </c>
      <c r="AS388" s="980" t="str">
        <f t="shared" si="962"/>
        <v>BUKU PEMBANTU BANK</v>
      </c>
      <c r="AT388" s="981">
        <f t="shared" si="938"/>
        <v>0</v>
      </c>
      <c r="AU388" s="981">
        <f t="shared" si="939"/>
        <v>0</v>
      </c>
      <c r="AV388" s="982">
        <f t="shared" si="963"/>
        <v>0</v>
      </c>
      <c r="AW388" s="983">
        <f t="shared" si="1000"/>
        <v>3</v>
      </c>
      <c r="AX388" s="980" t="str">
        <f t="shared" si="964"/>
        <v>BUKU PEMBANTU BANK</v>
      </c>
      <c r="AY388" s="984">
        <f t="shared" si="940"/>
        <v>0</v>
      </c>
      <c r="AZ388" s="702">
        <v>4</v>
      </c>
      <c r="BA388" s="649" t="str">
        <f t="shared" si="965"/>
        <v>BUKU PEMBANTU BPP</v>
      </c>
      <c r="BB388" s="651">
        <f t="shared" si="994"/>
        <v>0</v>
      </c>
      <c r="BC388" s="650">
        <f t="shared" si="1001"/>
        <v>4</v>
      </c>
      <c r="BD388" s="649" t="str">
        <f t="shared" si="966"/>
        <v>BUKU PEMBANTU BPP</v>
      </c>
      <c r="BE388" s="709">
        <f t="shared" si="995"/>
        <v>0</v>
      </c>
      <c r="BF388" s="944">
        <v>5</v>
      </c>
      <c r="BG388" s="945" t="str">
        <f t="shared" si="967"/>
        <v>BUKU PEMBANTU UANG PERSEDIAAN</v>
      </c>
      <c r="BH388" s="946">
        <f t="shared" si="941"/>
        <v>0</v>
      </c>
      <c r="BI388" s="945">
        <f t="shared" si="1002"/>
        <v>5</v>
      </c>
      <c r="BJ388" s="947" t="str">
        <f t="shared" si="968"/>
        <v>BUKU PEMBANTU UANG PERSEDIAAN</v>
      </c>
      <c r="BK388" s="948">
        <f t="shared" si="996"/>
        <v>0</v>
      </c>
      <c r="BL388" s="909">
        <v>6</v>
      </c>
      <c r="BM388" s="910" t="str">
        <f t="shared" si="969"/>
        <v>BUKU PEMBANTU LS BENDAHARA</v>
      </c>
      <c r="BN388" s="911">
        <f t="shared" si="942"/>
        <v>0</v>
      </c>
      <c r="BO388" s="910">
        <f t="shared" si="1003"/>
        <v>6</v>
      </c>
      <c r="BP388" s="912" t="str">
        <f t="shared" si="970"/>
        <v>BUKU PEMBANTU LS BENDAHARA</v>
      </c>
      <c r="BQ388" s="913">
        <f t="shared" si="943"/>
        <v>0</v>
      </c>
      <c r="BR388" s="702">
        <v>7</v>
      </c>
      <c r="BS388" s="650" t="str">
        <f t="shared" si="971"/>
        <v>BUKU PEMBANTU UANG MUKA PERJADIN</v>
      </c>
      <c r="BT388" s="651">
        <f t="shared" si="944"/>
        <v>0</v>
      </c>
      <c r="BU388" s="650">
        <f t="shared" si="1004"/>
        <v>7</v>
      </c>
      <c r="BV388" s="649" t="str">
        <f t="shared" si="972"/>
        <v>BUKU PEMBANTU UANG MUKA PERJADIN</v>
      </c>
      <c r="BW388" s="709">
        <f t="shared" si="945"/>
        <v>0</v>
      </c>
      <c r="BX388" s="873">
        <v>8</v>
      </c>
      <c r="BY388" s="874" t="str">
        <f t="shared" si="973"/>
        <v>BUKU PEMBANTU PAJAK UP</v>
      </c>
      <c r="BZ388" s="875">
        <f t="shared" si="992"/>
        <v>0</v>
      </c>
      <c r="CA388" s="876">
        <f t="shared" si="1005"/>
        <v>8</v>
      </c>
      <c r="CB388" s="874" t="str">
        <f t="shared" si="974"/>
        <v>BUKU PEMBANTU PAJAK UP</v>
      </c>
      <c r="CC388" s="877">
        <f t="shared" si="997"/>
        <v>0</v>
      </c>
      <c r="CD388" s="805">
        <v>9</v>
      </c>
      <c r="CE388" s="806" t="str">
        <f t="shared" si="975"/>
        <v>BUKU PEMBANTU BUNGA REKENING</v>
      </c>
      <c r="CF388" s="807">
        <f t="shared" si="946"/>
        <v>0</v>
      </c>
      <c r="CG388" s="806">
        <f t="shared" si="1006"/>
        <v>9</v>
      </c>
      <c r="CH388" s="806" t="str">
        <f t="shared" si="976"/>
        <v>BUKU PEMBANTU BUNGA REKENING</v>
      </c>
      <c r="CI388" s="808">
        <f t="shared" si="947"/>
        <v>0</v>
      </c>
      <c r="CJ388" s="835">
        <v>10</v>
      </c>
      <c r="CK388" s="836" t="str">
        <f t="shared" si="977"/>
        <v>BUKU PEMBANTU PAJAK UP &amp; LS</v>
      </c>
      <c r="CL388" s="837">
        <f t="shared" si="978"/>
        <v>0</v>
      </c>
      <c r="CM388" s="836">
        <f t="shared" si="1007"/>
        <v>10</v>
      </c>
      <c r="CN388" s="836" t="str">
        <f t="shared" si="979"/>
        <v>BUKU PEMBANTU PAJAK UP &amp; LS</v>
      </c>
      <c r="CO388" s="838">
        <f t="shared" si="980"/>
        <v>0</v>
      </c>
      <c r="CP388" s="786">
        <f t="shared" si="981"/>
        <v>0</v>
      </c>
      <c r="CQ388" s="787">
        <f t="shared" si="982"/>
        <v>0</v>
      </c>
      <c r="CR388" s="782">
        <f t="shared" si="983"/>
        <v>0</v>
      </c>
      <c r="CS388" s="733">
        <v>11</v>
      </c>
      <c r="CT388" s="734" t="str">
        <f t="shared" si="984"/>
        <v>BUKU PENGESAHAN BELANJA</v>
      </c>
      <c r="CU388" s="735">
        <f t="shared" si="985"/>
        <v>0</v>
      </c>
      <c r="CV388" s="734">
        <f t="shared" si="1008"/>
        <v>11</v>
      </c>
      <c r="CW388" s="736" t="str">
        <f t="shared" si="986"/>
        <v>BUKU PENGESAHAN BELANJA</v>
      </c>
      <c r="CX388" s="737">
        <f t="shared" si="987"/>
        <v>0</v>
      </c>
      <c r="CY388" s="769">
        <v>12</v>
      </c>
      <c r="CZ388" s="770" t="str">
        <f t="shared" si="948"/>
        <v>BUKU PENGEMBALIAN BELANJA</v>
      </c>
      <c r="DA388" s="771">
        <f t="shared" si="991"/>
        <v>0</v>
      </c>
      <c r="DB388" s="770">
        <f t="shared" si="990"/>
        <v>12</v>
      </c>
      <c r="DC388" s="770" t="str">
        <f t="shared" si="988"/>
        <v>BUKU PENGEMBALIAN BELANJA</v>
      </c>
      <c r="DD388" s="772">
        <f t="shared" si="989"/>
        <v>0</v>
      </c>
    </row>
    <row r="389" spans="2:108" ht="11.25" customHeight="1" x14ac:dyDescent="0.2">
      <c r="B389" s="63"/>
      <c r="C389" s="690"/>
      <c r="D389" s="540"/>
      <c r="E389" s="650"/>
      <c r="F389" s="541"/>
      <c r="G389" s="649"/>
      <c r="H389" s="650"/>
      <c r="I389" s="542"/>
      <c r="J389" s="650"/>
      <c r="K389" s="650"/>
      <c r="L389" s="529"/>
      <c r="M389" s="543"/>
      <c r="N389" s="543"/>
      <c r="O389" s="651">
        <f t="shared" si="949"/>
        <v>0</v>
      </c>
      <c r="P389" s="1090">
        <f t="shared" si="950"/>
        <v>0</v>
      </c>
      <c r="Q389" s="641">
        <f t="shared" si="928"/>
        <v>0</v>
      </c>
      <c r="R389" s="640">
        <v>1</v>
      </c>
      <c r="S389" s="640" t="str">
        <f t="shared" si="929"/>
        <v>BUKU KAS UMUM</v>
      </c>
      <c r="T389" s="641">
        <f t="shared" si="930"/>
        <v>0</v>
      </c>
      <c r="U389" s="641">
        <f t="shared" si="931"/>
        <v>0</v>
      </c>
      <c r="V389" s="641">
        <f t="shared" si="932"/>
        <v>0</v>
      </c>
      <c r="W389" s="1082">
        <f t="shared" si="951"/>
        <v>0</v>
      </c>
      <c r="X389" s="641">
        <f t="shared" si="933"/>
        <v>0</v>
      </c>
      <c r="Y389" s="640">
        <f t="shared" si="952"/>
        <v>1</v>
      </c>
      <c r="Z389" s="640" t="str">
        <f t="shared" si="934"/>
        <v>BUKU KAS UMUM</v>
      </c>
      <c r="AA389" s="1083">
        <f t="shared" si="935"/>
        <v>0</v>
      </c>
      <c r="AB389" s="1055">
        <v>10</v>
      </c>
      <c r="AC389" s="1056" t="str">
        <f t="shared" si="953"/>
        <v>BUKU PEMBANTU PAJAK UP &amp; LS</v>
      </c>
      <c r="AD389" s="1057">
        <f t="shared" si="954"/>
        <v>0</v>
      </c>
      <c r="AE389" s="1057">
        <f t="shared" si="955"/>
        <v>0</v>
      </c>
      <c r="AF389" s="1057">
        <f t="shared" si="956"/>
        <v>0</v>
      </c>
      <c r="AG389" s="1057">
        <f t="shared" si="957"/>
        <v>0</v>
      </c>
      <c r="AH389" s="1057">
        <f t="shared" si="958"/>
        <v>0</v>
      </c>
      <c r="AI389" s="1058">
        <f t="shared" si="998"/>
        <v>10</v>
      </c>
      <c r="AJ389" s="1058" t="str">
        <f t="shared" si="959"/>
        <v>BUKU PEMBANTU PAJAK UP &amp; LS</v>
      </c>
      <c r="AK389" s="1059">
        <f t="shared" si="936"/>
        <v>0</v>
      </c>
      <c r="AL389" s="1014">
        <v>2</v>
      </c>
      <c r="AM389" s="1015" t="str">
        <f t="shared" si="960"/>
        <v>BUKU PEMBANTU KAS TUNAI</v>
      </c>
      <c r="AN389" s="1016">
        <f t="shared" si="937"/>
        <v>0</v>
      </c>
      <c r="AO389" s="1015">
        <f t="shared" si="999"/>
        <v>2</v>
      </c>
      <c r="AP389" s="1015" t="str">
        <f t="shared" si="961"/>
        <v>BUKU PEMBANTU KAS TUNAI</v>
      </c>
      <c r="AQ389" s="1017">
        <f t="shared" si="993"/>
        <v>0</v>
      </c>
      <c r="AR389" s="979">
        <v>3</v>
      </c>
      <c r="AS389" s="980" t="str">
        <f t="shared" si="962"/>
        <v>BUKU PEMBANTU BANK</v>
      </c>
      <c r="AT389" s="981">
        <f t="shared" si="938"/>
        <v>0</v>
      </c>
      <c r="AU389" s="981">
        <f t="shared" si="939"/>
        <v>0</v>
      </c>
      <c r="AV389" s="982">
        <f t="shared" si="963"/>
        <v>0</v>
      </c>
      <c r="AW389" s="983">
        <f t="shared" si="1000"/>
        <v>3</v>
      </c>
      <c r="AX389" s="980" t="str">
        <f t="shared" si="964"/>
        <v>BUKU PEMBANTU BANK</v>
      </c>
      <c r="AY389" s="984">
        <f t="shared" si="940"/>
        <v>0</v>
      </c>
      <c r="AZ389" s="702">
        <v>4</v>
      </c>
      <c r="BA389" s="649" t="str">
        <f t="shared" si="965"/>
        <v>BUKU PEMBANTU BPP</v>
      </c>
      <c r="BB389" s="651">
        <f t="shared" si="994"/>
        <v>0</v>
      </c>
      <c r="BC389" s="650">
        <f t="shared" si="1001"/>
        <v>4</v>
      </c>
      <c r="BD389" s="649" t="str">
        <f t="shared" si="966"/>
        <v>BUKU PEMBANTU BPP</v>
      </c>
      <c r="BE389" s="709">
        <f t="shared" si="995"/>
        <v>0</v>
      </c>
      <c r="BF389" s="944">
        <v>5</v>
      </c>
      <c r="BG389" s="945" t="str">
        <f t="shared" si="967"/>
        <v>BUKU PEMBANTU UANG PERSEDIAAN</v>
      </c>
      <c r="BH389" s="946">
        <f t="shared" si="941"/>
        <v>0</v>
      </c>
      <c r="BI389" s="945">
        <f t="shared" si="1002"/>
        <v>5</v>
      </c>
      <c r="BJ389" s="947" t="str">
        <f t="shared" si="968"/>
        <v>BUKU PEMBANTU UANG PERSEDIAAN</v>
      </c>
      <c r="BK389" s="948">
        <f t="shared" si="996"/>
        <v>0</v>
      </c>
      <c r="BL389" s="909">
        <v>6</v>
      </c>
      <c r="BM389" s="910" t="str">
        <f t="shared" si="969"/>
        <v>BUKU PEMBANTU LS BENDAHARA</v>
      </c>
      <c r="BN389" s="911">
        <f t="shared" si="942"/>
        <v>0</v>
      </c>
      <c r="BO389" s="910">
        <f t="shared" si="1003"/>
        <v>6</v>
      </c>
      <c r="BP389" s="912" t="str">
        <f t="shared" si="970"/>
        <v>BUKU PEMBANTU LS BENDAHARA</v>
      </c>
      <c r="BQ389" s="913">
        <f t="shared" si="943"/>
        <v>0</v>
      </c>
      <c r="BR389" s="702">
        <v>7</v>
      </c>
      <c r="BS389" s="650" t="str">
        <f t="shared" si="971"/>
        <v>BUKU PEMBANTU UANG MUKA PERJADIN</v>
      </c>
      <c r="BT389" s="651">
        <f t="shared" si="944"/>
        <v>0</v>
      </c>
      <c r="BU389" s="650">
        <f t="shared" si="1004"/>
        <v>7</v>
      </c>
      <c r="BV389" s="649" t="str">
        <f t="shared" si="972"/>
        <v>BUKU PEMBANTU UANG MUKA PERJADIN</v>
      </c>
      <c r="BW389" s="709">
        <f t="shared" si="945"/>
        <v>0</v>
      </c>
      <c r="BX389" s="873">
        <v>8</v>
      </c>
      <c r="BY389" s="874" t="str">
        <f t="shared" si="973"/>
        <v>BUKU PEMBANTU PAJAK UP</v>
      </c>
      <c r="BZ389" s="875">
        <f t="shared" si="992"/>
        <v>0</v>
      </c>
      <c r="CA389" s="876">
        <f t="shared" si="1005"/>
        <v>8</v>
      </c>
      <c r="CB389" s="874" t="str">
        <f t="shared" si="974"/>
        <v>BUKU PEMBANTU PAJAK UP</v>
      </c>
      <c r="CC389" s="877">
        <f t="shared" si="997"/>
        <v>0</v>
      </c>
      <c r="CD389" s="805">
        <v>9</v>
      </c>
      <c r="CE389" s="806" t="str">
        <f t="shared" si="975"/>
        <v>BUKU PEMBANTU BUNGA REKENING</v>
      </c>
      <c r="CF389" s="807">
        <f t="shared" si="946"/>
        <v>0</v>
      </c>
      <c r="CG389" s="806">
        <f t="shared" si="1006"/>
        <v>9</v>
      </c>
      <c r="CH389" s="806" t="str">
        <f t="shared" si="976"/>
        <v>BUKU PEMBANTU BUNGA REKENING</v>
      </c>
      <c r="CI389" s="808">
        <f t="shared" si="947"/>
        <v>0</v>
      </c>
      <c r="CJ389" s="835">
        <v>10</v>
      </c>
      <c r="CK389" s="836" t="str">
        <f t="shared" si="977"/>
        <v>BUKU PEMBANTU PAJAK UP &amp; LS</v>
      </c>
      <c r="CL389" s="837">
        <f t="shared" si="978"/>
        <v>0</v>
      </c>
      <c r="CM389" s="836">
        <f t="shared" si="1007"/>
        <v>10</v>
      </c>
      <c r="CN389" s="836" t="str">
        <f t="shared" si="979"/>
        <v>BUKU PEMBANTU PAJAK UP &amp; LS</v>
      </c>
      <c r="CO389" s="838">
        <f t="shared" si="980"/>
        <v>0</v>
      </c>
      <c r="CP389" s="786">
        <f t="shared" si="981"/>
        <v>0</v>
      </c>
      <c r="CQ389" s="787">
        <f t="shared" si="982"/>
        <v>0</v>
      </c>
      <c r="CR389" s="782">
        <f t="shared" si="983"/>
        <v>0</v>
      </c>
      <c r="CS389" s="733">
        <v>11</v>
      </c>
      <c r="CT389" s="734" t="str">
        <f t="shared" si="984"/>
        <v>BUKU PENGESAHAN BELANJA</v>
      </c>
      <c r="CU389" s="735">
        <f t="shared" si="985"/>
        <v>0</v>
      </c>
      <c r="CV389" s="734">
        <f t="shared" si="1008"/>
        <v>11</v>
      </c>
      <c r="CW389" s="736" t="str">
        <f t="shared" si="986"/>
        <v>BUKU PENGESAHAN BELANJA</v>
      </c>
      <c r="CX389" s="737">
        <f t="shared" si="987"/>
        <v>0</v>
      </c>
      <c r="CY389" s="769">
        <v>12</v>
      </c>
      <c r="CZ389" s="770" t="str">
        <f t="shared" si="948"/>
        <v>BUKU PENGEMBALIAN BELANJA</v>
      </c>
      <c r="DA389" s="771">
        <f t="shared" si="991"/>
        <v>0</v>
      </c>
      <c r="DB389" s="770">
        <f t="shared" si="990"/>
        <v>12</v>
      </c>
      <c r="DC389" s="770" t="str">
        <f t="shared" si="988"/>
        <v>BUKU PENGEMBALIAN BELANJA</v>
      </c>
      <c r="DD389" s="772">
        <f t="shared" si="989"/>
        <v>0</v>
      </c>
    </row>
    <row r="390" spans="2:108" ht="11.25" customHeight="1" x14ac:dyDescent="0.2">
      <c r="B390" s="63"/>
      <c r="C390" s="690"/>
      <c r="D390" s="540"/>
      <c r="E390" s="650"/>
      <c r="F390" s="541"/>
      <c r="G390" s="649"/>
      <c r="H390" s="650"/>
      <c r="I390" s="542"/>
      <c r="J390" s="650"/>
      <c r="K390" s="650"/>
      <c r="L390" s="529"/>
      <c r="M390" s="543"/>
      <c r="N390" s="543"/>
      <c r="O390" s="651">
        <f t="shared" si="949"/>
        <v>0</v>
      </c>
      <c r="P390" s="1090">
        <f t="shared" si="950"/>
        <v>0</v>
      </c>
      <c r="Q390" s="641">
        <f t="shared" si="928"/>
        <v>0</v>
      </c>
      <c r="R390" s="640">
        <v>1</v>
      </c>
      <c r="S390" s="640" t="str">
        <f t="shared" si="929"/>
        <v>BUKU KAS UMUM</v>
      </c>
      <c r="T390" s="641">
        <f t="shared" si="930"/>
        <v>0</v>
      </c>
      <c r="U390" s="641">
        <f t="shared" si="931"/>
        <v>0</v>
      </c>
      <c r="V390" s="641">
        <f t="shared" si="932"/>
        <v>0</v>
      </c>
      <c r="W390" s="1082">
        <f t="shared" si="951"/>
        <v>0</v>
      </c>
      <c r="X390" s="641">
        <f t="shared" si="933"/>
        <v>0</v>
      </c>
      <c r="Y390" s="640">
        <f t="shared" si="952"/>
        <v>1</v>
      </c>
      <c r="Z390" s="640" t="str">
        <f t="shared" si="934"/>
        <v>BUKU KAS UMUM</v>
      </c>
      <c r="AA390" s="1083">
        <f t="shared" si="935"/>
        <v>0</v>
      </c>
      <c r="AB390" s="1055">
        <v>10</v>
      </c>
      <c r="AC390" s="1056" t="str">
        <f t="shared" si="953"/>
        <v>BUKU PEMBANTU PAJAK UP &amp; LS</v>
      </c>
      <c r="AD390" s="1057">
        <f t="shared" si="954"/>
        <v>0</v>
      </c>
      <c r="AE390" s="1057">
        <f t="shared" si="955"/>
        <v>0</v>
      </c>
      <c r="AF390" s="1057">
        <f t="shared" si="956"/>
        <v>0</v>
      </c>
      <c r="AG390" s="1057">
        <f t="shared" si="957"/>
        <v>0</v>
      </c>
      <c r="AH390" s="1057">
        <f t="shared" si="958"/>
        <v>0</v>
      </c>
      <c r="AI390" s="1058">
        <f t="shared" si="998"/>
        <v>10</v>
      </c>
      <c r="AJ390" s="1058" t="str">
        <f t="shared" si="959"/>
        <v>BUKU PEMBANTU PAJAK UP &amp; LS</v>
      </c>
      <c r="AK390" s="1059">
        <f t="shared" si="936"/>
        <v>0</v>
      </c>
      <c r="AL390" s="1014">
        <v>2</v>
      </c>
      <c r="AM390" s="1015" t="str">
        <f t="shared" si="960"/>
        <v>BUKU PEMBANTU KAS TUNAI</v>
      </c>
      <c r="AN390" s="1016">
        <f t="shared" si="937"/>
        <v>0</v>
      </c>
      <c r="AO390" s="1015">
        <f t="shared" si="999"/>
        <v>2</v>
      </c>
      <c r="AP390" s="1015" t="str">
        <f t="shared" si="961"/>
        <v>BUKU PEMBANTU KAS TUNAI</v>
      </c>
      <c r="AQ390" s="1017">
        <f t="shared" si="993"/>
        <v>0</v>
      </c>
      <c r="AR390" s="979">
        <v>3</v>
      </c>
      <c r="AS390" s="980" t="str">
        <f t="shared" si="962"/>
        <v>BUKU PEMBANTU BANK</v>
      </c>
      <c r="AT390" s="981">
        <f t="shared" si="938"/>
        <v>0</v>
      </c>
      <c r="AU390" s="981">
        <f t="shared" si="939"/>
        <v>0</v>
      </c>
      <c r="AV390" s="982">
        <f t="shared" si="963"/>
        <v>0</v>
      </c>
      <c r="AW390" s="983">
        <f t="shared" si="1000"/>
        <v>3</v>
      </c>
      <c r="AX390" s="980" t="str">
        <f t="shared" si="964"/>
        <v>BUKU PEMBANTU BANK</v>
      </c>
      <c r="AY390" s="984">
        <f t="shared" si="940"/>
        <v>0</v>
      </c>
      <c r="AZ390" s="702">
        <v>4</v>
      </c>
      <c r="BA390" s="649" t="str">
        <f t="shared" si="965"/>
        <v>BUKU PEMBANTU BPP</v>
      </c>
      <c r="BB390" s="651">
        <f t="shared" si="994"/>
        <v>0</v>
      </c>
      <c r="BC390" s="650">
        <f t="shared" si="1001"/>
        <v>4</v>
      </c>
      <c r="BD390" s="649" t="str">
        <f t="shared" si="966"/>
        <v>BUKU PEMBANTU BPP</v>
      </c>
      <c r="BE390" s="709">
        <f t="shared" si="995"/>
        <v>0</v>
      </c>
      <c r="BF390" s="944">
        <v>5</v>
      </c>
      <c r="BG390" s="945" t="str">
        <f t="shared" si="967"/>
        <v>BUKU PEMBANTU UANG PERSEDIAAN</v>
      </c>
      <c r="BH390" s="946">
        <f t="shared" si="941"/>
        <v>0</v>
      </c>
      <c r="BI390" s="945">
        <f t="shared" si="1002"/>
        <v>5</v>
      </c>
      <c r="BJ390" s="947" t="str">
        <f t="shared" si="968"/>
        <v>BUKU PEMBANTU UANG PERSEDIAAN</v>
      </c>
      <c r="BK390" s="948">
        <f t="shared" si="996"/>
        <v>0</v>
      </c>
      <c r="BL390" s="909">
        <v>6</v>
      </c>
      <c r="BM390" s="910" t="str">
        <f t="shared" si="969"/>
        <v>BUKU PEMBANTU LS BENDAHARA</v>
      </c>
      <c r="BN390" s="911">
        <f t="shared" si="942"/>
        <v>0</v>
      </c>
      <c r="BO390" s="910">
        <f t="shared" si="1003"/>
        <v>6</v>
      </c>
      <c r="BP390" s="912" t="str">
        <f t="shared" si="970"/>
        <v>BUKU PEMBANTU LS BENDAHARA</v>
      </c>
      <c r="BQ390" s="913">
        <f t="shared" si="943"/>
        <v>0</v>
      </c>
      <c r="BR390" s="702">
        <v>7</v>
      </c>
      <c r="BS390" s="650" t="str">
        <f t="shared" si="971"/>
        <v>BUKU PEMBANTU UANG MUKA PERJADIN</v>
      </c>
      <c r="BT390" s="651">
        <f t="shared" si="944"/>
        <v>0</v>
      </c>
      <c r="BU390" s="650">
        <f t="shared" si="1004"/>
        <v>7</v>
      </c>
      <c r="BV390" s="649" t="str">
        <f t="shared" si="972"/>
        <v>BUKU PEMBANTU UANG MUKA PERJADIN</v>
      </c>
      <c r="BW390" s="709">
        <f t="shared" si="945"/>
        <v>0</v>
      </c>
      <c r="BX390" s="873">
        <v>8</v>
      </c>
      <c r="BY390" s="874" t="str">
        <f t="shared" si="973"/>
        <v>BUKU PEMBANTU PAJAK UP</v>
      </c>
      <c r="BZ390" s="875">
        <f t="shared" si="992"/>
        <v>0</v>
      </c>
      <c r="CA390" s="876">
        <f t="shared" si="1005"/>
        <v>8</v>
      </c>
      <c r="CB390" s="874" t="str">
        <f t="shared" si="974"/>
        <v>BUKU PEMBANTU PAJAK UP</v>
      </c>
      <c r="CC390" s="877">
        <f t="shared" si="997"/>
        <v>0</v>
      </c>
      <c r="CD390" s="805">
        <v>9</v>
      </c>
      <c r="CE390" s="806" t="str">
        <f t="shared" si="975"/>
        <v>BUKU PEMBANTU BUNGA REKENING</v>
      </c>
      <c r="CF390" s="807">
        <f t="shared" si="946"/>
        <v>0</v>
      </c>
      <c r="CG390" s="806">
        <f t="shared" si="1006"/>
        <v>9</v>
      </c>
      <c r="CH390" s="806" t="str">
        <f t="shared" si="976"/>
        <v>BUKU PEMBANTU BUNGA REKENING</v>
      </c>
      <c r="CI390" s="808">
        <f t="shared" si="947"/>
        <v>0</v>
      </c>
      <c r="CJ390" s="835">
        <v>10</v>
      </c>
      <c r="CK390" s="836" t="str">
        <f t="shared" si="977"/>
        <v>BUKU PEMBANTU PAJAK UP &amp; LS</v>
      </c>
      <c r="CL390" s="837">
        <f t="shared" si="978"/>
        <v>0</v>
      </c>
      <c r="CM390" s="836">
        <f t="shared" si="1007"/>
        <v>10</v>
      </c>
      <c r="CN390" s="836" t="str">
        <f t="shared" si="979"/>
        <v>BUKU PEMBANTU PAJAK UP &amp; LS</v>
      </c>
      <c r="CO390" s="838">
        <f t="shared" si="980"/>
        <v>0</v>
      </c>
      <c r="CP390" s="786">
        <f t="shared" si="981"/>
        <v>0</v>
      </c>
      <c r="CQ390" s="787">
        <f t="shared" si="982"/>
        <v>0</v>
      </c>
      <c r="CR390" s="782">
        <f t="shared" si="983"/>
        <v>0</v>
      </c>
      <c r="CS390" s="733">
        <v>11</v>
      </c>
      <c r="CT390" s="734" t="str">
        <f t="shared" si="984"/>
        <v>BUKU PENGESAHAN BELANJA</v>
      </c>
      <c r="CU390" s="735">
        <f t="shared" si="985"/>
        <v>0</v>
      </c>
      <c r="CV390" s="734">
        <f t="shared" si="1008"/>
        <v>11</v>
      </c>
      <c r="CW390" s="736" t="str">
        <f t="shared" si="986"/>
        <v>BUKU PENGESAHAN BELANJA</v>
      </c>
      <c r="CX390" s="737">
        <f t="shared" si="987"/>
        <v>0</v>
      </c>
      <c r="CY390" s="769">
        <v>12</v>
      </c>
      <c r="CZ390" s="770" t="str">
        <f t="shared" si="948"/>
        <v>BUKU PENGEMBALIAN BELANJA</v>
      </c>
      <c r="DA390" s="771">
        <f t="shared" si="991"/>
        <v>0</v>
      </c>
      <c r="DB390" s="770">
        <f t="shared" si="990"/>
        <v>12</v>
      </c>
      <c r="DC390" s="770" t="str">
        <f t="shared" si="988"/>
        <v>BUKU PENGEMBALIAN BELANJA</v>
      </c>
      <c r="DD390" s="772">
        <f t="shared" si="989"/>
        <v>0</v>
      </c>
    </row>
    <row r="391" spans="2:108" ht="11.25" customHeight="1" x14ac:dyDescent="0.2">
      <c r="B391" s="63"/>
      <c r="C391" s="690"/>
      <c r="D391" s="540"/>
      <c r="E391" s="650"/>
      <c r="F391" s="541"/>
      <c r="G391" s="649"/>
      <c r="H391" s="650"/>
      <c r="I391" s="542"/>
      <c r="J391" s="650"/>
      <c r="K391" s="650"/>
      <c r="L391" s="529"/>
      <c r="M391" s="543"/>
      <c r="N391" s="543"/>
      <c r="O391" s="651">
        <f t="shared" si="949"/>
        <v>0</v>
      </c>
      <c r="P391" s="1090">
        <f t="shared" si="950"/>
        <v>0</v>
      </c>
      <c r="Q391" s="641">
        <f t="shared" si="928"/>
        <v>0</v>
      </c>
      <c r="R391" s="640">
        <v>1</v>
      </c>
      <c r="S391" s="640" t="str">
        <f t="shared" si="929"/>
        <v>BUKU KAS UMUM</v>
      </c>
      <c r="T391" s="641">
        <f t="shared" si="930"/>
        <v>0</v>
      </c>
      <c r="U391" s="641">
        <f t="shared" si="931"/>
        <v>0</v>
      </c>
      <c r="V391" s="641">
        <f t="shared" si="932"/>
        <v>0</v>
      </c>
      <c r="W391" s="1082">
        <f t="shared" si="951"/>
        <v>0</v>
      </c>
      <c r="X391" s="641">
        <f t="shared" si="933"/>
        <v>0</v>
      </c>
      <c r="Y391" s="640">
        <f t="shared" si="952"/>
        <v>1</v>
      </c>
      <c r="Z391" s="640" t="str">
        <f t="shared" si="934"/>
        <v>BUKU KAS UMUM</v>
      </c>
      <c r="AA391" s="1083">
        <f t="shared" si="935"/>
        <v>0</v>
      </c>
      <c r="AB391" s="1055">
        <v>10</v>
      </c>
      <c r="AC391" s="1056" t="str">
        <f t="shared" si="953"/>
        <v>BUKU PEMBANTU PAJAK UP &amp; LS</v>
      </c>
      <c r="AD391" s="1057">
        <f t="shared" si="954"/>
        <v>0</v>
      </c>
      <c r="AE391" s="1057">
        <f t="shared" si="955"/>
        <v>0</v>
      </c>
      <c r="AF391" s="1057">
        <f t="shared" si="956"/>
        <v>0</v>
      </c>
      <c r="AG391" s="1057">
        <f t="shared" si="957"/>
        <v>0</v>
      </c>
      <c r="AH391" s="1057">
        <f t="shared" si="958"/>
        <v>0</v>
      </c>
      <c r="AI391" s="1058">
        <f t="shared" si="998"/>
        <v>10</v>
      </c>
      <c r="AJ391" s="1058" t="str">
        <f t="shared" si="959"/>
        <v>BUKU PEMBANTU PAJAK UP &amp; LS</v>
      </c>
      <c r="AK391" s="1059">
        <f t="shared" si="936"/>
        <v>0</v>
      </c>
      <c r="AL391" s="1014">
        <v>2</v>
      </c>
      <c r="AM391" s="1015" t="str">
        <f t="shared" si="960"/>
        <v>BUKU PEMBANTU KAS TUNAI</v>
      </c>
      <c r="AN391" s="1016">
        <f t="shared" si="937"/>
        <v>0</v>
      </c>
      <c r="AO391" s="1015">
        <f t="shared" si="999"/>
        <v>2</v>
      </c>
      <c r="AP391" s="1015" t="str">
        <f t="shared" si="961"/>
        <v>BUKU PEMBANTU KAS TUNAI</v>
      </c>
      <c r="AQ391" s="1017">
        <f t="shared" si="993"/>
        <v>0</v>
      </c>
      <c r="AR391" s="979">
        <v>3</v>
      </c>
      <c r="AS391" s="980" t="str">
        <f t="shared" si="962"/>
        <v>BUKU PEMBANTU BANK</v>
      </c>
      <c r="AT391" s="981">
        <f t="shared" si="938"/>
        <v>0</v>
      </c>
      <c r="AU391" s="981">
        <f t="shared" si="939"/>
        <v>0</v>
      </c>
      <c r="AV391" s="982">
        <f t="shared" si="963"/>
        <v>0</v>
      </c>
      <c r="AW391" s="983">
        <f t="shared" si="1000"/>
        <v>3</v>
      </c>
      <c r="AX391" s="980" t="str">
        <f t="shared" si="964"/>
        <v>BUKU PEMBANTU BANK</v>
      </c>
      <c r="AY391" s="984">
        <f t="shared" si="940"/>
        <v>0</v>
      </c>
      <c r="AZ391" s="702">
        <v>4</v>
      </c>
      <c r="BA391" s="649" t="str">
        <f t="shared" si="965"/>
        <v>BUKU PEMBANTU BPP</v>
      </c>
      <c r="BB391" s="651">
        <f t="shared" si="994"/>
        <v>0</v>
      </c>
      <c r="BC391" s="650">
        <f t="shared" si="1001"/>
        <v>4</v>
      </c>
      <c r="BD391" s="649" t="str">
        <f t="shared" si="966"/>
        <v>BUKU PEMBANTU BPP</v>
      </c>
      <c r="BE391" s="709">
        <f t="shared" si="995"/>
        <v>0</v>
      </c>
      <c r="BF391" s="944">
        <v>5</v>
      </c>
      <c r="BG391" s="945" t="str">
        <f t="shared" si="967"/>
        <v>BUKU PEMBANTU UANG PERSEDIAAN</v>
      </c>
      <c r="BH391" s="946">
        <f t="shared" si="941"/>
        <v>0</v>
      </c>
      <c r="BI391" s="945">
        <f t="shared" si="1002"/>
        <v>5</v>
      </c>
      <c r="BJ391" s="947" t="str">
        <f t="shared" si="968"/>
        <v>BUKU PEMBANTU UANG PERSEDIAAN</v>
      </c>
      <c r="BK391" s="948">
        <f t="shared" si="996"/>
        <v>0</v>
      </c>
      <c r="BL391" s="909">
        <v>6</v>
      </c>
      <c r="BM391" s="910" t="str">
        <f t="shared" si="969"/>
        <v>BUKU PEMBANTU LS BENDAHARA</v>
      </c>
      <c r="BN391" s="911">
        <f t="shared" si="942"/>
        <v>0</v>
      </c>
      <c r="BO391" s="910">
        <f t="shared" si="1003"/>
        <v>6</v>
      </c>
      <c r="BP391" s="912" t="str">
        <f t="shared" si="970"/>
        <v>BUKU PEMBANTU LS BENDAHARA</v>
      </c>
      <c r="BQ391" s="913">
        <f t="shared" si="943"/>
        <v>0</v>
      </c>
      <c r="BR391" s="702">
        <v>7</v>
      </c>
      <c r="BS391" s="650" t="str">
        <f t="shared" si="971"/>
        <v>BUKU PEMBANTU UANG MUKA PERJADIN</v>
      </c>
      <c r="BT391" s="651">
        <f t="shared" si="944"/>
        <v>0</v>
      </c>
      <c r="BU391" s="650">
        <f t="shared" si="1004"/>
        <v>7</v>
      </c>
      <c r="BV391" s="649" t="str">
        <f t="shared" si="972"/>
        <v>BUKU PEMBANTU UANG MUKA PERJADIN</v>
      </c>
      <c r="BW391" s="709">
        <f t="shared" si="945"/>
        <v>0</v>
      </c>
      <c r="BX391" s="873">
        <v>8</v>
      </c>
      <c r="BY391" s="874" t="str">
        <f t="shared" si="973"/>
        <v>BUKU PEMBANTU PAJAK UP</v>
      </c>
      <c r="BZ391" s="875">
        <f t="shared" si="992"/>
        <v>0</v>
      </c>
      <c r="CA391" s="876">
        <f t="shared" si="1005"/>
        <v>8</v>
      </c>
      <c r="CB391" s="874" t="str">
        <f t="shared" si="974"/>
        <v>BUKU PEMBANTU PAJAK UP</v>
      </c>
      <c r="CC391" s="877">
        <f t="shared" si="997"/>
        <v>0</v>
      </c>
      <c r="CD391" s="805">
        <v>9</v>
      </c>
      <c r="CE391" s="806" t="str">
        <f t="shared" si="975"/>
        <v>BUKU PEMBANTU BUNGA REKENING</v>
      </c>
      <c r="CF391" s="807">
        <f t="shared" si="946"/>
        <v>0</v>
      </c>
      <c r="CG391" s="806">
        <f t="shared" si="1006"/>
        <v>9</v>
      </c>
      <c r="CH391" s="806" t="str">
        <f t="shared" si="976"/>
        <v>BUKU PEMBANTU BUNGA REKENING</v>
      </c>
      <c r="CI391" s="808">
        <f t="shared" si="947"/>
        <v>0</v>
      </c>
      <c r="CJ391" s="835">
        <v>10</v>
      </c>
      <c r="CK391" s="836" t="str">
        <f t="shared" si="977"/>
        <v>BUKU PEMBANTU PAJAK UP &amp; LS</v>
      </c>
      <c r="CL391" s="837">
        <f t="shared" si="978"/>
        <v>0</v>
      </c>
      <c r="CM391" s="836">
        <f t="shared" si="1007"/>
        <v>10</v>
      </c>
      <c r="CN391" s="836" t="str">
        <f t="shared" si="979"/>
        <v>BUKU PEMBANTU PAJAK UP &amp; LS</v>
      </c>
      <c r="CO391" s="838">
        <f t="shared" si="980"/>
        <v>0</v>
      </c>
      <c r="CP391" s="786">
        <f t="shared" si="981"/>
        <v>0</v>
      </c>
      <c r="CQ391" s="787">
        <f t="shared" si="982"/>
        <v>0</v>
      </c>
      <c r="CR391" s="782">
        <f t="shared" si="983"/>
        <v>0</v>
      </c>
      <c r="CS391" s="733">
        <v>11</v>
      </c>
      <c r="CT391" s="734" t="str">
        <f t="shared" si="984"/>
        <v>BUKU PENGESAHAN BELANJA</v>
      </c>
      <c r="CU391" s="735">
        <f t="shared" si="985"/>
        <v>0</v>
      </c>
      <c r="CV391" s="734">
        <f t="shared" si="1008"/>
        <v>11</v>
      </c>
      <c r="CW391" s="736" t="str">
        <f t="shared" si="986"/>
        <v>BUKU PENGESAHAN BELANJA</v>
      </c>
      <c r="CX391" s="737">
        <f t="shared" si="987"/>
        <v>0</v>
      </c>
      <c r="CY391" s="769">
        <v>12</v>
      </c>
      <c r="CZ391" s="770" t="str">
        <f t="shared" si="948"/>
        <v>BUKU PENGEMBALIAN BELANJA</v>
      </c>
      <c r="DA391" s="771">
        <f t="shared" si="991"/>
        <v>0</v>
      </c>
      <c r="DB391" s="770">
        <f t="shared" si="990"/>
        <v>12</v>
      </c>
      <c r="DC391" s="770" t="str">
        <f t="shared" si="988"/>
        <v>BUKU PENGEMBALIAN BELANJA</v>
      </c>
      <c r="DD391" s="772">
        <f t="shared" si="989"/>
        <v>0</v>
      </c>
    </row>
    <row r="392" spans="2:108" ht="11.25" customHeight="1" x14ac:dyDescent="0.2">
      <c r="B392" s="63"/>
      <c r="C392" s="690"/>
      <c r="D392" s="540"/>
      <c r="E392" s="650"/>
      <c r="F392" s="541"/>
      <c r="G392" s="649"/>
      <c r="H392" s="650"/>
      <c r="I392" s="542"/>
      <c r="J392" s="650"/>
      <c r="K392" s="650"/>
      <c r="L392" s="529"/>
      <c r="M392" s="543"/>
      <c r="N392" s="543"/>
      <c r="O392" s="651">
        <f t="shared" si="949"/>
        <v>0</v>
      </c>
      <c r="P392" s="1090">
        <f t="shared" si="950"/>
        <v>0</v>
      </c>
      <c r="Q392" s="641">
        <f t="shared" si="928"/>
        <v>0</v>
      </c>
      <c r="R392" s="640">
        <v>1</v>
      </c>
      <c r="S392" s="640" t="str">
        <f t="shared" si="929"/>
        <v>BUKU KAS UMUM</v>
      </c>
      <c r="T392" s="641">
        <f t="shared" si="930"/>
        <v>0</v>
      </c>
      <c r="U392" s="641">
        <f t="shared" si="931"/>
        <v>0</v>
      </c>
      <c r="V392" s="641">
        <f t="shared" si="932"/>
        <v>0</v>
      </c>
      <c r="W392" s="1082">
        <f t="shared" si="951"/>
        <v>0</v>
      </c>
      <c r="X392" s="641">
        <f t="shared" si="933"/>
        <v>0</v>
      </c>
      <c r="Y392" s="640">
        <f t="shared" si="952"/>
        <v>1</v>
      </c>
      <c r="Z392" s="640" t="str">
        <f t="shared" si="934"/>
        <v>BUKU KAS UMUM</v>
      </c>
      <c r="AA392" s="1083">
        <f t="shared" si="935"/>
        <v>0</v>
      </c>
      <c r="AB392" s="1055">
        <v>10</v>
      </c>
      <c r="AC392" s="1056" t="str">
        <f t="shared" si="953"/>
        <v>BUKU PEMBANTU PAJAK UP &amp; LS</v>
      </c>
      <c r="AD392" s="1057">
        <f t="shared" si="954"/>
        <v>0</v>
      </c>
      <c r="AE392" s="1057">
        <f t="shared" si="955"/>
        <v>0</v>
      </c>
      <c r="AF392" s="1057">
        <f t="shared" si="956"/>
        <v>0</v>
      </c>
      <c r="AG392" s="1057">
        <f t="shared" si="957"/>
        <v>0</v>
      </c>
      <c r="AH392" s="1057">
        <f t="shared" si="958"/>
        <v>0</v>
      </c>
      <c r="AI392" s="1058">
        <f t="shared" si="998"/>
        <v>10</v>
      </c>
      <c r="AJ392" s="1058" t="str">
        <f t="shared" si="959"/>
        <v>BUKU PEMBANTU PAJAK UP &amp; LS</v>
      </c>
      <c r="AK392" s="1059">
        <f t="shared" si="936"/>
        <v>0</v>
      </c>
      <c r="AL392" s="1014">
        <v>2</v>
      </c>
      <c r="AM392" s="1015" t="str">
        <f t="shared" si="960"/>
        <v>BUKU PEMBANTU KAS TUNAI</v>
      </c>
      <c r="AN392" s="1016">
        <f t="shared" si="937"/>
        <v>0</v>
      </c>
      <c r="AO392" s="1015">
        <f t="shared" si="999"/>
        <v>2</v>
      </c>
      <c r="AP392" s="1015" t="str">
        <f t="shared" si="961"/>
        <v>BUKU PEMBANTU KAS TUNAI</v>
      </c>
      <c r="AQ392" s="1017">
        <f t="shared" si="993"/>
        <v>0</v>
      </c>
      <c r="AR392" s="979">
        <v>3</v>
      </c>
      <c r="AS392" s="980" t="str">
        <f t="shared" si="962"/>
        <v>BUKU PEMBANTU BANK</v>
      </c>
      <c r="AT392" s="981">
        <f t="shared" si="938"/>
        <v>0</v>
      </c>
      <c r="AU392" s="981">
        <f t="shared" si="939"/>
        <v>0</v>
      </c>
      <c r="AV392" s="982">
        <f t="shared" si="963"/>
        <v>0</v>
      </c>
      <c r="AW392" s="983">
        <f t="shared" si="1000"/>
        <v>3</v>
      </c>
      <c r="AX392" s="980" t="str">
        <f t="shared" si="964"/>
        <v>BUKU PEMBANTU BANK</v>
      </c>
      <c r="AY392" s="984">
        <f t="shared" si="940"/>
        <v>0</v>
      </c>
      <c r="AZ392" s="702">
        <v>4</v>
      </c>
      <c r="BA392" s="649" t="str">
        <f t="shared" si="965"/>
        <v>BUKU PEMBANTU BPP</v>
      </c>
      <c r="BB392" s="651">
        <f t="shared" si="994"/>
        <v>0</v>
      </c>
      <c r="BC392" s="650">
        <f t="shared" si="1001"/>
        <v>4</v>
      </c>
      <c r="BD392" s="649" t="str">
        <f t="shared" si="966"/>
        <v>BUKU PEMBANTU BPP</v>
      </c>
      <c r="BE392" s="709">
        <f t="shared" si="995"/>
        <v>0</v>
      </c>
      <c r="BF392" s="944">
        <v>5</v>
      </c>
      <c r="BG392" s="945" t="str">
        <f t="shared" si="967"/>
        <v>BUKU PEMBANTU UANG PERSEDIAAN</v>
      </c>
      <c r="BH392" s="946">
        <f t="shared" si="941"/>
        <v>0</v>
      </c>
      <c r="BI392" s="945">
        <f t="shared" si="1002"/>
        <v>5</v>
      </c>
      <c r="BJ392" s="947" t="str">
        <f t="shared" si="968"/>
        <v>BUKU PEMBANTU UANG PERSEDIAAN</v>
      </c>
      <c r="BK392" s="948">
        <f t="shared" si="996"/>
        <v>0</v>
      </c>
      <c r="BL392" s="909">
        <v>6</v>
      </c>
      <c r="BM392" s="910" t="str">
        <f t="shared" si="969"/>
        <v>BUKU PEMBANTU LS BENDAHARA</v>
      </c>
      <c r="BN392" s="911">
        <f t="shared" si="942"/>
        <v>0</v>
      </c>
      <c r="BO392" s="910">
        <f t="shared" si="1003"/>
        <v>6</v>
      </c>
      <c r="BP392" s="912" t="str">
        <f t="shared" si="970"/>
        <v>BUKU PEMBANTU LS BENDAHARA</v>
      </c>
      <c r="BQ392" s="913">
        <f t="shared" si="943"/>
        <v>0</v>
      </c>
      <c r="BR392" s="702">
        <v>7</v>
      </c>
      <c r="BS392" s="650" t="str">
        <f t="shared" si="971"/>
        <v>BUKU PEMBANTU UANG MUKA PERJADIN</v>
      </c>
      <c r="BT392" s="651">
        <f t="shared" si="944"/>
        <v>0</v>
      </c>
      <c r="BU392" s="650">
        <f t="shared" si="1004"/>
        <v>7</v>
      </c>
      <c r="BV392" s="649" t="str">
        <f t="shared" si="972"/>
        <v>BUKU PEMBANTU UANG MUKA PERJADIN</v>
      </c>
      <c r="BW392" s="709">
        <f t="shared" si="945"/>
        <v>0</v>
      </c>
      <c r="BX392" s="873">
        <v>8</v>
      </c>
      <c r="BY392" s="874" t="str">
        <f t="shared" si="973"/>
        <v>BUKU PEMBANTU PAJAK UP</v>
      </c>
      <c r="BZ392" s="875">
        <f t="shared" si="992"/>
        <v>0</v>
      </c>
      <c r="CA392" s="876">
        <f t="shared" si="1005"/>
        <v>8</v>
      </c>
      <c r="CB392" s="874" t="str">
        <f t="shared" si="974"/>
        <v>BUKU PEMBANTU PAJAK UP</v>
      </c>
      <c r="CC392" s="877">
        <f t="shared" si="997"/>
        <v>0</v>
      </c>
      <c r="CD392" s="805">
        <v>9</v>
      </c>
      <c r="CE392" s="806" t="str">
        <f t="shared" si="975"/>
        <v>BUKU PEMBANTU BUNGA REKENING</v>
      </c>
      <c r="CF392" s="807">
        <f t="shared" si="946"/>
        <v>0</v>
      </c>
      <c r="CG392" s="806">
        <f t="shared" si="1006"/>
        <v>9</v>
      </c>
      <c r="CH392" s="806" t="str">
        <f t="shared" si="976"/>
        <v>BUKU PEMBANTU BUNGA REKENING</v>
      </c>
      <c r="CI392" s="808">
        <f t="shared" si="947"/>
        <v>0</v>
      </c>
      <c r="CJ392" s="835">
        <v>10</v>
      </c>
      <c r="CK392" s="836" t="str">
        <f t="shared" si="977"/>
        <v>BUKU PEMBANTU PAJAK UP &amp; LS</v>
      </c>
      <c r="CL392" s="837">
        <f t="shared" si="978"/>
        <v>0</v>
      </c>
      <c r="CM392" s="836">
        <f t="shared" si="1007"/>
        <v>10</v>
      </c>
      <c r="CN392" s="836" t="str">
        <f t="shared" si="979"/>
        <v>BUKU PEMBANTU PAJAK UP &amp; LS</v>
      </c>
      <c r="CO392" s="838">
        <f t="shared" si="980"/>
        <v>0</v>
      </c>
      <c r="CP392" s="786">
        <f t="shared" si="981"/>
        <v>0</v>
      </c>
      <c r="CQ392" s="787">
        <f t="shared" si="982"/>
        <v>0</v>
      </c>
      <c r="CR392" s="782">
        <f t="shared" si="983"/>
        <v>0</v>
      </c>
      <c r="CS392" s="733">
        <v>11</v>
      </c>
      <c r="CT392" s="734" t="str">
        <f t="shared" si="984"/>
        <v>BUKU PENGESAHAN BELANJA</v>
      </c>
      <c r="CU392" s="735">
        <f t="shared" si="985"/>
        <v>0</v>
      </c>
      <c r="CV392" s="734">
        <f t="shared" si="1008"/>
        <v>11</v>
      </c>
      <c r="CW392" s="736" t="str">
        <f t="shared" si="986"/>
        <v>BUKU PENGESAHAN BELANJA</v>
      </c>
      <c r="CX392" s="737">
        <f t="shared" si="987"/>
        <v>0</v>
      </c>
      <c r="CY392" s="769">
        <v>12</v>
      </c>
      <c r="CZ392" s="770" t="str">
        <f t="shared" si="948"/>
        <v>BUKU PENGEMBALIAN BELANJA</v>
      </c>
      <c r="DA392" s="771">
        <f t="shared" si="991"/>
        <v>0</v>
      </c>
      <c r="DB392" s="770">
        <f t="shared" si="990"/>
        <v>12</v>
      </c>
      <c r="DC392" s="770" t="str">
        <f t="shared" si="988"/>
        <v>BUKU PENGEMBALIAN BELANJA</v>
      </c>
      <c r="DD392" s="772">
        <f t="shared" si="989"/>
        <v>0</v>
      </c>
    </row>
    <row r="393" spans="2:108" ht="11.25" customHeight="1" x14ac:dyDescent="0.2">
      <c r="B393" s="63"/>
      <c r="C393" s="690"/>
      <c r="D393" s="540"/>
      <c r="E393" s="650"/>
      <c r="F393" s="541"/>
      <c r="G393" s="649"/>
      <c r="H393" s="650"/>
      <c r="I393" s="542"/>
      <c r="J393" s="650"/>
      <c r="K393" s="650"/>
      <c r="L393" s="529"/>
      <c r="M393" s="543"/>
      <c r="N393" s="543"/>
      <c r="O393" s="651">
        <f t="shared" si="949"/>
        <v>0</v>
      </c>
      <c r="P393" s="1090">
        <f t="shared" si="950"/>
        <v>0</v>
      </c>
      <c r="Q393" s="641">
        <f t="shared" si="928"/>
        <v>0</v>
      </c>
      <c r="R393" s="640">
        <v>1</v>
      </c>
      <c r="S393" s="640" t="str">
        <f t="shared" si="929"/>
        <v>BUKU KAS UMUM</v>
      </c>
      <c r="T393" s="641">
        <f t="shared" si="930"/>
        <v>0</v>
      </c>
      <c r="U393" s="641">
        <f t="shared" si="931"/>
        <v>0</v>
      </c>
      <c r="V393" s="641">
        <f t="shared" si="932"/>
        <v>0</v>
      </c>
      <c r="W393" s="1082">
        <f t="shared" si="951"/>
        <v>0</v>
      </c>
      <c r="X393" s="641">
        <f t="shared" si="933"/>
        <v>0</v>
      </c>
      <c r="Y393" s="640">
        <f t="shared" si="952"/>
        <v>1</v>
      </c>
      <c r="Z393" s="640" t="str">
        <f t="shared" si="934"/>
        <v>BUKU KAS UMUM</v>
      </c>
      <c r="AA393" s="1083">
        <f t="shared" si="935"/>
        <v>0</v>
      </c>
      <c r="AB393" s="1055">
        <v>10</v>
      </c>
      <c r="AC393" s="1056" t="str">
        <f t="shared" si="953"/>
        <v>BUKU PEMBANTU PAJAK UP &amp; LS</v>
      </c>
      <c r="AD393" s="1057">
        <f t="shared" si="954"/>
        <v>0</v>
      </c>
      <c r="AE393" s="1057">
        <f t="shared" si="955"/>
        <v>0</v>
      </c>
      <c r="AF393" s="1057">
        <f t="shared" si="956"/>
        <v>0</v>
      </c>
      <c r="AG393" s="1057">
        <f t="shared" si="957"/>
        <v>0</v>
      </c>
      <c r="AH393" s="1057">
        <f t="shared" si="958"/>
        <v>0</v>
      </c>
      <c r="AI393" s="1058">
        <f t="shared" si="998"/>
        <v>10</v>
      </c>
      <c r="AJ393" s="1058" t="str">
        <f t="shared" si="959"/>
        <v>BUKU PEMBANTU PAJAK UP &amp; LS</v>
      </c>
      <c r="AK393" s="1059">
        <f t="shared" si="936"/>
        <v>0</v>
      </c>
      <c r="AL393" s="1014">
        <v>2</v>
      </c>
      <c r="AM393" s="1015" t="str">
        <f t="shared" si="960"/>
        <v>BUKU PEMBANTU KAS TUNAI</v>
      </c>
      <c r="AN393" s="1016">
        <f t="shared" si="937"/>
        <v>0</v>
      </c>
      <c r="AO393" s="1015">
        <f t="shared" si="999"/>
        <v>2</v>
      </c>
      <c r="AP393" s="1015" t="str">
        <f t="shared" si="961"/>
        <v>BUKU PEMBANTU KAS TUNAI</v>
      </c>
      <c r="AQ393" s="1017">
        <f t="shared" si="993"/>
        <v>0</v>
      </c>
      <c r="AR393" s="979">
        <v>3</v>
      </c>
      <c r="AS393" s="980" t="str">
        <f t="shared" si="962"/>
        <v>BUKU PEMBANTU BANK</v>
      </c>
      <c r="AT393" s="981">
        <f t="shared" si="938"/>
        <v>0</v>
      </c>
      <c r="AU393" s="981">
        <f t="shared" si="939"/>
        <v>0</v>
      </c>
      <c r="AV393" s="982">
        <f t="shared" si="963"/>
        <v>0</v>
      </c>
      <c r="AW393" s="983">
        <f t="shared" si="1000"/>
        <v>3</v>
      </c>
      <c r="AX393" s="980" t="str">
        <f t="shared" si="964"/>
        <v>BUKU PEMBANTU BANK</v>
      </c>
      <c r="AY393" s="984">
        <f t="shared" si="940"/>
        <v>0</v>
      </c>
      <c r="AZ393" s="702">
        <v>4</v>
      </c>
      <c r="BA393" s="649" t="str">
        <f t="shared" si="965"/>
        <v>BUKU PEMBANTU BPP</v>
      </c>
      <c r="BB393" s="651">
        <f t="shared" si="994"/>
        <v>0</v>
      </c>
      <c r="BC393" s="650">
        <f t="shared" si="1001"/>
        <v>4</v>
      </c>
      <c r="BD393" s="649" t="str">
        <f t="shared" si="966"/>
        <v>BUKU PEMBANTU BPP</v>
      </c>
      <c r="BE393" s="709">
        <f t="shared" si="995"/>
        <v>0</v>
      </c>
      <c r="BF393" s="944">
        <v>5</v>
      </c>
      <c r="BG393" s="945" t="str">
        <f t="shared" si="967"/>
        <v>BUKU PEMBANTU UANG PERSEDIAAN</v>
      </c>
      <c r="BH393" s="946">
        <f t="shared" si="941"/>
        <v>0</v>
      </c>
      <c r="BI393" s="945">
        <f t="shared" si="1002"/>
        <v>5</v>
      </c>
      <c r="BJ393" s="947" t="str">
        <f t="shared" si="968"/>
        <v>BUKU PEMBANTU UANG PERSEDIAAN</v>
      </c>
      <c r="BK393" s="948">
        <f t="shared" si="996"/>
        <v>0</v>
      </c>
      <c r="BL393" s="909">
        <v>6</v>
      </c>
      <c r="BM393" s="910" t="str">
        <f t="shared" si="969"/>
        <v>BUKU PEMBANTU LS BENDAHARA</v>
      </c>
      <c r="BN393" s="911">
        <f t="shared" si="942"/>
        <v>0</v>
      </c>
      <c r="BO393" s="910">
        <f t="shared" si="1003"/>
        <v>6</v>
      </c>
      <c r="BP393" s="912" t="str">
        <f t="shared" si="970"/>
        <v>BUKU PEMBANTU LS BENDAHARA</v>
      </c>
      <c r="BQ393" s="913">
        <f t="shared" si="943"/>
        <v>0</v>
      </c>
      <c r="BR393" s="702">
        <v>7</v>
      </c>
      <c r="BS393" s="650" t="str">
        <f t="shared" si="971"/>
        <v>BUKU PEMBANTU UANG MUKA PERJADIN</v>
      </c>
      <c r="BT393" s="651">
        <f t="shared" si="944"/>
        <v>0</v>
      </c>
      <c r="BU393" s="650">
        <f t="shared" si="1004"/>
        <v>7</v>
      </c>
      <c r="BV393" s="649" t="str">
        <f t="shared" si="972"/>
        <v>BUKU PEMBANTU UANG MUKA PERJADIN</v>
      </c>
      <c r="BW393" s="709">
        <f t="shared" si="945"/>
        <v>0</v>
      </c>
      <c r="BX393" s="873">
        <v>8</v>
      </c>
      <c r="BY393" s="874" t="str">
        <f t="shared" si="973"/>
        <v>BUKU PEMBANTU PAJAK UP</v>
      </c>
      <c r="BZ393" s="875">
        <f t="shared" si="992"/>
        <v>0</v>
      </c>
      <c r="CA393" s="876">
        <f t="shared" si="1005"/>
        <v>8</v>
      </c>
      <c r="CB393" s="874" t="str">
        <f t="shared" si="974"/>
        <v>BUKU PEMBANTU PAJAK UP</v>
      </c>
      <c r="CC393" s="877">
        <f t="shared" si="997"/>
        <v>0</v>
      </c>
      <c r="CD393" s="805">
        <v>9</v>
      </c>
      <c r="CE393" s="806" t="str">
        <f t="shared" si="975"/>
        <v>BUKU PEMBANTU BUNGA REKENING</v>
      </c>
      <c r="CF393" s="807">
        <f t="shared" si="946"/>
        <v>0</v>
      </c>
      <c r="CG393" s="806">
        <f t="shared" si="1006"/>
        <v>9</v>
      </c>
      <c r="CH393" s="806" t="str">
        <f t="shared" si="976"/>
        <v>BUKU PEMBANTU BUNGA REKENING</v>
      </c>
      <c r="CI393" s="808">
        <f t="shared" si="947"/>
        <v>0</v>
      </c>
      <c r="CJ393" s="835">
        <v>10</v>
      </c>
      <c r="CK393" s="836" t="str">
        <f t="shared" si="977"/>
        <v>BUKU PEMBANTU PAJAK UP &amp; LS</v>
      </c>
      <c r="CL393" s="837">
        <f t="shared" si="978"/>
        <v>0</v>
      </c>
      <c r="CM393" s="836">
        <f t="shared" si="1007"/>
        <v>10</v>
      </c>
      <c r="CN393" s="836" t="str">
        <f t="shared" si="979"/>
        <v>BUKU PEMBANTU PAJAK UP &amp; LS</v>
      </c>
      <c r="CO393" s="838">
        <f t="shared" si="980"/>
        <v>0</v>
      </c>
      <c r="CP393" s="786">
        <f t="shared" si="981"/>
        <v>0</v>
      </c>
      <c r="CQ393" s="787">
        <f t="shared" si="982"/>
        <v>0</v>
      </c>
      <c r="CR393" s="782">
        <f t="shared" si="983"/>
        <v>0</v>
      </c>
      <c r="CS393" s="733">
        <v>11</v>
      </c>
      <c r="CT393" s="734" t="str">
        <f t="shared" si="984"/>
        <v>BUKU PENGESAHAN BELANJA</v>
      </c>
      <c r="CU393" s="735">
        <f t="shared" si="985"/>
        <v>0</v>
      </c>
      <c r="CV393" s="734">
        <f t="shared" si="1008"/>
        <v>11</v>
      </c>
      <c r="CW393" s="736" t="str">
        <f t="shared" si="986"/>
        <v>BUKU PENGESAHAN BELANJA</v>
      </c>
      <c r="CX393" s="737">
        <f t="shared" si="987"/>
        <v>0</v>
      </c>
      <c r="CY393" s="769">
        <v>12</v>
      </c>
      <c r="CZ393" s="770" t="str">
        <f t="shared" si="948"/>
        <v>BUKU PENGEMBALIAN BELANJA</v>
      </c>
      <c r="DA393" s="771">
        <f t="shared" si="991"/>
        <v>0</v>
      </c>
      <c r="DB393" s="770">
        <f t="shared" si="990"/>
        <v>12</v>
      </c>
      <c r="DC393" s="770" t="str">
        <f t="shared" si="988"/>
        <v>BUKU PENGEMBALIAN BELANJA</v>
      </c>
      <c r="DD393" s="772">
        <f t="shared" si="989"/>
        <v>0</v>
      </c>
    </row>
    <row r="394" spans="2:108" ht="11.25" customHeight="1" x14ac:dyDescent="0.2">
      <c r="B394" s="63"/>
      <c r="C394" s="690"/>
      <c r="D394" s="540"/>
      <c r="E394" s="650"/>
      <c r="F394" s="541"/>
      <c r="G394" s="649"/>
      <c r="H394" s="650"/>
      <c r="I394" s="542"/>
      <c r="J394" s="650"/>
      <c r="K394" s="650"/>
      <c r="L394" s="529"/>
      <c r="M394" s="543"/>
      <c r="N394" s="543"/>
      <c r="O394" s="651">
        <f t="shared" si="949"/>
        <v>0</v>
      </c>
      <c r="P394" s="1090">
        <f t="shared" si="950"/>
        <v>0</v>
      </c>
      <c r="Q394" s="641">
        <f t="shared" si="928"/>
        <v>0</v>
      </c>
      <c r="R394" s="640">
        <v>1</v>
      </c>
      <c r="S394" s="640" t="str">
        <f t="shared" si="929"/>
        <v>BUKU KAS UMUM</v>
      </c>
      <c r="T394" s="641">
        <f t="shared" si="930"/>
        <v>0</v>
      </c>
      <c r="U394" s="641">
        <f t="shared" si="931"/>
        <v>0</v>
      </c>
      <c r="V394" s="641">
        <f t="shared" si="932"/>
        <v>0</v>
      </c>
      <c r="W394" s="1082">
        <f t="shared" si="951"/>
        <v>0</v>
      </c>
      <c r="X394" s="641">
        <f t="shared" si="933"/>
        <v>0</v>
      </c>
      <c r="Y394" s="640">
        <f t="shared" si="952"/>
        <v>1</v>
      </c>
      <c r="Z394" s="640" t="str">
        <f t="shared" si="934"/>
        <v>BUKU KAS UMUM</v>
      </c>
      <c r="AA394" s="1083">
        <f t="shared" si="935"/>
        <v>0</v>
      </c>
      <c r="AB394" s="1055">
        <v>10</v>
      </c>
      <c r="AC394" s="1056" t="str">
        <f t="shared" si="953"/>
        <v>BUKU PEMBANTU PAJAK UP &amp; LS</v>
      </c>
      <c r="AD394" s="1057">
        <f t="shared" si="954"/>
        <v>0</v>
      </c>
      <c r="AE394" s="1057">
        <f t="shared" si="955"/>
        <v>0</v>
      </c>
      <c r="AF394" s="1057">
        <f t="shared" si="956"/>
        <v>0</v>
      </c>
      <c r="AG394" s="1057">
        <f t="shared" si="957"/>
        <v>0</v>
      </c>
      <c r="AH394" s="1057">
        <f t="shared" si="958"/>
        <v>0</v>
      </c>
      <c r="AI394" s="1058">
        <f t="shared" si="998"/>
        <v>10</v>
      </c>
      <c r="AJ394" s="1058" t="str">
        <f t="shared" si="959"/>
        <v>BUKU PEMBANTU PAJAK UP &amp; LS</v>
      </c>
      <c r="AK394" s="1059">
        <f t="shared" si="936"/>
        <v>0</v>
      </c>
      <c r="AL394" s="1014">
        <v>2</v>
      </c>
      <c r="AM394" s="1015" t="str">
        <f t="shared" si="960"/>
        <v>BUKU PEMBANTU KAS TUNAI</v>
      </c>
      <c r="AN394" s="1016">
        <f t="shared" si="937"/>
        <v>0</v>
      </c>
      <c r="AO394" s="1015">
        <f t="shared" si="999"/>
        <v>2</v>
      </c>
      <c r="AP394" s="1015" t="str">
        <f t="shared" si="961"/>
        <v>BUKU PEMBANTU KAS TUNAI</v>
      </c>
      <c r="AQ394" s="1017">
        <f t="shared" si="993"/>
        <v>0</v>
      </c>
      <c r="AR394" s="979">
        <v>3</v>
      </c>
      <c r="AS394" s="980" t="str">
        <f t="shared" si="962"/>
        <v>BUKU PEMBANTU BANK</v>
      </c>
      <c r="AT394" s="981">
        <f t="shared" si="938"/>
        <v>0</v>
      </c>
      <c r="AU394" s="981">
        <f t="shared" si="939"/>
        <v>0</v>
      </c>
      <c r="AV394" s="982">
        <f t="shared" si="963"/>
        <v>0</v>
      </c>
      <c r="AW394" s="983">
        <f t="shared" si="1000"/>
        <v>3</v>
      </c>
      <c r="AX394" s="980" t="str">
        <f t="shared" si="964"/>
        <v>BUKU PEMBANTU BANK</v>
      </c>
      <c r="AY394" s="984">
        <f t="shared" si="940"/>
        <v>0</v>
      </c>
      <c r="AZ394" s="702">
        <v>4</v>
      </c>
      <c r="BA394" s="649" t="str">
        <f t="shared" si="965"/>
        <v>BUKU PEMBANTU BPP</v>
      </c>
      <c r="BB394" s="651">
        <f t="shared" si="994"/>
        <v>0</v>
      </c>
      <c r="BC394" s="650">
        <f t="shared" si="1001"/>
        <v>4</v>
      </c>
      <c r="BD394" s="649" t="str">
        <f t="shared" si="966"/>
        <v>BUKU PEMBANTU BPP</v>
      </c>
      <c r="BE394" s="709">
        <f t="shared" si="995"/>
        <v>0</v>
      </c>
      <c r="BF394" s="944">
        <v>5</v>
      </c>
      <c r="BG394" s="945" t="str">
        <f t="shared" si="967"/>
        <v>BUKU PEMBANTU UANG PERSEDIAAN</v>
      </c>
      <c r="BH394" s="946">
        <f t="shared" si="941"/>
        <v>0</v>
      </c>
      <c r="BI394" s="945">
        <f t="shared" si="1002"/>
        <v>5</v>
      </c>
      <c r="BJ394" s="947" t="str">
        <f t="shared" si="968"/>
        <v>BUKU PEMBANTU UANG PERSEDIAAN</v>
      </c>
      <c r="BK394" s="948">
        <f t="shared" si="996"/>
        <v>0</v>
      </c>
      <c r="BL394" s="909">
        <v>6</v>
      </c>
      <c r="BM394" s="910" t="str">
        <f t="shared" si="969"/>
        <v>BUKU PEMBANTU LS BENDAHARA</v>
      </c>
      <c r="BN394" s="911">
        <f t="shared" si="942"/>
        <v>0</v>
      </c>
      <c r="BO394" s="910">
        <f t="shared" si="1003"/>
        <v>6</v>
      </c>
      <c r="BP394" s="912" t="str">
        <f t="shared" si="970"/>
        <v>BUKU PEMBANTU LS BENDAHARA</v>
      </c>
      <c r="BQ394" s="913">
        <f t="shared" si="943"/>
        <v>0</v>
      </c>
      <c r="BR394" s="702">
        <v>7</v>
      </c>
      <c r="BS394" s="650" t="str">
        <f t="shared" si="971"/>
        <v>BUKU PEMBANTU UANG MUKA PERJADIN</v>
      </c>
      <c r="BT394" s="651">
        <f t="shared" si="944"/>
        <v>0</v>
      </c>
      <c r="BU394" s="650">
        <f t="shared" si="1004"/>
        <v>7</v>
      </c>
      <c r="BV394" s="649" t="str">
        <f t="shared" si="972"/>
        <v>BUKU PEMBANTU UANG MUKA PERJADIN</v>
      </c>
      <c r="BW394" s="709">
        <f t="shared" si="945"/>
        <v>0</v>
      </c>
      <c r="BX394" s="873">
        <v>8</v>
      </c>
      <c r="BY394" s="874" t="str">
        <f t="shared" si="973"/>
        <v>BUKU PEMBANTU PAJAK UP</v>
      </c>
      <c r="BZ394" s="875">
        <f t="shared" si="992"/>
        <v>0</v>
      </c>
      <c r="CA394" s="876">
        <f t="shared" si="1005"/>
        <v>8</v>
      </c>
      <c r="CB394" s="874" t="str">
        <f t="shared" si="974"/>
        <v>BUKU PEMBANTU PAJAK UP</v>
      </c>
      <c r="CC394" s="877">
        <f t="shared" si="997"/>
        <v>0</v>
      </c>
      <c r="CD394" s="805">
        <v>9</v>
      </c>
      <c r="CE394" s="806" t="str">
        <f t="shared" si="975"/>
        <v>BUKU PEMBANTU BUNGA REKENING</v>
      </c>
      <c r="CF394" s="807">
        <f t="shared" si="946"/>
        <v>0</v>
      </c>
      <c r="CG394" s="806">
        <f t="shared" si="1006"/>
        <v>9</v>
      </c>
      <c r="CH394" s="806" t="str">
        <f t="shared" si="976"/>
        <v>BUKU PEMBANTU BUNGA REKENING</v>
      </c>
      <c r="CI394" s="808">
        <f t="shared" si="947"/>
        <v>0</v>
      </c>
      <c r="CJ394" s="835">
        <v>10</v>
      </c>
      <c r="CK394" s="836" t="str">
        <f t="shared" si="977"/>
        <v>BUKU PEMBANTU PAJAK UP &amp; LS</v>
      </c>
      <c r="CL394" s="837">
        <f t="shared" si="978"/>
        <v>0</v>
      </c>
      <c r="CM394" s="836">
        <f t="shared" si="1007"/>
        <v>10</v>
      </c>
      <c r="CN394" s="836" t="str">
        <f t="shared" si="979"/>
        <v>BUKU PEMBANTU PAJAK UP &amp; LS</v>
      </c>
      <c r="CO394" s="838">
        <f t="shared" si="980"/>
        <v>0</v>
      </c>
      <c r="CP394" s="786">
        <f t="shared" si="981"/>
        <v>0</v>
      </c>
      <c r="CQ394" s="787">
        <f t="shared" si="982"/>
        <v>0</v>
      </c>
      <c r="CR394" s="782">
        <f t="shared" si="983"/>
        <v>0</v>
      </c>
      <c r="CS394" s="733">
        <v>11</v>
      </c>
      <c r="CT394" s="734" t="str">
        <f t="shared" si="984"/>
        <v>BUKU PENGESAHAN BELANJA</v>
      </c>
      <c r="CU394" s="735">
        <f t="shared" si="985"/>
        <v>0</v>
      </c>
      <c r="CV394" s="734">
        <f t="shared" si="1008"/>
        <v>11</v>
      </c>
      <c r="CW394" s="736" t="str">
        <f t="shared" si="986"/>
        <v>BUKU PENGESAHAN BELANJA</v>
      </c>
      <c r="CX394" s="737">
        <f t="shared" si="987"/>
        <v>0</v>
      </c>
      <c r="CY394" s="769">
        <v>12</v>
      </c>
      <c r="CZ394" s="770" t="str">
        <f t="shared" si="948"/>
        <v>BUKU PENGEMBALIAN BELANJA</v>
      </c>
      <c r="DA394" s="771">
        <f t="shared" si="991"/>
        <v>0</v>
      </c>
      <c r="DB394" s="770">
        <f t="shared" si="990"/>
        <v>12</v>
      </c>
      <c r="DC394" s="770" t="str">
        <f t="shared" si="988"/>
        <v>BUKU PENGEMBALIAN BELANJA</v>
      </c>
      <c r="DD394" s="772">
        <f t="shared" si="989"/>
        <v>0</v>
      </c>
    </row>
    <row r="395" spans="2:108" ht="11.25" customHeight="1" x14ac:dyDescent="0.2">
      <c r="B395" s="63"/>
      <c r="C395" s="690"/>
      <c r="D395" s="540"/>
      <c r="E395" s="650"/>
      <c r="F395" s="541"/>
      <c r="G395" s="649"/>
      <c r="H395" s="650"/>
      <c r="I395" s="542"/>
      <c r="J395" s="650"/>
      <c r="K395" s="650"/>
      <c r="L395" s="529"/>
      <c r="M395" s="543"/>
      <c r="N395" s="543"/>
      <c r="O395" s="651">
        <f t="shared" si="949"/>
        <v>0</v>
      </c>
      <c r="P395" s="1090">
        <f t="shared" si="950"/>
        <v>0</v>
      </c>
      <c r="Q395" s="641">
        <f t="shared" ref="Q395:Q458" si="1009">IF(E395="M4",L395,0)</f>
        <v>0</v>
      </c>
      <c r="R395" s="640">
        <v>1</v>
      </c>
      <c r="S395" s="640" t="str">
        <f t="shared" ref="S395:S458" si="1010">IF(R395="","",VLOOKUP(R395,Nama_Buku,2))</f>
        <v>BUKU KAS UMUM</v>
      </c>
      <c r="T395" s="641">
        <f t="shared" ref="T395:T458" si="1011">AVERAGE(O395+P395+Q395)</f>
        <v>0</v>
      </c>
      <c r="U395" s="641">
        <f t="shared" ref="U395:U458" si="1012">IF(E395="A",L395,IF(E395="C2",L395,IF(E395="D2",L395,IF(E395="E",L395,IF(E395="F",L395,IF(E395="G1",L395,IF(E395="G2",L395,IF(E395="H1",L395,IF(E395="R1",L395,0)))))))))</f>
        <v>0</v>
      </c>
      <c r="V395" s="641">
        <f t="shared" ref="V395:V458" si="1013">IF(E395="H2",L395,IF(E395="I1",L395,IF(E395="I2",L395,IF(E395="J1",L395,IF(E395="J2",L395,IF(E395="J3",L395,IF(E395="J4",L395,IF(E395="K1",L395,0))))))))</f>
        <v>0</v>
      </c>
      <c r="W395" s="1082">
        <f t="shared" si="951"/>
        <v>0</v>
      </c>
      <c r="X395" s="641">
        <f t="shared" ref="X395:X458" si="1014">IF(E395="N1",L395,IF(E395="N2",L395,0))</f>
        <v>0</v>
      </c>
      <c r="Y395" s="640">
        <f t="shared" si="952"/>
        <v>1</v>
      </c>
      <c r="Z395" s="640" t="str">
        <f t="shared" ref="Z395:Z458" si="1015">IF(Y395="","",VLOOKUP(Y395,Nama_Buku,2))</f>
        <v>BUKU KAS UMUM</v>
      </c>
      <c r="AA395" s="1083">
        <f t="shared" ref="AA395:AA458" si="1016">AVERAGE(U395+V395+W395+X395)</f>
        <v>0</v>
      </c>
      <c r="AB395" s="1055">
        <v>10</v>
      </c>
      <c r="AC395" s="1056" t="str">
        <f t="shared" si="953"/>
        <v>BUKU PEMBANTU PAJAK UP &amp; LS</v>
      </c>
      <c r="AD395" s="1057">
        <f t="shared" si="954"/>
        <v>0</v>
      </c>
      <c r="AE395" s="1057">
        <f t="shared" si="955"/>
        <v>0</v>
      </c>
      <c r="AF395" s="1057">
        <f t="shared" si="956"/>
        <v>0</v>
      </c>
      <c r="AG395" s="1057">
        <f t="shared" si="957"/>
        <v>0</v>
      </c>
      <c r="AH395" s="1057">
        <f t="shared" si="958"/>
        <v>0</v>
      </c>
      <c r="AI395" s="1058">
        <f t="shared" si="998"/>
        <v>10</v>
      </c>
      <c r="AJ395" s="1058" t="str">
        <f t="shared" si="959"/>
        <v>BUKU PEMBANTU PAJAK UP &amp; LS</v>
      </c>
      <c r="AK395" s="1059">
        <f t="shared" ref="AK395:AK458" si="1017">AVERAGE(AG395+AH395)</f>
        <v>0</v>
      </c>
      <c r="AL395" s="1014">
        <v>2</v>
      </c>
      <c r="AM395" s="1015" t="str">
        <f t="shared" si="960"/>
        <v>BUKU PEMBANTU KAS TUNAI</v>
      </c>
      <c r="AN395" s="1016">
        <f t="shared" ref="AN395:AN458" si="1018">IF(E395="G1",L395,IF(E395="J4",L395,IF(E395="K4",L395,IF(E395="M1",L395,0))))</f>
        <v>0</v>
      </c>
      <c r="AO395" s="1015">
        <f t="shared" si="999"/>
        <v>2</v>
      </c>
      <c r="AP395" s="1015" t="str">
        <f t="shared" si="961"/>
        <v>BUKU PEMBANTU KAS TUNAI</v>
      </c>
      <c r="AQ395" s="1017">
        <f t="shared" si="993"/>
        <v>0</v>
      </c>
      <c r="AR395" s="979">
        <v>3</v>
      </c>
      <c r="AS395" s="980" t="str">
        <f t="shared" si="962"/>
        <v>BUKU PEMBANTU BANK</v>
      </c>
      <c r="AT395" s="981">
        <f t="shared" ref="AT395:AT458" si="1019">IF(E395="B",L395,IF(E395="C1",L395,IF(E395="D1",L395,IF(E395="G2",L395,IF(E395="L1",L395,IF(E395="L4",L395,IF(E395="R2",L395,IF(E395="L7",L395,0))))))))</f>
        <v>0</v>
      </c>
      <c r="AU395" s="981">
        <f t="shared" ref="AU395:AU458" si="1020">IF(E395="C2",L395,IF(E395="D2",L395,IF(E395="G1",L395,IF(E395="H2",L395,IF(E395="I2",L395,IF(E395="J2",L395,IF(E395="K2",L395,IF(E395="L3",L395,IF(E395="L5",L395,IF(E395="L6",L395,0))))))))))</f>
        <v>0</v>
      </c>
      <c r="AV395" s="982">
        <f t="shared" si="963"/>
        <v>0</v>
      </c>
      <c r="AW395" s="983">
        <f t="shared" si="1000"/>
        <v>3</v>
      </c>
      <c r="AX395" s="980" t="str">
        <f t="shared" si="964"/>
        <v>BUKU PEMBANTU BANK</v>
      </c>
      <c r="AY395" s="984">
        <f t="shared" ref="AY395:AY458" si="1021">AVERAGE(AU395+AV395)</f>
        <v>0</v>
      </c>
      <c r="AZ395" s="702">
        <v>4</v>
      </c>
      <c r="BA395" s="649" t="str">
        <f t="shared" si="965"/>
        <v>BUKU PEMBANTU BPP</v>
      </c>
      <c r="BB395" s="651">
        <f t="shared" si="994"/>
        <v>0</v>
      </c>
      <c r="BC395" s="650">
        <f t="shared" si="1001"/>
        <v>4</v>
      </c>
      <c r="BD395" s="649" t="str">
        <f t="shared" si="966"/>
        <v>BUKU PEMBANTU BPP</v>
      </c>
      <c r="BE395" s="709">
        <f t="shared" si="995"/>
        <v>0</v>
      </c>
      <c r="BF395" s="944">
        <v>5</v>
      </c>
      <c r="BG395" s="945" t="str">
        <f t="shared" si="967"/>
        <v>BUKU PEMBANTU UANG PERSEDIAAN</v>
      </c>
      <c r="BH395" s="946">
        <f t="shared" ref="BH395:BH458" si="1022">IF(E395="B",L395,IF(E395="D1",L395,0))</f>
        <v>0</v>
      </c>
      <c r="BI395" s="945">
        <f t="shared" si="1002"/>
        <v>5</v>
      </c>
      <c r="BJ395" s="947" t="str">
        <f t="shared" si="968"/>
        <v>BUKU PEMBANTU UANG PERSEDIAAN</v>
      </c>
      <c r="BK395" s="948">
        <f t="shared" si="996"/>
        <v>0</v>
      </c>
      <c r="BL395" s="909">
        <v>6</v>
      </c>
      <c r="BM395" s="910" t="str">
        <f t="shared" si="969"/>
        <v>BUKU PEMBANTU LS BENDAHARA</v>
      </c>
      <c r="BN395" s="911">
        <f t="shared" ref="BN395:BN458" si="1023">IF(E395="C1",L395,IF(E395="C1",L395,IF(E395="R2",L395,IF(E395="L7",L395,0))))</f>
        <v>0</v>
      </c>
      <c r="BO395" s="910">
        <f t="shared" si="1003"/>
        <v>6</v>
      </c>
      <c r="BP395" s="912" t="str">
        <f t="shared" si="970"/>
        <v>BUKU PEMBANTU LS BENDAHARA</v>
      </c>
      <c r="BQ395" s="913">
        <f t="shared" ref="BQ395:BQ458" si="1024">IF(E395="C2",L395,IF(E395="I1",L395,IF(E395="I2",L395,IF(E395="M9",L395,IF(E395="M3",L395,IF(E395="K3",L395,IF(E395="R1",L395,IF(E395="L6",L395,0))))))))</f>
        <v>0</v>
      </c>
      <c r="BR395" s="702">
        <v>7</v>
      </c>
      <c r="BS395" s="650" t="str">
        <f t="shared" si="971"/>
        <v>BUKU PEMBANTU UANG MUKA PERJADIN</v>
      </c>
      <c r="BT395" s="651">
        <f t="shared" ref="BT395:BT458" si="1025">IF(E395="K1",L395,IF(E395="K2",L395,0))</f>
        <v>0</v>
      </c>
      <c r="BU395" s="650">
        <f t="shared" si="1004"/>
        <v>7</v>
      </c>
      <c r="BV395" s="649" t="str">
        <f t="shared" si="972"/>
        <v>BUKU PEMBANTU UANG MUKA PERJADIN</v>
      </c>
      <c r="BW395" s="709">
        <f t="shared" ref="BW395:BW458" si="1026">IF(E395="K3",L395,IF(E395="K4",L395,0))</f>
        <v>0</v>
      </c>
      <c r="BX395" s="873">
        <v>8</v>
      </c>
      <c r="BY395" s="874" t="str">
        <f t="shared" si="973"/>
        <v>BUKU PEMBANTU PAJAK UP</v>
      </c>
      <c r="BZ395" s="875">
        <f t="shared" si="992"/>
        <v>0</v>
      </c>
      <c r="CA395" s="876">
        <f t="shared" si="1005"/>
        <v>8</v>
      </c>
      <c r="CB395" s="874" t="str">
        <f t="shared" si="974"/>
        <v>BUKU PEMBANTU PAJAK UP</v>
      </c>
      <c r="CC395" s="877">
        <f t="shared" si="997"/>
        <v>0</v>
      </c>
      <c r="CD395" s="805">
        <v>9</v>
      </c>
      <c r="CE395" s="806" t="str">
        <f t="shared" si="975"/>
        <v>BUKU PEMBANTU BUNGA REKENING</v>
      </c>
      <c r="CF395" s="807">
        <f t="shared" ref="CF395:CF458" si="1027">IF(E395="L1",L395,IF(E395="R1",L395,0))</f>
        <v>0</v>
      </c>
      <c r="CG395" s="806">
        <f t="shared" si="1006"/>
        <v>9</v>
      </c>
      <c r="CH395" s="806" t="str">
        <f t="shared" si="976"/>
        <v>BUKU PEMBANTU BUNGA REKENING</v>
      </c>
      <c r="CI395" s="808">
        <f t="shared" ref="CI395:CI458" si="1028">IF(E395="L2",L395,IF(E395="L3",L395,0))</f>
        <v>0</v>
      </c>
      <c r="CJ395" s="835">
        <v>10</v>
      </c>
      <c r="CK395" s="836" t="str">
        <f t="shared" si="977"/>
        <v>BUKU PEMBANTU PAJAK UP &amp; LS</v>
      </c>
      <c r="CL395" s="837">
        <f t="shared" si="978"/>
        <v>0</v>
      </c>
      <c r="CM395" s="836">
        <f t="shared" si="1007"/>
        <v>10</v>
      </c>
      <c r="CN395" s="836" t="str">
        <f t="shared" si="979"/>
        <v>BUKU PEMBANTU PAJAK UP &amp; LS</v>
      </c>
      <c r="CO395" s="838">
        <f t="shared" si="980"/>
        <v>0</v>
      </c>
      <c r="CP395" s="786">
        <f t="shared" si="981"/>
        <v>0</v>
      </c>
      <c r="CQ395" s="787">
        <f t="shared" si="982"/>
        <v>0</v>
      </c>
      <c r="CR395" s="782">
        <f t="shared" si="983"/>
        <v>0</v>
      </c>
      <c r="CS395" s="733">
        <v>11</v>
      </c>
      <c r="CT395" s="734" t="str">
        <f t="shared" si="984"/>
        <v>BUKU PENGESAHAN BELANJA</v>
      </c>
      <c r="CU395" s="735">
        <f t="shared" si="985"/>
        <v>0</v>
      </c>
      <c r="CV395" s="734">
        <f t="shared" si="1008"/>
        <v>11</v>
      </c>
      <c r="CW395" s="736" t="str">
        <f t="shared" si="986"/>
        <v>BUKU PENGESAHAN BELANJA</v>
      </c>
      <c r="CX395" s="737">
        <f t="shared" si="987"/>
        <v>0</v>
      </c>
      <c r="CY395" s="769">
        <v>12</v>
      </c>
      <c r="CZ395" s="770" t="str">
        <f t="shared" ref="CZ395:CZ458" si="1029">IF(CY395="","",VLOOKUP(CY395,Nama_Buku,2))</f>
        <v>BUKU PENGEMBALIAN BELANJA</v>
      </c>
      <c r="DA395" s="771">
        <f t="shared" si="991"/>
        <v>0</v>
      </c>
      <c r="DB395" s="770">
        <f t="shared" si="990"/>
        <v>12</v>
      </c>
      <c r="DC395" s="770" t="str">
        <f t="shared" si="988"/>
        <v>BUKU PENGEMBALIAN BELANJA</v>
      </c>
      <c r="DD395" s="772">
        <f t="shared" si="989"/>
        <v>0</v>
      </c>
    </row>
    <row r="396" spans="2:108" ht="11.25" customHeight="1" x14ac:dyDescent="0.2">
      <c r="B396" s="63"/>
      <c r="C396" s="690"/>
      <c r="D396" s="540"/>
      <c r="E396" s="650"/>
      <c r="F396" s="541"/>
      <c r="G396" s="649"/>
      <c r="H396" s="650"/>
      <c r="I396" s="542"/>
      <c r="J396" s="650"/>
      <c r="K396" s="650"/>
      <c r="L396" s="529"/>
      <c r="M396" s="543"/>
      <c r="N396" s="543"/>
      <c r="O396" s="651">
        <f t="shared" ref="O396:O459" si="1030">IF(E396="A",L396,IF(E396="B",L396,IF(E396="C1",L396,IF(E396="D1",L396,IF(E396="E",L396,IF(E396="F",L396,IF(E396="G1",L396,IF(E396="G2",L396,IF(E396="R1",L396,IF(E396="L4",L396,IF(E396="R2",L396,IF(E396="l7",L396,0))))))))))))</f>
        <v>0</v>
      </c>
      <c r="P396" s="1090">
        <f t="shared" ref="P396:P459" si="1031">IF(E396="J1",L396,IF(E396="J2",L396,IF(E396="J4",L396,IF(E396="K1",L396,IF(E396="K2",L396,IF(E396="K4",L396,IF(E396="L1",L396,IF(E396="M1",L396,IF(E396="M6",L396,IF(E396="M6",L396,0))))))))))</f>
        <v>0</v>
      </c>
      <c r="Q396" s="641">
        <f t="shared" si="1009"/>
        <v>0</v>
      </c>
      <c r="R396" s="640">
        <v>1</v>
      </c>
      <c r="S396" s="640" t="str">
        <f t="shared" si="1010"/>
        <v>BUKU KAS UMUM</v>
      </c>
      <c r="T396" s="641">
        <f t="shared" si="1011"/>
        <v>0</v>
      </c>
      <c r="U396" s="641">
        <f t="shared" si="1012"/>
        <v>0</v>
      </c>
      <c r="V396" s="641">
        <f t="shared" si="1013"/>
        <v>0</v>
      </c>
      <c r="W396" s="1082">
        <f t="shared" ref="W396:W459" si="1032">IF(E396="K2",L396,IF(E396="K3",L396,IF(E396="K4",L396,IF(E396="L2",L396,IF(E396="L3",L396,IF(E396="M2",L396,IF(E396="M3",L396,IF(E396="M7",L396,IF(E396="L5",L396,IF(E396="L6",L396,0))))))))))</f>
        <v>0</v>
      </c>
      <c r="X396" s="641">
        <f t="shared" si="1014"/>
        <v>0</v>
      </c>
      <c r="Y396" s="640">
        <f t="shared" ref="Y396:Y459" si="1033">R396</f>
        <v>1</v>
      </c>
      <c r="Z396" s="640" t="str">
        <f t="shared" si="1015"/>
        <v>BUKU KAS UMUM</v>
      </c>
      <c r="AA396" s="1083">
        <f t="shared" si="1016"/>
        <v>0</v>
      </c>
      <c r="AB396" s="1055">
        <v>10</v>
      </c>
      <c r="AC396" s="1056" t="str">
        <f t="shared" ref="AC396:AC459" si="1034">IF(AB396="","",VLOOKUP(AB396,Nama_Buku,2))</f>
        <v>BUKU PEMBANTU PAJAK UP &amp; LS</v>
      </c>
      <c r="AD396" s="1057">
        <f t="shared" ref="AD396:AD459" si="1035">IF(E396="B",L396,IF(E396="C1",L396,IF(E396="D1",L396,IF(E396="J1",-L396,IF(E396="J2",-L396,IF(E396="L1",L396,IF(E396="M1",L396,IF(E396="M4",L396,IF(E396="M8",L396,IF(E396="R2",L396,0))))))))))</f>
        <v>0</v>
      </c>
      <c r="AE396" s="1057">
        <f t="shared" ref="AE396:AE459" si="1036">IF(E396="K1",-L396,IF(E396="K2",-L396,))</f>
        <v>0</v>
      </c>
      <c r="AF396" s="1057">
        <f t="shared" ref="AF396:AF459" si="1037">AVERAGE(AD396+AE396)</f>
        <v>0</v>
      </c>
      <c r="AG396" s="1057">
        <f t="shared" ref="AG396:AG459" si="1038">IF(E396="C2",L396,IF(E396="D2",L396,IF(E396="H1",L396,IF(E396="H2",L396,IF(E396="I1",L396,IF(E396="I2",L396,IF(E396="J4",-L396,IF(E396="K4",-L396,0))))))))</f>
        <v>0</v>
      </c>
      <c r="AH396" s="1057">
        <f t="shared" ref="AH396:AH459" si="1039">IF(E396="L2",L396,IF(E396="L3",L396,IF(E396="M2",L396,IF(E396="M3",L396,IF(E396="M5",L396,IF(E396="N1",L396,IF(E396="N2",L396,0)))))))</f>
        <v>0</v>
      </c>
      <c r="AI396" s="1058">
        <f t="shared" si="998"/>
        <v>10</v>
      </c>
      <c r="AJ396" s="1058" t="str">
        <f t="shared" ref="AJ396:AJ459" si="1040">IF(AI396="","",VLOOKUP(AI396,Nama_Buku,2))</f>
        <v>BUKU PEMBANTU PAJAK UP &amp; LS</v>
      </c>
      <c r="AK396" s="1059">
        <f t="shared" si="1017"/>
        <v>0</v>
      </c>
      <c r="AL396" s="1014">
        <v>2</v>
      </c>
      <c r="AM396" s="1015" t="str">
        <f t="shared" ref="AM396:AM459" si="1041">IF(AL396="","",VLOOKUP(AL396,Nama_Buku,2))</f>
        <v>BUKU PEMBANTU KAS TUNAI</v>
      </c>
      <c r="AN396" s="1016">
        <f t="shared" si="1018"/>
        <v>0</v>
      </c>
      <c r="AO396" s="1015">
        <f t="shared" si="999"/>
        <v>2</v>
      </c>
      <c r="AP396" s="1015" t="str">
        <f t="shared" ref="AP396:AP459" si="1042">IF(AO396="","",VLOOKUP(AO396,Nama_Buku,2))</f>
        <v>BUKU PEMBANTU KAS TUNAI</v>
      </c>
      <c r="AQ396" s="1017">
        <f t="shared" si="993"/>
        <v>0</v>
      </c>
      <c r="AR396" s="979">
        <v>3</v>
      </c>
      <c r="AS396" s="980" t="str">
        <f t="shared" ref="AS396:AS459" si="1043">IF(AR396="","",VLOOKUP(AR396,Nama_Buku,2))</f>
        <v>BUKU PEMBANTU BANK</v>
      </c>
      <c r="AT396" s="981">
        <f t="shared" si="1019"/>
        <v>0</v>
      </c>
      <c r="AU396" s="981">
        <f t="shared" si="1020"/>
        <v>0</v>
      </c>
      <c r="AV396" s="982">
        <f t="shared" ref="AV396:AV459" si="1044">IF(E396="M3",L396,IF(E396="N2",L396,IF(E396="M9",L396,0)))</f>
        <v>0</v>
      </c>
      <c r="AW396" s="983">
        <f t="shared" si="1000"/>
        <v>3</v>
      </c>
      <c r="AX396" s="980" t="str">
        <f t="shared" ref="AX396:AX459" si="1045">IF(AW396="","",VLOOKUP(AW396,Nama_Buku,2))</f>
        <v>BUKU PEMBANTU BANK</v>
      </c>
      <c r="AY396" s="984">
        <f t="shared" si="1021"/>
        <v>0</v>
      </c>
      <c r="AZ396" s="702">
        <v>4</v>
      </c>
      <c r="BA396" s="649" t="str">
        <f t="shared" ref="BA396:BA459" si="1046">IF(AZ396="","",VLOOKUP(AZ396,Nama_Buku,2))</f>
        <v>BUKU PEMBANTU BPP</v>
      </c>
      <c r="BB396" s="651">
        <f t="shared" si="994"/>
        <v>0</v>
      </c>
      <c r="BC396" s="650">
        <f t="shared" si="1001"/>
        <v>4</v>
      </c>
      <c r="BD396" s="649" t="str">
        <f t="shared" ref="BD396:BD459" si="1047">IF(BC396="","",VLOOKUP(BC396,Nama_Buku,2))</f>
        <v>BUKU PEMBANTU BPP</v>
      </c>
      <c r="BE396" s="709">
        <f t="shared" si="995"/>
        <v>0</v>
      </c>
      <c r="BF396" s="944">
        <v>5</v>
      </c>
      <c r="BG396" s="945" t="str">
        <f t="shared" ref="BG396:BG459" si="1048">IF(BF396="","",VLOOKUP(BF396,Nama_Buku,2))</f>
        <v>BUKU PEMBANTU UANG PERSEDIAAN</v>
      </c>
      <c r="BH396" s="946">
        <f t="shared" si="1022"/>
        <v>0</v>
      </c>
      <c r="BI396" s="945">
        <f t="shared" si="1002"/>
        <v>5</v>
      </c>
      <c r="BJ396" s="947" t="str">
        <f t="shared" ref="BJ396:BJ459" si="1049">IF(BI396="","",VLOOKUP(BI396,Nama_Buku,2))</f>
        <v>BUKU PEMBANTU UANG PERSEDIAAN</v>
      </c>
      <c r="BK396" s="948">
        <f t="shared" si="996"/>
        <v>0</v>
      </c>
      <c r="BL396" s="909">
        <v>6</v>
      </c>
      <c r="BM396" s="910" t="str">
        <f t="shared" ref="BM396:BM459" si="1050">IF(BL396="","",VLOOKUP(BL396,Nama_Buku,2))</f>
        <v>BUKU PEMBANTU LS BENDAHARA</v>
      </c>
      <c r="BN396" s="911">
        <f t="shared" si="1023"/>
        <v>0</v>
      </c>
      <c r="BO396" s="910">
        <f t="shared" si="1003"/>
        <v>6</v>
      </c>
      <c r="BP396" s="912" t="str">
        <f t="shared" ref="BP396:BP459" si="1051">IF(BO396="","",VLOOKUP(BO396,Nama_Buku,2))</f>
        <v>BUKU PEMBANTU LS BENDAHARA</v>
      </c>
      <c r="BQ396" s="913">
        <f t="shared" si="1024"/>
        <v>0</v>
      </c>
      <c r="BR396" s="702">
        <v>7</v>
      </c>
      <c r="BS396" s="650" t="str">
        <f t="shared" ref="BS396:BS459" si="1052">IF(BR396="","",VLOOKUP(BR396,Nama_Buku,2))</f>
        <v>BUKU PEMBANTU UANG MUKA PERJADIN</v>
      </c>
      <c r="BT396" s="651">
        <f t="shared" si="1025"/>
        <v>0</v>
      </c>
      <c r="BU396" s="650">
        <f t="shared" si="1004"/>
        <v>7</v>
      </c>
      <c r="BV396" s="649" t="str">
        <f t="shared" ref="BV396:BV459" si="1053">IF(BU396="","",VLOOKUP(BU396,Nama_Buku,2))</f>
        <v>BUKU PEMBANTU UANG MUKA PERJADIN</v>
      </c>
      <c r="BW396" s="709">
        <f t="shared" si="1026"/>
        <v>0</v>
      </c>
      <c r="BX396" s="873">
        <v>8</v>
      </c>
      <c r="BY396" s="874" t="str">
        <f t="shared" ref="BY396:BY459" si="1054">IF(BX396="","",VLOOKUP(BX396,Nama_Buku,2))</f>
        <v>BUKU PEMBANTU PAJAK UP</v>
      </c>
      <c r="BZ396" s="875">
        <f t="shared" si="992"/>
        <v>0</v>
      </c>
      <c r="CA396" s="876">
        <f t="shared" si="1005"/>
        <v>8</v>
      </c>
      <c r="CB396" s="874" t="str">
        <f t="shared" ref="CB396:CB459" si="1055">IF(CA396="","",VLOOKUP(CA396,Nama_Buku,2))</f>
        <v>BUKU PEMBANTU PAJAK UP</v>
      </c>
      <c r="CC396" s="877">
        <f t="shared" si="997"/>
        <v>0</v>
      </c>
      <c r="CD396" s="805">
        <v>9</v>
      </c>
      <c r="CE396" s="806" t="str">
        <f t="shared" ref="CE396:CE459" si="1056">IF(CD396="","",VLOOKUP(CD396,Nama_Buku,2))</f>
        <v>BUKU PEMBANTU BUNGA REKENING</v>
      </c>
      <c r="CF396" s="807">
        <f t="shared" si="1027"/>
        <v>0</v>
      </c>
      <c r="CG396" s="806">
        <f t="shared" si="1006"/>
        <v>9</v>
      </c>
      <c r="CH396" s="806" t="str">
        <f t="shared" ref="CH396:CH459" si="1057">IF(CG396="","",VLOOKUP(CG396,Nama_Buku,2))</f>
        <v>BUKU PEMBANTU BUNGA REKENING</v>
      </c>
      <c r="CI396" s="808">
        <f t="shared" si="1028"/>
        <v>0</v>
      </c>
      <c r="CJ396" s="835">
        <v>10</v>
      </c>
      <c r="CK396" s="836" t="str">
        <f t="shared" ref="CK396:CK459" si="1058">IF(CJ396="","",VLOOKUP(CJ396,Nama_Buku,2))</f>
        <v>BUKU PEMBANTU PAJAK UP &amp; LS</v>
      </c>
      <c r="CL396" s="837">
        <f t="shared" ref="CL396:CL459" si="1059">IF(E396="M1",L396,IF(E396="M4",L396,IF(E396="M6",L396,IF(E396="M8",L396,0))))</f>
        <v>0</v>
      </c>
      <c r="CM396" s="836">
        <f t="shared" si="1007"/>
        <v>10</v>
      </c>
      <c r="CN396" s="836" t="str">
        <f t="shared" ref="CN396:CN459" si="1060">IF(CM396="","",VLOOKUP(CM396,Nama_Buku,2))</f>
        <v>BUKU PEMBANTU PAJAK UP &amp; LS</v>
      </c>
      <c r="CO396" s="838">
        <f t="shared" ref="CO396:CO459" si="1061">IF(E396="M2",L396,IF(E396="M3",L396,IF(E396="M5",L396,IF(E396="M7",L396,IF(E396="M9",L396,0)))))</f>
        <v>0</v>
      </c>
      <c r="CP396" s="786">
        <f t="shared" ref="CP396:CP459" si="1062">IF(E396="H1",L396,IF(E396="H2",L396,IF(E396="J3",L396,IF(E396="K3",L396,0))))</f>
        <v>0</v>
      </c>
      <c r="CQ396" s="787">
        <f t="shared" ref="CQ396:CQ459" si="1063">IF(E396="H1",M396,IF(E396="H2",M396,IF(E396="J3",M396,0)))</f>
        <v>0</v>
      </c>
      <c r="CR396" s="782">
        <f t="shared" ref="CR396:CR459" si="1064">IF(E396="H1",N396,IF(E396="H2",N396,IF(E396="J3",N396,0)))</f>
        <v>0</v>
      </c>
      <c r="CS396" s="733">
        <v>11</v>
      </c>
      <c r="CT396" s="734" t="str">
        <f t="shared" ref="CT396:CT459" si="1065">IF(CS396="","",VLOOKUP(CS396,Nama_Buku,2))</f>
        <v>BUKU PENGESAHAN BELANJA</v>
      </c>
      <c r="CU396" s="735">
        <f t="shared" ref="CU396:CU459" si="1066">IF(E396="C2",L396,IF(E396="I1",L396,IF(E396="I2",L396,IF(E396="K3",L396,IF(E396="M3",L396,IF(E396="M9",L396,0))))))</f>
        <v>0</v>
      </c>
      <c r="CV396" s="734">
        <f t="shared" si="1008"/>
        <v>11</v>
      </c>
      <c r="CW396" s="736" t="str">
        <f t="shared" ref="CW396:CW459" si="1067">IF(CV396="","",VLOOKUP(CV396,Nama_Buku,2))</f>
        <v>BUKU PENGESAHAN BELANJA</v>
      </c>
      <c r="CX396" s="737">
        <f t="shared" ref="CX396:CX459" si="1068">IF(E396="C3",L396,0)</f>
        <v>0</v>
      </c>
      <c r="CY396" s="769">
        <v>12</v>
      </c>
      <c r="CZ396" s="770" t="str">
        <f t="shared" si="1029"/>
        <v>BUKU PENGEMBALIAN BELANJA</v>
      </c>
      <c r="DA396" s="771">
        <f t="shared" si="991"/>
        <v>0</v>
      </c>
      <c r="DB396" s="770">
        <f t="shared" si="990"/>
        <v>12</v>
      </c>
      <c r="DC396" s="770" t="str">
        <f t="shared" ref="DC396:DC459" si="1069">IF(DB396="","",VLOOKUP(DB396,Nama_Buku,2))</f>
        <v>BUKU PENGEMBALIAN BELANJA</v>
      </c>
      <c r="DD396" s="772">
        <f t="shared" ref="DD396:DD459" si="1070">IF(E396="L5",L396,IF(E396="L5",L396,0))</f>
        <v>0</v>
      </c>
    </row>
    <row r="397" spans="2:108" ht="11.25" customHeight="1" x14ac:dyDescent="0.2">
      <c r="B397" s="63"/>
      <c r="C397" s="690"/>
      <c r="D397" s="540"/>
      <c r="E397" s="650"/>
      <c r="F397" s="541"/>
      <c r="G397" s="649"/>
      <c r="H397" s="650"/>
      <c r="I397" s="542"/>
      <c r="J397" s="650"/>
      <c r="K397" s="650"/>
      <c r="L397" s="529"/>
      <c r="M397" s="543"/>
      <c r="N397" s="543"/>
      <c r="O397" s="651">
        <f t="shared" si="1030"/>
        <v>0</v>
      </c>
      <c r="P397" s="1090">
        <f t="shared" si="1031"/>
        <v>0</v>
      </c>
      <c r="Q397" s="641">
        <f t="shared" si="1009"/>
        <v>0</v>
      </c>
      <c r="R397" s="640">
        <v>1</v>
      </c>
      <c r="S397" s="640" t="str">
        <f t="shared" si="1010"/>
        <v>BUKU KAS UMUM</v>
      </c>
      <c r="T397" s="641">
        <f t="shared" si="1011"/>
        <v>0</v>
      </c>
      <c r="U397" s="641">
        <f t="shared" si="1012"/>
        <v>0</v>
      </c>
      <c r="V397" s="641">
        <f t="shared" si="1013"/>
        <v>0</v>
      </c>
      <c r="W397" s="1082">
        <f t="shared" si="1032"/>
        <v>0</v>
      </c>
      <c r="X397" s="641">
        <f t="shared" si="1014"/>
        <v>0</v>
      </c>
      <c r="Y397" s="640">
        <f t="shared" si="1033"/>
        <v>1</v>
      </c>
      <c r="Z397" s="640" t="str">
        <f t="shared" si="1015"/>
        <v>BUKU KAS UMUM</v>
      </c>
      <c r="AA397" s="1083">
        <f t="shared" si="1016"/>
        <v>0</v>
      </c>
      <c r="AB397" s="1055">
        <v>10</v>
      </c>
      <c r="AC397" s="1056" t="str">
        <f t="shared" si="1034"/>
        <v>BUKU PEMBANTU PAJAK UP &amp; LS</v>
      </c>
      <c r="AD397" s="1057">
        <f t="shared" si="1035"/>
        <v>0</v>
      </c>
      <c r="AE397" s="1057">
        <f t="shared" si="1036"/>
        <v>0</v>
      </c>
      <c r="AF397" s="1057">
        <f t="shared" si="1037"/>
        <v>0</v>
      </c>
      <c r="AG397" s="1057">
        <f t="shared" si="1038"/>
        <v>0</v>
      </c>
      <c r="AH397" s="1057">
        <f t="shared" si="1039"/>
        <v>0</v>
      </c>
      <c r="AI397" s="1058">
        <f t="shared" si="998"/>
        <v>10</v>
      </c>
      <c r="AJ397" s="1058" t="str">
        <f t="shared" si="1040"/>
        <v>BUKU PEMBANTU PAJAK UP &amp; LS</v>
      </c>
      <c r="AK397" s="1059">
        <f t="shared" si="1017"/>
        <v>0</v>
      </c>
      <c r="AL397" s="1014">
        <v>2</v>
      </c>
      <c r="AM397" s="1015" t="str">
        <f t="shared" si="1041"/>
        <v>BUKU PEMBANTU KAS TUNAI</v>
      </c>
      <c r="AN397" s="1016">
        <f t="shared" si="1018"/>
        <v>0</v>
      </c>
      <c r="AO397" s="1015">
        <f t="shared" si="999"/>
        <v>2</v>
      </c>
      <c r="AP397" s="1015" t="str">
        <f t="shared" si="1042"/>
        <v>BUKU PEMBANTU KAS TUNAI</v>
      </c>
      <c r="AQ397" s="1017">
        <f t="shared" si="993"/>
        <v>0</v>
      </c>
      <c r="AR397" s="979">
        <v>3</v>
      </c>
      <c r="AS397" s="980" t="str">
        <f t="shared" si="1043"/>
        <v>BUKU PEMBANTU BANK</v>
      </c>
      <c r="AT397" s="981">
        <f t="shared" si="1019"/>
        <v>0</v>
      </c>
      <c r="AU397" s="981">
        <f t="shared" si="1020"/>
        <v>0</v>
      </c>
      <c r="AV397" s="982">
        <f t="shared" si="1044"/>
        <v>0</v>
      </c>
      <c r="AW397" s="983">
        <f t="shared" si="1000"/>
        <v>3</v>
      </c>
      <c r="AX397" s="980" t="str">
        <f t="shared" si="1045"/>
        <v>BUKU PEMBANTU BANK</v>
      </c>
      <c r="AY397" s="984">
        <f t="shared" si="1021"/>
        <v>0</v>
      </c>
      <c r="AZ397" s="702">
        <v>4</v>
      </c>
      <c r="BA397" s="649" t="str">
        <f t="shared" si="1046"/>
        <v>BUKU PEMBANTU BPP</v>
      </c>
      <c r="BB397" s="651">
        <f t="shared" si="994"/>
        <v>0</v>
      </c>
      <c r="BC397" s="650">
        <f t="shared" si="1001"/>
        <v>4</v>
      </c>
      <c r="BD397" s="649" t="str">
        <f t="shared" si="1047"/>
        <v>BUKU PEMBANTU BPP</v>
      </c>
      <c r="BE397" s="709">
        <f t="shared" si="995"/>
        <v>0</v>
      </c>
      <c r="BF397" s="944">
        <v>5</v>
      </c>
      <c r="BG397" s="945" t="str">
        <f t="shared" si="1048"/>
        <v>BUKU PEMBANTU UANG PERSEDIAAN</v>
      </c>
      <c r="BH397" s="946">
        <f t="shared" si="1022"/>
        <v>0</v>
      </c>
      <c r="BI397" s="945">
        <f t="shared" si="1002"/>
        <v>5</v>
      </c>
      <c r="BJ397" s="947" t="str">
        <f t="shared" si="1049"/>
        <v>BUKU PEMBANTU UANG PERSEDIAAN</v>
      </c>
      <c r="BK397" s="948">
        <f t="shared" si="996"/>
        <v>0</v>
      </c>
      <c r="BL397" s="909">
        <v>6</v>
      </c>
      <c r="BM397" s="910" t="str">
        <f t="shared" si="1050"/>
        <v>BUKU PEMBANTU LS BENDAHARA</v>
      </c>
      <c r="BN397" s="911">
        <f t="shared" si="1023"/>
        <v>0</v>
      </c>
      <c r="BO397" s="910">
        <f t="shared" si="1003"/>
        <v>6</v>
      </c>
      <c r="BP397" s="912" t="str">
        <f t="shared" si="1051"/>
        <v>BUKU PEMBANTU LS BENDAHARA</v>
      </c>
      <c r="BQ397" s="913">
        <f t="shared" si="1024"/>
        <v>0</v>
      </c>
      <c r="BR397" s="702">
        <v>7</v>
      </c>
      <c r="BS397" s="650" t="str">
        <f t="shared" si="1052"/>
        <v>BUKU PEMBANTU UANG MUKA PERJADIN</v>
      </c>
      <c r="BT397" s="651">
        <f t="shared" si="1025"/>
        <v>0</v>
      </c>
      <c r="BU397" s="650">
        <f t="shared" si="1004"/>
        <v>7</v>
      </c>
      <c r="BV397" s="649" t="str">
        <f t="shared" si="1053"/>
        <v>BUKU PEMBANTU UANG MUKA PERJADIN</v>
      </c>
      <c r="BW397" s="709">
        <f t="shared" si="1026"/>
        <v>0</v>
      </c>
      <c r="BX397" s="873">
        <v>8</v>
      </c>
      <c r="BY397" s="874" t="str">
        <f t="shared" si="1054"/>
        <v>BUKU PEMBANTU PAJAK UP</v>
      </c>
      <c r="BZ397" s="875">
        <f t="shared" si="992"/>
        <v>0</v>
      </c>
      <c r="CA397" s="876">
        <f t="shared" si="1005"/>
        <v>8</v>
      </c>
      <c r="CB397" s="874" t="str">
        <f t="shared" si="1055"/>
        <v>BUKU PEMBANTU PAJAK UP</v>
      </c>
      <c r="CC397" s="877">
        <f t="shared" si="997"/>
        <v>0</v>
      </c>
      <c r="CD397" s="805">
        <v>9</v>
      </c>
      <c r="CE397" s="806" t="str">
        <f t="shared" si="1056"/>
        <v>BUKU PEMBANTU BUNGA REKENING</v>
      </c>
      <c r="CF397" s="807">
        <f t="shared" si="1027"/>
        <v>0</v>
      </c>
      <c r="CG397" s="806">
        <f t="shared" si="1006"/>
        <v>9</v>
      </c>
      <c r="CH397" s="806" t="str">
        <f t="shared" si="1057"/>
        <v>BUKU PEMBANTU BUNGA REKENING</v>
      </c>
      <c r="CI397" s="808">
        <f t="shared" si="1028"/>
        <v>0</v>
      </c>
      <c r="CJ397" s="835">
        <v>10</v>
      </c>
      <c r="CK397" s="836" t="str">
        <f t="shared" si="1058"/>
        <v>BUKU PEMBANTU PAJAK UP &amp; LS</v>
      </c>
      <c r="CL397" s="837">
        <f t="shared" si="1059"/>
        <v>0</v>
      </c>
      <c r="CM397" s="836">
        <f t="shared" si="1007"/>
        <v>10</v>
      </c>
      <c r="CN397" s="836" t="str">
        <f t="shared" si="1060"/>
        <v>BUKU PEMBANTU PAJAK UP &amp; LS</v>
      </c>
      <c r="CO397" s="838">
        <f t="shared" si="1061"/>
        <v>0</v>
      </c>
      <c r="CP397" s="786">
        <f t="shared" si="1062"/>
        <v>0</v>
      </c>
      <c r="CQ397" s="787">
        <f t="shared" si="1063"/>
        <v>0</v>
      </c>
      <c r="CR397" s="782">
        <f t="shared" si="1064"/>
        <v>0</v>
      </c>
      <c r="CS397" s="733">
        <v>11</v>
      </c>
      <c r="CT397" s="734" t="str">
        <f t="shared" si="1065"/>
        <v>BUKU PENGESAHAN BELANJA</v>
      </c>
      <c r="CU397" s="735">
        <f t="shared" si="1066"/>
        <v>0</v>
      </c>
      <c r="CV397" s="734">
        <f t="shared" si="1008"/>
        <v>11</v>
      </c>
      <c r="CW397" s="736" t="str">
        <f t="shared" si="1067"/>
        <v>BUKU PENGESAHAN BELANJA</v>
      </c>
      <c r="CX397" s="737">
        <f t="shared" si="1068"/>
        <v>0</v>
      </c>
      <c r="CY397" s="769">
        <v>12</v>
      </c>
      <c r="CZ397" s="770" t="str">
        <f t="shared" si="1029"/>
        <v>BUKU PENGEMBALIAN BELANJA</v>
      </c>
      <c r="DA397" s="771">
        <f t="shared" si="991"/>
        <v>0</v>
      </c>
      <c r="DB397" s="770">
        <f t="shared" si="990"/>
        <v>12</v>
      </c>
      <c r="DC397" s="770" t="str">
        <f t="shared" si="1069"/>
        <v>BUKU PENGEMBALIAN BELANJA</v>
      </c>
      <c r="DD397" s="772">
        <f t="shared" si="1070"/>
        <v>0</v>
      </c>
    </row>
    <row r="398" spans="2:108" ht="11.25" customHeight="1" x14ac:dyDescent="0.2">
      <c r="B398" s="63"/>
      <c r="C398" s="690"/>
      <c r="D398" s="540"/>
      <c r="E398" s="650"/>
      <c r="F398" s="541"/>
      <c r="G398" s="649"/>
      <c r="H398" s="650"/>
      <c r="I398" s="542"/>
      <c r="J398" s="650"/>
      <c r="K398" s="650"/>
      <c r="L398" s="529"/>
      <c r="M398" s="543"/>
      <c r="N398" s="543"/>
      <c r="O398" s="651">
        <f t="shared" si="1030"/>
        <v>0</v>
      </c>
      <c r="P398" s="1090">
        <f t="shared" si="1031"/>
        <v>0</v>
      </c>
      <c r="Q398" s="641">
        <f t="shared" si="1009"/>
        <v>0</v>
      </c>
      <c r="R398" s="640">
        <v>1</v>
      </c>
      <c r="S398" s="640" t="str">
        <f t="shared" si="1010"/>
        <v>BUKU KAS UMUM</v>
      </c>
      <c r="T398" s="641">
        <f t="shared" si="1011"/>
        <v>0</v>
      </c>
      <c r="U398" s="641">
        <f t="shared" si="1012"/>
        <v>0</v>
      </c>
      <c r="V398" s="641">
        <f t="shared" si="1013"/>
        <v>0</v>
      </c>
      <c r="W398" s="1082">
        <f t="shared" si="1032"/>
        <v>0</v>
      </c>
      <c r="X398" s="641">
        <f t="shared" si="1014"/>
        <v>0</v>
      </c>
      <c r="Y398" s="640">
        <f t="shared" si="1033"/>
        <v>1</v>
      </c>
      <c r="Z398" s="640" t="str">
        <f t="shared" si="1015"/>
        <v>BUKU KAS UMUM</v>
      </c>
      <c r="AA398" s="1083">
        <f t="shared" si="1016"/>
        <v>0</v>
      </c>
      <c r="AB398" s="1055">
        <v>10</v>
      </c>
      <c r="AC398" s="1056" t="str">
        <f t="shared" si="1034"/>
        <v>BUKU PEMBANTU PAJAK UP &amp; LS</v>
      </c>
      <c r="AD398" s="1057">
        <f t="shared" si="1035"/>
        <v>0</v>
      </c>
      <c r="AE398" s="1057">
        <f t="shared" si="1036"/>
        <v>0</v>
      </c>
      <c r="AF398" s="1057">
        <f t="shared" si="1037"/>
        <v>0</v>
      </c>
      <c r="AG398" s="1057">
        <f t="shared" si="1038"/>
        <v>0</v>
      </c>
      <c r="AH398" s="1057">
        <f t="shared" si="1039"/>
        <v>0</v>
      </c>
      <c r="AI398" s="1058">
        <f t="shared" si="998"/>
        <v>10</v>
      </c>
      <c r="AJ398" s="1058" t="str">
        <f t="shared" si="1040"/>
        <v>BUKU PEMBANTU PAJAK UP &amp; LS</v>
      </c>
      <c r="AK398" s="1059">
        <f t="shared" si="1017"/>
        <v>0</v>
      </c>
      <c r="AL398" s="1014">
        <v>2</v>
      </c>
      <c r="AM398" s="1015" t="str">
        <f t="shared" si="1041"/>
        <v>BUKU PEMBANTU KAS TUNAI</v>
      </c>
      <c r="AN398" s="1016">
        <f t="shared" si="1018"/>
        <v>0</v>
      </c>
      <c r="AO398" s="1015">
        <f t="shared" si="999"/>
        <v>2</v>
      </c>
      <c r="AP398" s="1015" t="str">
        <f t="shared" si="1042"/>
        <v>BUKU PEMBANTU KAS TUNAI</v>
      </c>
      <c r="AQ398" s="1017">
        <f t="shared" si="993"/>
        <v>0</v>
      </c>
      <c r="AR398" s="979">
        <v>3</v>
      </c>
      <c r="AS398" s="980" t="str">
        <f t="shared" si="1043"/>
        <v>BUKU PEMBANTU BANK</v>
      </c>
      <c r="AT398" s="981">
        <f t="shared" si="1019"/>
        <v>0</v>
      </c>
      <c r="AU398" s="981">
        <f t="shared" si="1020"/>
        <v>0</v>
      </c>
      <c r="AV398" s="982">
        <f t="shared" si="1044"/>
        <v>0</v>
      </c>
      <c r="AW398" s="983">
        <f t="shared" si="1000"/>
        <v>3</v>
      </c>
      <c r="AX398" s="980" t="str">
        <f t="shared" si="1045"/>
        <v>BUKU PEMBANTU BANK</v>
      </c>
      <c r="AY398" s="984">
        <f t="shared" si="1021"/>
        <v>0</v>
      </c>
      <c r="AZ398" s="702">
        <v>4</v>
      </c>
      <c r="BA398" s="649" t="str">
        <f t="shared" si="1046"/>
        <v>BUKU PEMBANTU BPP</v>
      </c>
      <c r="BB398" s="651">
        <f t="shared" si="994"/>
        <v>0</v>
      </c>
      <c r="BC398" s="650">
        <f t="shared" si="1001"/>
        <v>4</v>
      </c>
      <c r="BD398" s="649" t="str">
        <f t="shared" si="1047"/>
        <v>BUKU PEMBANTU BPP</v>
      </c>
      <c r="BE398" s="709">
        <f t="shared" si="995"/>
        <v>0</v>
      </c>
      <c r="BF398" s="944">
        <v>5</v>
      </c>
      <c r="BG398" s="945" t="str">
        <f t="shared" si="1048"/>
        <v>BUKU PEMBANTU UANG PERSEDIAAN</v>
      </c>
      <c r="BH398" s="946">
        <f t="shared" si="1022"/>
        <v>0</v>
      </c>
      <c r="BI398" s="945">
        <f t="shared" si="1002"/>
        <v>5</v>
      </c>
      <c r="BJ398" s="947" t="str">
        <f t="shared" si="1049"/>
        <v>BUKU PEMBANTU UANG PERSEDIAAN</v>
      </c>
      <c r="BK398" s="948">
        <f t="shared" si="996"/>
        <v>0</v>
      </c>
      <c r="BL398" s="909">
        <v>6</v>
      </c>
      <c r="BM398" s="910" t="str">
        <f t="shared" si="1050"/>
        <v>BUKU PEMBANTU LS BENDAHARA</v>
      </c>
      <c r="BN398" s="911">
        <f t="shared" si="1023"/>
        <v>0</v>
      </c>
      <c r="BO398" s="910">
        <f t="shared" si="1003"/>
        <v>6</v>
      </c>
      <c r="BP398" s="912" t="str">
        <f t="shared" si="1051"/>
        <v>BUKU PEMBANTU LS BENDAHARA</v>
      </c>
      <c r="BQ398" s="913">
        <f t="shared" si="1024"/>
        <v>0</v>
      </c>
      <c r="BR398" s="702">
        <v>7</v>
      </c>
      <c r="BS398" s="650" t="str">
        <f t="shared" si="1052"/>
        <v>BUKU PEMBANTU UANG MUKA PERJADIN</v>
      </c>
      <c r="BT398" s="651">
        <f t="shared" si="1025"/>
        <v>0</v>
      </c>
      <c r="BU398" s="650">
        <f t="shared" si="1004"/>
        <v>7</v>
      </c>
      <c r="BV398" s="649" t="str">
        <f t="shared" si="1053"/>
        <v>BUKU PEMBANTU UANG MUKA PERJADIN</v>
      </c>
      <c r="BW398" s="709">
        <f t="shared" si="1026"/>
        <v>0</v>
      </c>
      <c r="BX398" s="873">
        <v>8</v>
      </c>
      <c r="BY398" s="874" t="str">
        <f t="shared" si="1054"/>
        <v>BUKU PEMBANTU PAJAK UP</v>
      </c>
      <c r="BZ398" s="875">
        <f t="shared" si="992"/>
        <v>0</v>
      </c>
      <c r="CA398" s="876">
        <f t="shared" si="1005"/>
        <v>8</v>
      </c>
      <c r="CB398" s="874" t="str">
        <f t="shared" si="1055"/>
        <v>BUKU PEMBANTU PAJAK UP</v>
      </c>
      <c r="CC398" s="877">
        <f t="shared" si="997"/>
        <v>0</v>
      </c>
      <c r="CD398" s="805">
        <v>9</v>
      </c>
      <c r="CE398" s="806" t="str">
        <f t="shared" si="1056"/>
        <v>BUKU PEMBANTU BUNGA REKENING</v>
      </c>
      <c r="CF398" s="807">
        <f t="shared" si="1027"/>
        <v>0</v>
      </c>
      <c r="CG398" s="806">
        <f t="shared" si="1006"/>
        <v>9</v>
      </c>
      <c r="CH398" s="806" t="str">
        <f t="shared" si="1057"/>
        <v>BUKU PEMBANTU BUNGA REKENING</v>
      </c>
      <c r="CI398" s="808">
        <f t="shared" si="1028"/>
        <v>0</v>
      </c>
      <c r="CJ398" s="835">
        <v>10</v>
      </c>
      <c r="CK398" s="836" t="str">
        <f t="shared" si="1058"/>
        <v>BUKU PEMBANTU PAJAK UP &amp; LS</v>
      </c>
      <c r="CL398" s="837">
        <f t="shared" si="1059"/>
        <v>0</v>
      </c>
      <c r="CM398" s="836">
        <f t="shared" si="1007"/>
        <v>10</v>
      </c>
      <c r="CN398" s="836" t="str">
        <f t="shared" si="1060"/>
        <v>BUKU PEMBANTU PAJAK UP &amp; LS</v>
      </c>
      <c r="CO398" s="838">
        <f t="shared" si="1061"/>
        <v>0</v>
      </c>
      <c r="CP398" s="786">
        <f t="shared" si="1062"/>
        <v>0</v>
      </c>
      <c r="CQ398" s="787">
        <f t="shared" si="1063"/>
        <v>0</v>
      </c>
      <c r="CR398" s="782">
        <f t="shared" si="1064"/>
        <v>0</v>
      </c>
      <c r="CS398" s="733">
        <v>11</v>
      </c>
      <c r="CT398" s="734" t="str">
        <f t="shared" si="1065"/>
        <v>BUKU PENGESAHAN BELANJA</v>
      </c>
      <c r="CU398" s="735">
        <f t="shared" si="1066"/>
        <v>0</v>
      </c>
      <c r="CV398" s="734">
        <f t="shared" si="1008"/>
        <v>11</v>
      </c>
      <c r="CW398" s="736" t="str">
        <f t="shared" si="1067"/>
        <v>BUKU PENGESAHAN BELANJA</v>
      </c>
      <c r="CX398" s="737">
        <f t="shared" si="1068"/>
        <v>0</v>
      </c>
      <c r="CY398" s="769">
        <v>12</v>
      </c>
      <c r="CZ398" s="770" t="str">
        <f t="shared" si="1029"/>
        <v>BUKU PENGEMBALIAN BELANJA</v>
      </c>
      <c r="DA398" s="771">
        <f t="shared" si="991"/>
        <v>0</v>
      </c>
      <c r="DB398" s="770">
        <f t="shared" si="990"/>
        <v>12</v>
      </c>
      <c r="DC398" s="770" t="str">
        <f t="shared" si="1069"/>
        <v>BUKU PENGEMBALIAN BELANJA</v>
      </c>
      <c r="DD398" s="772">
        <f t="shared" si="1070"/>
        <v>0</v>
      </c>
    </row>
    <row r="399" spans="2:108" ht="11.25" customHeight="1" x14ac:dyDescent="0.2">
      <c r="B399" s="63"/>
      <c r="C399" s="690"/>
      <c r="D399" s="540"/>
      <c r="E399" s="650"/>
      <c r="F399" s="541"/>
      <c r="G399" s="649"/>
      <c r="H399" s="650"/>
      <c r="I399" s="542"/>
      <c r="J399" s="650"/>
      <c r="K399" s="650"/>
      <c r="L399" s="529"/>
      <c r="M399" s="543"/>
      <c r="N399" s="543"/>
      <c r="O399" s="651">
        <f t="shared" si="1030"/>
        <v>0</v>
      </c>
      <c r="P399" s="1090">
        <f t="shared" si="1031"/>
        <v>0</v>
      </c>
      <c r="Q399" s="641">
        <f t="shared" si="1009"/>
        <v>0</v>
      </c>
      <c r="R399" s="640">
        <v>1</v>
      </c>
      <c r="S399" s="640" t="str">
        <f t="shared" si="1010"/>
        <v>BUKU KAS UMUM</v>
      </c>
      <c r="T399" s="641">
        <f t="shared" si="1011"/>
        <v>0</v>
      </c>
      <c r="U399" s="641">
        <f t="shared" si="1012"/>
        <v>0</v>
      </c>
      <c r="V399" s="641">
        <f t="shared" si="1013"/>
        <v>0</v>
      </c>
      <c r="W399" s="1082">
        <f t="shared" si="1032"/>
        <v>0</v>
      </c>
      <c r="X399" s="641">
        <f t="shared" si="1014"/>
        <v>0</v>
      </c>
      <c r="Y399" s="640">
        <f t="shared" si="1033"/>
        <v>1</v>
      </c>
      <c r="Z399" s="640" t="str">
        <f t="shared" si="1015"/>
        <v>BUKU KAS UMUM</v>
      </c>
      <c r="AA399" s="1083">
        <f t="shared" si="1016"/>
        <v>0</v>
      </c>
      <c r="AB399" s="1055">
        <v>10</v>
      </c>
      <c r="AC399" s="1056" t="str">
        <f t="shared" si="1034"/>
        <v>BUKU PEMBANTU PAJAK UP &amp; LS</v>
      </c>
      <c r="AD399" s="1057">
        <f t="shared" si="1035"/>
        <v>0</v>
      </c>
      <c r="AE399" s="1057">
        <f t="shared" si="1036"/>
        <v>0</v>
      </c>
      <c r="AF399" s="1057">
        <f t="shared" si="1037"/>
        <v>0</v>
      </c>
      <c r="AG399" s="1057">
        <f t="shared" si="1038"/>
        <v>0</v>
      </c>
      <c r="AH399" s="1057">
        <f t="shared" si="1039"/>
        <v>0</v>
      </c>
      <c r="AI399" s="1058">
        <f t="shared" si="998"/>
        <v>10</v>
      </c>
      <c r="AJ399" s="1058" t="str">
        <f t="shared" si="1040"/>
        <v>BUKU PEMBANTU PAJAK UP &amp; LS</v>
      </c>
      <c r="AK399" s="1059">
        <f t="shared" si="1017"/>
        <v>0</v>
      </c>
      <c r="AL399" s="1014">
        <v>2</v>
      </c>
      <c r="AM399" s="1015" t="str">
        <f t="shared" si="1041"/>
        <v>BUKU PEMBANTU KAS TUNAI</v>
      </c>
      <c r="AN399" s="1016">
        <f t="shared" si="1018"/>
        <v>0</v>
      </c>
      <c r="AO399" s="1015">
        <f t="shared" si="999"/>
        <v>2</v>
      </c>
      <c r="AP399" s="1015" t="str">
        <f t="shared" si="1042"/>
        <v>BUKU PEMBANTU KAS TUNAI</v>
      </c>
      <c r="AQ399" s="1017">
        <f t="shared" si="993"/>
        <v>0</v>
      </c>
      <c r="AR399" s="979">
        <v>3</v>
      </c>
      <c r="AS399" s="980" t="str">
        <f t="shared" si="1043"/>
        <v>BUKU PEMBANTU BANK</v>
      </c>
      <c r="AT399" s="981">
        <f t="shared" si="1019"/>
        <v>0</v>
      </c>
      <c r="AU399" s="981">
        <f t="shared" si="1020"/>
        <v>0</v>
      </c>
      <c r="AV399" s="982">
        <f t="shared" si="1044"/>
        <v>0</v>
      </c>
      <c r="AW399" s="983">
        <f t="shared" si="1000"/>
        <v>3</v>
      </c>
      <c r="AX399" s="980" t="str">
        <f t="shared" si="1045"/>
        <v>BUKU PEMBANTU BANK</v>
      </c>
      <c r="AY399" s="984">
        <f t="shared" si="1021"/>
        <v>0</v>
      </c>
      <c r="AZ399" s="702">
        <v>4</v>
      </c>
      <c r="BA399" s="649" t="str">
        <f t="shared" si="1046"/>
        <v>BUKU PEMBANTU BPP</v>
      </c>
      <c r="BB399" s="651">
        <f t="shared" si="994"/>
        <v>0</v>
      </c>
      <c r="BC399" s="650">
        <f t="shared" si="1001"/>
        <v>4</v>
      </c>
      <c r="BD399" s="649" t="str">
        <f t="shared" si="1047"/>
        <v>BUKU PEMBANTU BPP</v>
      </c>
      <c r="BE399" s="709">
        <f t="shared" si="995"/>
        <v>0</v>
      </c>
      <c r="BF399" s="944">
        <v>5</v>
      </c>
      <c r="BG399" s="945" t="str">
        <f t="shared" si="1048"/>
        <v>BUKU PEMBANTU UANG PERSEDIAAN</v>
      </c>
      <c r="BH399" s="946">
        <f t="shared" si="1022"/>
        <v>0</v>
      </c>
      <c r="BI399" s="945">
        <f t="shared" si="1002"/>
        <v>5</v>
      </c>
      <c r="BJ399" s="947" t="str">
        <f t="shared" si="1049"/>
        <v>BUKU PEMBANTU UANG PERSEDIAAN</v>
      </c>
      <c r="BK399" s="948">
        <f t="shared" si="996"/>
        <v>0</v>
      </c>
      <c r="BL399" s="909">
        <v>6</v>
      </c>
      <c r="BM399" s="910" t="str">
        <f t="shared" si="1050"/>
        <v>BUKU PEMBANTU LS BENDAHARA</v>
      </c>
      <c r="BN399" s="911">
        <f t="shared" si="1023"/>
        <v>0</v>
      </c>
      <c r="BO399" s="910">
        <f t="shared" si="1003"/>
        <v>6</v>
      </c>
      <c r="BP399" s="912" t="str">
        <f t="shared" si="1051"/>
        <v>BUKU PEMBANTU LS BENDAHARA</v>
      </c>
      <c r="BQ399" s="913">
        <f t="shared" si="1024"/>
        <v>0</v>
      </c>
      <c r="BR399" s="702">
        <v>7</v>
      </c>
      <c r="BS399" s="650" t="str">
        <f t="shared" si="1052"/>
        <v>BUKU PEMBANTU UANG MUKA PERJADIN</v>
      </c>
      <c r="BT399" s="651">
        <f t="shared" si="1025"/>
        <v>0</v>
      </c>
      <c r="BU399" s="650">
        <f t="shared" si="1004"/>
        <v>7</v>
      </c>
      <c r="BV399" s="649" t="str">
        <f t="shared" si="1053"/>
        <v>BUKU PEMBANTU UANG MUKA PERJADIN</v>
      </c>
      <c r="BW399" s="709">
        <f t="shared" si="1026"/>
        <v>0</v>
      </c>
      <c r="BX399" s="873">
        <v>8</v>
      </c>
      <c r="BY399" s="874" t="str">
        <f t="shared" si="1054"/>
        <v>BUKU PEMBANTU PAJAK UP</v>
      </c>
      <c r="BZ399" s="875">
        <f t="shared" si="992"/>
        <v>0</v>
      </c>
      <c r="CA399" s="876">
        <f t="shared" si="1005"/>
        <v>8</v>
      </c>
      <c r="CB399" s="874" t="str">
        <f t="shared" si="1055"/>
        <v>BUKU PEMBANTU PAJAK UP</v>
      </c>
      <c r="CC399" s="877">
        <f t="shared" si="997"/>
        <v>0</v>
      </c>
      <c r="CD399" s="805">
        <v>9</v>
      </c>
      <c r="CE399" s="806" t="str">
        <f t="shared" si="1056"/>
        <v>BUKU PEMBANTU BUNGA REKENING</v>
      </c>
      <c r="CF399" s="807">
        <f t="shared" si="1027"/>
        <v>0</v>
      </c>
      <c r="CG399" s="806">
        <f t="shared" si="1006"/>
        <v>9</v>
      </c>
      <c r="CH399" s="806" t="str">
        <f t="shared" si="1057"/>
        <v>BUKU PEMBANTU BUNGA REKENING</v>
      </c>
      <c r="CI399" s="808">
        <f t="shared" si="1028"/>
        <v>0</v>
      </c>
      <c r="CJ399" s="835">
        <v>10</v>
      </c>
      <c r="CK399" s="836" t="str">
        <f t="shared" si="1058"/>
        <v>BUKU PEMBANTU PAJAK UP &amp; LS</v>
      </c>
      <c r="CL399" s="837">
        <f t="shared" si="1059"/>
        <v>0</v>
      </c>
      <c r="CM399" s="836">
        <f t="shared" si="1007"/>
        <v>10</v>
      </c>
      <c r="CN399" s="836" t="str">
        <f t="shared" si="1060"/>
        <v>BUKU PEMBANTU PAJAK UP &amp; LS</v>
      </c>
      <c r="CO399" s="838">
        <f t="shared" si="1061"/>
        <v>0</v>
      </c>
      <c r="CP399" s="786">
        <f t="shared" si="1062"/>
        <v>0</v>
      </c>
      <c r="CQ399" s="787">
        <f t="shared" si="1063"/>
        <v>0</v>
      </c>
      <c r="CR399" s="782">
        <f t="shared" si="1064"/>
        <v>0</v>
      </c>
      <c r="CS399" s="733">
        <v>11</v>
      </c>
      <c r="CT399" s="734" t="str">
        <f t="shared" si="1065"/>
        <v>BUKU PENGESAHAN BELANJA</v>
      </c>
      <c r="CU399" s="735">
        <f t="shared" si="1066"/>
        <v>0</v>
      </c>
      <c r="CV399" s="734">
        <f t="shared" si="1008"/>
        <v>11</v>
      </c>
      <c r="CW399" s="736" t="str">
        <f t="shared" si="1067"/>
        <v>BUKU PENGESAHAN BELANJA</v>
      </c>
      <c r="CX399" s="737">
        <f t="shared" si="1068"/>
        <v>0</v>
      </c>
      <c r="CY399" s="769">
        <v>12</v>
      </c>
      <c r="CZ399" s="770" t="str">
        <f t="shared" si="1029"/>
        <v>BUKU PENGEMBALIAN BELANJA</v>
      </c>
      <c r="DA399" s="771">
        <f t="shared" si="991"/>
        <v>0</v>
      </c>
      <c r="DB399" s="770">
        <f t="shared" si="990"/>
        <v>12</v>
      </c>
      <c r="DC399" s="770" t="str">
        <f t="shared" si="1069"/>
        <v>BUKU PENGEMBALIAN BELANJA</v>
      </c>
      <c r="DD399" s="772">
        <f t="shared" si="1070"/>
        <v>0</v>
      </c>
    </row>
    <row r="400" spans="2:108" ht="11.25" customHeight="1" x14ac:dyDescent="0.2">
      <c r="B400" s="63"/>
      <c r="C400" s="690"/>
      <c r="D400" s="540"/>
      <c r="E400" s="650"/>
      <c r="F400" s="541"/>
      <c r="G400" s="649"/>
      <c r="H400" s="650"/>
      <c r="I400" s="542"/>
      <c r="J400" s="650"/>
      <c r="K400" s="650"/>
      <c r="L400" s="529"/>
      <c r="M400" s="543"/>
      <c r="N400" s="543"/>
      <c r="O400" s="651">
        <f t="shared" si="1030"/>
        <v>0</v>
      </c>
      <c r="P400" s="1090">
        <f t="shared" si="1031"/>
        <v>0</v>
      </c>
      <c r="Q400" s="641">
        <f t="shared" si="1009"/>
        <v>0</v>
      </c>
      <c r="R400" s="640">
        <v>1</v>
      </c>
      <c r="S400" s="640" t="str">
        <f t="shared" si="1010"/>
        <v>BUKU KAS UMUM</v>
      </c>
      <c r="T400" s="641">
        <f t="shared" si="1011"/>
        <v>0</v>
      </c>
      <c r="U400" s="641">
        <f t="shared" si="1012"/>
        <v>0</v>
      </c>
      <c r="V400" s="641">
        <f t="shared" si="1013"/>
        <v>0</v>
      </c>
      <c r="W400" s="1082">
        <f t="shared" si="1032"/>
        <v>0</v>
      </c>
      <c r="X400" s="641">
        <f t="shared" si="1014"/>
        <v>0</v>
      </c>
      <c r="Y400" s="640">
        <f t="shared" si="1033"/>
        <v>1</v>
      </c>
      <c r="Z400" s="640" t="str">
        <f t="shared" si="1015"/>
        <v>BUKU KAS UMUM</v>
      </c>
      <c r="AA400" s="1083">
        <f t="shared" si="1016"/>
        <v>0</v>
      </c>
      <c r="AB400" s="1055">
        <v>10</v>
      </c>
      <c r="AC400" s="1056" t="str">
        <f t="shared" si="1034"/>
        <v>BUKU PEMBANTU PAJAK UP &amp; LS</v>
      </c>
      <c r="AD400" s="1057">
        <f t="shared" si="1035"/>
        <v>0</v>
      </c>
      <c r="AE400" s="1057">
        <f t="shared" si="1036"/>
        <v>0</v>
      </c>
      <c r="AF400" s="1057">
        <f t="shared" si="1037"/>
        <v>0</v>
      </c>
      <c r="AG400" s="1057">
        <f t="shared" si="1038"/>
        <v>0</v>
      </c>
      <c r="AH400" s="1057">
        <f t="shared" si="1039"/>
        <v>0</v>
      </c>
      <c r="AI400" s="1058">
        <f t="shared" si="998"/>
        <v>10</v>
      </c>
      <c r="AJ400" s="1058" t="str">
        <f t="shared" si="1040"/>
        <v>BUKU PEMBANTU PAJAK UP &amp; LS</v>
      </c>
      <c r="AK400" s="1059">
        <f t="shared" si="1017"/>
        <v>0</v>
      </c>
      <c r="AL400" s="1014">
        <v>2</v>
      </c>
      <c r="AM400" s="1015" t="str">
        <f t="shared" si="1041"/>
        <v>BUKU PEMBANTU KAS TUNAI</v>
      </c>
      <c r="AN400" s="1016">
        <f t="shared" si="1018"/>
        <v>0</v>
      </c>
      <c r="AO400" s="1015">
        <f t="shared" si="999"/>
        <v>2</v>
      </c>
      <c r="AP400" s="1015" t="str">
        <f t="shared" si="1042"/>
        <v>BUKU PEMBANTU KAS TUNAI</v>
      </c>
      <c r="AQ400" s="1017">
        <f t="shared" si="993"/>
        <v>0</v>
      </c>
      <c r="AR400" s="979">
        <v>3</v>
      </c>
      <c r="AS400" s="980" t="str">
        <f t="shared" si="1043"/>
        <v>BUKU PEMBANTU BANK</v>
      </c>
      <c r="AT400" s="981">
        <f t="shared" si="1019"/>
        <v>0</v>
      </c>
      <c r="AU400" s="981">
        <f t="shared" si="1020"/>
        <v>0</v>
      </c>
      <c r="AV400" s="982">
        <f t="shared" si="1044"/>
        <v>0</v>
      </c>
      <c r="AW400" s="983">
        <f t="shared" si="1000"/>
        <v>3</v>
      </c>
      <c r="AX400" s="980" t="str">
        <f t="shared" si="1045"/>
        <v>BUKU PEMBANTU BANK</v>
      </c>
      <c r="AY400" s="984">
        <f t="shared" si="1021"/>
        <v>0</v>
      </c>
      <c r="AZ400" s="702">
        <v>4</v>
      </c>
      <c r="BA400" s="649" t="str">
        <f t="shared" si="1046"/>
        <v>BUKU PEMBANTU BPP</v>
      </c>
      <c r="BB400" s="651">
        <f t="shared" si="994"/>
        <v>0</v>
      </c>
      <c r="BC400" s="650">
        <f t="shared" si="1001"/>
        <v>4</v>
      </c>
      <c r="BD400" s="649" t="str">
        <f t="shared" si="1047"/>
        <v>BUKU PEMBANTU BPP</v>
      </c>
      <c r="BE400" s="709">
        <f t="shared" si="995"/>
        <v>0</v>
      </c>
      <c r="BF400" s="944">
        <v>5</v>
      </c>
      <c r="BG400" s="945" t="str">
        <f t="shared" si="1048"/>
        <v>BUKU PEMBANTU UANG PERSEDIAAN</v>
      </c>
      <c r="BH400" s="946">
        <f t="shared" si="1022"/>
        <v>0</v>
      </c>
      <c r="BI400" s="945">
        <f t="shared" si="1002"/>
        <v>5</v>
      </c>
      <c r="BJ400" s="947" t="str">
        <f t="shared" si="1049"/>
        <v>BUKU PEMBANTU UANG PERSEDIAAN</v>
      </c>
      <c r="BK400" s="948">
        <f t="shared" si="996"/>
        <v>0</v>
      </c>
      <c r="BL400" s="909">
        <v>6</v>
      </c>
      <c r="BM400" s="910" t="str">
        <f t="shared" si="1050"/>
        <v>BUKU PEMBANTU LS BENDAHARA</v>
      </c>
      <c r="BN400" s="911">
        <f t="shared" si="1023"/>
        <v>0</v>
      </c>
      <c r="BO400" s="910">
        <f t="shared" si="1003"/>
        <v>6</v>
      </c>
      <c r="BP400" s="912" t="str">
        <f t="shared" si="1051"/>
        <v>BUKU PEMBANTU LS BENDAHARA</v>
      </c>
      <c r="BQ400" s="913">
        <f t="shared" si="1024"/>
        <v>0</v>
      </c>
      <c r="BR400" s="702">
        <v>7</v>
      </c>
      <c r="BS400" s="650" t="str">
        <f t="shared" si="1052"/>
        <v>BUKU PEMBANTU UANG MUKA PERJADIN</v>
      </c>
      <c r="BT400" s="651">
        <f t="shared" si="1025"/>
        <v>0</v>
      </c>
      <c r="BU400" s="650">
        <f t="shared" si="1004"/>
        <v>7</v>
      </c>
      <c r="BV400" s="649" t="str">
        <f t="shared" si="1053"/>
        <v>BUKU PEMBANTU UANG MUKA PERJADIN</v>
      </c>
      <c r="BW400" s="709">
        <f t="shared" si="1026"/>
        <v>0</v>
      </c>
      <c r="BX400" s="873">
        <v>8</v>
      </c>
      <c r="BY400" s="874" t="str">
        <f t="shared" si="1054"/>
        <v>BUKU PEMBANTU PAJAK UP</v>
      </c>
      <c r="BZ400" s="875">
        <f t="shared" si="992"/>
        <v>0</v>
      </c>
      <c r="CA400" s="876">
        <f t="shared" si="1005"/>
        <v>8</v>
      </c>
      <c r="CB400" s="874" t="str">
        <f t="shared" si="1055"/>
        <v>BUKU PEMBANTU PAJAK UP</v>
      </c>
      <c r="CC400" s="877">
        <f t="shared" si="997"/>
        <v>0</v>
      </c>
      <c r="CD400" s="805">
        <v>9</v>
      </c>
      <c r="CE400" s="806" t="str">
        <f t="shared" si="1056"/>
        <v>BUKU PEMBANTU BUNGA REKENING</v>
      </c>
      <c r="CF400" s="807">
        <f t="shared" si="1027"/>
        <v>0</v>
      </c>
      <c r="CG400" s="806">
        <f t="shared" si="1006"/>
        <v>9</v>
      </c>
      <c r="CH400" s="806" t="str">
        <f t="shared" si="1057"/>
        <v>BUKU PEMBANTU BUNGA REKENING</v>
      </c>
      <c r="CI400" s="808">
        <f t="shared" si="1028"/>
        <v>0</v>
      </c>
      <c r="CJ400" s="835">
        <v>10</v>
      </c>
      <c r="CK400" s="836" t="str">
        <f t="shared" si="1058"/>
        <v>BUKU PEMBANTU PAJAK UP &amp; LS</v>
      </c>
      <c r="CL400" s="837">
        <f t="shared" si="1059"/>
        <v>0</v>
      </c>
      <c r="CM400" s="836">
        <f t="shared" si="1007"/>
        <v>10</v>
      </c>
      <c r="CN400" s="836" t="str">
        <f t="shared" si="1060"/>
        <v>BUKU PEMBANTU PAJAK UP &amp; LS</v>
      </c>
      <c r="CO400" s="838">
        <f t="shared" si="1061"/>
        <v>0</v>
      </c>
      <c r="CP400" s="786">
        <f t="shared" si="1062"/>
        <v>0</v>
      </c>
      <c r="CQ400" s="787">
        <f t="shared" si="1063"/>
        <v>0</v>
      </c>
      <c r="CR400" s="782">
        <f t="shared" si="1064"/>
        <v>0</v>
      </c>
      <c r="CS400" s="733">
        <v>11</v>
      </c>
      <c r="CT400" s="734" t="str">
        <f t="shared" si="1065"/>
        <v>BUKU PENGESAHAN BELANJA</v>
      </c>
      <c r="CU400" s="735">
        <f t="shared" si="1066"/>
        <v>0</v>
      </c>
      <c r="CV400" s="734">
        <f t="shared" si="1008"/>
        <v>11</v>
      </c>
      <c r="CW400" s="736" t="str">
        <f t="shared" si="1067"/>
        <v>BUKU PENGESAHAN BELANJA</v>
      </c>
      <c r="CX400" s="737">
        <f t="shared" si="1068"/>
        <v>0</v>
      </c>
      <c r="CY400" s="769">
        <v>12</v>
      </c>
      <c r="CZ400" s="770" t="str">
        <f t="shared" si="1029"/>
        <v>BUKU PENGEMBALIAN BELANJA</v>
      </c>
      <c r="DA400" s="771">
        <f t="shared" si="991"/>
        <v>0</v>
      </c>
      <c r="DB400" s="770">
        <f t="shared" si="990"/>
        <v>12</v>
      </c>
      <c r="DC400" s="770" t="str">
        <f t="shared" si="1069"/>
        <v>BUKU PENGEMBALIAN BELANJA</v>
      </c>
      <c r="DD400" s="772">
        <f t="shared" si="1070"/>
        <v>0</v>
      </c>
    </row>
    <row r="401" spans="2:108" ht="11.25" customHeight="1" x14ac:dyDescent="0.2">
      <c r="B401" s="63"/>
      <c r="C401" s="690"/>
      <c r="D401" s="540"/>
      <c r="E401" s="650"/>
      <c r="F401" s="541"/>
      <c r="G401" s="649"/>
      <c r="H401" s="650"/>
      <c r="I401" s="542"/>
      <c r="J401" s="650"/>
      <c r="K401" s="650"/>
      <c r="L401" s="529"/>
      <c r="M401" s="543"/>
      <c r="N401" s="543"/>
      <c r="O401" s="651">
        <f t="shared" si="1030"/>
        <v>0</v>
      </c>
      <c r="P401" s="1090">
        <f t="shared" si="1031"/>
        <v>0</v>
      </c>
      <c r="Q401" s="641">
        <f t="shared" si="1009"/>
        <v>0</v>
      </c>
      <c r="R401" s="640">
        <v>1</v>
      </c>
      <c r="S401" s="640" t="str">
        <f t="shared" si="1010"/>
        <v>BUKU KAS UMUM</v>
      </c>
      <c r="T401" s="641">
        <f t="shared" si="1011"/>
        <v>0</v>
      </c>
      <c r="U401" s="641">
        <f t="shared" si="1012"/>
        <v>0</v>
      </c>
      <c r="V401" s="641">
        <f t="shared" si="1013"/>
        <v>0</v>
      </c>
      <c r="W401" s="1082">
        <f t="shared" si="1032"/>
        <v>0</v>
      </c>
      <c r="X401" s="641">
        <f t="shared" si="1014"/>
        <v>0</v>
      </c>
      <c r="Y401" s="640">
        <f t="shared" si="1033"/>
        <v>1</v>
      </c>
      <c r="Z401" s="640" t="str">
        <f t="shared" si="1015"/>
        <v>BUKU KAS UMUM</v>
      </c>
      <c r="AA401" s="1083">
        <f t="shared" si="1016"/>
        <v>0</v>
      </c>
      <c r="AB401" s="1055">
        <v>10</v>
      </c>
      <c r="AC401" s="1056" t="str">
        <f t="shared" si="1034"/>
        <v>BUKU PEMBANTU PAJAK UP &amp; LS</v>
      </c>
      <c r="AD401" s="1057">
        <f t="shared" si="1035"/>
        <v>0</v>
      </c>
      <c r="AE401" s="1057">
        <f t="shared" si="1036"/>
        <v>0</v>
      </c>
      <c r="AF401" s="1057">
        <f t="shared" si="1037"/>
        <v>0</v>
      </c>
      <c r="AG401" s="1057">
        <f t="shared" si="1038"/>
        <v>0</v>
      </c>
      <c r="AH401" s="1057">
        <f t="shared" si="1039"/>
        <v>0</v>
      </c>
      <c r="AI401" s="1058">
        <f t="shared" si="998"/>
        <v>10</v>
      </c>
      <c r="AJ401" s="1058" t="str">
        <f t="shared" si="1040"/>
        <v>BUKU PEMBANTU PAJAK UP &amp; LS</v>
      </c>
      <c r="AK401" s="1059">
        <f t="shared" si="1017"/>
        <v>0</v>
      </c>
      <c r="AL401" s="1014">
        <v>2</v>
      </c>
      <c r="AM401" s="1015" t="str">
        <f t="shared" si="1041"/>
        <v>BUKU PEMBANTU KAS TUNAI</v>
      </c>
      <c r="AN401" s="1016">
        <f t="shared" si="1018"/>
        <v>0</v>
      </c>
      <c r="AO401" s="1015">
        <f t="shared" si="999"/>
        <v>2</v>
      </c>
      <c r="AP401" s="1015" t="str">
        <f t="shared" si="1042"/>
        <v>BUKU PEMBANTU KAS TUNAI</v>
      </c>
      <c r="AQ401" s="1017">
        <f t="shared" si="993"/>
        <v>0</v>
      </c>
      <c r="AR401" s="979">
        <v>3</v>
      </c>
      <c r="AS401" s="980" t="str">
        <f t="shared" si="1043"/>
        <v>BUKU PEMBANTU BANK</v>
      </c>
      <c r="AT401" s="981">
        <f t="shared" si="1019"/>
        <v>0</v>
      </c>
      <c r="AU401" s="981">
        <f t="shared" si="1020"/>
        <v>0</v>
      </c>
      <c r="AV401" s="982">
        <f t="shared" si="1044"/>
        <v>0</v>
      </c>
      <c r="AW401" s="983">
        <f t="shared" si="1000"/>
        <v>3</v>
      </c>
      <c r="AX401" s="980" t="str">
        <f t="shared" si="1045"/>
        <v>BUKU PEMBANTU BANK</v>
      </c>
      <c r="AY401" s="984">
        <f t="shared" si="1021"/>
        <v>0</v>
      </c>
      <c r="AZ401" s="702">
        <v>4</v>
      </c>
      <c r="BA401" s="649" t="str">
        <f t="shared" si="1046"/>
        <v>BUKU PEMBANTU BPP</v>
      </c>
      <c r="BB401" s="651">
        <f t="shared" si="994"/>
        <v>0</v>
      </c>
      <c r="BC401" s="650">
        <f t="shared" si="1001"/>
        <v>4</v>
      </c>
      <c r="BD401" s="649" t="str">
        <f t="shared" si="1047"/>
        <v>BUKU PEMBANTU BPP</v>
      </c>
      <c r="BE401" s="709">
        <f t="shared" si="995"/>
        <v>0</v>
      </c>
      <c r="BF401" s="944">
        <v>5</v>
      </c>
      <c r="BG401" s="945" t="str">
        <f t="shared" si="1048"/>
        <v>BUKU PEMBANTU UANG PERSEDIAAN</v>
      </c>
      <c r="BH401" s="946">
        <f t="shared" si="1022"/>
        <v>0</v>
      </c>
      <c r="BI401" s="945">
        <f t="shared" si="1002"/>
        <v>5</v>
      </c>
      <c r="BJ401" s="947" t="str">
        <f t="shared" si="1049"/>
        <v>BUKU PEMBANTU UANG PERSEDIAAN</v>
      </c>
      <c r="BK401" s="948">
        <f t="shared" si="996"/>
        <v>0</v>
      </c>
      <c r="BL401" s="909">
        <v>6</v>
      </c>
      <c r="BM401" s="910" t="str">
        <f t="shared" si="1050"/>
        <v>BUKU PEMBANTU LS BENDAHARA</v>
      </c>
      <c r="BN401" s="911">
        <f t="shared" si="1023"/>
        <v>0</v>
      </c>
      <c r="BO401" s="910">
        <f t="shared" si="1003"/>
        <v>6</v>
      </c>
      <c r="BP401" s="912" t="str">
        <f t="shared" si="1051"/>
        <v>BUKU PEMBANTU LS BENDAHARA</v>
      </c>
      <c r="BQ401" s="913">
        <f t="shared" si="1024"/>
        <v>0</v>
      </c>
      <c r="BR401" s="702">
        <v>7</v>
      </c>
      <c r="BS401" s="650" t="str">
        <f t="shared" si="1052"/>
        <v>BUKU PEMBANTU UANG MUKA PERJADIN</v>
      </c>
      <c r="BT401" s="651">
        <f t="shared" si="1025"/>
        <v>0</v>
      </c>
      <c r="BU401" s="650">
        <f t="shared" si="1004"/>
        <v>7</v>
      </c>
      <c r="BV401" s="649" t="str">
        <f t="shared" si="1053"/>
        <v>BUKU PEMBANTU UANG MUKA PERJADIN</v>
      </c>
      <c r="BW401" s="709">
        <f t="shared" si="1026"/>
        <v>0</v>
      </c>
      <c r="BX401" s="873">
        <v>8</v>
      </c>
      <c r="BY401" s="874" t="str">
        <f t="shared" si="1054"/>
        <v>BUKU PEMBANTU PAJAK UP</v>
      </c>
      <c r="BZ401" s="875">
        <f t="shared" si="992"/>
        <v>0</v>
      </c>
      <c r="CA401" s="876">
        <f t="shared" si="1005"/>
        <v>8</v>
      </c>
      <c r="CB401" s="874" t="str">
        <f t="shared" si="1055"/>
        <v>BUKU PEMBANTU PAJAK UP</v>
      </c>
      <c r="CC401" s="877">
        <f t="shared" si="997"/>
        <v>0</v>
      </c>
      <c r="CD401" s="805">
        <v>9</v>
      </c>
      <c r="CE401" s="806" t="str">
        <f t="shared" si="1056"/>
        <v>BUKU PEMBANTU BUNGA REKENING</v>
      </c>
      <c r="CF401" s="807">
        <f t="shared" si="1027"/>
        <v>0</v>
      </c>
      <c r="CG401" s="806">
        <f t="shared" si="1006"/>
        <v>9</v>
      </c>
      <c r="CH401" s="806" t="str">
        <f t="shared" si="1057"/>
        <v>BUKU PEMBANTU BUNGA REKENING</v>
      </c>
      <c r="CI401" s="808">
        <f t="shared" si="1028"/>
        <v>0</v>
      </c>
      <c r="CJ401" s="835">
        <v>10</v>
      </c>
      <c r="CK401" s="836" t="str">
        <f t="shared" si="1058"/>
        <v>BUKU PEMBANTU PAJAK UP &amp; LS</v>
      </c>
      <c r="CL401" s="837">
        <f t="shared" si="1059"/>
        <v>0</v>
      </c>
      <c r="CM401" s="836">
        <f t="shared" si="1007"/>
        <v>10</v>
      </c>
      <c r="CN401" s="836" t="str">
        <f t="shared" si="1060"/>
        <v>BUKU PEMBANTU PAJAK UP &amp; LS</v>
      </c>
      <c r="CO401" s="838">
        <f t="shared" si="1061"/>
        <v>0</v>
      </c>
      <c r="CP401" s="786">
        <f t="shared" si="1062"/>
        <v>0</v>
      </c>
      <c r="CQ401" s="787">
        <f t="shared" si="1063"/>
        <v>0</v>
      </c>
      <c r="CR401" s="782">
        <f t="shared" si="1064"/>
        <v>0</v>
      </c>
      <c r="CS401" s="733">
        <v>11</v>
      </c>
      <c r="CT401" s="734" t="str">
        <f t="shared" si="1065"/>
        <v>BUKU PENGESAHAN BELANJA</v>
      </c>
      <c r="CU401" s="735">
        <f t="shared" si="1066"/>
        <v>0</v>
      </c>
      <c r="CV401" s="734">
        <f t="shared" si="1008"/>
        <v>11</v>
      </c>
      <c r="CW401" s="736" t="str">
        <f t="shared" si="1067"/>
        <v>BUKU PENGESAHAN BELANJA</v>
      </c>
      <c r="CX401" s="737">
        <f t="shared" si="1068"/>
        <v>0</v>
      </c>
      <c r="CY401" s="769">
        <v>12</v>
      </c>
      <c r="CZ401" s="770" t="str">
        <f t="shared" si="1029"/>
        <v>BUKU PENGEMBALIAN BELANJA</v>
      </c>
      <c r="DA401" s="771">
        <f t="shared" si="991"/>
        <v>0</v>
      </c>
      <c r="DB401" s="770">
        <f t="shared" si="990"/>
        <v>12</v>
      </c>
      <c r="DC401" s="770" t="str">
        <f t="shared" si="1069"/>
        <v>BUKU PENGEMBALIAN BELANJA</v>
      </c>
      <c r="DD401" s="772">
        <f t="shared" si="1070"/>
        <v>0</v>
      </c>
    </row>
    <row r="402" spans="2:108" ht="11.25" customHeight="1" x14ac:dyDescent="0.2">
      <c r="B402" s="63"/>
      <c r="C402" s="690"/>
      <c r="D402" s="540"/>
      <c r="E402" s="650"/>
      <c r="F402" s="541"/>
      <c r="G402" s="649"/>
      <c r="H402" s="650"/>
      <c r="I402" s="542"/>
      <c r="J402" s="650"/>
      <c r="K402" s="650"/>
      <c r="L402" s="529"/>
      <c r="M402" s="543"/>
      <c r="N402" s="543"/>
      <c r="O402" s="651">
        <f t="shared" si="1030"/>
        <v>0</v>
      </c>
      <c r="P402" s="1090">
        <f t="shared" si="1031"/>
        <v>0</v>
      </c>
      <c r="Q402" s="641">
        <f t="shared" si="1009"/>
        <v>0</v>
      </c>
      <c r="R402" s="640">
        <v>1</v>
      </c>
      <c r="S402" s="640" t="str">
        <f t="shared" si="1010"/>
        <v>BUKU KAS UMUM</v>
      </c>
      <c r="T402" s="641">
        <f t="shared" si="1011"/>
        <v>0</v>
      </c>
      <c r="U402" s="641">
        <f t="shared" si="1012"/>
        <v>0</v>
      </c>
      <c r="V402" s="641">
        <f t="shared" si="1013"/>
        <v>0</v>
      </c>
      <c r="W402" s="1082">
        <f t="shared" si="1032"/>
        <v>0</v>
      </c>
      <c r="X402" s="641">
        <f t="shared" si="1014"/>
        <v>0</v>
      </c>
      <c r="Y402" s="640">
        <f t="shared" si="1033"/>
        <v>1</v>
      </c>
      <c r="Z402" s="640" t="str">
        <f t="shared" si="1015"/>
        <v>BUKU KAS UMUM</v>
      </c>
      <c r="AA402" s="1083">
        <f t="shared" si="1016"/>
        <v>0</v>
      </c>
      <c r="AB402" s="1055">
        <v>10</v>
      </c>
      <c r="AC402" s="1056" t="str">
        <f t="shared" si="1034"/>
        <v>BUKU PEMBANTU PAJAK UP &amp; LS</v>
      </c>
      <c r="AD402" s="1057">
        <f t="shared" si="1035"/>
        <v>0</v>
      </c>
      <c r="AE402" s="1057">
        <f t="shared" si="1036"/>
        <v>0</v>
      </c>
      <c r="AF402" s="1057">
        <f t="shared" si="1037"/>
        <v>0</v>
      </c>
      <c r="AG402" s="1057">
        <f t="shared" si="1038"/>
        <v>0</v>
      </c>
      <c r="AH402" s="1057">
        <f t="shared" si="1039"/>
        <v>0</v>
      </c>
      <c r="AI402" s="1058">
        <f t="shared" si="998"/>
        <v>10</v>
      </c>
      <c r="AJ402" s="1058" t="str">
        <f t="shared" si="1040"/>
        <v>BUKU PEMBANTU PAJAK UP &amp; LS</v>
      </c>
      <c r="AK402" s="1059">
        <f t="shared" si="1017"/>
        <v>0</v>
      </c>
      <c r="AL402" s="1014">
        <v>2</v>
      </c>
      <c r="AM402" s="1015" t="str">
        <f t="shared" si="1041"/>
        <v>BUKU PEMBANTU KAS TUNAI</v>
      </c>
      <c r="AN402" s="1016">
        <f t="shared" si="1018"/>
        <v>0</v>
      </c>
      <c r="AO402" s="1015">
        <f t="shared" si="999"/>
        <v>2</v>
      </c>
      <c r="AP402" s="1015" t="str">
        <f t="shared" si="1042"/>
        <v>BUKU PEMBANTU KAS TUNAI</v>
      </c>
      <c r="AQ402" s="1017">
        <f t="shared" si="993"/>
        <v>0</v>
      </c>
      <c r="AR402" s="979">
        <v>3</v>
      </c>
      <c r="AS402" s="980" t="str">
        <f t="shared" si="1043"/>
        <v>BUKU PEMBANTU BANK</v>
      </c>
      <c r="AT402" s="981">
        <f t="shared" si="1019"/>
        <v>0</v>
      </c>
      <c r="AU402" s="981">
        <f t="shared" si="1020"/>
        <v>0</v>
      </c>
      <c r="AV402" s="982">
        <f t="shared" si="1044"/>
        <v>0</v>
      </c>
      <c r="AW402" s="983">
        <f t="shared" si="1000"/>
        <v>3</v>
      </c>
      <c r="AX402" s="980" t="str">
        <f t="shared" si="1045"/>
        <v>BUKU PEMBANTU BANK</v>
      </c>
      <c r="AY402" s="984">
        <f t="shared" si="1021"/>
        <v>0</v>
      </c>
      <c r="AZ402" s="702">
        <v>4</v>
      </c>
      <c r="BA402" s="649" t="str">
        <f t="shared" si="1046"/>
        <v>BUKU PEMBANTU BPP</v>
      </c>
      <c r="BB402" s="651">
        <f t="shared" si="994"/>
        <v>0</v>
      </c>
      <c r="BC402" s="650">
        <f t="shared" si="1001"/>
        <v>4</v>
      </c>
      <c r="BD402" s="649" t="str">
        <f t="shared" si="1047"/>
        <v>BUKU PEMBANTU BPP</v>
      </c>
      <c r="BE402" s="709">
        <f t="shared" si="995"/>
        <v>0</v>
      </c>
      <c r="BF402" s="944">
        <v>5</v>
      </c>
      <c r="BG402" s="945" t="str">
        <f t="shared" si="1048"/>
        <v>BUKU PEMBANTU UANG PERSEDIAAN</v>
      </c>
      <c r="BH402" s="946">
        <f t="shared" si="1022"/>
        <v>0</v>
      </c>
      <c r="BI402" s="945">
        <f t="shared" si="1002"/>
        <v>5</v>
      </c>
      <c r="BJ402" s="947" t="str">
        <f t="shared" si="1049"/>
        <v>BUKU PEMBANTU UANG PERSEDIAAN</v>
      </c>
      <c r="BK402" s="948">
        <f t="shared" si="996"/>
        <v>0</v>
      </c>
      <c r="BL402" s="909">
        <v>6</v>
      </c>
      <c r="BM402" s="910" t="str">
        <f t="shared" si="1050"/>
        <v>BUKU PEMBANTU LS BENDAHARA</v>
      </c>
      <c r="BN402" s="911">
        <f t="shared" si="1023"/>
        <v>0</v>
      </c>
      <c r="BO402" s="910">
        <f t="shared" si="1003"/>
        <v>6</v>
      </c>
      <c r="BP402" s="912" t="str">
        <f t="shared" si="1051"/>
        <v>BUKU PEMBANTU LS BENDAHARA</v>
      </c>
      <c r="BQ402" s="913">
        <f t="shared" si="1024"/>
        <v>0</v>
      </c>
      <c r="BR402" s="702">
        <v>7</v>
      </c>
      <c r="BS402" s="650" t="str">
        <f t="shared" si="1052"/>
        <v>BUKU PEMBANTU UANG MUKA PERJADIN</v>
      </c>
      <c r="BT402" s="651">
        <f t="shared" si="1025"/>
        <v>0</v>
      </c>
      <c r="BU402" s="650">
        <f t="shared" si="1004"/>
        <v>7</v>
      </c>
      <c r="BV402" s="649" t="str">
        <f t="shared" si="1053"/>
        <v>BUKU PEMBANTU UANG MUKA PERJADIN</v>
      </c>
      <c r="BW402" s="709">
        <f t="shared" si="1026"/>
        <v>0</v>
      </c>
      <c r="BX402" s="873">
        <v>8</v>
      </c>
      <c r="BY402" s="874" t="str">
        <f t="shared" si="1054"/>
        <v>BUKU PEMBANTU PAJAK UP</v>
      </c>
      <c r="BZ402" s="875">
        <f t="shared" si="992"/>
        <v>0</v>
      </c>
      <c r="CA402" s="876">
        <f t="shared" si="1005"/>
        <v>8</v>
      </c>
      <c r="CB402" s="874" t="str">
        <f t="shared" si="1055"/>
        <v>BUKU PEMBANTU PAJAK UP</v>
      </c>
      <c r="CC402" s="877">
        <f t="shared" si="997"/>
        <v>0</v>
      </c>
      <c r="CD402" s="805">
        <v>9</v>
      </c>
      <c r="CE402" s="806" t="str">
        <f t="shared" si="1056"/>
        <v>BUKU PEMBANTU BUNGA REKENING</v>
      </c>
      <c r="CF402" s="807">
        <f t="shared" si="1027"/>
        <v>0</v>
      </c>
      <c r="CG402" s="806">
        <f t="shared" si="1006"/>
        <v>9</v>
      </c>
      <c r="CH402" s="806" t="str">
        <f t="shared" si="1057"/>
        <v>BUKU PEMBANTU BUNGA REKENING</v>
      </c>
      <c r="CI402" s="808">
        <f t="shared" si="1028"/>
        <v>0</v>
      </c>
      <c r="CJ402" s="835">
        <v>10</v>
      </c>
      <c r="CK402" s="836" t="str">
        <f t="shared" si="1058"/>
        <v>BUKU PEMBANTU PAJAK UP &amp; LS</v>
      </c>
      <c r="CL402" s="837">
        <f t="shared" si="1059"/>
        <v>0</v>
      </c>
      <c r="CM402" s="836">
        <f t="shared" si="1007"/>
        <v>10</v>
      </c>
      <c r="CN402" s="836" t="str">
        <f t="shared" si="1060"/>
        <v>BUKU PEMBANTU PAJAK UP &amp; LS</v>
      </c>
      <c r="CO402" s="838">
        <f t="shared" si="1061"/>
        <v>0</v>
      </c>
      <c r="CP402" s="786">
        <f t="shared" si="1062"/>
        <v>0</v>
      </c>
      <c r="CQ402" s="787">
        <f t="shared" si="1063"/>
        <v>0</v>
      </c>
      <c r="CR402" s="782">
        <f t="shared" si="1064"/>
        <v>0</v>
      </c>
      <c r="CS402" s="733">
        <v>11</v>
      </c>
      <c r="CT402" s="734" t="str">
        <f t="shared" si="1065"/>
        <v>BUKU PENGESAHAN BELANJA</v>
      </c>
      <c r="CU402" s="735">
        <f t="shared" si="1066"/>
        <v>0</v>
      </c>
      <c r="CV402" s="734">
        <f t="shared" si="1008"/>
        <v>11</v>
      </c>
      <c r="CW402" s="736" t="str">
        <f t="shared" si="1067"/>
        <v>BUKU PENGESAHAN BELANJA</v>
      </c>
      <c r="CX402" s="737">
        <f t="shared" si="1068"/>
        <v>0</v>
      </c>
      <c r="CY402" s="769">
        <v>12</v>
      </c>
      <c r="CZ402" s="770" t="str">
        <f t="shared" si="1029"/>
        <v>BUKU PENGEMBALIAN BELANJA</v>
      </c>
      <c r="DA402" s="771">
        <f t="shared" si="991"/>
        <v>0</v>
      </c>
      <c r="DB402" s="770">
        <f t="shared" si="990"/>
        <v>12</v>
      </c>
      <c r="DC402" s="770" t="str">
        <f t="shared" si="1069"/>
        <v>BUKU PENGEMBALIAN BELANJA</v>
      </c>
      <c r="DD402" s="772">
        <f t="shared" si="1070"/>
        <v>0</v>
      </c>
    </row>
    <row r="403" spans="2:108" ht="11.25" customHeight="1" x14ac:dyDescent="0.2">
      <c r="B403" s="63"/>
      <c r="C403" s="690"/>
      <c r="D403" s="540"/>
      <c r="E403" s="650"/>
      <c r="F403" s="541"/>
      <c r="G403" s="649"/>
      <c r="H403" s="650"/>
      <c r="I403" s="542"/>
      <c r="J403" s="650"/>
      <c r="K403" s="650"/>
      <c r="L403" s="529"/>
      <c r="M403" s="543"/>
      <c r="N403" s="543"/>
      <c r="O403" s="651">
        <f t="shared" si="1030"/>
        <v>0</v>
      </c>
      <c r="P403" s="1090">
        <f t="shared" si="1031"/>
        <v>0</v>
      </c>
      <c r="Q403" s="641">
        <f t="shared" si="1009"/>
        <v>0</v>
      </c>
      <c r="R403" s="640">
        <v>1</v>
      </c>
      <c r="S403" s="640" t="str">
        <f t="shared" si="1010"/>
        <v>BUKU KAS UMUM</v>
      </c>
      <c r="T403" s="641">
        <f t="shared" si="1011"/>
        <v>0</v>
      </c>
      <c r="U403" s="641">
        <f t="shared" si="1012"/>
        <v>0</v>
      </c>
      <c r="V403" s="641">
        <f t="shared" si="1013"/>
        <v>0</v>
      </c>
      <c r="W403" s="1082">
        <f t="shared" si="1032"/>
        <v>0</v>
      </c>
      <c r="X403" s="641">
        <f t="shared" si="1014"/>
        <v>0</v>
      </c>
      <c r="Y403" s="640">
        <f t="shared" si="1033"/>
        <v>1</v>
      </c>
      <c r="Z403" s="640" t="str">
        <f t="shared" si="1015"/>
        <v>BUKU KAS UMUM</v>
      </c>
      <c r="AA403" s="1083">
        <f t="shared" si="1016"/>
        <v>0</v>
      </c>
      <c r="AB403" s="1055">
        <v>10</v>
      </c>
      <c r="AC403" s="1056" t="str">
        <f t="shared" si="1034"/>
        <v>BUKU PEMBANTU PAJAK UP &amp; LS</v>
      </c>
      <c r="AD403" s="1057">
        <f t="shared" si="1035"/>
        <v>0</v>
      </c>
      <c r="AE403" s="1057">
        <f t="shared" si="1036"/>
        <v>0</v>
      </c>
      <c r="AF403" s="1057">
        <f t="shared" si="1037"/>
        <v>0</v>
      </c>
      <c r="AG403" s="1057">
        <f t="shared" si="1038"/>
        <v>0</v>
      </c>
      <c r="AH403" s="1057">
        <f t="shared" si="1039"/>
        <v>0</v>
      </c>
      <c r="AI403" s="1058">
        <f t="shared" si="998"/>
        <v>10</v>
      </c>
      <c r="AJ403" s="1058" t="str">
        <f t="shared" si="1040"/>
        <v>BUKU PEMBANTU PAJAK UP &amp; LS</v>
      </c>
      <c r="AK403" s="1059">
        <f t="shared" si="1017"/>
        <v>0</v>
      </c>
      <c r="AL403" s="1014">
        <v>2</v>
      </c>
      <c r="AM403" s="1015" t="str">
        <f t="shared" si="1041"/>
        <v>BUKU PEMBANTU KAS TUNAI</v>
      </c>
      <c r="AN403" s="1016">
        <f t="shared" si="1018"/>
        <v>0</v>
      </c>
      <c r="AO403" s="1015">
        <f t="shared" si="999"/>
        <v>2</v>
      </c>
      <c r="AP403" s="1015" t="str">
        <f t="shared" si="1042"/>
        <v>BUKU PEMBANTU KAS TUNAI</v>
      </c>
      <c r="AQ403" s="1017">
        <f t="shared" si="993"/>
        <v>0</v>
      </c>
      <c r="AR403" s="979">
        <v>3</v>
      </c>
      <c r="AS403" s="980" t="str">
        <f t="shared" si="1043"/>
        <v>BUKU PEMBANTU BANK</v>
      </c>
      <c r="AT403" s="981">
        <f t="shared" si="1019"/>
        <v>0</v>
      </c>
      <c r="AU403" s="981">
        <f t="shared" si="1020"/>
        <v>0</v>
      </c>
      <c r="AV403" s="982">
        <f t="shared" si="1044"/>
        <v>0</v>
      </c>
      <c r="AW403" s="983">
        <f t="shared" si="1000"/>
        <v>3</v>
      </c>
      <c r="AX403" s="980" t="str">
        <f t="shared" si="1045"/>
        <v>BUKU PEMBANTU BANK</v>
      </c>
      <c r="AY403" s="984">
        <f t="shared" si="1021"/>
        <v>0</v>
      </c>
      <c r="AZ403" s="702">
        <v>4</v>
      </c>
      <c r="BA403" s="649" t="str">
        <f t="shared" si="1046"/>
        <v>BUKU PEMBANTU BPP</v>
      </c>
      <c r="BB403" s="651">
        <f t="shared" si="994"/>
        <v>0</v>
      </c>
      <c r="BC403" s="650">
        <f t="shared" si="1001"/>
        <v>4</v>
      </c>
      <c r="BD403" s="649" t="str">
        <f t="shared" si="1047"/>
        <v>BUKU PEMBANTU BPP</v>
      </c>
      <c r="BE403" s="709">
        <f t="shared" si="995"/>
        <v>0</v>
      </c>
      <c r="BF403" s="944">
        <v>5</v>
      </c>
      <c r="BG403" s="945" t="str">
        <f t="shared" si="1048"/>
        <v>BUKU PEMBANTU UANG PERSEDIAAN</v>
      </c>
      <c r="BH403" s="946">
        <f t="shared" si="1022"/>
        <v>0</v>
      </c>
      <c r="BI403" s="945">
        <f t="shared" si="1002"/>
        <v>5</v>
      </c>
      <c r="BJ403" s="947" t="str">
        <f t="shared" si="1049"/>
        <v>BUKU PEMBANTU UANG PERSEDIAAN</v>
      </c>
      <c r="BK403" s="948">
        <f t="shared" si="996"/>
        <v>0</v>
      </c>
      <c r="BL403" s="909">
        <v>6</v>
      </c>
      <c r="BM403" s="910" t="str">
        <f t="shared" si="1050"/>
        <v>BUKU PEMBANTU LS BENDAHARA</v>
      </c>
      <c r="BN403" s="911">
        <f t="shared" si="1023"/>
        <v>0</v>
      </c>
      <c r="BO403" s="910">
        <f t="shared" si="1003"/>
        <v>6</v>
      </c>
      <c r="BP403" s="912" t="str">
        <f t="shared" si="1051"/>
        <v>BUKU PEMBANTU LS BENDAHARA</v>
      </c>
      <c r="BQ403" s="913">
        <f t="shared" si="1024"/>
        <v>0</v>
      </c>
      <c r="BR403" s="702">
        <v>7</v>
      </c>
      <c r="BS403" s="650" t="str">
        <f t="shared" si="1052"/>
        <v>BUKU PEMBANTU UANG MUKA PERJADIN</v>
      </c>
      <c r="BT403" s="651">
        <f t="shared" si="1025"/>
        <v>0</v>
      </c>
      <c r="BU403" s="650">
        <f t="shared" si="1004"/>
        <v>7</v>
      </c>
      <c r="BV403" s="649" t="str">
        <f t="shared" si="1053"/>
        <v>BUKU PEMBANTU UANG MUKA PERJADIN</v>
      </c>
      <c r="BW403" s="709">
        <f t="shared" si="1026"/>
        <v>0</v>
      </c>
      <c r="BX403" s="873">
        <v>8</v>
      </c>
      <c r="BY403" s="874" t="str">
        <f t="shared" si="1054"/>
        <v>BUKU PEMBANTU PAJAK UP</v>
      </c>
      <c r="BZ403" s="875">
        <f t="shared" si="992"/>
        <v>0</v>
      </c>
      <c r="CA403" s="876">
        <f t="shared" si="1005"/>
        <v>8</v>
      </c>
      <c r="CB403" s="874" t="str">
        <f t="shared" si="1055"/>
        <v>BUKU PEMBANTU PAJAK UP</v>
      </c>
      <c r="CC403" s="877">
        <f t="shared" si="997"/>
        <v>0</v>
      </c>
      <c r="CD403" s="805">
        <v>9</v>
      </c>
      <c r="CE403" s="806" t="str">
        <f t="shared" si="1056"/>
        <v>BUKU PEMBANTU BUNGA REKENING</v>
      </c>
      <c r="CF403" s="807">
        <f t="shared" si="1027"/>
        <v>0</v>
      </c>
      <c r="CG403" s="806">
        <f t="shared" si="1006"/>
        <v>9</v>
      </c>
      <c r="CH403" s="806" t="str">
        <f t="shared" si="1057"/>
        <v>BUKU PEMBANTU BUNGA REKENING</v>
      </c>
      <c r="CI403" s="808">
        <f t="shared" si="1028"/>
        <v>0</v>
      </c>
      <c r="CJ403" s="835">
        <v>10</v>
      </c>
      <c r="CK403" s="836" t="str">
        <f t="shared" si="1058"/>
        <v>BUKU PEMBANTU PAJAK UP &amp; LS</v>
      </c>
      <c r="CL403" s="837">
        <f t="shared" si="1059"/>
        <v>0</v>
      </c>
      <c r="CM403" s="836">
        <f t="shared" si="1007"/>
        <v>10</v>
      </c>
      <c r="CN403" s="836" t="str">
        <f t="shared" si="1060"/>
        <v>BUKU PEMBANTU PAJAK UP &amp; LS</v>
      </c>
      <c r="CO403" s="838">
        <f t="shared" si="1061"/>
        <v>0</v>
      </c>
      <c r="CP403" s="786">
        <f t="shared" si="1062"/>
        <v>0</v>
      </c>
      <c r="CQ403" s="787">
        <f t="shared" si="1063"/>
        <v>0</v>
      </c>
      <c r="CR403" s="782">
        <f t="shared" si="1064"/>
        <v>0</v>
      </c>
      <c r="CS403" s="733">
        <v>11</v>
      </c>
      <c r="CT403" s="734" t="str">
        <f t="shared" si="1065"/>
        <v>BUKU PENGESAHAN BELANJA</v>
      </c>
      <c r="CU403" s="735">
        <f t="shared" si="1066"/>
        <v>0</v>
      </c>
      <c r="CV403" s="734">
        <f t="shared" si="1008"/>
        <v>11</v>
      </c>
      <c r="CW403" s="736" t="str">
        <f t="shared" si="1067"/>
        <v>BUKU PENGESAHAN BELANJA</v>
      </c>
      <c r="CX403" s="737">
        <f t="shared" si="1068"/>
        <v>0</v>
      </c>
      <c r="CY403" s="769">
        <v>12</v>
      </c>
      <c r="CZ403" s="770" t="str">
        <f t="shared" si="1029"/>
        <v>BUKU PENGEMBALIAN BELANJA</v>
      </c>
      <c r="DA403" s="771">
        <f t="shared" si="991"/>
        <v>0</v>
      </c>
      <c r="DB403" s="770">
        <f t="shared" si="990"/>
        <v>12</v>
      </c>
      <c r="DC403" s="770" t="str">
        <f t="shared" si="1069"/>
        <v>BUKU PENGEMBALIAN BELANJA</v>
      </c>
      <c r="DD403" s="772">
        <f t="shared" si="1070"/>
        <v>0</v>
      </c>
    </row>
    <row r="404" spans="2:108" ht="11.25" customHeight="1" x14ac:dyDescent="0.2">
      <c r="B404" s="63"/>
      <c r="C404" s="690"/>
      <c r="D404" s="540"/>
      <c r="E404" s="650"/>
      <c r="F404" s="541"/>
      <c r="G404" s="649"/>
      <c r="H404" s="650"/>
      <c r="I404" s="542"/>
      <c r="J404" s="650"/>
      <c r="K404" s="650"/>
      <c r="L404" s="529"/>
      <c r="M404" s="543"/>
      <c r="N404" s="543"/>
      <c r="O404" s="651">
        <f t="shared" si="1030"/>
        <v>0</v>
      </c>
      <c r="P404" s="1090">
        <f t="shared" si="1031"/>
        <v>0</v>
      </c>
      <c r="Q404" s="641">
        <f t="shared" si="1009"/>
        <v>0</v>
      </c>
      <c r="R404" s="640">
        <v>1</v>
      </c>
      <c r="S404" s="640" t="str">
        <f t="shared" si="1010"/>
        <v>BUKU KAS UMUM</v>
      </c>
      <c r="T404" s="641">
        <f t="shared" si="1011"/>
        <v>0</v>
      </c>
      <c r="U404" s="641">
        <f t="shared" si="1012"/>
        <v>0</v>
      </c>
      <c r="V404" s="641">
        <f t="shared" si="1013"/>
        <v>0</v>
      </c>
      <c r="W404" s="1082">
        <f t="shared" si="1032"/>
        <v>0</v>
      </c>
      <c r="X404" s="641">
        <f t="shared" si="1014"/>
        <v>0</v>
      </c>
      <c r="Y404" s="640">
        <f t="shared" si="1033"/>
        <v>1</v>
      </c>
      <c r="Z404" s="640" t="str">
        <f t="shared" si="1015"/>
        <v>BUKU KAS UMUM</v>
      </c>
      <c r="AA404" s="1083">
        <f t="shared" si="1016"/>
        <v>0</v>
      </c>
      <c r="AB404" s="1055">
        <v>10</v>
      </c>
      <c r="AC404" s="1056" t="str">
        <f t="shared" si="1034"/>
        <v>BUKU PEMBANTU PAJAK UP &amp; LS</v>
      </c>
      <c r="AD404" s="1057">
        <f t="shared" si="1035"/>
        <v>0</v>
      </c>
      <c r="AE404" s="1057">
        <f t="shared" si="1036"/>
        <v>0</v>
      </c>
      <c r="AF404" s="1057">
        <f t="shared" si="1037"/>
        <v>0</v>
      </c>
      <c r="AG404" s="1057">
        <f t="shared" si="1038"/>
        <v>0</v>
      </c>
      <c r="AH404" s="1057">
        <f t="shared" si="1039"/>
        <v>0</v>
      </c>
      <c r="AI404" s="1058">
        <f t="shared" si="998"/>
        <v>10</v>
      </c>
      <c r="AJ404" s="1058" t="str">
        <f t="shared" si="1040"/>
        <v>BUKU PEMBANTU PAJAK UP &amp; LS</v>
      </c>
      <c r="AK404" s="1059">
        <f t="shared" si="1017"/>
        <v>0</v>
      </c>
      <c r="AL404" s="1014">
        <v>2</v>
      </c>
      <c r="AM404" s="1015" t="str">
        <f t="shared" si="1041"/>
        <v>BUKU PEMBANTU KAS TUNAI</v>
      </c>
      <c r="AN404" s="1016">
        <f t="shared" si="1018"/>
        <v>0</v>
      </c>
      <c r="AO404" s="1015">
        <f t="shared" si="999"/>
        <v>2</v>
      </c>
      <c r="AP404" s="1015" t="str">
        <f t="shared" si="1042"/>
        <v>BUKU PEMBANTU KAS TUNAI</v>
      </c>
      <c r="AQ404" s="1017">
        <f t="shared" si="993"/>
        <v>0</v>
      </c>
      <c r="AR404" s="979">
        <v>3</v>
      </c>
      <c r="AS404" s="980" t="str">
        <f t="shared" si="1043"/>
        <v>BUKU PEMBANTU BANK</v>
      </c>
      <c r="AT404" s="981">
        <f t="shared" si="1019"/>
        <v>0</v>
      </c>
      <c r="AU404" s="981">
        <f t="shared" si="1020"/>
        <v>0</v>
      </c>
      <c r="AV404" s="982">
        <f t="shared" si="1044"/>
        <v>0</v>
      </c>
      <c r="AW404" s="983">
        <f t="shared" si="1000"/>
        <v>3</v>
      </c>
      <c r="AX404" s="980" t="str">
        <f t="shared" si="1045"/>
        <v>BUKU PEMBANTU BANK</v>
      </c>
      <c r="AY404" s="984">
        <f t="shared" si="1021"/>
        <v>0</v>
      </c>
      <c r="AZ404" s="702">
        <v>4</v>
      </c>
      <c r="BA404" s="649" t="str">
        <f t="shared" si="1046"/>
        <v>BUKU PEMBANTU BPP</v>
      </c>
      <c r="BB404" s="651">
        <f t="shared" si="994"/>
        <v>0</v>
      </c>
      <c r="BC404" s="650">
        <f t="shared" si="1001"/>
        <v>4</v>
      </c>
      <c r="BD404" s="649" t="str">
        <f t="shared" si="1047"/>
        <v>BUKU PEMBANTU BPP</v>
      </c>
      <c r="BE404" s="709">
        <f t="shared" si="995"/>
        <v>0</v>
      </c>
      <c r="BF404" s="944">
        <v>5</v>
      </c>
      <c r="BG404" s="945" t="str">
        <f t="shared" si="1048"/>
        <v>BUKU PEMBANTU UANG PERSEDIAAN</v>
      </c>
      <c r="BH404" s="946">
        <f t="shared" si="1022"/>
        <v>0</v>
      </c>
      <c r="BI404" s="945">
        <f t="shared" si="1002"/>
        <v>5</v>
      </c>
      <c r="BJ404" s="947" t="str">
        <f t="shared" si="1049"/>
        <v>BUKU PEMBANTU UANG PERSEDIAAN</v>
      </c>
      <c r="BK404" s="948">
        <f t="shared" si="996"/>
        <v>0</v>
      </c>
      <c r="BL404" s="909">
        <v>6</v>
      </c>
      <c r="BM404" s="910" t="str">
        <f t="shared" si="1050"/>
        <v>BUKU PEMBANTU LS BENDAHARA</v>
      </c>
      <c r="BN404" s="911">
        <f t="shared" si="1023"/>
        <v>0</v>
      </c>
      <c r="BO404" s="910">
        <f t="shared" si="1003"/>
        <v>6</v>
      </c>
      <c r="BP404" s="912" t="str">
        <f t="shared" si="1051"/>
        <v>BUKU PEMBANTU LS BENDAHARA</v>
      </c>
      <c r="BQ404" s="913">
        <f t="shared" si="1024"/>
        <v>0</v>
      </c>
      <c r="BR404" s="702">
        <v>7</v>
      </c>
      <c r="BS404" s="650" t="str">
        <f t="shared" si="1052"/>
        <v>BUKU PEMBANTU UANG MUKA PERJADIN</v>
      </c>
      <c r="BT404" s="651">
        <f t="shared" si="1025"/>
        <v>0</v>
      </c>
      <c r="BU404" s="650">
        <f t="shared" si="1004"/>
        <v>7</v>
      </c>
      <c r="BV404" s="649" t="str">
        <f t="shared" si="1053"/>
        <v>BUKU PEMBANTU UANG MUKA PERJADIN</v>
      </c>
      <c r="BW404" s="709">
        <f t="shared" si="1026"/>
        <v>0</v>
      </c>
      <c r="BX404" s="873">
        <v>8</v>
      </c>
      <c r="BY404" s="874" t="str">
        <f t="shared" si="1054"/>
        <v>BUKU PEMBANTU PAJAK UP</v>
      </c>
      <c r="BZ404" s="875">
        <f t="shared" si="992"/>
        <v>0</v>
      </c>
      <c r="CA404" s="876">
        <f t="shared" si="1005"/>
        <v>8</v>
      </c>
      <c r="CB404" s="874" t="str">
        <f t="shared" si="1055"/>
        <v>BUKU PEMBANTU PAJAK UP</v>
      </c>
      <c r="CC404" s="877">
        <f t="shared" si="997"/>
        <v>0</v>
      </c>
      <c r="CD404" s="805">
        <v>9</v>
      </c>
      <c r="CE404" s="806" t="str">
        <f t="shared" si="1056"/>
        <v>BUKU PEMBANTU BUNGA REKENING</v>
      </c>
      <c r="CF404" s="807">
        <f t="shared" si="1027"/>
        <v>0</v>
      </c>
      <c r="CG404" s="806">
        <f t="shared" si="1006"/>
        <v>9</v>
      </c>
      <c r="CH404" s="806" t="str">
        <f t="shared" si="1057"/>
        <v>BUKU PEMBANTU BUNGA REKENING</v>
      </c>
      <c r="CI404" s="808">
        <f t="shared" si="1028"/>
        <v>0</v>
      </c>
      <c r="CJ404" s="835">
        <v>10</v>
      </c>
      <c r="CK404" s="836" t="str">
        <f t="shared" si="1058"/>
        <v>BUKU PEMBANTU PAJAK UP &amp; LS</v>
      </c>
      <c r="CL404" s="837">
        <f t="shared" si="1059"/>
        <v>0</v>
      </c>
      <c r="CM404" s="836">
        <f t="shared" si="1007"/>
        <v>10</v>
      </c>
      <c r="CN404" s="836" t="str">
        <f t="shared" si="1060"/>
        <v>BUKU PEMBANTU PAJAK UP &amp; LS</v>
      </c>
      <c r="CO404" s="838">
        <f t="shared" si="1061"/>
        <v>0</v>
      </c>
      <c r="CP404" s="786">
        <f t="shared" si="1062"/>
        <v>0</v>
      </c>
      <c r="CQ404" s="787">
        <f t="shared" si="1063"/>
        <v>0</v>
      </c>
      <c r="CR404" s="782">
        <f t="shared" si="1064"/>
        <v>0</v>
      </c>
      <c r="CS404" s="733">
        <v>11</v>
      </c>
      <c r="CT404" s="734" t="str">
        <f t="shared" si="1065"/>
        <v>BUKU PENGESAHAN BELANJA</v>
      </c>
      <c r="CU404" s="735">
        <f t="shared" si="1066"/>
        <v>0</v>
      </c>
      <c r="CV404" s="734">
        <f t="shared" si="1008"/>
        <v>11</v>
      </c>
      <c r="CW404" s="736" t="str">
        <f t="shared" si="1067"/>
        <v>BUKU PENGESAHAN BELANJA</v>
      </c>
      <c r="CX404" s="737">
        <f t="shared" si="1068"/>
        <v>0</v>
      </c>
      <c r="CY404" s="769">
        <v>12</v>
      </c>
      <c r="CZ404" s="770" t="str">
        <f t="shared" si="1029"/>
        <v>BUKU PENGEMBALIAN BELANJA</v>
      </c>
      <c r="DA404" s="771">
        <f t="shared" si="991"/>
        <v>0</v>
      </c>
      <c r="DB404" s="770">
        <f t="shared" si="990"/>
        <v>12</v>
      </c>
      <c r="DC404" s="770" t="str">
        <f t="shared" si="1069"/>
        <v>BUKU PENGEMBALIAN BELANJA</v>
      </c>
      <c r="DD404" s="772">
        <f t="shared" si="1070"/>
        <v>0</v>
      </c>
    </row>
    <row r="405" spans="2:108" ht="11.25" customHeight="1" x14ac:dyDescent="0.2">
      <c r="B405" s="63"/>
      <c r="C405" s="690"/>
      <c r="D405" s="540"/>
      <c r="E405" s="650"/>
      <c r="F405" s="541"/>
      <c r="G405" s="649"/>
      <c r="H405" s="650"/>
      <c r="I405" s="542"/>
      <c r="J405" s="650"/>
      <c r="K405" s="650"/>
      <c r="L405" s="529"/>
      <c r="M405" s="543"/>
      <c r="N405" s="543"/>
      <c r="O405" s="651">
        <f t="shared" si="1030"/>
        <v>0</v>
      </c>
      <c r="P405" s="1090">
        <f t="shared" si="1031"/>
        <v>0</v>
      </c>
      <c r="Q405" s="641">
        <f t="shared" si="1009"/>
        <v>0</v>
      </c>
      <c r="R405" s="640">
        <v>1</v>
      </c>
      <c r="S405" s="640" t="str">
        <f t="shared" si="1010"/>
        <v>BUKU KAS UMUM</v>
      </c>
      <c r="T405" s="641">
        <f t="shared" si="1011"/>
        <v>0</v>
      </c>
      <c r="U405" s="641">
        <f t="shared" si="1012"/>
        <v>0</v>
      </c>
      <c r="V405" s="641">
        <f t="shared" si="1013"/>
        <v>0</v>
      </c>
      <c r="W405" s="1082">
        <f t="shared" si="1032"/>
        <v>0</v>
      </c>
      <c r="X405" s="641">
        <f t="shared" si="1014"/>
        <v>0</v>
      </c>
      <c r="Y405" s="640">
        <f t="shared" si="1033"/>
        <v>1</v>
      </c>
      <c r="Z405" s="640" t="str">
        <f t="shared" si="1015"/>
        <v>BUKU KAS UMUM</v>
      </c>
      <c r="AA405" s="1083">
        <f t="shared" si="1016"/>
        <v>0</v>
      </c>
      <c r="AB405" s="1055">
        <v>10</v>
      </c>
      <c r="AC405" s="1056" t="str">
        <f t="shared" si="1034"/>
        <v>BUKU PEMBANTU PAJAK UP &amp; LS</v>
      </c>
      <c r="AD405" s="1057">
        <f t="shared" si="1035"/>
        <v>0</v>
      </c>
      <c r="AE405" s="1057">
        <f t="shared" si="1036"/>
        <v>0</v>
      </c>
      <c r="AF405" s="1057">
        <f t="shared" si="1037"/>
        <v>0</v>
      </c>
      <c r="AG405" s="1057">
        <f t="shared" si="1038"/>
        <v>0</v>
      </c>
      <c r="AH405" s="1057">
        <f t="shared" si="1039"/>
        <v>0</v>
      </c>
      <c r="AI405" s="1058">
        <f t="shared" si="998"/>
        <v>10</v>
      </c>
      <c r="AJ405" s="1058" t="str">
        <f t="shared" si="1040"/>
        <v>BUKU PEMBANTU PAJAK UP &amp; LS</v>
      </c>
      <c r="AK405" s="1059">
        <f t="shared" si="1017"/>
        <v>0</v>
      </c>
      <c r="AL405" s="1014">
        <v>2</v>
      </c>
      <c r="AM405" s="1015" t="str">
        <f t="shared" si="1041"/>
        <v>BUKU PEMBANTU KAS TUNAI</v>
      </c>
      <c r="AN405" s="1016">
        <f t="shared" si="1018"/>
        <v>0</v>
      </c>
      <c r="AO405" s="1015">
        <f t="shared" si="999"/>
        <v>2</v>
      </c>
      <c r="AP405" s="1015" t="str">
        <f t="shared" si="1042"/>
        <v>BUKU PEMBANTU KAS TUNAI</v>
      </c>
      <c r="AQ405" s="1017">
        <f t="shared" si="993"/>
        <v>0</v>
      </c>
      <c r="AR405" s="979">
        <v>3</v>
      </c>
      <c r="AS405" s="980" t="str">
        <f t="shared" si="1043"/>
        <v>BUKU PEMBANTU BANK</v>
      </c>
      <c r="AT405" s="981">
        <f t="shared" si="1019"/>
        <v>0</v>
      </c>
      <c r="AU405" s="981">
        <f t="shared" si="1020"/>
        <v>0</v>
      </c>
      <c r="AV405" s="982">
        <f t="shared" si="1044"/>
        <v>0</v>
      </c>
      <c r="AW405" s="983">
        <f t="shared" si="1000"/>
        <v>3</v>
      </c>
      <c r="AX405" s="980" t="str">
        <f t="shared" si="1045"/>
        <v>BUKU PEMBANTU BANK</v>
      </c>
      <c r="AY405" s="984">
        <f t="shared" si="1021"/>
        <v>0</v>
      </c>
      <c r="AZ405" s="702">
        <v>4</v>
      </c>
      <c r="BA405" s="649" t="str">
        <f t="shared" si="1046"/>
        <v>BUKU PEMBANTU BPP</v>
      </c>
      <c r="BB405" s="651">
        <f t="shared" si="994"/>
        <v>0</v>
      </c>
      <c r="BC405" s="650">
        <f t="shared" si="1001"/>
        <v>4</v>
      </c>
      <c r="BD405" s="649" t="str">
        <f t="shared" si="1047"/>
        <v>BUKU PEMBANTU BPP</v>
      </c>
      <c r="BE405" s="709">
        <f t="shared" si="995"/>
        <v>0</v>
      </c>
      <c r="BF405" s="944">
        <v>5</v>
      </c>
      <c r="BG405" s="945" t="str">
        <f t="shared" si="1048"/>
        <v>BUKU PEMBANTU UANG PERSEDIAAN</v>
      </c>
      <c r="BH405" s="946">
        <f t="shared" si="1022"/>
        <v>0</v>
      </c>
      <c r="BI405" s="945">
        <f t="shared" si="1002"/>
        <v>5</v>
      </c>
      <c r="BJ405" s="947" t="str">
        <f t="shared" si="1049"/>
        <v>BUKU PEMBANTU UANG PERSEDIAAN</v>
      </c>
      <c r="BK405" s="948">
        <f t="shared" si="996"/>
        <v>0</v>
      </c>
      <c r="BL405" s="909">
        <v>6</v>
      </c>
      <c r="BM405" s="910" t="str">
        <f t="shared" si="1050"/>
        <v>BUKU PEMBANTU LS BENDAHARA</v>
      </c>
      <c r="BN405" s="911">
        <f t="shared" si="1023"/>
        <v>0</v>
      </c>
      <c r="BO405" s="910">
        <f t="shared" si="1003"/>
        <v>6</v>
      </c>
      <c r="BP405" s="912" t="str">
        <f t="shared" si="1051"/>
        <v>BUKU PEMBANTU LS BENDAHARA</v>
      </c>
      <c r="BQ405" s="913">
        <f t="shared" si="1024"/>
        <v>0</v>
      </c>
      <c r="BR405" s="702">
        <v>7</v>
      </c>
      <c r="BS405" s="650" t="str">
        <f t="shared" si="1052"/>
        <v>BUKU PEMBANTU UANG MUKA PERJADIN</v>
      </c>
      <c r="BT405" s="651">
        <f t="shared" si="1025"/>
        <v>0</v>
      </c>
      <c r="BU405" s="650">
        <f t="shared" si="1004"/>
        <v>7</v>
      </c>
      <c r="BV405" s="649" t="str">
        <f t="shared" si="1053"/>
        <v>BUKU PEMBANTU UANG MUKA PERJADIN</v>
      </c>
      <c r="BW405" s="709">
        <f t="shared" si="1026"/>
        <v>0</v>
      </c>
      <c r="BX405" s="873">
        <v>8</v>
      </c>
      <c r="BY405" s="874" t="str">
        <f t="shared" si="1054"/>
        <v>BUKU PEMBANTU PAJAK UP</v>
      </c>
      <c r="BZ405" s="875">
        <f t="shared" si="992"/>
        <v>0</v>
      </c>
      <c r="CA405" s="876">
        <f t="shared" si="1005"/>
        <v>8</v>
      </c>
      <c r="CB405" s="874" t="str">
        <f t="shared" si="1055"/>
        <v>BUKU PEMBANTU PAJAK UP</v>
      </c>
      <c r="CC405" s="877">
        <f t="shared" si="997"/>
        <v>0</v>
      </c>
      <c r="CD405" s="805">
        <v>9</v>
      </c>
      <c r="CE405" s="806" t="str">
        <f t="shared" si="1056"/>
        <v>BUKU PEMBANTU BUNGA REKENING</v>
      </c>
      <c r="CF405" s="807">
        <f t="shared" si="1027"/>
        <v>0</v>
      </c>
      <c r="CG405" s="806">
        <f t="shared" si="1006"/>
        <v>9</v>
      </c>
      <c r="CH405" s="806" t="str">
        <f t="shared" si="1057"/>
        <v>BUKU PEMBANTU BUNGA REKENING</v>
      </c>
      <c r="CI405" s="808">
        <f t="shared" si="1028"/>
        <v>0</v>
      </c>
      <c r="CJ405" s="835">
        <v>10</v>
      </c>
      <c r="CK405" s="836" t="str">
        <f t="shared" si="1058"/>
        <v>BUKU PEMBANTU PAJAK UP &amp; LS</v>
      </c>
      <c r="CL405" s="837">
        <f t="shared" si="1059"/>
        <v>0</v>
      </c>
      <c r="CM405" s="836">
        <f t="shared" si="1007"/>
        <v>10</v>
      </c>
      <c r="CN405" s="836" t="str">
        <f t="shared" si="1060"/>
        <v>BUKU PEMBANTU PAJAK UP &amp; LS</v>
      </c>
      <c r="CO405" s="838">
        <f t="shared" si="1061"/>
        <v>0</v>
      </c>
      <c r="CP405" s="786">
        <f t="shared" si="1062"/>
        <v>0</v>
      </c>
      <c r="CQ405" s="787">
        <f t="shared" si="1063"/>
        <v>0</v>
      </c>
      <c r="CR405" s="782">
        <f t="shared" si="1064"/>
        <v>0</v>
      </c>
      <c r="CS405" s="733">
        <v>11</v>
      </c>
      <c r="CT405" s="734" t="str">
        <f t="shared" si="1065"/>
        <v>BUKU PENGESAHAN BELANJA</v>
      </c>
      <c r="CU405" s="735">
        <f t="shared" si="1066"/>
        <v>0</v>
      </c>
      <c r="CV405" s="734">
        <f t="shared" si="1008"/>
        <v>11</v>
      </c>
      <c r="CW405" s="736" t="str">
        <f t="shared" si="1067"/>
        <v>BUKU PENGESAHAN BELANJA</v>
      </c>
      <c r="CX405" s="737">
        <f t="shared" si="1068"/>
        <v>0</v>
      </c>
      <c r="CY405" s="769">
        <v>12</v>
      </c>
      <c r="CZ405" s="770" t="str">
        <f t="shared" si="1029"/>
        <v>BUKU PENGEMBALIAN BELANJA</v>
      </c>
      <c r="DA405" s="771">
        <f t="shared" si="991"/>
        <v>0</v>
      </c>
      <c r="DB405" s="770">
        <f t="shared" si="990"/>
        <v>12</v>
      </c>
      <c r="DC405" s="770" t="str">
        <f t="shared" si="1069"/>
        <v>BUKU PENGEMBALIAN BELANJA</v>
      </c>
      <c r="DD405" s="772">
        <f t="shared" si="1070"/>
        <v>0</v>
      </c>
    </row>
    <row r="406" spans="2:108" ht="11.25" customHeight="1" x14ac:dyDescent="0.2">
      <c r="B406" s="63"/>
      <c r="C406" s="690"/>
      <c r="D406" s="540"/>
      <c r="E406" s="650"/>
      <c r="F406" s="541"/>
      <c r="G406" s="649"/>
      <c r="H406" s="650"/>
      <c r="I406" s="542"/>
      <c r="J406" s="650"/>
      <c r="K406" s="650"/>
      <c r="L406" s="529"/>
      <c r="M406" s="543"/>
      <c r="N406" s="543"/>
      <c r="O406" s="651">
        <f t="shared" si="1030"/>
        <v>0</v>
      </c>
      <c r="P406" s="1090">
        <f t="shared" si="1031"/>
        <v>0</v>
      </c>
      <c r="Q406" s="641">
        <f t="shared" si="1009"/>
        <v>0</v>
      </c>
      <c r="R406" s="640">
        <v>1</v>
      </c>
      <c r="S406" s="640" t="str">
        <f t="shared" si="1010"/>
        <v>BUKU KAS UMUM</v>
      </c>
      <c r="T406" s="641">
        <f t="shared" si="1011"/>
        <v>0</v>
      </c>
      <c r="U406" s="641">
        <f t="shared" si="1012"/>
        <v>0</v>
      </c>
      <c r="V406" s="641">
        <f t="shared" si="1013"/>
        <v>0</v>
      </c>
      <c r="W406" s="1082">
        <f t="shared" si="1032"/>
        <v>0</v>
      </c>
      <c r="X406" s="641">
        <f t="shared" si="1014"/>
        <v>0</v>
      </c>
      <c r="Y406" s="640">
        <f t="shared" si="1033"/>
        <v>1</v>
      </c>
      <c r="Z406" s="640" t="str">
        <f t="shared" si="1015"/>
        <v>BUKU KAS UMUM</v>
      </c>
      <c r="AA406" s="1083">
        <f t="shared" si="1016"/>
        <v>0</v>
      </c>
      <c r="AB406" s="1055">
        <v>10</v>
      </c>
      <c r="AC406" s="1056" t="str">
        <f t="shared" si="1034"/>
        <v>BUKU PEMBANTU PAJAK UP &amp; LS</v>
      </c>
      <c r="AD406" s="1057">
        <f t="shared" si="1035"/>
        <v>0</v>
      </c>
      <c r="AE406" s="1057">
        <f t="shared" si="1036"/>
        <v>0</v>
      </c>
      <c r="AF406" s="1057">
        <f t="shared" si="1037"/>
        <v>0</v>
      </c>
      <c r="AG406" s="1057">
        <f t="shared" si="1038"/>
        <v>0</v>
      </c>
      <c r="AH406" s="1057">
        <f t="shared" si="1039"/>
        <v>0</v>
      </c>
      <c r="AI406" s="1058">
        <f t="shared" si="998"/>
        <v>10</v>
      </c>
      <c r="AJ406" s="1058" t="str">
        <f t="shared" si="1040"/>
        <v>BUKU PEMBANTU PAJAK UP &amp; LS</v>
      </c>
      <c r="AK406" s="1059">
        <f t="shared" si="1017"/>
        <v>0</v>
      </c>
      <c r="AL406" s="1014">
        <v>2</v>
      </c>
      <c r="AM406" s="1015" t="str">
        <f t="shared" si="1041"/>
        <v>BUKU PEMBANTU KAS TUNAI</v>
      </c>
      <c r="AN406" s="1016">
        <f t="shared" si="1018"/>
        <v>0</v>
      </c>
      <c r="AO406" s="1015">
        <f t="shared" si="999"/>
        <v>2</v>
      </c>
      <c r="AP406" s="1015" t="str">
        <f t="shared" si="1042"/>
        <v>BUKU PEMBANTU KAS TUNAI</v>
      </c>
      <c r="AQ406" s="1017">
        <f t="shared" si="993"/>
        <v>0</v>
      </c>
      <c r="AR406" s="979">
        <v>3</v>
      </c>
      <c r="AS406" s="980" t="str">
        <f t="shared" si="1043"/>
        <v>BUKU PEMBANTU BANK</v>
      </c>
      <c r="AT406" s="981">
        <f t="shared" si="1019"/>
        <v>0</v>
      </c>
      <c r="AU406" s="981">
        <f t="shared" si="1020"/>
        <v>0</v>
      </c>
      <c r="AV406" s="982">
        <f t="shared" si="1044"/>
        <v>0</v>
      </c>
      <c r="AW406" s="983">
        <f t="shared" si="1000"/>
        <v>3</v>
      </c>
      <c r="AX406" s="980" t="str">
        <f t="shared" si="1045"/>
        <v>BUKU PEMBANTU BANK</v>
      </c>
      <c r="AY406" s="984">
        <f t="shared" si="1021"/>
        <v>0</v>
      </c>
      <c r="AZ406" s="702">
        <v>4</v>
      </c>
      <c r="BA406" s="649" t="str">
        <f t="shared" si="1046"/>
        <v>BUKU PEMBANTU BPP</v>
      </c>
      <c r="BB406" s="651">
        <f t="shared" si="994"/>
        <v>0</v>
      </c>
      <c r="BC406" s="650">
        <f t="shared" si="1001"/>
        <v>4</v>
      </c>
      <c r="BD406" s="649" t="str">
        <f t="shared" si="1047"/>
        <v>BUKU PEMBANTU BPP</v>
      </c>
      <c r="BE406" s="709">
        <f t="shared" si="995"/>
        <v>0</v>
      </c>
      <c r="BF406" s="944">
        <v>5</v>
      </c>
      <c r="BG406" s="945" t="str">
        <f t="shared" si="1048"/>
        <v>BUKU PEMBANTU UANG PERSEDIAAN</v>
      </c>
      <c r="BH406" s="946">
        <f t="shared" si="1022"/>
        <v>0</v>
      </c>
      <c r="BI406" s="945">
        <f t="shared" si="1002"/>
        <v>5</v>
      </c>
      <c r="BJ406" s="947" t="str">
        <f t="shared" si="1049"/>
        <v>BUKU PEMBANTU UANG PERSEDIAAN</v>
      </c>
      <c r="BK406" s="948">
        <f t="shared" si="996"/>
        <v>0</v>
      </c>
      <c r="BL406" s="909">
        <v>6</v>
      </c>
      <c r="BM406" s="910" t="str">
        <f t="shared" si="1050"/>
        <v>BUKU PEMBANTU LS BENDAHARA</v>
      </c>
      <c r="BN406" s="911">
        <f t="shared" si="1023"/>
        <v>0</v>
      </c>
      <c r="BO406" s="910">
        <f t="shared" si="1003"/>
        <v>6</v>
      </c>
      <c r="BP406" s="912" t="str">
        <f t="shared" si="1051"/>
        <v>BUKU PEMBANTU LS BENDAHARA</v>
      </c>
      <c r="BQ406" s="913">
        <f t="shared" si="1024"/>
        <v>0</v>
      </c>
      <c r="BR406" s="702">
        <v>7</v>
      </c>
      <c r="BS406" s="650" t="str">
        <f t="shared" si="1052"/>
        <v>BUKU PEMBANTU UANG MUKA PERJADIN</v>
      </c>
      <c r="BT406" s="651">
        <f t="shared" si="1025"/>
        <v>0</v>
      </c>
      <c r="BU406" s="650">
        <f t="shared" si="1004"/>
        <v>7</v>
      </c>
      <c r="BV406" s="649" t="str">
        <f t="shared" si="1053"/>
        <v>BUKU PEMBANTU UANG MUKA PERJADIN</v>
      </c>
      <c r="BW406" s="709">
        <f t="shared" si="1026"/>
        <v>0</v>
      </c>
      <c r="BX406" s="873">
        <v>8</v>
      </c>
      <c r="BY406" s="874" t="str">
        <f t="shared" si="1054"/>
        <v>BUKU PEMBANTU PAJAK UP</v>
      </c>
      <c r="BZ406" s="875">
        <f t="shared" si="992"/>
        <v>0</v>
      </c>
      <c r="CA406" s="876">
        <f t="shared" si="1005"/>
        <v>8</v>
      </c>
      <c r="CB406" s="874" t="str">
        <f t="shared" si="1055"/>
        <v>BUKU PEMBANTU PAJAK UP</v>
      </c>
      <c r="CC406" s="877">
        <f t="shared" si="997"/>
        <v>0</v>
      </c>
      <c r="CD406" s="805">
        <v>9</v>
      </c>
      <c r="CE406" s="806" t="str">
        <f t="shared" si="1056"/>
        <v>BUKU PEMBANTU BUNGA REKENING</v>
      </c>
      <c r="CF406" s="807">
        <f t="shared" si="1027"/>
        <v>0</v>
      </c>
      <c r="CG406" s="806">
        <f t="shared" si="1006"/>
        <v>9</v>
      </c>
      <c r="CH406" s="806" t="str">
        <f t="shared" si="1057"/>
        <v>BUKU PEMBANTU BUNGA REKENING</v>
      </c>
      <c r="CI406" s="808">
        <f t="shared" si="1028"/>
        <v>0</v>
      </c>
      <c r="CJ406" s="835">
        <v>10</v>
      </c>
      <c r="CK406" s="836" t="str">
        <f t="shared" si="1058"/>
        <v>BUKU PEMBANTU PAJAK UP &amp; LS</v>
      </c>
      <c r="CL406" s="837">
        <f t="shared" si="1059"/>
        <v>0</v>
      </c>
      <c r="CM406" s="836">
        <f t="shared" si="1007"/>
        <v>10</v>
      </c>
      <c r="CN406" s="836" t="str">
        <f t="shared" si="1060"/>
        <v>BUKU PEMBANTU PAJAK UP &amp; LS</v>
      </c>
      <c r="CO406" s="838">
        <f t="shared" si="1061"/>
        <v>0</v>
      </c>
      <c r="CP406" s="786">
        <f t="shared" si="1062"/>
        <v>0</v>
      </c>
      <c r="CQ406" s="787">
        <f t="shared" si="1063"/>
        <v>0</v>
      </c>
      <c r="CR406" s="782">
        <f t="shared" si="1064"/>
        <v>0</v>
      </c>
      <c r="CS406" s="733">
        <v>11</v>
      </c>
      <c r="CT406" s="734" t="str">
        <f t="shared" si="1065"/>
        <v>BUKU PENGESAHAN BELANJA</v>
      </c>
      <c r="CU406" s="735">
        <f t="shared" si="1066"/>
        <v>0</v>
      </c>
      <c r="CV406" s="734">
        <f t="shared" si="1008"/>
        <v>11</v>
      </c>
      <c r="CW406" s="736" t="str">
        <f t="shared" si="1067"/>
        <v>BUKU PENGESAHAN BELANJA</v>
      </c>
      <c r="CX406" s="737">
        <f t="shared" si="1068"/>
        <v>0</v>
      </c>
      <c r="CY406" s="769">
        <v>12</v>
      </c>
      <c r="CZ406" s="770" t="str">
        <f t="shared" si="1029"/>
        <v>BUKU PENGEMBALIAN BELANJA</v>
      </c>
      <c r="DA406" s="771">
        <f t="shared" si="991"/>
        <v>0</v>
      </c>
      <c r="DB406" s="770">
        <f t="shared" si="990"/>
        <v>12</v>
      </c>
      <c r="DC406" s="770" t="str">
        <f t="shared" si="1069"/>
        <v>BUKU PENGEMBALIAN BELANJA</v>
      </c>
      <c r="DD406" s="772">
        <f t="shared" si="1070"/>
        <v>0</v>
      </c>
    </row>
    <row r="407" spans="2:108" ht="11.25" customHeight="1" x14ac:dyDescent="0.2">
      <c r="B407" s="63"/>
      <c r="C407" s="690"/>
      <c r="D407" s="540"/>
      <c r="E407" s="650"/>
      <c r="F407" s="541"/>
      <c r="G407" s="649"/>
      <c r="H407" s="650"/>
      <c r="I407" s="542"/>
      <c r="J407" s="650"/>
      <c r="K407" s="650"/>
      <c r="L407" s="529"/>
      <c r="M407" s="543"/>
      <c r="N407" s="543"/>
      <c r="O407" s="651">
        <f t="shared" si="1030"/>
        <v>0</v>
      </c>
      <c r="P407" s="1090">
        <f t="shared" si="1031"/>
        <v>0</v>
      </c>
      <c r="Q407" s="641">
        <f t="shared" si="1009"/>
        <v>0</v>
      </c>
      <c r="R407" s="640">
        <v>1</v>
      </c>
      <c r="S407" s="640" t="str">
        <f t="shared" si="1010"/>
        <v>BUKU KAS UMUM</v>
      </c>
      <c r="T407" s="641">
        <f t="shared" si="1011"/>
        <v>0</v>
      </c>
      <c r="U407" s="641">
        <f t="shared" si="1012"/>
        <v>0</v>
      </c>
      <c r="V407" s="641">
        <f t="shared" si="1013"/>
        <v>0</v>
      </c>
      <c r="W407" s="1082">
        <f t="shared" si="1032"/>
        <v>0</v>
      </c>
      <c r="X407" s="641">
        <f t="shared" si="1014"/>
        <v>0</v>
      </c>
      <c r="Y407" s="640">
        <f t="shared" si="1033"/>
        <v>1</v>
      </c>
      <c r="Z407" s="640" t="str">
        <f t="shared" si="1015"/>
        <v>BUKU KAS UMUM</v>
      </c>
      <c r="AA407" s="1083">
        <f t="shared" si="1016"/>
        <v>0</v>
      </c>
      <c r="AB407" s="1055">
        <v>10</v>
      </c>
      <c r="AC407" s="1056" t="str">
        <f t="shared" si="1034"/>
        <v>BUKU PEMBANTU PAJAK UP &amp; LS</v>
      </c>
      <c r="AD407" s="1057">
        <f t="shared" si="1035"/>
        <v>0</v>
      </c>
      <c r="AE407" s="1057">
        <f t="shared" si="1036"/>
        <v>0</v>
      </c>
      <c r="AF407" s="1057">
        <f t="shared" si="1037"/>
        <v>0</v>
      </c>
      <c r="AG407" s="1057">
        <f t="shared" si="1038"/>
        <v>0</v>
      </c>
      <c r="AH407" s="1057">
        <f t="shared" si="1039"/>
        <v>0</v>
      </c>
      <c r="AI407" s="1058">
        <f t="shared" si="998"/>
        <v>10</v>
      </c>
      <c r="AJ407" s="1058" t="str">
        <f t="shared" si="1040"/>
        <v>BUKU PEMBANTU PAJAK UP &amp; LS</v>
      </c>
      <c r="AK407" s="1059">
        <f t="shared" si="1017"/>
        <v>0</v>
      </c>
      <c r="AL407" s="1014">
        <v>2</v>
      </c>
      <c r="AM407" s="1015" t="str">
        <f t="shared" si="1041"/>
        <v>BUKU PEMBANTU KAS TUNAI</v>
      </c>
      <c r="AN407" s="1016">
        <f t="shared" si="1018"/>
        <v>0</v>
      </c>
      <c r="AO407" s="1015">
        <f t="shared" si="999"/>
        <v>2</v>
      </c>
      <c r="AP407" s="1015" t="str">
        <f t="shared" si="1042"/>
        <v>BUKU PEMBANTU KAS TUNAI</v>
      </c>
      <c r="AQ407" s="1017">
        <f t="shared" si="993"/>
        <v>0</v>
      </c>
      <c r="AR407" s="979">
        <v>3</v>
      </c>
      <c r="AS407" s="980" t="str">
        <f t="shared" si="1043"/>
        <v>BUKU PEMBANTU BANK</v>
      </c>
      <c r="AT407" s="981">
        <f t="shared" si="1019"/>
        <v>0</v>
      </c>
      <c r="AU407" s="981">
        <f t="shared" si="1020"/>
        <v>0</v>
      </c>
      <c r="AV407" s="982">
        <f t="shared" si="1044"/>
        <v>0</v>
      </c>
      <c r="AW407" s="983">
        <f t="shared" si="1000"/>
        <v>3</v>
      </c>
      <c r="AX407" s="980" t="str">
        <f t="shared" si="1045"/>
        <v>BUKU PEMBANTU BANK</v>
      </c>
      <c r="AY407" s="984">
        <f t="shared" si="1021"/>
        <v>0</v>
      </c>
      <c r="AZ407" s="702">
        <v>4</v>
      </c>
      <c r="BA407" s="649" t="str">
        <f t="shared" si="1046"/>
        <v>BUKU PEMBANTU BPP</v>
      </c>
      <c r="BB407" s="651">
        <f t="shared" si="994"/>
        <v>0</v>
      </c>
      <c r="BC407" s="650">
        <f t="shared" si="1001"/>
        <v>4</v>
      </c>
      <c r="BD407" s="649" t="str">
        <f t="shared" si="1047"/>
        <v>BUKU PEMBANTU BPP</v>
      </c>
      <c r="BE407" s="709">
        <f t="shared" si="995"/>
        <v>0</v>
      </c>
      <c r="BF407" s="944">
        <v>5</v>
      </c>
      <c r="BG407" s="945" t="str">
        <f t="shared" si="1048"/>
        <v>BUKU PEMBANTU UANG PERSEDIAAN</v>
      </c>
      <c r="BH407" s="946">
        <f t="shared" si="1022"/>
        <v>0</v>
      </c>
      <c r="BI407" s="945">
        <f t="shared" si="1002"/>
        <v>5</v>
      </c>
      <c r="BJ407" s="947" t="str">
        <f t="shared" si="1049"/>
        <v>BUKU PEMBANTU UANG PERSEDIAAN</v>
      </c>
      <c r="BK407" s="948">
        <f t="shared" si="996"/>
        <v>0</v>
      </c>
      <c r="BL407" s="909">
        <v>6</v>
      </c>
      <c r="BM407" s="910" t="str">
        <f t="shared" si="1050"/>
        <v>BUKU PEMBANTU LS BENDAHARA</v>
      </c>
      <c r="BN407" s="911">
        <f t="shared" si="1023"/>
        <v>0</v>
      </c>
      <c r="BO407" s="910">
        <f t="shared" si="1003"/>
        <v>6</v>
      </c>
      <c r="BP407" s="912" t="str">
        <f t="shared" si="1051"/>
        <v>BUKU PEMBANTU LS BENDAHARA</v>
      </c>
      <c r="BQ407" s="913">
        <f t="shared" si="1024"/>
        <v>0</v>
      </c>
      <c r="BR407" s="702">
        <v>7</v>
      </c>
      <c r="BS407" s="650" t="str">
        <f t="shared" si="1052"/>
        <v>BUKU PEMBANTU UANG MUKA PERJADIN</v>
      </c>
      <c r="BT407" s="651">
        <f t="shared" si="1025"/>
        <v>0</v>
      </c>
      <c r="BU407" s="650">
        <f t="shared" si="1004"/>
        <v>7</v>
      </c>
      <c r="BV407" s="649" t="str">
        <f t="shared" si="1053"/>
        <v>BUKU PEMBANTU UANG MUKA PERJADIN</v>
      </c>
      <c r="BW407" s="709">
        <f t="shared" si="1026"/>
        <v>0</v>
      </c>
      <c r="BX407" s="873">
        <v>8</v>
      </c>
      <c r="BY407" s="874" t="str">
        <f t="shared" si="1054"/>
        <v>BUKU PEMBANTU PAJAK UP</v>
      </c>
      <c r="BZ407" s="875">
        <f t="shared" si="992"/>
        <v>0</v>
      </c>
      <c r="CA407" s="876">
        <f t="shared" si="1005"/>
        <v>8</v>
      </c>
      <c r="CB407" s="874" t="str">
        <f t="shared" si="1055"/>
        <v>BUKU PEMBANTU PAJAK UP</v>
      </c>
      <c r="CC407" s="877">
        <f t="shared" si="997"/>
        <v>0</v>
      </c>
      <c r="CD407" s="805">
        <v>9</v>
      </c>
      <c r="CE407" s="806" t="str">
        <f t="shared" si="1056"/>
        <v>BUKU PEMBANTU BUNGA REKENING</v>
      </c>
      <c r="CF407" s="807">
        <f t="shared" si="1027"/>
        <v>0</v>
      </c>
      <c r="CG407" s="806">
        <f t="shared" si="1006"/>
        <v>9</v>
      </c>
      <c r="CH407" s="806" t="str">
        <f t="shared" si="1057"/>
        <v>BUKU PEMBANTU BUNGA REKENING</v>
      </c>
      <c r="CI407" s="808">
        <f t="shared" si="1028"/>
        <v>0</v>
      </c>
      <c r="CJ407" s="835">
        <v>10</v>
      </c>
      <c r="CK407" s="836" t="str">
        <f t="shared" si="1058"/>
        <v>BUKU PEMBANTU PAJAK UP &amp; LS</v>
      </c>
      <c r="CL407" s="837">
        <f t="shared" si="1059"/>
        <v>0</v>
      </c>
      <c r="CM407" s="836">
        <f t="shared" si="1007"/>
        <v>10</v>
      </c>
      <c r="CN407" s="836" t="str">
        <f t="shared" si="1060"/>
        <v>BUKU PEMBANTU PAJAK UP &amp; LS</v>
      </c>
      <c r="CO407" s="838">
        <f t="shared" si="1061"/>
        <v>0</v>
      </c>
      <c r="CP407" s="786">
        <f t="shared" si="1062"/>
        <v>0</v>
      </c>
      <c r="CQ407" s="787">
        <f t="shared" si="1063"/>
        <v>0</v>
      </c>
      <c r="CR407" s="782">
        <f t="shared" si="1064"/>
        <v>0</v>
      </c>
      <c r="CS407" s="733">
        <v>11</v>
      </c>
      <c r="CT407" s="734" t="str">
        <f t="shared" si="1065"/>
        <v>BUKU PENGESAHAN BELANJA</v>
      </c>
      <c r="CU407" s="735">
        <f t="shared" si="1066"/>
        <v>0</v>
      </c>
      <c r="CV407" s="734">
        <f t="shared" si="1008"/>
        <v>11</v>
      </c>
      <c r="CW407" s="736" t="str">
        <f t="shared" si="1067"/>
        <v>BUKU PENGESAHAN BELANJA</v>
      </c>
      <c r="CX407" s="737">
        <f t="shared" si="1068"/>
        <v>0</v>
      </c>
      <c r="CY407" s="769">
        <v>12</v>
      </c>
      <c r="CZ407" s="770" t="str">
        <f t="shared" si="1029"/>
        <v>BUKU PENGEMBALIAN BELANJA</v>
      </c>
      <c r="DA407" s="771">
        <f t="shared" si="991"/>
        <v>0</v>
      </c>
      <c r="DB407" s="770">
        <f t="shared" si="990"/>
        <v>12</v>
      </c>
      <c r="DC407" s="770" t="str">
        <f t="shared" si="1069"/>
        <v>BUKU PENGEMBALIAN BELANJA</v>
      </c>
      <c r="DD407" s="772">
        <f t="shared" si="1070"/>
        <v>0</v>
      </c>
    </row>
    <row r="408" spans="2:108" ht="11.25" customHeight="1" x14ac:dyDescent="0.2">
      <c r="B408" s="63"/>
      <c r="C408" s="690"/>
      <c r="D408" s="540"/>
      <c r="E408" s="650"/>
      <c r="F408" s="541"/>
      <c r="G408" s="649"/>
      <c r="H408" s="650"/>
      <c r="I408" s="542"/>
      <c r="J408" s="650"/>
      <c r="K408" s="650"/>
      <c r="L408" s="529"/>
      <c r="M408" s="543"/>
      <c r="N408" s="543"/>
      <c r="O408" s="651">
        <f t="shared" si="1030"/>
        <v>0</v>
      </c>
      <c r="P408" s="1090">
        <f t="shared" si="1031"/>
        <v>0</v>
      </c>
      <c r="Q408" s="641">
        <f t="shared" si="1009"/>
        <v>0</v>
      </c>
      <c r="R408" s="640">
        <v>1</v>
      </c>
      <c r="S408" s="640" t="str">
        <f t="shared" si="1010"/>
        <v>BUKU KAS UMUM</v>
      </c>
      <c r="T408" s="641">
        <f t="shared" si="1011"/>
        <v>0</v>
      </c>
      <c r="U408" s="641">
        <f t="shared" si="1012"/>
        <v>0</v>
      </c>
      <c r="V408" s="641">
        <f t="shared" si="1013"/>
        <v>0</v>
      </c>
      <c r="W408" s="1082">
        <f t="shared" si="1032"/>
        <v>0</v>
      </c>
      <c r="X408" s="641">
        <f t="shared" si="1014"/>
        <v>0</v>
      </c>
      <c r="Y408" s="640">
        <f t="shared" si="1033"/>
        <v>1</v>
      </c>
      <c r="Z408" s="640" t="str">
        <f t="shared" si="1015"/>
        <v>BUKU KAS UMUM</v>
      </c>
      <c r="AA408" s="1083">
        <f t="shared" si="1016"/>
        <v>0</v>
      </c>
      <c r="AB408" s="1055">
        <v>10</v>
      </c>
      <c r="AC408" s="1056" t="str">
        <f t="shared" si="1034"/>
        <v>BUKU PEMBANTU PAJAK UP &amp; LS</v>
      </c>
      <c r="AD408" s="1057">
        <f t="shared" si="1035"/>
        <v>0</v>
      </c>
      <c r="AE408" s="1057">
        <f t="shared" si="1036"/>
        <v>0</v>
      </c>
      <c r="AF408" s="1057">
        <f t="shared" si="1037"/>
        <v>0</v>
      </c>
      <c r="AG408" s="1057">
        <f t="shared" si="1038"/>
        <v>0</v>
      </c>
      <c r="AH408" s="1057">
        <f t="shared" si="1039"/>
        <v>0</v>
      </c>
      <c r="AI408" s="1058">
        <f t="shared" si="998"/>
        <v>10</v>
      </c>
      <c r="AJ408" s="1058" t="str">
        <f t="shared" si="1040"/>
        <v>BUKU PEMBANTU PAJAK UP &amp; LS</v>
      </c>
      <c r="AK408" s="1059">
        <f t="shared" si="1017"/>
        <v>0</v>
      </c>
      <c r="AL408" s="1014">
        <v>2</v>
      </c>
      <c r="AM408" s="1015" t="str">
        <f t="shared" si="1041"/>
        <v>BUKU PEMBANTU KAS TUNAI</v>
      </c>
      <c r="AN408" s="1016">
        <f t="shared" si="1018"/>
        <v>0</v>
      </c>
      <c r="AO408" s="1015">
        <f t="shared" si="999"/>
        <v>2</v>
      </c>
      <c r="AP408" s="1015" t="str">
        <f t="shared" si="1042"/>
        <v>BUKU PEMBANTU KAS TUNAI</v>
      </c>
      <c r="AQ408" s="1017">
        <f t="shared" si="993"/>
        <v>0</v>
      </c>
      <c r="AR408" s="979">
        <v>3</v>
      </c>
      <c r="AS408" s="980" t="str">
        <f t="shared" si="1043"/>
        <v>BUKU PEMBANTU BANK</v>
      </c>
      <c r="AT408" s="981">
        <f t="shared" si="1019"/>
        <v>0</v>
      </c>
      <c r="AU408" s="981">
        <f t="shared" si="1020"/>
        <v>0</v>
      </c>
      <c r="AV408" s="982">
        <f t="shared" si="1044"/>
        <v>0</v>
      </c>
      <c r="AW408" s="983">
        <f t="shared" si="1000"/>
        <v>3</v>
      </c>
      <c r="AX408" s="980" t="str">
        <f t="shared" si="1045"/>
        <v>BUKU PEMBANTU BANK</v>
      </c>
      <c r="AY408" s="984">
        <f t="shared" si="1021"/>
        <v>0</v>
      </c>
      <c r="AZ408" s="702">
        <v>4</v>
      </c>
      <c r="BA408" s="649" t="str">
        <f t="shared" si="1046"/>
        <v>BUKU PEMBANTU BPP</v>
      </c>
      <c r="BB408" s="651">
        <f t="shared" si="994"/>
        <v>0</v>
      </c>
      <c r="BC408" s="650">
        <f t="shared" si="1001"/>
        <v>4</v>
      </c>
      <c r="BD408" s="649" t="str">
        <f t="shared" si="1047"/>
        <v>BUKU PEMBANTU BPP</v>
      </c>
      <c r="BE408" s="709">
        <f t="shared" si="995"/>
        <v>0</v>
      </c>
      <c r="BF408" s="944">
        <v>5</v>
      </c>
      <c r="BG408" s="945" t="str">
        <f t="shared" si="1048"/>
        <v>BUKU PEMBANTU UANG PERSEDIAAN</v>
      </c>
      <c r="BH408" s="946">
        <f t="shared" si="1022"/>
        <v>0</v>
      </c>
      <c r="BI408" s="945">
        <f t="shared" si="1002"/>
        <v>5</v>
      </c>
      <c r="BJ408" s="947" t="str">
        <f t="shared" si="1049"/>
        <v>BUKU PEMBANTU UANG PERSEDIAAN</v>
      </c>
      <c r="BK408" s="948">
        <f t="shared" si="996"/>
        <v>0</v>
      </c>
      <c r="BL408" s="909">
        <v>6</v>
      </c>
      <c r="BM408" s="910" t="str">
        <f t="shared" si="1050"/>
        <v>BUKU PEMBANTU LS BENDAHARA</v>
      </c>
      <c r="BN408" s="911">
        <f t="shared" si="1023"/>
        <v>0</v>
      </c>
      <c r="BO408" s="910">
        <f t="shared" si="1003"/>
        <v>6</v>
      </c>
      <c r="BP408" s="912" t="str">
        <f t="shared" si="1051"/>
        <v>BUKU PEMBANTU LS BENDAHARA</v>
      </c>
      <c r="BQ408" s="913">
        <f t="shared" si="1024"/>
        <v>0</v>
      </c>
      <c r="BR408" s="702">
        <v>7</v>
      </c>
      <c r="BS408" s="650" t="str">
        <f t="shared" si="1052"/>
        <v>BUKU PEMBANTU UANG MUKA PERJADIN</v>
      </c>
      <c r="BT408" s="651">
        <f t="shared" si="1025"/>
        <v>0</v>
      </c>
      <c r="BU408" s="650">
        <f t="shared" si="1004"/>
        <v>7</v>
      </c>
      <c r="BV408" s="649" t="str">
        <f t="shared" si="1053"/>
        <v>BUKU PEMBANTU UANG MUKA PERJADIN</v>
      </c>
      <c r="BW408" s="709">
        <f t="shared" si="1026"/>
        <v>0</v>
      </c>
      <c r="BX408" s="873">
        <v>8</v>
      </c>
      <c r="BY408" s="874" t="str">
        <f t="shared" si="1054"/>
        <v>BUKU PEMBANTU PAJAK UP</v>
      </c>
      <c r="BZ408" s="875">
        <f t="shared" si="992"/>
        <v>0</v>
      </c>
      <c r="CA408" s="876">
        <f t="shared" si="1005"/>
        <v>8</v>
      </c>
      <c r="CB408" s="874" t="str">
        <f t="shared" si="1055"/>
        <v>BUKU PEMBANTU PAJAK UP</v>
      </c>
      <c r="CC408" s="877">
        <f t="shared" si="997"/>
        <v>0</v>
      </c>
      <c r="CD408" s="805">
        <v>9</v>
      </c>
      <c r="CE408" s="806" t="str">
        <f t="shared" si="1056"/>
        <v>BUKU PEMBANTU BUNGA REKENING</v>
      </c>
      <c r="CF408" s="807">
        <f t="shared" si="1027"/>
        <v>0</v>
      </c>
      <c r="CG408" s="806">
        <f t="shared" si="1006"/>
        <v>9</v>
      </c>
      <c r="CH408" s="806" t="str">
        <f t="shared" si="1057"/>
        <v>BUKU PEMBANTU BUNGA REKENING</v>
      </c>
      <c r="CI408" s="808">
        <f t="shared" si="1028"/>
        <v>0</v>
      </c>
      <c r="CJ408" s="835">
        <v>10</v>
      </c>
      <c r="CK408" s="836" t="str">
        <f t="shared" si="1058"/>
        <v>BUKU PEMBANTU PAJAK UP &amp; LS</v>
      </c>
      <c r="CL408" s="837">
        <f t="shared" si="1059"/>
        <v>0</v>
      </c>
      <c r="CM408" s="836">
        <f t="shared" si="1007"/>
        <v>10</v>
      </c>
      <c r="CN408" s="836" t="str">
        <f t="shared" si="1060"/>
        <v>BUKU PEMBANTU PAJAK UP &amp; LS</v>
      </c>
      <c r="CO408" s="838">
        <f t="shared" si="1061"/>
        <v>0</v>
      </c>
      <c r="CP408" s="786">
        <f t="shared" si="1062"/>
        <v>0</v>
      </c>
      <c r="CQ408" s="787">
        <f t="shared" si="1063"/>
        <v>0</v>
      </c>
      <c r="CR408" s="782">
        <f t="shared" si="1064"/>
        <v>0</v>
      </c>
      <c r="CS408" s="733">
        <v>11</v>
      </c>
      <c r="CT408" s="734" t="str">
        <f t="shared" si="1065"/>
        <v>BUKU PENGESAHAN BELANJA</v>
      </c>
      <c r="CU408" s="735">
        <f t="shared" si="1066"/>
        <v>0</v>
      </c>
      <c r="CV408" s="734">
        <f t="shared" si="1008"/>
        <v>11</v>
      </c>
      <c r="CW408" s="736" t="str">
        <f t="shared" si="1067"/>
        <v>BUKU PENGESAHAN BELANJA</v>
      </c>
      <c r="CX408" s="737">
        <f t="shared" si="1068"/>
        <v>0</v>
      </c>
      <c r="CY408" s="769">
        <v>12</v>
      </c>
      <c r="CZ408" s="770" t="str">
        <f t="shared" si="1029"/>
        <v>BUKU PENGEMBALIAN BELANJA</v>
      </c>
      <c r="DA408" s="771">
        <f t="shared" si="991"/>
        <v>0</v>
      </c>
      <c r="DB408" s="770">
        <f t="shared" si="990"/>
        <v>12</v>
      </c>
      <c r="DC408" s="770" t="str">
        <f t="shared" si="1069"/>
        <v>BUKU PENGEMBALIAN BELANJA</v>
      </c>
      <c r="DD408" s="772">
        <f t="shared" si="1070"/>
        <v>0</v>
      </c>
    </row>
    <row r="409" spans="2:108" ht="11.25" customHeight="1" x14ac:dyDescent="0.2">
      <c r="B409" s="63"/>
      <c r="C409" s="690"/>
      <c r="D409" s="540"/>
      <c r="E409" s="650"/>
      <c r="F409" s="541"/>
      <c r="G409" s="649"/>
      <c r="H409" s="650"/>
      <c r="I409" s="542"/>
      <c r="J409" s="650"/>
      <c r="K409" s="650"/>
      <c r="L409" s="529"/>
      <c r="M409" s="543"/>
      <c r="N409" s="543"/>
      <c r="O409" s="651">
        <f t="shared" si="1030"/>
        <v>0</v>
      </c>
      <c r="P409" s="1090">
        <f t="shared" si="1031"/>
        <v>0</v>
      </c>
      <c r="Q409" s="641">
        <f t="shared" si="1009"/>
        <v>0</v>
      </c>
      <c r="R409" s="640">
        <v>1</v>
      </c>
      <c r="S409" s="640" t="str">
        <f t="shared" si="1010"/>
        <v>BUKU KAS UMUM</v>
      </c>
      <c r="T409" s="641">
        <f t="shared" si="1011"/>
        <v>0</v>
      </c>
      <c r="U409" s="641">
        <f t="shared" si="1012"/>
        <v>0</v>
      </c>
      <c r="V409" s="641">
        <f t="shared" si="1013"/>
        <v>0</v>
      </c>
      <c r="W409" s="1082">
        <f t="shared" si="1032"/>
        <v>0</v>
      </c>
      <c r="X409" s="641">
        <f t="shared" si="1014"/>
        <v>0</v>
      </c>
      <c r="Y409" s="640">
        <f t="shared" si="1033"/>
        <v>1</v>
      </c>
      <c r="Z409" s="640" t="str">
        <f t="shared" si="1015"/>
        <v>BUKU KAS UMUM</v>
      </c>
      <c r="AA409" s="1083">
        <f t="shared" si="1016"/>
        <v>0</v>
      </c>
      <c r="AB409" s="1055">
        <v>10</v>
      </c>
      <c r="AC409" s="1056" t="str">
        <f t="shared" si="1034"/>
        <v>BUKU PEMBANTU PAJAK UP &amp; LS</v>
      </c>
      <c r="AD409" s="1057">
        <f t="shared" si="1035"/>
        <v>0</v>
      </c>
      <c r="AE409" s="1057">
        <f t="shared" si="1036"/>
        <v>0</v>
      </c>
      <c r="AF409" s="1057">
        <f t="shared" si="1037"/>
        <v>0</v>
      </c>
      <c r="AG409" s="1057">
        <f t="shared" si="1038"/>
        <v>0</v>
      </c>
      <c r="AH409" s="1057">
        <f t="shared" si="1039"/>
        <v>0</v>
      </c>
      <c r="AI409" s="1058">
        <f t="shared" si="998"/>
        <v>10</v>
      </c>
      <c r="AJ409" s="1058" t="str">
        <f t="shared" si="1040"/>
        <v>BUKU PEMBANTU PAJAK UP &amp; LS</v>
      </c>
      <c r="AK409" s="1059">
        <f t="shared" si="1017"/>
        <v>0</v>
      </c>
      <c r="AL409" s="1014">
        <v>2</v>
      </c>
      <c r="AM409" s="1015" t="str">
        <f t="shared" si="1041"/>
        <v>BUKU PEMBANTU KAS TUNAI</v>
      </c>
      <c r="AN409" s="1016">
        <f t="shared" si="1018"/>
        <v>0</v>
      </c>
      <c r="AO409" s="1015">
        <f t="shared" si="999"/>
        <v>2</v>
      </c>
      <c r="AP409" s="1015" t="str">
        <f t="shared" si="1042"/>
        <v>BUKU PEMBANTU KAS TUNAI</v>
      </c>
      <c r="AQ409" s="1017">
        <f t="shared" si="993"/>
        <v>0</v>
      </c>
      <c r="AR409" s="979">
        <v>3</v>
      </c>
      <c r="AS409" s="980" t="str">
        <f t="shared" si="1043"/>
        <v>BUKU PEMBANTU BANK</v>
      </c>
      <c r="AT409" s="981">
        <f t="shared" si="1019"/>
        <v>0</v>
      </c>
      <c r="AU409" s="981">
        <f t="shared" si="1020"/>
        <v>0</v>
      </c>
      <c r="AV409" s="982">
        <f t="shared" si="1044"/>
        <v>0</v>
      </c>
      <c r="AW409" s="983">
        <f t="shared" si="1000"/>
        <v>3</v>
      </c>
      <c r="AX409" s="980" t="str">
        <f t="shared" si="1045"/>
        <v>BUKU PEMBANTU BANK</v>
      </c>
      <c r="AY409" s="984">
        <f t="shared" si="1021"/>
        <v>0</v>
      </c>
      <c r="AZ409" s="702">
        <v>4</v>
      </c>
      <c r="BA409" s="649" t="str">
        <f t="shared" si="1046"/>
        <v>BUKU PEMBANTU BPP</v>
      </c>
      <c r="BB409" s="651">
        <f t="shared" si="994"/>
        <v>0</v>
      </c>
      <c r="BC409" s="650">
        <f t="shared" si="1001"/>
        <v>4</v>
      </c>
      <c r="BD409" s="649" t="str">
        <f t="shared" si="1047"/>
        <v>BUKU PEMBANTU BPP</v>
      </c>
      <c r="BE409" s="709">
        <f t="shared" si="995"/>
        <v>0</v>
      </c>
      <c r="BF409" s="944">
        <v>5</v>
      </c>
      <c r="BG409" s="945" t="str">
        <f t="shared" si="1048"/>
        <v>BUKU PEMBANTU UANG PERSEDIAAN</v>
      </c>
      <c r="BH409" s="946">
        <f t="shared" si="1022"/>
        <v>0</v>
      </c>
      <c r="BI409" s="945">
        <f t="shared" si="1002"/>
        <v>5</v>
      </c>
      <c r="BJ409" s="947" t="str">
        <f t="shared" si="1049"/>
        <v>BUKU PEMBANTU UANG PERSEDIAAN</v>
      </c>
      <c r="BK409" s="948">
        <f t="shared" si="996"/>
        <v>0</v>
      </c>
      <c r="BL409" s="909">
        <v>6</v>
      </c>
      <c r="BM409" s="910" t="str">
        <f t="shared" si="1050"/>
        <v>BUKU PEMBANTU LS BENDAHARA</v>
      </c>
      <c r="BN409" s="911">
        <f t="shared" si="1023"/>
        <v>0</v>
      </c>
      <c r="BO409" s="910">
        <f t="shared" si="1003"/>
        <v>6</v>
      </c>
      <c r="BP409" s="912" t="str">
        <f t="shared" si="1051"/>
        <v>BUKU PEMBANTU LS BENDAHARA</v>
      </c>
      <c r="BQ409" s="913">
        <f t="shared" si="1024"/>
        <v>0</v>
      </c>
      <c r="BR409" s="702">
        <v>7</v>
      </c>
      <c r="BS409" s="650" t="str">
        <f t="shared" si="1052"/>
        <v>BUKU PEMBANTU UANG MUKA PERJADIN</v>
      </c>
      <c r="BT409" s="651">
        <f t="shared" si="1025"/>
        <v>0</v>
      </c>
      <c r="BU409" s="650">
        <f t="shared" si="1004"/>
        <v>7</v>
      </c>
      <c r="BV409" s="649" t="str">
        <f t="shared" si="1053"/>
        <v>BUKU PEMBANTU UANG MUKA PERJADIN</v>
      </c>
      <c r="BW409" s="709">
        <f t="shared" si="1026"/>
        <v>0</v>
      </c>
      <c r="BX409" s="873">
        <v>8</v>
      </c>
      <c r="BY409" s="874" t="str">
        <f t="shared" si="1054"/>
        <v>BUKU PEMBANTU PAJAK UP</v>
      </c>
      <c r="BZ409" s="875">
        <f t="shared" si="992"/>
        <v>0</v>
      </c>
      <c r="CA409" s="876">
        <f t="shared" si="1005"/>
        <v>8</v>
      </c>
      <c r="CB409" s="874" t="str">
        <f t="shared" si="1055"/>
        <v>BUKU PEMBANTU PAJAK UP</v>
      </c>
      <c r="CC409" s="877">
        <f t="shared" si="997"/>
        <v>0</v>
      </c>
      <c r="CD409" s="805">
        <v>9</v>
      </c>
      <c r="CE409" s="806" t="str">
        <f t="shared" si="1056"/>
        <v>BUKU PEMBANTU BUNGA REKENING</v>
      </c>
      <c r="CF409" s="807">
        <f t="shared" si="1027"/>
        <v>0</v>
      </c>
      <c r="CG409" s="806">
        <f t="shared" si="1006"/>
        <v>9</v>
      </c>
      <c r="CH409" s="806" t="str">
        <f t="shared" si="1057"/>
        <v>BUKU PEMBANTU BUNGA REKENING</v>
      </c>
      <c r="CI409" s="808">
        <f t="shared" si="1028"/>
        <v>0</v>
      </c>
      <c r="CJ409" s="835">
        <v>10</v>
      </c>
      <c r="CK409" s="836" t="str">
        <f t="shared" si="1058"/>
        <v>BUKU PEMBANTU PAJAK UP &amp; LS</v>
      </c>
      <c r="CL409" s="837">
        <f t="shared" si="1059"/>
        <v>0</v>
      </c>
      <c r="CM409" s="836">
        <f t="shared" si="1007"/>
        <v>10</v>
      </c>
      <c r="CN409" s="836" t="str">
        <f t="shared" si="1060"/>
        <v>BUKU PEMBANTU PAJAK UP &amp; LS</v>
      </c>
      <c r="CO409" s="838">
        <f t="shared" si="1061"/>
        <v>0</v>
      </c>
      <c r="CP409" s="786">
        <f t="shared" si="1062"/>
        <v>0</v>
      </c>
      <c r="CQ409" s="787">
        <f t="shared" si="1063"/>
        <v>0</v>
      </c>
      <c r="CR409" s="782">
        <f t="shared" si="1064"/>
        <v>0</v>
      </c>
      <c r="CS409" s="733">
        <v>11</v>
      </c>
      <c r="CT409" s="734" t="str">
        <f t="shared" si="1065"/>
        <v>BUKU PENGESAHAN BELANJA</v>
      </c>
      <c r="CU409" s="735">
        <f t="shared" si="1066"/>
        <v>0</v>
      </c>
      <c r="CV409" s="734">
        <f t="shared" si="1008"/>
        <v>11</v>
      </c>
      <c r="CW409" s="736" t="str">
        <f t="shared" si="1067"/>
        <v>BUKU PENGESAHAN BELANJA</v>
      </c>
      <c r="CX409" s="737">
        <f t="shared" si="1068"/>
        <v>0</v>
      </c>
      <c r="CY409" s="769">
        <v>12</v>
      </c>
      <c r="CZ409" s="770" t="str">
        <f t="shared" si="1029"/>
        <v>BUKU PENGEMBALIAN BELANJA</v>
      </c>
      <c r="DA409" s="771">
        <f t="shared" si="991"/>
        <v>0</v>
      </c>
      <c r="DB409" s="770">
        <f t="shared" si="990"/>
        <v>12</v>
      </c>
      <c r="DC409" s="770" t="str">
        <f t="shared" si="1069"/>
        <v>BUKU PENGEMBALIAN BELANJA</v>
      </c>
      <c r="DD409" s="772">
        <f t="shared" si="1070"/>
        <v>0</v>
      </c>
    </row>
    <row r="410" spans="2:108" ht="11.25" customHeight="1" x14ac:dyDescent="0.2">
      <c r="B410" s="63"/>
      <c r="C410" s="690"/>
      <c r="D410" s="540"/>
      <c r="E410" s="650"/>
      <c r="F410" s="541"/>
      <c r="G410" s="649"/>
      <c r="H410" s="650"/>
      <c r="I410" s="542"/>
      <c r="J410" s="650"/>
      <c r="K410" s="650"/>
      <c r="L410" s="529"/>
      <c r="M410" s="543"/>
      <c r="N410" s="543"/>
      <c r="O410" s="651">
        <f t="shared" si="1030"/>
        <v>0</v>
      </c>
      <c r="P410" s="1090">
        <f t="shared" si="1031"/>
        <v>0</v>
      </c>
      <c r="Q410" s="641">
        <f t="shared" si="1009"/>
        <v>0</v>
      </c>
      <c r="R410" s="640">
        <v>1</v>
      </c>
      <c r="S410" s="640" t="str">
        <f t="shared" si="1010"/>
        <v>BUKU KAS UMUM</v>
      </c>
      <c r="T410" s="641">
        <f t="shared" si="1011"/>
        <v>0</v>
      </c>
      <c r="U410" s="641">
        <f t="shared" si="1012"/>
        <v>0</v>
      </c>
      <c r="V410" s="641">
        <f t="shared" si="1013"/>
        <v>0</v>
      </c>
      <c r="W410" s="1082">
        <f t="shared" si="1032"/>
        <v>0</v>
      </c>
      <c r="X410" s="641">
        <f t="shared" si="1014"/>
        <v>0</v>
      </c>
      <c r="Y410" s="640">
        <f t="shared" si="1033"/>
        <v>1</v>
      </c>
      <c r="Z410" s="640" t="str">
        <f t="shared" si="1015"/>
        <v>BUKU KAS UMUM</v>
      </c>
      <c r="AA410" s="1083">
        <f t="shared" si="1016"/>
        <v>0</v>
      </c>
      <c r="AB410" s="1055">
        <v>10</v>
      </c>
      <c r="AC410" s="1056" t="str">
        <f t="shared" si="1034"/>
        <v>BUKU PEMBANTU PAJAK UP &amp; LS</v>
      </c>
      <c r="AD410" s="1057">
        <f t="shared" si="1035"/>
        <v>0</v>
      </c>
      <c r="AE410" s="1057">
        <f t="shared" si="1036"/>
        <v>0</v>
      </c>
      <c r="AF410" s="1057">
        <f t="shared" si="1037"/>
        <v>0</v>
      </c>
      <c r="AG410" s="1057">
        <f t="shared" si="1038"/>
        <v>0</v>
      </c>
      <c r="AH410" s="1057">
        <f t="shared" si="1039"/>
        <v>0</v>
      </c>
      <c r="AI410" s="1058">
        <f t="shared" si="998"/>
        <v>10</v>
      </c>
      <c r="AJ410" s="1058" t="str">
        <f t="shared" si="1040"/>
        <v>BUKU PEMBANTU PAJAK UP &amp; LS</v>
      </c>
      <c r="AK410" s="1059">
        <f t="shared" si="1017"/>
        <v>0</v>
      </c>
      <c r="AL410" s="1014">
        <v>2</v>
      </c>
      <c r="AM410" s="1015" t="str">
        <f t="shared" si="1041"/>
        <v>BUKU PEMBANTU KAS TUNAI</v>
      </c>
      <c r="AN410" s="1016">
        <f t="shared" si="1018"/>
        <v>0</v>
      </c>
      <c r="AO410" s="1015">
        <f t="shared" si="999"/>
        <v>2</v>
      </c>
      <c r="AP410" s="1015" t="str">
        <f t="shared" si="1042"/>
        <v>BUKU PEMBANTU KAS TUNAI</v>
      </c>
      <c r="AQ410" s="1017">
        <f t="shared" si="993"/>
        <v>0</v>
      </c>
      <c r="AR410" s="979">
        <v>3</v>
      </c>
      <c r="AS410" s="980" t="str">
        <f t="shared" si="1043"/>
        <v>BUKU PEMBANTU BANK</v>
      </c>
      <c r="AT410" s="981">
        <f t="shared" si="1019"/>
        <v>0</v>
      </c>
      <c r="AU410" s="981">
        <f t="shared" si="1020"/>
        <v>0</v>
      </c>
      <c r="AV410" s="982">
        <f t="shared" si="1044"/>
        <v>0</v>
      </c>
      <c r="AW410" s="983">
        <f t="shared" si="1000"/>
        <v>3</v>
      </c>
      <c r="AX410" s="980" t="str">
        <f t="shared" si="1045"/>
        <v>BUKU PEMBANTU BANK</v>
      </c>
      <c r="AY410" s="984">
        <f t="shared" si="1021"/>
        <v>0</v>
      </c>
      <c r="AZ410" s="702">
        <v>4</v>
      </c>
      <c r="BA410" s="649" t="str">
        <f t="shared" si="1046"/>
        <v>BUKU PEMBANTU BPP</v>
      </c>
      <c r="BB410" s="651">
        <f t="shared" si="994"/>
        <v>0</v>
      </c>
      <c r="BC410" s="650">
        <f t="shared" si="1001"/>
        <v>4</v>
      </c>
      <c r="BD410" s="649" t="str">
        <f t="shared" si="1047"/>
        <v>BUKU PEMBANTU BPP</v>
      </c>
      <c r="BE410" s="709">
        <f t="shared" si="995"/>
        <v>0</v>
      </c>
      <c r="BF410" s="944">
        <v>5</v>
      </c>
      <c r="BG410" s="945" t="str">
        <f t="shared" si="1048"/>
        <v>BUKU PEMBANTU UANG PERSEDIAAN</v>
      </c>
      <c r="BH410" s="946">
        <f t="shared" si="1022"/>
        <v>0</v>
      </c>
      <c r="BI410" s="945">
        <f t="shared" si="1002"/>
        <v>5</v>
      </c>
      <c r="BJ410" s="947" t="str">
        <f t="shared" si="1049"/>
        <v>BUKU PEMBANTU UANG PERSEDIAAN</v>
      </c>
      <c r="BK410" s="948">
        <f t="shared" si="996"/>
        <v>0</v>
      </c>
      <c r="BL410" s="909">
        <v>6</v>
      </c>
      <c r="BM410" s="910" t="str">
        <f t="shared" si="1050"/>
        <v>BUKU PEMBANTU LS BENDAHARA</v>
      </c>
      <c r="BN410" s="911">
        <f t="shared" si="1023"/>
        <v>0</v>
      </c>
      <c r="BO410" s="910">
        <f t="shared" si="1003"/>
        <v>6</v>
      </c>
      <c r="BP410" s="912" t="str">
        <f t="shared" si="1051"/>
        <v>BUKU PEMBANTU LS BENDAHARA</v>
      </c>
      <c r="BQ410" s="913">
        <f t="shared" si="1024"/>
        <v>0</v>
      </c>
      <c r="BR410" s="702">
        <v>7</v>
      </c>
      <c r="BS410" s="650" t="str">
        <f t="shared" si="1052"/>
        <v>BUKU PEMBANTU UANG MUKA PERJADIN</v>
      </c>
      <c r="BT410" s="651">
        <f t="shared" si="1025"/>
        <v>0</v>
      </c>
      <c r="BU410" s="650">
        <f t="shared" si="1004"/>
        <v>7</v>
      </c>
      <c r="BV410" s="649" t="str">
        <f t="shared" si="1053"/>
        <v>BUKU PEMBANTU UANG MUKA PERJADIN</v>
      </c>
      <c r="BW410" s="709">
        <f t="shared" si="1026"/>
        <v>0</v>
      </c>
      <c r="BX410" s="873">
        <v>8</v>
      </c>
      <c r="BY410" s="874" t="str">
        <f t="shared" si="1054"/>
        <v>BUKU PEMBANTU PAJAK UP</v>
      </c>
      <c r="BZ410" s="875">
        <f t="shared" si="992"/>
        <v>0</v>
      </c>
      <c r="CA410" s="876">
        <f t="shared" si="1005"/>
        <v>8</v>
      </c>
      <c r="CB410" s="874" t="str">
        <f t="shared" si="1055"/>
        <v>BUKU PEMBANTU PAJAK UP</v>
      </c>
      <c r="CC410" s="877">
        <f t="shared" si="997"/>
        <v>0</v>
      </c>
      <c r="CD410" s="805">
        <v>9</v>
      </c>
      <c r="CE410" s="806" t="str">
        <f t="shared" si="1056"/>
        <v>BUKU PEMBANTU BUNGA REKENING</v>
      </c>
      <c r="CF410" s="807">
        <f t="shared" si="1027"/>
        <v>0</v>
      </c>
      <c r="CG410" s="806">
        <f t="shared" si="1006"/>
        <v>9</v>
      </c>
      <c r="CH410" s="806" t="str">
        <f t="shared" si="1057"/>
        <v>BUKU PEMBANTU BUNGA REKENING</v>
      </c>
      <c r="CI410" s="808">
        <f t="shared" si="1028"/>
        <v>0</v>
      </c>
      <c r="CJ410" s="835">
        <v>10</v>
      </c>
      <c r="CK410" s="836" t="str">
        <f t="shared" si="1058"/>
        <v>BUKU PEMBANTU PAJAK UP &amp; LS</v>
      </c>
      <c r="CL410" s="837">
        <f t="shared" si="1059"/>
        <v>0</v>
      </c>
      <c r="CM410" s="836">
        <f t="shared" si="1007"/>
        <v>10</v>
      </c>
      <c r="CN410" s="836" t="str">
        <f t="shared" si="1060"/>
        <v>BUKU PEMBANTU PAJAK UP &amp; LS</v>
      </c>
      <c r="CO410" s="838">
        <f t="shared" si="1061"/>
        <v>0</v>
      </c>
      <c r="CP410" s="786">
        <f t="shared" si="1062"/>
        <v>0</v>
      </c>
      <c r="CQ410" s="787">
        <f t="shared" si="1063"/>
        <v>0</v>
      </c>
      <c r="CR410" s="782">
        <f t="shared" si="1064"/>
        <v>0</v>
      </c>
      <c r="CS410" s="733">
        <v>11</v>
      </c>
      <c r="CT410" s="734" t="str">
        <f t="shared" si="1065"/>
        <v>BUKU PENGESAHAN BELANJA</v>
      </c>
      <c r="CU410" s="735">
        <f t="shared" si="1066"/>
        <v>0</v>
      </c>
      <c r="CV410" s="734">
        <f t="shared" si="1008"/>
        <v>11</v>
      </c>
      <c r="CW410" s="736" t="str">
        <f t="shared" si="1067"/>
        <v>BUKU PENGESAHAN BELANJA</v>
      </c>
      <c r="CX410" s="737">
        <f t="shared" si="1068"/>
        <v>0</v>
      </c>
      <c r="CY410" s="769">
        <v>12</v>
      </c>
      <c r="CZ410" s="770" t="str">
        <f t="shared" si="1029"/>
        <v>BUKU PENGEMBALIAN BELANJA</v>
      </c>
      <c r="DA410" s="771">
        <f t="shared" si="991"/>
        <v>0</v>
      </c>
      <c r="DB410" s="770">
        <f t="shared" si="990"/>
        <v>12</v>
      </c>
      <c r="DC410" s="770" t="str">
        <f t="shared" si="1069"/>
        <v>BUKU PENGEMBALIAN BELANJA</v>
      </c>
      <c r="DD410" s="772">
        <f t="shared" si="1070"/>
        <v>0</v>
      </c>
    </row>
    <row r="411" spans="2:108" ht="11.25" customHeight="1" x14ac:dyDescent="0.2">
      <c r="B411" s="63"/>
      <c r="C411" s="690"/>
      <c r="D411" s="540"/>
      <c r="E411" s="650"/>
      <c r="F411" s="541"/>
      <c r="G411" s="649"/>
      <c r="H411" s="650"/>
      <c r="I411" s="542"/>
      <c r="J411" s="650"/>
      <c r="K411" s="650"/>
      <c r="L411" s="529"/>
      <c r="M411" s="543"/>
      <c r="N411" s="543"/>
      <c r="O411" s="651">
        <f t="shared" si="1030"/>
        <v>0</v>
      </c>
      <c r="P411" s="1090">
        <f t="shared" si="1031"/>
        <v>0</v>
      </c>
      <c r="Q411" s="641">
        <f t="shared" si="1009"/>
        <v>0</v>
      </c>
      <c r="R411" s="640">
        <v>1</v>
      </c>
      <c r="S411" s="640" t="str">
        <f t="shared" si="1010"/>
        <v>BUKU KAS UMUM</v>
      </c>
      <c r="T411" s="641">
        <f t="shared" si="1011"/>
        <v>0</v>
      </c>
      <c r="U411" s="641">
        <f t="shared" si="1012"/>
        <v>0</v>
      </c>
      <c r="V411" s="641">
        <f t="shared" si="1013"/>
        <v>0</v>
      </c>
      <c r="W411" s="1082">
        <f t="shared" si="1032"/>
        <v>0</v>
      </c>
      <c r="X411" s="641">
        <f t="shared" si="1014"/>
        <v>0</v>
      </c>
      <c r="Y411" s="640">
        <f t="shared" si="1033"/>
        <v>1</v>
      </c>
      <c r="Z411" s="640" t="str">
        <f t="shared" si="1015"/>
        <v>BUKU KAS UMUM</v>
      </c>
      <c r="AA411" s="1083">
        <f t="shared" si="1016"/>
        <v>0</v>
      </c>
      <c r="AB411" s="1055">
        <v>10</v>
      </c>
      <c r="AC411" s="1056" t="str">
        <f t="shared" si="1034"/>
        <v>BUKU PEMBANTU PAJAK UP &amp; LS</v>
      </c>
      <c r="AD411" s="1057">
        <f t="shared" si="1035"/>
        <v>0</v>
      </c>
      <c r="AE411" s="1057">
        <f t="shared" si="1036"/>
        <v>0</v>
      </c>
      <c r="AF411" s="1057">
        <f t="shared" si="1037"/>
        <v>0</v>
      </c>
      <c r="AG411" s="1057">
        <f t="shared" si="1038"/>
        <v>0</v>
      </c>
      <c r="AH411" s="1057">
        <f t="shared" si="1039"/>
        <v>0</v>
      </c>
      <c r="AI411" s="1058">
        <f t="shared" si="998"/>
        <v>10</v>
      </c>
      <c r="AJ411" s="1058" t="str">
        <f t="shared" si="1040"/>
        <v>BUKU PEMBANTU PAJAK UP &amp; LS</v>
      </c>
      <c r="AK411" s="1059">
        <f t="shared" si="1017"/>
        <v>0</v>
      </c>
      <c r="AL411" s="1014">
        <v>2</v>
      </c>
      <c r="AM411" s="1015" t="str">
        <f t="shared" si="1041"/>
        <v>BUKU PEMBANTU KAS TUNAI</v>
      </c>
      <c r="AN411" s="1016">
        <f t="shared" si="1018"/>
        <v>0</v>
      </c>
      <c r="AO411" s="1015">
        <f t="shared" si="999"/>
        <v>2</v>
      </c>
      <c r="AP411" s="1015" t="str">
        <f t="shared" si="1042"/>
        <v>BUKU PEMBANTU KAS TUNAI</v>
      </c>
      <c r="AQ411" s="1017">
        <f t="shared" si="993"/>
        <v>0</v>
      </c>
      <c r="AR411" s="979">
        <v>3</v>
      </c>
      <c r="AS411" s="980" t="str">
        <f t="shared" si="1043"/>
        <v>BUKU PEMBANTU BANK</v>
      </c>
      <c r="AT411" s="981">
        <f t="shared" si="1019"/>
        <v>0</v>
      </c>
      <c r="AU411" s="981">
        <f t="shared" si="1020"/>
        <v>0</v>
      </c>
      <c r="AV411" s="982">
        <f t="shared" si="1044"/>
        <v>0</v>
      </c>
      <c r="AW411" s="983">
        <f t="shared" si="1000"/>
        <v>3</v>
      </c>
      <c r="AX411" s="980" t="str">
        <f t="shared" si="1045"/>
        <v>BUKU PEMBANTU BANK</v>
      </c>
      <c r="AY411" s="984">
        <f t="shared" si="1021"/>
        <v>0</v>
      </c>
      <c r="AZ411" s="702">
        <v>4</v>
      </c>
      <c r="BA411" s="649" t="str">
        <f t="shared" si="1046"/>
        <v>BUKU PEMBANTU BPP</v>
      </c>
      <c r="BB411" s="651">
        <f t="shared" si="994"/>
        <v>0</v>
      </c>
      <c r="BC411" s="650">
        <f t="shared" si="1001"/>
        <v>4</v>
      </c>
      <c r="BD411" s="649" t="str">
        <f t="shared" si="1047"/>
        <v>BUKU PEMBANTU BPP</v>
      </c>
      <c r="BE411" s="709">
        <f t="shared" si="995"/>
        <v>0</v>
      </c>
      <c r="BF411" s="944">
        <v>5</v>
      </c>
      <c r="BG411" s="945" t="str">
        <f t="shared" si="1048"/>
        <v>BUKU PEMBANTU UANG PERSEDIAAN</v>
      </c>
      <c r="BH411" s="946">
        <f t="shared" si="1022"/>
        <v>0</v>
      </c>
      <c r="BI411" s="945">
        <f t="shared" si="1002"/>
        <v>5</v>
      </c>
      <c r="BJ411" s="947" t="str">
        <f t="shared" si="1049"/>
        <v>BUKU PEMBANTU UANG PERSEDIAAN</v>
      </c>
      <c r="BK411" s="948">
        <f t="shared" si="996"/>
        <v>0</v>
      </c>
      <c r="BL411" s="909">
        <v>6</v>
      </c>
      <c r="BM411" s="910" t="str">
        <f t="shared" si="1050"/>
        <v>BUKU PEMBANTU LS BENDAHARA</v>
      </c>
      <c r="BN411" s="911">
        <f t="shared" si="1023"/>
        <v>0</v>
      </c>
      <c r="BO411" s="910">
        <f t="shared" si="1003"/>
        <v>6</v>
      </c>
      <c r="BP411" s="912" t="str">
        <f t="shared" si="1051"/>
        <v>BUKU PEMBANTU LS BENDAHARA</v>
      </c>
      <c r="BQ411" s="913">
        <f t="shared" si="1024"/>
        <v>0</v>
      </c>
      <c r="BR411" s="702">
        <v>7</v>
      </c>
      <c r="BS411" s="650" t="str">
        <f t="shared" si="1052"/>
        <v>BUKU PEMBANTU UANG MUKA PERJADIN</v>
      </c>
      <c r="BT411" s="651">
        <f t="shared" si="1025"/>
        <v>0</v>
      </c>
      <c r="BU411" s="650">
        <f t="shared" si="1004"/>
        <v>7</v>
      </c>
      <c r="BV411" s="649" t="str">
        <f t="shared" si="1053"/>
        <v>BUKU PEMBANTU UANG MUKA PERJADIN</v>
      </c>
      <c r="BW411" s="709">
        <f t="shared" si="1026"/>
        <v>0</v>
      </c>
      <c r="BX411" s="873">
        <v>8</v>
      </c>
      <c r="BY411" s="874" t="str">
        <f t="shared" si="1054"/>
        <v>BUKU PEMBANTU PAJAK UP</v>
      </c>
      <c r="BZ411" s="875">
        <f t="shared" si="992"/>
        <v>0</v>
      </c>
      <c r="CA411" s="876">
        <f t="shared" si="1005"/>
        <v>8</v>
      </c>
      <c r="CB411" s="874" t="str">
        <f t="shared" si="1055"/>
        <v>BUKU PEMBANTU PAJAK UP</v>
      </c>
      <c r="CC411" s="877">
        <f t="shared" si="997"/>
        <v>0</v>
      </c>
      <c r="CD411" s="805">
        <v>9</v>
      </c>
      <c r="CE411" s="806" t="str">
        <f t="shared" si="1056"/>
        <v>BUKU PEMBANTU BUNGA REKENING</v>
      </c>
      <c r="CF411" s="807">
        <f t="shared" si="1027"/>
        <v>0</v>
      </c>
      <c r="CG411" s="806">
        <f t="shared" si="1006"/>
        <v>9</v>
      </c>
      <c r="CH411" s="806" t="str">
        <f t="shared" si="1057"/>
        <v>BUKU PEMBANTU BUNGA REKENING</v>
      </c>
      <c r="CI411" s="808">
        <f t="shared" si="1028"/>
        <v>0</v>
      </c>
      <c r="CJ411" s="835">
        <v>10</v>
      </c>
      <c r="CK411" s="836" t="str">
        <f t="shared" si="1058"/>
        <v>BUKU PEMBANTU PAJAK UP &amp; LS</v>
      </c>
      <c r="CL411" s="837">
        <f t="shared" si="1059"/>
        <v>0</v>
      </c>
      <c r="CM411" s="836">
        <f t="shared" si="1007"/>
        <v>10</v>
      </c>
      <c r="CN411" s="836" t="str">
        <f t="shared" si="1060"/>
        <v>BUKU PEMBANTU PAJAK UP &amp; LS</v>
      </c>
      <c r="CO411" s="838">
        <f t="shared" si="1061"/>
        <v>0</v>
      </c>
      <c r="CP411" s="786">
        <f t="shared" si="1062"/>
        <v>0</v>
      </c>
      <c r="CQ411" s="787">
        <f t="shared" si="1063"/>
        <v>0</v>
      </c>
      <c r="CR411" s="782">
        <f t="shared" si="1064"/>
        <v>0</v>
      </c>
      <c r="CS411" s="733">
        <v>11</v>
      </c>
      <c r="CT411" s="734" t="str">
        <f t="shared" si="1065"/>
        <v>BUKU PENGESAHAN BELANJA</v>
      </c>
      <c r="CU411" s="735">
        <f t="shared" si="1066"/>
        <v>0</v>
      </c>
      <c r="CV411" s="734">
        <f t="shared" si="1008"/>
        <v>11</v>
      </c>
      <c r="CW411" s="736" t="str">
        <f t="shared" si="1067"/>
        <v>BUKU PENGESAHAN BELANJA</v>
      </c>
      <c r="CX411" s="737">
        <f t="shared" si="1068"/>
        <v>0</v>
      </c>
      <c r="CY411" s="769">
        <v>12</v>
      </c>
      <c r="CZ411" s="770" t="str">
        <f t="shared" si="1029"/>
        <v>BUKU PENGEMBALIAN BELANJA</v>
      </c>
      <c r="DA411" s="771">
        <f t="shared" si="991"/>
        <v>0</v>
      </c>
      <c r="DB411" s="770">
        <f t="shared" si="990"/>
        <v>12</v>
      </c>
      <c r="DC411" s="770" t="str">
        <f t="shared" si="1069"/>
        <v>BUKU PENGEMBALIAN BELANJA</v>
      </c>
      <c r="DD411" s="772">
        <f t="shared" si="1070"/>
        <v>0</v>
      </c>
    </row>
    <row r="412" spans="2:108" ht="11.25" customHeight="1" x14ac:dyDescent="0.2">
      <c r="B412" s="63"/>
      <c r="C412" s="690"/>
      <c r="D412" s="540"/>
      <c r="E412" s="650"/>
      <c r="F412" s="541"/>
      <c r="G412" s="649"/>
      <c r="H412" s="650"/>
      <c r="I412" s="542"/>
      <c r="J412" s="650"/>
      <c r="K412" s="650"/>
      <c r="L412" s="529"/>
      <c r="M412" s="543"/>
      <c r="N412" s="543"/>
      <c r="O412" s="651">
        <f t="shared" si="1030"/>
        <v>0</v>
      </c>
      <c r="P412" s="1090">
        <f t="shared" si="1031"/>
        <v>0</v>
      </c>
      <c r="Q412" s="641">
        <f t="shared" si="1009"/>
        <v>0</v>
      </c>
      <c r="R412" s="640">
        <v>1</v>
      </c>
      <c r="S412" s="640" t="str">
        <f t="shared" si="1010"/>
        <v>BUKU KAS UMUM</v>
      </c>
      <c r="T412" s="641">
        <f t="shared" si="1011"/>
        <v>0</v>
      </c>
      <c r="U412" s="641">
        <f t="shared" si="1012"/>
        <v>0</v>
      </c>
      <c r="V412" s="641">
        <f t="shared" si="1013"/>
        <v>0</v>
      </c>
      <c r="W412" s="1082">
        <f t="shared" si="1032"/>
        <v>0</v>
      </c>
      <c r="X412" s="641">
        <f t="shared" si="1014"/>
        <v>0</v>
      </c>
      <c r="Y412" s="640">
        <f t="shared" si="1033"/>
        <v>1</v>
      </c>
      <c r="Z412" s="640" t="str">
        <f t="shared" si="1015"/>
        <v>BUKU KAS UMUM</v>
      </c>
      <c r="AA412" s="1083">
        <f t="shared" si="1016"/>
        <v>0</v>
      </c>
      <c r="AB412" s="1055">
        <v>10</v>
      </c>
      <c r="AC412" s="1056" t="str">
        <f t="shared" si="1034"/>
        <v>BUKU PEMBANTU PAJAK UP &amp; LS</v>
      </c>
      <c r="AD412" s="1057">
        <f t="shared" si="1035"/>
        <v>0</v>
      </c>
      <c r="AE412" s="1057">
        <f t="shared" si="1036"/>
        <v>0</v>
      </c>
      <c r="AF412" s="1057">
        <f t="shared" si="1037"/>
        <v>0</v>
      </c>
      <c r="AG412" s="1057">
        <f t="shared" si="1038"/>
        <v>0</v>
      </c>
      <c r="AH412" s="1057">
        <f t="shared" si="1039"/>
        <v>0</v>
      </c>
      <c r="AI412" s="1058">
        <f t="shared" si="998"/>
        <v>10</v>
      </c>
      <c r="AJ412" s="1058" t="str">
        <f t="shared" si="1040"/>
        <v>BUKU PEMBANTU PAJAK UP &amp; LS</v>
      </c>
      <c r="AK412" s="1059">
        <f t="shared" si="1017"/>
        <v>0</v>
      </c>
      <c r="AL412" s="1014">
        <v>2</v>
      </c>
      <c r="AM412" s="1015" t="str">
        <f t="shared" si="1041"/>
        <v>BUKU PEMBANTU KAS TUNAI</v>
      </c>
      <c r="AN412" s="1016">
        <f t="shared" si="1018"/>
        <v>0</v>
      </c>
      <c r="AO412" s="1015">
        <f t="shared" si="999"/>
        <v>2</v>
      </c>
      <c r="AP412" s="1015" t="str">
        <f t="shared" si="1042"/>
        <v>BUKU PEMBANTU KAS TUNAI</v>
      </c>
      <c r="AQ412" s="1017">
        <f t="shared" si="993"/>
        <v>0</v>
      </c>
      <c r="AR412" s="979">
        <v>3</v>
      </c>
      <c r="AS412" s="980" t="str">
        <f t="shared" si="1043"/>
        <v>BUKU PEMBANTU BANK</v>
      </c>
      <c r="AT412" s="981">
        <f t="shared" si="1019"/>
        <v>0</v>
      </c>
      <c r="AU412" s="981">
        <f t="shared" si="1020"/>
        <v>0</v>
      </c>
      <c r="AV412" s="982">
        <f t="shared" si="1044"/>
        <v>0</v>
      </c>
      <c r="AW412" s="983">
        <f t="shared" si="1000"/>
        <v>3</v>
      </c>
      <c r="AX412" s="980" t="str">
        <f t="shared" si="1045"/>
        <v>BUKU PEMBANTU BANK</v>
      </c>
      <c r="AY412" s="984">
        <f t="shared" si="1021"/>
        <v>0</v>
      </c>
      <c r="AZ412" s="702">
        <v>4</v>
      </c>
      <c r="BA412" s="649" t="str">
        <f t="shared" si="1046"/>
        <v>BUKU PEMBANTU BPP</v>
      </c>
      <c r="BB412" s="651">
        <f t="shared" si="994"/>
        <v>0</v>
      </c>
      <c r="BC412" s="650">
        <f t="shared" si="1001"/>
        <v>4</v>
      </c>
      <c r="BD412" s="649" t="str">
        <f t="shared" si="1047"/>
        <v>BUKU PEMBANTU BPP</v>
      </c>
      <c r="BE412" s="709">
        <f t="shared" si="995"/>
        <v>0</v>
      </c>
      <c r="BF412" s="944">
        <v>5</v>
      </c>
      <c r="BG412" s="945" t="str">
        <f t="shared" si="1048"/>
        <v>BUKU PEMBANTU UANG PERSEDIAAN</v>
      </c>
      <c r="BH412" s="946">
        <f t="shared" si="1022"/>
        <v>0</v>
      </c>
      <c r="BI412" s="945">
        <f t="shared" si="1002"/>
        <v>5</v>
      </c>
      <c r="BJ412" s="947" t="str">
        <f t="shared" si="1049"/>
        <v>BUKU PEMBANTU UANG PERSEDIAAN</v>
      </c>
      <c r="BK412" s="948">
        <f t="shared" si="996"/>
        <v>0</v>
      </c>
      <c r="BL412" s="909">
        <v>6</v>
      </c>
      <c r="BM412" s="910" t="str">
        <f t="shared" si="1050"/>
        <v>BUKU PEMBANTU LS BENDAHARA</v>
      </c>
      <c r="BN412" s="911">
        <f t="shared" si="1023"/>
        <v>0</v>
      </c>
      <c r="BO412" s="910">
        <f t="shared" si="1003"/>
        <v>6</v>
      </c>
      <c r="BP412" s="912" t="str">
        <f t="shared" si="1051"/>
        <v>BUKU PEMBANTU LS BENDAHARA</v>
      </c>
      <c r="BQ412" s="913">
        <f t="shared" si="1024"/>
        <v>0</v>
      </c>
      <c r="BR412" s="702">
        <v>7</v>
      </c>
      <c r="BS412" s="650" t="str">
        <f t="shared" si="1052"/>
        <v>BUKU PEMBANTU UANG MUKA PERJADIN</v>
      </c>
      <c r="BT412" s="651">
        <f t="shared" si="1025"/>
        <v>0</v>
      </c>
      <c r="BU412" s="650">
        <f t="shared" si="1004"/>
        <v>7</v>
      </c>
      <c r="BV412" s="649" t="str">
        <f t="shared" si="1053"/>
        <v>BUKU PEMBANTU UANG MUKA PERJADIN</v>
      </c>
      <c r="BW412" s="709">
        <f t="shared" si="1026"/>
        <v>0</v>
      </c>
      <c r="BX412" s="873">
        <v>8</v>
      </c>
      <c r="BY412" s="874" t="str">
        <f t="shared" si="1054"/>
        <v>BUKU PEMBANTU PAJAK UP</v>
      </c>
      <c r="BZ412" s="875">
        <f t="shared" si="992"/>
        <v>0</v>
      </c>
      <c r="CA412" s="876">
        <f t="shared" si="1005"/>
        <v>8</v>
      </c>
      <c r="CB412" s="874" t="str">
        <f t="shared" si="1055"/>
        <v>BUKU PEMBANTU PAJAK UP</v>
      </c>
      <c r="CC412" s="877">
        <f t="shared" si="997"/>
        <v>0</v>
      </c>
      <c r="CD412" s="805">
        <v>9</v>
      </c>
      <c r="CE412" s="806" t="str">
        <f t="shared" si="1056"/>
        <v>BUKU PEMBANTU BUNGA REKENING</v>
      </c>
      <c r="CF412" s="807">
        <f t="shared" si="1027"/>
        <v>0</v>
      </c>
      <c r="CG412" s="806">
        <f t="shared" si="1006"/>
        <v>9</v>
      </c>
      <c r="CH412" s="806" t="str">
        <f t="shared" si="1057"/>
        <v>BUKU PEMBANTU BUNGA REKENING</v>
      </c>
      <c r="CI412" s="808">
        <f t="shared" si="1028"/>
        <v>0</v>
      </c>
      <c r="CJ412" s="835">
        <v>10</v>
      </c>
      <c r="CK412" s="836" t="str">
        <f t="shared" si="1058"/>
        <v>BUKU PEMBANTU PAJAK UP &amp; LS</v>
      </c>
      <c r="CL412" s="837">
        <f t="shared" si="1059"/>
        <v>0</v>
      </c>
      <c r="CM412" s="836">
        <f t="shared" si="1007"/>
        <v>10</v>
      </c>
      <c r="CN412" s="836" t="str">
        <f t="shared" si="1060"/>
        <v>BUKU PEMBANTU PAJAK UP &amp; LS</v>
      </c>
      <c r="CO412" s="838">
        <f t="shared" si="1061"/>
        <v>0</v>
      </c>
      <c r="CP412" s="786">
        <f t="shared" si="1062"/>
        <v>0</v>
      </c>
      <c r="CQ412" s="787">
        <f t="shared" si="1063"/>
        <v>0</v>
      </c>
      <c r="CR412" s="782">
        <f t="shared" si="1064"/>
        <v>0</v>
      </c>
      <c r="CS412" s="733">
        <v>11</v>
      </c>
      <c r="CT412" s="734" t="str">
        <f t="shared" si="1065"/>
        <v>BUKU PENGESAHAN BELANJA</v>
      </c>
      <c r="CU412" s="735">
        <f t="shared" si="1066"/>
        <v>0</v>
      </c>
      <c r="CV412" s="734">
        <f t="shared" si="1008"/>
        <v>11</v>
      </c>
      <c r="CW412" s="736" t="str">
        <f t="shared" si="1067"/>
        <v>BUKU PENGESAHAN BELANJA</v>
      </c>
      <c r="CX412" s="737">
        <f t="shared" si="1068"/>
        <v>0</v>
      </c>
      <c r="CY412" s="769">
        <v>12</v>
      </c>
      <c r="CZ412" s="770" t="str">
        <f t="shared" si="1029"/>
        <v>BUKU PENGEMBALIAN BELANJA</v>
      </c>
      <c r="DA412" s="771">
        <f t="shared" si="991"/>
        <v>0</v>
      </c>
      <c r="DB412" s="770">
        <f t="shared" si="990"/>
        <v>12</v>
      </c>
      <c r="DC412" s="770" t="str">
        <f t="shared" si="1069"/>
        <v>BUKU PENGEMBALIAN BELANJA</v>
      </c>
      <c r="DD412" s="772">
        <f t="shared" si="1070"/>
        <v>0</v>
      </c>
    </row>
    <row r="413" spans="2:108" ht="11.25" customHeight="1" x14ac:dyDescent="0.2">
      <c r="B413" s="63"/>
      <c r="C413" s="690"/>
      <c r="D413" s="540"/>
      <c r="E413" s="650"/>
      <c r="F413" s="541"/>
      <c r="G413" s="649"/>
      <c r="H413" s="650"/>
      <c r="I413" s="542"/>
      <c r="J413" s="650"/>
      <c r="K413" s="650"/>
      <c r="L413" s="529"/>
      <c r="M413" s="543"/>
      <c r="N413" s="543"/>
      <c r="O413" s="651">
        <f t="shared" si="1030"/>
        <v>0</v>
      </c>
      <c r="P413" s="1090">
        <f t="shared" si="1031"/>
        <v>0</v>
      </c>
      <c r="Q413" s="641">
        <f t="shared" si="1009"/>
        <v>0</v>
      </c>
      <c r="R413" s="640">
        <v>1</v>
      </c>
      <c r="S413" s="640" t="str">
        <f t="shared" si="1010"/>
        <v>BUKU KAS UMUM</v>
      </c>
      <c r="T413" s="641">
        <f t="shared" si="1011"/>
        <v>0</v>
      </c>
      <c r="U413" s="641">
        <f t="shared" si="1012"/>
        <v>0</v>
      </c>
      <c r="V413" s="641">
        <f t="shared" si="1013"/>
        <v>0</v>
      </c>
      <c r="W413" s="1082">
        <f t="shared" si="1032"/>
        <v>0</v>
      </c>
      <c r="X413" s="641">
        <f t="shared" si="1014"/>
        <v>0</v>
      </c>
      <c r="Y413" s="640">
        <f t="shared" si="1033"/>
        <v>1</v>
      </c>
      <c r="Z413" s="640" t="str">
        <f t="shared" si="1015"/>
        <v>BUKU KAS UMUM</v>
      </c>
      <c r="AA413" s="1083">
        <f t="shared" si="1016"/>
        <v>0</v>
      </c>
      <c r="AB413" s="1055">
        <v>10</v>
      </c>
      <c r="AC413" s="1056" t="str">
        <f t="shared" si="1034"/>
        <v>BUKU PEMBANTU PAJAK UP &amp; LS</v>
      </c>
      <c r="AD413" s="1057">
        <f t="shared" si="1035"/>
        <v>0</v>
      </c>
      <c r="AE413" s="1057">
        <f t="shared" si="1036"/>
        <v>0</v>
      </c>
      <c r="AF413" s="1057">
        <f t="shared" si="1037"/>
        <v>0</v>
      </c>
      <c r="AG413" s="1057">
        <f t="shared" si="1038"/>
        <v>0</v>
      </c>
      <c r="AH413" s="1057">
        <f t="shared" si="1039"/>
        <v>0</v>
      </c>
      <c r="AI413" s="1058">
        <f t="shared" si="998"/>
        <v>10</v>
      </c>
      <c r="AJ413" s="1058" t="str">
        <f t="shared" si="1040"/>
        <v>BUKU PEMBANTU PAJAK UP &amp; LS</v>
      </c>
      <c r="AK413" s="1059">
        <f t="shared" si="1017"/>
        <v>0</v>
      </c>
      <c r="AL413" s="1014">
        <v>2</v>
      </c>
      <c r="AM413" s="1015" t="str">
        <f t="shared" si="1041"/>
        <v>BUKU PEMBANTU KAS TUNAI</v>
      </c>
      <c r="AN413" s="1016">
        <f t="shared" si="1018"/>
        <v>0</v>
      </c>
      <c r="AO413" s="1015">
        <f t="shared" si="999"/>
        <v>2</v>
      </c>
      <c r="AP413" s="1015" t="str">
        <f t="shared" si="1042"/>
        <v>BUKU PEMBANTU KAS TUNAI</v>
      </c>
      <c r="AQ413" s="1017">
        <f t="shared" si="993"/>
        <v>0</v>
      </c>
      <c r="AR413" s="979">
        <v>3</v>
      </c>
      <c r="AS413" s="980" t="str">
        <f t="shared" si="1043"/>
        <v>BUKU PEMBANTU BANK</v>
      </c>
      <c r="AT413" s="981">
        <f t="shared" si="1019"/>
        <v>0</v>
      </c>
      <c r="AU413" s="981">
        <f t="shared" si="1020"/>
        <v>0</v>
      </c>
      <c r="AV413" s="982">
        <f t="shared" si="1044"/>
        <v>0</v>
      </c>
      <c r="AW413" s="983">
        <f t="shared" si="1000"/>
        <v>3</v>
      </c>
      <c r="AX413" s="980" t="str">
        <f t="shared" si="1045"/>
        <v>BUKU PEMBANTU BANK</v>
      </c>
      <c r="AY413" s="984">
        <f t="shared" si="1021"/>
        <v>0</v>
      </c>
      <c r="AZ413" s="702">
        <v>4</v>
      </c>
      <c r="BA413" s="649" t="str">
        <f t="shared" si="1046"/>
        <v>BUKU PEMBANTU BPP</v>
      </c>
      <c r="BB413" s="651">
        <f t="shared" si="994"/>
        <v>0</v>
      </c>
      <c r="BC413" s="650">
        <f t="shared" si="1001"/>
        <v>4</v>
      </c>
      <c r="BD413" s="649" t="str">
        <f t="shared" si="1047"/>
        <v>BUKU PEMBANTU BPP</v>
      </c>
      <c r="BE413" s="709">
        <f t="shared" si="995"/>
        <v>0</v>
      </c>
      <c r="BF413" s="944">
        <v>5</v>
      </c>
      <c r="BG413" s="945" t="str">
        <f t="shared" si="1048"/>
        <v>BUKU PEMBANTU UANG PERSEDIAAN</v>
      </c>
      <c r="BH413" s="946">
        <f t="shared" si="1022"/>
        <v>0</v>
      </c>
      <c r="BI413" s="945">
        <f t="shared" si="1002"/>
        <v>5</v>
      </c>
      <c r="BJ413" s="947" t="str">
        <f t="shared" si="1049"/>
        <v>BUKU PEMBANTU UANG PERSEDIAAN</v>
      </c>
      <c r="BK413" s="948">
        <f t="shared" si="996"/>
        <v>0</v>
      </c>
      <c r="BL413" s="909">
        <v>6</v>
      </c>
      <c r="BM413" s="910" t="str">
        <f t="shared" si="1050"/>
        <v>BUKU PEMBANTU LS BENDAHARA</v>
      </c>
      <c r="BN413" s="911">
        <f t="shared" si="1023"/>
        <v>0</v>
      </c>
      <c r="BO413" s="910">
        <f t="shared" si="1003"/>
        <v>6</v>
      </c>
      <c r="BP413" s="912" t="str">
        <f t="shared" si="1051"/>
        <v>BUKU PEMBANTU LS BENDAHARA</v>
      </c>
      <c r="BQ413" s="913">
        <f t="shared" si="1024"/>
        <v>0</v>
      </c>
      <c r="BR413" s="702">
        <v>7</v>
      </c>
      <c r="BS413" s="650" t="str">
        <f t="shared" si="1052"/>
        <v>BUKU PEMBANTU UANG MUKA PERJADIN</v>
      </c>
      <c r="BT413" s="651">
        <f t="shared" si="1025"/>
        <v>0</v>
      </c>
      <c r="BU413" s="650">
        <f t="shared" si="1004"/>
        <v>7</v>
      </c>
      <c r="BV413" s="649" t="str">
        <f t="shared" si="1053"/>
        <v>BUKU PEMBANTU UANG MUKA PERJADIN</v>
      </c>
      <c r="BW413" s="709">
        <f t="shared" si="1026"/>
        <v>0</v>
      </c>
      <c r="BX413" s="873">
        <v>8</v>
      </c>
      <c r="BY413" s="874" t="str">
        <f t="shared" si="1054"/>
        <v>BUKU PEMBANTU PAJAK UP</v>
      </c>
      <c r="BZ413" s="875">
        <f t="shared" si="992"/>
        <v>0</v>
      </c>
      <c r="CA413" s="876">
        <f t="shared" si="1005"/>
        <v>8</v>
      </c>
      <c r="CB413" s="874" t="str">
        <f t="shared" si="1055"/>
        <v>BUKU PEMBANTU PAJAK UP</v>
      </c>
      <c r="CC413" s="877">
        <f t="shared" si="997"/>
        <v>0</v>
      </c>
      <c r="CD413" s="805">
        <v>9</v>
      </c>
      <c r="CE413" s="806" t="str">
        <f t="shared" si="1056"/>
        <v>BUKU PEMBANTU BUNGA REKENING</v>
      </c>
      <c r="CF413" s="807">
        <f t="shared" si="1027"/>
        <v>0</v>
      </c>
      <c r="CG413" s="806">
        <f t="shared" si="1006"/>
        <v>9</v>
      </c>
      <c r="CH413" s="806" t="str">
        <f t="shared" si="1057"/>
        <v>BUKU PEMBANTU BUNGA REKENING</v>
      </c>
      <c r="CI413" s="808">
        <f t="shared" si="1028"/>
        <v>0</v>
      </c>
      <c r="CJ413" s="835">
        <v>10</v>
      </c>
      <c r="CK413" s="836" t="str">
        <f t="shared" si="1058"/>
        <v>BUKU PEMBANTU PAJAK UP &amp; LS</v>
      </c>
      <c r="CL413" s="837">
        <f t="shared" si="1059"/>
        <v>0</v>
      </c>
      <c r="CM413" s="836">
        <f t="shared" si="1007"/>
        <v>10</v>
      </c>
      <c r="CN413" s="836" t="str">
        <f t="shared" si="1060"/>
        <v>BUKU PEMBANTU PAJAK UP &amp; LS</v>
      </c>
      <c r="CO413" s="838">
        <f t="shared" si="1061"/>
        <v>0</v>
      </c>
      <c r="CP413" s="786">
        <f t="shared" si="1062"/>
        <v>0</v>
      </c>
      <c r="CQ413" s="787">
        <f t="shared" si="1063"/>
        <v>0</v>
      </c>
      <c r="CR413" s="782">
        <f t="shared" si="1064"/>
        <v>0</v>
      </c>
      <c r="CS413" s="733">
        <v>11</v>
      </c>
      <c r="CT413" s="734" t="str">
        <f t="shared" si="1065"/>
        <v>BUKU PENGESAHAN BELANJA</v>
      </c>
      <c r="CU413" s="735">
        <f t="shared" si="1066"/>
        <v>0</v>
      </c>
      <c r="CV413" s="734">
        <f t="shared" si="1008"/>
        <v>11</v>
      </c>
      <c r="CW413" s="736" t="str">
        <f t="shared" si="1067"/>
        <v>BUKU PENGESAHAN BELANJA</v>
      </c>
      <c r="CX413" s="737">
        <f t="shared" si="1068"/>
        <v>0</v>
      </c>
      <c r="CY413" s="769">
        <v>12</v>
      </c>
      <c r="CZ413" s="770" t="str">
        <f t="shared" si="1029"/>
        <v>BUKU PENGEMBALIAN BELANJA</v>
      </c>
      <c r="DA413" s="771">
        <f t="shared" si="991"/>
        <v>0</v>
      </c>
      <c r="DB413" s="770">
        <f t="shared" si="990"/>
        <v>12</v>
      </c>
      <c r="DC413" s="770" t="str">
        <f t="shared" si="1069"/>
        <v>BUKU PENGEMBALIAN BELANJA</v>
      </c>
      <c r="DD413" s="772">
        <f t="shared" si="1070"/>
        <v>0</v>
      </c>
    </row>
    <row r="414" spans="2:108" ht="11.25" customHeight="1" x14ac:dyDescent="0.2">
      <c r="B414" s="63"/>
      <c r="C414" s="690"/>
      <c r="D414" s="540"/>
      <c r="E414" s="650"/>
      <c r="F414" s="541"/>
      <c r="G414" s="649"/>
      <c r="H414" s="650"/>
      <c r="I414" s="542"/>
      <c r="J414" s="650"/>
      <c r="K414" s="650"/>
      <c r="L414" s="529"/>
      <c r="M414" s="543"/>
      <c r="N414" s="543"/>
      <c r="O414" s="651">
        <f t="shared" si="1030"/>
        <v>0</v>
      </c>
      <c r="P414" s="1090">
        <f t="shared" si="1031"/>
        <v>0</v>
      </c>
      <c r="Q414" s="641">
        <f t="shared" si="1009"/>
        <v>0</v>
      </c>
      <c r="R414" s="640">
        <v>1</v>
      </c>
      <c r="S414" s="640" t="str">
        <f t="shared" si="1010"/>
        <v>BUKU KAS UMUM</v>
      </c>
      <c r="T414" s="641">
        <f t="shared" si="1011"/>
        <v>0</v>
      </c>
      <c r="U414" s="641">
        <f t="shared" si="1012"/>
        <v>0</v>
      </c>
      <c r="V414" s="641">
        <f t="shared" si="1013"/>
        <v>0</v>
      </c>
      <c r="W414" s="1082">
        <f t="shared" si="1032"/>
        <v>0</v>
      </c>
      <c r="X414" s="641">
        <f t="shared" si="1014"/>
        <v>0</v>
      </c>
      <c r="Y414" s="640">
        <f t="shared" si="1033"/>
        <v>1</v>
      </c>
      <c r="Z414" s="640" t="str">
        <f t="shared" si="1015"/>
        <v>BUKU KAS UMUM</v>
      </c>
      <c r="AA414" s="1083">
        <f t="shared" si="1016"/>
        <v>0</v>
      </c>
      <c r="AB414" s="1055">
        <v>10</v>
      </c>
      <c r="AC414" s="1056" t="str">
        <f t="shared" si="1034"/>
        <v>BUKU PEMBANTU PAJAK UP &amp; LS</v>
      </c>
      <c r="AD414" s="1057">
        <f t="shared" si="1035"/>
        <v>0</v>
      </c>
      <c r="AE414" s="1057">
        <f t="shared" si="1036"/>
        <v>0</v>
      </c>
      <c r="AF414" s="1057">
        <f t="shared" si="1037"/>
        <v>0</v>
      </c>
      <c r="AG414" s="1057">
        <f t="shared" si="1038"/>
        <v>0</v>
      </c>
      <c r="AH414" s="1057">
        <f t="shared" si="1039"/>
        <v>0</v>
      </c>
      <c r="AI414" s="1058">
        <f t="shared" si="998"/>
        <v>10</v>
      </c>
      <c r="AJ414" s="1058" t="str">
        <f t="shared" si="1040"/>
        <v>BUKU PEMBANTU PAJAK UP &amp; LS</v>
      </c>
      <c r="AK414" s="1059">
        <f t="shared" si="1017"/>
        <v>0</v>
      </c>
      <c r="AL414" s="1014">
        <v>2</v>
      </c>
      <c r="AM414" s="1015" t="str">
        <f t="shared" si="1041"/>
        <v>BUKU PEMBANTU KAS TUNAI</v>
      </c>
      <c r="AN414" s="1016">
        <f t="shared" si="1018"/>
        <v>0</v>
      </c>
      <c r="AO414" s="1015">
        <f t="shared" si="999"/>
        <v>2</v>
      </c>
      <c r="AP414" s="1015" t="str">
        <f t="shared" si="1042"/>
        <v>BUKU PEMBANTU KAS TUNAI</v>
      </c>
      <c r="AQ414" s="1017">
        <f t="shared" si="993"/>
        <v>0</v>
      </c>
      <c r="AR414" s="979">
        <v>3</v>
      </c>
      <c r="AS414" s="980" t="str">
        <f t="shared" si="1043"/>
        <v>BUKU PEMBANTU BANK</v>
      </c>
      <c r="AT414" s="981">
        <f t="shared" si="1019"/>
        <v>0</v>
      </c>
      <c r="AU414" s="981">
        <f t="shared" si="1020"/>
        <v>0</v>
      </c>
      <c r="AV414" s="982">
        <f t="shared" si="1044"/>
        <v>0</v>
      </c>
      <c r="AW414" s="983">
        <f t="shared" si="1000"/>
        <v>3</v>
      </c>
      <c r="AX414" s="980" t="str">
        <f t="shared" si="1045"/>
        <v>BUKU PEMBANTU BANK</v>
      </c>
      <c r="AY414" s="984">
        <f t="shared" si="1021"/>
        <v>0</v>
      </c>
      <c r="AZ414" s="702">
        <v>4</v>
      </c>
      <c r="BA414" s="649" t="str">
        <f t="shared" si="1046"/>
        <v>BUKU PEMBANTU BPP</v>
      </c>
      <c r="BB414" s="651">
        <f t="shared" si="994"/>
        <v>0</v>
      </c>
      <c r="BC414" s="650">
        <f t="shared" si="1001"/>
        <v>4</v>
      </c>
      <c r="BD414" s="649" t="str">
        <f t="shared" si="1047"/>
        <v>BUKU PEMBANTU BPP</v>
      </c>
      <c r="BE414" s="709">
        <f t="shared" si="995"/>
        <v>0</v>
      </c>
      <c r="BF414" s="944">
        <v>5</v>
      </c>
      <c r="BG414" s="945" t="str">
        <f t="shared" si="1048"/>
        <v>BUKU PEMBANTU UANG PERSEDIAAN</v>
      </c>
      <c r="BH414" s="946">
        <f t="shared" si="1022"/>
        <v>0</v>
      </c>
      <c r="BI414" s="945">
        <f t="shared" si="1002"/>
        <v>5</v>
      </c>
      <c r="BJ414" s="947" t="str">
        <f t="shared" si="1049"/>
        <v>BUKU PEMBANTU UANG PERSEDIAAN</v>
      </c>
      <c r="BK414" s="948">
        <f t="shared" si="996"/>
        <v>0</v>
      </c>
      <c r="BL414" s="909">
        <v>6</v>
      </c>
      <c r="BM414" s="910" t="str">
        <f t="shared" si="1050"/>
        <v>BUKU PEMBANTU LS BENDAHARA</v>
      </c>
      <c r="BN414" s="911">
        <f t="shared" si="1023"/>
        <v>0</v>
      </c>
      <c r="BO414" s="910">
        <f t="shared" si="1003"/>
        <v>6</v>
      </c>
      <c r="BP414" s="912" t="str">
        <f t="shared" si="1051"/>
        <v>BUKU PEMBANTU LS BENDAHARA</v>
      </c>
      <c r="BQ414" s="913">
        <f t="shared" si="1024"/>
        <v>0</v>
      </c>
      <c r="BR414" s="702">
        <v>7</v>
      </c>
      <c r="BS414" s="650" t="str">
        <f t="shared" si="1052"/>
        <v>BUKU PEMBANTU UANG MUKA PERJADIN</v>
      </c>
      <c r="BT414" s="651">
        <f t="shared" si="1025"/>
        <v>0</v>
      </c>
      <c r="BU414" s="650">
        <f t="shared" si="1004"/>
        <v>7</v>
      </c>
      <c r="BV414" s="649" t="str">
        <f t="shared" si="1053"/>
        <v>BUKU PEMBANTU UANG MUKA PERJADIN</v>
      </c>
      <c r="BW414" s="709">
        <f t="shared" si="1026"/>
        <v>0</v>
      </c>
      <c r="BX414" s="873">
        <v>8</v>
      </c>
      <c r="BY414" s="874" t="str">
        <f t="shared" si="1054"/>
        <v>BUKU PEMBANTU PAJAK UP</v>
      </c>
      <c r="BZ414" s="875">
        <f t="shared" si="992"/>
        <v>0</v>
      </c>
      <c r="CA414" s="876">
        <f t="shared" si="1005"/>
        <v>8</v>
      </c>
      <c r="CB414" s="874" t="str">
        <f t="shared" si="1055"/>
        <v>BUKU PEMBANTU PAJAK UP</v>
      </c>
      <c r="CC414" s="877">
        <f t="shared" si="997"/>
        <v>0</v>
      </c>
      <c r="CD414" s="805">
        <v>9</v>
      </c>
      <c r="CE414" s="806" t="str">
        <f t="shared" si="1056"/>
        <v>BUKU PEMBANTU BUNGA REKENING</v>
      </c>
      <c r="CF414" s="807">
        <f t="shared" si="1027"/>
        <v>0</v>
      </c>
      <c r="CG414" s="806">
        <f t="shared" si="1006"/>
        <v>9</v>
      </c>
      <c r="CH414" s="806" t="str">
        <f t="shared" si="1057"/>
        <v>BUKU PEMBANTU BUNGA REKENING</v>
      </c>
      <c r="CI414" s="808">
        <f t="shared" si="1028"/>
        <v>0</v>
      </c>
      <c r="CJ414" s="835">
        <v>10</v>
      </c>
      <c r="CK414" s="836" t="str">
        <f t="shared" si="1058"/>
        <v>BUKU PEMBANTU PAJAK UP &amp; LS</v>
      </c>
      <c r="CL414" s="837">
        <f t="shared" si="1059"/>
        <v>0</v>
      </c>
      <c r="CM414" s="836">
        <f t="shared" si="1007"/>
        <v>10</v>
      </c>
      <c r="CN414" s="836" t="str">
        <f t="shared" si="1060"/>
        <v>BUKU PEMBANTU PAJAK UP &amp; LS</v>
      </c>
      <c r="CO414" s="838">
        <f t="shared" si="1061"/>
        <v>0</v>
      </c>
      <c r="CP414" s="786">
        <f t="shared" si="1062"/>
        <v>0</v>
      </c>
      <c r="CQ414" s="787">
        <f t="shared" si="1063"/>
        <v>0</v>
      </c>
      <c r="CR414" s="782">
        <f t="shared" si="1064"/>
        <v>0</v>
      </c>
      <c r="CS414" s="733">
        <v>11</v>
      </c>
      <c r="CT414" s="734" t="str">
        <f t="shared" si="1065"/>
        <v>BUKU PENGESAHAN BELANJA</v>
      </c>
      <c r="CU414" s="735">
        <f t="shared" si="1066"/>
        <v>0</v>
      </c>
      <c r="CV414" s="734">
        <f t="shared" si="1008"/>
        <v>11</v>
      </c>
      <c r="CW414" s="736" t="str">
        <f t="shared" si="1067"/>
        <v>BUKU PENGESAHAN BELANJA</v>
      </c>
      <c r="CX414" s="737">
        <f t="shared" si="1068"/>
        <v>0</v>
      </c>
      <c r="CY414" s="769">
        <v>12</v>
      </c>
      <c r="CZ414" s="770" t="str">
        <f t="shared" si="1029"/>
        <v>BUKU PENGEMBALIAN BELANJA</v>
      </c>
      <c r="DA414" s="771">
        <f t="shared" si="991"/>
        <v>0</v>
      </c>
      <c r="DB414" s="770">
        <f t="shared" si="990"/>
        <v>12</v>
      </c>
      <c r="DC414" s="770" t="str">
        <f t="shared" si="1069"/>
        <v>BUKU PENGEMBALIAN BELANJA</v>
      </c>
      <c r="DD414" s="772">
        <f t="shared" si="1070"/>
        <v>0</v>
      </c>
    </row>
    <row r="415" spans="2:108" ht="11.25" customHeight="1" x14ac:dyDescent="0.2">
      <c r="B415" s="63"/>
      <c r="C415" s="690"/>
      <c r="D415" s="540"/>
      <c r="E415" s="650"/>
      <c r="F415" s="541"/>
      <c r="G415" s="649"/>
      <c r="H415" s="650"/>
      <c r="I415" s="542"/>
      <c r="J415" s="650"/>
      <c r="K415" s="650"/>
      <c r="L415" s="529"/>
      <c r="M415" s="543"/>
      <c r="N415" s="543"/>
      <c r="O415" s="651">
        <f t="shared" si="1030"/>
        <v>0</v>
      </c>
      <c r="P415" s="1090">
        <f t="shared" si="1031"/>
        <v>0</v>
      </c>
      <c r="Q415" s="641">
        <f t="shared" si="1009"/>
        <v>0</v>
      </c>
      <c r="R415" s="640">
        <v>1</v>
      </c>
      <c r="S415" s="640" t="str">
        <f t="shared" si="1010"/>
        <v>BUKU KAS UMUM</v>
      </c>
      <c r="T415" s="641">
        <f t="shared" si="1011"/>
        <v>0</v>
      </c>
      <c r="U415" s="641">
        <f t="shared" si="1012"/>
        <v>0</v>
      </c>
      <c r="V415" s="641">
        <f t="shared" si="1013"/>
        <v>0</v>
      </c>
      <c r="W415" s="1082">
        <f t="shared" si="1032"/>
        <v>0</v>
      </c>
      <c r="X415" s="641">
        <f t="shared" si="1014"/>
        <v>0</v>
      </c>
      <c r="Y415" s="640">
        <f t="shared" si="1033"/>
        <v>1</v>
      </c>
      <c r="Z415" s="640" t="str">
        <f t="shared" si="1015"/>
        <v>BUKU KAS UMUM</v>
      </c>
      <c r="AA415" s="1083">
        <f t="shared" si="1016"/>
        <v>0</v>
      </c>
      <c r="AB415" s="1055">
        <v>10</v>
      </c>
      <c r="AC415" s="1056" t="str">
        <f t="shared" si="1034"/>
        <v>BUKU PEMBANTU PAJAK UP &amp; LS</v>
      </c>
      <c r="AD415" s="1057">
        <f t="shared" si="1035"/>
        <v>0</v>
      </c>
      <c r="AE415" s="1057">
        <f t="shared" si="1036"/>
        <v>0</v>
      </c>
      <c r="AF415" s="1057">
        <f t="shared" si="1037"/>
        <v>0</v>
      </c>
      <c r="AG415" s="1057">
        <f t="shared" si="1038"/>
        <v>0</v>
      </c>
      <c r="AH415" s="1057">
        <f t="shared" si="1039"/>
        <v>0</v>
      </c>
      <c r="AI415" s="1058">
        <f t="shared" si="998"/>
        <v>10</v>
      </c>
      <c r="AJ415" s="1058" t="str">
        <f t="shared" si="1040"/>
        <v>BUKU PEMBANTU PAJAK UP &amp; LS</v>
      </c>
      <c r="AK415" s="1059">
        <f t="shared" si="1017"/>
        <v>0</v>
      </c>
      <c r="AL415" s="1014">
        <v>2</v>
      </c>
      <c r="AM415" s="1015" t="str">
        <f t="shared" si="1041"/>
        <v>BUKU PEMBANTU KAS TUNAI</v>
      </c>
      <c r="AN415" s="1016">
        <f t="shared" si="1018"/>
        <v>0</v>
      </c>
      <c r="AO415" s="1015">
        <f t="shared" si="999"/>
        <v>2</v>
      </c>
      <c r="AP415" s="1015" t="str">
        <f t="shared" si="1042"/>
        <v>BUKU PEMBANTU KAS TUNAI</v>
      </c>
      <c r="AQ415" s="1017">
        <f t="shared" si="993"/>
        <v>0</v>
      </c>
      <c r="AR415" s="979">
        <v>3</v>
      </c>
      <c r="AS415" s="980" t="str">
        <f t="shared" si="1043"/>
        <v>BUKU PEMBANTU BANK</v>
      </c>
      <c r="AT415" s="981">
        <f t="shared" si="1019"/>
        <v>0</v>
      </c>
      <c r="AU415" s="981">
        <f t="shared" si="1020"/>
        <v>0</v>
      </c>
      <c r="AV415" s="982">
        <f t="shared" si="1044"/>
        <v>0</v>
      </c>
      <c r="AW415" s="983">
        <f t="shared" si="1000"/>
        <v>3</v>
      </c>
      <c r="AX415" s="980" t="str">
        <f t="shared" si="1045"/>
        <v>BUKU PEMBANTU BANK</v>
      </c>
      <c r="AY415" s="984">
        <f t="shared" si="1021"/>
        <v>0</v>
      </c>
      <c r="AZ415" s="702">
        <v>4</v>
      </c>
      <c r="BA415" s="649" t="str">
        <f t="shared" si="1046"/>
        <v>BUKU PEMBANTU BPP</v>
      </c>
      <c r="BB415" s="651">
        <f t="shared" si="994"/>
        <v>0</v>
      </c>
      <c r="BC415" s="650">
        <f t="shared" si="1001"/>
        <v>4</v>
      </c>
      <c r="BD415" s="649" t="str">
        <f t="shared" si="1047"/>
        <v>BUKU PEMBANTU BPP</v>
      </c>
      <c r="BE415" s="709">
        <f t="shared" si="995"/>
        <v>0</v>
      </c>
      <c r="BF415" s="944">
        <v>5</v>
      </c>
      <c r="BG415" s="945" t="str">
        <f t="shared" si="1048"/>
        <v>BUKU PEMBANTU UANG PERSEDIAAN</v>
      </c>
      <c r="BH415" s="946">
        <f t="shared" si="1022"/>
        <v>0</v>
      </c>
      <c r="BI415" s="945">
        <f t="shared" si="1002"/>
        <v>5</v>
      </c>
      <c r="BJ415" s="947" t="str">
        <f t="shared" si="1049"/>
        <v>BUKU PEMBANTU UANG PERSEDIAAN</v>
      </c>
      <c r="BK415" s="948">
        <f t="shared" si="996"/>
        <v>0</v>
      </c>
      <c r="BL415" s="909">
        <v>6</v>
      </c>
      <c r="BM415" s="910" t="str">
        <f t="shared" si="1050"/>
        <v>BUKU PEMBANTU LS BENDAHARA</v>
      </c>
      <c r="BN415" s="911">
        <f t="shared" si="1023"/>
        <v>0</v>
      </c>
      <c r="BO415" s="910">
        <f t="shared" si="1003"/>
        <v>6</v>
      </c>
      <c r="BP415" s="912" t="str">
        <f t="shared" si="1051"/>
        <v>BUKU PEMBANTU LS BENDAHARA</v>
      </c>
      <c r="BQ415" s="913">
        <f t="shared" si="1024"/>
        <v>0</v>
      </c>
      <c r="BR415" s="702">
        <v>7</v>
      </c>
      <c r="BS415" s="650" t="str">
        <f t="shared" si="1052"/>
        <v>BUKU PEMBANTU UANG MUKA PERJADIN</v>
      </c>
      <c r="BT415" s="651">
        <f t="shared" si="1025"/>
        <v>0</v>
      </c>
      <c r="BU415" s="650">
        <f t="shared" si="1004"/>
        <v>7</v>
      </c>
      <c r="BV415" s="649" t="str">
        <f t="shared" si="1053"/>
        <v>BUKU PEMBANTU UANG MUKA PERJADIN</v>
      </c>
      <c r="BW415" s="709">
        <f t="shared" si="1026"/>
        <v>0</v>
      </c>
      <c r="BX415" s="873">
        <v>8</v>
      </c>
      <c r="BY415" s="874" t="str">
        <f t="shared" si="1054"/>
        <v>BUKU PEMBANTU PAJAK UP</v>
      </c>
      <c r="BZ415" s="875">
        <f t="shared" si="992"/>
        <v>0</v>
      </c>
      <c r="CA415" s="876">
        <f t="shared" si="1005"/>
        <v>8</v>
      </c>
      <c r="CB415" s="874" t="str">
        <f t="shared" si="1055"/>
        <v>BUKU PEMBANTU PAJAK UP</v>
      </c>
      <c r="CC415" s="877">
        <f t="shared" si="997"/>
        <v>0</v>
      </c>
      <c r="CD415" s="805">
        <v>9</v>
      </c>
      <c r="CE415" s="806" t="str">
        <f t="shared" si="1056"/>
        <v>BUKU PEMBANTU BUNGA REKENING</v>
      </c>
      <c r="CF415" s="807">
        <f t="shared" si="1027"/>
        <v>0</v>
      </c>
      <c r="CG415" s="806">
        <f t="shared" si="1006"/>
        <v>9</v>
      </c>
      <c r="CH415" s="806" t="str">
        <f t="shared" si="1057"/>
        <v>BUKU PEMBANTU BUNGA REKENING</v>
      </c>
      <c r="CI415" s="808">
        <f t="shared" si="1028"/>
        <v>0</v>
      </c>
      <c r="CJ415" s="835">
        <v>10</v>
      </c>
      <c r="CK415" s="836" t="str">
        <f t="shared" si="1058"/>
        <v>BUKU PEMBANTU PAJAK UP &amp; LS</v>
      </c>
      <c r="CL415" s="837">
        <f t="shared" si="1059"/>
        <v>0</v>
      </c>
      <c r="CM415" s="836">
        <f t="shared" si="1007"/>
        <v>10</v>
      </c>
      <c r="CN415" s="836" t="str">
        <f t="shared" si="1060"/>
        <v>BUKU PEMBANTU PAJAK UP &amp; LS</v>
      </c>
      <c r="CO415" s="838">
        <f t="shared" si="1061"/>
        <v>0</v>
      </c>
      <c r="CP415" s="786">
        <f t="shared" si="1062"/>
        <v>0</v>
      </c>
      <c r="CQ415" s="787">
        <f t="shared" si="1063"/>
        <v>0</v>
      </c>
      <c r="CR415" s="782">
        <f t="shared" si="1064"/>
        <v>0</v>
      </c>
      <c r="CS415" s="733">
        <v>11</v>
      </c>
      <c r="CT415" s="734" t="str">
        <f t="shared" si="1065"/>
        <v>BUKU PENGESAHAN BELANJA</v>
      </c>
      <c r="CU415" s="735">
        <f t="shared" si="1066"/>
        <v>0</v>
      </c>
      <c r="CV415" s="734">
        <f t="shared" si="1008"/>
        <v>11</v>
      </c>
      <c r="CW415" s="736" t="str">
        <f t="shared" si="1067"/>
        <v>BUKU PENGESAHAN BELANJA</v>
      </c>
      <c r="CX415" s="737">
        <f t="shared" si="1068"/>
        <v>0</v>
      </c>
      <c r="CY415" s="769">
        <v>12</v>
      </c>
      <c r="CZ415" s="770" t="str">
        <f t="shared" si="1029"/>
        <v>BUKU PENGEMBALIAN BELANJA</v>
      </c>
      <c r="DA415" s="771">
        <f t="shared" si="991"/>
        <v>0</v>
      </c>
      <c r="DB415" s="770">
        <f t="shared" si="990"/>
        <v>12</v>
      </c>
      <c r="DC415" s="770" t="str">
        <f t="shared" si="1069"/>
        <v>BUKU PENGEMBALIAN BELANJA</v>
      </c>
      <c r="DD415" s="772">
        <f t="shared" si="1070"/>
        <v>0</v>
      </c>
    </row>
    <row r="416" spans="2:108" ht="11.25" customHeight="1" x14ac:dyDescent="0.2">
      <c r="B416" s="63"/>
      <c r="C416" s="690"/>
      <c r="D416" s="540"/>
      <c r="E416" s="650"/>
      <c r="F416" s="541"/>
      <c r="G416" s="649"/>
      <c r="H416" s="650"/>
      <c r="I416" s="542"/>
      <c r="J416" s="650"/>
      <c r="K416" s="650"/>
      <c r="L416" s="529"/>
      <c r="M416" s="543"/>
      <c r="N416" s="543"/>
      <c r="O416" s="651">
        <f t="shared" si="1030"/>
        <v>0</v>
      </c>
      <c r="P416" s="1090">
        <f t="shared" si="1031"/>
        <v>0</v>
      </c>
      <c r="Q416" s="641">
        <f t="shared" si="1009"/>
        <v>0</v>
      </c>
      <c r="R416" s="640">
        <v>1</v>
      </c>
      <c r="S416" s="640" t="str">
        <f t="shared" si="1010"/>
        <v>BUKU KAS UMUM</v>
      </c>
      <c r="T416" s="641">
        <f t="shared" si="1011"/>
        <v>0</v>
      </c>
      <c r="U416" s="641">
        <f t="shared" si="1012"/>
        <v>0</v>
      </c>
      <c r="V416" s="641">
        <f t="shared" si="1013"/>
        <v>0</v>
      </c>
      <c r="W416" s="1082">
        <f t="shared" si="1032"/>
        <v>0</v>
      </c>
      <c r="X416" s="641">
        <f t="shared" si="1014"/>
        <v>0</v>
      </c>
      <c r="Y416" s="640">
        <f t="shared" si="1033"/>
        <v>1</v>
      </c>
      <c r="Z416" s="640" t="str">
        <f t="shared" si="1015"/>
        <v>BUKU KAS UMUM</v>
      </c>
      <c r="AA416" s="1083">
        <f t="shared" si="1016"/>
        <v>0</v>
      </c>
      <c r="AB416" s="1055">
        <v>10</v>
      </c>
      <c r="AC416" s="1056" t="str">
        <f t="shared" si="1034"/>
        <v>BUKU PEMBANTU PAJAK UP &amp; LS</v>
      </c>
      <c r="AD416" s="1057">
        <f t="shared" si="1035"/>
        <v>0</v>
      </c>
      <c r="AE416" s="1057">
        <f t="shared" si="1036"/>
        <v>0</v>
      </c>
      <c r="AF416" s="1057">
        <f t="shared" si="1037"/>
        <v>0</v>
      </c>
      <c r="AG416" s="1057">
        <f t="shared" si="1038"/>
        <v>0</v>
      </c>
      <c r="AH416" s="1057">
        <f t="shared" si="1039"/>
        <v>0</v>
      </c>
      <c r="AI416" s="1058">
        <f t="shared" si="998"/>
        <v>10</v>
      </c>
      <c r="AJ416" s="1058" t="str">
        <f t="shared" si="1040"/>
        <v>BUKU PEMBANTU PAJAK UP &amp; LS</v>
      </c>
      <c r="AK416" s="1059">
        <f t="shared" si="1017"/>
        <v>0</v>
      </c>
      <c r="AL416" s="1014">
        <v>2</v>
      </c>
      <c r="AM416" s="1015" t="str">
        <f t="shared" si="1041"/>
        <v>BUKU PEMBANTU KAS TUNAI</v>
      </c>
      <c r="AN416" s="1016">
        <f t="shared" si="1018"/>
        <v>0</v>
      </c>
      <c r="AO416" s="1015">
        <f t="shared" si="999"/>
        <v>2</v>
      </c>
      <c r="AP416" s="1015" t="str">
        <f t="shared" si="1042"/>
        <v>BUKU PEMBANTU KAS TUNAI</v>
      </c>
      <c r="AQ416" s="1017">
        <f t="shared" si="993"/>
        <v>0</v>
      </c>
      <c r="AR416" s="979">
        <v>3</v>
      </c>
      <c r="AS416" s="980" t="str">
        <f t="shared" si="1043"/>
        <v>BUKU PEMBANTU BANK</v>
      </c>
      <c r="AT416" s="981">
        <f t="shared" si="1019"/>
        <v>0</v>
      </c>
      <c r="AU416" s="981">
        <f t="shared" si="1020"/>
        <v>0</v>
      </c>
      <c r="AV416" s="982">
        <f t="shared" si="1044"/>
        <v>0</v>
      </c>
      <c r="AW416" s="983">
        <f t="shared" si="1000"/>
        <v>3</v>
      </c>
      <c r="AX416" s="980" t="str">
        <f t="shared" si="1045"/>
        <v>BUKU PEMBANTU BANK</v>
      </c>
      <c r="AY416" s="984">
        <f t="shared" si="1021"/>
        <v>0</v>
      </c>
      <c r="AZ416" s="702">
        <v>4</v>
      </c>
      <c r="BA416" s="649" t="str">
        <f t="shared" si="1046"/>
        <v>BUKU PEMBANTU BPP</v>
      </c>
      <c r="BB416" s="651">
        <f t="shared" si="994"/>
        <v>0</v>
      </c>
      <c r="BC416" s="650">
        <f t="shared" si="1001"/>
        <v>4</v>
      </c>
      <c r="BD416" s="649" t="str">
        <f t="shared" si="1047"/>
        <v>BUKU PEMBANTU BPP</v>
      </c>
      <c r="BE416" s="709">
        <f t="shared" si="995"/>
        <v>0</v>
      </c>
      <c r="BF416" s="944">
        <v>5</v>
      </c>
      <c r="BG416" s="945" t="str">
        <f t="shared" si="1048"/>
        <v>BUKU PEMBANTU UANG PERSEDIAAN</v>
      </c>
      <c r="BH416" s="946">
        <f t="shared" si="1022"/>
        <v>0</v>
      </c>
      <c r="BI416" s="945">
        <f t="shared" si="1002"/>
        <v>5</v>
      </c>
      <c r="BJ416" s="947" t="str">
        <f t="shared" si="1049"/>
        <v>BUKU PEMBANTU UANG PERSEDIAAN</v>
      </c>
      <c r="BK416" s="948">
        <f t="shared" si="996"/>
        <v>0</v>
      </c>
      <c r="BL416" s="909">
        <v>6</v>
      </c>
      <c r="BM416" s="910" t="str">
        <f t="shared" si="1050"/>
        <v>BUKU PEMBANTU LS BENDAHARA</v>
      </c>
      <c r="BN416" s="911">
        <f t="shared" si="1023"/>
        <v>0</v>
      </c>
      <c r="BO416" s="910">
        <f t="shared" si="1003"/>
        <v>6</v>
      </c>
      <c r="BP416" s="912" t="str">
        <f t="shared" si="1051"/>
        <v>BUKU PEMBANTU LS BENDAHARA</v>
      </c>
      <c r="BQ416" s="913">
        <f t="shared" si="1024"/>
        <v>0</v>
      </c>
      <c r="BR416" s="702">
        <v>7</v>
      </c>
      <c r="BS416" s="650" t="str">
        <f t="shared" si="1052"/>
        <v>BUKU PEMBANTU UANG MUKA PERJADIN</v>
      </c>
      <c r="BT416" s="651">
        <f t="shared" si="1025"/>
        <v>0</v>
      </c>
      <c r="BU416" s="650">
        <f t="shared" si="1004"/>
        <v>7</v>
      </c>
      <c r="BV416" s="649" t="str">
        <f t="shared" si="1053"/>
        <v>BUKU PEMBANTU UANG MUKA PERJADIN</v>
      </c>
      <c r="BW416" s="709">
        <f t="shared" si="1026"/>
        <v>0</v>
      </c>
      <c r="BX416" s="873">
        <v>8</v>
      </c>
      <c r="BY416" s="874" t="str">
        <f t="shared" si="1054"/>
        <v>BUKU PEMBANTU PAJAK UP</v>
      </c>
      <c r="BZ416" s="875">
        <f t="shared" si="992"/>
        <v>0</v>
      </c>
      <c r="CA416" s="876">
        <f t="shared" si="1005"/>
        <v>8</v>
      </c>
      <c r="CB416" s="874" t="str">
        <f t="shared" si="1055"/>
        <v>BUKU PEMBANTU PAJAK UP</v>
      </c>
      <c r="CC416" s="877">
        <f t="shared" si="997"/>
        <v>0</v>
      </c>
      <c r="CD416" s="805">
        <v>9</v>
      </c>
      <c r="CE416" s="806" t="str">
        <f t="shared" si="1056"/>
        <v>BUKU PEMBANTU BUNGA REKENING</v>
      </c>
      <c r="CF416" s="807">
        <f t="shared" si="1027"/>
        <v>0</v>
      </c>
      <c r="CG416" s="806">
        <f t="shared" si="1006"/>
        <v>9</v>
      </c>
      <c r="CH416" s="806" t="str">
        <f t="shared" si="1057"/>
        <v>BUKU PEMBANTU BUNGA REKENING</v>
      </c>
      <c r="CI416" s="808">
        <f t="shared" si="1028"/>
        <v>0</v>
      </c>
      <c r="CJ416" s="835">
        <v>10</v>
      </c>
      <c r="CK416" s="836" t="str">
        <f t="shared" si="1058"/>
        <v>BUKU PEMBANTU PAJAK UP &amp; LS</v>
      </c>
      <c r="CL416" s="837">
        <f t="shared" si="1059"/>
        <v>0</v>
      </c>
      <c r="CM416" s="836">
        <f t="shared" si="1007"/>
        <v>10</v>
      </c>
      <c r="CN416" s="836" t="str">
        <f t="shared" si="1060"/>
        <v>BUKU PEMBANTU PAJAK UP &amp; LS</v>
      </c>
      <c r="CO416" s="838">
        <f t="shared" si="1061"/>
        <v>0</v>
      </c>
      <c r="CP416" s="786">
        <f t="shared" si="1062"/>
        <v>0</v>
      </c>
      <c r="CQ416" s="787">
        <f t="shared" si="1063"/>
        <v>0</v>
      </c>
      <c r="CR416" s="782">
        <f t="shared" si="1064"/>
        <v>0</v>
      </c>
      <c r="CS416" s="733">
        <v>11</v>
      </c>
      <c r="CT416" s="734" t="str">
        <f t="shared" si="1065"/>
        <v>BUKU PENGESAHAN BELANJA</v>
      </c>
      <c r="CU416" s="735">
        <f t="shared" si="1066"/>
        <v>0</v>
      </c>
      <c r="CV416" s="734">
        <f t="shared" si="1008"/>
        <v>11</v>
      </c>
      <c r="CW416" s="736" t="str">
        <f t="shared" si="1067"/>
        <v>BUKU PENGESAHAN BELANJA</v>
      </c>
      <c r="CX416" s="737">
        <f t="shared" si="1068"/>
        <v>0</v>
      </c>
      <c r="CY416" s="769">
        <v>12</v>
      </c>
      <c r="CZ416" s="770" t="str">
        <f t="shared" si="1029"/>
        <v>BUKU PENGEMBALIAN BELANJA</v>
      </c>
      <c r="DA416" s="771">
        <f t="shared" si="991"/>
        <v>0</v>
      </c>
      <c r="DB416" s="770">
        <f t="shared" si="990"/>
        <v>12</v>
      </c>
      <c r="DC416" s="770" t="str">
        <f t="shared" si="1069"/>
        <v>BUKU PENGEMBALIAN BELANJA</v>
      </c>
      <c r="DD416" s="772">
        <f t="shared" si="1070"/>
        <v>0</v>
      </c>
    </row>
    <row r="417" spans="2:108" ht="11.25" customHeight="1" x14ac:dyDescent="0.2">
      <c r="B417" s="63"/>
      <c r="C417" s="690"/>
      <c r="D417" s="540"/>
      <c r="E417" s="650"/>
      <c r="F417" s="541"/>
      <c r="G417" s="649"/>
      <c r="H417" s="650"/>
      <c r="I417" s="542"/>
      <c r="J417" s="650"/>
      <c r="K417" s="650"/>
      <c r="L417" s="529"/>
      <c r="M417" s="543"/>
      <c r="N417" s="543"/>
      <c r="O417" s="651">
        <f t="shared" si="1030"/>
        <v>0</v>
      </c>
      <c r="P417" s="1090">
        <f t="shared" si="1031"/>
        <v>0</v>
      </c>
      <c r="Q417" s="641">
        <f t="shared" si="1009"/>
        <v>0</v>
      </c>
      <c r="R417" s="640">
        <v>1</v>
      </c>
      <c r="S417" s="640" t="str">
        <f t="shared" si="1010"/>
        <v>BUKU KAS UMUM</v>
      </c>
      <c r="T417" s="641">
        <f t="shared" si="1011"/>
        <v>0</v>
      </c>
      <c r="U417" s="641">
        <f t="shared" si="1012"/>
        <v>0</v>
      </c>
      <c r="V417" s="641">
        <f t="shared" si="1013"/>
        <v>0</v>
      </c>
      <c r="W417" s="1082">
        <f t="shared" si="1032"/>
        <v>0</v>
      </c>
      <c r="X417" s="641">
        <f t="shared" si="1014"/>
        <v>0</v>
      </c>
      <c r="Y417" s="640">
        <f t="shared" si="1033"/>
        <v>1</v>
      </c>
      <c r="Z417" s="640" t="str">
        <f t="shared" si="1015"/>
        <v>BUKU KAS UMUM</v>
      </c>
      <c r="AA417" s="1083">
        <f t="shared" si="1016"/>
        <v>0</v>
      </c>
      <c r="AB417" s="1055">
        <v>10</v>
      </c>
      <c r="AC417" s="1056" t="str">
        <f t="shared" si="1034"/>
        <v>BUKU PEMBANTU PAJAK UP &amp; LS</v>
      </c>
      <c r="AD417" s="1057">
        <f t="shared" si="1035"/>
        <v>0</v>
      </c>
      <c r="AE417" s="1057">
        <f t="shared" si="1036"/>
        <v>0</v>
      </c>
      <c r="AF417" s="1057">
        <f t="shared" si="1037"/>
        <v>0</v>
      </c>
      <c r="AG417" s="1057">
        <f t="shared" si="1038"/>
        <v>0</v>
      </c>
      <c r="AH417" s="1057">
        <f t="shared" si="1039"/>
        <v>0</v>
      </c>
      <c r="AI417" s="1058">
        <f t="shared" si="998"/>
        <v>10</v>
      </c>
      <c r="AJ417" s="1058" t="str">
        <f t="shared" si="1040"/>
        <v>BUKU PEMBANTU PAJAK UP &amp; LS</v>
      </c>
      <c r="AK417" s="1059">
        <f t="shared" si="1017"/>
        <v>0</v>
      </c>
      <c r="AL417" s="1014">
        <v>2</v>
      </c>
      <c r="AM417" s="1015" t="str">
        <f t="shared" si="1041"/>
        <v>BUKU PEMBANTU KAS TUNAI</v>
      </c>
      <c r="AN417" s="1016">
        <f t="shared" si="1018"/>
        <v>0</v>
      </c>
      <c r="AO417" s="1015">
        <f t="shared" si="999"/>
        <v>2</v>
      </c>
      <c r="AP417" s="1015" t="str">
        <f t="shared" si="1042"/>
        <v>BUKU PEMBANTU KAS TUNAI</v>
      </c>
      <c r="AQ417" s="1017">
        <f t="shared" si="993"/>
        <v>0</v>
      </c>
      <c r="AR417" s="979">
        <v>3</v>
      </c>
      <c r="AS417" s="980" t="str">
        <f t="shared" si="1043"/>
        <v>BUKU PEMBANTU BANK</v>
      </c>
      <c r="AT417" s="981">
        <f t="shared" si="1019"/>
        <v>0</v>
      </c>
      <c r="AU417" s="981">
        <f t="shared" si="1020"/>
        <v>0</v>
      </c>
      <c r="AV417" s="982">
        <f t="shared" si="1044"/>
        <v>0</v>
      </c>
      <c r="AW417" s="983">
        <f t="shared" si="1000"/>
        <v>3</v>
      </c>
      <c r="AX417" s="980" t="str">
        <f t="shared" si="1045"/>
        <v>BUKU PEMBANTU BANK</v>
      </c>
      <c r="AY417" s="984">
        <f t="shared" si="1021"/>
        <v>0</v>
      </c>
      <c r="AZ417" s="702">
        <v>4</v>
      </c>
      <c r="BA417" s="649" t="str">
        <f t="shared" si="1046"/>
        <v>BUKU PEMBANTU BPP</v>
      </c>
      <c r="BB417" s="651">
        <f t="shared" si="994"/>
        <v>0</v>
      </c>
      <c r="BC417" s="650">
        <f t="shared" si="1001"/>
        <v>4</v>
      </c>
      <c r="BD417" s="649" t="str">
        <f t="shared" si="1047"/>
        <v>BUKU PEMBANTU BPP</v>
      </c>
      <c r="BE417" s="709">
        <f t="shared" si="995"/>
        <v>0</v>
      </c>
      <c r="BF417" s="944">
        <v>5</v>
      </c>
      <c r="BG417" s="945" t="str">
        <f t="shared" si="1048"/>
        <v>BUKU PEMBANTU UANG PERSEDIAAN</v>
      </c>
      <c r="BH417" s="946">
        <f t="shared" si="1022"/>
        <v>0</v>
      </c>
      <c r="BI417" s="945">
        <f t="shared" si="1002"/>
        <v>5</v>
      </c>
      <c r="BJ417" s="947" t="str">
        <f t="shared" si="1049"/>
        <v>BUKU PEMBANTU UANG PERSEDIAAN</v>
      </c>
      <c r="BK417" s="948">
        <f t="shared" si="996"/>
        <v>0</v>
      </c>
      <c r="BL417" s="909">
        <v>6</v>
      </c>
      <c r="BM417" s="910" t="str">
        <f t="shared" si="1050"/>
        <v>BUKU PEMBANTU LS BENDAHARA</v>
      </c>
      <c r="BN417" s="911">
        <f t="shared" si="1023"/>
        <v>0</v>
      </c>
      <c r="BO417" s="910">
        <f t="shared" si="1003"/>
        <v>6</v>
      </c>
      <c r="BP417" s="912" t="str">
        <f t="shared" si="1051"/>
        <v>BUKU PEMBANTU LS BENDAHARA</v>
      </c>
      <c r="BQ417" s="913">
        <f t="shared" si="1024"/>
        <v>0</v>
      </c>
      <c r="BR417" s="702">
        <v>7</v>
      </c>
      <c r="BS417" s="650" t="str">
        <f t="shared" si="1052"/>
        <v>BUKU PEMBANTU UANG MUKA PERJADIN</v>
      </c>
      <c r="BT417" s="651">
        <f t="shared" si="1025"/>
        <v>0</v>
      </c>
      <c r="BU417" s="650">
        <f t="shared" si="1004"/>
        <v>7</v>
      </c>
      <c r="BV417" s="649" t="str">
        <f t="shared" si="1053"/>
        <v>BUKU PEMBANTU UANG MUKA PERJADIN</v>
      </c>
      <c r="BW417" s="709">
        <f t="shared" si="1026"/>
        <v>0</v>
      </c>
      <c r="BX417" s="873">
        <v>8</v>
      </c>
      <c r="BY417" s="874" t="str">
        <f t="shared" si="1054"/>
        <v>BUKU PEMBANTU PAJAK UP</v>
      </c>
      <c r="BZ417" s="875">
        <f t="shared" si="992"/>
        <v>0</v>
      </c>
      <c r="CA417" s="876">
        <f t="shared" si="1005"/>
        <v>8</v>
      </c>
      <c r="CB417" s="874" t="str">
        <f t="shared" si="1055"/>
        <v>BUKU PEMBANTU PAJAK UP</v>
      </c>
      <c r="CC417" s="877">
        <f t="shared" si="997"/>
        <v>0</v>
      </c>
      <c r="CD417" s="805">
        <v>9</v>
      </c>
      <c r="CE417" s="806" t="str">
        <f t="shared" si="1056"/>
        <v>BUKU PEMBANTU BUNGA REKENING</v>
      </c>
      <c r="CF417" s="807">
        <f t="shared" si="1027"/>
        <v>0</v>
      </c>
      <c r="CG417" s="806">
        <f t="shared" si="1006"/>
        <v>9</v>
      </c>
      <c r="CH417" s="806" t="str">
        <f t="shared" si="1057"/>
        <v>BUKU PEMBANTU BUNGA REKENING</v>
      </c>
      <c r="CI417" s="808">
        <f t="shared" si="1028"/>
        <v>0</v>
      </c>
      <c r="CJ417" s="835">
        <v>10</v>
      </c>
      <c r="CK417" s="836" t="str">
        <f t="shared" si="1058"/>
        <v>BUKU PEMBANTU PAJAK UP &amp; LS</v>
      </c>
      <c r="CL417" s="837">
        <f t="shared" si="1059"/>
        <v>0</v>
      </c>
      <c r="CM417" s="836">
        <f t="shared" si="1007"/>
        <v>10</v>
      </c>
      <c r="CN417" s="836" t="str">
        <f t="shared" si="1060"/>
        <v>BUKU PEMBANTU PAJAK UP &amp; LS</v>
      </c>
      <c r="CO417" s="838">
        <f t="shared" si="1061"/>
        <v>0</v>
      </c>
      <c r="CP417" s="786">
        <f t="shared" si="1062"/>
        <v>0</v>
      </c>
      <c r="CQ417" s="787">
        <f t="shared" si="1063"/>
        <v>0</v>
      </c>
      <c r="CR417" s="782">
        <f t="shared" si="1064"/>
        <v>0</v>
      </c>
      <c r="CS417" s="733">
        <v>11</v>
      </c>
      <c r="CT417" s="734" t="str">
        <f t="shared" si="1065"/>
        <v>BUKU PENGESAHAN BELANJA</v>
      </c>
      <c r="CU417" s="735">
        <f t="shared" si="1066"/>
        <v>0</v>
      </c>
      <c r="CV417" s="734">
        <f t="shared" si="1008"/>
        <v>11</v>
      </c>
      <c r="CW417" s="736" t="str">
        <f t="shared" si="1067"/>
        <v>BUKU PENGESAHAN BELANJA</v>
      </c>
      <c r="CX417" s="737">
        <f t="shared" si="1068"/>
        <v>0</v>
      </c>
      <c r="CY417" s="769">
        <v>12</v>
      </c>
      <c r="CZ417" s="770" t="str">
        <f t="shared" si="1029"/>
        <v>BUKU PENGEMBALIAN BELANJA</v>
      </c>
      <c r="DA417" s="771">
        <f t="shared" si="991"/>
        <v>0</v>
      </c>
      <c r="DB417" s="770">
        <f t="shared" si="990"/>
        <v>12</v>
      </c>
      <c r="DC417" s="770" t="str">
        <f t="shared" si="1069"/>
        <v>BUKU PENGEMBALIAN BELANJA</v>
      </c>
      <c r="DD417" s="772">
        <f t="shared" si="1070"/>
        <v>0</v>
      </c>
    </row>
    <row r="418" spans="2:108" ht="11.25" customHeight="1" x14ac:dyDescent="0.2">
      <c r="B418" s="63"/>
      <c r="C418" s="690"/>
      <c r="D418" s="540"/>
      <c r="E418" s="650"/>
      <c r="F418" s="541"/>
      <c r="G418" s="649"/>
      <c r="H418" s="650"/>
      <c r="I418" s="542"/>
      <c r="J418" s="650"/>
      <c r="K418" s="650"/>
      <c r="L418" s="529"/>
      <c r="M418" s="543"/>
      <c r="N418" s="543"/>
      <c r="O418" s="651">
        <f t="shared" si="1030"/>
        <v>0</v>
      </c>
      <c r="P418" s="1090">
        <f t="shared" si="1031"/>
        <v>0</v>
      </c>
      <c r="Q418" s="641">
        <f t="shared" si="1009"/>
        <v>0</v>
      </c>
      <c r="R418" s="640">
        <v>1</v>
      </c>
      <c r="S418" s="640" t="str">
        <f t="shared" si="1010"/>
        <v>BUKU KAS UMUM</v>
      </c>
      <c r="T418" s="641">
        <f t="shared" si="1011"/>
        <v>0</v>
      </c>
      <c r="U418" s="641">
        <f t="shared" si="1012"/>
        <v>0</v>
      </c>
      <c r="V418" s="641">
        <f t="shared" si="1013"/>
        <v>0</v>
      </c>
      <c r="W418" s="1082">
        <f t="shared" si="1032"/>
        <v>0</v>
      </c>
      <c r="X418" s="641">
        <f t="shared" si="1014"/>
        <v>0</v>
      </c>
      <c r="Y418" s="640">
        <f t="shared" si="1033"/>
        <v>1</v>
      </c>
      <c r="Z418" s="640" t="str">
        <f t="shared" si="1015"/>
        <v>BUKU KAS UMUM</v>
      </c>
      <c r="AA418" s="1083">
        <f t="shared" si="1016"/>
        <v>0</v>
      </c>
      <c r="AB418" s="1055">
        <v>10</v>
      </c>
      <c r="AC418" s="1056" t="str">
        <f t="shared" si="1034"/>
        <v>BUKU PEMBANTU PAJAK UP &amp; LS</v>
      </c>
      <c r="AD418" s="1057">
        <f t="shared" si="1035"/>
        <v>0</v>
      </c>
      <c r="AE418" s="1057">
        <f t="shared" si="1036"/>
        <v>0</v>
      </c>
      <c r="AF418" s="1057">
        <f t="shared" si="1037"/>
        <v>0</v>
      </c>
      <c r="AG418" s="1057">
        <f t="shared" si="1038"/>
        <v>0</v>
      </c>
      <c r="AH418" s="1057">
        <f t="shared" si="1039"/>
        <v>0</v>
      </c>
      <c r="AI418" s="1058">
        <f t="shared" si="998"/>
        <v>10</v>
      </c>
      <c r="AJ418" s="1058" t="str">
        <f t="shared" si="1040"/>
        <v>BUKU PEMBANTU PAJAK UP &amp; LS</v>
      </c>
      <c r="AK418" s="1059">
        <f t="shared" si="1017"/>
        <v>0</v>
      </c>
      <c r="AL418" s="1014">
        <v>2</v>
      </c>
      <c r="AM418" s="1015" t="str">
        <f t="shared" si="1041"/>
        <v>BUKU PEMBANTU KAS TUNAI</v>
      </c>
      <c r="AN418" s="1016">
        <f t="shared" si="1018"/>
        <v>0</v>
      </c>
      <c r="AO418" s="1015">
        <f t="shared" si="999"/>
        <v>2</v>
      </c>
      <c r="AP418" s="1015" t="str">
        <f t="shared" si="1042"/>
        <v>BUKU PEMBANTU KAS TUNAI</v>
      </c>
      <c r="AQ418" s="1017">
        <f t="shared" si="993"/>
        <v>0</v>
      </c>
      <c r="AR418" s="979">
        <v>3</v>
      </c>
      <c r="AS418" s="980" t="str">
        <f t="shared" si="1043"/>
        <v>BUKU PEMBANTU BANK</v>
      </c>
      <c r="AT418" s="981">
        <f t="shared" si="1019"/>
        <v>0</v>
      </c>
      <c r="AU418" s="981">
        <f t="shared" si="1020"/>
        <v>0</v>
      </c>
      <c r="AV418" s="982">
        <f t="shared" si="1044"/>
        <v>0</v>
      </c>
      <c r="AW418" s="983">
        <f t="shared" si="1000"/>
        <v>3</v>
      </c>
      <c r="AX418" s="980" t="str">
        <f t="shared" si="1045"/>
        <v>BUKU PEMBANTU BANK</v>
      </c>
      <c r="AY418" s="984">
        <f t="shared" si="1021"/>
        <v>0</v>
      </c>
      <c r="AZ418" s="702">
        <v>4</v>
      </c>
      <c r="BA418" s="649" t="str">
        <f t="shared" si="1046"/>
        <v>BUKU PEMBANTU BPP</v>
      </c>
      <c r="BB418" s="651">
        <f t="shared" si="994"/>
        <v>0</v>
      </c>
      <c r="BC418" s="650">
        <f t="shared" si="1001"/>
        <v>4</v>
      </c>
      <c r="BD418" s="649" t="str">
        <f t="shared" si="1047"/>
        <v>BUKU PEMBANTU BPP</v>
      </c>
      <c r="BE418" s="709">
        <f t="shared" si="995"/>
        <v>0</v>
      </c>
      <c r="BF418" s="944">
        <v>5</v>
      </c>
      <c r="BG418" s="945" t="str">
        <f t="shared" si="1048"/>
        <v>BUKU PEMBANTU UANG PERSEDIAAN</v>
      </c>
      <c r="BH418" s="946">
        <f t="shared" si="1022"/>
        <v>0</v>
      </c>
      <c r="BI418" s="945">
        <f t="shared" si="1002"/>
        <v>5</v>
      </c>
      <c r="BJ418" s="947" t="str">
        <f t="shared" si="1049"/>
        <v>BUKU PEMBANTU UANG PERSEDIAAN</v>
      </c>
      <c r="BK418" s="948">
        <f t="shared" si="996"/>
        <v>0</v>
      </c>
      <c r="BL418" s="909">
        <v>6</v>
      </c>
      <c r="BM418" s="910" t="str">
        <f t="shared" si="1050"/>
        <v>BUKU PEMBANTU LS BENDAHARA</v>
      </c>
      <c r="BN418" s="911">
        <f t="shared" si="1023"/>
        <v>0</v>
      </c>
      <c r="BO418" s="910">
        <f t="shared" si="1003"/>
        <v>6</v>
      </c>
      <c r="BP418" s="912" t="str">
        <f t="shared" si="1051"/>
        <v>BUKU PEMBANTU LS BENDAHARA</v>
      </c>
      <c r="BQ418" s="913">
        <f t="shared" si="1024"/>
        <v>0</v>
      </c>
      <c r="BR418" s="702">
        <v>7</v>
      </c>
      <c r="BS418" s="650" t="str">
        <f t="shared" si="1052"/>
        <v>BUKU PEMBANTU UANG MUKA PERJADIN</v>
      </c>
      <c r="BT418" s="651">
        <f t="shared" si="1025"/>
        <v>0</v>
      </c>
      <c r="BU418" s="650">
        <f t="shared" si="1004"/>
        <v>7</v>
      </c>
      <c r="BV418" s="649" t="str">
        <f t="shared" si="1053"/>
        <v>BUKU PEMBANTU UANG MUKA PERJADIN</v>
      </c>
      <c r="BW418" s="709">
        <f t="shared" si="1026"/>
        <v>0</v>
      </c>
      <c r="BX418" s="873">
        <v>8</v>
      </c>
      <c r="BY418" s="874" t="str">
        <f t="shared" si="1054"/>
        <v>BUKU PEMBANTU PAJAK UP</v>
      </c>
      <c r="BZ418" s="875">
        <f t="shared" si="992"/>
        <v>0</v>
      </c>
      <c r="CA418" s="876">
        <f t="shared" si="1005"/>
        <v>8</v>
      </c>
      <c r="CB418" s="874" t="str">
        <f t="shared" si="1055"/>
        <v>BUKU PEMBANTU PAJAK UP</v>
      </c>
      <c r="CC418" s="877">
        <f t="shared" si="997"/>
        <v>0</v>
      </c>
      <c r="CD418" s="805">
        <v>9</v>
      </c>
      <c r="CE418" s="806" t="str">
        <f t="shared" si="1056"/>
        <v>BUKU PEMBANTU BUNGA REKENING</v>
      </c>
      <c r="CF418" s="807">
        <f t="shared" si="1027"/>
        <v>0</v>
      </c>
      <c r="CG418" s="806">
        <f t="shared" si="1006"/>
        <v>9</v>
      </c>
      <c r="CH418" s="806" t="str">
        <f t="shared" si="1057"/>
        <v>BUKU PEMBANTU BUNGA REKENING</v>
      </c>
      <c r="CI418" s="808">
        <f t="shared" si="1028"/>
        <v>0</v>
      </c>
      <c r="CJ418" s="835">
        <v>10</v>
      </c>
      <c r="CK418" s="836" t="str">
        <f t="shared" si="1058"/>
        <v>BUKU PEMBANTU PAJAK UP &amp; LS</v>
      </c>
      <c r="CL418" s="837">
        <f t="shared" si="1059"/>
        <v>0</v>
      </c>
      <c r="CM418" s="836">
        <f t="shared" si="1007"/>
        <v>10</v>
      </c>
      <c r="CN418" s="836" t="str">
        <f t="shared" si="1060"/>
        <v>BUKU PEMBANTU PAJAK UP &amp; LS</v>
      </c>
      <c r="CO418" s="838">
        <f t="shared" si="1061"/>
        <v>0</v>
      </c>
      <c r="CP418" s="786">
        <f t="shared" si="1062"/>
        <v>0</v>
      </c>
      <c r="CQ418" s="787">
        <f t="shared" si="1063"/>
        <v>0</v>
      </c>
      <c r="CR418" s="782">
        <f t="shared" si="1064"/>
        <v>0</v>
      </c>
      <c r="CS418" s="733">
        <v>11</v>
      </c>
      <c r="CT418" s="734" t="str">
        <f t="shared" si="1065"/>
        <v>BUKU PENGESAHAN BELANJA</v>
      </c>
      <c r="CU418" s="735">
        <f t="shared" si="1066"/>
        <v>0</v>
      </c>
      <c r="CV418" s="734">
        <f t="shared" si="1008"/>
        <v>11</v>
      </c>
      <c r="CW418" s="736" t="str">
        <f t="shared" si="1067"/>
        <v>BUKU PENGESAHAN BELANJA</v>
      </c>
      <c r="CX418" s="737">
        <f t="shared" si="1068"/>
        <v>0</v>
      </c>
      <c r="CY418" s="769">
        <v>12</v>
      </c>
      <c r="CZ418" s="770" t="str">
        <f t="shared" si="1029"/>
        <v>BUKU PENGEMBALIAN BELANJA</v>
      </c>
      <c r="DA418" s="771">
        <f t="shared" si="991"/>
        <v>0</v>
      </c>
      <c r="DB418" s="770">
        <f t="shared" si="990"/>
        <v>12</v>
      </c>
      <c r="DC418" s="770" t="str">
        <f t="shared" si="1069"/>
        <v>BUKU PENGEMBALIAN BELANJA</v>
      </c>
      <c r="DD418" s="772">
        <f t="shared" si="1070"/>
        <v>0</v>
      </c>
    </row>
    <row r="419" spans="2:108" ht="11.25" customHeight="1" x14ac:dyDescent="0.2">
      <c r="B419" s="63"/>
      <c r="C419" s="690"/>
      <c r="D419" s="540"/>
      <c r="E419" s="650"/>
      <c r="F419" s="541"/>
      <c r="G419" s="649"/>
      <c r="H419" s="650"/>
      <c r="I419" s="542"/>
      <c r="J419" s="650"/>
      <c r="K419" s="650"/>
      <c r="L419" s="529"/>
      <c r="M419" s="543"/>
      <c r="N419" s="543"/>
      <c r="O419" s="651">
        <f t="shared" si="1030"/>
        <v>0</v>
      </c>
      <c r="P419" s="1090">
        <f t="shared" si="1031"/>
        <v>0</v>
      </c>
      <c r="Q419" s="641">
        <f t="shared" si="1009"/>
        <v>0</v>
      </c>
      <c r="R419" s="640">
        <v>1</v>
      </c>
      <c r="S419" s="640" t="str">
        <f t="shared" si="1010"/>
        <v>BUKU KAS UMUM</v>
      </c>
      <c r="T419" s="641">
        <f t="shared" si="1011"/>
        <v>0</v>
      </c>
      <c r="U419" s="641">
        <f t="shared" si="1012"/>
        <v>0</v>
      </c>
      <c r="V419" s="641">
        <f t="shared" si="1013"/>
        <v>0</v>
      </c>
      <c r="W419" s="1082">
        <f t="shared" si="1032"/>
        <v>0</v>
      </c>
      <c r="X419" s="641">
        <f t="shared" si="1014"/>
        <v>0</v>
      </c>
      <c r="Y419" s="640">
        <f t="shared" si="1033"/>
        <v>1</v>
      </c>
      <c r="Z419" s="640" t="str">
        <f t="shared" si="1015"/>
        <v>BUKU KAS UMUM</v>
      </c>
      <c r="AA419" s="1083">
        <f t="shared" si="1016"/>
        <v>0</v>
      </c>
      <c r="AB419" s="1055">
        <v>10</v>
      </c>
      <c r="AC419" s="1056" t="str">
        <f t="shared" si="1034"/>
        <v>BUKU PEMBANTU PAJAK UP &amp; LS</v>
      </c>
      <c r="AD419" s="1057">
        <f t="shared" si="1035"/>
        <v>0</v>
      </c>
      <c r="AE419" s="1057">
        <f t="shared" si="1036"/>
        <v>0</v>
      </c>
      <c r="AF419" s="1057">
        <f t="shared" si="1037"/>
        <v>0</v>
      </c>
      <c r="AG419" s="1057">
        <f t="shared" si="1038"/>
        <v>0</v>
      </c>
      <c r="AH419" s="1057">
        <f t="shared" si="1039"/>
        <v>0</v>
      </c>
      <c r="AI419" s="1058">
        <f t="shared" si="998"/>
        <v>10</v>
      </c>
      <c r="AJ419" s="1058" t="str">
        <f t="shared" si="1040"/>
        <v>BUKU PEMBANTU PAJAK UP &amp; LS</v>
      </c>
      <c r="AK419" s="1059">
        <f t="shared" si="1017"/>
        <v>0</v>
      </c>
      <c r="AL419" s="1014">
        <v>2</v>
      </c>
      <c r="AM419" s="1015" t="str">
        <f t="shared" si="1041"/>
        <v>BUKU PEMBANTU KAS TUNAI</v>
      </c>
      <c r="AN419" s="1016">
        <f t="shared" si="1018"/>
        <v>0</v>
      </c>
      <c r="AO419" s="1015">
        <f t="shared" si="999"/>
        <v>2</v>
      </c>
      <c r="AP419" s="1015" t="str">
        <f t="shared" si="1042"/>
        <v>BUKU PEMBANTU KAS TUNAI</v>
      </c>
      <c r="AQ419" s="1017">
        <f t="shared" si="993"/>
        <v>0</v>
      </c>
      <c r="AR419" s="979">
        <v>3</v>
      </c>
      <c r="AS419" s="980" t="str">
        <f t="shared" si="1043"/>
        <v>BUKU PEMBANTU BANK</v>
      </c>
      <c r="AT419" s="981">
        <f t="shared" si="1019"/>
        <v>0</v>
      </c>
      <c r="AU419" s="981">
        <f t="shared" si="1020"/>
        <v>0</v>
      </c>
      <c r="AV419" s="982">
        <f t="shared" si="1044"/>
        <v>0</v>
      </c>
      <c r="AW419" s="983">
        <f t="shared" si="1000"/>
        <v>3</v>
      </c>
      <c r="AX419" s="980" t="str">
        <f t="shared" si="1045"/>
        <v>BUKU PEMBANTU BANK</v>
      </c>
      <c r="AY419" s="984">
        <f t="shared" si="1021"/>
        <v>0</v>
      </c>
      <c r="AZ419" s="702">
        <v>4</v>
      </c>
      <c r="BA419" s="649" t="str">
        <f t="shared" si="1046"/>
        <v>BUKU PEMBANTU BPP</v>
      </c>
      <c r="BB419" s="651">
        <f t="shared" si="994"/>
        <v>0</v>
      </c>
      <c r="BC419" s="650">
        <f t="shared" si="1001"/>
        <v>4</v>
      </c>
      <c r="BD419" s="649" t="str">
        <f t="shared" si="1047"/>
        <v>BUKU PEMBANTU BPP</v>
      </c>
      <c r="BE419" s="709">
        <f t="shared" si="995"/>
        <v>0</v>
      </c>
      <c r="BF419" s="944">
        <v>5</v>
      </c>
      <c r="BG419" s="945" t="str">
        <f t="shared" si="1048"/>
        <v>BUKU PEMBANTU UANG PERSEDIAAN</v>
      </c>
      <c r="BH419" s="946">
        <f t="shared" si="1022"/>
        <v>0</v>
      </c>
      <c r="BI419" s="945">
        <f t="shared" si="1002"/>
        <v>5</v>
      </c>
      <c r="BJ419" s="947" t="str">
        <f t="shared" si="1049"/>
        <v>BUKU PEMBANTU UANG PERSEDIAAN</v>
      </c>
      <c r="BK419" s="948">
        <f t="shared" si="996"/>
        <v>0</v>
      </c>
      <c r="BL419" s="909">
        <v>6</v>
      </c>
      <c r="BM419" s="910" t="str">
        <f t="shared" si="1050"/>
        <v>BUKU PEMBANTU LS BENDAHARA</v>
      </c>
      <c r="BN419" s="911">
        <f t="shared" si="1023"/>
        <v>0</v>
      </c>
      <c r="BO419" s="910">
        <f t="shared" si="1003"/>
        <v>6</v>
      </c>
      <c r="BP419" s="912" t="str">
        <f t="shared" si="1051"/>
        <v>BUKU PEMBANTU LS BENDAHARA</v>
      </c>
      <c r="BQ419" s="913">
        <f t="shared" si="1024"/>
        <v>0</v>
      </c>
      <c r="BR419" s="702">
        <v>7</v>
      </c>
      <c r="BS419" s="650" t="str">
        <f t="shared" si="1052"/>
        <v>BUKU PEMBANTU UANG MUKA PERJADIN</v>
      </c>
      <c r="BT419" s="651">
        <f t="shared" si="1025"/>
        <v>0</v>
      </c>
      <c r="BU419" s="650">
        <f t="shared" si="1004"/>
        <v>7</v>
      </c>
      <c r="BV419" s="649" t="str">
        <f t="shared" si="1053"/>
        <v>BUKU PEMBANTU UANG MUKA PERJADIN</v>
      </c>
      <c r="BW419" s="709">
        <f t="shared" si="1026"/>
        <v>0</v>
      </c>
      <c r="BX419" s="873">
        <v>8</v>
      </c>
      <c r="BY419" s="874" t="str">
        <f t="shared" si="1054"/>
        <v>BUKU PEMBANTU PAJAK UP</v>
      </c>
      <c r="BZ419" s="875">
        <f t="shared" si="992"/>
        <v>0</v>
      </c>
      <c r="CA419" s="876">
        <f t="shared" si="1005"/>
        <v>8</v>
      </c>
      <c r="CB419" s="874" t="str">
        <f t="shared" si="1055"/>
        <v>BUKU PEMBANTU PAJAK UP</v>
      </c>
      <c r="CC419" s="877">
        <f t="shared" si="997"/>
        <v>0</v>
      </c>
      <c r="CD419" s="805">
        <v>9</v>
      </c>
      <c r="CE419" s="806" t="str">
        <f t="shared" si="1056"/>
        <v>BUKU PEMBANTU BUNGA REKENING</v>
      </c>
      <c r="CF419" s="807">
        <f t="shared" si="1027"/>
        <v>0</v>
      </c>
      <c r="CG419" s="806">
        <f t="shared" si="1006"/>
        <v>9</v>
      </c>
      <c r="CH419" s="806" t="str">
        <f t="shared" si="1057"/>
        <v>BUKU PEMBANTU BUNGA REKENING</v>
      </c>
      <c r="CI419" s="808">
        <f t="shared" si="1028"/>
        <v>0</v>
      </c>
      <c r="CJ419" s="835">
        <v>10</v>
      </c>
      <c r="CK419" s="836" t="str">
        <f t="shared" si="1058"/>
        <v>BUKU PEMBANTU PAJAK UP &amp; LS</v>
      </c>
      <c r="CL419" s="837">
        <f t="shared" si="1059"/>
        <v>0</v>
      </c>
      <c r="CM419" s="836">
        <f t="shared" si="1007"/>
        <v>10</v>
      </c>
      <c r="CN419" s="836" t="str">
        <f t="shared" si="1060"/>
        <v>BUKU PEMBANTU PAJAK UP &amp; LS</v>
      </c>
      <c r="CO419" s="838">
        <f t="shared" si="1061"/>
        <v>0</v>
      </c>
      <c r="CP419" s="786">
        <f t="shared" si="1062"/>
        <v>0</v>
      </c>
      <c r="CQ419" s="787">
        <f t="shared" si="1063"/>
        <v>0</v>
      </c>
      <c r="CR419" s="782">
        <f t="shared" si="1064"/>
        <v>0</v>
      </c>
      <c r="CS419" s="733">
        <v>11</v>
      </c>
      <c r="CT419" s="734" t="str">
        <f t="shared" si="1065"/>
        <v>BUKU PENGESAHAN BELANJA</v>
      </c>
      <c r="CU419" s="735">
        <f t="shared" si="1066"/>
        <v>0</v>
      </c>
      <c r="CV419" s="734">
        <f t="shared" si="1008"/>
        <v>11</v>
      </c>
      <c r="CW419" s="736" t="str">
        <f t="shared" si="1067"/>
        <v>BUKU PENGESAHAN BELANJA</v>
      </c>
      <c r="CX419" s="737">
        <f t="shared" si="1068"/>
        <v>0</v>
      </c>
      <c r="CY419" s="769">
        <v>12</v>
      </c>
      <c r="CZ419" s="770" t="str">
        <f t="shared" si="1029"/>
        <v>BUKU PENGEMBALIAN BELANJA</v>
      </c>
      <c r="DA419" s="771">
        <f t="shared" si="991"/>
        <v>0</v>
      </c>
      <c r="DB419" s="770">
        <f t="shared" ref="DB419:DB482" si="1071">CY419</f>
        <v>12</v>
      </c>
      <c r="DC419" s="770" t="str">
        <f t="shared" si="1069"/>
        <v>BUKU PENGEMBALIAN BELANJA</v>
      </c>
      <c r="DD419" s="772">
        <f t="shared" si="1070"/>
        <v>0</v>
      </c>
    </row>
    <row r="420" spans="2:108" ht="11.25" customHeight="1" x14ac:dyDescent="0.2">
      <c r="B420" s="63"/>
      <c r="C420" s="690"/>
      <c r="D420" s="540"/>
      <c r="E420" s="650"/>
      <c r="F420" s="541"/>
      <c r="G420" s="649"/>
      <c r="H420" s="650"/>
      <c r="I420" s="542"/>
      <c r="J420" s="650"/>
      <c r="K420" s="650"/>
      <c r="L420" s="529"/>
      <c r="M420" s="543"/>
      <c r="N420" s="543"/>
      <c r="O420" s="651">
        <f t="shared" si="1030"/>
        <v>0</v>
      </c>
      <c r="P420" s="1090">
        <f t="shared" si="1031"/>
        <v>0</v>
      </c>
      <c r="Q420" s="641">
        <f t="shared" si="1009"/>
        <v>0</v>
      </c>
      <c r="R420" s="640">
        <v>1</v>
      </c>
      <c r="S420" s="640" t="str">
        <f t="shared" si="1010"/>
        <v>BUKU KAS UMUM</v>
      </c>
      <c r="T420" s="641">
        <f t="shared" si="1011"/>
        <v>0</v>
      </c>
      <c r="U420" s="641">
        <f t="shared" si="1012"/>
        <v>0</v>
      </c>
      <c r="V420" s="641">
        <f t="shared" si="1013"/>
        <v>0</v>
      </c>
      <c r="W420" s="1082">
        <f t="shared" si="1032"/>
        <v>0</v>
      </c>
      <c r="X420" s="641">
        <f t="shared" si="1014"/>
        <v>0</v>
      </c>
      <c r="Y420" s="640">
        <f t="shared" si="1033"/>
        <v>1</v>
      </c>
      <c r="Z420" s="640" t="str">
        <f t="shared" si="1015"/>
        <v>BUKU KAS UMUM</v>
      </c>
      <c r="AA420" s="1083">
        <f t="shared" si="1016"/>
        <v>0</v>
      </c>
      <c r="AB420" s="1055">
        <v>10</v>
      </c>
      <c r="AC420" s="1056" t="str">
        <f t="shared" si="1034"/>
        <v>BUKU PEMBANTU PAJAK UP &amp; LS</v>
      </c>
      <c r="AD420" s="1057">
        <f t="shared" si="1035"/>
        <v>0</v>
      </c>
      <c r="AE420" s="1057">
        <f t="shared" si="1036"/>
        <v>0</v>
      </c>
      <c r="AF420" s="1057">
        <f t="shared" si="1037"/>
        <v>0</v>
      </c>
      <c r="AG420" s="1057">
        <f t="shared" si="1038"/>
        <v>0</v>
      </c>
      <c r="AH420" s="1057">
        <f t="shared" si="1039"/>
        <v>0</v>
      </c>
      <c r="AI420" s="1058">
        <f t="shared" si="998"/>
        <v>10</v>
      </c>
      <c r="AJ420" s="1058" t="str">
        <f t="shared" si="1040"/>
        <v>BUKU PEMBANTU PAJAK UP &amp; LS</v>
      </c>
      <c r="AK420" s="1059">
        <f t="shared" si="1017"/>
        <v>0</v>
      </c>
      <c r="AL420" s="1014">
        <v>2</v>
      </c>
      <c r="AM420" s="1015" t="str">
        <f t="shared" si="1041"/>
        <v>BUKU PEMBANTU KAS TUNAI</v>
      </c>
      <c r="AN420" s="1016">
        <f t="shared" si="1018"/>
        <v>0</v>
      </c>
      <c r="AO420" s="1015">
        <f t="shared" si="999"/>
        <v>2</v>
      </c>
      <c r="AP420" s="1015" t="str">
        <f t="shared" si="1042"/>
        <v>BUKU PEMBANTU KAS TUNAI</v>
      </c>
      <c r="AQ420" s="1017">
        <f t="shared" si="993"/>
        <v>0</v>
      </c>
      <c r="AR420" s="979">
        <v>3</v>
      </c>
      <c r="AS420" s="980" t="str">
        <f t="shared" si="1043"/>
        <v>BUKU PEMBANTU BANK</v>
      </c>
      <c r="AT420" s="981">
        <f t="shared" si="1019"/>
        <v>0</v>
      </c>
      <c r="AU420" s="981">
        <f t="shared" si="1020"/>
        <v>0</v>
      </c>
      <c r="AV420" s="982">
        <f t="shared" si="1044"/>
        <v>0</v>
      </c>
      <c r="AW420" s="983">
        <f t="shared" si="1000"/>
        <v>3</v>
      </c>
      <c r="AX420" s="980" t="str">
        <f t="shared" si="1045"/>
        <v>BUKU PEMBANTU BANK</v>
      </c>
      <c r="AY420" s="984">
        <f t="shared" si="1021"/>
        <v>0</v>
      </c>
      <c r="AZ420" s="702">
        <v>4</v>
      </c>
      <c r="BA420" s="649" t="str">
        <f t="shared" si="1046"/>
        <v>BUKU PEMBANTU BPP</v>
      </c>
      <c r="BB420" s="651">
        <f t="shared" si="994"/>
        <v>0</v>
      </c>
      <c r="BC420" s="650">
        <f t="shared" si="1001"/>
        <v>4</v>
      </c>
      <c r="BD420" s="649" t="str">
        <f t="shared" si="1047"/>
        <v>BUKU PEMBANTU BPP</v>
      </c>
      <c r="BE420" s="709">
        <f t="shared" si="995"/>
        <v>0</v>
      </c>
      <c r="BF420" s="944">
        <v>5</v>
      </c>
      <c r="BG420" s="945" t="str">
        <f t="shared" si="1048"/>
        <v>BUKU PEMBANTU UANG PERSEDIAAN</v>
      </c>
      <c r="BH420" s="946">
        <f t="shared" si="1022"/>
        <v>0</v>
      </c>
      <c r="BI420" s="945">
        <f t="shared" si="1002"/>
        <v>5</v>
      </c>
      <c r="BJ420" s="947" t="str">
        <f t="shared" si="1049"/>
        <v>BUKU PEMBANTU UANG PERSEDIAAN</v>
      </c>
      <c r="BK420" s="948">
        <f t="shared" si="996"/>
        <v>0</v>
      </c>
      <c r="BL420" s="909">
        <v>6</v>
      </c>
      <c r="BM420" s="910" t="str">
        <f t="shared" si="1050"/>
        <v>BUKU PEMBANTU LS BENDAHARA</v>
      </c>
      <c r="BN420" s="911">
        <f t="shared" si="1023"/>
        <v>0</v>
      </c>
      <c r="BO420" s="910">
        <f t="shared" si="1003"/>
        <v>6</v>
      </c>
      <c r="BP420" s="912" t="str">
        <f t="shared" si="1051"/>
        <v>BUKU PEMBANTU LS BENDAHARA</v>
      </c>
      <c r="BQ420" s="913">
        <f t="shared" si="1024"/>
        <v>0</v>
      </c>
      <c r="BR420" s="702">
        <v>7</v>
      </c>
      <c r="BS420" s="650" t="str">
        <f t="shared" si="1052"/>
        <v>BUKU PEMBANTU UANG MUKA PERJADIN</v>
      </c>
      <c r="BT420" s="651">
        <f t="shared" si="1025"/>
        <v>0</v>
      </c>
      <c r="BU420" s="650">
        <f t="shared" si="1004"/>
        <v>7</v>
      </c>
      <c r="BV420" s="649" t="str">
        <f t="shared" si="1053"/>
        <v>BUKU PEMBANTU UANG MUKA PERJADIN</v>
      </c>
      <c r="BW420" s="709">
        <f t="shared" si="1026"/>
        <v>0</v>
      </c>
      <c r="BX420" s="873">
        <v>8</v>
      </c>
      <c r="BY420" s="874" t="str">
        <f t="shared" si="1054"/>
        <v>BUKU PEMBANTU PAJAK UP</v>
      </c>
      <c r="BZ420" s="875">
        <f t="shared" si="992"/>
        <v>0</v>
      </c>
      <c r="CA420" s="876">
        <f t="shared" si="1005"/>
        <v>8</v>
      </c>
      <c r="CB420" s="874" t="str">
        <f t="shared" si="1055"/>
        <v>BUKU PEMBANTU PAJAK UP</v>
      </c>
      <c r="CC420" s="877">
        <f t="shared" si="997"/>
        <v>0</v>
      </c>
      <c r="CD420" s="805">
        <v>9</v>
      </c>
      <c r="CE420" s="806" t="str">
        <f t="shared" si="1056"/>
        <v>BUKU PEMBANTU BUNGA REKENING</v>
      </c>
      <c r="CF420" s="807">
        <f t="shared" si="1027"/>
        <v>0</v>
      </c>
      <c r="CG420" s="806">
        <f t="shared" si="1006"/>
        <v>9</v>
      </c>
      <c r="CH420" s="806" t="str">
        <f t="shared" si="1057"/>
        <v>BUKU PEMBANTU BUNGA REKENING</v>
      </c>
      <c r="CI420" s="808">
        <f t="shared" si="1028"/>
        <v>0</v>
      </c>
      <c r="CJ420" s="835">
        <v>10</v>
      </c>
      <c r="CK420" s="836" t="str">
        <f t="shared" si="1058"/>
        <v>BUKU PEMBANTU PAJAK UP &amp; LS</v>
      </c>
      <c r="CL420" s="837">
        <f t="shared" si="1059"/>
        <v>0</v>
      </c>
      <c r="CM420" s="836">
        <f t="shared" si="1007"/>
        <v>10</v>
      </c>
      <c r="CN420" s="836" t="str">
        <f t="shared" si="1060"/>
        <v>BUKU PEMBANTU PAJAK UP &amp; LS</v>
      </c>
      <c r="CO420" s="838">
        <f t="shared" si="1061"/>
        <v>0</v>
      </c>
      <c r="CP420" s="786">
        <f t="shared" si="1062"/>
        <v>0</v>
      </c>
      <c r="CQ420" s="787">
        <f t="shared" si="1063"/>
        <v>0</v>
      </c>
      <c r="CR420" s="782">
        <f t="shared" si="1064"/>
        <v>0</v>
      </c>
      <c r="CS420" s="733">
        <v>11</v>
      </c>
      <c r="CT420" s="734" t="str">
        <f t="shared" si="1065"/>
        <v>BUKU PENGESAHAN BELANJA</v>
      </c>
      <c r="CU420" s="735">
        <f t="shared" si="1066"/>
        <v>0</v>
      </c>
      <c r="CV420" s="734">
        <f t="shared" si="1008"/>
        <v>11</v>
      </c>
      <c r="CW420" s="736" t="str">
        <f t="shared" si="1067"/>
        <v>BUKU PENGESAHAN BELANJA</v>
      </c>
      <c r="CX420" s="737">
        <f t="shared" si="1068"/>
        <v>0</v>
      </c>
      <c r="CY420" s="769">
        <v>12</v>
      </c>
      <c r="CZ420" s="770" t="str">
        <f t="shared" si="1029"/>
        <v>BUKU PENGEMBALIAN BELANJA</v>
      </c>
      <c r="DA420" s="771">
        <f t="shared" si="991"/>
        <v>0</v>
      </c>
      <c r="DB420" s="770">
        <f t="shared" si="1071"/>
        <v>12</v>
      </c>
      <c r="DC420" s="770" t="str">
        <f t="shared" si="1069"/>
        <v>BUKU PENGEMBALIAN BELANJA</v>
      </c>
      <c r="DD420" s="772">
        <f t="shared" si="1070"/>
        <v>0</v>
      </c>
    </row>
    <row r="421" spans="2:108" ht="11.25" customHeight="1" x14ac:dyDescent="0.2">
      <c r="B421" s="63"/>
      <c r="C421" s="690"/>
      <c r="D421" s="540"/>
      <c r="E421" s="650"/>
      <c r="F421" s="541"/>
      <c r="G421" s="649"/>
      <c r="H421" s="650"/>
      <c r="I421" s="542"/>
      <c r="J421" s="650"/>
      <c r="K421" s="650"/>
      <c r="L421" s="529"/>
      <c r="M421" s="543"/>
      <c r="N421" s="543"/>
      <c r="O421" s="651">
        <f t="shared" si="1030"/>
        <v>0</v>
      </c>
      <c r="P421" s="1090">
        <f t="shared" si="1031"/>
        <v>0</v>
      </c>
      <c r="Q421" s="641">
        <f t="shared" si="1009"/>
        <v>0</v>
      </c>
      <c r="R421" s="640">
        <v>1</v>
      </c>
      <c r="S421" s="640" t="str">
        <f t="shared" si="1010"/>
        <v>BUKU KAS UMUM</v>
      </c>
      <c r="T421" s="641">
        <f t="shared" si="1011"/>
        <v>0</v>
      </c>
      <c r="U421" s="641">
        <f t="shared" si="1012"/>
        <v>0</v>
      </c>
      <c r="V421" s="641">
        <f t="shared" si="1013"/>
        <v>0</v>
      </c>
      <c r="W421" s="1082">
        <f t="shared" si="1032"/>
        <v>0</v>
      </c>
      <c r="X421" s="641">
        <f t="shared" si="1014"/>
        <v>0</v>
      </c>
      <c r="Y421" s="640">
        <f t="shared" si="1033"/>
        <v>1</v>
      </c>
      <c r="Z421" s="640" t="str">
        <f t="shared" si="1015"/>
        <v>BUKU KAS UMUM</v>
      </c>
      <c r="AA421" s="1083">
        <f t="shared" si="1016"/>
        <v>0</v>
      </c>
      <c r="AB421" s="1055">
        <v>10</v>
      </c>
      <c r="AC421" s="1056" t="str">
        <f t="shared" si="1034"/>
        <v>BUKU PEMBANTU PAJAK UP &amp; LS</v>
      </c>
      <c r="AD421" s="1057">
        <f t="shared" si="1035"/>
        <v>0</v>
      </c>
      <c r="AE421" s="1057">
        <f t="shared" si="1036"/>
        <v>0</v>
      </c>
      <c r="AF421" s="1057">
        <f t="shared" si="1037"/>
        <v>0</v>
      </c>
      <c r="AG421" s="1057">
        <f t="shared" si="1038"/>
        <v>0</v>
      </c>
      <c r="AH421" s="1057">
        <f t="shared" si="1039"/>
        <v>0</v>
      </c>
      <c r="AI421" s="1058">
        <f t="shared" si="998"/>
        <v>10</v>
      </c>
      <c r="AJ421" s="1058" t="str">
        <f t="shared" si="1040"/>
        <v>BUKU PEMBANTU PAJAK UP &amp; LS</v>
      </c>
      <c r="AK421" s="1059">
        <f t="shared" si="1017"/>
        <v>0</v>
      </c>
      <c r="AL421" s="1014">
        <v>2</v>
      </c>
      <c r="AM421" s="1015" t="str">
        <f t="shared" si="1041"/>
        <v>BUKU PEMBANTU KAS TUNAI</v>
      </c>
      <c r="AN421" s="1016">
        <f t="shared" si="1018"/>
        <v>0</v>
      </c>
      <c r="AO421" s="1015">
        <f t="shared" si="999"/>
        <v>2</v>
      </c>
      <c r="AP421" s="1015" t="str">
        <f t="shared" si="1042"/>
        <v>BUKU PEMBANTU KAS TUNAI</v>
      </c>
      <c r="AQ421" s="1017">
        <f t="shared" si="993"/>
        <v>0</v>
      </c>
      <c r="AR421" s="979">
        <v>3</v>
      </c>
      <c r="AS421" s="980" t="str">
        <f t="shared" si="1043"/>
        <v>BUKU PEMBANTU BANK</v>
      </c>
      <c r="AT421" s="981">
        <f t="shared" si="1019"/>
        <v>0</v>
      </c>
      <c r="AU421" s="981">
        <f t="shared" si="1020"/>
        <v>0</v>
      </c>
      <c r="AV421" s="982">
        <f t="shared" si="1044"/>
        <v>0</v>
      </c>
      <c r="AW421" s="983">
        <f t="shared" si="1000"/>
        <v>3</v>
      </c>
      <c r="AX421" s="980" t="str">
        <f t="shared" si="1045"/>
        <v>BUKU PEMBANTU BANK</v>
      </c>
      <c r="AY421" s="984">
        <f t="shared" si="1021"/>
        <v>0</v>
      </c>
      <c r="AZ421" s="702">
        <v>4</v>
      </c>
      <c r="BA421" s="649" t="str">
        <f t="shared" si="1046"/>
        <v>BUKU PEMBANTU BPP</v>
      </c>
      <c r="BB421" s="651">
        <f t="shared" si="994"/>
        <v>0</v>
      </c>
      <c r="BC421" s="650">
        <f t="shared" si="1001"/>
        <v>4</v>
      </c>
      <c r="BD421" s="649" t="str">
        <f t="shared" si="1047"/>
        <v>BUKU PEMBANTU BPP</v>
      </c>
      <c r="BE421" s="709">
        <f t="shared" si="995"/>
        <v>0</v>
      </c>
      <c r="BF421" s="944">
        <v>5</v>
      </c>
      <c r="BG421" s="945" t="str">
        <f t="shared" si="1048"/>
        <v>BUKU PEMBANTU UANG PERSEDIAAN</v>
      </c>
      <c r="BH421" s="946">
        <f t="shared" si="1022"/>
        <v>0</v>
      </c>
      <c r="BI421" s="945">
        <f t="shared" si="1002"/>
        <v>5</v>
      </c>
      <c r="BJ421" s="947" t="str">
        <f t="shared" si="1049"/>
        <v>BUKU PEMBANTU UANG PERSEDIAAN</v>
      </c>
      <c r="BK421" s="948">
        <f t="shared" si="996"/>
        <v>0</v>
      </c>
      <c r="BL421" s="909">
        <v>6</v>
      </c>
      <c r="BM421" s="910" t="str">
        <f t="shared" si="1050"/>
        <v>BUKU PEMBANTU LS BENDAHARA</v>
      </c>
      <c r="BN421" s="911">
        <f t="shared" si="1023"/>
        <v>0</v>
      </c>
      <c r="BO421" s="910">
        <f t="shared" si="1003"/>
        <v>6</v>
      </c>
      <c r="BP421" s="912" t="str">
        <f t="shared" si="1051"/>
        <v>BUKU PEMBANTU LS BENDAHARA</v>
      </c>
      <c r="BQ421" s="913">
        <f t="shared" si="1024"/>
        <v>0</v>
      </c>
      <c r="BR421" s="702">
        <v>7</v>
      </c>
      <c r="BS421" s="650" t="str">
        <f t="shared" si="1052"/>
        <v>BUKU PEMBANTU UANG MUKA PERJADIN</v>
      </c>
      <c r="BT421" s="651">
        <f t="shared" si="1025"/>
        <v>0</v>
      </c>
      <c r="BU421" s="650">
        <f t="shared" si="1004"/>
        <v>7</v>
      </c>
      <c r="BV421" s="649" t="str">
        <f t="shared" si="1053"/>
        <v>BUKU PEMBANTU UANG MUKA PERJADIN</v>
      </c>
      <c r="BW421" s="709">
        <f t="shared" si="1026"/>
        <v>0</v>
      </c>
      <c r="BX421" s="873">
        <v>8</v>
      </c>
      <c r="BY421" s="874" t="str">
        <f t="shared" si="1054"/>
        <v>BUKU PEMBANTU PAJAK UP</v>
      </c>
      <c r="BZ421" s="875">
        <f t="shared" si="992"/>
        <v>0</v>
      </c>
      <c r="CA421" s="876">
        <f t="shared" si="1005"/>
        <v>8</v>
      </c>
      <c r="CB421" s="874" t="str">
        <f t="shared" si="1055"/>
        <v>BUKU PEMBANTU PAJAK UP</v>
      </c>
      <c r="CC421" s="877">
        <f t="shared" si="997"/>
        <v>0</v>
      </c>
      <c r="CD421" s="805">
        <v>9</v>
      </c>
      <c r="CE421" s="806" t="str">
        <f t="shared" si="1056"/>
        <v>BUKU PEMBANTU BUNGA REKENING</v>
      </c>
      <c r="CF421" s="807">
        <f t="shared" si="1027"/>
        <v>0</v>
      </c>
      <c r="CG421" s="806">
        <f t="shared" si="1006"/>
        <v>9</v>
      </c>
      <c r="CH421" s="806" t="str">
        <f t="shared" si="1057"/>
        <v>BUKU PEMBANTU BUNGA REKENING</v>
      </c>
      <c r="CI421" s="808">
        <f t="shared" si="1028"/>
        <v>0</v>
      </c>
      <c r="CJ421" s="835">
        <v>10</v>
      </c>
      <c r="CK421" s="836" t="str">
        <f t="shared" si="1058"/>
        <v>BUKU PEMBANTU PAJAK UP &amp; LS</v>
      </c>
      <c r="CL421" s="837">
        <f t="shared" si="1059"/>
        <v>0</v>
      </c>
      <c r="CM421" s="836">
        <f t="shared" si="1007"/>
        <v>10</v>
      </c>
      <c r="CN421" s="836" t="str">
        <f t="shared" si="1060"/>
        <v>BUKU PEMBANTU PAJAK UP &amp; LS</v>
      </c>
      <c r="CO421" s="838">
        <f t="shared" si="1061"/>
        <v>0</v>
      </c>
      <c r="CP421" s="786">
        <f t="shared" si="1062"/>
        <v>0</v>
      </c>
      <c r="CQ421" s="787">
        <f t="shared" si="1063"/>
        <v>0</v>
      </c>
      <c r="CR421" s="782">
        <f t="shared" si="1064"/>
        <v>0</v>
      </c>
      <c r="CS421" s="733">
        <v>11</v>
      </c>
      <c r="CT421" s="734" t="str">
        <f t="shared" si="1065"/>
        <v>BUKU PENGESAHAN BELANJA</v>
      </c>
      <c r="CU421" s="735">
        <f t="shared" si="1066"/>
        <v>0</v>
      </c>
      <c r="CV421" s="734">
        <f t="shared" si="1008"/>
        <v>11</v>
      </c>
      <c r="CW421" s="736" t="str">
        <f t="shared" si="1067"/>
        <v>BUKU PENGESAHAN BELANJA</v>
      </c>
      <c r="CX421" s="737">
        <f t="shared" si="1068"/>
        <v>0</v>
      </c>
      <c r="CY421" s="769">
        <v>12</v>
      </c>
      <c r="CZ421" s="770" t="str">
        <f t="shared" si="1029"/>
        <v>BUKU PENGEMBALIAN BELANJA</v>
      </c>
      <c r="DA421" s="771">
        <f t="shared" si="991"/>
        <v>0</v>
      </c>
      <c r="DB421" s="770">
        <f t="shared" si="1071"/>
        <v>12</v>
      </c>
      <c r="DC421" s="770" t="str">
        <f t="shared" si="1069"/>
        <v>BUKU PENGEMBALIAN BELANJA</v>
      </c>
      <c r="DD421" s="772">
        <f t="shared" si="1070"/>
        <v>0</v>
      </c>
    </row>
    <row r="422" spans="2:108" ht="11.25" customHeight="1" x14ac:dyDescent="0.2">
      <c r="B422" s="63"/>
      <c r="C422" s="690"/>
      <c r="D422" s="540"/>
      <c r="E422" s="650"/>
      <c r="F422" s="541"/>
      <c r="G422" s="649"/>
      <c r="H422" s="650"/>
      <c r="I422" s="542"/>
      <c r="J422" s="650"/>
      <c r="K422" s="650"/>
      <c r="L422" s="529"/>
      <c r="M422" s="543"/>
      <c r="N422" s="543"/>
      <c r="O422" s="651">
        <f t="shared" si="1030"/>
        <v>0</v>
      </c>
      <c r="P422" s="1090">
        <f t="shared" si="1031"/>
        <v>0</v>
      </c>
      <c r="Q422" s="641">
        <f t="shared" si="1009"/>
        <v>0</v>
      </c>
      <c r="R422" s="640">
        <v>1</v>
      </c>
      <c r="S422" s="640" t="str">
        <f t="shared" si="1010"/>
        <v>BUKU KAS UMUM</v>
      </c>
      <c r="T422" s="641">
        <f t="shared" si="1011"/>
        <v>0</v>
      </c>
      <c r="U422" s="641">
        <f t="shared" si="1012"/>
        <v>0</v>
      </c>
      <c r="V422" s="641">
        <f t="shared" si="1013"/>
        <v>0</v>
      </c>
      <c r="W422" s="1082">
        <f t="shared" si="1032"/>
        <v>0</v>
      </c>
      <c r="X422" s="641">
        <f t="shared" si="1014"/>
        <v>0</v>
      </c>
      <c r="Y422" s="640">
        <f t="shared" si="1033"/>
        <v>1</v>
      </c>
      <c r="Z422" s="640" t="str">
        <f t="shared" si="1015"/>
        <v>BUKU KAS UMUM</v>
      </c>
      <c r="AA422" s="1083">
        <f t="shared" si="1016"/>
        <v>0</v>
      </c>
      <c r="AB422" s="1055">
        <v>10</v>
      </c>
      <c r="AC422" s="1056" t="str">
        <f t="shared" si="1034"/>
        <v>BUKU PEMBANTU PAJAK UP &amp; LS</v>
      </c>
      <c r="AD422" s="1057">
        <f t="shared" si="1035"/>
        <v>0</v>
      </c>
      <c r="AE422" s="1057">
        <f t="shared" si="1036"/>
        <v>0</v>
      </c>
      <c r="AF422" s="1057">
        <f t="shared" si="1037"/>
        <v>0</v>
      </c>
      <c r="AG422" s="1057">
        <f t="shared" si="1038"/>
        <v>0</v>
      </c>
      <c r="AH422" s="1057">
        <f t="shared" si="1039"/>
        <v>0</v>
      </c>
      <c r="AI422" s="1058">
        <f t="shared" si="998"/>
        <v>10</v>
      </c>
      <c r="AJ422" s="1058" t="str">
        <f t="shared" si="1040"/>
        <v>BUKU PEMBANTU PAJAK UP &amp; LS</v>
      </c>
      <c r="AK422" s="1059">
        <f t="shared" si="1017"/>
        <v>0</v>
      </c>
      <c r="AL422" s="1014">
        <v>2</v>
      </c>
      <c r="AM422" s="1015" t="str">
        <f t="shared" si="1041"/>
        <v>BUKU PEMBANTU KAS TUNAI</v>
      </c>
      <c r="AN422" s="1016">
        <f t="shared" si="1018"/>
        <v>0</v>
      </c>
      <c r="AO422" s="1015">
        <f t="shared" si="999"/>
        <v>2</v>
      </c>
      <c r="AP422" s="1015" t="str">
        <f t="shared" si="1042"/>
        <v>BUKU PEMBANTU KAS TUNAI</v>
      </c>
      <c r="AQ422" s="1017">
        <f t="shared" si="993"/>
        <v>0</v>
      </c>
      <c r="AR422" s="979">
        <v>3</v>
      </c>
      <c r="AS422" s="980" t="str">
        <f t="shared" si="1043"/>
        <v>BUKU PEMBANTU BANK</v>
      </c>
      <c r="AT422" s="981">
        <f t="shared" si="1019"/>
        <v>0</v>
      </c>
      <c r="AU422" s="981">
        <f t="shared" si="1020"/>
        <v>0</v>
      </c>
      <c r="AV422" s="982">
        <f t="shared" si="1044"/>
        <v>0</v>
      </c>
      <c r="AW422" s="983">
        <f t="shared" si="1000"/>
        <v>3</v>
      </c>
      <c r="AX422" s="980" t="str">
        <f t="shared" si="1045"/>
        <v>BUKU PEMBANTU BANK</v>
      </c>
      <c r="AY422" s="984">
        <f t="shared" si="1021"/>
        <v>0</v>
      </c>
      <c r="AZ422" s="702">
        <v>4</v>
      </c>
      <c r="BA422" s="649" t="str">
        <f t="shared" si="1046"/>
        <v>BUKU PEMBANTU BPP</v>
      </c>
      <c r="BB422" s="651">
        <f t="shared" si="994"/>
        <v>0</v>
      </c>
      <c r="BC422" s="650">
        <f t="shared" si="1001"/>
        <v>4</v>
      </c>
      <c r="BD422" s="649" t="str">
        <f t="shared" si="1047"/>
        <v>BUKU PEMBANTU BPP</v>
      </c>
      <c r="BE422" s="709">
        <f t="shared" si="995"/>
        <v>0</v>
      </c>
      <c r="BF422" s="944">
        <v>5</v>
      </c>
      <c r="BG422" s="945" t="str">
        <f t="shared" si="1048"/>
        <v>BUKU PEMBANTU UANG PERSEDIAAN</v>
      </c>
      <c r="BH422" s="946">
        <f t="shared" si="1022"/>
        <v>0</v>
      </c>
      <c r="BI422" s="945">
        <f t="shared" si="1002"/>
        <v>5</v>
      </c>
      <c r="BJ422" s="947" t="str">
        <f t="shared" si="1049"/>
        <v>BUKU PEMBANTU UANG PERSEDIAAN</v>
      </c>
      <c r="BK422" s="948">
        <f t="shared" si="996"/>
        <v>0</v>
      </c>
      <c r="BL422" s="909">
        <v>6</v>
      </c>
      <c r="BM422" s="910" t="str">
        <f t="shared" si="1050"/>
        <v>BUKU PEMBANTU LS BENDAHARA</v>
      </c>
      <c r="BN422" s="911">
        <f t="shared" si="1023"/>
        <v>0</v>
      </c>
      <c r="BO422" s="910">
        <f t="shared" si="1003"/>
        <v>6</v>
      </c>
      <c r="BP422" s="912" t="str">
        <f t="shared" si="1051"/>
        <v>BUKU PEMBANTU LS BENDAHARA</v>
      </c>
      <c r="BQ422" s="913">
        <f t="shared" si="1024"/>
        <v>0</v>
      </c>
      <c r="BR422" s="702">
        <v>7</v>
      </c>
      <c r="BS422" s="650" t="str">
        <f t="shared" si="1052"/>
        <v>BUKU PEMBANTU UANG MUKA PERJADIN</v>
      </c>
      <c r="BT422" s="651">
        <f t="shared" si="1025"/>
        <v>0</v>
      </c>
      <c r="BU422" s="650">
        <f t="shared" si="1004"/>
        <v>7</v>
      </c>
      <c r="BV422" s="649" t="str">
        <f t="shared" si="1053"/>
        <v>BUKU PEMBANTU UANG MUKA PERJADIN</v>
      </c>
      <c r="BW422" s="709">
        <f t="shared" si="1026"/>
        <v>0</v>
      </c>
      <c r="BX422" s="873">
        <v>8</v>
      </c>
      <c r="BY422" s="874" t="str">
        <f t="shared" si="1054"/>
        <v>BUKU PEMBANTU PAJAK UP</v>
      </c>
      <c r="BZ422" s="875">
        <f t="shared" si="992"/>
        <v>0</v>
      </c>
      <c r="CA422" s="876">
        <f t="shared" si="1005"/>
        <v>8</v>
      </c>
      <c r="CB422" s="874" t="str">
        <f t="shared" si="1055"/>
        <v>BUKU PEMBANTU PAJAK UP</v>
      </c>
      <c r="CC422" s="877">
        <f t="shared" si="997"/>
        <v>0</v>
      </c>
      <c r="CD422" s="805">
        <v>9</v>
      </c>
      <c r="CE422" s="806" t="str">
        <f t="shared" si="1056"/>
        <v>BUKU PEMBANTU BUNGA REKENING</v>
      </c>
      <c r="CF422" s="807">
        <f t="shared" si="1027"/>
        <v>0</v>
      </c>
      <c r="CG422" s="806">
        <f t="shared" si="1006"/>
        <v>9</v>
      </c>
      <c r="CH422" s="806" t="str">
        <f t="shared" si="1057"/>
        <v>BUKU PEMBANTU BUNGA REKENING</v>
      </c>
      <c r="CI422" s="808">
        <f t="shared" si="1028"/>
        <v>0</v>
      </c>
      <c r="CJ422" s="835">
        <v>10</v>
      </c>
      <c r="CK422" s="836" t="str">
        <f t="shared" si="1058"/>
        <v>BUKU PEMBANTU PAJAK UP &amp; LS</v>
      </c>
      <c r="CL422" s="837">
        <f t="shared" si="1059"/>
        <v>0</v>
      </c>
      <c r="CM422" s="836">
        <f t="shared" si="1007"/>
        <v>10</v>
      </c>
      <c r="CN422" s="836" t="str">
        <f t="shared" si="1060"/>
        <v>BUKU PEMBANTU PAJAK UP &amp; LS</v>
      </c>
      <c r="CO422" s="838">
        <f t="shared" si="1061"/>
        <v>0</v>
      </c>
      <c r="CP422" s="786">
        <f t="shared" si="1062"/>
        <v>0</v>
      </c>
      <c r="CQ422" s="787">
        <f t="shared" si="1063"/>
        <v>0</v>
      </c>
      <c r="CR422" s="782">
        <f t="shared" si="1064"/>
        <v>0</v>
      </c>
      <c r="CS422" s="733">
        <v>11</v>
      </c>
      <c r="CT422" s="734" t="str">
        <f t="shared" si="1065"/>
        <v>BUKU PENGESAHAN BELANJA</v>
      </c>
      <c r="CU422" s="735">
        <f t="shared" si="1066"/>
        <v>0</v>
      </c>
      <c r="CV422" s="734">
        <f t="shared" si="1008"/>
        <v>11</v>
      </c>
      <c r="CW422" s="736" t="str">
        <f t="shared" si="1067"/>
        <v>BUKU PENGESAHAN BELANJA</v>
      </c>
      <c r="CX422" s="737">
        <f t="shared" si="1068"/>
        <v>0</v>
      </c>
      <c r="CY422" s="769">
        <v>12</v>
      </c>
      <c r="CZ422" s="770" t="str">
        <f t="shared" si="1029"/>
        <v>BUKU PENGEMBALIAN BELANJA</v>
      </c>
      <c r="DA422" s="771">
        <f t="shared" si="991"/>
        <v>0</v>
      </c>
      <c r="DB422" s="770">
        <f t="shared" si="1071"/>
        <v>12</v>
      </c>
      <c r="DC422" s="770" t="str">
        <f t="shared" si="1069"/>
        <v>BUKU PENGEMBALIAN BELANJA</v>
      </c>
      <c r="DD422" s="772">
        <f t="shared" si="1070"/>
        <v>0</v>
      </c>
    </row>
    <row r="423" spans="2:108" ht="11.25" customHeight="1" x14ac:dyDescent="0.2">
      <c r="B423" s="63"/>
      <c r="C423" s="690"/>
      <c r="D423" s="540"/>
      <c r="E423" s="650"/>
      <c r="F423" s="541"/>
      <c r="G423" s="649"/>
      <c r="H423" s="650"/>
      <c r="I423" s="542"/>
      <c r="J423" s="650"/>
      <c r="K423" s="650"/>
      <c r="L423" s="529"/>
      <c r="M423" s="543"/>
      <c r="N423" s="543"/>
      <c r="O423" s="651">
        <f t="shared" si="1030"/>
        <v>0</v>
      </c>
      <c r="P423" s="1090">
        <f t="shared" si="1031"/>
        <v>0</v>
      </c>
      <c r="Q423" s="641">
        <f t="shared" si="1009"/>
        <v>0</v>
      </c>
      <c r="R423" s="640">
        <v>1</v>
      </c>
      <c r="S423" s="640" t="str">
        <f t="shared" si="1010"/>
        <v>BUKU KAS UMUM</v>
      </c>
      <c r="T423" s="641">
        <f t="shared" si="1011"/>
        <v>0</v>
      </c>
      <c r="U423" s="641">
        <f t="shared" si="1012"/>
        <v>0</v>
      </c>
      <c r="V423" s="641">
        <f t="shared" si="1013"/>
        <v>0</v>
      </c>
      <c r="W423" s="1082">
        <f t="shared" si="1032"/>
        <v>0</v>
      </c>
      <c r="X423" s="641">
        <f t="shared" si="1014"/>
        <v>0</v>
      </c>
      <c r="Y423" s="640">
        <f t="shared" si="1033"/>
        <v>1</v>
      </c>
      <c r="Z423" s="640" t="str">
        <f t="shared" si="1015"/>
        <v>BUKU KAS UMUM</v>
      </c>
      <c r="AA423" s="1083">
        <f t="shared" si="1016"/>
        <v>0</v>
      </c>
      <c r="AB423" s="1055">
        <v>10</v>
      </c>
      <c r="AC423" s="1056" t="str">
        <f t="shared" si="1034"/>
        <v>BUKU PEMBANTU PAJAK UP &amp; LS</v>
      </c>
      <c r="AD423" s="1057">
        <f t="shared" si="1035"/>
        <v>0</v>
      </c>
      <c r="AE423" s="1057">
        <f t="shared" si="1036"/>
        <v>0</v>
      </c>
      <c r="AF423" s="1057">
        <f t="shared" si="1037"/>
        <v>0</v>
      </c>
      <c r="AG423" s="1057">
        <f t="shared" si="1038"/>
        <v>0</v>
      </c>
      <c r="AH423" s="1057">
        <f t="shared" si="1039"/>
        <v>0</v>
      </c>
      <c r="AI423" s="1058">
        <f t="shared" si="998"/>
        <v>10</v>
      </c>
      <c r="AJ423" s="1058" t="str">
        <f t="shared" si="1040"/>
        <v>BUKU PEMBANTU PAJAK UP &amp; LS</v>
      </c>
      <c r="AK423" s="1059">
        <f t="shared" si="1017"/>
        <v>0</v>
      </c>
      <c r="AL423" s="1014">
        <v>2</v>
      </c>
      <c r="AM423" s="1015" t="str">
        <f t="shared" si="1041"/>
        <v>BUKU PEMBANTU KAS TUNAI</v>
      </c>
      <c r="AN423" s="1016">
        <f t="shared" si="1018"/>
        <v>0</v>
      </c>
      <c r="AO423" s="1015">
        <f t="shared" si="999"/>
        <v>2</v>
      </c>
      <c r="AP423" s="1015" t="str">
        <f t="shared" si="1042"/>
        <v>BUKU PEMBANTU KAS TUNAI</v>
      </c>
      <c r="AQ423" s="1017">
        <f t="shared" si="993"/>
        <v>0</v>
      </c>
      <c r="AR423" s="979">
        <v>3</v>
      </c>
      <c r="AS423" s="980" t="str">
        <f t="shared" si="1043"/>
        <v>BUKU PEMBANTU BANK</v>
      </c>
      <c r="AT423" s="981">
        <f t="shared" si="1019"/>
        <v>0</v>
      </c>
      <c r="AU423" s="981">
        <f t="shared" si="1020"/>
        <v>0</v>
      </c>
      <c r="AV423" s="982">
        <f t="shared" si="1044"/>
        <v>0</v>
      </c>
      <c r="AW423" s="983">
        <f t="shared" si="1000"/>
        <v>3</v>
      </c>
      <c r="AX423" s="980" t="str">
        <f t="shared" si="1045"/>
        <v>BUKU PEMBANTU BANK</v>
      </c>
      <c r="AY423" s="984">
        <f t="shared" si="1021"/>
        <v>0</v>
      </c>
      <c r="AZ423" s="702">
        <v>4</v>
      </c>
      <c r="BA423" s="649" t="str">
        <f t="shared" si="1046"/>
        <v>BUKU PEMBANTU BPP</v>
      </c>
      <c r="BB423" s="651">
        <f t="shared" si="994"/>
        <v>0</v>
      </c>
      <c r="BC423" s="650">
        <f t="shared" si="1001"/>
        <v>4</v>
      </c>
      <c r="BD423" s="649" t="str">
        <f t="shared" si="1047"/>
        <v>BUKU PEMBANTU BPP</v>
      </c>
      <c r="BE423" s="709">
        <f t="shared" si="995"/>
        <v>0</v>
      </c>
      <c r="BF423" s="944">
        <v>5</v>
      </c>
      <c r="BG423" s="945" t="str">
        <f t="shared" si="1048"/>
        <v>BUKU PEMBANTU UANG PERSEDIAAN</v>
      </c>
      <c r="BH423" s="946">
        <f t="shared" si="1022"/>
        <v>0</v>
      </c>
      <c r="BI423" s="945">
        <f t="shared" si="1002"/>
        <v>5</v>
      </c>
      <c r="BJ423" s="947" t="str">
        <f t="shared" si="1049"/>
        <v>BUKU PEMBANTU UANG PERSEDIAAN</v>
      </c>
      <c r="BK423" s="948">
        <f t="shared" si="996"/>
        <v>0</v>
      </c>
      <c r="BL423" s="909">
        <v>6</v>
      </c>
      <c r="BM423" s="910" t="str">
        <f t="shared" si="1050"/>
        <v>BUKU PEMBANTU LS BENDAHARA</v>
      </c>
      <c r="BN423" s="911">
        <f t="shared" si="1023"/>
        <v>0</v>
      </c>
      <c r="BO423" s="910">
        <f t="shared" si="1003"/>
        <v>6</v>
      </c>
      <c r="BP423" s="912" t="str">
        <f t="shared" si="1051"/>
        <v>BUKU PEMBANTU LS BENDAHARA</v>
      </c>
      <c r="BQ423" s="913">
        <f t="shared" si="1024"/>
        <v>0</v>
      </c>
      <c r="BR423" s="702">
        <v>7</v>
      </c>
      <c r="BS423" s="650" t="str">
        <f t="shared" si="1052"/>
        <v>BUKU PEMBANTU UANG MUKA PERJADIN</v>
      </c>
      <c r="BT423" s="651">
        <f t="shared" si="1025"/>
        <v>0</v>
      </c>
      <c r="BU423" s="650">
        <f t="shared" si="1004"/>
        <v>7</v>
      </c>
      <c r="BV423" s="649" t="str">
        <f t="shared" si="1053"/>
        <v>BUKU PEMBANTU UANG MUKA PERJADIN</v>
      </c>
      <c r="BW423" s="709">
        <f t="shared" si="1026"/>
        <v>0</v>
      </c>
      <c r="BX423" s="873">
        <v>8</v>
      </c>
      <c r="BY423" s="874" t="str">
        <f t="shared" si="1054"/>
        <v>BUKU PEMBANTU PAJAK UP</v>
      </c>
      <c r="BZ423" s="875">
        <f t="shared" si="992"/>
        <v>0</v>
      </c>
      <c r="CA423" s="876">
        <f t="shared" si="1005"/>
        <v>8</v>
      </c>
      <c r="CB423" s="874" t="str">
        <f t="shared" si="1055"/>
        <v>BUKU PEMBANTU PAJAK UP</v>
      </c>
      <c r="CC423" s="877">
        <f t="shared" si="997"/>
        <v>0</v>
      </c>
      <c r="CD423" s="805">
        <v>9</v>
      </c>
      <c r="CE423" s="806" t="str">
        <f t="shared" si="1056"/>
        <v>BUKU PEMBANTU BUNGA REKENING</v>
      </c>
      <c r="CF423" s="807">
        <f t="shared" si="1027"/>
        <v>0</v>
      </c>
      <c r="CG423" s="806">
        <f t="shared" si="1006"/>
        <v>9</v>
      </c>
      <c r="CH423" s="806" t="str">
        <f t="shared" si="1057"/>
        <v>BUKU PEMBANTU BUNGA REKENING</v>
      </c>
      <c r="CI423" s="808">
        <f t="shared" si="1028"/>
        <v>0</v>
      </c>
      <c r="CJ423" s="835">
        <v>10</v>
      </c>
      <c r="CK423" s="836" t="str">
        <f t="shared" si="1058"/>
        <v>BUKU PEMBANTU PAJAK UP &amp; LS</v>
      </c>
      <c r="CL423" s="837">
        <f t="shared" si="1059"/>
        <v>0</v>
      </c>
      <c r="CM423" s="836">
        <f t="shared" si="1007"/>
        <v>10</v>
      </c>
      <c r="CN423" s="836" t="str">
        <f t="shared" si="1060"/>
        <v>BUKU PEMBANTU PAJAK UP &amp; LS</v>
      </c>
      <c r="CO423" s="838">
        <f t="shared" si="1061"/>
        <v>0</v>
      </c>
      <c r="CP423" s="786">
        <f t="shared" si="1062"/>
        <v>0</v>
      </c>
      <c r="CQ423" s="787">
        <f t="shared" si="1063"/>
        <v>0</v>
      </c>
      <c r="CR423" s="782">
        <f t="shared" si="1064"/>
        <v>0</v>
      </c>
      <c r="CS423" s="733">
        <v>11</v>
      </c>
      <c r="CT423" s="734" t="str">
        <f t="shared" si="1065"/>
        <v>BUKU PENGESAHAN BELANJA</v>
      </c>
      <c r="CU423" s="735">
        <f t="shared" si="1066"/>
        <v>0</v>
      </c>
      <c r="CV423" s="734">
        <f t="shared" si="1008"/>
        <v>11</v>
      </c>
      <c r="CW423" s="736" t="str">
        <f t="shared" si="1067"/>
        <v>BUKU PENGESAHAN BELANJA</v>
      </c>
      <c r="CX423" s="737">
        <f t="shared" si="1068"/>
        <v>0</v>
      </c>
      <c r="CY423" s="769">
        <v>12</v>
      </c>
      <c r="CZ423" s="770" t="str">
        <f t="shared" si="1029"/>
        <v>BUKU PENGEMBALIAN BELANJA</v>
      </c>
      <c r="DA423" s="771">
        <f t="shared" si="991"/>
        <v>0</v>
      </c>
      <c r="DB423" s="770">
        <f t="shared" si="1071"/>
        <v>12</v>
      </c>
      <c r="DC423" s="770" t="str">
        <f t="shared" si="1069"/>
        <v>BUKU PENGEMBALIAN BELANJA</v>
      </c>
      <c r="DD423" s="772">
        <f t="shared" si="1070"/>
        <v>0</v>
      </c>
    </row>
    <row r="424" spans="2:108" ht="11.25" customHeight="1" x14ac:dyDescent="0.2">
      <c r="B424" s="63"/>
      <c r="C424" s="690"/>
      <c r="D424" s="540"/>
      <c r="E424" s="650"/>
      <c r="F424" s="541"/>
      <c r="G424" s="649"/>
      <c r="H424" s="650"/>
      <c r="I424" s="542"/>
      <c r="J424" s="650"/>
      <c r="K424" s="650"/>
      <c r="L424" s="529"/>
      <c r="M424" s="543"/>
      <c r="N424" s="543"/>
      <c r="O424" s="651">
        <f t="shared" si="1030"/>
        <v>0</v>
      </c>
      <c r="P424" s="1090">
        <f t="shared" si="1031"/>
        <v>0</v>
      </c>
      <c r="Q424" s="641">
        <f t="shared" si="1009"/>
        <v>0</v>
      </c>
      <c r="R424" s="640">
        <v>1</v>
      </c>
      <c r="S424" s="640" t="str">
        <f t="shared" si="1010"/>
        <v>BUKU KAS UMUM</v>
      </c>
      <c r="T424" s="641">
        <f t="shared" si="1011"/>
        <v>0</v>
      </c>
      <c r="U424" s="641">
        <f t="shared" si="1012"/>
        <v>0</v>
      </c>
      <c r="V424" s="641">
        <f t="shared" si="1013"/>
        <v>0</v>
      </c>
      <c r="W424" s="1082">
        <f t="shared" si="1032"/>
        <v>0</v>
      </c>
      <c r="X424" s="641">
        <f t="shared" si="1014"/>
        <v>0</v>
      </c>
      <c r="Y424" s="640">
        <f t="shared" si="1033"/>
        <v>1</v>
      </c>
      <c r="Z424" s="640" t="str">
        <f t="shared" si="1015"/>
        <v>BUKU KAS UMUM</v>
      </c>
      <c r="AA424" s="1083">
        <f t="shared" si="1016"/>
        <v>0</v>
      </c>
      <c r="AB424" s="1055">
        <v>10</v>
      </c>
      <c r="AC424" s="1056" t="str">
        <f t="shared" si="1034"/>
        <v>BUKU PEMBANTU PAJAK UP &amp; LS</v>
      </c>
      <c r="AD424" s="1057">
        <f t="shared" si="1035"/>
        <v>0</v>
      </c>
      <c r="AE424" s="1057">
        <f t="shared" si="1036"/>
        <v>0</v>
      </c>
      <c r="AF424" s="1057">
        <f t="shared" si="1037"/>
        <v>0</v>
      </c>
      <c r="AG424" s="1057">
        <f t="shared" si="1038"/>
        <v>0</v>
      </c>
      <c r="AH424" s="1057">
        <f t="shared" si="1039"/>
        <v>0</v>
      </c>
      <c r="AI424" s="1058">
        <f t="shared" si="998"/>
        <v>10</v>
      </c>
      <c r="AJ424" s="1058" t="str">
        <f t="shared" si="1040"/>
        <v>BUKU PEMBANTU PAJAK UP &amp; LS</v>
      </c>
      <c r="AK424" s="1059">
        <f t="shared" si="1017"/>
        <v>0</v>
      </c>
      <c r="AL424" s="1014">
        <v>2</v>
      </c>
      <c r="AM424" s="1015" t="str">
        <f t="shared" si="1041"/>
        <v>BUKU PEMBANTU KAS TUNAI</v>
      </c>
      <c r="AN424" s="1016">
        <f t="shared" si="1018"/>
        <v>0</v>
      </c>
      <c r="AO424" s="1015">
        <f t="shared" si="999"/>
        <v>2</v>
      </c>
      <c r="AP424" s="1015" t="str">
        <f t="shared" si="1042"/>
        <v>BUKU PEMBANTU KAS TUNAI</v>
      </c>
      <c r="AQ424" s="1017">
        <f t="shared" si="993"/>
        <v>0</v>
      </c>
      <c r="AR424" s="979">
        <v>3</v>
      </c>
      <c r="AS424" s="980" t="str">
        <f t="shared" si="1043"/>
        <v>BUKU PEMBANTU BANK</v>
      </c>
      <c r="AT424" s="981">
        <f t="shared" si="1019"/>
        <v>0</v>
      </c>
      <c r="AU424" s="981">
        <f t="shared" si="1020"/>
        <v>0</v>
      </c>
      <c r="AV424" s="982">
        <f t="shared" si="1044"/>
        <v>0</v>
      </c>
      <c r="AW424" s="983">
        <f t="shared" si="1000"/>
        <v>3</v>
      </c>
      <c r="AX424" s="980" t="str">
        <f t="shared" si="1045"/>
        <v>BUKU PEMBANTU BANK</v>
      </c>
      <c r="AY424" s="984">
        <f t="shared" si="1021"/>
        <v>0</v>
      </c>
      <c r="AZ424" s="702">
        <v>4</v>
      </c>
      <c r="BA424" s="649" t="str">
        <f t="shared" si="1046"/>
        <v>BUKU PEMBANTU BPP</v>
      </c>
      <c r="BB424" s="651">
        <f t="shared" si="994"/>
        <v>0</v>
      </c>
      <c r="BC424" s="650">
        <f t="shared" si="1001"/>
        <v>4</v>
      </c>
      <c r="BD424" s="649" t="str">
        <f t="shared" si="1047"/>
        <v>BUKU PEMBANTU BPP</v>
      </c>
      <c r="BE424" s="709">
        <f t="shared" si="995"/>
        <v>0</v>
      </c>
      <c r="BF424" s="944">
        <v>5</v>
      </c>
      <c r="BG424" s="945" t="str">
        <f t="shared" si="1048"/>
        <v>BUKU PEMBANTU UANG PERSEDIAAN</v>
      </c>
      <c r="BH424" s="946">
        <f t="shared" si="1022"/>
        <v>0</v>
      </c>
      <c r="BI424" s="945">
        <f t="shared" si="1002"/>
        <v>5</v>
      </c>
      <c r="BJ424" s="947" t="str">
        <f t="shared" si="1049"/>
        <v>BUKU PEMBANTU UANG PERSEDIAAN</v>
      </c>
      <c r="BK424" s="948">
        <f t="shared" si="996"/>
        <v>0</v>
      </c>
      <c r="BL424" s="909">
        <v>6</v>
      </c>
      <c r="BM424" s="910" t="str">
        <f t="shared" si="1050"/>
        <v>BUKU PEMBANTU LS BENDAHARA</v>
      </c>
      <c r="BN424" s="911">
        <f t="shared" si="1023"/>
        <v>0</v>
      </c>
      <c r="BO424" s="910">
        <f t="shared" si="1003"/>
        <v>6</v>
      </c>
      <c r="BP424" s="912" t="str">
        <f t="shared" si="1051"/>
        <v>BUKU PEMBANTU LS BENDAHARA</v>
      </c>
      <c r="BQ424" s="913">
        <f t="shared" si="1024"/>
        <v>0</v>
      </c>
      <c r="BR424" s="702">
        <v>7</v>
      </c>
      <c r="BS424" s="650" t="str">
        <f t="shared" si="1052"/>
        <v>BUKU PEMBANTU UANG MUKA PERJADIN</v>
      </c>
      <c r="BT424" s="651">
        <f t="shared" si="1025"/>
        <v>0</v>
      </c>
      <c r="BU424" s="650">
        <f t="shared" si="1004"/>
        <v>7</v>
      </c>
      <c r="BV424" s="649" t="str">
        <f t="shared" si="1053"/>
        <v>BUKU PEMBANTU UANG MUKA PERJADIN</v>
      </c>
      <c r="BW424" s="709">
        <f t="shared" si="1026"/>
        <v>0</v>
      </c>
      <c r="BX424" s="873">
        <v>8</v>
      </c>
      <c r="BY424" s="874" t="str">
        <f t="shared" si="1054"/>
        <v>BUKU PEMBANTU PAJAK UP</v>
      </c>
      <c r="BZ424" s="875">
        <f t="shared" si="992"/>
        <v>0</v>
      </c>
      <c r="CA424" s="876">
        <f t="shared" si="1005"/>
        <v>8</v>
      </c>
      <c r="CB424" s="874" t="str">
        <f t="shared" si="1055"/>
        <v>BUKU PEMBANTU PAJAK UP</v>
      </c>
      <c r="CC424" s="877">
        <f t="shared" si="997"/>
        <v>0</v>
      </c>
      <c r="CD424" s="805">
        <v>9</v>
      </c>
      <c r="CE424" s="806" t="str">
        <f t="shared" si="1056"/>
        <v>BUKU PEMBANTU BUNGA REKENING</v>
      </c>
      <c r="CF424" s="807">
        <f t="shared" si="1027"/>
        <v>0</v>
      </c>
      <c r="CG424" s="806">
        <f t="shared" si="1006"/>
        <v>9</v>
      </c>
      <c r="CH424" s="806" t="str">
        <f t="shared" si="1057"/>
        <v>BUKU PEMBANTU BUNGA REKENING</v>
      </c>
      <c r="CI424" s="808">
        <f t="shared" si="1028"/>
        <v>0</v>
      </c>
      <c r="CJ424" s="835">
        <v>10</v>
      </c>
      <c r="CK424" s="836" t="str">
        <f t="shared" si="1058"/>
        <v>BUKU PEMBANTU PAJAK UP &amp; LS</v>
      </c>
      <c r="CL424" s="837">
        <f t="shared" si="1059"/>
        <v>0</v>
      </c>
      <c r="CM424" s="836">
        <f t="shared" si="1007"/>
        <v>10</v>
      </c>
      <c r="CN424" s="836" t="str">
        <f t="shared" si="1060"/>
        <v>BUKU PEMBANTU PAJAK UP &amp; LS</v>
      </c>
      <c r="CO424" s="838">
        <f t="shared" si="1061"/>
        <v>0</v>
      </c>
      <c r="CP424" s="786">
        <f t="shared" si="1062"/>
        <v>0</v>
      </c>
      <c r="CQ424" s="787">
        <f t="shared" si="1063"/>
        <v>0</v>
      </c>
      <c r="CR424" s="782">
        <f t="shared" si="1064"/>
        <v>0</v>
      </c>
      <c r="CS424" s="733">
        <v>11</v>
      </c>
      <c r="CT424" s="734" t="str">
        <f t="shared" si="1065"/>
        <v>BUKU PENGESAHAN BELANJA</v>
      </c>
      <c r="CU424" s="735">
        <f t="shared" si="1066"/>
        <v>0</v>
      </c>
      <c r="CV424" s="734">
        <f t="shared" si="1008"/>
        <v>11</v>
      </c>
      <c r="CW424" s="736" t="str">
        <f t="shared" si="1067"/>
        <v>BUKU PENGESAHAN BELANJA</v>
      </c>
      <c r="CX424" s="737">
        <f t="shared" si="1068"/>
        <v>0</v>
      </c>
      <c r="CY424" s="769">
        <v>12</v>
      </c>
      <c r="CZ424" s="770" t="str">
        <f t="shared" si="1029"/>
        <v>BUKU PENGEMBALIAN BELANJA</v>
      </c>
      <c r="DA424" s="771">
        <f t="shared" si="991"/>
        <v>0</v>
      </c>
      <c r="DB424" s="770">
        <f t="shared" si="1071"/>
        <v>12</v>
      </c>
      <c r="DC424" s="770" t="str">
        <f t="shared" si="1069"/>
        <v>BUKU PENGEMBALIAN BELANJA</v>
      </c>
      <c r="DD424" s="772">
        <f t="shared" si="1070"/>
        <v>0</v>
      </c>
    </row>
    <row r="425" spans="2:108" ht="11.25" customHeight="1" x14ac:dyDescent="0.2">
      <c r="B425" s="63"/>
      <c r="C425" s="690"/>
      <c r="D425" s="540"/>
      <c r="E425" s="650"/>
      <c r="F425" s="541"/>
      <c r="G425" s="649"/>
      <c r="H425" s="650"/>
      <c r="I425" s="542"/>
      <c r="J425" s="650"/>
      <c r="K425" s="650"/>
      <c r="L425" s="529"/>
      <c r="M425" s="543"/>
      <c r="N425" s="543"/>
      <c r="O425" s="651">
        <f t="shared" si="1030"/>
        <v>0</v>
      </c>
      <c r="P425" s="1090">
        <f t="shared" si="1031"/>
        <v>0</v>
      </c>
      <c r="Q425" s="641">
        <f t="shared" si="1009"/>
        <v>0</v>
      </c>
      <c r="R425" s="640">
        <v>1</v>
      </c>
      <c r="S425" s="640" t="str">
        <f t="shared" si="1010"/>
        <v>BUKU KAS UMUM</v>
      </c>
      <c r="T425" s="641">
        <f t="shared" si="1011"/>
        <v>0</v>
      </c>
      <c r="U425" s="641">
        <f t="shared" si="1012"/>
        <v>0</v>
      </c>
      <c r="V425" s="641">
        <f t="shared" si="1013"/>
        <v>0</v>
      </c>
      <c r="W425" s="1082">
        <f t="shared" si="1032"/>
        <v>0</v>
      </c>
      <c r="X425" s="641">
        <f t="shared" si="1014"/>
        <v>0</v>
      </c>
      <c r="Y425" s="640">
        <f t="shared" si="1033"/>
        <v>1</v>
      </c>
      <c r="Z425" s="640" t="str">
        <f t="shared" si="1015"/>
        <v>BUKU KAS UMUM</v>
      </c>
      <c r="AA425" s="1083">
        <f t="shared" si="1016"/>
        <v>0</v>
      </c>
      <c r="AB425" s="1055">
        <v>10</v>
      </c>
      <c r="AC425" s="1056" t="str">
        <f t="shared" si="1034"/>
        <v>BUKU PEMBANTU PAJAK UP &amp; LS</v>
      </c>
      <c r="AD425" s="1057">
        <f t="shared" si="1035"/>
        <v>0</v>
      </c>
      <c r="AE425" s="1057">
        <f t="shared" si="1036"/>
        <v>0</v>
      </c>
      <c r="AF425" s="1057">
        <f t="shared" si="1037"/>
        <v>0</v>
      </c>
      <c r="AG425" s="1057">
        <f t="shared" si="1038"/>
        <v>0</v>
      </c>
      <c r="AH425" s="1057">
        <f t="shared" si="1039"/>
        <v>0</v>
      </c>
      <c r="AI425" s="1058">
        <f t="shared" si="998"/>
        <v>10</v>
      </c>
      <c r="AJ425" s="1058" t="str">
        <f t="shared" si="1040"/>
        <v>BUKU PEMBANTU PAJAK UP &amp; LS</v>
      </c>
      <c r="AK425" s="1059">
        <f t="shared" si="1017"/>
        <v>0</v>
      </c>
      <c r="AL425" s="1014">
        <v>2</v>
      </c>
      <c r="AM425" s="1015" t="str">
        <f t="shared" si="1041"/>
        <v>BUKU PEMBANTU KAS TUNAI</v>
      </c>
      <c r="AN425" s="1016">
        <f t="shared" si="1018"/>
        <v>0</v>
      </c>
      <c r="AO425" s="1015">
        <f t="shared" si="999"/>
        <v>2</v>
      </c>
      <c r="AP425" s="1015" t="str">
        <f t="shared" si="1042"/>
        <v>BUKU PEMBANTU KAS TUNAI</v>
      </c>
      <c r="AQ425" s="1017">
        <f t="shared" si="993"/>
        <v>0</v>
      </c>
      <c r="AR425" s="979">
        <v>3</v>
      </c>
      <c r="AS425" s="980" t="str">
        <f t="shared" si="1043"/>
        <v>BUKU PEMBANTU BANK</v>
      </c>
      <c r="AT425" s="981">
        <f t="shared" si="1019"/>
        <v>0</v>
      </c>
      <c r="AU425" s="981">
        <f t="shared" si="1020"/>
        <v>0</v>
      </c>
      <c r="AV425" s="982">
        <f t="shared" si="1044"/>
        <v>0</v>
      </c>
      <c r="AW425" s="983">
        <f t="shared" si="1000"/>
        <v>3</v>
      </c>
      <c r="AX425" s="980" t="str">
        <f t="shared" si="1045"/>
        <v>BUKU PEMBANTU BANK</v>
      </c>
      <c r="AY425" s="984">
        <f t="shared" si="1021"/>
        <v>0</v>
      </c>
      <c r="AZ425" s="702">
        <v>4</v>
      </c>
      <c r="BA425" s="649" t="str">
        <f t="shared" si="1046"/>
        <v>BUKU PEMBANTU BPP</v>
      </c>
      <c r="BB425" s="651">
        <f t="shared" si="994"/>
        <v>0</v>
      </c>
      <c r="BC425" s="650">
        <f t="shared" si="1001"/>
        <v>4</v>
      </c>
      <c r="BD425" s="649" t="str">
        <f t="shared" si="1047"/>
        <v>BUKU PEMBANTU BPP</v>
      </c>
      <c r="BE425" s="709">
        <f t="shared" si="995"/>
        <v>0</v>
      </c>
      <c r="BF425" s="944">
        <v>5</v>
      </c>
      <c r="BG425" s="945" t="str">
        <f t="shared" si="1048"/>
        <v>BUKU PEMBANTU UANG PERSEDIAAN</v>
      </c>
      <c r="BH425" s="946">
        <f t="shared" si="1022"/>
        <v>0</v>
      </c>
      <c r="BI425" s="945">
        <f t="shared" si="1002"/>
        <v>5</v>
      </c>
      <c r="BJ425" s="947" t="str">
        <f t="shared" si="1049"/>
        <v>BUKU PEMBANTU UANG PERSEDIAAN</v>
      </c>
      <c r="BK425" s="948">
        <f t="shared" si="996"/>
        <v>0</v>
      </c>
      <c r="BL425" s="909">
        <v>6</v>
      </c>
      <c r="BM425" s="910" t="str">
        <f t="shared" si="1050"/>
        <v>BUKU PEMBANTU LS BENDAHARA</v>
      </c>
      <c r="BN425" s="911">
        <f t="shared" si="1023"/>
        <v>0</v>
      </c>
      <c r="BO425" s="910">
        <f t="shared" si="1003"/>
        <v>6</v>
      </c>
      <c r="BP425" s="912" t="str">
        <f t="shared" si="1051"/>
        <v>BUKU PEMBANTU LS BENDAHARA</v>
      </c>
      <c r="BQ425" s="913">
        <f t="shared" si="1024"/>
        <v>0</v>
      </c>
      <c r="BR425" s="702">
        <v>7</v>
      </c>
      <c r="BS425" s="650" t="str">
        <f t="shared" si="1052"/>
        <v>BUKU PEMBANTU UANG MUKA PERJADIN</v>
      </c>
      <c r="BT425" s="651">
        <f t="shared" si="1025"/>
        <v>0</v>
      </c>
      <c r="BU425" s="650">
        <f t="shared" si="1004"/>
        <v>7</v>
      </c>
      <c r="BV425" s="649" t="str">
        <f t="shared" si="1053"/>
        <v>BUKU PEMBANTU UANG MUKA PERJADIN</v>
      </c>
      <c r="BW425" s="709">
        <f t="shared" si="1026"/>
        <v>0</v>
      </c>
      <c r="BX425" s="873">
        <v>8</v>
      </c>
      <c r="BY425" s="874" t="str">
        <f t="shared" si="1054"/>
        <v>BUKU PEMBANTU PAJAK UP</v>
      </c>
      <c r="BZ425" s="875">
        <f t="shared" si="992"/>
        <v>0</v>
      </c>
      <c r="CA425" s="876">
        <f t="shared" si="1005"/>
        <v>8</v>
      </c>
      <c r="CB425" s="874" t="str">
        <f t="shared" si="1055"/>
        <v>BUKU PEMBANTU PAJAK UP</v>
      </c>
      <c r="CC425" s="877">
        <f t="shared" si="997"/>
        <v>0</v>
      </c>
      <c r="CD425" s="805">
        <v>9</v>
      </c>
      <c r="CE425" s="806" t="str">
        <f t="shared" si="1056"/>
        <v>BUKU PEMBANTU BUNGA REKENING</v>
      </c>
      <c r="CF425" s="807">
        <f t="shared" si="1027"/>
        <v>0</v>
      </c>
      <c r="CG425" s="806">
        <f t="shared" si="1006"/>
        <v>9</v>
      </c>
      <c r="CH425" s="806" t="str">
        <f t="shared" si="1057"/>
        <v>BUKU PEMBANTU BUNGA REKENING</v>
      </c>
      <c r="CI425" s="808">
        <f t="shared" si="1028"/>
        <v>0</v>
      </c>
      <c r="CJ425" s="835">
        <v>10</v>
      </c>
      <c r="CK425" s="836" t="str">
        <f t="shared" si="1058"/>
        <v>BUKU PEMBANTU PAJAK UP &amp; LS</v>
      </c>
      <c r="CL425" s="837">
        <f t="shared" si="1059"/>
        <v>0</v>
      </c>
      <c r="CM425" s="836">
        <f t="shared" si="1007"/>
        <v>10</v>
      </c>
      <c r="CN425" s="836" t="str">
        <f t="shared" si="1060"/>
        <v>BUKU PEMBANTU PAJAK UP &amp; LS</v>
      </c>
      <c r="CO425" s="838">
        <f t="shared" si="1061"/>
        <v>0</v>
      </c>
      <c r="CP425" s="786">
        <f t="shared" si="1062"/>
        <v>0</v>
      </c>
      <c r="CQ425" s="787">
        <f t="shared" si="1063"/>
        <v>0</v>
      </c>
      <c r="CR425" s="782">
        <f t="shared" si="1064"/>
        <v>0</v>
      </c>
      <c r="CS425" s="733">
        <v>11</v>
      </c>
      <c r="CT425" s="734" t="str">
        <f t="shared" si="1065"/>
        <v>BUKU PENGESAHAN BELANJA</v>
      </c>
      <c r="CU425" s="735">
        <f t="shared" si="1066"/>
        <v>0</v>
      </c>
      <c r="CV425" s="734">
        <f t="shared" si="1008"/>
        <v>11</v>
      </c>
      <c r="CW425" s="736" t="str">
        <f t="shared" si="1067"/>
        <v>BUKU PENGESAHAN BELANJA</v>
      </c>
      <c r="CX425" s="737">
        <f t="shared" si="1068"/>
        <v>0</v>
      </c>
      <c r="CY425" s="769">
        <v>12</v>
      </c>
      <c r="CZ425" s="770" t="str">
        <f t="shared" si="1029"/>
        <v>BUKU PENGEMBALIAN BELANJA</v>
      </c>
      <c r="DA425" s="771">
        <f t="shared" si="991"/>
        <v>0</v>
      </c>
      <c r="DB425" s="770">
        <f t="shared" si="1071"/>
        <v>12</v>
      </c>
      <c r="DC425" s="770" t="str">
        <f t="shared" si="1069"/>
        <v>BUKU PENGEMBALIAN BELANJA</v>
      </c>
      <c r="DD425" s="772">
        <f t="shared" si="1070"/>
        <v>0</v>
      </c>
    </row>
    <row r="426" spans="2:108" ht="11.25" customHeight="1" x14ac:dyDescent="0.2">
      <c r="B426" s="63"/>
      <c r="C426" s="690"/>
      <c r="D426" s="540"/>
      <c r="E426" s="650"/>
      <c r="F426" s="541"/>
      <c r="G426" s="649"/>
      <c r="H426" s="650"/>
      <c r="I426" s="542"/>
      <c r="J426" s="650"/>
      <c r="K426" s="650"/>
      <c r="L426" s="529"/>
      <c r="M426" s="543"/>
      <c r="N426" s="543"/>
      <c r="O426" s="651">
        <f t="shared" si="1030"/>
        <v>0</v>
      </c>
      <c r="P426" s="1090">
        <f t="shared" si="1031"/>
        <v>0</v>
      </c>
      <c r="Q426" s="641">
        <f t="shared" si="1009"/>
        <v>0</v>
      </c>
      <c r="R426" s="640">
        <v>1</v>
      </c>
      <c r="S426" s="640" t="str">
        <f t="shared" si="1010"/>
        <v>BUKU KAS UMUM</v>
      </c>
      <c r="T426" s="641">
        <f t="shared" si="1011"/>
        <v>0</v>
      </c>
      <c r="U426" s="641">
        <f t="shared" si="1012"/>
        <v>0</v>
      </c>
      <c r="V426" s="641">
        <f t="shared" si="1013"/>
        <v>0</v>
      </c>
      <c r="W426" s="1082">
        <f t="shared" si="1032"/>
        <v>0</v>
      </c>
      <c r="X426" s="641">
        <f t="shared" si="1014"/>
        <v>0</v>
      </c>
      <c r="Y426" s="640">
        <f t="shared" si="1033"/>
        <v>1</v>
      </c>
      <c r="Z426" s="640" t="str">
        <f t="shared" si="1015"/>
        <v>BUKU KAS UMUM</v>
      </c>
      <c r="AA426" s="1083">
        <f t="shared" si="1016"/>
        <v>0</v>
      </c>
      <c r="AB426" s="1055">
        <v>10</v>
      </c>
      <c r="AC426" s="1056" t="str">
        <f t="shared" si="1034"/>
        <v>BUKU PEMBANTU PAJAK UP &amp; LS</v>
      </c>
      <c r="AD426" s="1057">
        <f t="shared" si="1035"/>
        <v>0</v>
      </c>
      <c r="AE426" s="1057">
        <f t="shared" si="1036"/>
        <v>0</v>
      </c>
      <c r="AF426" s="1057">
        <f t="shared" si="1037"/>
        <v>0</v>
      </c>
      <c r="AG426" s="1057">
        <f t="shared" si="1038"/>
        <v>0</v>
      </c>
      <c r="AH426" s="1057">
        <f t="shared" si="1039"/>
        <v>0</v>
      </c>
      <c r="AI426" s="1058">
        <f t="shared" si="998"/>
        <v>10</v>
      </c>
      <c r="AJ426" s="1058" t="str">
        <f t="shared" si="1040"/>
        <v>BUKU PEMBANTU PAJAK UP &amp; LS</v>
      </c>
      <c r="AK426" s="1059">
        <f t="shared" si="1017"/>
        <v>0</v>
      </c>
      <c r="AL426" s="1014">
        <v>2</v>
      </c>
      <c r="AM426" s="1015" t="str">
        <f t="shared" si="1041"/>
        <v>BUKU PEMBANTU KAS TUNAI</v>
      </c>
      <c r="AN426" s="1016">
        <f t="shared" si="1018"/>
        <v>0</v>
      </c>
      <c r="AO426" s="1015">
        <f t="shared" si="999"/>
        <v>2</v>
      </c>
      <c r="AP426" s="1015" t="str">
        <f t="shared" si="1042"/>
        <v>BUKU PEMBANTU KAS TUNAI</v>
      </c>
      <c r="AQ426" s="1017">
        <f t="shared" si="993"/>
        <v>0</v>
      </c>
      <c r="AR426" s="979">
        <v>3</v>
      </c>
      <c r="AS426" s="980" t="str">
        <f t="shared" si="1043"/>
        <v>BUKU PEMBANTU BANK</v>
      </c>
      <c r="AT426" s="981">
        <f t="shared" si="1019"/>
        <v>0</v>
      </c>
      <c r="AU426" s="981">
        <f t="shared" si="1020"/>
        <v>0</v>
      </c>
      <c r="AV426" s="982">
        <f t="shared" si="1044"/>
        <v>0</v>
      </c>
      <c r="AW426" s="983">
        <f t="shared" si="1000"/>
        <v>3</v>
      </c>
      <c r="AX426" s="980" t="str">
        <f t="shared" si="1045"/>
        <v>BUKU PEMBANTU BANK</v>
      </c>
      <c r="AY426" s="984">
        <f t="shared" si="1021"/>
        <v>0</v>
      </c>
      <c r="AZ426" s="702">
        <v>4</v>
      </c>
      <c r="BA426" s="649" t="str">
        <f t="shared" si="1046"/>
        <v>BUKU PEMBANTU BPP</v>
      </c>
      <c r="BB426" s="651">
        <f t="shared" si="994"/>
        <v>0</v>
      </c>
      <c r="BC426" s="650">
        <f t="shared" si="1001"/>
        <v>4</v>
      </c>
      <c r="BD426" s="649" t="str">
        <f t="shared" si="1047"/>
        <v>BUKU PEMBANTU BPP</v>
      </c>
      <c r="BE426" s="709">
        <f t="shared" si="995"/>
        <v>0</v>
      </c>
      <c r="BF426" s="944">
        <v>5</v>
      </c>
      <c r="BG426" s="945" t="str">
        <f t="shared" si="1048"/>
        <v>BUKU PEMBANTU UANG PERSEDIAAN</v>
      </c>
      <c r="BH426" s="946">
        <f t="shared" si="1022"/>
        <v>0</v>
      </c>
      <c r="BI426" s="945">
        <f t="shared" si="1002"/>
        <v>5</v>
      </c>
      <c r="BJ426" s="947" t="str">
        <f t="shared" si="1049"/>
        <v>BUKU PEMBANTU UANG PERSEDIAAN</v>
      </c>
      <c r="BK426" s="948">
        <f t="shared" si="996"/>
        <v>0</v>
      </c>
      <c r="BL426" s="909">
        <v>6</v>
      </c>
      <c r="BM426" s="910" t="str">
        <f t="shared" si="1050"/>
        <v>BUKU PEMBANTU LS BENDAHARA</v>
      </c>
      <c r="BN426" s="911">
        <f t="shared" si="1023"/>
        <v>0</v>
      </c>
      <c r="BO426" s="910">
        <f t="shared" si="1003"/>
        <v>6</v>
      </c>
      <c r="BP426" s="912" t="str">
        <f t="shared" si="1051"/>
        <v>BUKU PEMBANTU LS BENDAHARA</v>
      </c>
      <c r="BQ426" s="913">
        <f t="shared" si="1024"/>
        <v>0</v>
      </c>
      <c r="BR426" s="702">
        <v>7</v>
      </c>
      <c r="BS426" s="650" t="str">
        <f t="shared" si="1052"/>
        <v>BUKU PEMBANTU UANG MUKA PERJADIN</v>
      </c>
      <c r="BT426" s="651">
        <f t="shared" si="1025"/>
        <v>0</v>
      </c>
      <c r="BU426" s="650">
        <f t="shared" si="1004"/>
        <v>7</v>
      </c>
      <c r="BV426" s="649" t="str">
        <f t="shared" si="1053"/>
        <v>BUKU PEMBANTU UANG MUKA PERJADIN</v>
      </c>
      <c r="BW426" s="709">
        <f t="shared" si="1026"/>
        <v>0</v>
      </c>
      <c r="BX426" s="873">
        <v>8</v>
      </c>
      <c r="BY426" s="874" t="str">
        <f t="shared" si="1054"/>
        <v>BUKU PEMBANTU PAJAK UP</v>
      </c>
      <c r="BZ426" s="875">
        <f t="shared" si="992"/>
        <v>0</v>
      </c>
      <c r="CA426" s="876">
        <f t="shared" si="1005"/>
        <v>8</v>
      </c>
      <c r="CB426" s="874" t="str">
        <f t="shared" si="1055"/>
        <v>BUKU PEMBANTU PAJAK UP</v>
      </c>
      <c r="CC426" s="877">
        <f t="shared" si="997"/>
        <v>0</v>
      </c>
      <c r="CD426" s="805">
        <v>9</v>
      </c>
      <c r="CE426" s="806" t="str">
        <f t="shared" si="1056"/>
        <v>BUKU PEMBANTU BUNGA REKENING</v>
      </c>
      <c r="CF426" s="807">
        <f t="shared" si="1027"/>
        <v>0</v>
      </c>
      <c r="CG426" s="806">
        <f t="shared" si="1006"/>
        <v>9</v>
      </c>
      <c r="CH426" s="806" t="str">
        <f t="shared" si="1057"/>
        <v>BUKU PEMBANTU BUNGA REKENING</v>
      </c>
      <c r="CI426" s="808">
        <f t="shared" si="1028"/>
        <v>0</v>
      </c>
      <c r="CJ426" s="835">
        <v>10</v>
      </c>
      <c r="CK426" s="836" t="str">
        <f t="shared" si="1058"/>
        <v>BUKU PEMBANTU PAJAK UP &amp; LS</v>
      </c>
      <c r="CL426" s="837">
        <f t="shared" si="1059"/>
        <v>0</v>
      </c>
      <c r="CM426" s="836">
        <f t="shared" si="1007"/>
        <v>10</v>
      </c>
      <c r="CN426" s="836" t="str">
        <f t="shared" si="1060"/>
        <v>BUKU PEMBANTU PAJAK UP &amp; LS</v>
      </c>
      <c r="CO426" s="838">
        <f t="shared" si="1061"/>
        <v>0</v>
      </c>
      <c r="CP426" s="786">
        <f t="shared" si="1062"/>
        <v>0</v>
      </c>
      <c r="CQ426" s="787">
        <f t="shared" si="1063"/>
        <v>0</v>
      </c>
      <c r="CR426" s="782">
        <f t="shared" si="1064"/>
        <v>0</v>
      </c>
      <c r="CS426" s="733">
        <v>11</v>
      </c>
      <c r="CT426" s="734" t="str">
        <f t="shared" si="1065"/>
        <v>BUKU PENGESAHAN BELANJA</v>
      </c>
      <c r="CU426" s="735">
        <f t="shared" si="1066"/>
        <v>0</v>
      </c>
      <c r="CV426" s="734">
        <f t="shared" si="1008"/>
        <v>11</v>
      </c>
      <c r="CW426" s="736" t="str">
        <f t="shared" si="1067"/>
        <v>BUKU PENGESAHAN BELANJA</v>
      </c>
      <c r="CX426" s="737">
        <f t="shared" si="1068"/>
        <v>0</v>
      </c>
      <c r="CY426" s="769">
        <v>12</v>
      </c>
      <c r="CZ426" s="770" t="str">
        <f t="shared" si="1029"/>
        <v>BUKU PENGEMBALIAN BELANJA</v>
      </c>
      <c r="DA426" s="771">
        <f t="shared" si="991"/>
        <v>0</v>
      </c>
      <c r="DB426" s="770">
        <f t="shared" si="1071"/>
        <v>12</v>
      </c>
      <c r="DC426" s="770" t="str">
        <f t="shared" si="1069"/>
        <v>BUKU PENGEMBALIAN BELANJA</v>
      </c>
      <c r="DD426" s="772">
        <f t="shared" si="1070"/>
        <v>0</v>
      </c>
    </row>
    <row r="427" spans="2:108" ht="11.25" customHeight="1" x14ac:dyDescent="0.2">
      <c r="B427" s="63"/>
      <c r="C427" s="690"/>
      <c r="D427" s="540"/>
      <c r="E427" s="650"/>
      <c r="F427" s="541"/>
      <c r="G427" s="649"/>
      <c r="H427" s="650"/>
      <c r="I427" s="542"/>
      <c r="J427" s="650"/>
      <c r="K427" s="650"/>
      <c r="L427" s="529"/>
      <c r="M427" s="543"/>
      <c r="N427" s="543"/>
      <c r="O427" s="651">
        <f t="shared" si="1030"/>
        <v>0</v>
      </c>
      <c r="P427" s="1090">
        <f t="shared" si="1031"/>
        <v>0</v>
      </c>
      <c r="Q427" s="641">
        <f t="shared" si="1009"/>
        <v>0</v>
      </c>
      <c r="R427" s="640">
        <v>1</v>
      </c>
      <c r="S427" s="640" t="str">
        <f t="shared" si="1010"/>
        <v>BUKU KAS UMUM</v>
      </c>
      <c r="T427" s="641">
        <f t="shared" si="1011"/>
        <v>0</v>
      </c>
      <c r="U427" s="641">
        <f t="shared" si="1012"/>
        <v>0</v>
      </c>
      <c r="V427" s="641">
        <f t="shared" si="1013"/>
        <v>0</v>
      </c>
      <c r="W427" s="1082">
        <f t="shared" si="1032"/>
        <v>0</v>
      </c>
      <c r="X427" s="641">
        <f t="shared" si="1014"/>
        <v>0</v>
      </c>
      <c r="Y427" s="640">
        <f t="shared" si="1033"/>
        <v>1</v>
      </c>
      <c r="Z427" s="640" t="str">
        <f t="shared" si="1015"/>
        <v>BUKU KAS UMUM</v>
      </c>
      <c r="AA427" s="1083">
        <f t="shared" si="1016"/>
        <v>0</v>
      </c>
      <c r="AB427" s="1055">
        <v>10</v>
      </c>
      <c r="AC427" s="1056" t="str">
        <f t="shared" si="1034"/>
        <v>BUKU PEMBANTU PAJAK UP &amp; LS</v>
      </c>
      <c r="AD427" s="1057">
        <f t="shared" si="1035"/>
        <v>0</v>
      </c>
      <c r="AE427" s="1057">
        <f t="shared" si="1036"/>
        <v>0</v>
      </c>
      <c r="AF427" s="1057">
        <f t="shared" si="1037"/>
        <v>0</v>
      </c>
      <c r="AG427" s="1057">
        <f t="shared" si="1038"/>
        <v>0</v>
      </c>
      <c r="AH427" s="1057">
        <f t="shared" si="1039"/>
        <v>0</v>
      </c>
      <c r="AI427" s="1058">
        <f t="shared" si="998"/>
        <v>10</v>
      </c>
      <c r="AJ427" s="1058" t="str">
        <f t="shared" si="1040"/>
        <v>BUKU PEMBANTU PAJAK UP &amp; LS</v>
      </c>
      <c r="AK427" s="1059">
        <f t="shared" si="1017"/>
        <v>0</v>
      </c>
      <c r="AL427" s="1014">
        <v>2</v>
      </c>
      <c r="AM427" s="1015" t="str">
        <f t="shared" si="1041"/>
        <v>BUKU PEMBANTU KAS TUNAI</v>
      </c>
      <c r="AN427" s="1016">
        <f t="shared" si="1018"/>
        <v>0</v>
      </c>
      <c r="AO427" s="1015">
        <f t="shared" si="999"/>
        <v>2</v>
      </c>
      <c r="AP427" s="1015" t="str">
        <f t="shared" si="1042"/>
        <v>BUKU PEMBANTU KAS TUNAI</v>
      </c>
      <c r="AQ427" s="1017">
        <f t="shared" si="993"/>
        <v>0</v>
      </c>
      <c r="AR427" s="979">
        <v>3</v>
      </c>
      <c r="AS427" s="980" t="str">
        <f t="shared" si="1043"/>
        <v>BUKU PEMBANTU BANK</v>
      </c>
      <c r="AT427" s="981">
        <f t="shared" si="1019"/>
        <v>0</v>
      </c>
      <c r="AU427" s="981">
        <f t="shared" si="1020"/>
        <v>0</v>
      </c>
      <c r="AV427" s="982">
        <f t="shared" si="1044"/>
        <v>0</v>
      </c>
      <c r="AW427" s="983">
        <f t="shared" si="1000"/>
        <v>3</v>
      </c>
      <c r="AX427" s="980" t="str">
        <f t="shared" si="1045"/>
        <v>BUKU PEMBANTU BANK</v>
      </c>
      <c r="AY427" s="984">
        <f t="shared" si="1021"/>
        <v>0</v>
      </c>
      <c r="AZ427" s="702">
        <v>4</v>
      </c>
      <c r="BA427" s="649" t="str">
        <f t="shared" si="1046"/>
        <v>BUKU PEMBANTU BPP</v>
      </c>
      <c r="BB427" s="651">
        <f t="shared" si="994"/>
        <v>0</v>
      </c>
      <c r="BC427" s="650">
        <f t="shared" si="1001"/>
        <v>4</v>
      </c>
      <c r="BD427" s="649" t="str">
        <f t="shared" si="1047"/>
        <v>BUKU PEMBANTU BPP</v>
      </c>
      <c r="BE427" s="709">
        <f t="shared" si="995"/>
        <v>0</v>
      </c>
      <c r="BF427" s="944">
        <v>5</v>
      </c>
      <c r="BG427" s="945" t="str">
        <f t="shared" si="1048"/>
        <v>BUKU PEMBANTU UANG PERSEDIAAN</v>
      </c>
      <c r="BH427" s="946">
        <f t="shared" si="1022"/>
        <v>0</v>
      </c>
      <c r="BI427" s="945">
        <f t="shared" si="1002"/>
        <v>5</v>
      </c>
      <c r="BJ427" s="947" t="str">
        <f t="shared" si="1049"/>
        <v>BUKU PEMBANTU UANG PERSEDIAAN</v>
      </c>
      <c r="BK427" s="948">
        <f t="shared" si="996"/>
        <v>0</v>
      </c>
      <c r="BL427" s="909">
        <v>6</v>
      </c>
      <c r="BM427" s="910" t="str">
        <f t="shared" si="1050"/>
        <v>BUKU PEMBANTU LS BENDAHARA</v>
      </c>
      <c r="BN427" s="911">
        <f t="shared" si="1023"/>
        <v>0</v>
      </c>
      <c r="BO427" s="910">
        <f t="shared" si="1003"/>
        <v>6</v>
      </c>
      <c r="BP427" s="912" t="str">
        <f t="shared" si="1051"/>
        <v>BUKU PEMBANTU LS BENDAHARA</v>
      </c>
      <c r="BQ427" s="913">
        <f t="shared" si="1024"/>
        <v>0</v>
      </c>
      <c r="BR427" s="702">
        <v>7</v>
      </c>
      <c r="BS427" s="650" t="str">
        <f t="shared" si="1052"/>
        <v>BUKU PEMBANTU UANG MUKA PERJADIN</v>
      </c>
      <c r="BT427" s="651">
        <f t="shared" si="1025"/>
        <v>0</v>
      </c>
      <c r="BU427" s="650">
        <f t="shared" si="1004"/>
        <v>7</v>
      </c>
      <c r="BV427" s="649" t="str">
        <f t="shared" si="1053"/>
        <v>BUKU PEMBANTU UANG MUKA PERJADIN</v>
      </c>
      <c r="BW427" s="709">
        <f t="shared" si="1026"/>
        <v>0</v>
      </c>
      <c r="BX427" s="873">
        <v>8</v>
      </c>
      <c r="BY427" s="874" t="str">
        <f t="shared" si="1054"/>
        <v>BUKU PEMBANTU PAJAK UP</v>
      </c>
      <c r="BZ427" s="875">
        <f t="shared" si="992"/>
        <v>0</v>
      </c>
      <c r="CA427" s="876">
        <f t="shared" si="1005"/>
        <v>8</v>
      </c>
      <c r="CB427" s="874" t="str">
        <f t="shared" si="1055"/>
        <v>BUKU PEMBANTU PAJAK UP</v>
      </c>
      <c r="CC427" s="877">
        <f t="shared" si="997"/>
        <v>0</v>
      </c>
      <c r="CD427" s="805">
        <v>9</v>
      </c>
      <c r="CE427" s="806" t="str">
        <f t="shared" si="1056"/>
        <v>BUKU PEMBANTU BUNGA REKENING</v>
      </c>
      <c r="CF427" s="807">
        <f t="shared" si="1027"/>
        <v>0</v>
      </c>
      <c r="CG427" s="806">
        <f t="shared" si="1006"/>
        <v>9</v>
      </c>
      <c r="CH427" s="806" t="str">
        <f t="shared" si="1057"/>
        <v>BUKU PEMBANTU BUNGA REKENING</v>
      </c>
      <c r="CI427" s="808">
        <f t="shared" si="1028"/>
        <v>0</v>
      </c>
      <c r="CJ427" s="835">
        <v>10</v>
      </c>
      <c r="CK427" s="836" t="str">
        <f t="shared" si="1058"/>
        <v>BUKU PEMBANTU PAJAK UP &amp; LS</v>
      </c>
      <c r="CL427" s="837">
        <f t="shared" si="1059"/>
        <v>0</v>
      </c>
      <c r="CM427" s="836">
        <f t="shared" si="1007"/>
        <v>10</v>
      </c>
      <c r="CN427" s="836" t="str">
        <f t="shared" si="1060"/>
        <v>BUKU PEMBANTU PAJAK UP &amp; LS</v>
      </c>
      <c r="CO427" s="838">
        <f t="shared" si="1061"/>
        <v>0</v>
      </c>
      <c r="CP427" s="786">
        <f t="shared" si="1062"/>
        <v>0</v>
      </c>
      <c r="CQ427" s="787">
        <f t="shared" si="1063"/>
        <v>0</v>
      </c>
      <c r="CR427" s="782">
        <f t="shared" si="1064"/>
        <v>0</v>
      </c>
      <c r="CS427" s="733">
        <v>11</v>
      </c>
      <c r="CT427" s="734" t="str">
        <f t="shared" si="1065"/>
        <v>BUKU PENGESAHAN BELANJA</v>
      </c>
      <c r="CU427" s="735">
        <f t="shared" si="1066"/>
        <v>0</v>
      </c>
      <c r="CV427" s="734">
        <f t="shared" si="1008"/>
        <v>11</v>
      </c>
      <c r="CW427" s="736" t="str">
        <f t="shared" si="1067"/>
        <v>BUKU PENGESAHAN BELANJA</v>
      </c>
      <c r="CX427" s="737">
        <f t="shared" si="1068"/>
        <v>0</v>
      </c>
      <c r="CY427" s="769">
        <v>12</v>
      </c>
      <c r="CZ427" s="770" t="str">
        <f t="shared" si="1029"/>
        <v>BUKU PENGEMBALIAN BELANJA</v>
      </c>
      <c r="DA427" s="771">
        <f t="shared" si="991"/>
        <v>0</v>
      </c>
      <c r="DB427" s="770">
        <f t="shared" si="1071"/>
        <v>12</v>
      </c>
      <c r="DC427" s="770" t="str">
        <f t="shared" si="1069"/>
        <v>BUKU PENGEMBALIAN BELANJA</v>
      </c>
      <c r="DD427" s="772">
        <f t="shared" si="1070"/>
        <v>0</v>
      </c>
    </row>
    <row r="428" spans="2:108" ht="11.25" customHeight="1" x14ac:dyDescent="0.2">
      <c r="B428" s="63"/>
      <c r="C428" s="690"/>
      <c r="D428" s="540"/>
      <c r="E428" s="650"/>
      <c r="F428" s="541"/>
      <c r="G428" s="649"/>
      <c r="H428" s="650"/>
      <c r="I428" s="542"/>
      <c r="J428" s="650"/>
      <c r="K428" s="650"/>
      <c r="L428" s="529"/>
      <c r="M428" s="543"/>
      <c r="N428" s="543"/>
      <c r="O428" s="651">
        <f t="shared" si="1030"/>
        <v>0</v>
      </c>
      <c r="P428" s="1090">
        <f t="shared" si="1031"/>
        <v>0</v>
      </c>
      <c r="Q428" s="641">
        <f t="shared" si="1009"/>
        <v>0</v>
      </c>
      <c r="R428" s="640">
        <v>1</v>
      </c>
      <c r="S428" s="640" t="str">
        <f t="shared" si="1010"/>
        <v>BUKU KAS UMUM</v>
      </c>
      <c r="T428" s="641">
        <f t="shared" si="1011"/>
        <v>0</v>
      </c>
      <c r="U428" s="641">
        <f t="shared" si="1012"/>
        <v>0</v>
      </c>
      <c r="V428" s="641">
        <f t="shared" si="1013"/>
        <v>0</v>
      </c>
      <c r="W428" s="1082">
        <f t="shared" si="1032"/>
        <v>0</v>
      </c>
      <c r="X428" s="641">
        <f t="shared" si="1014"/>
        <v>0</v>
      </c>
      <c r="Y428" s="640">
        <f t="shared" si="1033"/>
        <v>1</v>
      </c>
      <c r="Z428" s="640" t="str">
        <f t="shared" si="1015"/>
        <v>BUKU KAS UMUM</v>
      </c>
      <c r="AA428" s="1083">
        <f t="shared" si="1016"/>
        <v>0</v>
      </c>
      <c r="AB428" s="1055">
        <v>10</v>
      </c>
      <c r="AC428" s="1056" t="str">
        <f t="shared" si="1034"/>
        <v>BUKU PEMBANTU PAJAK UP &amp; LS</v>
      </c>
      <c r="AD428" s="1057">
        <f t="shared" si="1035"/>
        <v>0</v>
      </c>
      <c r="AE428" s="1057">
        <f t="shared" si="1036"/>
        <v>0</v>
      </c>
      <c r="AF428" s="1057">
        <f t="shared" si="1037"/>
        <v>0</v>
      </c>
      <c r="AG428" s="1057">
        <f t="shared" si="1038"/>
        <v>0</v>
      </c>
      <c r="AH428" s="1057">
        <f t="shared" si="1039"/>
        <v>0</v>
      </c>
      <c r="AI428" s="1058">
        <f t="shared" si="998"/>
        <v>10</v>
      </c>
      <c r="AJ428" s="1058" t="str">
        <f t="shared" si="1040"/>
        <v>BUKU PEMBANTU PAJAK UP &amp; LS</v>
      </c>
      <c r="AK428" s="1059">
        <f t="shared" si="1017"/>
        <v>0</v>
      </c>
      <c r="AL428" s="1014">
        <v>2</v>
      </c>
      <c r="AM428" s="1015" t="str">
        <f t="shared" si="1041"/>
        <v>BUKU PEMBANTU KAS TUNAI</v>
      </c>
      <c r="AN428" s="1016">
        <f t="shared" si="1018"/>
        <v>0</v>
      </c>
      <c r="AO428" s="1015">
        <f t="shared" si="999"/>
        <v>2</v>
      </c>
      <c r="AP428" s="1015" t="str">
        <f t="shared" si="1042"/>
        <v>BUKU PEMBANTU KAS TUNAI</v>
      </c>
      <c r="AQ428" s="1017">
        <f t="shared" si="993"/>
        <v>0</v>
      </c>
      <c r="AR428" s="979">
        <v>3</v>
      </c>
      <c r="AS428" s="980" t="str">
        <f t="shared" si="1043"/>
        <v>BUKU PEMBANTU BANK</v>
      </c>
      <c r="AT428" s="981">
        <f t="shared" si="1019"/>
        <v>0</v>
      </c>
      <c r="AU428" s="981">
        <f t="shared" si="1020"/>
        <v>0</v>
      </c>
      <c r="AV428" s="982">
        <f t="shared" si="1044"/>
        <v>0</v>
      </c>
      <c r="AW428" s="983">
        <f t="shared" si="1000"/>
        <v>3</v>
      </c>
      <c r="AX428" s="980" t="str">
        <f t="shared" si="1045"/>
        <v>BUKU PEMBANTU BANK</v>
      </c>
      <c r="AY428" s="984">
        <f t="shared" si="1021"/>
        <v>0</v>
      </c>
      <c r="AZ428" s="702">
        <v>4</v>
      </c>
      <c r="BA428" s="649" t="str">
        <f t="shared" si="1046"/>
        <v>BUKU PEMBANTU BPP</v>
      </c>
      <c r="BB428" s="651">
        <f t="shared" si="994"/>
        <v>0</v>
      </c>
      <c r="BC428" s="650">
        <f t="shared" si="1001"/>
        <v>4</v>
      </c>
      <c r="BD428" s="649" t="str">
        <f t="shared" si="1047"/>
        <v>BUKU PEMBANTU BPP</v>
      </c>
      <c r="BE428" s="709">
        <f t="shared" si="995"/>
        <v>0</v>
      </c>
      <c r="BF428" s="944">
        <v>5</v>
      </c>
      <c r="BG428" s="945" t="str">
        <f t="shared" si="1048"/>
        <v>BUKU PEMBANTU UANG PERSEDIAAN</v>
      </c>
      <c r="BH428" s="946">
        <f t="shared" si="1022"/>
        <v>0</v>
      </c>
      <c r="BI428" s="945">
        <f t="shared" si="1002"/>
        <v>5</v>
      </c>
      <c r="BJ428" s="947" t="str">
        <f t="shared" si="1049"/>
        <v>BUKU PEMBANTU UANG PERSEDIAAN</v>
      </c>
      <c r="BK428" s="948">
        <f t="shared" si="996"/>
        <v>0</v>
      </c>
      <c r="BL428" s="909">
        <v>6</v>
      </c>
      <c r="BM428" s="910" t="str">
        <f t="shared" si="1050"/>
        <v>BUKU PEMBANTU LS BENDAHARA</v>
      </c>
      <c r="BN428" s="911">
        <f t="shared" si="1023"/>
        <v>0</v>
      </c>
      <c r="BO428" s="910">
        <f t="shared" si="1003"/>
        <v>6</v>
      </c>
      <c r="BP428" s="912" t="str">
        <f t="shared" si="1051"/>
        <v>BUKU PEMBANTU LS BENDAHARA</v>
      </c>
      <c r="BQ428" s="913">
        <f t="shared" si="1024"/>
        <v>0</v>
      </c>
      <c r="BR428" s="702">
        <v>7</v>
      </c>
      <c r="BS428" s="650" t="str">
        <f t="shared" si="1052"/>
        <v>BUKU PEMBANTU UANG MUKA PERJADIN</v>
      </c>
      <c r="BT428" s="651">
        <f t="shared" si="1025"/>
        <v>0</v>
      </c>
      <c r="BU428" s="650">
        <f t="shared" si="1004"/>
        <v>7</v>
      </c>
      <c r="BV428" s="649" t="str">
        <f t="shared" si="1053"/>
        <v>BUKU PEMBANTU UANG MUKA PERJADIN</v>
      </c>
      <c r="BW428" s="709">
        <f t="shared" si="1026"/>
        <v>0</v>
      </c>
      <c r="BX428" s="873">
        <v>8</v>
      </c>
      <c r="BY428" s="874" t="str">
        <f t="shared" si="1054"/>
        <v>BUKU PEMBANTU PAJAK UP</v>
      </c>
      <c r="BZ428" s="875">
        <f t="shared" si="992"/>
        <v>0</v>
      </c>
      <c r="CA428" s="876">
        <f t="shared" si="1005"/>
        <v>8</v>
      </c>
      <c r="CB428" s="874" t="str">
        <f t="shared" si="1055"/>
        <v>BUKU PEMBANTU PAJAK UP</v>
      </c>
      <c r="CC428" s="877">
        <f t="shared" si="997"/>
        <v>0</v>
      </c>
      <c r="CD428" s="805">
        <v>9</v>
      </c>
      <c r="CE428" s="806" t="str">
        <f t="shared" si="1056"/>
        <v>BUKU PEMBANTU BUNGA REKENING</v>
      </c>
      <c r="CF428" s="807">
        <f t="shared" si="1027"/>
        <v>0</v>
      </c>
      <c r="CG428" s="806">
        <f t="shared" si="1006"/>
        <v>9</v>
      </c>
      <c r="CH428" s="806" t="str">
        <f t="shared" si="1057"/>
        <v>BUKU PEMBANTU BUNGA REKENING</v>
      </c>
      <c r="CI428" s="808">
        <f t="shared" si="1028"/>
        <v>0</v>
      </c>
      <c r="CJ428" s="835">
        <v>10</v>
      </c>
      <c r="CK428" s="836" t="str">
        <f t="shared" si="1058"/>
        <v>BUKU PEMBANTU PAJAK UP &amp; LS</v>
      </c>
      <c r="CL428" s="837">
        <f t="shared" si="1059"/>
        <v>0</v>
      </c>
      <c r="CM428" s="836">
        <f t="shared" si="1007"/>
        <v>10</v>
      </c>
      <c r="CN428" s="836" t="str">
        <f t="shared" si="1060"/>
        <v>BUKU PEMBANTU PAJAK UP &amp; LS</v>
      </c>
      <c r="CO428" s="838">
        <f t="shared" si="1061"/>
        <v>0</v>
      </c>
      <c r="CP428" s="786">
        <f t="shared" si="1062"/>
        <v>0</v>
      </c>
      <c r="CQ428" s="787">
        <f t="shared" si="1063"/>
        <v>0</v>
      </c>
      <c r="CR428" s="782">
        <f t="shared" si="1064"/>
        <v>0</v>
      </c>
      <c r="CS428" s="733">
        <v>11</v>
      </c>
      <c r="CT428" s="734" t="str">
        <f t="shared" si="1065"/>
        <v>BUKU PENGESAHAN BELANJA</v>
      </c>
      <c r="CU428" s="735">
        <f t="shared" si="1066"/>
        <v>0</v>
      </c>
      <c r="CV428" s="734">
        <f t="shared" si="1008"/>
        <v>11</v>
      </c>
      <c r="CW428" s="736" t="str">
        <f t="shared" si="1067"/>
        <v>BUKU PENGESAHAN BELANJA</v>
      </c>
      <c r="CX428" s="737">
        <f t="shared" si="1068"/>
        <v>0</v>
      </c>
      <c r="CY428" s="769">
        <v>12</v>
      </c>
      <c r="CZ428" s="770" t="str">
        <f t="shared" si="1029"/>
        <v>BUKU PENGEMBALIAN BELANJA</v>
      </c>
      <c r="DA428" s="771">
        <f t="shared" si="991"/>
        <v>0</v>
      </c>
      <c r="DB428" s="770">
        <f t="shared" si="1071"/>
        <v>12</v>
      </c>
      <c r="DC428" s="770" t="str">
        <f t="shared" si="1069"/>
        <v>BUKU PENGEMBALIAN BELANJA</v>
      </c>
      <c r="DD428" s="772">
        <f t="shared" si="1070"/>
        <v>0</v>
      </c>
    </row>
    <row r="429" spans="2:108" ht="11.25" customHeight="1" x14ac:dyDescent="0.2">
      <c r="B429" s="63"/>
      <c r="C429" s="690"/>
      <c r="D429" s="540"/>
      <c r="E429" s="650"/>
      <c r="F429" s="541"/>
      <c r="G429" s="649"/>
      <c r="H429" s="650"/>
      <c r="I429" s="542"/>
      <c r="J429" s="650"/>
      <c r="K429" s="650"/>
      <c r="L429" s="529"/>
      <c r="M429" s="543"/>
      <c r="N429" s="543"/>
      <c r="O429" s="651">
        <f t="shared" si="1030"/>
        <v>0</v>
      </c>
      <c r="P429" s="1090">
        <f t="shared" si="1031"/>
        <v>0</v>
      </c>
      <c r="Q429" s="641">
        <f t="shared" si="1009"/>
        <v>0</v>
      </c>
      <c r="R429" s="640">
        <v>1</v>
      </c>
      <c r="S429" s="640" t="str">
        <f t="shared" si="1010"/>
        <v>BUKU KAS UMUM</v>
      </c>
      <c r="T429" s="641">
        <f t="shared" si="1011"/>
        <v>0</v>
      </c>
      <c r="U429" s="641">
        <f t="shared" si="1012"/>
        <v>0</v>
      </c>
      <c r="V429" s="641">
        <f t="shared" si="1013"/>
        <v>0</v>
      </c>
      <c r="W429" s="1082">
        <f t="shared" si="1032"/>
        <v>0</v>
      </c>
      <c r="X429" s="641">
        <f t="shared" si="1014"/>
        <v>0</v>
      </c>
      <c r="Y429" s="640">
        <f t="shared" si="1033"/>
        <v>1</v>
      </c>
      <c r="Z429" s="640" t="str">
        <f t="shared" si="1015"/>
        <v>BUKU KAS UMUM</v>
      </c>
      <c r="AA429" s="1083">
        <f t="shared" si="1016"/>
        <v>0</v>
      </c>
      <c r="AB429" s="1055">
        <v>10</v>
      </c>
      <c r="AC429" s="1056" t="str">
        <f t="shared" si="1034"/>
        <v>BUKU PEMBANTU PAJAK UP &amp; LS</v>
      </c>
      <c r="AD429" s="1057">
        <f t="shared" si="1035"/>
        <v>0</v>
      </c>
      <c r="AE429" s="1057">
        <f t="shared" si="1036"/>
        <v>0</v>
      </c>
      <c r="AF429" s="1057">
        <f t="shared" si="1037"/>
        <v>0</v>
      </c>
      <c r="AG429" s="1057">
        <f t="shared" si="1038"/>
        <v>0</v>
      </c>
      <c r="AH429" s="1057">
        <f t="shared" si="1039"/>
        <v>0</v>
      </c>
      <c r="AI429" s="1058">
        <f t="shared" si="998"/>
        <v>10</v>
      </c>
      <c r="AJ429" s="1058" t="str">
        <f t="shared" si="1040"/>
        <v>BUKU PEMBANTU PAJAK UP &amp; LS</v>
      </c>
      <c r="AK429" s="1059">
        <f t="shared" si="1017"/>
        <v>0</v>
      </c>
      <c r="AL429" s="1014">
        <v>2</v>
      </c>
      <c r="AM429" s="1015" t="str">
        <f t="shared" si="1041"/>
        <v>BUKU PEMBANTU KAS TUNAI</v>
      </c>
      <c r="AN429" s="1016">
        <f t="shared" si="1018"/>
        <v>0</v>
      </c>
      <c r="AO429" s="1015">
        <f t="shared" si="999"/>
        <v>2</v>
      </c>
      <c r="AP429" s="1015" t="str">
        <f t="shared" si="1042"/>
        <v>BUKU PEMBANTU KAS TUNAI</v>
      </c>
      <c r="AQ429" s="1017">
        <f t="shared" si="993"/>
        <v>0</v>
      </c>
      <c r="AR429" s="979">
        <v>3</v>
      </c>
      <c r="AS429" s="980" t="str">
        <f t="shared" si="1043"/>
        <v>BUKU PEMBANTU BANK</v>
      </c>
      <c r="AT429" s="981">
        <f t="shared" si="1019"/>
        <v>0</v>
      </c>
      <c r="AU429" s="981">
        <f t="shared" si="1020"/>
        <v>0</v>
      </c>
      <c r="AV429" s="982">
        <f t="shared" si="1044"/>
        <v>0</v>
      </c>
      <c r="AW429" s="983">
        <f t="shared" si="1000"/>
        <v>3</v>
      </c>
      <c r="AX429" s="980" t="str">
        <f t="shared" si="1045"/>
        <v>BUKU PEMBANTU BANK</v>
      </c>
      <c r="AY429" s="984">
        <f t="shared" si="1021"/>
        <v>0</v>
      </c>
      <c r="AZ429" s="702">
        <v>4</v>
      </c>
      <c r="BA429" s="649" t="str">
        <f t="shared" si="1046"/>
        <v>BUKU PEMBANTU BPP</v>
      </c>
      <c r="BB429" s="651">
        <f t="shared" si="994"/>
        <v>0</v>
      </c>
      <c r="BC429" s="650">
        <f t="shared" si="1001"/>
        <v>4</v>
      </c>
      <c r="BD429" s="649" t="str">
        <f t="shared" si="1047"/>
        <v>BUKU PEMBANTU BPP</v>
      </c>
      <c r="BE429" s="709">
        <f t="shared" si="995"/>
        <v>0</v>
      </c>
      <c r="BF429" s="944">
        <v>5</v>
      </c>
      <c r="BG429" s="945" t="str">
        <f t="shared" si="1048"/>
        <v>BUKU PEMBANTU UANG PERSEDIAAN</v>
      </c>
      <c r="BH429" s="946">
        <f t="shared" si="1022"/>
        <v>0</v>
      </c>
      <c r="BI429" s="945">
        <f t="shared" si="1002"/>
        <v>5</v>
      </c>
      <c r="BJ429" s="947" t="str">
        <f t="shared" si="1049"/>
        <v>BUKU PEMBANTU UANG PERSEDIAAN</v>
      </c>
      <c r="BK429" s="948">
        <f t="shared" si="996"/>
        <v>0</v>
      </c>
      <c r="BL429" s="909">
        <v>6</v>
      </c>
      <c r="BM429" s="910" t="str">
        <f t="shared" si="1050"/>
        <v>BUKU PEMBANTU LS BENDAHARA</v>
      </c>
      <c r="BN429" s="911">
        <f t="shared" si="1023"/>
        <v>0</v>
      </c>
      <c r="BO429" s="910">
        <f t="shared" si="1003"/>
        <v>6</v>
      </c>
      <c r="BP429" s="912" t="str">
        <f t="shared" si="1051"/>
        <v>BUKU PEMBANTU LS BENDAHARA</v>
      </c>
      <c r="BQ429" s="913">
        <f t="shared" si="1024"/>
        <v>0</v>
      </c>
      <c r="BR429" s="702">
        <v>7</v>
      </c>
      <c r="BS429" s="650" t="str">
        <f t="shared" si="1052"/>
        <v>BUKU PEMBANTU UANG MUKA PERJADIN</v>
      </c>
      <c r="BT429" s="651">
        <f t="shared" si="1025"/>
        <v>0</v>
      </c>
      <c r="BU429" s="650">
        <f t="shared" si="1004"/>
        <v>7</v>
      </c>
      <c r="BV429" s="649" t="str">
        <f t="shared" si="1053"/>
        <v>BUKU PEMBANTU UANG MUKA PERJADIN</v>
      </c>
      <c r="BW429" s="709">
        <f t="shared" si="1026"/>
        <v>0</v>
      </c>
      <c r="BX429" s="873">
        <v>8</v>
      </c>
      <c r="BY429" s="874" t="str">
        <f t="shared" si="1054"/>
        <v>BUKU PEMBANTU PAJAK UP</v>
      </c>
      <c r="BZ429" s="875">
        <f t="shared" si="992"/>
        <v>0</v>
      </c>
      <c r="CA429" s="876">
        <f t="shared" si="1005"/>
        <v>8</v>
      </c>
      <c r="CB429" s="874" t="str">
        <f t="shared" si="1055"/>
        <v>BUKU PEMBANTU PAJAK UP</v>
      </c>
      <c r="CC429" s="877">
        <f t="shared" si="997"/>
        <v>0</v>
      </c>
      <c r="CD429" s="805">
        <v>9</v>
      </c>
      <c r="CE429" s="806" t="str">
        <f t="shared" si="1056"/>
        <v>BUKU PEMBANTU BUNGA REKENING</v>
      </c>
      <c r="CF429" s="807">
        <f t="shared" si="1027"/>
        <v>0</v>
      </c>
      <c r="CG429" s="806">
        <f t="shared" si="1006"/>
        <v>9</v>
      </c>
      <c r="CH429" s="806" t="str">
        <f t="shared" si="1057"/>
        <v>BUKU PEMBANTU BUNGA REKENING</v>
      </c>
      <c r="CI429" s="808">
        <f t="shared" si="1028"/>
        <v>0</v>
      </c>
      <c r="CJ429" s="835">
        <v>10</v>
      </c>
      <c r="CK429" s="836" t="str">
        <f t="shared" si="1058"/>
        <v>BUKU PEMBANTU PAJAK UP &amp; LS</v>
      </c>
      <c r="CL429" s="837">
        <f t="shared" si="1059"/>
        <v>0</v>
      </c>
      <c r="CM429" s="836">
        <f t="shared" si="1007"/>
        <v>10</v>
      </c>
      <c r="CN429" s="836" t="str">
        <f t="shared" si="1060"/>
        <v>BUKU PEMBANTU PAJAK UP &amp; LS</v>
      </c>
      <c r="CO429" s="838">
        <f t="shared" si="1061"/>
        <v>0</v>
      </c>
      <c r="CP429" s="786">
        <f t="shared" si="1062"/>
        <v>0</v>
      </c>
      <c r="CQ429" s="787">
        <f t="shared" si="1063"/>
        <v>0</v>
      </c>
      <c r="CR429" s="782">
        <f t="shared" si="1064"/>
        <v>0</v>
      </c>
      <c r="CS429" s="733">
        <v>11</v>
      </c>
      <c r="CT429" s="734" t="str">
        <f t="shared" si="1065"/>
        <v>BUKU PENGESAHAN BELANJA</v>
      </c>
      <c r="CU429" s="735">
        <f t="shared" si="1066"/>
        <v>0</v>
      </c>
      <c r="CV429" s="734">
        <f t="shared" si="1008"/>
        <v>11</v>
      </c>
      <c r="CW429" s="736" t="str">
        <f t="shared" si="1067"/>
        <v>BUKU PENGESAHAN BELANJA</v>
      </c>
      <c r="CX429" s="737">
        <f t="shared" si="1068"/>
        <v>0</v>
      </c>
      <c r="CY429" s="769">
        <v>12</v>
      </c>
      <c r="CZ429" s="770" t="str">
        <f t="shared" si="1029"/>
        <v>BUKU PENGEMBALIAN BELANJA</v>
      </c>
      <c r="DA429" s="771">
        <f t="shared" si="991"/>
        <v>0</v>
      </c>
      <c r="DB429" s="770">
        <f t="shared" si="1071"/>
        <v>12</v>
      </c>
      <c r="DC429" s="770" t="str">
        <f t="shared" si="1069"/>
        <v>BUKU PENGEMBALIAN BELANJA</v>
      </c>
      <c r="DD429" s="772">
        <f t="shared" si="1070"/>
        <v>0</v>
      </c>
    </row>
    <row r="430" spans="2:108" ht="11.25" customHeight="1" x14ac:dyDescent="0.2">
      <c r="B430" s="63"/>
      <c r="C430" s="690"/>
      <c r="D430" s="540"/>
      <c r="E430" s="650"/>
      <c r="F430" s="541"/>
      <c r="G430" s="649"/>
      <c r="H430" s="650"/>
      <c r="I430" s="542"/>
      <c r="J430" s="650"/>
      <c r="K430" s="650"/>
      <c r="L430" s="529"/>
      <c r="M430" s="543"/>
      <c r="N430" s="543"/>
      <c r="O430" s="651">
        <f t="shared" si="1030"/>
        <v>0</v>
      </c>
      <c r="P430" s="1090">
        <f t="shared" si="1031"/>
        <v>0</v>
      </c>
      <c r="Q430" s="641">
        <f t="shared" si="1009"/>
        <v>0</v>
      </c>
      <c r="R430" s="640">
        <v>1</v>
      </c>
      <c r="S430" s="640" t="str">
        <f t="shared" si="1010"/>
        <v>BUKU KAS UMUM</v>
      </c>
      <c r="T430" s="641">
        <f t="shared" si="1011"/>
        <v>0</v>
      </c>
      <c r="U430" s="641">
        <f t="shared" si="1012"/>
        <v>0</v>
      </c>
      <c r="V430" s="641">
        <f t="shared" si="1013"/>
        <v>0</v>
      </c>
      <c r="W430" s="1082">
        <f t="shared" si="1032"/>
        <v>0</v>
      </c>
      <c r="X430" s="641">
        <f t="shared" si="1014"/>
        <v>0</v>
      </c>
      <c r="Y430" s="640">
        <f t="shared" si="1033"/>
        <v>1</v>
      </c>
      <c r="Z430" s="640" t="str">
        <f t="shared" si="1015"/>
        <v>BUKU KAS UMUM</v>
      </c>
      <c r="AA430" s="1083">
        <f t="shared" si="1016"/>
        <v>0</v>
      </c>
      <c r="AB430" s="1055">
        <v>10</v>
      </c>
      <c r="AC430" s="1056" t="str">
        <f t="shared" si="1034"/>
        <v>BUKU PEMBANTU PAJAK UP &amp; LS</v>
      </c>
      <c r="AD430" s="1057">
        <f t="shared" si="1035"/>
        <v>0</v>
      </c>
      <c r="AE430" s="1057">
        <f t="shared" si="1036"/>
        <v>0</v>
      </c>
      <c r="AF430" s="1057">
        <f t="shared" si="1037"/>
        <v>0</v>
      </c>
      <c r="AG430" s="1057">
        <f t="shared" si="1038"/>
        <v>0</v>
      </c>
      <c r="AH430" s="1057">
        <f t="shared" si="1039"/>
        <v>0</v>
      </c>
      <c r="AI430" s="1058">
        <f t="shared" si="998"/>
        <v>10</v>
      </c>
      <c r="AJ430" s="1058" t="str">
        <f t="shared" si="1040"/>
        <v>BUKU PEMBANTU PAJAK UP &amp; LS</v>
      </c>
      <c r="AK430" s="1059">
        <f t="shared" si="1017"/>
        <v>0</v>
      </c>
      <c r="AL430" s="1014">
        <v>2</v>
      </c>
      <c r="AM430" s="1015" t="str">
        <f t="shared" si="1041"/>
        <v>BUKU PEMBANTU KAS TUNAI</v>
      </c>
      <c r="AN430" s="1016">
        <f t="shared" si="1018"/>
        <v>0</v>
      </c>
      <c r="AO430" s="1015">
        <f t="shared" si="999"/>
        <v>2</v>
      </c>
      <c r="AP430" s="1015" t="str">
        <f t="shared" si="1042"/>
        <v>BUKU PEMBANTU KAS TUNAI</v>
      </c>
      <c r="AQ430" s="1017">
        <f t="shared" si="993"/>
        <v>0</v>
      </c>
      <c r="AR430" s="979">
        <v>3</v>
      </c>
      <c r="AS430" s="980" t="str">
        <f t="shared" si="1043"/>
        <v>BUKU PEMBANTU BANK</v>
      </c>
      <c r="AT430" s="981">
        <f t="shared" si="1019"/>
        <v>0</v>
      </c>
      <c r="AU430" s="981">
        <f t="shared" si="1020"/>
        <v>0</v>
      </c>
      <c r="AV430" s="982">
        <f t="shared" si="1044"/>
        <v>0</v>
      </c>
      <c r="AW430" s="983">
        <f t="shared" si="1000"/>
        <v>3</v>
      </c>
      <c r="AX430" s="980" t="str">
        <f t="shared" si="1045"/>
        <v>BUKU PEMBANTU BANK</v>
      </c>
      <c r="AY430" s="984">
        <f t="shared" si="1021"/>
        <v>0</v>
      </c>
      <c r="AZ430" s="702">
        <v>4</v>
      </c>
      <c r="BA430" s="649" t="str">
        <f t="shared" si="1046"/>
        <v>BUKU PEMBANTU BPP</v>
      </c>
      <c r="BB430" s="651">
        <f t="shared" si="994"/>
        <v>0</v>
      </c>
      <c r="BC430" s="650">
        <f t="shared" si="1001"/>
        <v>4</v>
      </c>
      <c r="BD430" s="649" t="str">
        <f t="shared" si="1047"/>
        <v>BUKU PEMBANTU BPP</v>
      </c>
      <c r="BE430" s="709">
        <f t="shared" si="995"/>
        <v>0</v>
      </c>
      <c r="BF430" s="944">
        <v>5</v>
      </c>
      <c r="BG430" s="945" t="str">
        <f t="shared" si="1048"/>
        <v>BUKU PEMBANTU UANG PERSEDIAAN</v>
      </c>
      <c r="BH430" s="946">
        <f t="shared" si="1022"/>
        <v>0</v>
      </c>
      <c r="BI430" s="945">
        <f t="shared" si="1002"/>
        <v>5</v>
      </c>
      <c r="BJ430" s="947" t="str">
        <f t="shared" si="1049"/>
        <v>BUKU PEMBANTU UANG PERSEDIAAN</v>
      </c>
      <c r="BK430" s="948">
        <f t="shared" si="996"/>
        <v>0</v>
      </c>
      <c r="BL430" s="909">
        <v>6</v>
      </c>
      <c r="BM430" s="910" t="str">
        <f t="shared" si="1050"/>
        <v>BUKU PEMBANTU LS BENDAHARA</v>
      </c>
      <c r="BN430" s="911">
        <f t="shared" si="1023"/>
        <v>0</v>
      </c>
      <c r="BO430" s="910">
        <f t="shared" si="1003"/>
        <v>6</v>
      </c>
      <c r="BP430" s="912" t="str">
        <f t="shared" si="1051"/>
        <v>BUKU PEMBANTU LS BENDAHARA</v>
      </c>
      <c r="BQ430" s="913">
        <f t="shared" si="1024"/>
        <v>0</v>
      </c>
      <c r="BR430" s="702">
        <v>7</v>
      </c>
      <c r="BS430" s="650" t="str">
        <f t="shared" si="1052"/>
        <v>BUKU PEMBANTU UANG MUKA PERJADIN</v>
      </c>
      <c r="BT430" s="651">
        <f t="shared" si="1025"/>
        <v>0</v>
      </c>
      <c r="BU430" s="650">
        <f t="shared" si="1004"/>
        <v>7</v>
      </c>
      <c r="BV430" s="649" t="str">
        <f t="shared" si="1053"/>
        <v>BUKU PEMBANTU UANG MUKA PERJADIN</v>
      </c>
      <c r="BW430" s="709">
        <f t="shared" si="1026"/>
        <v>0</v>
      </c>
      <c r="BX430" s="873">
        <v>8</v>
      </c>
      <c r="BY430" s="874" t="str">
        <f t="shared" si="1054"/>
        <v>BUKU PEMBANTU PAJAK UP</v>
      </c>
      <c r="BZ430" s="875">
        <f t="shared" si="992"/>
        <v>0</v>
      </c>
      <c r="CA430" s="876">
        <f t="shared" si="1005"/>
        <v>8</v>
      </c>
      <c r="CB430" s="874" t="str">
        <f t="shared" si="1055"/>
        <v>BUKU PEMBANTU PAJAK UP</v>
      </c>
      <c r="CC430" s="877">
        <f t="shared" si="997"/>
        <v>0</v>
      </c>
      <c r="CD430" s="805">
        <v>9</v>
      </c>
      <c r="CE430" s="806" t="str">
        <f t="shared" si="1056"/>
        <v>BUKU PEMBANTU BUNGA REKENING</v>
      </c>
      <c r="CF430" s="807">
        <f t="shared" si="1027"/>
        <v>0</v>
      </c>
      <c r="CG430" s="806">
        <f t="shared" si="1006"/>
        <v>9</v>
      </c>
      <c r="CH430" s="806" t="str">
        <f t="shared" si="1057"/>
        <v>BUKU PEMBANTU BUNGA REKENING</v>
      </c>
      <c r="CI430" s="808">
        <f t="shared" si="1028"/>
        <v>0</v>
      </c>
      <c r="CJ430" s="835">
        <v>10</v>
      </c>
      <c r="CK430" s="836" t="str">
        <f t="shared" si="1058"/>
        <v>BUKU PEMBANTU PAJAK UP &amp; LS</v>
      </c>
      <c r="CL430" s="837">
        <f t="shared" si="1059"/>
        <v>0</v>
      </c>
      <c r="CM430" s="836">
        <f t="shared" si="1007"/>
        <v>10</v>
      </c>
      <c r="CN430" s="836" t="str">
        <f t="shared" si="1060"/>
        <v>BUKU PEMBANTU PAJAK UP &amp; LS</v>
      </c>
      <c r="CO430" s="838">
        <f t="shared" si="1061"/>
        <v>0</v>
      </c>
      <c r="CP430" s="786">
        <f t="shared" si="1062"/>
        <v>0</v>
      </c>
      <c r="CQ430" s="787">
        <f t="shared" si="1063"/>
        <v>0</v>
      </c>
      <c r="CR430" s="782">
        <f t="shared" si="1064"/>
        <v>0</v>
      </c>
      <c r="CS430" s="733">
        <v>11</v>
      </c>
      <c r="CT430" s="734" t="str">
        <f t="shared" si="1065"/>
        <v>BUKU PENGESAHAN BELANJA</v>
      </c>
      <c r="CU430" s="735">
        <f t="shared" si="1066"/>
        <v>0</v>
      </c>
      <c r="CV430" s="734">
        <f t="shared" si="1008"/>
        <v>11</v>
      </c>
      <c r="CW430" s="736" t="str">
        <f t="shared" si="1067"/>
        <v>BUKU PENGESAHAN BELANJA</v>
      </c>
      <c r="CX430" s="737">
        <f t="shared" si="1068"/>
        <v>0</v>
      </c>
      <c r="CY430" s="769">
        <v>12</v>
      </c>
      <c r="CZ430" s="770" t="str">
        <f t="shared" si="1029"/>
        <v>BUKU PENGEMBALIAN BELANJA</v>
      </c>
      <c r="DA430" s="771">
        <f t="shared" si="991"/>
        <v>0</v>
      </c>
      <c r="DB430" s="770">
        <f t="shared" si="1071"/>
        <v>12</v>
      </c>
      <c r="DC430" s="770" t="str">
        <f t="shared" si="1069"/>
        <v>BUKU PENGEMBALIAN BELANJA</v>
      </c>
      <c r="DD430" s="772">
        <f t="shared" si="1070"/>
        <v>0</v>
      </c>
    </row>
    <row r="431" spans="2:108" ht="11.25" customHeight="1" x14ac:dyDescent="0.2">
      <c r="B431" s="63"/>
      <c r="C431" s="690"/>
      <c r="D431" s="540"/>
      <c r="E431" s="650"/>
      <c r="F431" s="541"/>
      <c r="G431" s="649"/>
      <c r="H431" s="650"/>
      <c r="I431" s="542"/>
      <c r="J431" s="650"/>
      <c r="K431" s="650"/>
      <c r="L431" s="529"/>
      <c r="M431" s="543"/>
      <c r="N431" s="543"/>
      <c r="O431" s="651">
        <f t="shared" si="1030"/>
        <v>0</v>
      </c>
      <c r="P431" s="1090">
        <f t="shared" si="1031"/>
        <v>0</v>
      </c>
      <c r="Q431" s="641">
        <f t="shared" si="1009"/>
        <v>0</v>
      </c>
      <c r="R431" s="640">
        <v>1</v>
      </c>
      <c r="S431" s="640" t="str">
        <f t="shared" si="1010"/>
        <v>BUKU KAS UMUM</v>
      </c>
      <c r="T431" s="641">
        <f t="shared" si="1011"/>
        <v>0</v>
      </c>
      <c r="U431" s="641">
        <f t="shared" si="1012"/>
        <v>0</v>
      </c>
      <c r="V431" s="641">
        <f t="shared" si="1013"/>
        <v>0</v>
      </c>
      <c r="W431" s="1082">
        <f t="shared" si="1032"/>
        <v>0</v>
      </c>
      <c r="X431" s="641">
        <f t="shared" si="1014"/>
        <v>0</v>
      </c>
      <c r="Y431" s="640">
        <f t="shared" si="1033"/>
        <v>1</v>
      </c>
      <c r="Z431" s="640" t="str">
        <f t="shared" si="1015"/>
        <v>BUKU KAS UMUM</v>
      </c>
      <c r="AA431" s="1083">
        <f t="shared" si="1016"/>
        <v>0</v>
      </c>
      <c r="AB431" s="1055">
        <v>10</v>
      </c>
      <c r="AC431" s="1056" t="str">
        <f t="shared" si="1034"/>
        <v>BUKU PEMBANTU PAJAK UP &amp; LS</v>
      </c>
      <c r="AD431" s="1057">
        <f t="shared" si="1035"/>
        <v>0</v>
      </c>
      <c r="AE431" s="1057">
        <f t="shared" si="1036"/>
        <v>0</v>
      </c>
      <c r="AF431" s="1057">
        <f t="shared" si="1037"/>
        <v>0</v>
      </c>
      <c r="AG431" s="1057">
        <f t="shared" si="1038"/>
        <v>0</v>
      </c>
      <c r="AH431" s="1057">
        <f t="shared" si="1039"/>
        <v>0</v>
      </c>
      <c r="AI431" s="1058">
        <f t="shared" si="998"/>
        <v>10</v>
      </c>
      <c r="AJ431" s="1058" t="str">
        <f t="shared" si="1040"/>
        <v>BUKU PEMBANTU PAJAK UP &amp; LS</v>
      </c>
      <c r="AK431" s="1059">
        <f t="shared" si="1017"/>
        <v>0</v>
      </c>
      <c r="AL431" s="1014">
        <v>2</v>
      </c>
      <c r="AM431" s="1015" t="str">
        <f t="shared" si="1041"/>
        <v>BUKU PEMBANTU KAS TUNAI</v>
      </c>
      <c r="AN431" s="1016">
        <f t="shared" si="1018"/>
        <v>0</v>
      </c>
      <c r="AO431" s="1015">
        <f t="shared" si="999"/>
        <v>2</v>
      </c>
      <c r="AP431" s="1015" t="str">
        <f t="shared" si="1042"/>
        <v>BUKU PEMBANTU KAS TUNAI</v>
      </c>
      <c r="AQ431" s="1017">
        <f t="shared" si="993"/>
        <v>0</v>
      </c>
      <c r="AR431" s="979">
        <v>3</v>
      </c>
      <c r="AS431" s="980" t="str">
        <f t="shared" si="1043"/>
        <v>BUKU PEMBANTU BANK</v>
      </c>
      <c r="AT431" s="981">
        <f t="shared" si="1019"/>
        <v>0</v>
      </c>
      <c r="AU431" s="981">
        <f t="shared" si="1020"/>
        <v>0</v>
      </c>
      <c r="AV431" s="982">
        <f t="shared" si="1044"/>
        <v>0</v>
      </c>
      <c r="AW431" s="983">
        <f t="shared" si="1000"/>
        <v>3</v>
      </c>
      <c r="AX431" s="980" t="str">
        <f t="shared" si="1045"/>
        <v>BUKU PEMBANTU BANK</v>
      </c>
      <c r="AY431" s="984">
        <f t="shared" si="1021"/>
        <v>0</v>
      </c>
      <c r="AZ431" s="702">
        <v>4</v>
      </c>
      <c r="BA431" s="649" t="str">
        <f t="shared" si="1046"/>
        <v>BUKU PEMBANTU BPP</v>
      </c>
      <c r="BB431" s="651">
        <f t="shared" si="994"/>
        <v>0</v>
      </c>
      <c r="BC431" s="650">
        <f t="shared" si="1001"/>
        <v>4</v>
      </c>
      <c r="BD431" s="649" t="str">
        <f t="shared" si="1047"/>
        <v>BUKU PEMBANTU BPP</v>
      </c>
      <c r="BE431" s="709">
        <f t="shared" si="995"/>
        <v>0</v>
      </c>
      <c r="BF431" s="944">
        <v>5</v>
      </c>
      <c r="BG431" s="945" t="str">
        <f t="shared" si="1048"/>
        <v>BUKU PEMBANTU UANG PERSEDIAAN</v>
      </c>
      <c r="BH431" s="946">
        <f t="shared" si="1022"/>
        <v>0</v>
      </c>
      <c r="BI431" s="945">
        <f t="shared" si="1002"/>
        <v>5</v>
      </c>
      <c r="BJ431" s="947" t="str">
        <f t="shared" si="1049"/>
        <v>BUKU PEMBANTU UANG PERSEDIAAN</v>
      </c>
      <c r="BK431" s="948">
        <f t="shared" si="996"/>
        <v>0</v>
      </c>
      <c r="BL431" s="909">
        <v>6</v>
      </c>
      <c r="BM431" s="910" t="str">
        <f t="shared" si="1050"/>
        <v>BUKU PEMBANTU LS BENDAHARA</v>
      </c>
      <c r="BN431" s="911">
        <f t="shared" si="1023"/>
        <v>0</v>
      </c>
      <c r="BO431" s="910">
        <f t="shared" si="1003"/>
        <v>6</v>
      </c>
      <c r="BP431" s="912" t="str">
        <f t="shared" si="1051"/>
        <v>BUKU PEMBANTU LS BENDAHARA</v>
      </c>
      <c r="BQ431" s="913">
        <f t="shared" si="1024"/>
        <v>0</v>
      </c>
      <c r="BR431" s="702">
        <v>7</v>
      </c>
      <c r="BS431" s="650" t="str">
        <f t="shared" si="1052"/>
        <v>BUKU PEMBANTU UANG MUKA PERJADIN</v>
      </c>
      <c r="BT431" s="651">
        <f t="shared" si="1025"/>
        <v>0</v>
      </c>
      <c r="BU431" s="650">
        <f t="shared" si="1004"/>
        <v>7</v>
      </c>
      <c r="BV431" s="649" t="str">
        <f t="shared" si="1053"/>
        <v>BUKU PEMBANTU UANG MUKA PERJADIN</v>
      </c>
      <c r="BW431" s="709">
        <f t="shared" si="1026"/>
        <v>0</v>
      </c>
      <c r="BX431" s="873">
        <v>8</v>
      </c>
      <c r="BY431" s="874" t="str">
        <f t="shared" si="1054"/>
        <v>BUKU PEMBANTU PAJAK UP</v>
      </c>
      <c r="BZ431" s="875">
        <f t="shared" si="992"/>
        <v>0</v>
      </c>
      <c r="CA431" s="876">
        <f t="shared" si="1005"/>
        <v>8</v>
      </c>
      <c r="CB431" s="874" t="str">
        <f t="shared" si="1055"/>
        <v>BUKU PEMBANTU PAJAK UP</v>
      </c>
      <c r="CC431" s="877">
        <f t="shared" si="997"/>
        <v>0</v>
      </c>
      <c r="CD431" s="805">
        <v>9</v>
      </c>
      <c r="CE431" s="806" t="str">
        <f t="shared" si="1056"/>
        <v>BUKU PEMBANTU BUNGA REKENING</v>
      </c>
      <c r="CF431" s="807">
        <f t="shared" si="1027"/>
        <v>0</v>
      </c>
      <c r="CG431" s="806">
        <f t="shared" si="1006"/>
        <v>9</v>
      </c>
      <c r="CH431" s="806" t="str">
        <f t="shared" si="1057"/>
        <v>BUKU PEMBANTU BUNGA REKENING</v>
      </c>
      <c r="CI431" s="808">
        <f t="shared" si="1028"/>
        <v>0</v>
      </c>
      <c r="CJ431" s="835">
        <v>10</v>
      </c>
      <c r="CK431" s="836" t="str">
        <f t="shared" si="1058"/>
        <v>BUKU PEMBANTU PAJAK UP &amp; LS</v>
      </c>
      <c r="CL431" s="837">
        <f t="shared" si="1059"/>
        <v>0</v>
      </c>
      <c r="CM431" s="836">
        <f t="shared" si="1007"/>
        <v>10</v>
      </c>
      <c r="CN431" s="836" t="str">
        <f t="shared" si="1060"/>
        <v>BUKU PEMBANTU PAJAK UP &amp; LS</v>
      </c>
      <c r="CO431" s="838">
        <f t="shared" si="1061"/>
        <v>0</v>
      </c>
      <c r="CP431" s="786">
        <f t="shared" si="1062"/>
        <v>0</v>
      </c>
      <c r="CQ431" s="787">
        <f t="shared" si="1063"/>
        <v>0</v>
      </c>
      <c r="CR431" s="782">
        <f t="shared" si="1064"/>
        <v>0</v>
      </c>
      <c r="CS431" s="733">
        <v>11</v>
      </c>
      <c r="CT431" s="734" t="str">
        <f t="shared" si="1065"/>
        <v>BUKU PENGESAHAN BELANJA</v>
      </c>
      <c r="CU431" s="735">
        <f t="shared" si="1066"/>
        <v>0</v>
      </c>
      <c r="CV431" s="734">
        <f t="shared" si="1008"/>
        <v>11</v>
      </c>
      <c r="CW431" s="736" t="str">
        <f t="shared" si="1067"/>
        <v>BUKU PENGESAHAN BELANJA</v>
      </c>
      <c r="CX431" s="737">
        <f t="shared" si="1068"/>
        <v>0</v>
      </c>
      <c r="CY431" s="769">
        <v>12</v>
      </c>
      <c r="CZ431" s="770" t="str">
        <f t="shared" si="1029"/>
        <v>BUKU PENGEMBALIAN BELANJA</v>
      </c>
      <c r="DA431" s="771">
        <f t="shared" ref="DA431:DA494" si="1072">IF(E431="L4",L431,IF(E431="R2",L431,IF(E431="L7",L431,0)))</f>
        <v>0</v>
      </c>
      <c r="DB431" s="770">
        <f t="shared" si="1071"/>
        <v>12</v>
      </c>
      <c r="DC431" s="770" t="str">
        <f t="shared" si="1069"/>
        <v>BUKU PENGEMBALIAN BELANJA</v>
      </c>
      <c r="DD431" s="772">
        <f t="shared" si="1070"/>
        <v>0</v>
      </c>
    </row>
    <row r="432" spans="2:108" ht="11.25" customHeight="1" x14ac:dyDescent="0.2">
      <c r="B432" s="63"/>
      <c r="C432" s="690"/>
      <c r="D432" s="540"/>
      <c r="E432" s="650"/>
      <c r="F432" s="541"/>
      <c r="G432" s="649"/>
      <c r="H432" s="650"/>
      <c r="I432" s="542"/>
      <c r="J432" s="650"/>
      <c r="K432" s="650"/>
      <c r="L432" s="529"/>
      <c r="M432" s="543"/>
      <c r="N432" s="543"/>
      <c r="O432" s="651">
        <f t="shared" si="1030"/>
        <v>0</v>
      </c>
      <c r="P432" s="1090">
        <f t="shared" si="1031"/>
        <v>0</v>
      </c>
      <c r="Q432" s="641">
        <f t="shared" si="1009"/>
        <v>0</v>
      </c>
      <c r="R432" s="640">
        <v>1</v>
      </c>
      <c r="S432" s="640" t="str">
        <f t="shared" si="1010"/>
        <v>BUKU KAS UMUM</v>
      </c>
      <c r="T432" s="641">
        <f t="shared" si="1011"/>
        <v>0</v>
      </c>
      <c r="U432" s="641">
        <f t="shared" si="1012"/>
        <v>0</v>
      </c>
      <c r="V432" s="641">
        <f t="shared" si="1013"/>
        <v>0</v>
      </c>
      <c r="W432" s="1082">
        <f t="shared" si="1032"/>
        <v>0</v>
      </c>
      <c r="X432" s="641">
        <f t="shared" si="1014"/>
        <v>0</v>
      </c>
      <c r="Y432" s="640">
        <f t="shared" si="1033"/>
        <v>1</v>
      </c>
      <c r="Z432" s="640" t="str">
        <f t="shared" si="1015"/>
        <v>BUKU KAS UMUM</v>
      </c>
      <c r="AA432" s="1083">
        <f t="shared" si="1016"/>
        <v>0</v>
      </c>
      <c r="AB432" s="1055">
        <v>10</v>
      </c>
      <c r="AC432" s="1056" t="str">
        <f t="shared" si="1034"/>
        <v>BUKU PEMBANTU PAJAK UP &amp; LS</v>
      </c>
      <c r="AD432" s="1057">
        <f t="shared" si="1035"/>
        <v>0</v>
      </c>
      <c r="AE432" s="1057">
        <f t="shared" si="1036"/>
        <v>0</v>
      </c>
      <c r="AF432" s="1057">
        <f t="shared" si="1037"/>
        <v>0</v>
      </c>
      <c r="AG432" s="1057">
        <f t="shared" si="1038"/>
        <v>0</v>
      </c>
      <c r="AH432" s="1057">
        <f t="shared" si="1039"/>
        <v>0</v>
      </c>
      <c r="AI432" s="1058">
        <f t="shared" si="998"/>
        <v>10</v>
      </c>
      <c r="AJ432" s="1058" t="str">
        <f t="shared" si="1040"/>
        <v>BUKU PEMBANTU PAJAK UP &amp; LS</v>
      </c>
      <c r="AK432" s="1059">
        <f t="shared" si="1017"/>
        <v>0</v>
      </c>
      <c r="AL432" s="1014">
        <v>2</v>
      </c>
      <c r="AM432" s="1015" t="str">
        <f t="shared" si="1041"/>
        <v>BUKU PEMBANTU KAS TUNAI</v>
      </c>
      <c r="AN432" s="1016">
        <f t="shared" si="1018"/>
        <v>0</v>
      </c>
      <c r="AO432" s="1015">
        <f t="shared" si="999"/>
        <v>2</v>
      </c>
      <c r="AP432" s="1015" t="str">
        <f t="shared" si="1042"/>
        <v>BUKU PEMBANTU KAS TUNAI</v>
      </c>
      <c r="AQ432" s="1017">
        <f t="shared" si="993"/>
        <v>0</v>
      </c>
      <c r="AR432" s="979">
        <v>3</v>
      </c>
      <c r="AS432" s="980" t="str">
        <f t="shared" si="1043"/>
        <v>BUKU PEMBANTU BANK</v>
      </c>
      <c r="AT432" s="981">
        <f t="shared" si="1019"/>
        <v>0</v>
      </c>
      <c r="AU432" s="981">
        <f t="shared" si="1020"/>
        <v>0</v>
      </c>
      <c r="AV432" s="982">
        <f t="shared" si="1044"/>
        <v>0</v>
      </c>
      <c r="AW432" s="983">
        <f t="shared" si="1000"/>
        <v>3</v>
      </c>
      <c r="AX432" s="980" t="str">
        <f t="shared" si="1045"/>
        <v>BUKU PEMBANTU BANK</v>
      </c>
      <c r="AY432" s="984">
        <f t="shared" si="1021"/>
        <v>0</v>
      </c>
      <c r="AZ432" s="702">
        <v>4</v>
      </c>
      <c r="BA432" s="649" t="str">
        <f t="shared" si="1046"/>
        <v>BUKU PEMBANTU BPP</v>
      </c>
      <c r="BB432" s="651">
        <f t="shared" si="994"/>
        <v>0</v>
      </c>
      <c r="BC432" s="650">
        <f t="shared" si="1001"/>
        <v>4</v>
      </c>
      <c r="BD432" s="649" t="str">
        <f t="shared" si="1047"/>
        <v>BUKU PEMBANTU BPP</v>
      </c>
      <c r="BE432" s="709">
        <f t="shared" si="995"/>
        <v>0</v>
      </c>
      <c r="BF432" s="944">
        <v>5</v>
      </c>
      <c r="BG432" s="945" t="str">
        <f t="shared" si="1048"/>
        <v>BUKU PEMBANTU UANG PERSEDIAAN</v>
      </c>
      <c r="BH432" s="946">
        <f t="shared" si="1022"/>
        <v>0</v>
      </c>
      <c r="BI432" s="945">
        <f t="shared" si="1002"/>
        <v>5</v>
      </c>
      <c r="BJ432" s="947" t="str">
        <f t="shared" si="1049"/>
        <v>BUKU PEMBANTU UANG PERSEDIAAN</v>
      </c>
      <c r="BK432" s="948">
        <f t="shared" si="996"/>
        <v>0</v>
      </c>
      <c r="BL432" s="909">
        <v>6</v>
      </c>
      <c r="BM432" s="910" t="str">
        <f t="shared" si="1050"/>
        <v>BUKU PEMBANTU LS BENDAHARA</v>
      </c>
      <c r="BN432" s="911">
        <f t="shared" si="1023"/>
        <v>0</v>
      </c>
      <c r="BO432" s="910">
        <f t="shared" si="1003"/>
        <v>6</v>
      </c>
      <c r="BP432" s="912" t="str">
        <f t="shared" si="1051"/>
        <v>BUKU PEMBANTU LS BENDAHARA</v>
      </c>
      <c r="BQ432" s="913">
        <f t="shared" si="1024"/>
        <v>0</v>
      </c>
      <c r="BR432" s="702">
        <v>7</v>
      </c>
      <c r="BS432" s="650" t="str">
        <f t="shared" si="1052"/>
        <v>BUKU PEMBANTU UANG MUKA PERJADIN</v>
      </c>
      <c r="BT432" s="651">
        <f t="shared" si="1025"/>
        <v>0</v>
      </c>
      <c r="BU432" s="650">
        <f t="shared" si="1004"/>
        <v>7</v>
      </c>
      <c r="BV432" s="649" t="str">
        <f t="shared" si="1053"/>
        <v>BUKU PEMBANTU UANG MUKA PERJADIN</v>
      </c>
      <c r="BW432" s="709">
        <f t="shared" si="1026"/>
        <v>0</v>
      </c>
      <c r="BX432" s="873">
        <v>8</v>
      </c>
      <c r="BY432" s="874" t="str">
        <f t="shared" si="1054"/>
        <v>BUKU PEMBANTU PAJAK UP</v>
      </c>
      <c r="BZ432" s="875">
        <f t="shared" si="992"/>
        <v>0</v>
      </c>
      <c r="CA432" s="876">
        <f t="shared" si="1005"/>
        <v>8</v>
      </c>
      <c r="CB432" s="874" t="str">
        <f t="shared" si="1055"/>
        <v>BUKU PEMBANTU PAJAK UP</v>
      </c>
      <c r="CC432" s="877">
        <f t="shared" si="997"/>
        <v>0</v>
      </c>
      <c r="CD432" s="805">
        <v>9</v>
      </c>
      <c r="CE432" s="806" t="str">
        <f t="shared" si="1056"/>
        <v>BUKU PEMBANTU BUNGA REKENING</v>
      </c>
      <c r="CF432" s="807">
        <f t="shared" si="1027"/>
        <v>0</v>
      </c>
      <c r="CG432" s="806">
        <f t="shared" si="1006"/>
        <v>9</v>
      </c>
      <c r="CH432" s="806" t="str">
        <f t="shared" si="1057"/>
        <v>BUKU PEMBANTU BUNGA REKENING</v>
      </c>
      <c r="CI432" s="808">
        <f t="shared" si="1028"/>
        <v>0</v>
      </c>
      <c r="CJ432" s="835">
        <v>10</v>
      </c>
      <c r="CK432" s="836" t="str">
        <f t="shared" si="1058"/>
        <v>BUKU PEMBANTU PAJAK UP &amp; LS</v>
      </c>
      <c r="CL432" s="837">
        <f t="shared" si="1059"/>
        <v>0</v>
      </c>
      <c r="CM432" s="836">
        <f t="shared" si="1007"/>
        <v>10</v>
      </c>
      <c r="CN432" s="836" t="str">
        <f t="shared" si="1060"/>
        <v>BUKU PEMBANTU PAJAK UP &amp; LS</v>
      </c>
      <c r="CO432" s="838">
        <f t="shared" si="1061"/>
        <v>0</v>
      </c>
      <c r="CP432" s="786">
        <f t="shared" si="1062"/>
        <v>0</v>
      </c>
      <c r="CQ432" s="787">
        <f t="shared" si="1063"/>
        <v>0</v>
      </c>
      <c r="CR432" s="782">
        <f t="shared" si="1064"/>
        <v>0</v>
      </c>
      <c r="CS432" s="733">
        <v>11</v>
      </c>
      <c r="CT432" s="734" t="str">
        <f t="shared" si="1065"/>
        <v>BUKU PENGESAHAN BELANJA</v>
      </c>
      <c r="CU432" s="735">
        <f t="shared" si="1066"/>
        <v>0</v>
      </c>
      <c r="CV432" s="734">
        <f t="shared" si="1008"/>
        <v>11</v>
      </c>
      <c r="CW432" s="736" t="str">
        <f t="shared" si="1067"/>
        <v>BUKU PENGESAHAN BELANJA</v>
      </c>
      <c r="CX432" s="737">
        <f t="shared" si="1068"/>
        <v>0</v>
      </c>
      <c r="CY432" s="769">
        <v>12</v>
      </c>
      <c r="CZ432" s="770" t="str">
        <f t="shared" si="1029"/>
        <v>BUKU PENGEMBALIAN BELANJA</v>
      </c>
      <c r="DA432" s="771">
        <f t="shared" si="1072"/>
        <v>0</v>
      </c>
      <c r="DB432" s="770">
        <f t="shared" si="1071"/>
        <v>12</v>
      </c>
      <c r="DC432" s="770" t="str">
        <f t="shared" si="1069"/>
        <v>BUKU PENGEMBALIAN BELANJA</v>
      </c>
      <c r="DD432" s="772">
        <f t="shared" si="1070"/>
        <v>0</v>
      </c>
    </row>
    <row r="433" spans="2:108" ht="11.25" customHeight="1" x14ac:dyDescent="0.2">
      <c r="B433" s="63"/>
      <c r="C433" s="690"/>
      <c r="D433" s="540"/>
      <c r="E433" s="650"/>
      <c r="F433" s="541"/>
      <c r="G433" s="649"/>
      <c r="H433" s="650"/>
      <c r="I433" s="542"/>
      <c r="J433" s="650"/>
      <c r="K433" s="650"/>
      <c r="L433" s="529"/>
      <c r="M433" s="543"/>
      <c r="N433" s="543"/>
      <c r="O433" s="651">
        <f t="shared" si="1030"/>
        <v>0</v>
      </c>
      <c r="P433" s="1090">
        <f t="shared" si="1031"/>
        <v>0</v>
      </c>
      <c r="Q433" s="641">
        <f t="shared" si="1009"/>
        <v>0</v>
      </c>
      <c r="R433" s="640">
        <v>1</v>
      </c>
      <c r="S433" s="640" t="str">
        <f t="shared" si="1010"/>
        <v>BUKU KAS UMUM</v>
      </c>
      <c r="T433" s="641">
        <f t="shared" si="1011"/>
        <v>0</v>
      </c>
      <c r="U433" s="641">
        <f t="shared" si="1012"/>
        <v>0</v>
      </c>
      <c r="V433" s="641">
        <f t="shared" si="1013"/>
        <v>0</v>
      </c>
      <c r="W433" s="1082">
        <f t="shared" si="1032"/>
        <v>0</v>
      </c>
      <c r="X433" s="641">
        <f t="shared" si="1014"/>
        <v>0</v>
      </c>
      <c r="Y433" s="640">
        <f t="shared" si="1033"/>
        <v>1</v>
      </c>
      <c r="Z433" s="640" t="str">
        <f t="shared" si="1015"/>
        <v>BUKU KAS UMUM</v>
      </c>
      <c r="AA433" s="1083">
        <f t="shared" si="1016"/>
        <v>0</v>
      </c>
      <c r="AB433" s="1055">
        <v>10</v>
      </c>
      <c r="AC433" s="1056" t="str">
        <f t="shared" si="1034"/>
        <v>BUKU PEMBANTU PAJAK UP &amp; LS</v>
      </c>
      <c r="AD433" s="1057">
        <f t="shared" si="1035"/>
        <v>0</v>
      </c>
      <c r="AE433" s="1057">
        <f t="shared" si="1036"/>
        <v>0</v>
      </c>
      <c r="AF433" s="1057">
        <f t="shared" si="1037"/>
        <v>0</v>
      </c>
      <c r="AG433" s="1057">
        <f t="shared" si="1038"/>
        <v>0</v>
      </c>
      <c r="AH433" s="1057">
        <f t="shared" si="1039"/>
        <v>0</v>
      </c>
      <c r="AI433" s="1058">
        <f t="shared" si="998"/>
        <v>10</v>
      </c>
      <c r="AJ433" s="1058" t="str">
        <f t="shared" si="1040"/>
        <v>BUKU PEMBANTU PAJAK UP &amp; LS</v>
      </c>
      <c r="AK433" s="1059">
        <f t="shared" si="1017"/>
        <v>0</v>
      </c>
      <c r="AL433" s="1014">
        <v>2</v>
      </c>
      <c r="AM433" s="1015" t="str">
        <f t="shared" si="1041"/>
        <v>BUKU PEMBANTU KAS TUNAI</v>
      </c>
      <c r="AN433" s="1016">
        <f t="shared" si="1018"/>
        <v>0</v>
      </c>
      <c r="AO433" s="1015">
        <f t="shared" si="999"/>
        <v>2</v>
      </c>
      <c r="AP433" s="1015" t="str">
        <f t="shared" si="1042"/>
        <v>BUKU PEMBANTU KAS TUNAI</v>
      </c>
      <c r="AQ433" s="1017">
        <f t="shared" si="993"/>
        <v>0</v>
      </c>
      <c r="AR433" s="979">
        <v>3</v>
      </c>
      <c r="AS433" s="980" t="str">
        <f t="shared" si="1043"/>
        <v>BUKU PEMBANTU BANK</v>
      </c>
      <c r="AT433" s="981">
        <f t="shared" si="1019"/>
        <v>0</v>
      </c>
      <c r="AU433" s="981">
        <f t="shared" si="1020"/>
        <v>0</v>
      </c>
      <c r="AV433" s="982">
        <f t="shared" si="1044"/>
        <v>0</v>
      </c>
      <c r="AW433" s="983">
        <f t="shared" si="1000"/>
        <v>3</v>
      </c>
      <c r="AX433" s="980" t="str">
        <f t="shared" si="1045"/>
        <v>BUKU PEMBANTU BANK</v>
      </c>
      <c r="AY433" s="984">
        <f t="shared" si="1021"/>
        <v>0</v>
      </c>
      <c r="AZ433" s="702">
        <v>4</v>
      </c>
      <c r="BA433" s="649" t="str">
        <f t="shared" si="1046"/>
        <v>BUKU PEMBANTU BPP</v>
      </c>
      <c r="BB433" s="651">
        <f t="shared" si="994"/>
        <v>0</v>
      </c>
      <c r="BC433" s="650">
        <f t="shared" si="1001"/>
        <v>4</v>
      </c>
      <c r="BD433" s="649" t="str">
        <f t="shared" si="1047"/>
        <v>BUKU PEMBANTU BPP</v>
      </c>
      <c r="BE433" s="709">
        <f t="shared" si="995"/>
        <v>0</v>
      </c>
      <c r="BF433" s="944">
        <v>5</v>
      </c>
      <c r="BG433" s="945" t="str">
        <f t="shared" si="1048"/>
        <v>BUKU PEMBANTU UANG PERSEDIAAN</v>
      </c>
      <c r="BH433" s="946">
        <f t="shared" si="1022"/>
        <v>0</v>
      </c>
      <c r="BI433" s="945">
        <f t="shared" si="1002"/>
        <v>5</v>
      </c>
      <c r="BJ433" s="947" t="str">
        <f t="shared" si="1049"/>
        <v>BUKU PEMBANTU UANG PERSEDIAAN</v>
      </c>
      <c r="BK433" s="948">
        <f t="shared" si="996"/>
        <v>0</v>
      </c>
      <c r="BL433" s="909">
        <v>6</v>
      </c>
      <c r="BM433" s="910" t="str">
        <f t="shared" si="1050"/>
        <v>BUKU PEMBANTU LS BENDAHARA</v>
      </c>
      <c r="BN433" s="911">
        <f t="shared" si="1023"/>
        <v>0</v>
      </c>
      <c r="BO433" s="910">
        <f t="shared" si="1003"/>
        <v>6</v>
      </c>
      <c r="BP433" s="912" t="str">
        <f t="shared" si="1051"/>
        <v>BUKU PEMBANTU LS BENDAHARA</v>
      </c>
      <c r="BQ433" s="913">
        <f t="shared" si="1024"/>
        <v>0</v>
      </c>
      <c r="BR433" s="702">
        <v>7</v>
      </c>
      <c r="BS433" s="650" t="str">
        <f t="shared" si="1052"/>
        <v>BUKU PEMBANTU UANG MUKA PERJADIN</v>
      </c>
      <c r="BT433" s="651">
        <f t="shared" si="1025"/>
        <v>0</v>
      </c>
      <c r="BU433" s="650">
        <f t="shared" si="1004"/>
        <v>7</v>
      </c>
      <c r="BV433" s="649" t="str">
        <f t="shared" si="1053"/>
        <v>BUKU PEMBANTU UANG MUKA PERJADIN</v>
      </c>
      <c r="BW433" s="709">
        <f t="shared" si="1026"/>
        <v>0</v>
      </c>
      <c r="BX433" s="873">
        <v>8</v>
      </c>
      <c r="BY433" s="874" t="str">
        <f t="shared" si="1054"/>
        <v>BUKU PEMBANTU PAJAK UP</v>
      </c>
      <c r="BZ433" s="875">
        <f t="shared" si="992"/>
        <v>0</v>
      </c>
      <c r="CA433" s="876">
        <f t="shared" si="1005"/>
        <v>8</v>
      </c>
      <c r="CB433" s="874" t="str">
        <f t="shared" si="1055"/>
        <v>BUKU PEMBANTU PAJAK UP</v>
      </c>
      <c r="CC433" s="877">
        <f t="shared" si="997"/>
        <v>0</v>
      </c>
      <c r="CD433" s="805">
        <v>9</v>
      </c>
      <c r="CE433" s="806" t="str">
        <f t="shared" si="1056"/>
        <v>BUKU PEMBANTU BUNGA REKENING</v>
      </c>
      <c r="CF433" s="807">
        <f t="shared" si="1027"/>
        <v>0</v>
      </c>
      <c r="CG433" s="806">
        <f t="shared" si="1006"/>
        <v>9</v>
      </c>
      <c r="CH433" s="806" t="str">
        <f t="shared" si="1057"/>
        <v>BUKU PEMBANTU BUNGA REKENING</v>
      </c>
      <c r="CI433" s="808">
        <f t="shared" si="1028"/>
        <v>0</v>
      </c>
      <c r="CJ433" s="835">
        <v>10</v>
      </c>
      <c r="CK433" s="836" t="str">
        <f t="shared" si="1058"/>
        <v>BUKU PEMBANTU PAJAK UP &amp; LS</v>
      </c>
      <c r="CL433" s="837">
        <f t="shared" si="1059"/>
        <v>0</v>
      </c>
      <c r="CM433" s="836">
        <f t="shared" si="1007"/>
        <v>10</v>
      </c>
      <c r="CN433" s="836" t="str">
        <f t="shared" si="1060"/>
        <v>BUKU PEMBANTU PAJAK UP &amp; LS</v>
      </c>
      <c r="CO433" s="838">
        <f t="shared" si="1061"/>
        <v>0</v>
      </c>
      <c r="CP433" s="786">
        <f t="shared" si="1062"/>
        <v>0</v>
      </c>
      <c r="CQ433" s="787">
        <f t="shared" si="1063"/>
        <v>0</v>
      </c>
      <c r="CR433" s="782">
        <f t="shared" si="1064"/>
        <v>0</v>
      </c>
      <c r="CS433" s="733">
        <v>11</v>
      </c>
      <c r="CT433" s="734" t="str">
        <f t="shared" si="1065"/>
        <v>BUKU PENGESAHAN BELANJA</v>
      </c>
      <c r="CU433" s="735">
        <f t="shared" si="1066"/>
        <v>0</v>
      </c>
      <c r="CV433" s="734">
        <f t="shared" si="1008"/>
        <v>11</v>
      </c>
      <c r="CW433" s="736" t="str">
        <f t="shared" si="1067"/>
        <v>BUKU PENGESAHAN BELANJA</v>
      </c>
      <c r="CX433" s="737">
        <f t="shared" si="1068"/>
        <v>0</v>
      </c>
      <c r="CY433" s="769">
        <v>12</v>
      </c>
      <c r="CZ433" s="770" t="str">
        <f t="shared" si="1029"/>
        <v>BUKU PENGEMBALIAN BELANJA</v>
      </c>
      <c r="DA433" s="771">
        <f t="shared" si="1072"/>
        <v>0</v>
      </c>
      <c r="DB433" s="770">
        <f t="shared" si="1071"/>
        <v>12</v>
      </c>
      <c r="DC433" s="770" t="str">
        <f t="shared" si="1069"/>
        <v>BUKU PENGEMBALIAN BELANJA</v>
      </c>
      <c r="DD433" s="772">
        <f t="shared" si="1070"/>
        <v>0</v>
      </c>
    </row>
    <row r="434" spans="2:108" ht="11.25" customHeight="1" x14ac:dyDescent="0.2">
      <c r="B434" s="63"/>
      <c r="C434" s="690"/>
      <c r="D434" s="540"/>
      <c r="E434" s="650"/>
      <c r="F434" s="541"/>
      <c r="G434" s="649"/>
      <c r="H434" s="650"/>
      <c r="I434" s="542"/>
      <c r="J434" s="650"/>
      <c r="K434" s="650"/>
      <c r="L434" s="529"/>
      <c r="M434" s="543"/>
      <c r="N434" s="543"/>
      <c r="O434" s="651">
        <f t="shared" si="1030"/>
        <v>0</v>
      </c>
      <c r="P434" s="1090">
        <f t="shared" si="1031"/>
        <v>0</v>
      </c>
      <c r="Q434" s="641">
        <f t="shared" si="1009"/>
        <v>0</v>
      </c>
      <c r="R434" s="640">
        <v>1</v>
      </c>
      <c r="S434" s="640" t="str">
        <f t="shared" si="1010"/>
        <v>BUKU KAS UMUM</v>
      </c>
      <c r="T434" s="641">
        <f t="shared" si="1011"/>
        <v>0</v>
      </c>
      <c r="U434" s="641">
        <f t="shared" si="1012"/>
        <v>0</v>
      </c>
      <c r="V434" s="641">
        <f t="shared" si="1013"/>
        <v>0</v>
      </c>
      <c r="W434" s="1082">
        <f t="shared" si="1032"/>
        <v>0</v>
      </c>
      <c r="X434" s="641">
        <f t="shared" si="1014"/>
        <v>0</v>
      </c>
      <c r="Y434" s="640">
        <f t="shared" si="1033"/>
        <v>1</v>
      </c>
      <c r="Z434" s="640" t="str">
        <f t="shared" si="1015"/>
        <v>BUKU KAS UMUM</v>
      </c>
      <c r="AA434" s="1083">
        <f t="shared" si="1016"/>
        <v>0</v>
      </c>
      <c r="AB434" s="1055">
        <v>10</v>
      </c>
      <c r="AC434" s="1056" t="str">
        <f t="shared" si="1034"/>
        <v>BUKU PEMBANTU PAJAK UP &amp; LS</v>
      </c>
      <c r="AD434" s="1057">
        <f t="shared" si="1035"/>
        <v>0</v>
      </c>
      <c r="AE434" s="1057">
        <f t="shared" si="1036"/>
        <v>0</v>
      </c>
      <c r="AF434" s="1057">
        <f t="shared" si="1037"/>
        <v>0</v>
      </c>
      <c r="AG434" s="1057">
        <f t="shared" si="1038"/>
        <v>0</v>
      </c>
      <c r="AH434" s="1057">
        <f t="shared" si="1039"/>
        <v>0</v>
      </c>
      <c r="AI434" s="1058">
        <f t="shared" si="998"/>
        <v>10</v>
      </c>
      <c r="AJ434" s="1058" t="str">
        <f t="shared" si="1040"/>
        <v>BUKU PEMBANTU PAJAK UP &amp; LS</v>
      </c>
      <c r="AK434" s="1059">
        <f t="shared" si="1017"/>
        <v>0</v>
      </c>
      <c r="AL434" s="1014">
        <v>2</v>
      </c>
      <c r="AM434" s="1015" t="str">
        <f t="shared" si="1041"/>
        <v>BUKU PEMBANTU KAS TUNAI</v>
      </c>
      <c r="AN434" s="1016">
        <f t="shared" si="1018"/>
        <v>0</v>
      </c>
      <c r="AO434" s="1015">
        <f t="shared" si="999"/>
        <v>2</v>
      </c>
      <c r="AP434" s="1015" t="str">
        <f t="shared" si="1042"/>
        <v>BUKU PEMBANTU KAS TUNAI</v>
      </c>
      <c r="AQ434" s="1017">
        <f t="shared" si="993"/>
        <v>0</v>
      </c>
      <c r="AR434" s="979">
        <v>3</v>
      </c>
      <c r="AS434" s="980" t="str">
        <f t="shared" si="1043"/>
        <v>BUKU PEMBANTU BANK</v>
      </c>
      <c r="AT434" s="981">
        <f t="shared" si="1019"/>
        <v>0</v>
      </c>
      <c r="AU434" s="981">
        <f t="shared" si="1020"/>
        <v>0</v>
      </c>
      <c r="AV434" s="982">
        <f t="shared" si="1044"/>
        <v>0</v>
      </c>
      <c r="AW434" s="983">
        <f t="shared" si="1000"/>
        <v>3</v>
      </c>
      <c r="AX434" s="980" t="str">
        <f t="shared" si="1045"/>
        <v>BUKU PEMBANTU BANK</v>
      </c>
      <c r="AY434" s="984">
        <f t="shared" si="1021"/>
        <v>0</v>
      </c>
      <c r="AZ434" s="702">
        <v>4</v>
      </c>
      <c r="BA434" s="649" t="str">
        <f t="shared" si="1046"/>
        <v>BUKU PEMBANTU BPP</v>
      </c>
      <c r="BB434" s="651">
        <f t="shared" si="994"/>
        <v>0</v>
      </c>
      <c r="BC434" s="650">
        <f t="shared" si="1001"/>
        <v>4</v>
      </c>
      <c r="BD434" s="649" t="str">
        <f t="shared" si="1047"/>
        <v>BUKU PEMBANTU BPP</v>
      </c>
      <c r="BE434" s="709">
        <f t="shared" si="995"/>
        <v>0</v>
      </c>
      <c r="BF434" s="944">
        <v>5</v>
      </c>
      <c r="BG434" s="945" t="str">
        <f t="shared" si="1048"/>
        <v>BUKU PEMBANTU UANG PERSEDIAAN</v>
      </c>
      <c r="BH434" s="946">
        <f t="shared" si="1022"/>
        <v>0</v>
      </c>
      <c r="BI434" s="945">
        <f t="shared" si="1002"/>
        <v>5</v>
      </c>
      <c r="BJ434" s="947" t="str">
        <f t="shared" si="1049"/>
        <v>BUKU PEMBANTU UANG PERSEDIAAN</v>
      </c>
      <c r="BK434" s="948">
        <f t="shared" si="996"/>
        <v>0</v>
      </c>
      <c r="BL434" s="909">
        <v>6</v>
      </c>
      <c r="BM434" s="910" t="str">
        <f t="shared" si="1050"/>
        <v>BUKU PEMBANTU LS BENDAHARA</v>
      </c>
      <c r="BN434" s="911">
        <f t="shared" si="1023"/>
        <v>0</v>
      </c>
      <c r="BO434" s="910">
        <f t="shared" si="1003"/>
        <v>6</v>
      </c>
      <c r="BP434" s="912" t="str">
        <f t="shared" si="1051"/>
        <v>BUKU PEMBANTU LS BENDAHARA</v>
      </c>
      <c r="BQ434" s="913">
        <f t="shared" si="1024"/>
        <v>0</v>
      </c>
      <c r="BR434" s="702">
        <v>7</v>
      </c>
      <c r="BS434" s="650" t="str">
        <f t="shared" si="1052"/>
        <v>BUKU PEMBANTU UANG MUKA PERJADIN</v>
      </c>
      <c r="BT434" s="651">
        <f t="shared" si="1025"/>
        <v>0</v>
      </c>
      <c r="BU434" s="650">
        <f t="shared" si="1004"/>
        <v>7</v>
      </c>
      <c r="BV434" s="649" t="str">
        <f t="shared" si="1053"/>
        <v>BUKU PEMBANTU UANG MUKA PERJADIN</v>
      </c>
      <c r="BW434" s="709">
        <f t="shared" si="1026"/>
        <v>0</v>
      </c>
      <c r="BX434" s="873">
        <v>8</v>
      </c>
      <c r="BY434" s="874" t="str">
        <f t="shared" si="1054"/>
        <v>BUKU PEMBANTU PAJAK UP</v>
      </c>
      <c r="BZ434" s="875">
        <f t="shared" si="992"/>
        <v>0</v>
      </c>
      <c r="CA434" s="876">
        <f t="shared" si="1005"/>
        <v>8</v>
      </c>
      <c r="CB434" s="874" t="str">
        <f t="shared" si="1055"/>
        <v>BUKU PEMBANTU PAJAK UP</v>
      </c>
      <c r="CC434" s="877">
        <f t="shared" si="997"/>
        <v>0</v>
      </c>
      <c r="CD434" s="805">
        <v>9</v>
      </c>
      <c r="CE434" s="806" t="str">
        <f t="shared" si="1056"/>
        <v>BUKU PEMBANTU BUNGA REKENING</v>
      </c>
      <c r="CF434" s="807">
        <f t="shared" si="1027"/>
        <v>0</v>
      </c>
      <c r="CG434" s="806">
        <f t="shared" si="1006"/>
        <v>9</v>
      </c>
      <c r="CH434" s="806" t="str">
        <f t="shared" si="1057"/>
        <v>BUKU PEMBANTU BUNGA REKENING</v>
      </c>
      <c r="CI434" s="808">
        <f t="shared" si="1028"/>
        <v>0</v>
      </c>
      <c r="CJ434" s="835">
        <v>10</v>
      </c>
      <c r="CK434" s="836" t="str">
        <f t="shared" si="1058"/>
        <v>BUKU PEMBANTU PAJAK UP &amp; LS</v>
      </c>
      <c r="CL434" s="837">
        <f t="shared" si="1059"/>
        <v>0</v>
      </c>
      <c r="CM434" s="836">
        <f t="shared" si="1007"/>
        <v>10</v>
      </c>
      <c r="CN434" s="836" t="str">
        <f t="shared" si="1060"/>
        <v>BUKU PEMBANTU PAJAK UP &amp; LS</v>
      </c>
      <c r="CO434" s="838">
        <f t="shared" si="1061"/>
        <v>0</v>
      </c>
      <c r="CP434" s="786">
        <f t="shared" si="1062"/>
        <v>0</v>
      </c>
      <c r="CQ434" s="787">
        <f t="shared" si="1063"/>
        <v>0</v>
      </c>
      <c r="CR434" s="782">
        <f t="shared" si="1064"/>
        <v>0</v>
      </c>
      <c r="CS434" s="733">
        <v>11</v>
      </c>
      <c r="CT434" s="734" t="str">
        <f t="shared" si="1065"/>
        <v>BUKU PENGESAHAN BELANJA</v>
      </c>
      <c r="CU434" s="735">
        <f t="shared" si="1066"/>
        <v>0</v>
      </c>
      <c r="CV434" s="734">
        <f t="shared" si="1008"/>
        <v>11</v>
      </c>
      <c r="CW434" s="736" t="str">
        <f t="shared" si="1067"/>
        <v>BUKU PENGESAHAN BELANJA</v>
      </c>
      <c r="CX434" s="737">
        <f t="shared" si="1068"/>
        <v>0</v>
      </c>
      <c r="CY434" s="769">
        <v>12</v>
      </c>
      <c r="CZ434" s="770" t="str">
        <f t="shared" si="1029"/>
        <v>BUKU PENGEMBALIAN BELANJA</v>
      </c>
      <c r="DA434" s="771">
        <f t="shared" si="1072"/>
        <v>0</v>
      </c>
      <c r="DB434" s="770">
        <f t="shared" si="1071"/>
        <v>12</v>
      </c>
      <c r="DC434" s="770" t="str">
        <f t="shared" si="1069"/>
        <v>BUKU PENGEMBALIAN BELANJA</v>
      </c>
      <c r="DD434" s="772">
        <f t="shared" si="1070"/>
        <v>0</v>
      </c>
    </row>
    <row r="435" spans="2:108" ht="11.25" customHeight="1" x14ac:dyDescent="0.2">
      <c r="B435" s="63"/>
      <c r="C435" s="690"/>
      <c r="D435" s="540"/>
      <c r="E435" s="650"/>
      <c r="F435" s="541"/>
      <c r="G435" s="649"/>
      <c r="H435" s="650"/>
      <c r="I435" s="542"/>
      <c r="J435" s="650"/>
      <c r="K435" s="650"/>
      <c r="L435" s="529"/>
      <c r="M435" s="543"/>
      <c r="N435" s="543"/>
      <c r="O435" s="651">
        <f t="shared" si="1030"/>
        <v>0</v>
      </c>
      <c r="P435" s="1090">
        <f t="shared" si="1031"/>
        <v>0</v>
      </c>
      <c r="Q435" s="641">
        <f t="shared" si="1009"/>
        <v>0</v>
      </c>
      <c r="R435" s="640">
        <v>1</v>
      </c>
      <c r="S435" s="640" t="str">
        <f t="shared" si="1010"/>
        <v>BUKU KAS UMUM</v>
      </c>
      <c r="T435" s="641">
        <f t="shared" si="1011"/>
        <v>0</v>
      </c>
      <c r="U435" s="641">
        <f t="shared" si="1012"/>
        <v>0</v>
      </c>
      <c r="V435" s="641">
        <f t="shared" si="1013"/>
        <v>0</v>
      </c>
      <c r="W435" s="1082">
        <f t="shared" si="1032"/>
        <v>0</v>
      </c>
      <c r="X435" s="641">
        <f t="shared" si="1014"/>
        <v>0</v>
      </c>
      <c r="Y435" s="640">
        <f t="shared" si="1033"/>
        <v>1</v>
      </c>
      <c r="Z435" s="640" t="str">
        <f t="shared" si="1015"/>
        <v>BUKU KAS UMUM</v>
      </c>
      <c r="AA435" s="1083">
        <f t="shared" si="1016"/>
        <v>0</v>
      </c>
      <c r="AB435" s="1055">
        <v>10</v>
      </c>
      <c r="AC435" s="1056" t="str">
        <f t="shared" si="1034"/>
        <v>BUKU PEMBANTU PAJAK UP &amp; LS</v>
      </c>
      <c r="AD435" s="1057">
        <f t="shared" si="1035"/>
        <v>0</v>
      </c>
      <c r="AE435" s="1057">
        <f t="shared" si="1036"/>
        <v>0</v>
      </c>
      <c r="AF435" s="1057">
        <f t="shared" si="1037"/>
        <v>0</v>
      </c>
      <c r="AG435" s="1057">
        <f t="shared" si="1038"/>
        <v>0</v>
      </c>
      <c r="AH435" s="1057">
        <f t="shared" si="1039"/>
        <v>0</v>
      </c>
      <c r="AI435" s="1058">
        <f t="shared" si="998"/>
        <v>10</v>
      </c>
      <c r="AJ435" s="1058" t="str">
        <f t="shared" si="1040"/>
        <v>BUKU PEMBANTU PAJAK UP &amp; LS</v>
      </c>
      <c r="AK435" s="1059">
        <f t="shared" si="1017"/>
        <v>0</v>
      </c>
      <c r="AL435" s="1014">
        <v>2</v>
      </c>
      <c r="AM435" s="1015" t="str">
        <f t="shared" si="1041"/>
        <v>BUKU PEMBANTU KAS TUNAI</v>
      </c>
      <c r="AN435" s="1016">
        <f t="shared" si="1018"/>
        <v>0</v>
      </c>
      <c r="AO435" s="1015">
        <f t="shared" si="999"/>
        <v>2</v>
      </c>
      <c r="AP435" s="1015" t="str">
        <f t="shared" si="1042"/>
        <v>BUKU PEMBANTU KAS TUNAI</v>
      </c>
      <c r="AQ435" s="1017">
        <f t="shared" si="993"/>
        <v>0</v>
      </c>
      <c r="AR435" s="979">
        <v>3</v>
      </c>
      <c r="AS435" s="980" t="str">
        <f t="shared" si="1043"/>
        <v>BUKU PEMBANTU BANK</v>
      </c>
      <c r="AT435" s="981">
        <f t="shared" si="1019"/>
        <v>0</v>
      </c>
      <c r="AU435" s="981">
        <f t="shared" si="1020"/>
        <v>0</v>
      </c>
      <c r="AV435" s="982">
        <f t="shared" si="1044"/>
        <v>0</v>
      </c>
      <c r="AW435" s="983">
        <f t="shared" si="1000"/>
        <v>3</v>
      </c>
      <c r="AX435" s="980" t="str">
        <f t="shared" si="1045"/>
        <v>BUKU PEMBANTU BANK</v>
      </c>
      <c r="AY435" s="984">
        <f t="shared" si="1021"/>
        <v>0</v>
      </c>
      <c r="AZ435" s="702">
        <v>4</v>
      </c>
      <c r="BA435" s="649" t="str">
        <f t="shared" si="1046"/>
        <v>BUKU PEMBANTU BPP</v>
      </c>
      <c r="BB435" s="651">
        <f t="shared" si="994"/>
        <v>0</v>
      </c>
      <c r="BC435" s="650">
        <f t="shared" si="1001"/>
        <v>4</v>
      </c>
      <c r="BD435" s="649" t="str">
        <f t="shared" si="1047"/>
        <v>BUKU PEMBANTU BPP</v>
      </c>
      <c r="BE435" s="709">
        <f t="shared" si="995"/>
        <v>0</v>
      </c>
      <c r="BF435" s="944">
        <v>5</v>
      </c>
      <c r="BG435" s="945" t="str">
        <f t="shared" si="1048"/>
        <v>BUKU PEMBANTU UANG PERSEDIAAN</v>
      </c>
      <c r="BH435" s="946">
        <f t="shared" si="1022"/>
        <v>0</v>
      </c>
      <c r="BI435" s="945">
        <f t="shared" si="1002"/>
        <v>5</v>
      </c>
      <c r="BJ435" s="947" t="str">
        <f t="shared" si="1049"/>
        <v>BUKU PEMBANTU UANG PERSEDIAAN</v>
      </c>
      <c r="BK435" s="948">
        <f t="shared" si="996"/>
        <v>0</v>
      </c>
      <c r="BL435" s="909">
        <v>6</v>
      </c>
      <c r="BM435" s="910" t="str">
        <f t="shared" si="1050"/>
        <v>BUKU PEMBANTU LS BENDAHARA</v>
      </c>
      <c r="BN435" s="911">
        <f t="shared" si="1023"/>
        <v>0</v>
      </c>
      <c r="BO435" s="910">
        <f t="shared" si="1003"/>
        <v>6</v>
      </c>
      <c r="BP435" s="912" t="str">
        <f t="shared" si="1051"/>
        <v>BUKU PEMBANTU LS BENDAHARA</v>
      </c>
      <c r="BQ435" s="913">
        <f t="shared" si="1024"/>
        <v>0</v>
      </c>
      <c r="BR435" s="702">
        <v>7</v>
      </c>
      <c r="BS435" s="650" t="str">
        <f t="shared" si="1052"/>
        <v>BUKU PEMBANTU UANG MUKA PERJADIN</v>
      </c>
      <c r="BT435" s="651">
        <f t="shared" si="1025"/>
        <v>0</v>
      </c>
      <c r="BU435" s="650">
        <f t="shared" si="1004"/>
        <v>7</v>
      </c>
      <c r="BV435" s="649" t="str">
        <f t="shared" si="1053"/>
        <v>BUKU PEMBANTU UANG MUKA PERJADIN</v>
      </c>
      <c r="BW435" s="709">
        <f t="shared" si="1026"/>
        <v>0</v>
      </c>
      <c r="BX435" s="873">
        <v>8</v>
      </c>
      <c r="BY435" s="874" t="str">
        <f t="shared" si="1054"/>
        <v>BUKU PEMBANTU PAJAK UP</v>
      </c>
      <c r="BZ435" s="875">
        <f t="shared" ref="BZ435:BZ498" si="1073">IF(E435="M1",L435,IF(E435="M4",L435,IF(E435="M8",L435,0)))</f>
        <v>0</v>
      </c>
      <c r="CA435" s="876">
        <f t="shared" si="1005"/>
        <v>8</v>
      </c>
      <c r="CB435" s="874" t="str">
        <f t="shared" si="1055"/>
        <v>BUKU PEMBANTU PAJAK UP</v>
      </c>
      <c r="CC435" s="877">
        <f t="shared" si="997"/>
        <v>0</v>
      </c>
      <c r="CD435" s="805">
        <v>9</v>
      </c>
      <c r="CE435" s="806" t="str">
        <f t="shared" si="1056"/>
        <v>BUKU PEMBANTU BUNGA REKENING</v>
      </c>
      <c r="CF435" s="807">
        <f t="shared" si="1027"/>
        <v>0</v>
      </c>
      <c r="CG435" s="806">
        <f t="shared" si="1006"/>
        <v>9</v>
      </c>
      <c r="CH435" s="806" t="str">
        <f t="shared" si="1057"/>
        <v>BUKU PEMBANTU BUNGA REKENING</v>
      </c>
      <c r="CI435" s="808">
        <f t="shared" si="1028"/>
        <v>0</v>
      </c>
      <c r="CJ435" s="835">
        <v>10</v>
      </c>
      <c r="CK435" s="836" t="str">
        <f t="shared" si="1058"/>
        <v>BUKU PEMBANTU PAJAK UP &amp; LS</v>
      </c>
      <c r="CL435" s="837">
        <f t="shared" si="1059"/>
        <v>0</v>
      </c>
      <c r="CM435" s="836">
        <f t="shared" si="1007"/>
        <v>10</v>
      </c>
      <c r="CN435" s="836" t="str">
        <f t="shared" si="1060"/>
        <v>BUKU PEMBANTU PAJAK UP &amp; LS</v>
      </c>
      <c r="CO435" s="838">
        <f t="shared" si="1061"/>
        <v>0</v>
      </c>
      <c r="CP435" s="786">
        <f t="shared" si="1062"/>
        <v>0</v>
      </c>
      <c r="CQ435" s="787">
        <f t="shared" si="1063"/>
        <v>0</v>
      </c>
      <c r="CR435" s="782">
        <f t="shared" si="1064"/>
        <v>0</v>
      </c>
      <c r="CS435" s="733">
        <v>11</v>
      </c>
      <c r="CT435" s="734" t="str">
        <f t="shared" si="1065"/>
        <v>BUKU PENGESAHAN BELANJA</v>
      </c>
      <c r="CU435" s="735">
        <f t="shared" si="1066"/>
        <v>0</v>
      </c>
      <c r="CV435" s="734">
        <f t="shared" si="1008"/>
        <v>11</v>
      </c>
      <c r="CW435" s="736" t="str">
        <f t="shared" si="1067"/>
        <v>BUKU PENGESAHAN BELANJA</v>
      </c>
      <c r="CX435" s="737">
        <f t="shared" si="1068"/>
        <v>0</v>
      </c>
      <c r="CY435" s="769">
        <v>12</v>
      </c>
      <c r="CZ435" s="770" t="str">
        <f t="shared" si="1029"/>
        <v>BUKU PENGEMBALIAN BELANJA</v>
      </c>
      <c r="DA435" s="771">
        <f t="shared" si="1072"/>
        <v>0</v>
      </c>
      <c r="DB435" s="770">
        <f t="shared" si="1071"/>
        <v>12</v>
      </c>
      <c r="DC435" s="770" t="str">
        <f t="shared" si="1069"/>
        <v>BUKU PENGEMBALIAN BELANJA</v>
      </c>
      <c r="DD435" s="772">
        <f t="shared" si="1070"/>
        <v>0</v>
      </c>
    </row>
    <row r="436" spans="2:108" ht="11.25" customHeight="1" x14ac:dyDescent="0.2">
      <c r="B436" s="63"/>
      <c r="C436" s="690"/>
      <c r="D436" s="540"/>
      <c r="E436" s="650"/>
      <c r="F436" s="541"/>
      <c r="G436" s="649"/>
      <c r="H436" s="650"/>
      <c r="I436" s="542"/>
      <c r="J436" s="650"/>
      <c r="K436" s="650"/>
      <c r="L436" s="529"/>
      <c r="M436" s="543"/>
      <c r="N436" s="543"/>
      <c r="O436" s="651">
        <f t="shared" si="1030"/>
        <v>0</v>
      </c>
      <c r="P436" s="1090">
        <f t="shared" si="1031"/>
        <v>0</v>
      </c>
      <c r="Q436" s="641">
        <f t="shared" si="1009"/>
        <v>0</v>
      </c>
      <c r="R436" s="640">
        <v>1</v>
      </c>
      <c r="S436" s="640" t="str">
        <f t="shared" si="1010"/>
        <v>BUKU KAS UMUM</v>
      </c>
      <c r="T436" s="641">
        <f t="shared" si="1011"/>
        <v>0</v>
      </c>
      <c r="U436" s="641">
        <f t="shared" si="1012"/>
        <v>0</v>
      </c>
      <c r="V436" s="641">
        <f t="shared" si="1013"/>
        <v>0</v>
      </c>
      <c r="W436" s="1082">
        <f t="shared" si="1032"/>
        <v>0</v>
      </c>
      <c r="X436" s="641">
        <f t="shared" si="1014"/>
        <v>0</v>
      </c>
      <c r="Y436" s="640">
        <f t="shared" si="1033"/>
        <v>1</v>
      </c>
      <c r="Z436" s="640" t="str">
        <f t="shared" si="1015"/>
        <v>BUKU KAS UMUM</v>
      </c>
      <c r="AA436" s="1083">
        <f t="shared" si="1016"/>
        <v>0</v>
      </c>
      <c r="AB436" s="1055">
        <v>10</v>
      </c>
      <c r="AC436" s="1056" t="str">
        <f t="shared" si="1034"/>
        <v>BUKU PEMBANTU PAJAK UP &amp; LS</v>
      </c>
      <c r="AD436" s="1057">
        <f t="shared" si="1035"/>
        <v>0</v>
      </c>
      <c r="AE436" s="1057">
        <f t="shared" si="1036"/>
        <v>0</v>
      </c>
      <c r="AF436" s="1057">
        <f t="shared" si="1037"/>
        <v>0</v>
      </c>
      <c r="AG436" s="1057">
        <f t="shared" si="1038"/>
        <v>0</v>
      </c>
      <c r="AH436" s="1057">
        <f t="shared" si="1039"/>
        <v>0</v>
      </c>
      <c r="AI436" s="1058">
        <f t="shared" si="998"/>
        <v>10</v>
      </c>
      <c r="AJ436" s="1058" t="str">
        <f t="shared" si="1040"/>
        <v>BUKU PEMBANTU PAJAK UP &amp; LS</v>
      </c>
      <c r="AK436" s="1059">
        <f t="shared" si="1017"/>
        <v>0</v>
      </c>
      <c r="AL436" s="1014">
        <v>2</v>
      </c>
      <c r="AM436" s="1015" t="str">
        <f t="shared" si="1041"/>
        <v>BUKU PEMBANTU KAS TUNAI</v>
      </c>
      <c r="AN436" s="1016">
        <f t="shared" si="1018"/>
        <v>0</v>
      </c>
      <c r="AO436" s="1015">
        <f t="shared" si="999"/>
        <v>2</v>
      </c>
      <c r="AP436" s="1015" t="str">
        <f t="shared" si="1042"/>
        <v>BUKU PEMBANTU KAS TUNAI</v>
      </c>
      <c r="AQ436" s="1017">
        <f t="shared" ref="AQ436:AQ499" si="1074">IF(E436="G2",L437,IF(E436="H1",L437,IF(E436="I1",L437,IF(E436="J1",L437,IF(E436="K1",L437,IF(E436="L2",L437,IF(E436="M2",L437,IF(E436="N1",L437,0))))))))</f>
        <v>0</v>
      </c>
      <c r="AR436" s="979">
        <v>3</v>
      </c>
      <c r="AS436" s="980" t="str">
        <f t="shared" si="1043"/>
        <v>BUKU PEMBANTU BANK</v>
      </c>
      <c r="AT436" s="981">
        <f t="shared" si="1019"/>
        <v>0</v>
      </c>
      <c r="AU436" s="981">
        <f t="shared" si="1020"/>
        <v>0</v>
      </c>
      <c r="AV436" s="982">
        <f t="shared" si="1044"/>
        <v>0</v>
      </c>
      <c r="AW436" s="983">
        <f t="shared" si="1000"/>
        <v>3</v>
      </c>
      <c r="AX436" s="980" t="str">
        <f t="shared" si="1045"/>
        <v>BUKU PEMBANTU BANK</v>
      </c>
      <c r="AY436" s="984">
        <f t="shared" si="1021"/>
        <v>0</v>
      </c>
      <c r="AZ436" s="702">
        <v>4</v>
      </c>
      <c r="BA436" s="649" t="str">
        <f t="shared" si="1046"/>
        <v>BUKU PEMBANTU BPP</v>
      </c>
      <c r="BB436" s="651">
        <f t="shared" ref="BB436:BB499" si="1075">IF(E436="J1",L437,IF(E436="J2",L437,IF(E436="M4",L437,0)))</f>
        <v>0</v>
      </c>
      <c r="BC436" s="650">
        <f t="shared" si="1001"/>
        <v>4</v>
      </c>
      <c r="BD436" s="649" t="str">
        <f t="shared" si="1047"/>
        <v>BUKU PEMBANTU BPP</v>
      </c>
      <c r="BE436" s="709">
        <f t="shared" ref="BE436:BE499" si="1076">IF(E436="J3",L437,IF(E436="J4",L437,IF(E436="M5",L437,0)))</f>
        <v>0</v>
      </c>
      <c r="BF436" s="944">
        <v>5</v>
      </c>
      <c r="BG436" s="945" t="str">
        <f t="shared" si="1048"/>
        <v>BUKU PEMBANTU UANG PERSEDIAAN</v>
      </c>
      <c r="BH436" s="946">
        <f t="shared" si="1022"/>
        <v>0</v>
      </c>
      <c r="BI436" s="945">
        <f t="shared" si="1002"/>
        <v>5</v>
      </c>
      <c r="BJ436" s="947" t="str">
        <f t="shared" si="1049"/>
        <v>BUKU PEMBANTU UANG PERSEDIAAN</v>
      </c>
      <c r="BK436" s="948">
        <f t="shared" ref="BK436:BK499" si="1077">IF(E436="D2",L437,IF(E436="H1",L437,IF(E436="H2",L437,IF(E436="J3",L437,IF(E436="K3",L437,IF(E436="N1",L437,IF(E436="N2",L437,0)))))))</f>
        <v>0</v>
      </c>
      <c r="BL436" s="909">
        <v>6</v>
      </c>
      <c r="BM436" s="910" t="str">
        <f t="shared" si="1050"/>
        <v>BUKU PEMBANTU LS BENDAHARA</v>
      </c>
      <c r="BN436" s="911">
        <f t="shared" si="1023"/>
        <v>0</v>
      </c>
      <c r="BO436" s="910">
        <f t="shared" si="1003"/>
        <v>6</v>
      </c>
      <c r="BP436" s="912" t="str">
        <f t="shared" si="1051"/>
        <v>BUKU PEMBANTU LS BENDAHARA</v>
      </c>
      <c r="BQ436" s="913">
        <f t="shared" si="1024"/>
        <v>0</v>
      </c>
      <c r="BR436" s="702">
        <v>7</v>
      </c>
      <c r="BS436" s="650" t="str">
        <f t="shared" si="1052"/>
        <v>BUKU PEMBANTU UANG MUKA PERJADIN</v>
      </c>
      <c r="BT436" s="651">
        <f t="shared" si="1025"/>
        <v>0</v>
      </c>
      <c r="BU436" s="650">
        <f t="shared" si="1004"/>
        <v>7</v>
      </c>
      <c r="BV436" s="649" t="str">
        <f t="shared" si="1053"/>
        <v>BUKU PEMBANTU UANG MUKA PERJADIN</v>
      </c>
      <c r="BW436" s="709">
        <f t="shared" si="1026"/>
        <v>0</v>
      </c>
      <c r="BX436" s="873">
        <v>8</v>
      </c>
      <c r="BY436" s="874" t="str">
        <f t="shared" si="1054"/>
        <v>BUKU PEMBANTU PAJAK UP</v>
      </c>
      <c r="BZ436" s="875">
        <f t="shared" si="1073"/>
        <v>0</v>
      </c>
      <c r="CA436" s="876">
        <f t="shared" si="1005"/>
        <v>8</v>
      </c>
      <c r="CB436" s="874" t="str">
        <f t="shared" si="1055"/>
        <v>BUKU PEMBANTU PAJAK UP</v>
      </c>
      <c r="CC436" s="877">
        <f t="shared" ref="CC436:CC499" si="1078">IF(E436="M2",L436,IF(E436="M3",L436,IF(E436="M5",L436,0)))</f>
        <v>0</v>
      </c>
      <c r="CD436" s="805">
        <v>9</v>
      </c>
      <c r="CE436" s="806" t="str">
        <f t="shared" si="1056"/>
        <v>BUKU PEMBANTU BUNGA REKENING</v>
      </c>
      <c r="CF436" s="807">
        <f t="shared" si="1027"/>
        <v>0</v>
      </c>
      <c r="CG436" s="806">
        <f t="shared" si="1006"/>
        <v>9</v>
      </c>
      <c r="CH436" s="806" t="str">
        <f t="shared" si="1057"/>
        <v>BUKU PEMBANTU BUNGA REKENING</v>
      </c>
      <c r="CI436" s="808">
        <f t="shared" si="1028"/>
        <v>0</v>
      </c>
      <c r="CJ436" s="835">
        <v>10</v>
      </c>
      <c r="CK436" s="836" t="str">
        <f t="shared" si="1058"/>
        <v>BUKU PEMBANTU PAJAK UP &amp; LS</v>
      </c>
      <c r="CL436" s="837">
        <f t="shared" si="1059"/>
        <v>0</v>
      </c>
      <c r="CM436" s="836">
        <f t="shared" si="1007"/>
        <v>10</v>
      </c>
      <c r="CN436" s="836" t="str">
        <f t="shared" si="1060"/>
        <v>BUKU PEMBANTU PAJAK UP &amp; LS</v>
      </c>
      <c r="CO436" s="838">
        <f t="shared" si="1061"/>
        <v>0</v>
      </c>
      <c r="CP436" s="786">
        <f t="shared" si="1062"/>
        <v>0</v>
      </c>
      <c r="CQ436" s="787">
        <f t="shared" si="1063"/>
        <v>0</v>
      </c>
      <c r="CR436" s="782">
        <f t="shared" si="1064"/>
        <v>0</v>
      </c>
      <c r="CS436" s="733">
        <v>11</v>
      </c>
      <c r="CT436" s="734" t="str">
        <f t="shared" si="1065"/>
        <v>BUKU PENGESAHAN BELANJA</v>
      </c>
      <c r="CU436" s="735">
        <f t="shared" si="1066"/>
        <v>0</v>
      </c>
      <c r="CV436" s="734">
        <f t="shared" si="1008"/>
        <v>11</v>
      </c>
      <c r="CW436" s="736" t="str">
        <f t="shared" si="1067"/>
        <v>BUKU PENGESAHAN BELANJA</v>
      </c>
      <c r="CX436" s="737">
        <f t="shared" si="1068"/>
        <v>0</v>
      </c>
      <c r="CY436" s="769">
        <v>12</v>
      </c>
      <c r="CZ436" s="770" t="str">
        <f t="shared" si="1029"/>
        <v>BUKU PENGEMBALIAN BELANJA</v>
      </c>
      <c r="DA436" s="771">
        <f t="shared" si="1072"/>
        <v>0</v>
      </c>
      <c r="DB436" s="770">
        <f t="shared" si="1071"/>
        <v>12</v>
      </c>
      <c r="DC436" s="770" t="str">
        <f t="shared" si="1069"/>
        <v>BUKU PENGEMBALIAN BELANJA</v>
      </c>
      <c r="DD436" s="772">
        <f t="shared" si="1070"/>
        <v>0</v>
      </c>
    </row>
    <row r="437" spans="2:108" ht="11.25" customHeight="1" x14ac:dyDescent="0.2">
      <c r="B437" s="63"/>
      <c r="C437" s="690"/>
      <c r="D437" s="540"/>
      <c r="E437" s="650"/>
      <c r="F437" s="541"/>
      <c r="G437" s="649"/>
      <c r="H437" s="650"/>
      <c r="I437" s="542"/>
      <c r="J437" s="650"/>
      <c r="K437" s="650"/>
      <c r="L437" s="529"/>
      <c r="M437" s="543"/>
      <c r="N437" s="543"/>
      <c r="O437" s="651">
        <f t="shared" si="1030"/>
        <v>0</v>
      </c>
      <c r="P437" s="1090">
        <f t="shared" si="1031"/>
        <v>0</v>
      </c>
      <c r="Q437" s="641">
        <f t="shared" si="1009"/>
        <v>0</v>
      </c>
      <c r="R437" s="640">
        <v>1</v>
      </c>
      <c r="S437" s="640" t="str">
        <f t="shared" si="1010"/>
        <v>BUKU KAS UMUM</v>
      </c>
      <c r="T437" s="641">
        <f t="shared" si="1011"/>
        <v>0</v>
      </c>
      <c r="U437" s="641">
        <f t="shared" si="1012"/>
        <v>0</v>
      </c>
      <c r="V437" s="641">
        <f t="shared" si="1013"/>
        <v>0</v>
      </c>
      <c r="W437" s="1082">
        <f t="shared" si="1032"/>
        <v>0</v>
      </c>
      <c r="X437" s="641">
        <f t="shared" si="1014"/>
        <v>0</v>
      </c>
      <c r="Y437" s="640">
        <f t="shared" si="1033"/>
        <v>1</v>
      </c>
      <c r="Z437" s="640" t="str">
        <f t="shared" si="1015"/>
        <v>BUKU KAS UMUM</v>
      </c>
      <c r="AA437" s="1083">
        <f t="shared" si="1016"/>
        <v>0</v>
      </c>
      <c r="AB437" s="1055">
        <v>10</v>
      </c>
      <c r="AC437" s="1056" t="str">
        <f t="shared" si="1034"/>
        <v>BUKU PEMBANTU PAJAK UP &amp; LS</v>
      </c>
      <c r="AD437" s="1057">
        <f t="shared" si="1035"/>
        <v>0</v>
      </c>
      <c r="AE437" s="1057">
        <f t="shared" si="1036"/>
        <v>0</v>
      </c>
      <c r="AF437" s="1057">
        <f t="shared" si="1037"/>
        <v>0</v>
      </c>
      <c r="AG437" s="1057">
        <f t="shared" si="1038"/>
        <v>0</v>
      </c>
      <c r="AH437" s="1057">
        <f t="shared" si="1039"/>
        <v>0</v>
      </c>
      <c r="AI437" s="1058">
        <f t="shared" si="998"/>
        <v>10</v>
      </c>
      <c r="AJ437" s="1058" t="str">
        <f t="shared" si="1040"/>
        <v>BUKU PEMBANTU PAJAK UP &amp; LS</v>
      </c>
      <c r="AK437" s="1059">
        <f t="shared" si="1017"/>
        <v>0</v>
      </c>
      <c r="AL437" s="1014">
        <v>2</v>
      </c>
      <c r="AM437" s="1015" t="str">
        <f t="shared" si="1041"/>
        <v>BUKU PEMBANTU KAS TUNAI</v>
      </c>
      <c r="AN437" s="1016">
        <f t="shared" si="1018"/>
        <v>0</v>
      </c>
      <c r="AO437" s="1015">
        <f t="shared" si="999"/>
        <v>2</v>
      </c>
      <c r="AP437" s="1015" t="str">
        <f t="shared" si="1042"/>
        <v>BUKU PEMBANTU KAS TUNAI</v>
      </c>
      <c r="AQ437" s="1017">
        <f t="shared" si="1074"/>
        <v>0</v>
      </c>
      <c r="AR437" s="979">
        <v>3</v>
      </c>
      <c r="AS437" s="980" t="str">
        <f t="shared" si="1043"/>
        <v>BUKU PEMBANTU BANK</v>
      </c>
      <c r="AT437" s="981">
        <f t="shared" si="1019"/>
        <v>0</v>
      </c>
      <c r="AU437" s="981">
        <f t="shared" si="1020"/>
        <v>0</v>
      </c>
      <c r="AV437" s="982">
        <f t="shared" si="1044"/>
        <v>0</v>
      </c>
      <c r="AW437" s="983">
        <f t="shared" si="1000"/>
        <v>3</v>
      </c>
      <c r="AX437" s="980" t="str">
        <f t="shared" si="1045"/>
        <v>BUKU PEMBANTU BANK</v>
      </c>
      <c r="AY437" s="984">
        <f t="shared" si="1021"/>
        <v>0</v>
      </c>
      <c r="AZ437" s="702">
        <v>4</v>
      </c>
      <c r="BA437" s="649" t="str">
        <f t="shared" si="1046"/>
        <v>BUKU PEMBANTU BPP</v>
      </c>
      <c r="BB437" s="651">
        <f t="shared" si="1075"/>
        <v>0</v>
      </c>
      <c r="BC437" s="650">
        <f t="shared" si="1001"/>
        <v>4</v>
      </c>
      <c r="BD437" s="649" t="str">
        <f t="shared" si="1047"/>
        <v>BUKU PEMBANTU BPP</v>
      </c>
      <c r="BE437" s="709">
        <f t="shared" si="1076"/>
        <v>0</v>
      </c>
      <c r="BF437" s="944">
        <v>5</v>
      </c>
      <c r="BG437" s="945" t="str">
        <f t="shared" si="1048"/>
        <v>BUKU PEMBANTU UANG PERSEDIAAN</v>
      </c>
      <c r="BH437" s="946">
        <f t="shared" si="1022"/>
        <v>0</v>
      </c>
      <c r="BI437" s="945">
        <f t="shared" si="1002"/>
        <v>5</v>
      </c>
      <c r="BJ437" s="947" t="str">
        <f t="shared" si="1049"/>
        <v>BUKU PEMBANTU UANG PERSEDIAAN</v>
      </c>
      <c r="BK437" s="948">
        <f t="shared" si="1077"/>
        <v>0</v>
      </c>
      <c r="BL437" s="909">
        <v>6</v>
      </c>
      <c r="BM437" s="910" t="str">
        <f t="shared" si="1050"/>
        <v>BUKU PEMBANTU LS BENDAHARA</v>
      </c>
      <c r="BN437" s="911">
        <f t="shared" si="1023"/>
        <v>0</v>
      </c>
      <c r="BO437" s="910">
        <f t="shared" si="1003"/>
        <v>6</v>
      </c>
      <c r="BP437" s="912" t="str">
        <f t="shared" si="1051"/>
        <v>BUKU PEMBANTU LS BENDAHARA</v>
      </c>
      <c r="BQ437" s="913">
        <f t="shared" si="1024"/>
        <v>0</v>
      </c>
      <c r="BR437" s="702">
        <v>7</v>
      </c>
      <c r="BS437" s="650" t="str">
        <f t="shared" si="1052"/>
        <v>BUKU PEMBANTU UANG MUKA PERJADIN</v>
      </c>
      <c r="BT437" s="651">
        <f t="shared" si="1025"/>
        <v>0</v>
      </c>
      <c r="BU437" s="650">
        <f t="shared" si="1004"/>
        <v>7</v>
      </c>
      <c r="BV437" s="649" t="str">
        <f t="shared" si="1053"/>
        <v>BUKU PEMBANTU UANG MUKA PERJADIN</v>
      </c>
      <c r="BW437" s="709">
        <f t="shared" si="1026"/>
        <v>0</v>
      </c>
      <c r="BX437" s="873">
        <v>8</v>
      </c>
      <c r="BY437" s="874" t="str">
        <f t="shared" si="1054"/>
        <v>BUKU PEMBANTU PAJAK UP</v>
      </c>
      <c r="BZ437" s="875">
        <f t="shared" si="1073"/>
        <v>0</v>
      </c>
      <c r="CA437" s="876">
        <f t="shared" si="1005"/>
        <v>8</v>
      </c>
      <c r="CB437" s="874" t="str">
        <f t="shared" si="1055"/>
        <v>BUKU PEMBANTU PAJAK UP</v>
      </c>
      <c r="CC437" s="877">
        <f t="shared" si="1078"/>
        <v>0</v>
      </c>
      <c r="CD437" s="805">
        <v>9</v>
      </c>
      <c r="CE437" s="806" t="str">
        <f t="shared" si="1056"/>
        <v>BUKU PEMBANTU BUNGA REKENING</v>
      </c>
      <c r="CF437" s="807">
        <f t="shared" si="1027"/>
        <v>0</v>
      </c>
      <c r="CG437" s="806">
        <f t="shared" si="1006"/>
        <v>9</v>
      </c>
      <c r="CH437" s="806" t="str">
        <f t="shared" si="1057"/>
        <v>BUKU PEMBANTU BUNGA REKENING</v>
      </c>
      <c r="CI437" s="808">
        <f t="shared" si="1028"/>
        <v>0</v>
      </c>
      <c r="CJ437" s="835">
        <v>10</v>
      </c>
      <c r="CK437" s="836" t="str">
        <f t="shared" si="1058"/>
        <v>BUKU PEMBANTU PAJAK UP &amp; LS</v>
      </c>
      <c r="CL437" s="837">
        <f t="shared" si="1059"/>
        <v>0</v>
      </c>
      <c r="CM437" s="836">
        <f t="shared" si="1007"/>
        <v>10</v>
      </c>
      <c r="CN437" s="836" t="str">
        <f t="shared" si="1060"/>
        <v>BUKU PEMBANTU PAJAK UP &amp; LS</v>
      </c>
      <c r="CO437" s="838">
        <f t="shared" si="1061"/>
        <v>0</v>
      </c>
      <c r="CP437" s="786">
        <f t="shared" si="1062"/>
        <v>0</v>
      </c>
      <c r="CQ437" s="787">
        <f t="shared" si="1063"/>
        <v>0</v>
      </c>
      <c r="CR437" s="782">
        <f t="shared" si="1064"/>
        <v>0</v>
      </c>
      <c r="CS437" s="733">
        <v>11</v>
      </c>
      <c r="CT437" s="734" t="str">
        <f t="shared" si="1065"/>
        <v>BUKU PENGESAHAN BELANJA</v>
      </c>
      <c r="CU437" s="735">
        <f t="shared" si="1066"/>
        <v>0</v>
      </c>
      <c r="CV437" s="734">
        <f t="shared" si="1008"/>
        <v>11</v>
      </c>
      <c r="CW437" s="736" t="str">
        <f t="shared" si="1067"/>
        <v>BUKU PENGESAHAN BELANJA</v>
      </c>
      <c r="CX437" s="737">
        <f t="shared" si="1068"/>
        <v>0</v>
      </c>
      <c r="CY437" s="769">
        <v>12</v>
      </c>
      <c r="CZ437" s="770" t="str">
        <f t="shared" si="1029"/>
        <v>BUKU PENGEMBALIAN BELANJA</v>
      </c>
      <c r="DA437" s="771">
        <f t="shared" si="1072"/>
        <v>0</v>
      </c>
      <c r="DB437" s="770">
        <f t="shared" si="1071"/>
        <v>12</v>
      </c>
      <c r="DC437" s="770" t="str">
        <f t="shared" si="1069"/>
        <v>BUKU PENGEMBALIAN BELANJA</v>
      </c>
      <c r="DD437" s="772">
        <f t="shared" si="1070"/>
        <v>0</v>
      </c>
    </row>
    <row r="438" spans="2:108" ht="11.25" customHeight="1" x14ac:dyDescent="0.2">
      <c r="B438" s="63"/>
      <c r="C438" s="690"/>
      <c r="D438" s="540"/>
      <c r="E438" s="650"/>
      <c r="F438" s="541"/>
      <c r="G438" s="649"/>
      <c r="H438" s="650"/>
      <c r="I438" s="542"/>
      <c r="J438" s="650"/>
      <c r="K438" s="650"/>
      <c r="L438" s="529"/>
      <c r="M438" s="543"/>
      <c r="N438" s="543"/>
      <c r="O438" s="651">
        <f t="shared" si="1030"/>
        <v>0</v>
      </c>
      <c r="P438" s="1090">
        <f t="shared" si="1031"/>
        <v>0</v>
      </c>
      <c r="Q438" s="641">
        <f t="shared" si="1009"/>
        <v>0</v>
      </c>
      <c r="R438" s="640">
        <v>1</v>
      </c>
      <c r="S438" s="640" t="str">
        <f t="shared" si="1010"/>
        <v>BUKU KAS UMUM</v>
      </c>
      <c r="T438" s="641">
        <f t="shared" si="1011"/>
        <v>0</v>
      </c>
      <c r="U438" s="641">
        <f t="shared" si="1012"/>
        <v>0</v>
      </c>
      <c r="V438" s="641">
        <f t="shared" si="1013"/>
        <v>0</v>
      </c>
      <c r="W438" s="1082">
        <f t="shared" si="1032"/>
        <v>0</v>
      </c>
      <c r="X438" s="641">
        <f t="shared" si="1014"/>
        <v>0</v>
      </c>
      <c r="Y438" s="640">
        <f t="shared" si="1033"/>
        <v>1</v>
      </c>
      <c r="Z438" s="640" t="str">
        <f t="shared" si="1015"/>
        <v>BUKU KAS UMUM</v>
      </c>
      <c r="AA438" s="1083">
        <f t="shared" si="1016"/>
        <v>0</v>
      </c>
      <c r="AB438" s="1055">
        <v>10</v>
      </c>
      <c r="AC438" s="1056" t="str">
        <f t="shared" si="1034"/>
        <v>BUKU PEMBANTU PAJAK UP &amp; LS</v>
      </c>
      <c r="AD438" s="1057">
        <f t="shared" si="1035"/>
        <v>0</v>
      </c>
      <c r="AE438" s="1057">
        <f t="shared" si="1036"/>
        <v>0</v>
      </c>
      <c r="AF438" s="1057">
        <f t="shared" si="1037"/>
        <v>0</v>
      </c>
      <c r="AG438" s="1057">
        <f t="shared" si="1038"/>
        <v>0</v>
      </c>
      <c r="AH438" s="1057">
        <f t="shared" si="1039"/>
        <v>0</v>
      </c>
      <c r="AI438" s="1058">
        <f t="shared" si="998"/>
        <v>10</v>
      </c>
      <c r="AJ438" s="1058" t="str">
        <f t="shared" si="1040"/>
        <v>BUKU PEMBANTU PAJAK UP &amp; LS</v>
      </c>
      <c r="AK438" s="1059">
        <f t="shared" si="1017"/>
        <v>0</v>
      </c>
      <c r="AL438" s="1014">
        <v>2</v>
      </c>
      <c r="AM438" s="1015" t="str">
        <f t="shared" si="1041"/>
        <v>BUKU PEMBANTU KAS TUNAI</v>
      </c>
      <c r="AN438" s="1016">
        <f t="shared" si="1018"/>
        <v>0</v>
      </c>
      <c r="AO438" s="1015">
        <f t="shared" si="999"/>
        <v>2</v>
      </c>
      <c r="AP438" s="1015" t="str">
        <f t="shared" si="1042"/>
        <v>BUKU PEMBANTU KAS TUNAI</v>
      </c>
      <c r="AQ438" s="1017">
        <f t="shared" si="1074"/>
        <v>0</v>
      </c>
      <c r="AR438" s="979">
        <v>3</v>
      </c>
      <c r="AS438" s="980" t="str">
        <f t="shared" si="1043"/>
        <v>BUKU PEMBANTU BANK</v>
      </c>
      <c r="AT438" s="981">
        <f t="shared" si="1019"/>
        <v>0</v>
      </c>
      <c r="AU438" s="981">
        <f t="shared" si="1020"/>
        <v>0</v>
      </c>
      <c r="AV438" s="982">
        <f t="shared" si="1044"/>
        <v>0</v>
      </c>
      <c r="AW438" s="983">
        <f t="shared" si="1000"/>
        <v>3</v>
      </c>
      <c r="AX438" s="980" t="str">
        <f t="shared" si="1045"/>
        <v>BUKU PEMBANTU BANK</v>
      </c>
      <c r="AY438" s="984">
        <f t="shared" si="1021"/>
        <v>0</v>
      </c>
      <c r="AZ438" s="702">
        <v>4</v>
      </c>
      <c r="BA438" s="649" t="str">
        <f t="shared" si="1046"/>
        <v>BUKU PEMBANTU BPP</v>
      </c>
      <c r="BB438" s="651">
        <f t="shared" si="1075"/>
        <v>0</v>
      </c>
      <c r="BC438" s="650">
        <f t="shared" si="1001"/>
        <v>4</v>
      </c>
      <c r="BD438" s="649" t="str">
        <f t="shared" si="1047"/>
        <v>BUKU PEMBANTU BPP</v>
      </c>
      <c r="BE438" s="709">
        <f t="shared" si="1076"/>
        <v>0</v>
      </c>
      <c r="BF438" s="944">
        <v>5</v>
      </c>
      <c r="BG438" s="945" t="str">
        <f t="shared" si="1048"/>
        <v>BUKU PEMBANTU UANG PERSEDIAAN</v>
      </c>
      <c r="BH438" s="946">
        <f t="shared" si="1022"/>
        <v>0</v>
      </c>
      <c r="BI438" s="945">
        <f t="shared" si="1002"/>
        <v>5</v>
      </c>
      <c r="BJ438" s="947" t="str">
        <f t="shared" si="1049"/>
        <v>BUKU PEMBANTU UANG PERSEDIAAN</v>
      </c>
      <c r="BK438" s="948">
        <f t="shared" si="1077"/>
        <v>0</v>
      </c>
      <c r="BL438" s="909">
        <v>6</v>
      </c>
      <c r="BM438" s="910" t="str">
        <f t="shared" si="1050"/>
        <v>BUKU PEMBANTU LS BENDAHARA</v>
      </c>
      <c r="BN438" s="911">
        <f t="shared" si="1023"/>
        <v>0</v>
      </c>
      <c r="BO438" s="910">
        <f t="shared" si="1003"/>
        <v>6</v>
      </c>
      <c r="BP438" s="912" t="str">
        <f t="shared" si="1051"/>
        <v>BUKU PEMBANTU LS BENDAHARA</v>
      </c>
      <c r="BQ438" s="913">
        <f t="shared" si="1024"/>
        <v>0</v>
      </c>
      <c r="BR438" s="702">
        <v>7</v>
      </c>
      <c r="BS438" s="650" t="str">
        <f t="shared" si="1052"/>
        <v>BUKU PEMBANTU UANG MUKA PERJADIN</v>
      </c>
      <c r="BT438" s="651">
        <f t="shared" si="1025"/>
        <v>0</v>
      </c>
      <c r="BU438" s="650">
        <f t="shared" si="1004"/>
        <v>7</v>
      </c>
      <c r="BV438" s="649" t="str">
        <f t="shared" si="1053"/>
        <v>BUKU PEMBANTU UANG MUKA PERJADIN</v>
      </c>
      <c r="BW438" s="709">
        <f t="shared" si="1026"/>
        <v>0</v>
      </c>
      <c r="BX438" s="873">
        <v>8</v>
      </c>
      <c r="BY438" s="874" t="str">
        <f t="shared" si="1054"/>
        <v>BUKU PEMBANTU PAJAK UP</v>
      </c>
      <c r="BZ438" s="875">
        <f t="shared" si="1073"/>
        <v>0</v>
      </c>
      <c r="CA438" s="876">
        <f t="shared" si="1005"/>
        <v>8</v>
      </c>
      <c r="CB438" s="874" t="str">
        <f t="shared" si="1055"/>
        <v>BUKU PEMBANTU PAJAK UP</v>
      </c>
      <c r="CC438" s="877">
        <f t="shared" si="1078"/>
        <v>0</v>
      </c>
      <c r="CD438" s="805">
        <v>9</v>
      </c>
      <c r="CE438" s="806" t="str">
        <f t="shared" si="1056"/>
        <v>BUKU PEMBANTU BUNGA REKENING</v>
      </c>
      <c r="CF438" s="807">
        <f t="shared" si="1027"/>
        <v>0</v>
      </c>
      <c r="CG438" s="806">
        <f t="shared" si="1006"/>
        <v>9</v>
      </c>
      <c r="CH438" s="806" t="str">
        <f t="shared" si="1057"/>
        <v>BUKU PEMBANTU BUNGA REKENING</v>
      </c>
      <c r="CI438" s="808">
        <f t="shared" si="1028"/>
        <v>0</v>
      </c>
      <c r="CJ438" s="835">
        <v>10</v>
      </c>
      <c r="CK438" s="836" t="str">
        <f t="shared" si="1058"/>
        <v>BUKU PEMBANTU PAJAK UP &amp; LS</v>
      </c>
      <c r="CL438" s="837">
        <f t="shared" si="1059"/>
        <v>0</v>
      </c>
      <c r="CM438" s="836">
        <f t="shared" si="1007"/>
        <v>10</v>
      </c>
      <c r="CN438" s="836" t="str">
        <f t="shared" si="1060"/>
        <v>BUKU PEMBANTU PAJAK UP &amp; LS</v>
      </c>
      <c r="CO438" s="838">
        <f t="shared" si="1061"/>
        <v>0</v>
      </c>
      <c r="CP438" s="786">
        <f t="shared" si="1062"/>
        <v>0</v>
      </c>
      <c r="CQ438" s="787">
        <f t="shared" si="1063"/>
        <v>0</v>
      </c>
      <c r="CR438" s="782">
        <f t="shared" si="1064"/>
        <v>0</v>
      </c>
      <c r="CS438" s="733">
        <v>11</v>
      </c>
      <c r="CT438" s="734" t="str">
        <f t="shared" si="1065"/>
        <v>BUKU PENGESAHAN BELANJA</v>
      </c>
      <c r="CU438" s="735">
        <f t="shared" si="1066"/>
        <v>0</v>
      </c>
      <c r="CV438" s="734">
        <f t="shared" si="1008"/>
        <v>11</v>
      </c>
      <c r="CW438" s="736" t="str">
        <f t="shared" si="1067"/>
        <v>BUKU PENGESAHAN BELANJA</v>
      </c>
      <c r="CX438" s="737">
        <f t="shared" si="1068"/>
        <v>0</v>
      </c>
      <c r="CY438" s="769">
        <v>12</v>
      </c>
      <c r="CZ438" s="770" t="str">
        <f t="shared" si="1029"/>
        <v>BUKU PENGEMBALIAN BELANJA</v>
      </c>
      <c r="DA438" s="771">
        <f t="shared" si="1072"/>
        <v>0</v>
      </c>
      <c r="DB438" s="770">
        <f t="shared" si="1071"/>
        <v>12</v>
      </c>
      <c r="DC438" s="770" t="str">
        <f t="shared" si="1069"/>
        <v>BUKU PENGEMBALIAN BELANJA</v>
      </c>
      <c r="DD438" s="772">
        <f t="shared" si="1070"/>
        <v>0</v>
      </c>
    </row>
    <row r="439" spans="2:108" ht="11.25" customHeight="1" x14ac:dyDescent="0.2">
      <c r="B439" s="63"/>
      <c r="C439" s="690"/>
      <c r="D439" s="540"/>
      <c r="E439" s="650"/>
      <c r="F439" s="541"/>
      <c r="G439" s="649"/>
      <c r="H439" s="650"/>
      <c r="I439" s="542"/>
      <c r="J439" s="650"/>
      <c r="K439" s="650"/>
      <c r="L439" s="529"/>
      <c r="M439" s="543"/>
      <c r="N439" s="543"/>
      <c r="O439" s="651">
        <f t="shared" si="1030"/>
        <v>0</v>
      </c>
      <c r="P439" s="1090">
        <f t="shared" si="1031"/>
        <v>0</v>
      </c>
      <c r="Q439" s="641">
        <f t="shared" si="1009"/>
        <v>0</v>
      </c>
      <c r="R439" s="640">
        <v>1</v>
      </c>
      <c r="S439" s="640" t="str">
        <f t="shared" si="1010"/>
        <v>BUKU KAS UMUM</v>
      </c>
      <c r="T439" s="641">
        <f t="shared" si="1011"/>
        <v>0</v>
      </c>
      <c r="U439" s="641">
        <f t="shared" si="1012"/>
        <v>0</v>
      </c>
      <c r="V439" s="641">
        <f t="shared" si="1013"/>
        <v>0</v>
      </c>
      <c r="W439" s="1082">
        <f t="shared" si="1032"/>
        <v>0</v>
      </c>
      <c r="X439" s="641">
        <f t="shared" si="1014"/>
        <v>0</v>
      </c>
      <c r="Y439" s="640">
        <f t="shared" si="1033"/>
        <v>1</v>
      </c>
      <c r="Z439" s="640" t="str">
        <f t="shared" si="1015"/>
        <v>BUKU KAS UMUM</v>
      </c>
      <c r="AA439" s="1083">
        <f t="shared" si="1016"/>
        <v>0</v>
      </c>
      <c r="AB439" s="1055">
        <v>10</v>
      </c>
      <c r="AC439" s="1056" t="str">
        <f t="shared" si="1034"/>
        <v>BUKU PEMBANTU PAJAK UP &amp; LS</v>
      </c>
      <c r="AD439" s="1057">
        <f t="shared" si="1035"/>
        <v>0</v>
      </c>
      <c r="AE439" s="1057">
        <f t="shared" si="1036"/>
        <v>0</v>
      </c>
      <c r="AF439" s="1057">
        <f t="shared" si="1037"/>
        <v>0</v>
      </c>
      <c r="AG439" s="1057">
        <f t="shared" si="1038"/>
        <v>0</v>
      </c>
      <c r="AH439" s="1057">
        <f t="shared" si="1039"/>
        <v>0</v>
      </c>
      <c r="AI439" s="1058">
        <f t="shared" si="998"/>
        <v>10</v>
      </c>
      <c r="AJ439" s="1058" t="str">
        <f t="shared" si="1040"/>
        <v>BUKU PEMBANTU PAJAK UP &amp; LS</v>
      </c>
      <c r="AK439" s="1059">
        <f t="shared" si="1017"/>
        <v>0</v>
      </c>
      <c r="AL439" s="1014">
        <v>2</v>
      </c>
      <c r="AM439" s="1015" t="str">
        <f t="shared" si="1041"/>
        <v>BUKU PEMBANTU KAS TUNAI</v>
      </c>
      <c r="AN439" s="1016">
        <f t="shared" si="1018"/>
        <v>0</v>
      </c>
      <c r="AO439" s="1015">
        <f t="shared" si="999"/>
        <v>2</v>
      </c>
      <c r="AP439" s="1015" t="str">
        <f t="shared" si="1042"/>
        <v>BUKU PEMBANTU KAS TUNAI</v>
      </c>
      <c r="AQ439" s="1017">
        <f t="shared" si="1074"/>
        <v>0</v>
      </c>
      <c r="AR439" s="979">
        <v>3</v>
      </c>
      <c r="AS439" s="980" t="str">
        <f t="shared" si="1043"/>
        <v>BUKU PEMBANTU BANK</v>
      </c>
      <c r="AT439" s="981">
        <f t="shared" si="1019"/>
        <v>0</v>
      </c>
      <c r="AU439" s="981">
        <f t="shared" si="1020"/>
        <v>0</v>
      </c>
      <c r="AV439" s="982">
        <f t="shared" si="1044"/>
        <v>0</v>
      </c>
      <c r="AW439" s="983">
        <f t="shared" si="1000"/>
        <v>3</v>
      </c>
      <c r="AX439" s="980" t="str">
        <f t="shared" si="1045"/>
        <v>BUKU PEMBANTU BANK</v>
      </c>
      <c r="AY439" s="984">
        <f t="shared" si="1021"/>
        <v>0</v>
      </c>
      <c r="AZ439" s="702">
        <v>4</v>
      </c>
      <c r="BA439" s="649" t="str">
        <f t="shared" si="1046"/>
        <v>BUKU PEMBANTU BPP</v>
      </c>
      <c r="BB439" s="651">
        <f t="shared" si="1075"/>
        <v>0</v>
      </c>
      <c r="BC439" s="650">
        <f t="shared" si="1001"/>
        <v>4</v>
      </c>
      <c r="BD439" s="649" t="str">
        <f t="shared" si="1047"/>
        <v>BUKU PEMBANTU BPP</v>
      </c>
      <c r="BE439" s="709">
        <f t="shared" si="1076"/>
        <v>0</v>
      </c>
      <c r="BF439" s="944">
        <v>5</v>
      </c>
      <c r="BG439" s="945" t="str">
        <f t="shared" si="1048"/>
        <v>BUKU PEMBANTU UANG PERSEDIAAN</v>
      </c>
      <c r="BH439" s="946">
        <f t="shared" si="1022"/>
        <v>0</v>
      </c>
      <c r="BI439" s="945">
        <f t="shared" si="1002"/>
        <v>5</v>
      </c>
      <c r="BJ439" s="947" t="str">
        <f t="shared" si="1049"/>
        <v>BUKU PEMBANTU UANG PERSEDIAAN</v>
      </c>
      <c r="BK439" s="948">
        <f t="shared" si="1077"/>
        <v>0</v>
      </c>
      <c r="BL439" s="909">
        <v>6</v>
      </c>
      <c r="BM439" s="910" t="str">
        <f t="shared" si="1050"/>
        <v>BUKU PEMBANTU LS BENDAHARA</v>
      </c>
      <c r="BN439" s="911">
        <f t="shared" si="1023"/>
        <v>0</v>
      </c>
      <c r="BO439" s="910">
        <f t="shared" si="1003"/>
        <v>6</v>
      </c>
      <c r="BP439" s="912" t="str">
        <f t="shared" si="1051"/>
        <v>BUKU PEMBANTU LS BENDAHARA</v>
      </c>
      <c r="BQ439" s="913">
        <f t="shared" si="1024"/>
        <v>0</v>
      </c>
      <c r="BR439" s="702">
        <v>7</v>
      </c>
      <c r="BS439" s="650" t="str">
        <f t="shared" si="1052"/>
        <v>BUKU PEMBANTU UANG MUKA PERJADIN</v>
      </c>
      <c r="BT439" s="651">
        <f t="shared" si="1025"/>
        <v>0</v>
      </c>
      <c r="BU439" s="650">
        <f t="shared" si="1004"/>
        <v>7</v>
      </c>
      <c r="BV439" s="649" t="str">
        <f t="shared" si="1053"/>
        <v>BUKU PEMBANTU UANG MUKA PERJADIN</v>
      </c>
      <c r="BW439" s="709">
        <f t="shared" si="1026"/>
        <v>0</v>
      </c>
      <c r="BX439" s="873">
        <v>8</v>
      </c>
      <c r="BY439" s="874" t="str">
        <f t="shared" si="1054"/>
        <v>BUKU PEMBANTU PAJAK UP</v>
      </c>
      <c r="BZ439" s="875">
        <f t="shared" si="1073"/>
        <v>0</v>
      </c>
      <c r="CA439" s="876">
        <f t="shared" si="1005"/>
        <v>8</v>
      </c>
      <c r="CB439" s="874" t="str">
        <f t="shared" si="1055"/>
        <v>BUKU PEMBANTU PAJAK UP</v>
      </c>
      <c r="CC439" s="877">
        <f t="shared" si="1078"/>
        <v>0</v>
      </c>
      <c r="CD439" s="805">
        <v>9</v>
      </c>
      <c r="CE439" s="806" t="str">
        <f t="shared" si="1056"/>
        <v>BUKU PEMBANTU BUNGA REKENING</v>
      </c>
      <c r="CF439" s="807">
        <f t="shared" si="1027"/>
        <v>0</v>
      </c>
      <c r="CG439" s="806">
        <f t="shared" si="1006"/>
        <v>9</v>
      </c>
      <c r="CH439" s="806" t="str">
        <f t="shared" si="1057"/>
        <v>BUKU PEMBANTU BUNGA REKENING</v>
      </c>
      <c r="CI439" s="808">
        <f t="shared" si="1028"/>
        <v>0</v>
      </c>
      <c r="CJ439" s="835">
        <v>10</v>
      </c>
      <c r="CK439" s="836" t="str">
        <f t="shared" si="1058"/>
        <v>BUKU PEMBANTU PAJAK UP &amp; LS</v>
      </c>
      <c r="CL439" s="837">
        <f t="shared" si="1059"/>
        <v>0</v>
      </c>
      <c r="CM439" s="836">
        <f t="shared" si="1007"/>
        <v>10</v>
      </c>
      <c r="CN439" s="836" t="str">
        <f t="shared" si="1060"/>
        <v>BUKU PEMBANTU PAJAK UP &amp; LS</v>
      </c>
      <c r="CO439" s="838">
        <f t="shared" si="1061"/>
        <v>0</v>
      </c>
      <c r="CP439" s="786">
        <f t="shared" si="1062"/>
        <v>0</v>
      </c>
      <c r="CQ439" s="787">
        <f t="shared" si="1063"/>
        <v>0</v>
      </c>
      <c r="CR439" s="782">
        <f t="shared" si="1064"/>
        <v>0</v>
      </c>
      <c r="CS439" s="733">
        <v>11</v>
      </c>
      <c r="CT439" s="734" t="str">
        <f t="shared" si="1065"/>
        <v>BUKU PENGESAHAN BELANJA</v>
      </c>
      <c r="CU439" s="735">
        <f t="shared" si="1066"/>
        <v>0</v>
      </c>
      <c r="CV439" s="734">
        <f t="shared" si="1008"/>
        <v>11</v>
      </c>
      <c r="CW439" s="736" t="str">
        <f t="shared" si="1067"/>
        <v>BUKU PENGESAHAN BELANJA</v>
      </c>
      <c r="CX439" s="737">
        <f t="shared" si="1068"/>
        <v>0</v>
      </c>
      <c r="CY439" s="769">
        <v>12</v>
      </c>
      <c r="CZ439" s="770" t="str">
        <f t="shared" si="1029"/>
        <v>BUKU PENGEMBALIAN BELANJA</v>
      </c>
      <c r="DA439" s="771">
        <f t="shared" si="1072"/>
        <v>0</v>
      </c>
      <c r="DB439" s="770">
        <f t="shared" si="1071"/>
        <v>12</v>
      </c>
      <c r="DC439" s="770" t="str">
        <f t="shared" si="1069"/>
        <v>BUKU PENGEMBALIAN BELANJA</v>
      </c>
      <c r="DD439" s="772">
        <f t="shared" si="1070"/>
        <v>0</v>
      </c>
    </row>
    <row r="440" spans="2:108" ht="11.25" customHeight="1" x14ac:dyDescent="0.2">
      <c r="B440" s="63"/>
      <c r="C440" s="690"/>
      <c r="D440" s="540"/>
      <c r="E440" s="650"/>
      <c r="F440" s="541"/>
      <c r="G440" s="649"/>
      <c r="H440" s="650"/>
      <c r="I440" s="542"/>
      <c r="J440" s="650"/>
      <c r="K440" s="650"/>
      <c r="L440" s="529"/>
      <c r="M440" s="543"/>
      <c r="N440" s="543"/>
      <c r="O440" s="651">
        <f t="shared" si="1030"/>
        <v>0</v>
      </c>
      <c r="P440" s="1090">
        <f t="shared" si="1031"/>
        <v>0</v>
      </c>
      <c r="Q440" s="641">
        <f t="shared" si="1009"/>
        <v>0</v>
      </c>
      <c r="R440" s="640">
        <v>1</v>
      </c>
      <c r="S440" s="640" t="str">
        <f t="shared" si="1010"/>
        <v>BUKU KAS UMUM</v>
      </c>
      <c r="T440" s="641">
        <f t="shared" si="1011"/>
        <v>0</v>
      </c>
      <c r="U440" s="641">
        <f t="shared" si="1012"/>
        <v>0</v>
      </c>
      <c r="V440" s="641">
        <f t="shared" si="1013"/>
        <v>0</v>
      </c>
      <c r="W440" s="1082">
        <f t="shared" si="1032"/>
        <v>0</v>
      </c>
      <c r="X440" s="641">
        <f t="shared" si="1014"/>
        <v>0</v>
      </c>
      <c r="Y440" s="640">
        <f t="shared" si="1033"/>
        <v>1</v>
      </c>
      <c r="Z440" s="640" t="str">
        <f t="shared" si="1015"/>
        <v>BUKU KAS UMUM</v>
      </c>
      <c r="AA440" s="1083">
        <f t="shared" si="1016"/>
        <v>0</v>
      </c>
      <c r="AB440" s="1055">
        <v>10</v>
      </c>
      <c r="AC440" s="1056" t="str">
        <f t="shared" si="1034"/>
        <v>BUKU PEMBANTU PAJAK UP &amp; LS</v>
      </c>
      <c r="AD440" s="1057">
        <f t="shared" si="1035"/>
        <v>0</v>
      </c>
      <c r="AE440" s="1057">
        <f t="shared" si="1036"/>
        <v>0</v>
      </c>
      <c r="AF440" s="1057">
        <f t="shared" si="1037"/>
        <v>0</v>
      </c>
      <c r="AG440" s="1057">
        <f t="shared" si="1038"/>
        <v>0</v>
      </c>
      <c r="AH440" s="1057">
        <f t="shared" si="1039"/>
        <v>0</v>
      </c>
      <c r="AI440" s="1058">
        <f t="shared" si="998"/>
        <v>10</v>
      </c>
      <c r="AJ440" s="1058" t="str">
        <f t="shared" si="1040"/>
        <v>BUKU PEMBANTU PAJAK UP &amp; LS</v>
      </c>
      <c r="AK440" s="1059">
        <f t="shared" si="1017"/>
        <v>0</v>
      </c>
      <c r="AL440" s="1014">
        <v>2</v>
      </c>
      <c r="AM440" s="1015" t="str">
        <f t="shared" si="1041"/>
        <v>BUKU PEMBANTU KAS TUNAI</v>
      </c>
      <c r="AN440" s="1016">
        <f t="shared" si="1018"/>
        <v>0</v>
      </c>
      <c r="AO440" s="1015">
        <f t="shared" si="999"/>
        <v>2</v>
      </c>
      <c r="AP440" s="1015" t="str">
        <f t="shared" si="1042"/>
        <v>BUKU PEMBANTU KAS TUNAI</v>
      </c>
      <c r="AQ440" s="1017">
        <f t="shared" si="1074"/>
        <v>0</v>
      </c>
      <c r="AR440" s="979">
        <v>3</v>
      </c>
      <c r="AS440" s="980" t="str">
        <f t="shared" si="1043"/>
        <v>BUKU PEMBANTU BANK</v>
      </c>
      <c r="AT440" s="981">
        <f t="shared" si="1019"/>
        <v>0</v>
      </c>
      <c r="AU440" s="981">
        <f t="shared" si="1020"/>
        <v>0</v>
      </c>
      <c r="AV440" s="982">
        <f t="shared" si="1044"/>
        <v>0</v>
      </c>
      <c r="AW440" s="983">
        <f t="shared" si="1000"/>
        <v>3</v>
      </c>
      <c r="AX440" s="980" t="str">
        <f t="shared" si="1045"/>
        <v>BUKU PEMBANTU BANK</v>
      </c>
      <c r="AY440" s="984">
        <f t="shared" si="1021"/>
        <v>0</v>
      </c>
      <c r="AZ440" s="702">
        <v>4</v>
      </c>
      <c r="BA440" s="649" t="str">
        <f t="shared" si="1046"/>
        <v>BUKU PEMBANTU BPP</v>
      </c>
      <c r="BB440" s="651">
        <f t="shared" si="1075"/>
        <v>0</v>
      </c>
      <c r="BC440" s="650">
        <f t="shared" si="1001"/>
        <v>4</v>
      </c>
      <c r="BD440" s="649" t="str">
        <f t="shared" si="1047"/>
        <v>BUKU PEMBANTU BPP</v>
      </c>
      <c r="BE440" s="709">
        <f t="shared" si="1076"/>
        <v>0</v>
      </c>
      <c r="BF440" s="944">
        <v>5</v>
      </c>
      <c r="BG440" s="945" t="str">
        <f t="shared" si="1048"/>
        <v>BUKU PEMBANTU UANG PERSEDIAAN</v>
      </c>
      <c r="BH440" s="946">
        <f t="shared" si="1022"/>
        <v>0</v>
      </c>
      <c r="BI440" s="945">
        <f t="shared" si="1002"/>
        <v>5</v>
      </c>
      <c r="BJ440" s="947" t="str">
        <f t="shared" si="1049"/>
        <v>BUKU PEMBANTU UANG PERSEDIAAN</v>
      </c>
      <c r="BK440" s="948">
        <f t="shared" si="1077"/>
        <v>0</v>
      </c>
      <c r="BL440" s="909">
        <v>6</v>
      </c>
      <c r="BM440" s="910" t="str">
        <f t="shared" si="1050"/>
        <v>BUKU PEMBANTU LS BENDAHARA</v>
      </c>
      <c r="BN440" s="911">
        <f t="shared" si="1023"/>
        <v>0</v>
      </c>
      <c r="BO440" s="910">
        <f t="shared" si="1003"/>
        <v>6</v>
      </c>
      <c r="BP440" s="912" t="str">
        <f t="shared" si="1051"/>
        <v>BUKU PEMBANTU LS BENDAHARA</v>
      </c>
      <c r="BQ440" s="913">
        <f t="shared" si="1024"/>
        <v>0</v>
      </c>
      <c r="BR440" s="702">
        <v>7</v>
      </c>
      <c r="BS440" s="650" t="str">
        <f t="shared" si="1052"/>
        <v>BUKU PEMBANTU UANG MUKA PERJADIN</v>
      </c>
      <c r="BT440" s="651">
        <f t="shared" si="1025"/>
        <v>0</v>
      </c>
      <c r="BU440" s="650">
        <f t="shared" si="1004"/>
        <v>7</v>
      </c>
      <c r="BV440" s="649" t="str">
        <f t="shared" si="1053"/>
        <v>BUKU PEMBANTU UANG MUKA PERJADIN</v>
      </c>
      <c r="BW440" s="709">
        <f t="shared" si="1026"/>
        <v>0</v>
      </c>
      <c r="BX440" s="873">
        <v>8</v>
      </c>
      <c r="BY440" s="874" t="str">
        <f t="shared" si="1054"/>
        <v>BUKU PEMBANTU PAJAK UP</v>
      </c>
      <c r="BZ440" s="875">
        <f t="shared" si="1073"/>
        <v>0</v>
      </c>
      <c r="CA440" s="876">
        <f t="shared" si="1005"/>
        <v>8</v>
      </c>
      <c r="CB440" s="874" t="str">
        <f t="shared" si="1055"/>
        <v>BUKU PEMBANTU PAJAK UP</v>
      </c>
      <c r="CC440" s="877">
        <f t="shared" si="1078"/>
        <v>0</v>
      </c>
      <c r="CD440" s="805">
        <v>9</v>
      </c>
      <c r="CE440" s="806" t="str">
        <f t="shared" si="1056"/>
        <v>BUKU PEMBANTU BUNGA REKENING</v>
      </c>
      <c r="CF440" s="807">
        <f t="shared" si="1027"/>
        <v>0</v>
      </c>
      <c r="CG440" s="806">
        <f t="shared" si="1006"/>
        <v>9</v>
      </c>
      <c r="CH440" s="806" t="str">
        <f t="shared" si="1057"/>
        <v>BUKU PEMBANTU BUNGA REKENING</v>
      </c>
      <c r="CI440" s="808">
        <f t="shared" si="1028"/>
        <v>0</v>
      </c>
      <c r="CJ440" s="835">
        <v>10</v>
      </c>
      <c r="CK440" s="836" t="str">
        <f t="shared" si="1058"/>
        <v>BUKU PEMBANTU PAJAK UP &amp; LS</v>
      </c>
      <c r="CL440" s="837">
        <f t="shared" si="1059"/>
        <v>0</v>
      </c>
      <c r="CM440" s="836">
        <f t="shared" si="1007"/>
        <v>10</v>
      </c>
      <c r="CN440" s="836" t="str">
        <f t="shared" si="1060"/>
        <v>BUKU PEMBANTU PAJAK UP &amp; LS</v>
      </c>
      <c r="CO440" s="838">
        <f t="shared" si="1061"/>
        <v>0</v>
      </c>
      <c r="CP440" s="786">
        <f t="shared" si="1062"/>
        <v>0</v>
      </c>
      <c r="CQ440" s="787">
        <f t="shared" si="1063"/>
        <v>0</v>
      </c>
      <c r="CR440" s="782">
        <f t="shared" si="1064"/>
        <v>0</v>
      </c>
      <c r="CS440" s="733">
        <v>11</v>
      </c>
      <c r="CT440" s="734" t="str">
        <f t="shared" si="1065"/>
        <v>BUKU PENGESAHAN BELANJA</v>
      </c>
      <c r="CU440" s="735">
        <f t="shared" si="1066"/>
        <v>0</v>
      </c>
      <c r="CV440" s="734">
        <f t="shared" si="1008"/>
        <v>11</v>
      </c>
      <c r="CW440" s="736" t="str">
        <f t="shared" si="1067"/>
        <v>BUKU PENGESAHAN BELANJA</v>
      </c>
      <c r="CX440" s="737">
        <f t="shared" si="1068"/>
        <v>0</v>
      </c>
      <c r="CY440" s="769">
        <v>12</v>
      </c>
      <c r="CZ440" s="770" t="str">
        <f t="shared" si="1029"/>
        <v>BUKU PENGEMBALIAN BELANJA</v>
      </c>
      <c r="DA440" s="771">
        <f t="shared" si="1072"/>
        <v>0</v>
      </c>
      <c r="DB440" s="770">
        <f t="shared" si="1071"/>
        <v>12</v>
      </c>
      <c r="DC440" s="770" t="str">
        <f t="shared" si="1069"/>
        <v>BUKU PENGEMBALIAN BELANJA</v>
      </c>
      <c r="DD440" s="772">
        <f t="shared" si="1070"/>
        <v>0</v>
      </c>
    </row>
    <row r="441" spans="2:108" ht="11.25" customHeight="1" x14ac:dyDescent="0.2">
      <c r="B441" s="63"/>
      <c r="C441" s="690"/>
      <c r="D441" s="540"/>
      <c r="E441" s="650"/>
      <c r="F441" s="541"/>
      <c r="G441" s="649"/>
      <c r="H441" s="650"/>
      <c r="I441" s="542"/>
      <c r="J441" s="650"/>
      <c r="K441" s="650"/>
      <c r="L441" s="529"/>
      <c r="M441" s="543"/>
      <c r="N441" s="543"/>
      <c r="O441" s="651">
        <f t="shared" si="1030"/>
        <v>0</v>
      </c>
      <c r="P441" s="1090">
        <f t="shared" si="1031"/>
        <v>0</v>
      </c>
      <c r="Q441" s="641">
        <f t="shared" si="1009"/>
        <v>0</v>
      </c>
      <c r="R441" s="640">
        <v>1</v>
      </c>
      <c r="S441" s="640" t="str">
        <f t="shared" si="1010"/>
        <v>BUKU KAS UMUM</v>
      </c>
      <c r="T441" s="641">
        <f t="shared" si="1011"/>
        <v>0</v>
      </c>
      <c r="U441" s="641">
        <f t="shared" si="1012"/>
        <v>0</v>
      </c>
      <c r="V441" s="641">
        <f t="shared" si="1013"/>
        <v>0</v>
      </c>
      <c r="W441" s="1082">
        <f t="shared" si="1032"/>
        <v>0</v>
      </c>
      <c r="X441" s="641">
        <f t="shared" si="1014"/>
        <v>0</v>
      </c>
      <c r="Y441" s="640">
        <f t="shared" si="1033"/>
        <v>1</v>
      </c>
      <c r="Z441" s="640" t="str">
        <f t="shared" si="1015"/>
        <v>BUKU KAS UMUM</v>
      </c>
      <c r="AA441" s="1083">
        <f t="shared" si="1016"/>
        <v>0</v>
      </c>
      <c r="AB441" s="1055">
        <v>10</v>
      </c>
      <c r="AC441" s="1056" t="str">
        <f t="shared" si="1034"/>
        <v>BUKU PEMBANTU PAJAK UP &amp; LS</v>
      </c>
      <c r="AD441" s="1057">
        <f t="shared" si="1035"/>
        <v>0</v>
      </c>
      <c r="AE441" s="1057">
        <f t="shared" si="1036"/>
        <v>0</v>
      </c>
      <c r="AF441" s="1057">
        <f t="shared" si="1037"/>
        <v>0</v>
      </c>
      <c r="AG441" s="1057">
        <f t="shared" si="1038"/>
        <v>0</v>
      </c>
      <c r="AH441" s="1057">
        <f t="shared" si="1039"/>
        <v>0</v>
      </c>
      <c r="AI441" s="1058">
        <f t="shared" si="998"/>
        <v>10</v>
      </c>
      <c r="AJ441" s="1058" t="str">
        <f t="shared" si="1040"/>
        <v>BUKU PEMBANTU PAJAK UP &amp; LS</v>
      </c>
      <c r="AK441" s="1059">
        <f t="shared" si="1017"/>
        <v>0</v>
      </c>
      <c r="AL441" s="1014">
        <v>2</v>
      </c>
      <c r="AM441" s="1015" t="str">
        <f t="shared" si="1041"/>
        <v>BUKU PEMBANTU KAS TUNAI</v>
      </c>
      <c r="AN441" s="1016">
        <f t="shared" si="1018"/>
        <v>0</v>
      </c>
      <c r="AO441" s="1015">
        <f t="shared" si="999"/>
        <v>2</v>
      </c>
      <c r="AP441" s="1015" t="str">
        <f t="shared" si="1042"/>
        <v>BUKU PEMBANTU KAS TUNAI</v>
      </c>
      <c r="AQ441" s="1017">
        <f t="shared" si="1074"/>
        <v>0</v>
      </c>
      <c r="AR441" s="979">
        <v>3</v>
      </c>
      <c r="AS441" s="980" t="str">
        <f t="shared" si="1043"/>
        <v>BUKU PEMBANTU BANK</v>
      </c>
      <c r="AT441" s="981">
        <f t="shared" si="1019"/>
        <v>0</v>
      </c>
      <c r="AU441" s="981">
        <f t="shared" si="1020"/>
        <v>0</v>
      </c>
      <c r="AV441" s="982">
        <f t="shared" si="1044"/>
        <v>0</v>
      </c>
      <c r="AW441" s="983">
        <f t="shared" si="1000"/>
        <v>3</v>
      </c>
      <c r="AX441" s="980" t="str">
        <f t="shared" si="1045"/>
        <v>BUKU PEMBANTU BANK</v>
      </c>
      <c r="AY441" s="984">
        <f t="shared" si="1021"/>
        <v>0</v>
      </c>
      <c r="AZ441" s="702">
        <v>4</v>
      </c>
      <c r="BA441" s="649" t="str">
        <f t="shared" si="1046"/>
        <v>BUKU PEMBANTU BPP</v>
      </c>
      <c r="BB441" s="651">
        <f t="shared" si="1075"/>
        <v>0</v>
      </c>
      <c r="BC441" s="650">
        <f t="shared" si="1001"/>
        <v>4</v>
      </c>
      <c r="BD441" s="649" t="str">
        <f t="shared" si="1047"/>
        <v>BUKU PEMBANTU BPP</v>
      </c>
      <c r="BE441" s="709">
        <f t="shared" si="1076"/>
        <v>0</v>
      </c>
      <c r="BF441" s="944">
        <v>5</v>
      </c>
      <c r="BG441" s="945" t="str">
        <f t="shared" si="1048"/>
        <v>BUKU PEMBANTU UANG PERSEDIAAN</v>
      </c>
      <c r="BH441" s="946">
        <f t="shared" si="1022"/>
        <v>0</v>
      </c>
      <c r="BI441" s="945">
        <f t="shared" si="1002"/>
        <v>5</v>
      </c>
      <c r="BJ441" s="947" t="str">
        <f t="shared" si="1049"/>
        <v>BUKU PEMBANTU UANG PERSEDIAAN</v>
      </c>
      <c r="BK441" s="948">
        <f t="shared" si="1077"/>
        <v>0</v>
      </c>
      <c r="BL441" s="909">
        <v>6</v>
      </c>
      <c r="BM441" s="910" t="str">
        <f t="shared" si="1050"/>
        <v>BUKU PEMBANTU LS BENDAHARA</v>
      </c>
      <c r="BN441" s="911">
        <f t="shared" si="1023"/>
        <v>0</v>
      </c>
      <c r="BO441" s="910">
        <f t="shared" si="1003"/>
        <v>6</v>
      </c>
      <c r="BP441" s="912" t="str">
        <f t="shared" si="1051"/>
        <v>BUKU PEMBANTU LS BENDAHARA</v>
      </c>
      <c r="BQ441" s="913">
        <f t="shared" si="1024"/>
        <v>0</v>
      </c>
      <c r="BR441" s="702">
        <v>7</v>
      </c>
      <c r="BS441" s="650" t="str">
        <f t="shared" si="1052"/>
        <v>BUKU PEMBANTU UANG MUKA PERJADIN</v>
      </c>
      <c r="BT441" s="651">
        <f t="shared" si="1025"/>
        <v>0</v>
      </c>
      <c r="BU441" s="650">
        <f t="shared" si="1004"/>
        <v>7</v>
      </c>
      <c r="BV441" s="649" t="str">
        <f t="shared" si="1053"/>
        <v>BUKU PEMBANTU UANG MUKA PERJADIN</v>
      </c>
      <c r="BW441" s="709">
        <f t="shared" si="1026"/>
        <v>0</v>
      </c>
      <c r="BX441" s="873">
        <v>8</v>
      </c>
      <c r="BY441" s="874" t="str">
        <f t="shared" si="1054"/>
        <v>BUKU PEMBANTU PAJAK UP</v>
      </c>
      <c r="BZ441" s="875">
        <f t="shared" si="1073"/>
        <v>0</v>
      </c>
      <c r="CA441" s="876">
        <f t="shared" si="1005"/>
        <v>8</v>
      </c>
      <c r="CB441" s="874" t="str">
        <f t="shared" si="1055"/>
        <v>BUKU PEMBANTU PAJAK UP</v>
      </c>
      <c r="CC441" s="877">
        <f t="shared" si="1078"/>
        <v>0</v>
      </c>
      <c r="CD441" s="805">
        <v>9</v>
      </c>
      <c r="CE441" s="806" t="str">
        <f t="shared" si="1056"/>
        <v>BUKU PEMBANTU BUNGA REKENING</v>
      </c>
      <c r="CF441" s="807">
        <f t="shared" si="1027"/>
        <v>0</v>
      </c>
      <c r="CG441" s="806">
        <f t="shared" si="1006"/>
        <v>9</v>
      </c>
      <c r="CH441" s="806" t="str">
        <f t="shared" si="1057"/>
        <v>BUKU PEMBANTU BUNGA REKENING</v>
      </c>
      <c r="CI441" s="808">
        <f t="shared" si="1028"/>
        <v>0</v>
      </c>
      <c r="CJ441" s="835">
        <v>10</v>
      </c>
      <c r="CK441" s="836" t="str">
        <f t="shared" si="1058"/>
        <v>BUKU PEMBANTU PAJAK UP &amp; LS</v>
      </c>
      <c r="CL441" s="837">
        <f t="shared" si="1059"/>
        <v>0</v>
      </c>
      <c r="CM441" s="836">
        <f t="shared" si="1007"/>
        <v>10</v>
      </c>
      <c r="CN441" s="836" t="str">
        <f t="shared" si="1060"/>
        <v>BUKU PEMBANTU PAJAK UP &amp; LS</v>
      </c>
      <c r="CO441" s="838">
        <f t="shared" si="1061"/>
        <v>0</v>
      </c>
      <c r="CP441" s="786">
        <f t="shared" si="1062"/>
        <v>0</v>
      </c>
      <c r="CQ441" s="787">
        <f t="shared" si="1063"/>
        <v>0</v>
      </c>
      <c r="CR441" s="782">
        <f t="shared" si="1064"/>
        <v>0</v>
      </c>
      <c r="CS441" s="733">
        <v>11</v>
      </c>
      <c r="CT441" s="734" t="str">
        <f t="shared" si="1065"/>
        <v>BUKU PENGESAHAN BELANJA</v>
      </c>
      <c r="CU441" s="735">
        <f t="shared" si="1066"/>
        <v>0</v>
      </c>
      <c r="CV441" s="734">
        <f t="shared" si="1008"/>
        <v>11</v>
      </c>
      <c r="CW441" s="736" t="str">
        <f t="shared" si="1067"/>
        <v>BUKU PENGESAHAN BELANJA</v>
      </c>
      <c r="CX441" s="737">
        <f t="shared" si="1068"/>
        <v>0</v>
      </c>
      <c r="CY441" s="769">
        <v>12</v>
      </c>
      <c r="CZ441" s="770" t="str">
        <f t="shared" si="1029"/>
        <v>BUKU PENGEMBALIAN BELANJA</v>
      </c>
      <c r="DA441" s="771">
        <f t="shared" si="1072"/>
        <v>0</v>
      </c>
      <c r="DB441" s="770">
        <f t="shared" si="1071"/>
        <v>12</v>
      </c>
      <c r="DC441" s="770" t="str">
        <f t="shared" si="1069"/>
        <v>BUKU PENGEMBALIAN BELANJA</v>
      </c>
      <c r="DD441" s="772">
        <f t="shared" si="1070"/>
        <v>0</v>
      </c>
    </row>
    <row r="442" spans="2:108" ht="11.25" customHeight="1" x14ac:dyDescent="0.2">
      <c r="B442" s="63"/>
      <c r="C442" s="690"/>
      <c r="D442" s="540"/>
      <c r="E442" s="650"/>
      <c r="F442" s="541"/>
      <c r="G442" s="649"/>
      <c r="H442" s="650"/>
      <c r="I442" s="542"/>
      <c r="J442" s="650"/>
      <c r="K442" s="650"/>
      <c r="L442" s="529"/>
      <c r="M442" s="543"/>
      <c r="N442" s="543"/>
      <c r="O442" s="651">
        <f t="shared" si="1030"/>
        <v>0</v>
      </c>
      <c r="P442" s="1090">
        <f t="shared" si="1031"/>
        <v>0</v>
      </c>
      <c r="Q442" s="641">
        <f t="shared" si="1009"/>
        <v>0</v>
      </c>
      <c r="R442" s="640">
        <v>1</v>
      </c>
      <c r="S442" s="640" t="str">
        <f t="shared" si="1010"/>
        <v>BUKU KAS UMUM</v>
      </c>
      <c r="T442" s="641">
        <f t="shared" si="1011"/>
        <v>0</v>
      </c>
      <c r="U442" s="641">
        <f t="shared" si="1012"/>
        <v>0</v>
      </c>
      <c r="V442" s="641">
        <f t="shared" si="1013"/>
        <v>0</v>
      </c>
      <c r="W442" s="1082">
        <f t="shared" si="1032"/>
        <v>0</v>
      </c>
      <c r="X442" s="641">
        <f t="shared" si="1014"/>
        <v>0</v>
      </c>
      <c r="Y442" s="640">
        <f t="shared" si="1033"/>
        <v>1</v>
      </c>
      <c r="Z442" s="640" t="str">
        <f t="shared" si="1015"/>
        <v>BUKU KAS UMUM</v>
      </c>
      <c r="AA442" s="1083">
        <f t="shared" si="1016"/>
        <v>0</v>
      </c>
      <c r="AB442" s="1055">
        <v>10</v>
      </c>
      <c r="AC442" s="1056" t="str">
        <f t="shared" si="1034"/>
        <v>BUKU PEMBANTU PAJAK UP &amp; LS</v>
      </c>
      <c r="AD442" s="1057">
        <f t="shared" si="1035"/>
        <v>0</v>
      </c>
      <c r="AE442" s="1057">
        <f t="shared" si="1036"/>
        <v>0</v>
      </c>
      <c r="AF442" s="1057">
        <f t="shared" si="1037"/>
        <v>0</v>
      </c>
      <c r="AG442" s="1057">
        <f t="shared" si="1038"/>
        <v>0</v>
      </c>
      <c r="AH442" s="1057">
        <f t="shared" si="1039"/>
        <v>0</v>
      </c>
      <c r="AI442" s="1058">
        <f t="shared" si="998"/>
        <v>10</v>
      </c>
      <c r="AJ442" s="1058" t="str">
        <f t="shared" si="1040"/>
        <v>BUKU PEMBANTU PAJAK UP &amp; LS</v>
      </c>
      <c r="AK442" s="1059">
        <f t="shared" si="1017"/>
        <v>0</v>
      </c>
      <c r="AL442" s="1014">
        <v>2</v>
      </c>
      <c r="AM442" s="1015" t="str">
        <f t="shared" si="1041"/>
        <v>BUKU PEMBANTU KAS TUNAI</v>
      </c>
      <c r="AN442" s="1016">
        <f t="shared" si="1018"/>
        <v>0</v>
      </c>
      <c r="AO442" s="1015">
        <f t="shared" si="999"/>
        <v>2</v>
      </c>
      <c r="AP442" s="1015" t="str">
        <f t="shared" si="1042"/>
        <v>BUKU PEMBANTU KAS TUNAI</v>
      </c>
      <c r="AQ442" s="1017">
        <f t="shared" si="1074"/>
        <v>0</v>
      </c>
      <c r="AR442" s="979">
        <v>3</v>
      </c>
      <c r="AS442" s="980" t="str">
        <f t="shared" si="1043"/>
        <v>BUKU PEMBANTU BANK</v>
      </c>
      <c r="AT442" s="981">
        <f t="shared" si="1019"/>
        <v>0</v>
      </c>
      <c r="AU442" s="981">
        <f t="shared" si="1020"/>
        <v>0</v>
      </c>
      <c r="AV442" s="982">
        <f t="shared" si="1044"/>
        <v>0</v>
      </c>
      <c r="AW442" s="983">
        <f t="shared" si="1000"/>
        <v>3</v>
      </c>
      <c r="AX442" s="980" t="str">
        <f t="shared" si="1045"/>
        <v>BUKU PEMBANTU BANK</v>
      </c>
      <c r="AY442" s="984">
        <f t="shared" si="1021"/>
        <v>0</v>
      </c>
      <c r="AZ442" s="702">
        <v>4</v>
      </c>
      <c r="BA442" s="649" t="str">
        <f t="shared" si="1046"/>
        <v>BUKU PEMBANTU BPP</v>
      </c>
      <c r="BB442" s="651">
        <f t="shared" si="1075"/>
        <v>0</v>
      </c>
      <c r="BC442" s="650">
        <f t="shared" si="1001"/>
        <v>4</v>
      </c>
      <c r="BD442" s="649" t="str">
        <f t="shared" si="1047"/>
        <v>BUKU PEMBANTU BPP</v>
      </c>
      <c r="BE442" s="709">
        <f t="shared" si="1076"/>
        <v>0</v>
      </c>
      <c r="BF442" s="944">
        <v>5</v>
      </c>
      <c r="BG442" s="945" t="str">
        <f t="shared" si="1048"/>
        <v>BUKU PEMBANTU UANG PERSEDIAAN</v>
      </c>
      <c r="BH442" s="946">
        <f t="shared" si="1022"/>
        <v>0</v>
      </c>
      <c r="BI442" s="945">
        <f t="shared" si="1002"/>
        <v>5</v>
      </c>
      <c r="BJ442" s="947" t="str">
        <f t="shared" si="1049"/>
        <v>BUKU PEMBANTU UANG PERSEDIAAN</v>
      </c>
      <c r="BK442" s="948">
        <f t="shared" si="1077"/>
        <v>0</v>
      </c>
      <c r="BL442" s="909">
        <v>6</v>
      </c>
      <c r="BM442" s="910" t="str">
        <f t="shared" si="1050"/>
        <v>BUKU PEMBANTU LS BENDAHARA</v>
      </c>
      <c r="BN442" s="911">
        <f t="shared" si="1023"/>
        <v>0</v>
      </c>
      <c r="BO442" s="910">
        <f t="shared" si="1003"/>
        <v>6</v>
      </c>
      <c r="BP442" s="912" t="str">
        <f t="shared" si="1051"/>
        <v>BUKU PEMBANTU LS BENDAHARA</v>
      </c>
      <c r="BQ442" s="913">
        <f t="shared" si="1024"/>
        <v>0</v>
      </c>
      <c r="BR442" s="702">
        <v>7</v>
      </c>
      <c r="BS442" s="650" t="str">
        <f t="shared" si="1052"/>
        <v>BUKU PEMBANTU UANG MUKA PERJADIN</v>
      </c>
      <c r="BT442" s="651">
        <f t="shared" si="1025"/>
        <v>0</v>
      </c>
      <c r="BU442" s="650">
        <f t="shared" si="1004"/>
        <v>7</v>
      </c>
      <c r="BV442" s="649" t="str">
        <f t="shared" si="1053"/>
        <v>BUKU PEMBANTU UANG MUKA PERJADIN</v>
      </c>
      <c r="BW442" s="709">
        <f t="shared" si="1026"/>
        <v>0</v>
      </c>
      <c r="BX442" s="873">
        <v>8</v>
      </c>
      <c r="BY442" s="874" t="str">
        <f t="shared" si="1054"/>
        <v>BUKU PEMBANTU PAJAK UP</v>
      </c>
      <c r="BZ442" s="875">
        <f t="shared" si="1073"/>
        <v>0</v>
      </c>
      <c r="CA442" s="876">
        <f t="shared" si="1005"/>
        <v>8</v>
      </c>
      <c r="CB442" s="874" t="str">
        <f t="shared" si="1055"/>
        <v>BUKU PEMBANTU PAJAK UP</v>
      </c>
      <c r="CC442" s="877">
        <f t="shared" si="1078"/>
        <v>0</v>
      </c>
      <c r="CD442" s="805">
        <v>9</v>
      </c>
      <c r="CE442" s="806" t="str">
        <f t="shared" si="1056"/>
        <v>BUKU PEMBANTU BUNGA REKENING</v>
      </c>
      <c r="CF442" s="807">
        <f t="shared" si="1027"/>
        <v>0</v>
      </c>
      <c r="CG442" s="806">
        <f t="shared" si="1006"/>
        <v>9</v>
      </c>
      <c r="CH442" s="806" t="str">
        <f t="shared" si="1057"/>
        <v>BUKU PEMBANTU BUNGA REKENING</v>
      </c>
      <c r="CI442" s="808">
        <f t="shared" si="1028"/>
        <v>0</v>
      </c>
      <c r="CJ442" s="835">
        <v>10</v>
      </c>
      <c r="CK442" s="836" t="str">
        <f t="shared" si="1058"/>
        <v>BUKU PEMBANTU PAJAK UP &amp; LS</v>
      </c>
      <c r="CL442" s="837">
        <f t="shared" si="1059"/>
        <v>0</v>
      </c>
      <c r="CM442" s="836">
        <f t="shared" si="1007"/>
        <v>10</v>
      </c>
      <c r="CN442" s="836" t="str">
        <f t="shared" si="1060"/>
        <v>BUKU PEMBANTU PAJAK UP &amp; LS</v>
      </c>
      <c r="CO442" s="838">
        <f t="shared" si="1061"/>
        <v>0</v>
      </c>
      <c r="CP442" s="786">
        <f t="shared" si="1062"/>
        <v>0</v>
      </c>
      <c r="CQ442" s="787">
        <f t="shared" si="1063"/>
        <v>0</v>
      </c>
      <c r="CR442" s="782">
        <f t="shared" si="1064"/>
        <v>0</v>
      </c>
      <c r="CS442" s="733">
        <v>11</v>
      </c>
      <c r="CT442" s="734" t="str">
        <f t="shared" si="1065"/>
        <v>BUKU PENGESAHAN BELANJA</v>
      </c>
      <c r="CU442" s="735">
        <f t="shared" si="1066"/>
        <v>0</v>
      </c>
      <c r="CV442" s="734">
        <f t="shared" si="1008"/>
        <v>11</v>
      </c>
      <c r="CW442" s="736" t="str">
        <f t="shared" si="1067"/>
        <v>BUKU PENGESAHAN BELANJA</v>
      </c>
      <c r="CX442" s="737">
        <f t="shared" si="1068"/>
        <v>0</v>
      </c>
      <c r="CY442" s="769">
        <v>12</v>
      </c>
      <c r="CZ442" s="770" t="str">
        <f t="shared" si="1029"/>
        <v>BUKU PENGEMBALIAN BELANJA</v>
      </c>
      <c r="DA442" s="771">
        <f t="shared" si="1072"/>
        <v>0</v>
      </c>
      <c r="DB442" s="770">
        <f t="shared" si="1071"/>
        <v>12</v>
      </c>
      <c r="DC442" s="770" t="str">
        <f t="shared" si="1069"/>
        <v>BUKU PENGEMBALIAN BELANJA</v>
      </c>
      <c r="DD442" s="772">
        <f t="shared" si="1070"/>
        <v>0</v>
      </c>
    </row>
    <row r="443" spans="2:108" ht="11.25" customHeight="1" x14ac:dyDescent="0.2">
      <c r="B443" s="63"/>
      <c r="C443" s="690"/>
      <c r="D443" s="540"/>
      <c r="E443" s="650"/>
      <c r="F443" s="541"/>
      <c r="G443" s="649"/>
      <c r="H443" s="650"/>
      <c r="I443" s="542"/>
      <c r="J443" s="650"/>
      <c r="K443" s="650"/>
      <c r="L443" s="529"/>
      <c r="M443" s="543"/>
      <c r="N443" s="543"/>
      <c r="O443" s="651">
        <f t="shared" si="1030"/>
        <v>0</v>
      </c>
      <c r="P443" s="1090">
        <f t="shared" si="1031"/>
        <v>0</v>
      </c>
      <c r="Q443" s="641">
        <f t="shared" si="1009"/>
        <v>0</v>
      </c>
      <c r="R443" s="640">
        <v>1</v>
      </c>
      <c r="S443" s="640" t="str">
        <f t="shared" si="1010"/>
        <v>BUKU KAS UMUM</v>
      </c>
      <c r="T443" s="641">
        <f t="shared" si="1011"/>
        <v>0</v>
      </c>
      <c r="U443" s="641">
        <f t="shared" si="1012"/>
        <v>0</v>
      </c>
      <c r="V443" s="641">
        <f t="shared" si="1013"/>
        <v>0</v>
      </c>
      <c r="W443" s="1082">
        <f t="shared" si="1032"/>
        <v>0</v>
      </c>
      <c r="X443" s="641">
        <f t="shared" si="1014"/>
        <v>0</v>
      </c>
      <c r="Y443" s="640">
        <f t="shared" si="1033"/>
        <v>1</v>
      </c>
      <c r="Z443" s="640" t="str">
        <f t="shared" si="1015"/>
        <v>BUKU KAS UMUM</v>
      </c>
      <c r="AA443" s="1083">
        <f t="shared" si="1016"/>
        <v>0</v>
      </c>
      <c r="AB443" s="1055">
        <v>10</v>
      </c>
      <c r="AC443" s="1056" t="str">
        <f t="shared" si="1034"/>
        <v>BUKU PEMBANTU PAJAK UP &amp; LS</v>
      </c>
      <c r="AD443" s="1057">
        <f t="shared" si="1035"/>
        <v>0</v>
      </c>
      <c r="AE443" s="1057">
        <f t="shared" si="1036"/>
        <v>0</v>
      </c>
      <c r="AF443" s="1057">
        <f t="shared" si="1037"/>
        <v>0</v>
      </c>
      <c r="AG443" s="1057">
        <f t="shared" si="1038"/>
        <v>0</v>
      </c>
      <c r="AH443" s="1057">
        <f t="shared" si="1039"/>
        <v>0</v>
      </c>
      <c r="AI443" s="1058">
        <f t="shared" si="998"/>
        <v>10</v>
      </c>
      <c r="AJ443" s="1058" t="str">
        <f t="shared" si="1040"/>
        <v>BUKU PEMBANTU PAJAK UP &amp; LS</v>
      </c>
      <c r="AK443" s="1059">
        <f t="shared" si="1017"/>
        <v>0</v>
      </c>
      <c r="AL443" s="1014">
        <v>2</v>
      </c>
      <c r="AM443" s="1015" t="str">
        <f t="shared" si="1041"/>
        <v>BUKU PEMBANTU KAS TUNAI</v>
      </c>
      <c r="AN443" s="1016">
        <f t="shared" si="1018"/>
        <v>0</v>
      </c>
      <c r="AO443" s="1015">
        <f t="shared" si="999"/>
        <v>2</v>
      </c>
      <c r="AP443" s="1015" t="str">
        <f t="shared" si="1042"/>
        <v>BUKU PEMBANTU KAS TUNAI</v>
      </c>
      <c r="AQ443" s="1017">
        <f t="shared" si="1074"/>
        <v>0</v>
      </c>
      <c r="AR443" s="979">
        <v>3</v>
      </c>
      <c r="AS443" s="980" t="str">
        <f t="shared" si="1043"/>
        <v>BUKU PEMBANTU BANK</v>
      </c>
      <c r="AT443" s="981">
        <f t="shared" si="1019"/>
        <v>0</v>
      </c>
      <c r="AU443" s="981">
        <f t="shared" si="1020"/>
        <v>0</v>
      </c>
      <c r="AV443" s="982">
        <f t="shared" si="1044"/>
        <v>0</v>
      </c>
      <c r="AW443" s="983">
        <f t="shared" si="1000"/>
        <v>3</v>
      </c>
      <c r="AX443" s="980" t="str">
        <f t="shared" si="1045"/>
        <v>BUKU PEMBANTU BANK</v>
      </c>
      <c r="AY443" s="984">
        <f t="shared" si="1021"/>
        <v>0</v>
      </c>
      <c r="AZ443" s="702">
        <v>4</v>
      </c>
      <c r="BA443" s="649" t="str">
        <f t="shared" si="1046"/>
        <v>BUKU PEMBANTU BPP</v>
      </c>
      <c r="BB443" s="651">
        <f t="shared" si="1075"/>
        <v>0</v>
      </c>
      <c r="BC443" s="650">
        <f t="shared" si="1001"/>
        <v>4</v>
      </c>
      <c r="BD443" s="649" t="str">
        <f t="shared" si="1047"/>
        <v>BUKU PEMBANTU BPP</v>
      </c>
      <c r="BE443" s="709">
        <f t="shared" si="1076"/>
        <v>0</v>
      </c>
      <c r="BF443" s="944">
        <v>5</v>
      </c>
      <c r="BG443" s="945" t="str">
        <f t="shared" si="1048"/>
        <v>BUKU PEMBANTU UANG PERSEDIAAN</v>
      </c>
      <c r="BH443" s="946">
        <f t="shared" si="1022"/>
        <v>0</v>
      </c>
      <c r="BI443" s="945">
        <f t="shared" si="1002"/>
        <v>5</v>
      </c>
      <c r="BJ443" s="947" t="str">
        <f t="shared" si="1049"/>
        <v>BUKU PEMBANTU UANG PERSEDIAAN</v>
      </c>
      <c r="BK443" s="948">
        <f t="shared" si="1077"/>
        <v>0</v>
      </c>
      <c r="BL443" s="909">
        <v>6</v>
      </c>
      <c r="BM443" s="910" t="str">
        <f t="shared" si="1050"/>
        <v>BUKU PEMBANTU LS BENDAHARA</v>
      </c>
      <c r="BN443" s="911">
        <f t="shared" si="1023"/>
        <v>0</v>
      </c>
      <c r="BO443" s="910">
        <f t="shared" si="1003"/>
        <v>6</v>
      </c>
      <c r="BP443" s="912" t="str">
        <f t="shared" si="1051"/>
        <v>BUKU PEMBANTU LS BENDAHARA</v>
      </c>
      <c r="BQ443" s="913">
        <f t="shared" si="1024"/>
        <v>0</v>
      </c>
      <c r="BR443" s="702">
        <v>7</v>
      </c>
      <c r="BS443" s="650" t="str">
        <f t="shared" si="1052"/>
        <v>BUKU PEMBANTU UANG MUKA PERJADIN</v>
      </c>
      <c r="BT443" s="651">
        <f t="shared" si="1025"/>
        <v>0</v>
      </c>
      <c r="BU443" s="650">
        <f t="shared" si="1004"/>
        <v>7</v>
      </c>
      <c r="BV443" s="649" t="str">
        <f t="shared" si="1053"/>
        <v>BUKU PEMBANTU UANG MUKA PERJADIN</v>
      </c>
      <c r="BW443" s="709">
        <f t="shared" si="1026"/>
        <v>0</v>
      </c>
      <c r="BX443" s="873">
        <v>8</v>
      </c>
      <c r="BY443" s="874" t="str">
        <f t="shared" si="1054"/>
        <v>BUKU PEMBANTU PAJAK UP</v>
      </c>
      <c r="BZ443" s="875">
        <f t="shared" si="1073"/>
        <v>0</v>
      </c>
      <c r="CA443" s="876">
        <f t="shared" si="1005"/>
        <v>8</v>
      </c>
      <c r="CB443" s="874" t="str">
        <f t="shared" si="1055"/>
        <v>BUKU PEMBANTU PAJAK UP</v>
      </c>
      <c r="CC443" s="877">
        <f t="shared" si="1078"/>
        <v>0</v>
      </c>
      <c r="CD443" s="805">
        <v>9</v>
      </c>
      <c r="CE443" s="806" t="str">
        <f t="shared" si="1056"/>
        <v>BUKU PEMBANTU BUNGA REKENING</v>
      </c>
      <c r="CF443" s="807">
        <f t="shared" si="1027"/>
        <v>0</v>
      </c>
      <c r="CG443" s="806">
        <f t="shared" si="1006"/>
        <v>9</v>
      </c>
      <c r="CH443" s="806" t="str">
        <f t="shared" si="1057"/>
        <v>BUKU PEMBANTU BUNGA REKENING</v>
      </c>
      <c r="CI443" s="808">
        <f t="shared" si="1028"/>
        <v>0</v>
      </c>
      <c r="CJ443" s="835">
        <v>10</v>
      </c>
      <c r="CK443" s="836" t="str">
        <f t="shared" si="1058"/>
        <v>BUKU PEMBANTU PAJAK UP &amp; LS</v>
      </c>
      <c r="CL443" s="837">
        <f t="shared" si="1059"/>
        <v>0</v>
      </c>
      <c r="CM443" s="836">
        <f t="shared" si="1007"/>
        <v>10</v>
      </c>
      <c r="CN443" s="836" t="str">
        <f t="shared" si="1060"/>
        <v>BUKU PEMBANTU PAJAK UP &amp; LS</v>
      </c>
      <c r="CO443" s="838">
        <f t="shared" si="1061"/>
        <v>0</v>
      </c>
      <c r="CP443" s="786">
        <f t="shared" si="1062"/>
        <v>0</v>
      </c>
      <c r="CQ443" s="787">
        <f t="shared" si="1063"/>
        <v>0</v>
      </c>
      <c r="CR443" s="782">
        <f t="shared" si="1064"/>
        <v>0</v>
      </c>
      <c r="CS443" s="733">
        <v>11</v>
      </c>
      <c r="CT443" s="734" t="str">
        <f t="shared" si="1065"/>
        <v>BUKU PENGESAHAN BELANJA</v>
      </c>
      <c r="CU443" s="735">
        <f t="shared" si="1066"/>
        <v>0</v>
      </c>
      <c r="CV443" s="734">
        <f t="shared" si="1008"/>
        <v>11</v>
      </c>
      <c r="CW443" s="736" t="str">
        <f t="shared" si="1067"/>
        <v>BUKU PENGESAHAN BELANJA</v>
      </c>
      <c r="CX443" s="737">
        <f t="shared" si="1068"/>
        <v>0</v>
      </c>
      <c r="CY443" s="769">
        <v>12</v>
      </c>
      <c r="CZ443" s="770" t="str">
        <f t="shared" si="1029"/>
        <v>BUKU PENGEMBALIAN BELANJA</v>
      </c>
      <c r="DA443" s="771">
        <f t="shared" si="1072"/>
        <v>0</v>
      </c>
      <c r="DB443" s="770">
        <f t="shared" si="1071"/>
        <v>12</v>
      </c>
      <c r="DC443" s="770" t="str">
        <f t="shared" si="1069"/>
        <v>BUKU PENGEMBALIAN BELANJA</v>
      </c>
      <c r="DD443" s="772">
        <f t="shared" si="1070"/>
        <v>0</v>
      </c>
    </row>
    <row r="444" spans="2:108" ht="11.25" customHeight="1" x14ac:dyDescent="0.2">
      <c r="B444" s="63"/>
      <c r="C444" s="690"/>
      <c r="D444" s="540"/>
      <c r="E444" s="650"/>
      <c r="F444" s="541"/>
      <c r="G444" s="649"/>
      <c r="H444" s="650"/>
      <c r="I444" s="542"/>
      <c r="J444" s="650"/>
      <c r="K444" s="650"/>
      <c r="L444" s="529"/>
      <c r="M444" s="543"/>
      <c r="N444" s="543"/>
      <c r="O444" s="651">
        <f t="shared" si="1030"/>
        <v>0</v>
      </c>
      <c r="P444" s="1090">
        <f t="shared" si="1031"/>
        <v>0</v>
      </c>
      <c r="Q444" s="641">
        <f t="shared" si="1009"/>
        <v>0</v>
      </c>
      <c r="R444" s="640">
        <v>1</v>
      </c>
      <c r="S444" s="640" t="str">
        <f t="shared" si="1010"/>
        <v>BUKU KAS UMUM</v>
      </c>
      <c r="T444" s="641">
        <f t="shared" si="1011"/>
        <v>0</v>
      </c>
      <c r="U444" s="641">
        <f t="shared" si="1012"/>
        <v>0</v>
      </c>
      <c r="V444" s="641">
        <f t="shared" si="1013"/>
        <v>0</v>
      </c>
      <c r="W444" s="1082">
        <f t="shared" si="1032"/>
        <v>0</v>
      </c>
      <c r="X444" s="641">
        <f t="shared" si="1014"/>
        <v>0</v>
      </c>
      <c r="Y444" s="640">
        <f t="shared" si="1033"/>
        <v>1</v>
      </c>
      <c r="Z444" s="640" t="str">
        <f t="shared" si="1015"/>
        <v>BUKU KAS UMUM</v>
      </c>
      <c r="AA444" s="1083">
        <f t="shared" si="1016"/>
        <v>0</v>
      </c>
      <c r="AB444" s="1055">
        <v>10</v>
      </c>
      <c r="AC444" s="1056" t="str">
        <f t="shared" si="1034"/>
        <v>BUKU PEMBANTU PAJAK UP &amp; LS</v>
      </c>
      <c r="AD444" s="1057">
        <f t="shared" si="1035"/>
        <v>0</v>
      </c>
      <c r="AE444" s="1057">
        <f t="shared" si="1036"/>
        <v>0</v>
      </c>
      <c r="AF444" s="1057">
        <f t="shared" si="1037"/>
        <v>0</v>
      </c>
      <c r="AG444" s="1057">
        <f t="shared" si="1038"/>
        <v>0</v>
      </c>
      <c r="AH444" s="1057">
        <f t="shared" si="1039"/>
        <v>0</v>
      </c>
      <c r="AI444" s="1058">
        <f t="shared" si="998"/>
        <v>10</v>
      </c>
      <c r="AJ444" s="1058" t="str">
        <f t="shared" si="1040"/>
        <v>BUKU PEMBANTU PAJAK UP &amp; LS</v>
      </c>
      <c r="AK444" s="1059">
        <f t="shared" si="1017"/>
        <v>0</v>
      </c>
      <c r="AL444" s="1014">
        <v>2</v>
      </c>
      <c r="AM444" s="1015" t="str">
        <f t="shared" si="1041"/>
        <v>BUKU PEMBANTU KAS TUNAI</v>
      </c>
      <c r="AN444" s="1016">
        <f t="shared" si="1018"/>
        <v>0</v>
      </c>
      <c r="AO444" s="1015">
        <f t="shared" si="999"/>
        <v>2</v>
      </c>
      <c r="AP444" s="1015" t="str">
        <f t="shared" si="1042"/>
        <v>BUKU PEMBANTU KAS TUNAI</v>
      </c>
      <c r="AQ444" s="1017">
        <f t="shared" si="1074"/>
        <v>0</v>
      </c>
      <c r="AR444" s="979">
        <v>3</v>
      </c>
      <c r="AS444" s="980" t="str">
        <f t="shared" si="1043"/>
        <v>BUKU PEMBANTU BANK</v>
      </c>
      <c r="AT444" s="981">
        <f t="shared" si="1019"/>
        <v>0</v>
      </c>
      <c r="AU444" s="981">
        <f t="shared" si="1020"/>
        <v>0</v>
      </c>
      <c r="AV444" s="982">
        <f t="shared" si="1044"/>
        <v>0</v>
      </c>
      <c r="AW444" s="983">
        <f t="shared" si="1000"/>
        <v>3</v>
      </c>
      <c r="AX444" s="980" t="str">
        <f t="shared" si="1045"/>
        <v>BUKU PEMBANTU BANK</v>
      </c>
      <c r="AY444" s="984">
        <f t="shared" si="1021"/>
        <v>0</v>
      </c>
      <c r="AZ444" s="702">
        <v>4</v>
      </c>
      <c r="BA444" s="649" t="str">
        <f t="shared" si="1046"/>
        <v>BUKU PEMBANTU BPP</v>
      </c>
      <c r="BB444" s="651">
        <f t="shared" si="1075"/>
        <v>0</v>
      </c>
      <c r="BC444" s="650">
        <f t="shared" si="1001"/>
        <v>4</v>
      </c>
      <c r="BD444" s="649" t="str">
        <f t="shared" si="1047"/>
        <v>BUKU PEMBANTU BPP</v>
      </c>
      <c r="BE444" s="709">
        <f t="shared" si="1076"/>
        <v>0</v>
      </c>
      <c r="BF444" s="944">
        <v>5</v>
      </c>
      <c r="BG444" s="945" t="str">
        <f t="shared" si="1048"/>
        <v>BUKU PEMBANTU UANG PERSEDIAAN</v>
      </c>
      <c r="BH444" s="946">
        <f t="shared" si="1022"/>
        <v>0</v>
      </c>
      <c r="BI444" s="945">
        <f t="shared" si="1002"/>
        <v>5</v>
      </c>
      <c r="BJ444" s="947" t="str">
        <f t="shared" si="1049"/>
        <v>BUKU PEMBANTU UANG PERSEDIAAN</v>
      </c>
      <c r="BK444" s="948">
        <f t="shared" si="1077"/>
        <v>0</v>
      </c>
      <c r="BL444" s="909">
        <v>6</v>
      </c>
      <c r="BM444" s="910" t="str">
        <f t="shared" si="1050"/>
        <v>BUKU PEMBANTU LS BENDAHARA</v>
      </c>
      <c r="BN444" s="911">
        <f t="shared" si="1023"/>
        <v>0</v>
      </c>
      <c r="BO444" s="910">
        <f t="shared" si="1003"/>
        <v>6</v>
      </c>
      <c r="BP444" s="912" t="str">
        <f t="shared" si="1051"/>
        <v>BUKU PEMBANTU LS BENDAHARA</v>
      </c>
      <c r="BQ444" s="913">
        <f t="shared" si="1024"/>
        <v>0</v>
      </c>
      <c r="BR444" s="702">
        <v>7</v>
      </c>
      <c r="BS444" s="650" t="str">
        <f t="shared" si="1052"/>
        <v>BUKU PEMBANTU UANG MUKA PERJADIN</v>
      </c>
      <c r="BT444" s="651">
        <f t="shared" si="1025"/>
        <v>0</v>
      </c>
      <c r="BU444" s="650">
        <f t="shared" si="1004"/>
        <v>7</v>
      </c>
      <c r="BV444" s="649" t="str">
        <f t="shared" si="1053"/>
        <v>BUKU PEMBANTU UANG MUKA PERJADIN</v>
      </c>
      <c r="BW444" s="709">
        <f t="shared" si="1026"/>
        <v>0</v>
      </c>
      <c r="BX444" s="873">
        <v>8</v>
      </c>
      <c r="BY444" s="874" t="str">
        <f t="shared" si="1054"/>
        <v>BUKU PEMBANTU PAJAK UP</v>
      </c>
      <c r="BZ444" s="875">
        <f t="shared" si="1073"/>
        <v>0</v>
      </c>
      <c r="CA444" s="876">
        <f t="shared" si="1005"/>
        <v>8</v>
      </c>
      <c r="CB444" s="874" t="str">
        <f t="shared" si="1055"/>
        <v>BUKU PEMBANTU PAJAK UP</v>
      </c>
      <c r="CC444" s="877">
        <f t="shared" si="1078"/>
        <v>0</v>
      </c>
      <c r="CD444" s="805">
        <v>9</v>
      </c>
      <c r="CE444" s="806" t="str">
        <f t="shared" si="1056"/>
        <v>BUKU PEMBANTU BUNGA REKENING</v>
      </c>
      <c r="CF444" s="807">
        <f t="shared" si="1027"/>
        <v>0</v>
      </c>
      <c r="CG444" s="806">
        <f t="shared" si="1006"/>
        <v>9</v>
      </c>
      <c r="CH444" s="806" t="str">
        <f t="shared" si="1057"/>
        <v>BUKU PEMBANTU BUNGA REKENING</v>
      </c>
      <c r="CI444" s="808">
        <f t="shared" si="1028"/>
        <v>0</v>
      </c>
      <c r="CJ444" s="835">
        <v>10</v>
      </c>
      <c r="CK444" s="836" t="str">
        <f t="shared" si="1058"/>
        <v>BUKU PEMBANTU PAJAK UP &amp; LS</v>
      </c>
      <c r="CL444" s="837">
        <f t="shared" si="1059"/>
        <v>0</v>
      </c>
      <c r="CM444" s="836">
        <f t="shared" si="1007"/>
        <v>10</v>
      </c>
      <c r="CN444" s="836" t="str">
        <f t="shared" si="1060"/>
        <v>BUKU PEMBANTU PAJAK UP &amp; LS</v>
      </c>
      <c r="CO444" s="838">
        <f t="shared" si="1061"/>
        <v>0</v>
      </c>
      <c r="CP444" s="786">
        <f t="shared" si="1062"/>
        <v>0</v>
      </c>
      <c r="CQ444" s="787">
        <f t="shared" si="1063"/>
        <v>0</v>
      </c>
      <c r="CR444" s="782">
        <f t="shared" si="1064"/>
        <v>0</v>
      </c>
      <c r="CS444" s="733">
        <v>11</v>
      </c>
      <c r="CT444" s="734" t="str">
        <f t="shared" si="1065"/>
        <v>BUKU PENGESAHAN BELANJA</v>
      </c>
      <c r="CU444" s="735">
        <f t="shared" si="1066"/>
        <v>0</v>
      </c>
      <c r="CV444" s="734">
        <f t="shared" si="1008"/>
        <v>11</v>
      </c>
      <c r="CW444" s="736" t="str">
        <f t="shared" si="1067"/>
        <v>BUKU PENGESAHAN BELANJA</v>
      </c>
      <c r="CX444" s="737">
        <f t="shared" si="1068"/>
        <v>0</v>
      </c>
      <c r="CY444" s="769">
        <v>12</v>
      </c>
      <c r="CZ444" s="770" t="str">
        <f t="shared" si="1029"/>
        <v>BUKU PENGEMBALIAN BELANJA</v>
      </c>
      <c r="DA444" s="771">
        <f t="shared" si="1072"/>
        <v>0</v>
      </c>
      <c r="DB444" s="770">
        <f t="shared" si="1071"/>
        <v>12</v>
      </c>
      <c r="DC444" s="770" t="str">
        <f t="shared" si="1069"/>
        <v>BUKU PENGEMBALIAN BELANJA</v>
      </c>
      <c r="DD444" s="772">
        <f t="shared" si="1070"/>
        <v>0</v>
      </c>
    </row>
    <row r="445" spans="2:108" ht="11.25" customHeight="1" x14ac:dyDescent="0.2">
      <c r="B445" s="63"/>
      <c r="C445" s="690"/>
      <c r="D445" s="540"/>
      <c r="E445" s="650"/>
      <c r="F445" s="541"/>
      <c r="G445" s="649"/>
      <c r="H445" s="650"/>
      <c r="I445" s="542"/>
      <c r="J445" s="650"/>
      <c r="K445" s="650"/>
      <c r="L445" s="529"/>
      <c r="M445" s="543"/>
      <c r="N445" s="543"/>
      <c r="O445" s="651">
        <f t="shared" si="1030"/>
        <v>0</v>
      </c>
      <c r="P445" s="1090">
        <f t="shared" si="1031"/>
        <v>0</v>
      </c>
      <c r="Q445" s="641">
        <f t="shared" si="1009"/>
        <v>0</v>
      </c>
      <c r="R445" s="640">
        <v>1</v>
      </c>
      <c r="S445" s="640" t="str">
        <f t="shared" si="1010"/>
        <v>BUKU KAS UMUM</v>
      </c>
      <c r="T445" s="641">
        <f t="shared" si="1011"/>
        <v>0</v>
      </c>
      <c r="U445" s="641">
        <f t="shared" si="1012"/>
        <v>0</v>
      </c>
      <c r="V445" s="641">
        <f t="shared" si="1013"/>
        <v>0</v>
      </c>
      <c r="W445" s="1082">
        <f t="shared" si="1032"/>
        <v>0</v>
      </c>
      <c r="X445" s="641">
        <f t="shared" si="1014"/>
        <v>0</v>
      </c>
      <c r="Y445" s="640">
        <f t="shared" si="1033"/>
        <v>1</v>
      </c>
      <c r="Z445" s="640" t="str">
        <f t="shared" si="1015"/>
        <v>BUKU KAS UMUM</v>
      </c>
      <c r="AA445" s="1083">
        <f t="shared" si="1016"/>
        <v>0</v>
      </c>
      <c r="AB445" s="1055">
        <v>10</v>
      </c>
      <c r="AC445" s="1056" t="str">
        <f t="shared" si="1034"/>
        <v>BUKU PEMBANTU PAJAK UP &amp; LS</v>
      </c>
      <c r="AD445" s="1057">
        <f t="shared" si="1035"/>
        <v>0</v>
      </c>
      <c r="AE445" s="1057">
        <f t="shared" si="1036"/>
        <v>0</v>
      </c>
      <c r="AF445" s="1057">
        <f t="shared" si="1037"/>
        <v>0</v>
      </c>
      <c r="AG445" s="1057">
        <f t="shared" si="1038"/>
        <v>0</v>
      </c>
      <c r="AH445" s="1057">
        <f t="shared" si="1039"/>
        <v>0</v>
      </c>
      <c r="AI445" s="1058">
        <f t="shared" si="998"/>
        <v>10</v>
      </c>
      <c r="AJ445" s="1058" t="str">
        <f t="shared" si="1040"/>
        <v>BUKU PEMBANTU PAJAK UP &amp; LS</v>
      </c>
      <c r="AK445" s="1059">
        <f t="shared" si="1017"/>
        <v>0</v>
      </c>
      <c r="AL445" s="1014">
        <v>2</v>
      </c>
      <c r="AM445" s="1015" t="str">
        <f t="shared" si="1041"/>
        <v>BUKU PEMBANTU KAS TUNAI</v>
      </c>
      <c r="AN445" s="1016">
        <f t="shared" si="1018"/>
        <v>0</v>
      </c>
      <c r="AO445" s="1015">
        <f t="shared" si="999"/>
        <v>2</v>
      </c>
      <c r="AP445" s="1015" t="str">
        <f t="shared" si="1042"/>
        <v>BUKU PEMBANTU KAS TUNAI</v>
      </c>
      <c r="AQ445" s="1017">
        <f t="shared" si="1074"/>
        <v>0</v>
      </c>
      <c r="AR445" s="979">
        <v>3</v>
      </c>
      <c r="AS445" s="980" t="str">
        <f t="shared" si="1043"/>
        <v>BUKU PEMBANTU BANK</v>
      </c>
      <c r="AT445" s="981">
        <f t="shared" si="1019"/>
        <v>0</v>
      </c>
      <c r="AU445" s="981">
        <f t="shared" si="1020"/>
        <v>0</v>
      </c>
      <c r="AV445" s="982">
        <f t="shared" si="1044"/>
        <v>0</v>
      </c>
      <c r="AW445" s="983">
        <f t="shared" si="1000"/>
        <v>3</v>
      </c>
      <c r="AX445" s="980" t="str">
        <f t="shared" si="1045"/>
        <v>BUKU PEMBANTU BANK</v>
      </c>
      <c r="AY445" s="984">
        <f t="shared" si="1021"/>
        <v>0</v>
      </c>
      <c r="AZ445" s="702">
        <v>4</v>
      </c>
      <c r="BA445" s="649" t="str">
        <f t="shared" si="1046"/>
        <v>BUKU PEMBANTU BPP</v>
      </c>
      <c r="BB445" s="651">
        <f t="shared" si="1075"/>
        <v>0</v>
      </c>
      <c r="BC445" s="650">
        <f t="shared" si="1001"/>
        <v>4</v>
      </c>
      <c r="BD445" s="649" t="str">
        <f t="shared" si="1047"/>
        <v>BUKU PEMBANTU BPP</v>
      </c>
      <c r="BE445" s="709">
        <f t="shared" si="1076"/>
        <v>0</v>
      </c>
      <c r="BF445" s="944">
        <v>5</v>
      </c>
      <c r="BG445" s="945" t="str">
        <f t="shared" si="1048"/>
        <v>BUKU PEMBANTU UANG PERSEDIAAN</v>
      </c>
      <c r="BH445" s="946">
        <f t="shared" si="1022"/>
        <v>0</v>
      </c>
      <c r="BI445" s="945">
        <f t="shared" si="1002"/>
        <v>5</v>
      </c>
      <c r="BJ445" s="947" t="str">
        <f t="shared" si="1049"/>
        <v>BUKU PEMBANTU UANG PERSEDIAAN</v>
      </c>
      <c r="BK445" s="948">
        <f t="shared" si="1077"/>
        <v>0</v>
      </c>
      <c r="BL445" s="909">
        <v>6</v>
      </c>
      <c r="BM445" s="910" t="str">
        <f t="shared" si="1050"/>
        <v>BUKU PEMBANTU LS BENDAHARA</v>
      </c>
      <c r="BN445" s="911">
        <f t="shared" si="1023"/>
        <v>0</v>
      </c>
      <c r="BO445" s="910">
        <f t="shared" si="1003"/>
        <v>6</v>
      </c>
      <c r="BP445" s="912" t="str">
        <f t="shared" si="1051"/>
        <v>BUKU PEMBANTU LS BENDAHARA</v>
      </c>
      <c r="BQ445" s="913">
        <f t="shared" si="1024"/>
        <v>0</v>
      </c>
      <c r="BR445" s="702">
        <v>7</v>
      </c>
      <c r="BS445" s="650" t="str">
        <f t="shared" si="1052"/>
        <v>BUKU PEMBANTU UANG MUKA PERJADIN</v>
      </c>
      <c r="BT445" s="651">
        <f t="shared" si="1025"/>
        <v>0</v>
      </c>
      <c r="BU445" s="650">
        <f t="shared" si="1004"/>
        <v>7</v>
      </c>
      <c r="BV445" s="649" t="str">
        <f t="shared" si="1053"/>
        <v>BUKU PEMBANTU UANG MUKA PERJADIN</v>
      </c>
      <c r="BW445" s="709">
        <f t="shared" si="1026"/>
        <v>0</v>
      </c>
      <c r="BX445" s="873">
        <v>8</v>
      </c>
      <c r="BY445" s="874" t="str">
        <f t="shared" si="1054"/>
        <v>BUKU PEMBANTU PAJAK UP</v>
      </c>
      <c r="BZ445" s="875">
        <f t="shared" si="1073"/>
        <v>0</v>
      </c>
      <c r="CA445" s="876">
        <f t="shared" si="1005"/>
        <v>8</v>
      </c>
      <c r="CB445" s="874" t="str">
        <f t="shared" si="1055"/>
        <v>BUKU PEMBANTU PAJAK UP</v>
      </c>
      <c r="CC445" s="877">
        <f t="shared" si="1078"/>
        <v>0</v>
      </c>
      <c r="CD445" s="805">
        <v>9</v>
      </c>
      <c r="CE445" s="806" t="str">
        <f t="shared" si="1056"/>
        <v>BUKU PEMBANTU BUNGA REKENING</v>
      </c>
      <c r="CF445" s="807">
        <f t="shared" si="1027"/>
        <v>0</v>
      </c>
      <c r="CG445" s="806">
        <f t="shared" si="1006"/>
        <v>9</v>
      </c>
      <c r="CH445" s="806" t="str">
        <f t="shared" si="1057"/>
        <v>BUKU PEMBANTU BUNGA REKENING</v>
      </c>
      <c r="CI445" s="808">
        <f t="shared" si="1028"/>
        <v>0</v>
      </c>
      <c r="CJ445" s="835">
        <v>10</v>
      </c>
      <c r="CK445" s="836" t="str">
        <f t="shared" si="1058"/>
        <v>BUKU PEMBANTU PAJAK UP &amp; LS</v>
      </c>
      <c r="CL445" s="837">
        <f t="shared" si="1059"/>
        <v>0</v>
      </c>
      <c r="CM445" s="836">
        <f t="shared" si="1007"/>
        <v>10</v>
      </c>
      <c r="CN445" s="836" t="str">
        <f t="shared" si="1060"/>
        <v>BUKU PEMBANTU PAJAK UP &amp; LS</v>
      </c>
      <c r="CO445" s="838">
        <f t="shared" si="1061"/>
        <v>0</v>
      </c>
      <c r="CP445" s="786">
        <f t="shared" si="1062"/>
        <v>0</v>
      </c>
      <c r="CQ445" s="787">
        <f t="shared" si="1063"/>
        <v>0</v>
      </c>
      <c r="CR445" s="782">
        <f t="shared" si="1064"/>
        <v>0</v>
      </c>
      <c r="CS445" s="733">
        <v>11</v>
      </c>
      <c r="CT445" s="734" t="str">
        <f t="shared" si="1065"/>
        <v>BUKU PENGESAHAN BELANJA</v>
      </c>
      <c r="CU445" s="735">
        <f t="shared" si="1066"/>
        <v>0</v>
      </c>
      <c r="CV445" s="734">
        <f t="shared" si="1008"/>
        <v>11</v>
      </c>
      <c r="CW445" s="736" t="str">
        <f t="shared" si="1067"/>
        <v>BUKU PENGESAHAN BELANJA</v>
      </c>
      <c r="CX445" s="737">
        <f t="shared" si="1068"/>
        <v>0</v>
      </c>
      <c r="CY445" s="769">
        <v>12</v>
      </c>
      <c r="CZ445" s="770" t="str">
        <f t="shared" si="1029"/>
        <v>BUKU PENGEMBALIAN BELANJA</v>
      </c>
      <c r="DA445" s="771">
        <f t="shared" si="1072"/>
        <v>0</v>
      </c>
      <c r="DB445" s="770">
        <f t="shared" si="1071"/>
        <v>12</v>
      </c>
      <c r="DC445" s="770" t="str">
        <f t="shared" si="1069"/>
        <v>BUKU PENGEMBALIAN BELANJA</v>
      </c>
      <c r="DD445" s="772">
        <f t="shared" si="1070"/>
        <v>0</v>
      </c>
    </row>
    <row r="446" spans="2:108" ht="11.25" customHeight="1" x14ac:dyDescent="0.2">
      <c r="B446" s="63"/>
      <c r="C446" s="690"/>
      <c r="D446" s="540"/>
      <c r="E446" s="650"/>
      <c r="F446" s="541"/>
      <c r="G446" s="649"/>
      <c r="H446" s="650"/>
      <c r="I446" s="542"/>
      <c r="J446" s="650"/>
      <c r="K446" s="650"/>
      <c r="L446" s="529"/>
      <c r="M446" s="543"/>
      <c r="N446" s="543"/>
      <c r="O446" s="651">
        <f t="shared" si="1030"/>
        <v>0</v>
      </c>
      <c r="P446" s="1090">
        <f t="shared" si="1031"/>
        <v>0</v>
      </c>
      <c r="Q446" s="641">
        <f t="shared" si="1009"/>
        <v>0</v>
      </c>
      <c r="R446" s="640">
        <v>1</v>
      </c>
      <c r="S446" s="640" t="str">
        <f t="shared" si="1010"/>
        <v>BUKU KAS UMUM</v>
      </c>
      <c r="T446" s="641">
        <f t="shared" si="1011"/>
        <v>0</v>
      </c>
      <c r="U446" s="641">
        <f t="shared" si="1012"/>
        <v>0</v>
      </c>
      <c r="V446" s="641">
        <f t="shared" si="1013"/>
        <v>0</v>
      </c>
      <c r="W446" s="1082">
        <f t="shared" si="1032"/>
        <v>0</v>
      </c>
      <c r="X446" s="641">
        <f t="shared" si="1014"/>
        <v>0</v>
      </c>
      <c r="Y446" s="640">
        <f t="shared" si="1033"/>
        <v>1</v>
      </c>
      <c r="Z446" s="640" t="str">
        <f t="shared" si="1015"/>
        <v>BUKU KAS UMUM</v>
      </c>
      <c r="AA446" s="1083">
        <f t="shared" si="1016"/>
        <v>0</v>
      </c>
      <c r="AB446" s="1055">
        <v>10</v>
      </c>
      <c r="AC446" s="1056" t="str">
        <f t="shared" si="1034"/>
        <v>BUKU PEMBANTU PAJAK UP &amp; LS</v>
      </c>
      <c r="AD446" s="1057">
        <f t="shared" si="1035"/>
        <v>0</v>
      </c>
      <c r="AE446" s="1057">
        <f t="shared" si="1036"/>
        <v>0</v>
      </c>
      <c r="AF446" s="1057">
        <f t="shared" si="1037"/>
        <v>0</v>
      </c>
      <c r="AG446" s="1057">
        <f t="shared" si="1038"/>
        <v>0</v>
      </c>
      <c r="AH446" s="1057">
        <f t="shared" si="1039"/>
        <v>0</v>
      </c>
      <c r="AI446" s="1058">
        <f t="shared" si="998"/>
        <v>10</v>
      </c>
      <c r="AJ446" s="1058" t="str">
        <f t="shared" si="1040"/>
        <v>BUKU PEMBANTU PAJAK UP &amp; LS</v>
      </c>
      <c r="AK446" s="1059">
        <f t="shared" si="1017"/>
        <v>0</v>
      </c>
      <c r="AL446" s="1014">
        <v>2</v>
      </c>
      <c r="AM446" s="1015" t="str">
        <f t="shared" si="1041"/>
        <v>BUKU PEMBANTU KAS TUNAI</v>
      </c>
      <c r="AN446" s="1016">
        <f t="shared" si="1018"/>
        <v>0</v>
      </c>
      <c r="AO446" s="1015">
        <f t="shared" si="999"/>
        <v>2</v>
      </c>
      <c r="AP446" s="1015" t="str">
        <f t="shared" si="1042"/>
        <v>BUKU PEMBANTU KAS TUNAI</v>
      </c>
      <c r="AQ446" s="1017">
        <f t="shared" si="1074"/>
        <v>0</v>
      </c>
      <c r="AR446" s="979">
        <v>3</v>
      </c>
      <c r="AS446" s="980" t="str">
        <f t="shared" si="1043"/>
        <v>BUKU PEMBANTU BANK</v>
      </c>
      <c r="AT446" s="981">
        <f t="shared" si="1019"/>
        <v>0</v>
      </c>
      <c r="AU446" s="981">
        <f t="shared" si="1020"/>
        <v>0</v>
      </c>
      <c r="AV446" s="982">
        <f t="shared" si="1044"/>
        <v>0</v>
      </c>
      <c r="AW446" s="983">
        <f t="shared" si="1000"/>
        <v>3</v>
      </c>
      <c r="AX446" s="980" t="str">
        <f t="shared" si="1045"/>
        <v>BUKU PEMBANTU BANK</v>
      </c>
      <c r="AY446" s="984">
        <f t="shared" si="1021"/>
        <v>0</v>
      </c>
      <c r="AZ446" s="702">
        <v>4</v>
      </c>
      <c r="BA446" s="649" t="str">
        <f t="shared" si="1046"/>
        <v>BUKU PEMBANTU BPP</v>
      </c>
      <c r="BB446" s="651">
        <f t="shared" si="1075"/>
        <v>0</v>
      </c>
      <c r="BC446" s="650">
        <f t="shared" si="1001"/>
        <v>4</v>
      </c>
      <c r="BD446" s="649" t="str">
        <f t="shared" si="1047"/>
        <v>BUKU PEMBANTU BPP</v>
      </c>
      <c r="BE446" s="709">
        <f t="shared" si="1076"/>
        <v>0</v>
      </c>
      <c r="BF446" s="944">
        <v>5</v>
      </c>
      <c r="BG446" s="945" t="str">
        <f t="shared" si="1048"/>
        <v>BUKU PEMBANTU UANG PERSEDIAAN</v>
      </c>
      <c r="BH446" s="946">
        <f t="shared" si="1022"/>
        <v>0</v>
      </c>
      <c r="BI446" s="945">
        <f t="shared" si="1002"/>
        <v>5</v>
      </c>
      <c r="BJ446" s="947" t="str">
        <f t="shared" si="1049"/>
        <v>BUKU PEMBANTU UANG PERSEDIAAN</v>
      </c>
      <c r="BK446" s="948">
        <f t="shared" si="1077"/>
        <v>0</v>
      </c>
      <c r="BL446" s="909">
        <v>6</v>
      </c>
      <c r="BM446" s="910" t="str">
        <f t="shared" si="1050"/>
        <v>BUKU PEMBANTU LS BENDAHARA</v>
      </c>
      <c r="BN446" s="911">
        <f t="shared" si="1023"/>
        <v>0</v>
      </c>
      <c r="BO446" s="910">
        <f t="shared" si="1003"/>
        <v>6</v>
      </c>
      <c r="BP446" s="912" t="str">
        <f t="shared" si="1051"/>
        <v>BUKU PEMBANTU LS BENDAHARA</v>
      </c>
      <c r="BQ446" s="913">
        <f t="shared" si="1024"/>
        <v>0</v>
      </c>
      <c r="BR446" s="702">
        <v>7</v>
      </c>
      <c r="BS446" s="650" t="str">
        <f t="shared" si="1052"/>
        <v>BUKU PEMBANTU UANG MUKA PERJADIN</v>
      </c>
      <c r="BT446" s="651">
        <f t="shared" si="1025"/>
        <v>0</v>
      </c>
      <c r="BU446" s="650">
        <f t="shared" si="1004"/>
        <v>7</v>
      </c>
      <c r="BV446" s="649" t="str">
        <f t="shared" si="1053"/>
        <v>BUKU PEMBANTU UANG MUKA PERJADIN</v>
      </c>
      <c r="BW446" s="709">
        <f t="shared" si="1026"/>
        <v>0</v>
      </c>
      <c r="BX446" s="873">
        <v>8</v>
      </c>
      <c r="BY446" s="874" t="str">
        <f t="shared" si="1054"/>
        <v>BUKU PEMBANTU PAJAK UP</v>
      </c>
      <c r="BZ446" s="875">
        <f t="shared" si="1073"/>
        <v>0</v>
      </c>
      <c r="CA446" s="876">
        <f t="shared" si="1005"/>
        <v>8</v>
      </c>
      <c r="CB446" s="874" t="str">
        <f t="shared" si="1055"/>
        <v>BUKU PEMBANTU PAJAK UP</v>
      </c>
      <c r="CC446" s="877">
        <f t="shared" si="1078"/>
        <v>0</v>
      </c>
      <c r="CD446" s="805">
        <v>9</v>
      </c>
      <c r="CE446" s="806" t="str">
        <f t="shared" si="1056"/>
        <v>BUKU PEMBANTU BUNGA REKENING</v>
      </c>
      <c r="CF446" s="807">
        <f t="shared" si="1027"/>
        <v>0</v>
      </c>
      <c r="CG446" s="806">
        <f t="shared" si="1006"/>
        <v>9</v>
      </c>
      <c r="CH446" s="806" t="str">
        <f t="shared" si="1057"/>
        <v>BUKU PEMBANTU BUNGA REKENING</v>
      </c>
      <c r="CI446" s="808">
        <f t="shared" si="1028"/>
        <v>0</v>
      </c>
      <c r="CJ446" s="835">
        <v>10</v>
      </c>
      <c r="CK446" s="836" t="str">
        <f t="shared" si="1058"/>
        <v>BUKU PEMBANTU PAJAK UP &amp; LS</v>
      </c>
      <c r="CL446" s="837">
        <f t="shared" si="1059"/>
        <v>0</v>
      </c>
      <c r="CM446" s="836">
        <f t="shared" si="1007"/>
        <v>10</v>
      </c>
      <c r="CN446" s="836" t="str">
        <f t="shared" si="1060"/>
        <v>BUKU PEMBANTU PAJAK UP &amp; LS</v>
      </c>
      <c r="CO446" s="838">
        <f t="shared" si="1061"/>
        <v>0</v>
      </c>
      <c r="CP446" s="786">
        <f t="shared" si="1062"/>
        <v>0</v>
      </c>
      <c r="CQ446" s="787">
        <f t="shared" si="1063"/>
        <v>0</v>
      </c>
      <c r="CR446" s="782">
        <f t="shared" si="1064"/>
        <v>0</v>
      </c>
      <c r="CS446" s="733">
        <v>11</v>
      </c>
      <c r="CT446" s="734" t="str">
        <f t="shared" si="1065"/>
        <v>BUKU PENGESAHAN BELANJA</v>
      </c>
      <c r="CU446" s="735">
        <f t="shared" si="1066"/>
        <v>0</v>
      </c>
      <c r="CV446" s="734">
        <f t="shared" si="1008"/>
        <v>11</v>
      </c>
      <c r="CW446" s="736" t="str">
        <f t="shared" si="1067"/>
        <v>BUKU PENGESAHAN BELANJA</v>
      </c>
      <c r="CX446" s="737">
        <f t="shared" si="1068"/>
        <v>0</v>
      </c>
      <c r="CY446" s="769">
        <v>12</v>
      </c>
      <c r="CZ446" s="770" t="str">
        <f t="shared" si="1029"/>
        <v>BUKU PENGEMBALIAN BELANJA</v>
      </c>
      <c r="DA446" s="771">
        <f t="shared" si="1072"/>
        <v>0</v>
      </c>
      <c r="DB446" s="770">
        <f t="shared" si="1071"/>
        <v>12</v>
      </c>
      <c r="DC446" s="770" t="str">
        <f t="shared" si="1069"/>
        <v>BUKU PENGEMBALIAN BELANJA</v>
      </c>
      <c r="DD446" s="772">
        <f t="shared" si="1070"/>
        <v>0</v>
      </c>
    </row>
    <row r="447" spans="2:108" ht="11.25" customHeight="1" x14ac:dyDescent="0.2">
      <c r="B447" s="63"/>
      <c r="C447" s="690"/>
      <c r="D447" s="540"/>
      <c r="E447" s="650"/>
      <c r="F447" s="541"/>
      <c r="G447" s="649"/>
      <c r="H447" s="650"/>
      <c r="I447" s="542"/>
      <c r="J447" s="650"/>
      <c r="K447" s="650"/>
      <c r="L447" s="529"/>
      <c r="M447" s="543"/>
      <c r="N447" s="543"/>
      <c r="O447" s="651">
        <f t="shared" si="1030"/>
        <v>0</v>
      </c>
      <c r="P447" s="1090">
        <f t="shared" si="1031"/>
        <v>0</v>
      </c>
      <c r="Q447" s="641">
        <f t="shared" si="1009"/>
        <v>0</v>
      </c>
      <c r="R447" s="640">
        <v>1</v>
      </c>
      <c r="S447" s="640" t="str">
        <f t="shared" si="1010"/>
        <v>BUKU KAS UMUM</v>
      </c>
      <c r="T447" s="641">
        <f t="shared" si="1011"/>
        <v>0</v>
      </c>
      <c r="U447" s="641">
        <f t="shared" si="1012"/>
        <v>0</v>
      </c>
      <c r="V447" s="641">
        <f t="shared" si="1013"/>
        <v>0</v>
      </c>
      <c r="W447" s="1082">
        <f t="shared" si="1032"/>
        <v>0</v>
      </c>
      <c r="X447" s="641">
        <f t="shared" si="1014"/>
        <v>0</v>
      </c>
      <c r="Y447" s="640">
        <f t="shared" si="1033"/>
        <v>1</v>
      </c>
      <c r="Z447" s="640" t="str">
        <f t="shared" si="1015"/>
        <v>BUKU KAS UMUM</v>
      </c>
      <c r="AA447" s="1083">
        <f t="shared" si="1016"/>
        <v>0</v>
      </c>
      <c r="AB447" s="1055">
        <v>10</v>
      </c>
      <c r="AC447" s="1056" t="str">
        <f t="shared" si="1034"/>
        <v>BUKU PEMBANTU PAJAK UP &amp; LS</v>
      </c>
      <c r="AD447" s="1057">
        <f t="shared" si="1035"/>
        <v>0</v>
      </c>
      <c r="AE447" s="1057">
        <f t="shared" si="1036"/>
        <v>0</v>
      </c>
      <c r="AF447" s="1057">
        <f t="shared" si="1037"/>
        <v>0</v>
      </c>
      <c r="AG447" s="1057">
        <f t="shared" si="1038"/>
        <v>0</v>
      </c>
      <c r="AH447" s="1057">
        <f t="shared" si="1039"/>
        <v>0</v>
      </c>
      <c r="AI447" s="1058">
        <f t="shared" si="998"/>
        <v>10</v>
      </c>
      <c r="AJ447" s="1058" t="str">
        <f t="shared" si="1040"/>
        <v>BUKU PEMBANTU PAJAK UP &amp; LS</v>
      </c>
      <c r="AK447" s="1059">
        <f t="shared" si="1017"/>
        <v>0</v>
      </c>
      <c r="AL447" s="1014">
        <v>2</v>
      </c>
      <c r="AM447" s="1015" t="str">
        <f t="shared" si="1041"/>
        <v>BUKU PEMBANTU KAS TUNAI</v>
      </c>
      <c r="AN447" s="1016">
        <f t="shared" si="1018"/>
        <v>0</v>
      </c>
      <c r="AO447" s="1015">
        <f t="shared" si="999"/>
        <v>2</v>
      </c>
      <c r="AP447" s="1015" t="str">
        <f t="shared" si="1042"/>
        <v>BUKU PEMBANTU KAS TUNAI</v>
      </c>
      <c r="AQ447" s="1017">
        <f t="shared" si="1074"/>
        <v>0</v>
      </c>
      <c r="AR447" s="979">
        <v>3</v>
      </c>
      <c r="AS447" s="980" t="str">
        <f t="shared" si="1043"/>
        <v>BUKU PEMBANTU BANK</v>
      </c>
      <c r="AT447" s="981">
        <f t="shared" si="1019"/>
        <v>0</v>
      </c>
      <c r="AU447" s="981">
        <f t="shared" si="1020"/>
        <v>0</v>
      </c>
      <c r="AV447" s="982">
        <f t="shared" si="1044"/>
        <v>0</v>
      </c>
      <c r="AW447" s="983">
        <f t="shared" si="1000"/>
        <v>3</v>
      </c>
      <c r="AX447" s="980" t="str">
        <f t="shared" si="1045"/>
        <v>BUKU PEMBANTU BANK</v>
      </c>
      <c r="AY447" s="984">
        <f t="shared" si="1021"/>
        <v>0</v>
      </c>
      <c r="AZ447" s="702">
        <v>4</v>
      </c>
      <c r="BA447" s="649" t="str">
        <f t="shared" si="1046"/>
        <v>BUKU PEMBANTU BPP</v>
      </c>
      <c r="BB447" s="651">
        <f t="shared" si="1075"/>
        <v>0</v>
      </c>
      <c r="BC447" s="650">
        <f t="shared" si="1001"/>
        <v>4</v>
      </c>
      <c r="BD447" s="649" t="str">
        <f t="shared" si="1047"/>
        <v>BUKU PEMBANTU BPP</v>
      </c>
      <c r="BE447" s="709">
        <f t="shared" si="1076"/>
        <v>0</v>
      </c>
      <c r="BF447" s="944">
        <v>5</v>
      </c>
      <c r="BG447" s="945" t="str">
        <f t="shared" si="1048"/>
        <v>BUKU PEMBANTU UANG PERSEDIAAN</v>
      </c>
      <c r="BH447" s="946">
        <f t="shared" si="1022"/>
        <v>0</v>
      </c>
      <c r="BI447" s="945">
        <f t="shared" si="1002"/>
        <v>5</v>
      </c>
      <c r="BJ447" s="947" t="str">
        <f t="shared" si="1049"/>
        <v>BUKU PEMBANTU UANG PERSEDIAAN</v>
      </c>
      <c r="BK447" s="948">
        <f t="shared" si="1077"/>
        <v>0</v>
      </c>
      <c r="BL447" s="909">
        <v>6</v>
      </c>
      <c r="BM447" s="910" t="str">
        <f t="shared" si="1050"/>
        <v>BUKU PEMBANTU LS BENDAHARA</v>
      </c>
      <c r="BN447" s="911">
        <f t="shared" si="1023"/>
        <v>0</v>
      </c>
      <c r="BO447" s="910">
        <f t="shared" si="1003"/>
        <v>6</v>
      </c>
      <c r="BP447" s="912" t="str">
        <f t="shared" si="1051"/>
        <v>BUKU PEMBANTU LS BENDAHARA</v>
      </c>
      <c r="BQ447" s="913">
        <f t="shared" si="1024"/>
        <v>0</v>
      </c>
      <c r="BR447" s="702">
        <v>7</v>
      </c>
      <c r="BS447" s="650" t="str">
        <f t="shared" si="1052"/>
        <v>BUKU PEMBANTU UANG MUKA PERJADIN</v>
      </c>
      <c r="BT447" s="651">
        <f t="shared" si="1025"/>
        <v>0</v>
      </c>
      <c r="BU447" s="650">
        <f t="shared" si="1004"/>
        <v>7</v>
      </c>
      <c r="BV447" s="649" t="str">
        <f t="shared" si="1053"/>
        <v>BUKU PEMBANTU UANG MUKA PERJADIN</v>
      </c>
      <c r="BW447" s="709">
        <f t="shared" si="1026"/>
        <v>0</v>
      </c>
      <c r="BX447" s="873">
        <v>8</v>
      </c>
      <c r="BY447" s="874" t="str">
        <f t="shared" si="1054"/>
        <v>BUKU PEMBANTU PAJAK UP</v>
      </c>
      <c r="BZ447" s="875">
        <f t="shared" si="1073"/>
        <v>0</v>
      </c>
      <c r="CA447" s="876">
        <f t="shared" si="1005"/>
        <v>8</v>
      </c>
      <c r="CB447" s="874" t="str">
        <f t="shared" si="1055"/>
        <v>BUKU PEMBANTU PAJAK UP</v>
      </c>
      <c r="CC447" s="877">
        <f t="shared" si="1078"/>
        <v>0</v>
      </c>
      <c r="CD447" s="805">
        <v>9</v>
      </c>
      <c r="CE447" s="806" t="str">
        <f t="shared" si="1056"/>
        <v>BUKU PEMBANTU BUNGA REKENING</v>
      </c>
      <c r="CF447" s="807">
        <f t="shared" si="1027"/>
        <v>0</v>
      </c>
      <c r="CG447" s="806">
        <f t="shared" si="1006"/>
        <v>9</v>
      </c>
      <c r="CH447" s="806" t="str">
        <f t="shared" si="1057"/>
        <v>BUKU PEMBANTU BUNGA REKENING</v>
      </c>
      <c r="CI447" s="808">
        <f t="shared" si="1028"/>
        <v>0</v>
      </c>
      <c r="CJ447" s="835">
        <v>10</v>
      </c>
      <c r="CK447" s="836" t="str">
        <f t="shared" si="1058"/>
        <v>BUKU PEMBANTU PAJAK UP &amp; LS</v>
      </c>
      <c r="CL447" s="837">
        <f t="shared" si="1059"/>
        <v>0</v>
      </c>
      <c r="CM447" s="836">
        <f t="shared" si="1007"/>
        <v>10</v>
      </c>
      <c r="CN447" s="836" t="str">
        <f t="shared" si="1060"/>
        <v>BUKU PEMBANTU PAJAK UP &amp; LS</v>
      </c>
      <c r="CO447" s="838">
        <f t="shared" si="1061"/>
        <v>0</v>
      </c>
      <c r="CP447" s="786">
        <f t="shared" si="1062"/>
        <v>0</v>
      </c>
      <c r="CQ447" s="787">
        <f t="shared" si="1063"/>
        <v>0</v>
      </c>
      <c r="CR447" s="782">
        <f t="shared" si="1064"/>
        <v>0</v>
      </c>
      <c r="CS447" s="733">
        <v>11</v>
      </c>
      <c r="CT447" s="734" t="str">
        <f t="shared" si="1065"/>
        <v>BUKU PENGESAHAN BELANJA</v>
      </c>
      <c r="CU447" s="735">
        <f t="shared" si="1066"/>
        <v>0</v>
      </c>
      <c r="CV447" s="734">
        <f t="shared" si="1008"/>
        <v>11</v>
      </c>
      <c r="CW447" s="736" t="str">
        <f t="shared" si="1067"/>
        <v>BUKU PENGESAHAN BELANJA</v>
      </c>
      <c r="CX447" s="737">
        <f t="shared" si="1068"/>
        <v>0</v>
      </c>
      <c r="CY447" s="769">
        <v>12</v>
      </c>
      <c r="CZ447" s="770" t="str">
        <f t="shared" si="1029"/>
        <v>BUKU PENGEMBALIAN BELANJA</v>
      </c>
      <c r="DA447" s="771">
        <f t="shared" si="1072"/>
        <v>0</v>
      </c>
      <c r="DB447" s="770">
        <f t="shared" si="1071"/>
        <v>12</v>
      </c>
      <c r="DC447" s="770" t="str">
        <f t="shared" si="1069"/>
        <v>BUKU PENGEMBALIAN BELANJA</v>
      </c>
      <c r="DD447" s="772">
        <f t="shared" si="1070"/>
        <v>0</v>
      </c>
    </row>
    <row r="448" spans="2:108" ht="11.25" customHeight="1" x14ac:dyDescent="0.2">
      <c r="B448" s="63"/>
      <c r="C448" s="690"/>
      <c r="D448" s="540"/>
      <c r="E448" s="650"/>
      <c r="F448" s="541"/>
      <c r="G448" s="649"/>
      <c r="H448" s="650"/>
      <c r="I448" s="542"/>
      <c r="J448" s="650"/>
      <c r="K448" s="650"/>
      <c r="L448" s="529"/>
      <c r="M448" s="543"/>
      <c r="N448" s="543"/>
      <c r="O448" s="651">
        <f t="shared" si="1030"/>
        <v>0</v>
      </c>
      <c r="P448" s="1090">
        <f t="shared" si="1031"/>
        <v>0</v>
      </c>
      <c r="Q448" s="641">
        <f t="shared" si="1009"/>
        <v>0</v>
      </c>
      <c r="R448" s="640">
        <v>1</v>
      </c>
      <c r="S448" s="640" t="str">
        <f t="shared" si="1010"/>
        <v>BUKU KAS UMUM</v>
      </c>
      <c r="T448" s="641">
        <f t="shared" si="1011"/>
        <v>0</v>
      </c>
      <c r="U448" s="641">
        <f t="shared" si="1012"/>
        <v>0</v>
      </c>
      <c r="V448" s="641">
        <f t="shared" si="1013"/>
        <v>0</v>
      </c>
      <c r="W448" s="1082">
        <f t="shared" si="1032"/>
        <v>0</v>
      </c>
      <c r="X448" s="641">
        <f t="shared" si="1014"/>
        <v>0</v>
      </c>
      <c r="Y448" s="640">
        <f t="shared" si="1033"/>
        <v>1</v>
      </c>
      <c r="Z448" s="640" t="str">
        <f t="shared" si="1015"/>
        <v>BUKU KAS UMUM</v>
      </c>
      <c r="AA448" s="1083">
        <f t="shared" si="1016"/>
        <v>0</v>
      </c>
      <c r="AB448" s="1055">
        <v>10</v>
      </c>
      <c r="AC448" s="1056" t="str">
        <f t="shared" si="1034"/>
        <v>BUKU PEMBANTU PAJAK UP &amp; LS</v>
      </c>
      <c r="AD448" s="1057">
        <f t="shared" si="1035"/>
        <v>0</v>
      </c>
      <c r="AE448" s="1057">
        <f t="shared" si="1036"/>
        <v>0</v>
      </c>
      <c r="AF448" s="1057">
        <f t="shared" si="1037"/>
        <v>0</v>
      </c>
      <c r="AG448" s="1057">
        <f t="shared" si="1038"/>
        <v>0</v>
      </c>
      <c r="AH448" s="1057">
        <f t="shared" si="1039"/>
        <v>0</v>
      </c>
      <c r="AI448" s="1058">
        <f t="shared" ref="AI448:AI511" si="1079">AB448</f>
        <v>10</v>
      </c>
      <c r="AJ448" s="1058" t="str">
        <f t="shared" si="1040"/>
        <v>BUKU PEMBANTU PAJAK UP &amp; LS</v>
      </c>
      <c r="AK448" s="1059">
        <f t="shared" si="1017"/>
        <v>0</v>
      </c>
      <c r="AL448" s="1014">
        <v>2</v>
      </c>
      <c r="AM448" s="1015" t="str">
        <f t="shared" si="1041"/>
        <v>BUKU PEMBANTU KAS TUNAI</v>
      </c>
      <c r="AN448" s="1016">
        <f t="shared" si="1018"/>
        <v>0</v>
      </c>
      <c r="AO448" s="1015">
        <f t="shared" ref="AO448:AO511" si="1080">AL448</f>
        <v>2</v>
      </c>
      <c r="AP448" s="1015" t="str">
        <f t="shared" si="1042"/>
        <v>BUKU PEMBANTU KAS TUNAI</v>
      </c>
      <c r="AQ448" s="1017">
        <f t="shared" si="1074"/>
        <v>0</v>
      </c>
      <c r="AR448" s="979">
        <v>3</v>
      </c>
      <c r="AS448" s="980" t="str">
        <f t="shared" si="1043"/>
        <v>BUKU PEMBANTU BANK</v>
      </c>
      <c r="AT448" s="981">
        <f t="shared" si="1019"/>
        <v>0</v>
      </c>
      <c r="AU448" s="981">
        <f t="shared" si="1020"/>
        <v>0</v>
      </c>
      <c r="AV448" s="982">
        <f t="shared" si="1044"/>
        <v>0</v>
      </c>
      <c r="AW448" s="983">
        <f t="shared" ref="AW448:AW511" si="1081">AR448</f>
        <v>3</v>
      </c>
      <c r="AX448" s="980" t="str">
        <f t="shared" si="1045"/>
        <v>BUKU PEMBANTU BANK</v>
      </c>
      <c r="AY448" s="984">
        <f t="shared" si="1021"/>
        <v>0</v>
      </c>
      <c r="AZ448" s="702">
        <v>4</v>
      </c>
      <c r="BA448" s="649" t="str">
        <f t="shared" si="1046"/>
        <v>BUKU PEMBANTU BPP</v>
      </c>
      <c r="BB448" s="651">
        <f t="shared" si="1075"/>
        <v>0</v>
      </c>
      <c r="BC448" s="650">
        <f t="shared" ref="BC448:BC511" si="1082">AZ448</f>
        <v>4</v>
      </c>
      <c r="BD448" s="649" t="str">
        <f t="shared" si="1047"/>
        <v>BUKU PEMBANTU BPP</v>
      </c>
      <c r="BE448" s="709">
        <f t="shared" si="1076"/>
        <v>0</v>
      </c>
      <c r="BF448" s="944">
        <v>5</v>
      </c>
      <c r="BG448" s="945" t="str">
        <f t="shared" si="1048"/>
        <v>BUKU PEMBANTU UANG PERSEDIAAN</v>
      </c>
      <c r="BH448" s="946">
        <f t="shared" si="1022"/>
        <v>0</v>
      </c>
      <c r="BI448" s="945">
        <f t="shared" ref="BI448:BI511" si="1083">BF448</f>
        <v>5</v>
      </c>
      <c r="BJ448" s="947" t="str">
        <f t="shared" si="1049"/>
        <v>BUKU PEMBANTU UANG PERSEDIAAN</v>
      </c>
      <c r="BK448" s="948">
        <f t="shared" si="1077"/>
        <v>0</v>
      </c>
      <c r="BL448" s="909">
        <v>6</v>
      </c>
      <c r="BM448" s="910" t="str">
        <f t="shared" si="1050"/>
        <v>BUKU PEMBANTU LS BENDAHARA</v>
      </c>
      <c r="BN448" s="911">
        <f t="shared" si="1023"/>
        <v>0</v>
      </c>
      <c r="BO448" s="910">
        <f t="shared" ref="BO448:BO511" si="1084">BL448</f>
        <v>6</v>
      </c>
      <c r="BP448" s="912" t="str">
        <f t="shared" si="1051"/>
        <v>BUKU PEMBANTU LS BENDAHARA</v>
      </c>
      <c r="BQ448" s="913">
        <f t="shared" si="1024"/>
        <v>0</v>
      </c>
      <c r="BR448" s="702">
        <v>7</v>
      </c>
      <c r="BS448" s="650" t="str">
        <f t="shared" si="1052"/>
        <v>BUKU PEMBANTU UANG MUKA PERJADIN</v>
      </c>
      <c r="BT448" s="651">
        <f t="shared" si="1025"/>
        <v>0</v>
      </c>
      <c r="BU448" s="650">
        <f t="shared" ref="BU448:BU511" si="1085">BR448</f>
        <v>7</v>
      </c>
      <c r="BV448" s="649" t="str">
        <f t="shared" si="1053"/>
        <v>BUKU PEMBANTU UANG MUKA PERJADIN</v>
      </c>
      <c r="BW448" s="709">
        <f t="shared" si="1026"/>
        <v>0</v>
      </c>
      <c r="BX448" s="873">
        <v>8</v>
      </c>
      <c r="BY448" s="874" t="str">
        <f t="shared" si="1054"/>
        <v>BUKU PEMBANTU PAJAK UP</v>
      </c>
      <c r="BZ448" s="875">
        <f t="shared" si="1073"/>
        <v>0</v>
      </c>
      <c r="CA448" s="876">
        <f t="shared" ref="CA448:CA511" si="1086">BX448</f>
        <v>8</v>
      </c>
      <c r="CB448" s="874" t="str">
        <f t="shared" si="1055"/>
        <v>BUKU PEMBANTU PAJAK UP</v>
      </c>
      <c r="CC448" s="877">
        <f t="shared" si="1078"/>
        <v>0</v>
      </c>
      <c r="CD448" s="805">
        <v>9</v>
      </c>
      <c r="CE448" s="806" t="str">
        <f t="shared" si="1056"/>
        <v>BUKU PEMBANTU BUNGA REKENING</v>
      </c>
      <c r="CF448" s="807">
        <f t="shared" si="1027"/>
        <v>0</v>
      </c>
      <c r="CG448" s="806">
        <f t="shared" ref="CG448:CG511" si="1087">CD448</f>
        <v>9</v>
      </c>
      <c r="CH448" s="806" t="str">
        <f t="shared" si="1057"/>
        <v>BUKU PEMBANTU BUNGA REKENING</v>
      </c>
      <c r="CI448" s="808">
        <f t="shared" si="1028"/>
        <v>0</v>
      </c>
      <c r="CJ448" s="835">
        <v>10</v>
      </c>
      <c r="CK448" s="836" t="str">
        <f t="shared" si="1058"/>
        <v>BUKU PEMBANTU PAJAK UP &amp; LS</v>
      </c>
      <c r="CL448" s="837">
        <f t="shared" si="1059"/>
        <v>0</v>
      </c>
      <c r="CM448" s="836">
        <f t="shared" ref="CM448:CM511" si="1088">CJ448</f>
        <v>10</v>
      </c>
      <c r="CN448" s="836" t="str">
        <f t="shared" si="1060"/>
        <v>BUKU PEMBANTU PAJAK UP &amp; LS</v>
      </c>
      <c r="CO448" s="838">
        <f t="shared" si="1061"/>
        <v>0</v>
      </c>
      <c r="CP448" s="786">
        <f t="shared" si="1062"/>
        <v>0</v>
      </c>
      <c r="CQ448" s="787">
        <f t="shared" si="1063"/>
        <v>0</v>
      </c>
      <c r="CR448" s="782">
        <f t="shared" si="1064"/>
        <v>0</v>
      </c>
      <c r="CS448" s="733">
        <v>11</v>
      </c>
      <c r="CT448" s="734" t="str">
        <f t="shared" si="1065"/>
        <v>BUKU PENGESAHAN BELANJA</v>
      </c>
      <c r="CU448" s="735">
        <f t="shared" si="1066"/>
        <v>0</v>
      </c>
      <c r="CV448" s="734">
        <f t="shared" ref="CV448:CV511" si="1089">CS448</f>
        <v>11</v>
      </c>
      <c r="CW448" s="736" t="str">
        <f t="shared" si="1067"/>
        <v>BUKU PENGESAHAN BELANJA</v>
      </c>
      <c r="CX448" s="737">
        <f t="shared" si="1068"/>
        <v>0</v>
      </c>
      <c r="CY448" s="769">
        <v>12</v>
      </c>
      <c r="CZ448" s="770" t="str">
        <f t="shared" si="1029"/>
        <v>BUKU PENGEMBALIAN BELANJA</v>
      </c>
      <c r="DA448" s="771">
        <f t="shared" si="1072"/>
        <v>0</v>
      </c>
      <c r="DB448" s="770">
        <f t="shared" si="1071"/>
        <v>12</v>
      </c>
      <c r="DC448" s="770" t="str">
        <f t="shared" si="1069"/>
        <v>BUKU PENGEMBALIAN BELANJA</v>
      </c>
      <c r="DD448" s="772">
        <f t="shared" si="1070"/>
        <v>0</v>
      </c>
    </row>
    <row r="449" spans="2:108" ht="11.25" customHeight="1" x14ac:dyDescent="0.2">
      <c r="B449" s="63"/>
      <c r="C449" s="690"/>
      <c r="D449" s="540"/>
      <c r="E449" s="650"/>
      <c r="F449" s="541"/>
      <c r="G449" s="649"/>
      <c r="H449" s="650"/>
      <c r="I449" s="542"/>
      <c r="J449" s="650"/>
      <c r="K449" s="650"/>
      <c r="L449" s="529"/>
      <c r="M449" s="543"/>
      <c r="N449" s="543"/>
      <c r="O449" s="651">
        <f t="shared" si="1030"/>
        <v>0</v>
      </c>
      <c r="P449" s="1090">
        <f t="shared" si="1031"/>
        <v>0</v>
      </c>
      <c r="Q449" s="641">
        <f t="shared" si="1009"/>
        <v>0</v>
      </c>
      <c r="R449" s="640">
        <v>1</v>
      </c>
      <c r="S449" s="640" t="str">
        <f t="shared" si="1010"/>
        <v>BUKU KAS UMUM</v>
      </c>
      <c r="T449" s="641">
        <f t="shared" si="1011"/>
        <v>0</v>
      </c>
      <c r="U449" s="641">
        <f t="shared" si="1012"/>
        <v>0</v>
      </c>
      <c r="V449" s="641">
        <f t="shared" si="1013"/>
        <v>0</v>
      </c>
      <c r="W449" s="1082">
        <f t="shared" si="1032"/>
        <v>0</v>
      </c>
      <c r="X449" s="641">
        <f t="shared" si="1014"/>
        <v>0</v>
      </c>
      <c r="Y449" s="640">
        <f t="shared" si="1033"/>
        <v>1</v>
      </c>
      <c r="Z449" s="640" t="str">
        <f t="shared" si="1015"/>
        <v>BUKU KAS UMUM</v>
      </c>
      <c r="AA449" s="1083">
        <f t="shared" si="1016"/>
        <v>0</v>
      </c>
      <c r="AB449" s="1055">
        <v>10</v>
      </c>
      <c r="AC449" s="1056" t="str">
        <f t="shared" si="1034"/>
        <v>BUKU PEMBANTU PAJAK UP &amp; LS</v>
      </c>
      <c r="AD449" s="1057">
        <f t="shared" si="1035"/>
        <v>0</v>
      </c>
      <c r="AE449" s="1057">
        <f t="shared" si="1036"/>
        <v>0</v>
      </c>
      <c r="AF449" s="1057">
        <f t="shared" si="1037"/>
        <v>0</v>
      </c>
      <c r="AG449" s="1057">
        <f t="shared" si="1038"/>
        <v>0</v>
      </c>
      <c r="AH449" s="1057">
        <f t="shared" si="1039"/>
        <v>0</v>
      </c>
      <c r="AI449" s="1058">
        <f t="shared" si="1079"/>
        <v>10</v>
      </c>
      <c r="AJ449" s="1058" t="str">
        <f t="shared" si="1040"/>
        <v>BUKU PEMBANTU PAJAK UP &amp; LS</v>
      </c>
      <c r="AK449" s="1059">
        <f t="shared" si="1017"/>
        <v>0</v>
      </c>
      <c r="AL449" s="1014">
        <v>2</v>
      </c>
      <c r="AM449" s="1015" t="str">
        <f t="shared" si="1041"/>
        <v>BUKU PEMBANTU KAS TUNAI</v>
      </c>
      <c r="AN449" s="1016">
        <f t="shared" si="1018"/>
        <v>0</v>
      </c>
      <c r="AO449" s="1015">
        <f t="shared" si="1080"/>
        <v>2</v>
      </c>
      <c r="AP449" s="1015" t="str">
        <f t="shared" si="1042"/>
        <v>BUKU PEMBANTU KAS TUNAI</v>
      </c>
      <c r="AQ449" s="1017">
        <f t="shared" si="1074"/>
        <v>0</v>
      </c>
      <c r="AR449" s="979">
        <v>3</v>
      </c>
      <c r="AS449" s="980" t="str">
        <f t="shared" si="1043"/>
        <v>BUKU PEMBANTU BANK</v>
      </c>
      <c r="AT449" s="981">
        <f t="shared" si="1019"/>
        <v>0</v>
      </c>
      <c r="AU449" s="981">
        <f t="shared" si="1020"/>
        <v>0</v>
      </c>
      <c r="AV449" s="982">
        <f t="shared" si="1044"/>
        <v>0</v>
      </c>
      <c r="AW449" s="983">
        <f t="shared" si="1081"/>
        <v>3</v>
      </c>
      <c r="AX449" s="980" t="str">
        <f t="shared" si="1045"/>
        <v>BUKU PEMBANTU BANK</v>
      </c>
      <c r="AY449" s="984">
        <f t="shared" si="1021"/>
        <v>0</v>
      </c>
      <c r="AZ449" s="702">
        <v>4</v>
      </c>
      <c r="BA449" s="649" t="str">
        <f t="shared" si="1046"/>
        <v>BUKU PEMBANTU BPP</v>
      </c>
      <c r="BB449" s="651">
        <f t="shared" si="1075"/>
        <v>0</v>
      </c>
      <c r="BC449" s="650">
        <f t="shared" si="1082"/>
        <v>4</v>
      </c>
      <c r="BD449" s="649" t="str">
        <f t="shared" si="1047"/>
        <v>BUKU PEMBANTU BPP</v>
      </c>
      <c r="BE449" s="709">
        <f t="shared" si="1076"/>
        <v>0</v>
      </c>
      <c r="BF449" s="944">
        <v>5</v>
      </c>
      <c r="BG449" s="945" t="str">
        <f t="shared" si="1048"/>
        <v>BUKU PEMBANTU UANG PERSEDIAAN</v>
      </c>
      <c r="BH449" s="946">
        <f t="shared" si="1022"/>
        <v>0</v>
      </c>
      <c r="BI449" s="945">
        <f t="shared" si="1083"/>
        <v>5</v>
      </c>
      <c r="BJ449" s="947" t="str">
        <f t="shared" si="1049"/>
        <v>BUKU PEMBANTU UANG PERSEDIAAN</v>
      </c>
      <c r="BK449" s="948">
        <f t="shared" si="1077"/>
        <v>0</v>
      </c>
      <c r="BL449" s="909">
        <v>6</v>
      </c>
      <c r="BM449" s="910" t="str">
        <f t="shared" si="1050"/>
        <v>BUKU PEMBANTU LS BENDAHARA</v>
      </c>
      <c r="BN449" s="911">
        <f t="shared" si="1023"/>
        <v>0</v>
      </c>
      <c r="BO449" s="910">
        <f t="shared" si="1084"/>
        <v>6</v>
      </c>
      <c r="BP449" s="912" t="str">
        <f t="shared" si="1051"/>
        <v>BUKU PEMBANTU LS BENDAHARA</v>
      </c>
      <c r="BQ449" s="913">
        <f t="shared" si="1024"/>
        <v>0</v>
      </c>
      <c r="BR449" s="702">
        <v>7</v>
      </c>
      <c r="BS449" s="650" t="str">
        <f t="shared" si="1052"/>
        <v>BUKU PEMBANTU UANG MUKA PERJADIN</v>
      </c>
      <c r="BT449" s="651">
        <f t="shared" si="1025"/>
        <v>0</v>
      </c>
      <c r="BU449" s="650">
        <f t="shared" si="1085"/>
        <v>7</v>
      </c>
      <c r="BV449" s="649" t="str">
        <f t="shared" si="1053"/>
        <v>BUKU PEMBANTU UANG MUKA PERJADIN</v>
      </c>
      <c r="BW449" s="709">
        <f t="shared" si="1026"/>
        <v>0</v>
      </c>
      <c r="BX449" s="873">
        <v>8</v>
      </c>
      <c r="BY449" s="874" t="str">
        <f t="shared" si="1054"/>
        <v>BUKU PEMBANTU PAJAK UP</v>
      </c>
      <c r="BZ449" s="875">
        <f t="shared" si="1073"/>
        <v>0</v>
      </c>
      <c r="CA449" s="876">
        <f t="shared" si="1086"/>
        <v>8</v>
      </c>
      <c r="CB449" s="874" t="str">
        <f t="shared" si="1055"/>
        <v>BUKU PEMBANTU PAJAK UP</v>
      </c>
      <c r="CC449" s="877">
        <f t="shared" si="1078"/>
        <v>0</v>
      </c>
      <c r="CD449" s="805">
        <v>9</v>
      </c>
      <c r="CE449" s="806" t="str">
        <f t="shared" si="1056"/>
        <v>BUKU PEMBANTU BUNGA REKENING</v>
      </c>
      <c r="CF449" s="807">
        <f t="shared" si="1027"/>
        <v>0</v>
      </c>
      <c r="CG449" s="806">
        <f t="shared" si="1087"/>
        <v>9</v>
      </c>
      <c r="CH449" s="806" t="str">
        <f t="shared" si="1057"/>
        <v>BUKU PEMBANTU BUNGA REKENING</v>
      </c>
      <c r="CI449" s="808">
        <f t="shared" si="1028"/>
        <v>0</v>
      </c>
      <c r="CJ449" s="835">
        <v>10</v>
      </c>
      <c r="CK449" s="836" t="str">
        <f t="shared" si="1058"/>
        <v>BUKU PEMBANTU PAJAK UP &amp; LS</v>
      </c>
      <c r="CL449" s="837">
        <f t="shared" si="1059"/>
        <v>0</v>
      </c>
      <c r="CM449" s="836">
        <f t="shared" si="1088"/>
        <v>10</v>
      </c>
      <c r="CN449" s="836" t="str">
        <f t="shared" si="1060"/>
        <v>BUKU PEMBANTU PAJAK UP &amp; LS</v>
      </c>
      <c r="CO449" s="838">
        <f t="shared" si="1061"/>
        <v>0</v>
      </c>
      <c r="CP449" s="786">
        <f t="shared" si="1062"/>
        <v>0</v>
      </c>
      <c r="CQ449" s="787">
        <f t="shared" si="1063"/>
        <v>0</v>
      </c>
      <c r="CR449" s="782">
        <f t="shared" si="1064"/>
        <v>0</v>
      </c>
      <c r="CS449" s="733">
        <v>11</v>
      </c>
      <c r="CT449" s="734" t="str">
        <f t="shared" si="1065"/>
        <v>BUKU PENGESAHAN BELANJA</v>
      </c>
      <c r="CU449" s="735">
        <f t="shared" si="1066"/>
        <v>0</v>
      </c>
      <c r="CV449" s="734">
        <f t="shared" si="1089"/>
        <v>11</v>
      </c>
      <c r="CW449" s="736" t="str">
        <f t="shared" si="1067"/>
        <v>BUKU PENGESAHAN BELANJA</v>
      </c>
      <c r="CX449" s="737">
        <f t="shared" si="1068"/>
        <v>0</v>
      </c>
      <c r="CY449" s="769">
        <v>12</v>
      </c>
      <c r="CZ449" s="770" t="str">
        <f t="shared" si="1029"/>
        <v>BUKU PENGEMBALIAN BELANJA</v>
      </c>
      <c r="DA449" s="771">
        <f t="shared" si="1072"/>
        <v>0</v>
      </c>
      <c r="DB449" s="770">
        <f t="shared" si="1071"/>
        <v>12</v>
      </c>
      <c r="DC449" s="770" t="str">
        <f t="shared" si="1069"/>
        <v>BUKU PENGEMBALIAN BELANJA</v>
      </c>
      <c r="DD449" s="772">
        <f t="shared" si="1070"/>
        <v>0</v>
      </c>
    </row>
    <row r="450" spans="2:108" ht="11.25" customHeight="1" x14ac:dyDescent="0.2">
      <c r="B450" s="63"/>
      <c r="C450" s="690"/>
      <c r="D450" s="540"/>
      <c r="E450" s="650"/>
      <c r="F450" s="541"/>
      <c r="G450" s="649"/>
      <c r="H450" s="650"/>
      <c r="I450" s="542"/>
      <c r="J450" s="650"/>
      <c r="K450" s="650"/>
      <c r="L450" s="529"/>
      <c r="M450" s="543"/>
      <c r="N450" s="543"/>
      <c r="O450" s="651">
        <f t="shared" si="1030"/>
        <v>0</v>
      </c>
      <c r="P450" s="1090">
        <f t="shared" si="1031"/>
        <v>0</v>
      </c>
      <c r="Q450" s="641">
        <f t="shared" si="1009"/>
        <v>0</v>
      </c>
      <c r="R450" s="640">
        <v>1</v>
      </c>
      <c r="S450" s="640" t="str">
        <f t="shared" si="1010"/>
        <v>BUKU KAS UMUM</v>
      </c>
      <c r="T450" s="641">
        <f t="shared" si="1011"/>
        <v>0</v>
      </c>
      <c r="U450" s="641">
        <f t="shared" si="1012"/>
        <v>0</v>
      </c>
      <c r="V450" s="641">
        <f t="shared" si="1013"/>
        <v>0</v>
      </c>
      <c r="W450" s="1082">
        <f t="shared" si="1032"/>
        <v>0</v>
      </c>
      <c r="X450" s="641">
        <f t="shared" si="1014"/>
        <v>0</v>
      </c>
      <c r="Y450" s="640">
        <f t="shared" si="1033"/>
        <v>1</v>
      </c>
      <c r="Z450" s="640" t="str">
        <f t="shared" si="1015"/>
        <v>BUKU KAS UMUM</v>
      </c>
      <c r="AA450" s="1083">
        <f t="shared" si="1016"/>
        <v>0</v>
      </c>
      <c r="AB450" s="1055">
        <v>10</v>
      </c>
      <c r="AC450" s="1056" t="str">
        <f t="shared" si="1034"/>
        <v>BUKU PEMBANTU PAJAK UP &amp; LS</v>
      </c>
      <c r="AD450" s="1057">
        <f t="shared" si="1035"/>
        <v>0</v>
      </c>
      <c r="AE450" s="1057">
        <f t="shared" si="1036"/>
        <v>0</v>
      </c>
      <c r="AF450" s="1057">
        <f t="shared" si="1037"/>
        <v>0</v>
      </c>
      <c r="AG450" s="1057">
        <f t="shared" si="1038"/>
        <v>0</v>
      </c>
      <c r="AH450" s="1057">
        <f t="shared" si="1039"/>
        <v>0</v>
      </c>
      <c r="AI450" s="1058">
        <f t="shared" si="1079"/>
        <v>10</v>
      </c>
      <c r="AJ450" s="1058" t="str">
        <f t="shared" si="1040"/>
        <v>BUKU PEMBANTU PAJAK UP &amp; LS</v>
      </c>
      <c r="AK450" s="1059">
        <f t="shared" si="1017"/>
        <v>0</v>
      </c>
      <c r="AL450" s="1014">
        <v>2</v>
      </c>
      <c r="AM450" s="1015" t="str">
        <f t="shared" si="1041"/>
        <v>BUKU PEMBANTU KAS TUNAI</v>
      </c>
      <c r="AN450" s="1016">
        <f t="shared" si="1018"/>
        <v>0</v>
      </c>
      <c r="AO450" s="1015">
        <f t="shared" si="1080"/>
        <v>2</v>
      </c>
      <c r="AP450" s="1015" t="str">
        <f t="shared" si="1042"/>
        <v>BUKU PEMBANTU KAS TUNAI</v>
      </c>
      <c r="AQ450" s="1017">
        <f t="shared" si="1074"/>
        <v>0</v>
      </c>
      <c r="AR450" s="979">
        <v>3</v>
      </c>
      <c r="AS450" s="980" t="str">
        <f t="shared" si="1043"/>
        <v>BUKU PEMBANTU BANK</v>
      </c>
      <c r="AT450" s="981">
        <f t="shared" si="1019"/>
        <v>0</v>
      </c>
      <c r="AU450" s="981">
        <f t="shared" si="1020"/>
        <v>0</v>
      </c>
      <c r="AV450" s="982">
        <f t="shared" si="1044"/>
        <v>0</v>
      </c>
      <c r="AW450" s="983">
        <f t="shared" si="1081"/>
        <v>3</v>
      </c>
      <c r="AX450" s="980" t="str">
        <f t="shared" si="1045"/>
        <v>BUKU PEMBANTU BANK</v>
      </c>
      <c r="AY450" s="984">
        <f t="shared" si="1021"/>
        <v>0</v>
      </c>
      <c r="AZ450" s="702">
        <v>4</v>
      </c>
      <c r="BA450" s="649" t="str">
        <f t="shared" si="1046"/>
        <v>BUKU PEMBANTU BPP</v>
      </c>
      <c r="BB450" s="651">
        <f t="shared" si="1075"/>
        <v>0</v>
      </c>
      <c r="BC450" s="650">
        <f t="shared" si="1082"/>
        <v>4</v>
      </c>
      <c r="BD450" s="649" t="str">
        <f t="shared" si="1047"/>
        <v>BUKU PEMBANTU BPP</v>
      </c>
      <c r="BE450" s="709">
        <f t="shared" si="1076"/>
        <v>0</v>
      </c>
      <c r="BF450" s="944">
        <v>5</v>
      </c>
      <c r="BG450" s="945" t="str">
        <f t="shared" si="1048"/>
        <v>BUKU PEMBANTU UANG PERSEDIAAN</v>
      </c>
      <c r="BH450" s="946">
        <f t="shared" si="1022"/>
        <v>0</v>
      </c>
      <c r="BI450" s="945">
        <f t="shared" si="1083"/>
        <v>5</v>
      </c>
      <c r="BJ450" s="947" t="str">
        <f t="shared" si="1049"/>
        <v>BUKU PEMBANTU UANG PERSEDIAAN</v>
      </c>
      <c r="BK450" s="948">
        <f t="shared" si="1077"/>
        <v>0</v>
      </c>
      <c r="BL450" s="909">
        <v>6</v>
      </c>
      <c r="BM450" s="910" t="str">
        <f t="shared" si="1050"/>
        <v>BUKU PEMBANTU LS BENDAHARA</v>
      </c>
      <c r="BN450" s="911">
        <f t="shared" si="1023"/>
        <v>0</v>
      </c>
      <c r="BO450" s="910">
        <f t="shared" si="1084"/>
        <v>6</v>
      </c>
      <c r="BP450" s="912" t="str">
        <f t="shared" si="1051"/>
        <v>BUKU PEMBANTU LS BENDAHARA</v>
      </c>
      <c r="BQ450" s="913">
        <f t="shared" si="1024"/>
        <v>0</v>
      </c>
      <c r="BR450" s="702">
        <v>7</v>
      </c>
      <c r="BS450" s="650" t="str">
        <f t="shared" si="1052"/>
        <v>BUKU PEMBANTU UANG MUKA PERJADIN</v>
      </c>
      <c r="BT450" s="651">
        <f t="shared" si="1025"/>
        <v>0</v>
      </c>
      <c r="BU450" s="650">
        <f t="shared" si="1085"/>
        <v>7</v>
      </c>
      <c r="BV450" s="649" t="str">
        <f t="shared" si="1053"/>
        <v>BUKU PEMBANTU UANG MUKA PERJADIN</v>
      </c>
      <c r="BW450" s="709">
        <f t="shared" si="1026"/>
        <v>0</v>
      </c>
      <c r="BX450" s="873">
        <v>8</v>
      </c>
      <c r="BY450" s="874" t="str">
        <f t="shared" si="1054"/>
        <v>BUKU PEMBANTU PAJAK UP</v>
      </c>
      <c r="BZ450" s="875">
        <f t="shared" si="1073"/>
        <v>0</v>
      </c>
      <c r="CA450" s="876">
        <f t="shared" si="1086"/>
        <v>8</v>
      </c>
      <c r="CB450" s="874" t="str">
        <f t="shared" si="1055"/>
        <v>BUKU PEMBANTU PAJAK UP</v>
      </c>
      <c r="CC450" s="877">
        <f t="shared" si="1078"/>
        <v>0</v>
      </c>
      <c r="CD450" s="805">
        <v>9</v>
      </c>
      <c r="CE450" s="806" t="str">
        <f t="shared" si="1056"/>
        <v>BUKU PEMBANTU BUNGA REKENING</v>
      </c>
      <c r="CF450" s="807">
        <f t="shared" si="1027"/>
        <v>0</v>
      </c>
      <c r="CG450" s="806">
        <f t="shared" si="1087"/>
        <v>9</v>
      </c>
      <c r="CH450" s="806" t="str">
        <f t="shared" si="1057"/>
        <v>BUKU PEMBANTU BUNGA REKENING</v>
      </c>
      <c r="CI450" s="808">
        <f t="shared" si="1028"/>
        <v>0</v>
      </c>
      <c r="CJ450" s="835">
        <v>10</v>
      </c>
      <c r="CK450" s="836" t="str">
        <f t="shared" si="1058"/>
        <v>BUKU PEMBANTU PAJAK UP &amp; LS</v>
      </c>
      <c r="CL450" s="837">
        <f t="shared" si="1059"/>
        <v>0</v>
      </c>
      <c r="CM450" s="836">
        <f t="shared" si="1088"/>
        <v>10</v>
      </c>
      <c r="CN450" s="836" t="str">
        <f t="shared" si="1060"/>
        <v>BUKU PEMBANTU PAJAK UP &amp; LS</v>
      </c>
      <c r="CO450" s="838">
        <f t="shared" si="1061"/>
        <v>0</v>
      </c>
      <c r="CP450" s="786">
        <f t="shared" si="1062"/>
        <v>0</v>
      </c>
      <c r="CQ450" s="787">
        <f t="shared" si="1063"/>
        <v>0</v>
      </c>
      <c r="CR450" s="782">
        <f t="shared" si="1064"/>
        <v>0</v>
      </c>
      <c r="CS450" s="733">
        <v>11</v>
      </c>
      <c r="CT450" s="734" t="str">
        <f t="shared" si="1065"/>
        <v>BUKU PENGESAHAN BELANJA</v>
      </c>
      <c r="CU450" s="735">
        <f t="shared" si="1066"/>
        <v>0</v>
      </c>
      <c r="CV450" s="734">
        <f t="shared" si="1089"/>
        <v>11</v>
      </c>
      <c r="CW450" s="736" t="str">
        <f t="shared" si="1067"/>
        <v>BUKU PENGESAHAN BELANJA</v>
      </c>
      <c r="CX450" s="737">
        <f t="shared" si="1068"/>
        <v>0</v>
      </c>
      <c r="CY450" s="769">
        <v>12</v>
      </c>
      <c r="CZ450" s="770" t="str">
        <f t="shared" si="1029"/>
        <v>BUKU PENGEMBALIAN BELANJA</v>
      </c>
      <c r="DA450" s="771">
        <f t="shared" si="1072"/>
        <v>0</v>
      </c>
      <c r="DB450" s="770">
        <f t="shared" si="1071"/>
        <v>12</v>
      </c>
      <c r="DC450" s="770" t="str">
        <f t="shared" si="1069"/>
        <v>BUKU PENGEMBALIAN BELANJA</v>
      </c>
      <c r="DD450" s="772">
        <f t="shared" si="1070"/>
        <v>0</v>
      </c>
    </row>
    <row r="451" spans="2:108" ht="11.25" customHeight="1" x14ac:dyDescent="0.2">
      <c r="B451" s="63"/>
      <c r="C451" s="690"/>
      <c r="D451" s="540"/>
      <c r="E451" s="650"/>
      <c r="F451" s="541"/>
      <c r="G451" s="649"/>
      <c r="H451" s="650"/>
      <c r="I451" s="542"/>
      <c r="J451" s="650"/>
      <c r="K451" s="650"/>
      <c r="L451" s="529"/>
      <c r="M451" s="543"/>
      <c r="N451" s="543"/>
      <c r="O451" s="651">
        <f t="shared" si="1030"/>
        <v>0</v>
      </c>
      <c r="P451" s="1090">
        <f t="shared" si="1031"/>
        <v>0</v>
      </c>
      <c r="Q451" s="641">
        <f t="shared" si="1009"/>
        <v>0</v>
      </c>
      <c r="R451" s="640">
        <v>1</v>
      </c>
      <c r="S451" s="640" t="str">
        <f t="shared" si="1010"/>
        <v>BUKU KAS UMUM</v>
      </c>
      <c r="T451" s="641">
        <f t="shared" si="1011"/>
        <v>0</v>
      </c>
      <c r="U451" s="641">
        <f t="shared" si="1012"/>
        <v>0</v>
      </c>
      <c r="V451" s="641">
        <f t="shared" si="1013"/>
        <v>0</v>
      </c>
      <c r="W451" s="1082">
        <f t="shared" si="1032"/>
        <v>0</v>
      </c>
      <c r="X451" s="641">
        <f t="shared" si="1014"/>
        <v>0</v>
      </c>
      <c r="Y451" s="640">
        <f t="shared" si="1033"/>
        <v>1</v>
      </c>
      <c r="Z451" s="640" t="str">
        <f t="shared" si="1015"/>
        <v>BUKU KAS UMUM</v>
      </c>
      <c r="AA451" s="1083">
        <f t="shared" si="1016"/>
        <v>0</v>
      </c>
      <c r="AB451" s="1055">
        <v>10</v>
      </c>
      <c r="AC451" s="1056" t="str">
        <f t="shared" si="1034"/>
        <v>BUKU PEMBANTU PAJAK UP &amp; LS</v>
      </c>
      <c r="AD451" s="1057">
        <f t="shared" si="1035"/>
        <v>0</v>
      </c>
      <c r="AE451" s="1057">
        <f t="shared" si="1036"/>
        <v>0</v>
      </c>
      <c r="AF451" s="1057">
        <f t="shared" si="1037"/>
        <v>0</v>
      </c>
      <c r="AG451" s="1057">
        <f t="shared" si="1038"/>
        <v>0</v>
      </c>
      <c r="AH451" s="1057">
        <f t="shared" si="1039"/>
        <v>0</v>
      </c>
      <c r="AI451" s="1058">
        <f t="shared" si="1079"/>
        <v>10</v>
      </c>
      <c r="AJ451" s="1058" t="str">
        <f t="shared" si="1040"/>
        <v>BUKU PEMBANTU PAJAK UP &amp; LS</v>
      </c>
      <c r="AK451" s="1059">
        <f t="shared" si="1017"/>
        <v>0</v>
      </c>
      <c r="AL451" s="1014">
        <v>2</v>
      </c>
      <c r="AM451" s="1015" t="str">
        <f t="shared" si="1041"/>
        <v>BUKU PEMBANTU KAS TUNAI</v>
      </c>
      <c r="AN451" s="1016">
        <f t="shared" si="1018"/>
        <v>0</v>
      </c>
      <c r="AO451" s="1015">
        <f t="shared" si="1080"/>
        <v>2</v>
      </c>
      <c r="AP451" s="1015" t="str">
        <f t="shared" si="1042"/>
        <v>BUKU PEMBANTU KAS TUNAI</v>
      </c>
      <c r="AQ451" s="1017">
        <f t="shared" si="1074"/>
        <v>0</v>
      </c>
      <c r="AR451" s="979">
        <v>3</v>
      </c>
      <c r="AS451" s="980" t="str">
        <f t="shared" si="1043"/>
        <v>BUKU PEMBANTU BANK</v>
      </c>
      <c r="AT451" s="981">
        <f t="shared" si="1019"/>
        <v>0</v>
      </c>
      <c r="AU451" s="981">
        <f t="shared" si="1020"/>
        <v>0</v>
      </c>
      <c r="AV451" s="982">
        <f t="shared" si="1044"/>
        <v>0</v>
      </c>
      <c r="AW451" s="983">
        <f t="shared" si="1081"/>
        <v>3</v>
      </c>
      <c r="AX451" s="980" t="str">
        <f t="shared" si="1045"/>
        <v>BUKU PEMBANTU BANK</v>
      </c>
      <c r="AY451" s="984">
        <f t="shared" si="1021"/>
        <v>0</v>
      </c>
      <c r="AZ451" s="702">
        <v>4</v>
      </c>
      <c r="BA451" s="649" t="str">
        <f t="shared" si="1046"/>
        <v>BUKU PEMBANTU BPP</v>
      </c>
      <c r="BB451" s="651">
        <f t="shared" si="1075"/>
        <v>0</v>
      </c>
      <c r="BC451" s="650">
        <f t="shared" si="1082"/>
        <v>4</v>
      </c>
      <c r="BD451" s="649" t="str">
        <f t="shared" si="1047"/>
        <v>BUKU PEMBANTU BPP</v>
      </c>
      <c r="BE451" s="709">
        <f t="shared" si="1076"/>
        <v>0</v>
      </c>
      <c r="BF451" s="944">
        <v>5</v>
      </c>
      <c r="BG451" s="945" t="str">
        <f t="shared" si="1048"/>
        <v>BUKU PEMBANTU UANG PERSEDIAAN</v>
      </c>
      <c r="BH451" s="946">
        <f t="shared" si="1022"/>
        <v>0</v>
      </c>
      <c r="BI451" s="945">
        <f t="shared" si="1083"/>
        <v>5</v>
      </c>
      <c r="BJ451" s="947" t="str">
        <f t="shared" si="1049"/>
        <v>BUKU PEMBANTU UANG PERSEDIAAN</v>
      </c>
      <c r="BK451" s="948">
        <f t="shared" si="1077"/>
        <v>0</v>
      </c>
      <c r="BL451" s="909">
        <v>6</v>
      </c>
      <c r="BM451" s="910" t="str">
        <f t="shared" si="1050"/>
        <v>BUKU PEMBANTU LS BENDAHARA</v>
      </c>
      <c r="BN451" s="911">
        <f t="shared" si="1023"/>
        <v>0</v>
      </c>
      <c r="BO451" s="910">
        <f t="shared" si="1084"/>
        <v>6</v>
      </c>
      <c r="BP451" s="912" t="str">
        <f t="shared" si="1051"/>
        <v>BUKU PEMBANTU LS BENDAHARA</v>
      </c>
      <c r="BQ451" s="913">
        <f t="shared" si="1024"/>
        <v>0</v>
      </c>
      <c r="BR451" s="702">
        <v>7</v>
      </c>
      <c r="BS451" s="650" t="str">
        <f t="shared" si="1052"/>
        <v>BUKU PEMBANTU UANG MUKA PERJADIN</v>
      </c>
      <c r="BT451" s="651">
        <f t="shared" si="1025"/>
        <v>0</v>
      </c>
      <c r="BU451" s="650">
        <f t="shared" si="1085"/>
        <v>7</v>
      </c>
      <c r="BV451" s="649" t="str">
        <f t="shared" si="1053"/>
        <v>BUKU PEMBANTU UANG MUKA PERJADIN</v>
      </c>
      <c r="BW451" s="709">
        <f t="shared" si="1026"/>
        <v>0</v>
      </c>
      <c r="BX451" s="873">
        <v>8</v>
      </c>
      <c r="BY451" s="874" t="str">
        <f t="shared" si="1054"/>
        <v>BUKU PEMBANTU PAJAK UP</v>
      </c>
      <c r="BZ451" s="875">
        <f t="shared" si="1073"/>
        <v>0</v>
      </c>
      <c r="CA451" s="876">
        <f t="shared" si="1086"/>
        <v>8</v>
      </c>
      <c r="CB451" s="874" t="str">
        <f t="shared" si="1055"/>
        <v>BUKU PEMBANTU PAJAK UP</v>
      </c>
      <c r="CC451" s="877">
        <f t="shared" si="1078"/>
        <v>0</v>
      </c>
      <c r="CD451" s="805">
        <v>9</v>
      </c>
      <c r="CE451" s="806" t="str">
        <f t="shared" si="1056"/>
        <v>BUKU PEMBANTU BUNGA REKENING</v>
      </c>
      <c r="CF451" s="807">
        <f t="shared" si="1027"/>
        <v>0</v>
      </c>
      <c r="CG451" s="806">
        <f t="shared" si="1087"/>
        <v>9</v>
      </c>
      <c r="CH451" s="806" t="str">
        <f t="shared" si="1057"/>
        <v>BUKU PEMBANTU BUNGA REKENING</v>
      </c>
      <c r="CI451" s="808">
        <f t="shared" si="1028"/>
        <v>0</v>
      </c>
      <c r="CJ451" s="835">
        <v>10</v>
      </c>
      <c r="CK451" s="836" t="str">
        <f t="shared" si="1058"/>
        <v>BUKU PEMBANTU PAJAK UP &amp; LS</v>
      </c>
      <c r="CL451" s="837">
        <f t="shared" si="1059"/>
        <v>0</v>
      </c>
      <c r="CM451" s="836">
        <f t="shared" si="1088"/>
        <v>10</v>
      </c>
      <c r="CN451" s="836" t="str">
        <f t="shared" si="1060"/>
        <v>BUKU PEMBANTU PAJAK UP &amp; LS</v>
      </c>
      <c r="CO451" s="838">
        <f t="shared" si="1061"/>
        <v>0</v>
      </c>
      <c r="CP451" s="786">
        <f t="shared" si="1062"/>
        <v>0</v>
      </c>
      <c r="CQ451" s="787">
        <f t="shared" si="1063"/>
        <v>0</v>
      </c>
      <c r="CR451" s="782">
        <f t="shared" si="1064"/>
        <v>0</v>
      </c>
      <c r="CS451" s="733">
        <v>11</v>
      </c>
      <c r="CT451" s="734" t="str">
        <f t="shared" si="1065"/>
        <v>BUKU PENGESAHAN BELANJA</v>
      </c>
      <c r="CU451" s="735">
        <f t="shared" si="1066"/>
        <v>0</v>
      </c>
      <c r="CV451" s="734">
        <f t="shared" si="1089"/>
        <v>11</v>
      </c>
      <c r="CW451" s="736" t="str">
        <f t="shared" si="1067"/>
        <v>BUKU PENGESAHAN BELANJA</v>
      </c>
      <c r="CX451" s="737">
        <f t="shared" si="1068"/>
        <v>0</v>
      </c>
      <c r="CY451" s="769">
        <v>12</v>
      </c>
      <c r="CZ451" s="770" t="str">
        <f t="shared" si="1029"/>
        <v>BUKU PENGEMBALIAN BELANJA</v>
      </c>
      <c r="DA451" s="771">
        <f t="shared" si="1072"/>
        <v>0</v>
      </c>
      <c r="DB451" s="770">
        <f t="shared" si="1071"/>
        <v>12</v>
      </c>
      <c r="DC451" s="770" t="str">
        <f t="shared" si="1069"/>
        <v>BUKU PENGEMBALIAN BELANJA</v>
      </c>
      <c r="DD451" s="772">
        <f t="shared" si="1070"/>
        <v>0</v>
      </c>
    </row>
    <row r="452" spans="2:108" ht="11.25" customHeight="1" x14ac:dyDescent="0.2">
      <c r="B452" s="63"/>
      <c r="C452" s="690"/>
      <c r="D452" s="540"/>
      <c r="E452" s="650"/>
      <c r="F452" s="541"/>
      <c r="G452" s="649"/>
      <c r="H452" s="650"/>
      <c r="I452" s="542"/>
      <c r="J452" s="650"/>
      <c r="K452" s="650"/>
      <c r="L452" s="529"/>
      <c r="M452" s="543"/>
      <c r="N452" s="543"/>
      <c r="O452" s="651">
        <f t="shared" si="1030"/>
        <v>0</v>
      </c>
      <c r="P452" s="1090">
        <f t="shared" si="1031"/>
        <v>0</v>
      </c>
      <c r="Q452" s="641">
        <f t="shared" si="1009"/>
        <v>0</v>
      </c>
      <c r="R452" s="640">
        <v>1</v>
      </c>
      <c r="S452" s="640" t="str">
        <f t="shared" si="1010"/>
        <v>BUKU KAS UMUM</v>
      </c>
      <c r="T452" s="641">
        <f t="shared" si="1011"/>
        <v>0</v>
      </c>
      <c r="U452" s="641">
        <f t="shared" si="1012"/>
        <v>0</v>
      </c>
      <c r="V452" s="641">
        <f t="shared" si="1013"/>
        <v>0</v>
      </c>
      <c r="W452" s="1082">
        <f t="shared" si="1032"/>
        <v>0</v>
      </c>
      <c r="X452" s="641">
        <f t="shared" si="1014"/>
        <v>0</v>
      </c>
      <c r="Y452" s="640">
        <f t="shared" si="1033"/>
        <v>1</v>
      </c>
      <c r="Z452" s="640" t="str">
        <f t="shared" si="1015"/>
        <v>BUKU KAS UMUM</v>
      </c>
      <c r="AA452" s="1083">
        <f t="shared" si="1016"/>
        <v>0</v>
      </c>
      <c r="AB452" s="1055">
        <v>10</v>
      </c>
      <c r="AC452" s="1056" t="str">
        <f t="shared" si="1034"/>
        <v>BUKU PEMBANTU PAJAK UP &amp; LS</v>
      </c>
      <c r="AD452" s="1057">
        <f t="shared" si="1035"/>
        <v>0</v>
      </c>
      <c r="AE452" s="1057">
        <f t="shared" si="1036"/>
        <v>0</v>
      </c>
      <c r="AF452" s="1057">
        <f t="shared" si="1037"/>
        <v>0</v>
      </c>
      <c r="AG452" s="1057">
        <f t="shared" si="1038"/>
        <v>0</v>
      </c>
      <c r="AH452" s="1057">
        <f t="shared" si="1039"/>
        <v>0</v>
      </c>
      <c r="AI452" s="1058">
        <f t="shared" si="1079"/>
        <v>10</v>
      </c>
      <c r="AJ452" s="1058" t="str">
        <f t="shared" si="1040"/>
        <v>BUKU PEMBANTU PAJAK UP &amp; LS</v>
      </c>
      <c r="AK452" s="1059">
        <f t="shared" si="1017"/>
        <v>0</v>
      </c>
      <c r="AL452" s="1014">
        <v>2</v>
      </c>
      <c r="AM452" s="1015" t="str">
        <f t="shared" si="1041"/>
        <v>BUKU PEMBANTU KAS TUNAI</v>
      </c>
      <c r="AN452" s="1016">
        <f t="shared" si="1018"/>
        <v>0</v>
      </c>
      <c r="AO452" s="1015">
        <f t="shared" si="1080"/>
        <v>2</v>
      </c>
      <c r="AP452" s="1015" t="str">
        <f t="shared" si="1042"/>
        <v>BUKU PEMBANTU KAS TUNAI</v>
      </c>
      <c r="AQ452" s="1017">
        <f t="shared" si="1074"/>
        <v>0</v>
      </c>
      <c r="AR452" s="979">
        <v>3</v>
      </c>
      <c r="AS452" s="980" t="str">
        <f t="shared" si="1043"/>
        <v>BUKU PEMBANTU BANK</v>
      </c>
      <c r="AT452" s="981">
        <f t="shared" si="1019"/>
        <v>0</v>
      </c>
      <c r="AU452" s="981">
        <f t="shared" si="1020"/>
        <v>0</v>
      </c>
      <c r="AV452" s="982">
        <f t="shared" si="1044"/>
        <v>0</v>
      </c>
      <c r="AW452" s="983">
        <f t="shared" si="1081"/>
        <v>3</v>
      </c>
      <c r="AX452" s="980" t="str">
        <f t="shared" si="1045"/>
        <v>BUKU PEMBANTU BANK</v>
      </c>
      <c r="AY452" s="984">
        <f t="shared" si="1021"/>
        <v>0</v>
      </c>
      <c r="AZ452" s="702">
        <v>4</v>
      </c>
      <c r="BA452" s="649" t="str">
        <f t="shared" si="1046"/>
        <v>BUKU PEMBANTU BPP</v>
      </c>
      <c r="BB452" s="651">
        <f t="shared" si="1075"/>
        <v>0</v>
      </c>
      <c r="BC452" s="650">
        <f t="shared" si="1082"/>
        <v>4</v>
      </c>
      <c r="BD452" s="649" t="str">
        <f t="shared" si="1047"/>
        <v>BUKU PEMBANTU BPP</v>
      </c>
      <c r="BE452" s="709">
        <f t="shared" si="1076"/>
        <v>0</v>
      </c>
      <c r="BF452" s="944">
        <v>5</v>
      </c>
      <c r="BG452" s="945" t="str">
        <f t="shared" si="1048"/>
        <v>BUKU PEMBANTU UANG PERSEDIAAN</v>
      </c>
      <c r="BH452" s="946">
        <f t="shared" si="1022"/>
        <v>0</v>
      </c>
      <c r="BI452" s="945">
        <f t="shared" si="1083"/>
        <v>5</v>
      </c>
      <c r="BJ452" s="947" t="str">
        <f t="shared" si="1049"/>
        <v>BUKU PEMBANTU UANG PERSEDIAAN</v>
      </c>
      <c r="BK452" s="948">
        <f t="shared" si="1077"/>
        <v>0</v>
      </c>
      <c r="BL452" s="909">
        <v>6</v>
      </c>
      <c r="BM452" s="910" t="str">
        <f t="shared" si="1050"/>
        <v>BUKU PEMBANTU LS BENDAHARA</v>
      </c>
      <c r="BN452" s="911">
        <f t="shared" si="1023"/>
        <v>0</v>
      </c>
      <c r="BO452" s="910">
        <f t="shared" si="1084"/>
        <v>6</v>
      </c>
      <c r="BP452" s="912" t="str">
        <f t="shared" si="1051"/>
        <v>BUKU PEMBANTU LS BENDAHARA</v>
      </c>
      <c r="BQ452" s="913">
        <f t="shared" si="1024"/>
        <v>0</v>
      </c>
      <c r="BR452" s="702">
        <v>7</v>
      </c>
      <c r="BS452" s="650" t="str">
        <f t="shared" si="1052"/>
        <v>BUKU PEMBANTU UANG MUKA PERJADIN</v>
      </c>
      <c r="BT452" s="651">
        <f t="shared" si="1025"/>
        <v>0</v>
      </c>
      <c r="BU452" s="650">
        <f t="shared" si="1085"/>
        <v>7</v>
      </c>
      <c r="BV452" s="649" t="str">
        <f t="shared" si="1053"/>
        <v>BUKU PEMBANTU UANG MUKA PERJADIN</v>
      </c>
      <c r="BW452" s="709">
        <f t="shared" si="1026"/>
        <v>0</v>
      </c>
      <c r="BX452" s="873">
        <v>8</v>
      </c>
      <c r="BY452" s="874" t="str">
        <f t="shared" si="1054"/>
        <v>BUKU PEMBANTU PAJAK UP</v>
      </c>
      <c r="BZ452" s="875">
        <f t="shared" si="1073"/>
        <v>0</v>
      </c>
      <c r="CA452" s="876">
        <f t="shared" si="1086"/>
        <v>8</v>
      </c>
      <c r="CB452" s="874" t="str">
        <f t="shared" si="1055"/>
        <v>BUKU PEMBANTU PAJAK UP</v>
      </c>
      <c r="CC452" s="877">
        <f t="shared" si="1078"/>
        <v>0</v>
      </c>
      <c r="CD452" s="805">
        <v>9</v>
      </c>
      <c r="CE452" s="806" t="str">
        <f t="shared" si="1056"/>
        <v>BUKU PEMBANTU BUNGA REKENING</v>
      </c>
      <c r="CF452" s="807">
        <f t="shared" si="1027"/>
        <v>0</v>
      </c>
      <c r="CG452" s="806">
        <f t="shared" si="1087"/>
        <v>9</v>
      </c>
      <c r="CH452" s="806" t="str">
        <f t="shared" si="1057"/>
        <v>BUKU PEMBANTU BUNGA REKENING</v>
      </c>
      <c r="CI452" s="808">
        <f t="shared" si="1028"/>
        <v>0</v>
      </c>
      <c r="CJ452" s="835">
        <v>10</v>
      </c>
      <c r="CK452" s="836" t="str">
        <f t="shared" si="1058"/>
        <v>BUKU PEMBANTU PAJAK UP &amp; LS</v>
      </c>
      <c r="CL452" s="837">
        <f t="shared" si="1059"/>
        <v>0</v>
      </c>
      <c r="CM452" s="836">
        <f t="shared" si="1088"/>
        <v>10</v>
      </c>
      <c r="CN452" s="836" t="str">
        <f t="shared" si="1060"/>
        <v>BUKU PEMBANTU PAJAK UP &amp; LS</v>
      </c>
      <c r="CO452" s="838">
        <f t="shared" si="1061"/>
        <v>0</v>
      </c>
      <c r="CP452" s="786">
        <f t="shared" si="1062"/>
        <v>0</v>
      </c>
      <c r="CQ452" s="787">
        <f t="shared" si="1063"/>
        <v>0</v>
      </c>
      <c r="CR452" s="782">
        <f t="shared" si="1064"/>
        <v>0</v>
      </c>
      <c r="CS452" s="733">
        <v>11</v>
      </c>
      <c r="CT452" s="734" t="str">
        <f t="shared" si="1065"/>
        <v>BUKU PENGESAHAN BELANJA</v>
      </c>
      <c r="CU452" s="735">
        <f t="shared" si="1066"/>
        <v>0</v>
      </c>
      <c r="CV452" s="734">
        <f t="shared" si="1089"/>
        <v>11</v>
      </c>
      <c r="CW452" s="736" t="str">
        <f t="shared" si="1067"/>
        <v>BUKU PENGESAHAN BELANJA</v>
      </c>
      <c r="CX452" s="737">
        <f t="shared" si="1068"/>
        <v>0</v>
      </c>
      <c r="CY452" s="769">
        <v>12</v>
      </c>
      <c r="CZ452" s="770" t="str">
        <f t="shared" si="1029"/>
        <v>BUKU PENGEMBALIAN BELANJA</v>
      </c>
      <c r="DA452" s="771">
        <f t="shared" si="1072"/>
        <v>0</v>
      </c>
      <c r="DB452" s="770">
        <f t="shared" si="1071"/>
        <v>12</v>
      </c>
      <c r="DC452" s="770" t="str">
        <f t="shared" si="1069"/>
        <v>BUKU PENGEMBALIAN BELANJA</v>
      </c>
      <c r="DD452" s="772">
        <f t="shared" si="1070"/>
        <v>0</v>
      </c>
    </row>
    <row r="453" spans="2:108" ht="11.25" customHeight="1" x14ac:dyDescent="0.2">
      <c r="B453" s="63"/>
      <c r="C453" s="690"/>
      <c r="D453" s="540"/>
      <c r="E453" s="650"/>
      <c r="F453" s="541"/>
      <c r="G453" s="649"/>
      <c r="H453" s="650"/>
      <c r="I453" s="542"/>
      <c r="J453" s="650"/>
      <c r="K453" s="650"/>
      <c r="L453" s="529"/>
      <c r="M453" s="543"/>
      <c r="N453" s="543"/>
      <c r="O453" s="651">
        <f t="shared" si="1030"/>
        <v>0</v>
      </c>
      <c r="P453" s="1090">
        <f t="shared" si="1031"/>
        <v>0</v>
      </c>
      <c r="Q453" s="641">
        <f t="shared" si="1009"/>
        <v>0</v>
      </c>
      <c r="R453" s="640">
        <v>1</v>
      </c>
      <c r="S453" s="640" t="str">
        <f t="shared" si="1010"/>
        <v>BUKU KAS UMUM</v>
      </c>
      <c r="T453" s="641">
        <f t="shared" si="1011"/>
        <v>0</v>
      </c>
      <c r="U453" s="641">
        <f t="shared" si="1012"/>
        <v>0</v>
      </c>
      <c r="V453" s="641">
        <f t="shared" si="1013"/>
        <v>0</v>
      </c>
      <c r="W453" s="1082">
        <f t="shared" si="1032"/>
        <v>0</v>
      </c>
      <c r="X453" s="641">
        <f t="shared" si="1014"/>
        <v>0</v>
      </c>
      <c r="Y453" s="640">
        <f t="shared" si="1033"/>
        <v>1</v>
      </c>
      <c r="Z453" s="640" t="str">
        <f t="shared" si="1015"/>
        <v>BUKU KAS UMUM</v>
      </c>
      <c r="AA453" s="1083">
        <f t="shared" si="1016"/>
        <v>0</v>
      </c>
      <c r="AB453" s="1055">
        <v>10</v>
      </c>
      <c r="AC453" s="1056" t="str">
        <f t="shared" si="1034"/>
        <v>BUKU PEMBANTU PAJAK UP &amp; LS</v>
      </c>
      <c r="AD453" s="1057">
        <f t="shared" si="1035"/>
        <v>0</v>
      </c>
      <c r="AE453" s="1057">
        <f t="shared" si="1036"/>
        <v>0</v>
      </c>
      <c r="AF453" s="1057">
        <f t="shared" si="1037"/>
        <v>0</v>
      </c>
      <c r="AG453" s="1057">
        <f t="shared" si="1038"/>
        <v>0</v>
      </c>
      <c r="AH453" s="1057">
        <f t="shared" si="1039"/>
        <v>0</v>
      </c>
      <c r="AI453" s="1058">
        <f t="shared" si="1079"/>
        <v>10</v>
      </c>
      <c r="AJ453" s="1058" t="str">
        <f t="shared" si="1040"/>
        <v>BUKU PEMBANTU PAJAK UP &amp; LS</v>
      </c>
      <c r="AK453" s="1059">
        <f t="shared" si="1017"/>
        <v>0</v>
      </c>
      <c r="AL453" s="1014">
        <v>2</v>
      </c>
      <c r="AM453" s="1015" t="str">
        <f t="shared" si="1041"/>
        <v>BUKU PEMBANTU KAS TUNAI</v>
      </c>
      <c r="AN453" s="1016">
        <f t="shared" si="1018"/>
        <v>0</v>
      </c>
      <c r="AO453" s="1015">
        <f t="shared" si="1080"/>
        <v>2</v>
      </c>
      <c r="AP453" s="1015" t="str">
        <f t="shared" si="1042"/>
        <v>BUKU PEMBANTU KAS TUNAI</v>
      </c>
      <c r="AQ453" s="1017">
        <f t="shared" si="1074"/>
        <v>0</v>
      </c>
      <c r="AR453" s="979">
        <v>3</v>
      </c>
      <c r="AS453" s="980" t="str">
        <f t="shared" si="1043"/>
        <v>BUKU PEMBANTU BANK</v>
      </c>
      <c r="AT453" s="981">
        <f t="shared" si="1019"/>
        <v>0</v>
      </c>
      <c r="AU453" s="981">
        <f t="shared" si="1020"/>
        <v>0</v>
      </c>
      <c r="AV453" s="982">
        <f t="shared" si="1044"/>
        <v>0</v>
      </c>
      <c r="AW453" s="983">
        <f t="shared" si="1081"/>
        <v>3</v>
      </c>
      <c r="AX453" s="980" t="str">
        <f t="shared" si="1045"/>
        <v>BUKU PEMBANTU BANK</v>
      </c>
      <c r="AY453" s="984">
        <f t="shared" si="1021"/>
        <v>0</v>
      </c>
      <c r="AZ453" s="702">
        <v>4</v>
      </c>
      <c r="BA453" s="649" t="str">
        <f t="shared" si="1046"/>
        <v>BUKU PEMBANTU BPP</v>
      </c>
      <c r="BB453" s="651">
        <f t="shared" si="1075"/>
        <v>0</v>
      </c>
      <c r="BC453" s="650">
        <f t="shared" si="1082"/>
        <v>4</v>
      </c>
      <c r="BD453" s="649" t="str">
        <f t="shared" si="1047"/>
        <v>BUKU PEMBANTU BPP</v>
      </c>
      <c r="BE453" s="709">
        <f t="shared" si="1076"/>
        <v>0</v>
      </c>
      <c r="BF453" s="944">
        <v>5</v>
      </c>
      <c r="BG453" s="945" t="str">
        <f t="shared" si="1048"/>
        <v>BUKU PEMBANTU UANG PERSEDIAAN</v>
      </c>
      <c r="BH453" s="946">
        <f t="shared" si="1022"/>
        <v>0</v>
      </c>
      <c r="BI453" s="945">
        <f t="shared" si="1083"/>
        <v>5</v>
      </c>
      <c r="BJ453" s="947" t="str">
        <f t="shared" si="1049"/>
        <v>BUKU PEMBANTU UANG PERSEDIAAN</v>
      </c>
      <c r="BK453" s="948">
        <f t="shared" si="1077"/>
        <v>0</v>
      </c>
      <c r="BL453" s="909">
        <v>6</v>
      </c>
      <c r="BM453" s="910" t="str">
        <f t="shared" si="1050"/>
        <v>BUKU PEMBANTU LS BENDAHARA</v>
      </c>
      <c r="BN453" s="911">
        <f t="shared" si="1023"/>
        <v>0</v>
      </c>
      <c r="BO453" s="910">
        <f t="shared" si="1084"/>
        <v>6</v>
      </c>
      <c r="BP453" s="912" t="str">
        <f t="shared" si="1051"/>
        <v>BUKU PEMBANTU LS BENDAHARA</v>
      </c>
      <c r="BQ453" s="913">
        <f t="shared" si="1024"/>
        <v>0</v>
      </c>
      <c r="BR453" s="702">
        <v>7</v>
      </c>
      <c r="BS453" s="650" t="str">
        <f t="shared" si="1052"/>
        <v>BUKU PEMBANTU UANG MUKA PERJADIN</v>
      </c>
      <c r="BT453" s="651">
        <f t="shared" si="1025"/>
        <v>0</v>
      </c>
      <c r="BU453" s="650">
        <f t="shared" si="1085"/>
        <v>7</v>
      </c>
      <c r="BV453" s="649" t="str">
        <f t="shared" si="1053"/>
        <v>BUKU PEMBANTU UANG MUKA PERJADIN</v>
      </c>
      <c r="BW453" s="709">
        <f t="shared" si="1026"/>
        <v>0</v>
      </c>
      <c r="BX453" s="873">
        <v>8</v>
      </c>
      <c r="BY453" s="874" t="str">
        <f t="shared" si="1054"/>
        <v>BUKU PEMBANTU PAJAK UP</v>
      </c>
      <c r="BZ453" s="875">
        <f t="shared" si="1073"/>
        <v>0</v>
      </c>
      <c r="CA453" s="876">
        <f t="shared" si="1086"/>
        <v>8</v>
      </c>
      <c r="CB453" s="874" t="str">
        <f t="shared" si="1055"/>
        <v>BUKU PEMBANTU PAJAK UP</v>
      </c>
      <c r="CC453" s="877">
        <f t="shared" si="1078"/>
        <v>0</v>
      </c>
      <c r="CD453" s="805">
        <v>9</v>
      </c>
      <c r="CE453" s="806" t="str">
        <f t="shared" si="1056"/>
        <v>BUKU PEMBANTU BUNGA REKENING</v>
      </c>
      <c r="CF453" s="807">
        <f t="shared" si="1027"/>
        <v>0</v>
      </c>
      <c r="CG453" s="806">
        <f t="shared" si="1087"/>
        <v>9</v>
      </c>
      <c r="CH453" s="806" t="str">
        <f t="shared" si="1057"/>
        <v>BUKU PEMBANTU BUNGA REKENING</v>
      </c>
      <c r="CI453" s="808">
        <f t="shared" si="1028"/>
        <v>0</v>
      </c>
      <c r="CJ453" s="835">
        <v>10</v>
      </c>
      <c r="CK453" s="836" t="str">
        <f t="shared" si="1058"/>
        <v>BUKU PEMBANTU PAJAK UP &amp; LS</v>
      </c>
      <c r="CL453" s="837">
        <f t="shared" si="1059"/>
        <v>0</v>
      </c>
      <c r="CM453" s="836">
        <f t="shared" si="1088"/>
        <v>10</v>
      </c>
      <c r="CN453" s="836" t="str">
        <f t="shared" si="1060"/>
        <v>BUKU PEMBANTU PAJAK UP &amp; LS</v>
      </c>
      <c r="CO453" s="838">
        <f t="shared" si="1061"/>
        <v>0</v>
      </c>
      <c r="CP453" s="786">
        <f t="shared" si="1062"/>
        <v>0</v>
      </c>
      <c r="CQ453" s="787">
        <f t="shared" si="1063"/>
        <v>0</v>
      </c>
      <c r="CR453" s="782">
        <f t="shared" si="1064"/>
        <v>0</v>
      </c>
      <c r="CS453" s="733">
        <v>11</v>
      </c>
      <c r="CT453" s="734" t="str">
        <f t="shared" si="1065"/>
        <v>BUKU PENGESAHAN BELANJA</v>
      </c>
      <c r="CU453" s="735">
        <f t="shared" si="1066"/>
        <v>0</v>
      </c>
      <c r="CV453" s="734">
        <f t="shared" si="1089"/>
        <v>11</v>
      </c>
      <c r="CW453" s="736" t="str">
        <f t="shared" si="1067"/>
        <v>BUKU PENGESAHAN BELANJA</v>
      </c>
      <c r="CX453" s="737">
        <f t="shared" si="1068"/>
        <v>0</v>
      </c>
      <c r="CY453" s="769">
        <v>12</v>
      </c>
      <c r="CZ453" s="770" t="str">
        <f t="shared" si="1029"/>
        <v>BUKU PENGEMBALIAN BELANJA</v>
      </c>
      <c r="DA453" s="771">
        <f t="shared" si="1072"/>
        <v>0</v>
      </c>
      <c r="DB453" s="770">
        <f t="shared" si="1071"/>
        <v>12</v>
      </c>
      <c r="DC453" s="770" t="str">
        <f t="shared" si="1069"/>
        <v>BUKU PENGEMBALIAN BELANJA</v>
      </c>
      <c r="DD453" s="772">
        <f t="shared" si="1070"/>
        <v>0</v>
      </c>
    </row>
    <row r="454" spans="2:108" ht="11.25" customHeight="1" x14ac:dyDescent="0.2">
      <c r="B454" s="63"/>
      <c r="C454" s="690"/>
      <c r="D454" s="540"/>
      <c r="E454" s="650"/>
      <c r="F454" s="541"/>
      <c r="G454" s="649"/>
      <c r="H454" s="650"/>
      <c r="I454" s="542"/>
      <c r="J454" s="650"/>
      <c r="K454" s="650"/>
      <c r="L454" s="529"/>
      <c r="M454" s="543"/>
      <c r="N454" s="543"/>
      <c r="O454" s="651">
        <f t="shared" si="1030"/>
        <v>0</v>
      </c>
      <c r="P454" s="1090">
        <f t="shared" si="1031"/>
        <v>0</v>
      </c>
      <c r="Q454" s="641">
        <f t="shared" si="1009"/>
        <v>0</v>
      </c>
      <c r="R454" s="640">
        <v>1</v>
      </c>
      <c r="S454" s="640" t="str">
        <f t="shared" si="1010"/>
        <v>BUKU KAS UMUM</v>
      </c>
      <c r="T454" s="641">
        <f t="shared" si="1011"/>
        <v>0</v>
      </c>
      <c r="U454" s="641">
        <f t="shared" si="1012"/>
        <v>0</v>
      </c>
      <c r="V454" s="641">
        <f t="shared" si="1013"/>
        <v>0</v>
      </c>
      <c r="W454" s="1082">
        <f t="shared" si="1032"/>
        <v>0</v>
      </c>
      <c r="X454" s="641">
        <f t="shared" si="1014"/>
        <v>0</v>
      </c>
      <c r="Y454" s="640">
        <f t="shared" si="1033"/>
        <v>1</v>
      </c>
      <c r="Z454" s="640" t="str">
        <f t="shared" si="1015"/>
        <v>BUKU KAS UMUM</v>
      </c>
      <c r="AA454" s="1083">
        <f t="shared" si="1016"/>
        <v>0</v>
      </c>
      <c r="AB454" s="1055">
        <v>10</v>
      </c>
      <c r="AC454" s="1056" t="str">
        <f t="shared" si="1034"/>
        <v>BUKU PEMBANTU PAJAK UP &amp; LS</v>
      </c>
      <c r="AD454" s="1057">
        <f t="shared" si="1035"/>
        <v>0</v>
      </c>
      <c r="AE454" s="1057">
        <f t="shared" si="1036"/>
        <v>0</v>
      </c>
      <c r="AF454" s="1057">
        <f t="shared" si="1037"/>
        <v>0</v>
      </c>
      <c r="AG454" s="1057">
        <f t="shared" si="1038"/>
        <v>0</v>
      </c>
      <c r="AH454" s="1057">
        <f t="shared" si="1039"/>
        <v>0</v>
      </c>
      <c r="AI454" s="1058">
        <f t="shared" si="1079"/>
        <v>10</v>
      </c>
      <c r="AJ454" s="1058" t="str">
        <f t="shared" si="1040"/>
        <v>BUKU PEMBANTU PAJAK UP &amp; LS</v>
      </c>
      <c r="AK454" s="1059">
        <f t="shared" si="1017"/>
        <v>0</v>
      </c>
      <c r="AL454" s="1014">
        <v>2</v>
      </c>
      <c r="AM454" s="1015" t="str">
        <f t="shared" si="1041"/>
        <v>BUKU PEMBANTU KAS TUNAI</v>
      </c>
      <c r="AN454" s="1016">
        <f t="shared" si="1018"/>
        <v>0</v>
      </c>
      <c r="AO454" s="1015">
        <f t="shared" si="1080"/>
        <v>2</v>
      </c>
      <c r="AP454" s="1015" t="str">
        <f t="shared" si="1042"/>
        <v>BUKU PEMBANTU KAS TUNAI</v>
      </c>
      <c r="AQ454" s="1017">
        <f t="shared" si="1074"/>
        <v>0</v>
      </c>
      <c r="AR454" s="979">
        <v>3</v>
      </c>
      <c r="AS454" s="980" t="str">
        <f t="shared" si="1043"/>
        <v>BUKU PEMBANTU BANK</v>
      </c>
      <c r="AT454" s="981">
        <f t="shared" si="1019"/>
        <v>0</v>
      </c>
      <c r="AU454" s="981">
        <f t="shared" si="1020"/>
        <v>0</v>
      </c>
      <c r="AV454" s="982">
        <f t="shared" si="1044"/>
        <v>0</v>
      </c>
      <c r="AW454" s="983">
        <f t="shared" si="1081"/>
        <v>3</v>
      </c>
      <c r="AX454" s="980" t="str">
        <f t="shared" si="1045"/>
        <v>BUKU PEMBANTU BANK</v>
      </c>
      <c r="AY454" s="984">
        <f t="shared" si="1021"/>
        <v>0</v>
      </c>
      <c r="AZ454" s="702">
        <v>4</v>
      </c>
      <c r="BA454" s="649" t="str">
        <f t="shared" si="1046"/>
        <v>BUKU PEMBANTU BPP</v>
      </c>
      <c r="BB454" s="651">
        <f t="shared" si="1075"/>
        <v>0</v>
      </c>
      <c r="BC454" s="650">
        <f t="shared" si="1082"/>
        <v>4</v>
      </c>
      <c r="BD454" s="649" t="str">
        <f t="shared" si="1047"/>
        <v>BUKU PEMBANTU BPP</v>
      </c>
      <c r="BE454" s="709">
        <f t="shared" si="1076"/>
        <v>0</v>
      </c>
      <c r="BF454" s="944">
        <v>5</v>
      </c>
      <c r="BG454" s="945" t="str">
        <f t="shared" si="1048"/>
        <v>BUKU PEMBANTU UANG PERSEDIAAN</v>
      </c>
      <c r="BH454" s="946">
        <f t="shared" si="1022"/>
        <v>0</v>
      </c>
      <c r="BI454" s="945">
        <f t="shared" si="1083"/>
        <v>5</v>
      </c>
      <c r="BJ454" s="947" t="str">
        <f t="shared" si="1049"/>
        <v>BUKU PEMBANTU UANG PERSEDIAAN</v>
      </c>
      <c r="BK454" s="948">
        <f t="shared" si="1077"/>
        <v>0</v>
      </c>
      <c r="BL454" s="909">
        <v>6</v>
      </c>
      <c r="BM454" s="910" t="str">
        <f t="shared" si="1050"/>
        <v>BUKU PEMBANTU LS BENDAHARA</v>
      </c>
      <c r="BN454" s="911">
        <f t="shared" si="1023"/>
        <v>0</v>
      </c>
      <c r="BO454" s="910">
        <f t="shared" si="1084"/>
        <v>6</v>
      </c>
      <c r="BP454" s="912" t="str">
        <f t="shared" si="1051"/>
        <v>BUKU PEMBANTU LS BENDAHARA</v>
      </c>
      <c r="BQ454" s="913">
        <f t="shared" si="1024"/>
        <v>0</v>
      </c>
      <c r="BR454" s="702">
        <v>7</v>
      </c>
      <c r="BS454" s="650" t="str">
        <f t="shared" si="1052"/>
        <v>BUKU PEMBANTU UANG MUKA PERJADIN</v>
      </c>
      <c r="BT454" s="651">
        <f t="shared" si="1025"/>
        <v>0</v>
      </c>
      <c r="BU454" s="650">
        <f t="shared" si="1085"/>
        <v>7</v>
      </c>
      <c r="BV454" s="649" t="str">
        <f t="shared" si="1053"/>
        <v>BUKU PEMBANTU UANG MUKA PERJADIN</v>
      </c>
      <c r="BW454" s="709">
        <f t="shared" si="1026"/>
        <v>0</v>
      </c>
      <c r="BX454" s="873">
        <v>8</v>
      </c>
      <c r="BY454" s="874" t="str">
        <f t="shared" si="1054"/>
        <v>BUKU PEMBANTU PAJAK UP</v>
      </c>
      <c r="BZ454" s="875">
        <f t="shared" si="1073"/>
        <v>0</v>
      </c>
      <c r="CA454" s="876">
        <f t="shared" si="1086"/>
        <v>8</v>
      </c>
      <c r="CB454" s="874" t="str">
        <f t="shared" si="1055"/>
        <v>BUKU PEMBANTU PAJAK UP</v>
      </c>
      <c r="CC454" s="877">
        <f t="shared" si="1078"/>
        <v>0</v>
      </c>
      <c r="CD454" s="805">
        <v>9</v>
      </c>
      <c r="CE454" s="806" t="str">
        <f t="shared" si="1056"/>
        <v>BUKU PEMBANTU BUNGA REKENING</v>
      </c>
      <c r="CF454" s="807">
        <f t="shared" si="1027"/>
        <v>0</v>
      </c>
      <c r="CG454" s="806">
        <f t="shared" si="1087"/>
        <v>9</v>
      </c>
      <c r="CH454" s="806" t="str">
        <f t="shared" si="1057"/>
        <v>BUKU PEMBANTU BUNGA REKENING</v>
      </c>
      <c r="CI454" s="808">
        <f t="shared" si="1028"/>
        <v>0</v>
      </c>
      <c r="CJ454" s="835">
        <v>10</v>
      </c>
      <c r="CK454" s="836" t="str">
        <f t="shared" si="1058"/>
        <v>BUKU PEMBANTU PAJAK UP &amp; LS</v>
      </c>
      <c r="CL454" s="837">
        <f t="shared" si="1059"/>
        <v>0</v>
      </c>
      <c r="CM454" s="836">
        <f t="shared" si="1088"/>
        <v>10</v>
      </c>
      <c r="CN454" s="836" t="str">
        <f t="shared" si="1060"/>
        <v>BUKU PEMBANTU PAJAK UP &amp; LS</v>
      </c>
      <c r="CO454" s="838">
        <f t="shared" si="1061"/>
        <v>0</v>
      </c>
      <c r="CP454" s="786">
        <f t="shared" si="1062"/>
        <v>0</v>
      </c>
      <c r="CQ454" s="787">
        <f t="shared" si="1063"/>
        <v>0</v>
      </c>
      <c r="CR454" s="782">
        <f t="shared" si="1064"/>
        <v>0</v>
      </c>
      <c r="CS454" s="733">
        <v>11</v>
      </c>
      <c r="CT454" s="734" t="str">
        <f t="shared" si="1065"/>
        <v>BUKU PENGESAHAN BELANJA</v>
      </c>
      <c r="CU454" s="735">
        <f t="shared" si="1066"/>
        <v>0</v>
      </c>
      <c r="CV454" s="734">
        <f t="shared" si="1089"/>
        <v>11</v>
      </c>
      <c r="CW454" s="736" t="str">
        <f t="shared" si="1067"/>
        <v>BUKU PENGESAHAN BELANJA</v>
      </c>
      <c r="CX454" s="737">
        <f t="shared" si="1068"/>
        <v>0</v>
      </c>
      <c r="CY454" s="769">
        <v>12</v>
      </c>
      <c r="CZ454" s="770" t="str">
        <f t="shared" si="1029"/>
        <v>BUKU PENGEMBALIAN BELANJA</v>
      </c>
      <c r="DA454" s="771">
        <f t="shared" si="1072"/>
        <v>0</v>
      </c>
      <c r="DB454" s="770">
        <f t="shared" si="1071"/>
        <v>12</v>
      </c>
      <c r="DC454" s="770" t="str">
        <f t="shared" si="1069"/>
        <v>BUKU PENGEMBALIAN BELANJA</v>
      </c>
      <c r="DD454" s="772">
        <f t="shared" si="1070"/>
        <v>0</v>
      </c>
    </row>
    <row r="455" spans="2:108" ht="11.25" customHeight="1" x14ac:dyDescent="0.2">
      <c r="B455" s="63"/>
      <c r="C455" s="690"/>
      <c r="D455" s="540"/>
      <c r="E455" s="650"/>
      <c r="F455" s="541"/>
      <c r="G455" s="649"/>
      <c r="H455" s="650"/>
      <c r="I455" s="542"/>
      <c r="J455" s="650"/>
      <c r="K455" s="650"/>
      <c r="L455" s="529"/>
      <c r="M455" s="543"/>
      <c r="N455" s="543"/>
      <c r="O455" s="651">
        <f t="shared" si="1030"/>
        <v>0</v>
      </c>
      <c r="P455" s="1090">
        <f t="shared" si="1031"/>
        <v>0</v>
      </c>
      <c r="Q455" s="641">
        <f t="shared" si="1009"/>
        <v>0</v>
      </c>
      <c r="R455" s="640">
        <v>1</v>
      </c>
      <c r="S455" s="640" t="str">
        <f t="shared" si="1010"/>
        <v>BUKU KAS UMUM</v>
      </c>
      <c r="T455" s="641">
        <f t="shared" si="1011"/>
        <v>0</v>
      </c>
      <c r="U455" s="641">
        <f t="shared" si="1012"/>
        <v>0</v>
      </c>
      <c r="V455" s="641">
        <f t="shared" si="1013"/>
        <v>0</v>
      </c>
      <c r="W455" s="1082">
        <f t="shared" si="1032"/>
        <v>0</v>
      </c>
      <c r="X455" s="641">
        <f t="shared" si="1014"/>
        <v>0</v>
      </c>
      <c r="Y455" s="640">
        <f t="shared" si="1033"/>
        <v>1</v>
      </c>
      <c r="Z455" s="640" t="str">
        <f t="shared" si="1015"/>
        <v>BUKU KAS UMUM</v>
      </c>
      <c r="AA455" s="1083">
        <f t="shared" si="1016"/>
        <v>0</v>
      </c>
      <c r="AB455" s="1055">
        <v>10</v>
      </c>
      <c r="AC455" s="1056" t="str">
        <f t="shared" si="1034"/>
        <v>BUKU PEMBANTU PAJAK UP &amp; LS</v>
      </c>
      <c r="AD455" s="1057">
        <f t="shared" si="1035"/>
        <v>0</v>
      </c>
      <c r="AE455" s="1057">
        <f t="shared" si="1036"/>
        <v>0</v>
      </c>
      <c r="AF455" s="1057">
        <f t="shared" si="1037"/>
        <v>0</v>
      </c>
      <c r="AG455" s="1057">
        <f t="shared" si="1038"/>
        <v>0</v>
      </c>
      <c r="AH455" s="1057">
        <f t="shared" si="1039"/>
        <v>0</v>
      </c>
      <c r="AI455" s="1058">
        <f t="shared" si="1079"/>
        <v>10</v>
      </c>
      <c r="AJ455" s="1058" t="str">
        <f t="shared" si="1040"/>
        <v>BUKU PEMBANTU PAJAK UP &amp; LS</v>
      </c>
      <c r="AK455" s="1059">
        <f t="shared" si="1017"/>
        <v>0</v>
      </c>
      <c r="AL455" s="1014">
        <v>2</v>
      </c>
      <c r="AM455" s="1015" t="str">
        <f t="shared" si="1041"/>
        <v>BUKU PEMBANTU KAS TUNAI</v>
      </c>
      <c r="AN455" s="1016">
        <f t="shared" si="1018"/>
        <v>0</v>
      </c>
      <c r="AO455" s="1015">
        <f t="shared" si="1080"/>
        <v>2</v>
      </c>
      <c r="AP455" s="1015" t="str">
        <f t="shared" si="1042"/>
        <v>BUKU PEMBANTU KAS TUNAI</v>
      </c>
      <c r="AQ455" s="1017">
        <f t="shared" si="1074"/>
        <v>0</v>
      </c>
      <c r="AR455" s="979">
        <v>3</v>
      </c>
      <c r="AS455" s="980" t="str">
        <f t="shared" si="1043"/>
        <v>BUKU PEMBANTU BANK</v>
      </c>
      <c r="AT455" s="981">
        <f t="shared" si="1019"/>
        <v>0</v>
      </c>
      <c r="AU455" s="981">
        <f t="shared" si="1020"/>
        <v>0</v>
      </c>
      <c r="AV455" s="982">
        <f t="shared" si="1044"/>
        <v>0</v>
      </c>
      <c r="AW455" s="983">
        <f t="shared" si="1081"/>
        <v>3</v>
      </c>
      <c r="AX455" s="980" t="str">
        <f t="shared" si="1045"/>
        <v>BUKU PEMBANTU BANK</v>
      </c>
      <c r="AY455" s="984">
        <f t="shared" si="1021"/>
        <v>0</v>
      </c>
      <c r="AZ455" s="702">
        <v>4</v>
      </c>
      <c r="BA455" s="649" t="str">
        <f t="shared" si="1046"/>
        <v>BUKU PEMBANTU BPP</v>
      </c>
      <c r="BB455" s="651">
        <f t="shared" si="1075"/>
        <v>0</v>
      </c>
      <c r="BC455" s="650">
        <f t="shared" si="1082"/>
        <v>4</v>
      </c>
      <c r="BD455" s="649" t="str">
        <f t="shared" si="1047"/>
        <v>BUKU PEMBANTU BPP</v>
      </c>
      <c r="BE455" s="709">
        <f t="shared" si="1076"/>
        <v>0</v>
      </c>
      <c r="BF455" s="944">
        <v>5</v>
      </c>
      <c r="BG455" s="945" t="str">
        <f t="shared" si="1048"/>
        <v>BUKU PEMBANTU UANG PERSEDIAAN</v>
      </c>
      <c r="BH455" s="946">
        <f t="shared" si="1022"/>
        <v>0</v>
      </c>
      <c r="BI455" s="945">
        <f t="shared" si="1083"/>
        <v>5</v>
      </c>
      <c r="BJ455" s="947" t="str">
        <f t="shared" si="1049"/>
        <v>BUKU PEMBANTU UANG PERSEDIAAN</v>
      </c>
      <c r="BK455" s="948">
        <f t="shared" si="1077"/>
        <v>0</v>
      </c>
      <c r="BL455" s="909">
        <v>6</v>
      </c>
      <c r="BM455" s="910" t="str">
        <f t="shared" si="1050"/>
        <v>BUKU PEMBANTU LS BENDAHARA</v>
      </c>
      <c r="BN455" s="911">
        <f t="shared" si="1023"/>
        <v>0</v>
      </c>
      <c r="BO455" s="910">
        <f t="shared" si="1084"/>
        <v>6</v>
      </c>
      <c r="BP455" s="912" t="str">
        <f t="shared" si="1051"/>
        <v>BUKU PEMBANTU LS BENDAHARA</v>
      </c>
      <c r="BQ455" s="913">
        <f t="shared" si="1024"/>
        <v>0</v>
      </c>
      <c r="BR455" s="702">
        <v>7</v>
      </c>
      <c r="BS455" s="650" t="str">
        <f t="shared" si="1052"/>
        <v>BUKU PEMBANTU UANG MUKA PERJADIN</v>
      </c>
      <c r="BT455" s="651">
        <f t="shared" si="1025"/>
        <v>0</v>
      </c>
      <c r="BU455" s="650">
        <f t="shared" si="1085"/>
        <v>7</v>
      </c>
      <c r="BV455" s="649" t="str">
        <f t="shared" si="1053"/>
        <v>BUKU PEMBANTU UANG MUKA PERJADIN</v>
      </c>
      <c r="BW455" s="709">
        <f t="shared" si="1026"/>
        <v>0</v>
      </c>
      <c r="BX455" s="873">
        <v>8</v>
      </c>
      <c r="BY455" s="874" t="str">
        <f t="shared" si="1054"/>
        <v>BUKU PEMBANTU PAJAK UP</v>
      </c>
      <c r="BZ455" s="875">
        <f t="shared" si="1073"/>
        <v>0</v>
      </c>
      <c r="CA455" s="876">
        <f t="shared" si="1086"/>
        <v>8</v>
      </c>
      <c r="CB455" s="874" t="str">
        <f t="shared" si="1055"/>
        <v>BUKU PEMBANTU PAJAK UP</v>
      </c>
      <c r="CC455" s="877">
        <f t="shared" si="1078"/>
        <v>0</v>
      </c>
      <c r="CD455" s="805">
        <v>9</v>
      </c>
      <c r="CE455" s="806" t="str">
        <f t="shared" si="1056"/>
        <v>BUKU PEMBANTU BUNGA REKENING</v>
      </c>
      <c r="CF455" s="807">
        <f t="shared" si="1027"/>
        <v>0</v>
      </c>
      <c r="CG455" s="806">
        <f t="shared" si="1087"/>
        <v>9</v>
      </c>
      <c r="CH455" s="806" t="str">
        <f t="shared" si="1057"/>
        <v>BUKU PEMBANTU BUNGA REKENING</v>
      </c>
      <c r="CI455" s="808">
        <f t="shared" si="1028"/>
        <v>0</v>
      </c>
      <c r="CJ455" s="835">
        <v>10</v>
      </c>
      <c r="CK455" s="836" t="str">
        <f t="shared" si="1058"/>
        <v>BUKU PEMBANTU PAJAK UP &amp; LS</v>
      </c>
      <c r="CL455" s="837">
        <f t="shared" si="1059"/>
        <v>0</v>
      </c>
      <c r="CM455" s="836">
        <f t="shared" si="1088"/>
        <v>10</v>
      </c>
      <c r="CN455" s="836" t="str">
        <f t="shared" si="1060"/>
        <v>BUKU PEMBANTU PAJAK UP &amp; LS</v>
      </c>
      <c r="CO455" s="838">
        <f t="shared" si="1061"/>
        <v>0</v>
      </c>
      <c r="CP455" s="786">
        <f t="shared" si="1062"/>
        <v>0</v>
      </c>
      <c r="CQ455" s="787">
        <f t="shared" si="1063"/>
        <v>0</v>
      </c>
      <c r="CR455" s="782">
        <f t="shared" si="1064"/>
        <v>0</v>
      </c>
      <c r="CS455" s="733">
        <v>11</v>
      </c>
      <c r="CT455" s="734" t="str">
        <f t="shared" si="1065"/>
        <v>BUKU PENGESAHAN BELANJA</v>
      </c>
      <c r="CU455" s="735">
        <f t="shared" si="1066"/>
        <v>0</v>
      </c>
      <c r="CV455" s="734">
        <f t="shared" si="1089"/>
        <v>11</v>
      </c>
      <c r="CW455" s="736" t="str">
        <f t="shared" si="1067"/>
        <v>BUKU PENGESAHAN BELANJA</v>
      </c>
      <c r="CX455" s="737">
        <f t="shared" si="1068"/>
        <v>0</v>
      </c>
      <c r="CY455" s="769">
        <v>12</v>
      </c>
      <c r="CZ455" s="770" t="str">
        <f t="shared" si="1029"/>
        <v>BUKU PENGEMBALIAN BELANJA</v>
      </c>
      <c r="DA455" s="771">
        <f t="shared" si="1072"/>
        <v>0</v>
      </c>
      <c r="DB455" s="770">
        <f t="shared" si="1071"/>
        <v>12</v>
      </c>
      <c r="DC455" s="770" t="str">
        <f t="shared" si="1069"/>
        <v>BUKU PENGEMBALIAN BELANJA</v>
      </c>
      <c r="DD455" s="772">
        <f t="shared" si="1070"/>
        <v>0</v>
      </c>
    </row>
    <row r="456" spans="2:108" ht="11.25" customHeight="1" x14ac:dyDescent="0.2">
      <c r="B456" s="63"/>
      <c r="C456" s="690"/>
      <c r="D456" s="540"/>
      <c r="E456" s="650"/>
      <c r="F456" s="541"/>
      <c r="G456" s="649"/>
      <c r="H456" s="650"/>
      <c r="I456" s="542"/>
      <c r="J456" s="650"/>
      <c r="K456" s="650"/>
      <c r="L456" s="529"/>
      <c r="M456" s="543"/>
      <c r="N456" s="543"/>
      <c r="O456" s="651">
        <f t="shared" si="1030"/>
        <v>0</v>
      </c>
      <c r="P456" s="1090">
        <f t="shared" si="1031"/>
        <v>0</v>
      </c>
      <c r="Q456" s="641">
        <f t="shared" si="1009"/>
        <v>0</v>
      </c>
      <c r="R456" s="640">
        <v>1</v>
      </c>
      <c r="S456" s="640" t="str">
        <f t="shared" si="1010"/>
        <v>BUKU KAS UMUM</v>
      </c>
      <c r="T456" s="641">
        <f t="shared" si="1011"/>
        <v>0</v>
      </c>
      <c r="U456" s="641">
        <f t="shared" si="1012"/>
        <v>0</v>
      </c>
      <c r="V456" s="641">
        <f t="shared" si="1013"/>
        <v>0</v>
      </c>
      <c r="W456" s="1082">
        <f t="shared" si="1032"/>
        <v>0</v>
      </c>
      <c r="X456" s="641">
        <f t="shared" si="1014"/>
        <v>0</v>
      </c>
      <c r="Y456" s="640">
        <f t="shared" si="1033"/>
        <v>1</v>
      </c>
      <c r="Z456" s="640" t="str">
        <f t="shared" si="1015"/>
        <v>BUKU KAS UMUM</v>
      </c>
      <c r="AA456" s="1083">
        <f t="shared" si="1016"/>
        <v>0</v>
      </c>
      <c r="AB456" s="1055">
        <v>10</v>
      </c>
      <c r="AC456" s="1056" t="str">
        <f t="shared" si="1034"/>
        <v>BUKU PEMBANTU PAJAK UP &amp; LS</v>
      </c>
      <c r="AD456" s="1057">
        <f t="shared" si="1035"/>
        <v>0</v>
      </c>
      <c r="AE456" s="1057">
        <f t="shared" si="1036"/>
        <v>0</v>
      </c>
      <c r="AF456" s="1057">
        <f t="shared" si="1037"/>
        <v>0</v>
      </c>
      <c r="AG456" s="1057">
        <f t="shared" si="1038"/>
        <v>0</v>
      </c>
      <c r="AH456" s="1057">
        <f t="shared" si="1039"/>
        <v>0</v>
      </c>
      <c r="AI456" s="1058">
        <f t="shared" si="1079"/>
        <v>10</v>
      </c>
      <c r="AJ456" s="1058" t="str">
        <f t="shared" si="1040"/>
        <v>BUKU PEMBANTU PAJAK UP &amp; LS</v>
      </c>
      <c r="AK456" s="1059">
        <f t="shared" si="1017"/>
        <v>0</v>
      </c>
      <c r="AL456" s="1014">
        <v>2</v>
      </c>
      <c r="AM456" s="1015" t="str">
        <f t="shared" si="1041"/>
        <v>BUKU PEMBANTU KAS TUNAI</v>
      </c>
      <c r="AN456" s="1016">
        <f t="shared" si="1018"/>
        <v>0</v>
      </c>
      <c r="AO456" s="1015">
        <f t="shared" si="1080"/>
        <v>2</v>
      </c>
      <c r="AP456" s="1015" t="str">
        <f t="shared" si="1042"/>
        <v>BUKU PEMBANTU KAS TUNAI</v>
      </c>
      <c r="AQ456" s="1017">
        <f t="shared" si="1074"/>
        <v>0</v>
      </c>
      <c r="AR456" s="979">
        <v>3</v>
      </c>
      <c r="AS456" s="980" t="str">
        <f t="shared" si="1043"/>
        <v>BUKU PEMBANTU BANK</v>
      </c>
      <c r="AT456" s="981">
        <f t="shared" si="1019"/>
        <v>0</v>
      </c>
      <c r="AU456" s="981">
        <f t="shared" si="1020"/>
        <v>0</v>
      </c>
      <c r="AV456" s="982">
        <f t="shared" si="1044"/>
        <v>0</v>
      </c>
      <c r="AW456" s="983">
        <f t="shared" si="1081"/>
        <v>3</v>
      </c>
      <c r="AX456" s="980" t="str">
        <f t="shared" si="1045"/>
        <v>BUKU PEMBANTU BANK</v>
      </c>
      <c r="AY456" s="984">
        <f t="shared" si="1021"/>
        <v>0</v>
      </c>
      <c r="AZ456" s="702">
        <v>4</v>
      </c>
      <c r="BA456" s="649" t="str">
        <f t="shared" si="1046"/>
        <v>BUKU PEMBANTU BPP</v>
      </c>
      <c r="BB456" s="651">
        <f t="shared" si="1075"/>
        <v>0</v>
      </c>
      <c r="BC456" s="650">
        <f t="shared" si="1082"/>
        <v>4</v>
      </c>
      <c r="BD456" s="649" t="str">
        <f t="shared" si="1047"/>
        <v>BUKU PEMBANTU BPP</v>
      </c>
      <c r="BE456" s="709">
        <f t="shared" si="1076"/>
        <v>0</v>
      </c>
      <c r="BF456" s="944">
        <v>5</v>
      </c>
      <c r="BG456" s="945" t="str">
        <f t="shared" si="1048"/>
        <v>BUKU PEMBANTU UANG PERSEDIAAN</v>
      </c>
      <c r="BH456" s="946">
        <f t="shared" si="1022"/>
        <v>0</v>
      </c>
      <c r="BI456" s="945">
        <f t="shared" si="1083"/>
        <v>5</v>
      </c>
      <c r="BJ456" s="947" t="str">
        <f t="shared" si="1049"/>
        <v>BUKU PEMBANTU UANG PERSEDIAAN</v>
      </c>
      <c r="BK456" s="948">
        <f t="shared" si="1077"/>
        <v>0</v>
      </c>
      <c r="BL456" s="909">
        <v>6</v>
      </c>
      <c r="BM456" s="910" t="str">
        <f t="shared" si="1050"/>
        <v>BUKU PEMBANTU LS BENDAHARA</v>
      </c>
      <c r="BN456" s="911">
        <f t="shared" si="1023"/>
        <v>0</v>
      </c>
      <c r="BO456" s="910">
        <f t="shared" si="1084"/>
        <v>6</v>
      </c>
      <c r="BP456" s="912" t="str">
        <f t="shared" si="1051"/>
        <v>BUKU PEMBANTU LS BENDAHARA</v>
      </c>
      <c r="BQ456" s="913">
        <f t="shared" si="1024"/>
        <v>0</v>
      </c>
      <c r="BR456" s="702">
        <v>7</v>
      </c>
      <c r="BS456" s="650" t="str">
        <f t="shared" si="1052"/>
        <v>BUKU PEMBANTU UANG MUKA PERJADIN</v>
      </c>
      <c r="BT456" s="651">
        <f t="shared" si="1025"/>
        <v>0</v>
      </c>
      <c r="BU456" s="650">
        <f t="shared" si="1085"/>
        <v>7</v>
      </c>
      <c r="BV456" s="649" t="str">
        <f t="shared" si="1053"/>
        <v>BUKU PEMBANTU UANG MUKA PERJADIN</v>
      </c>
      <c r="BW456" s="709">
        <f t="shared" si="1026"/>
        <v>0</v>
      </c>
      <c r="BX456" s="873">
        <v>8</v>
      </c>
      <c r="BY456" s="874" t="str">
        <f t="shared" si="1054"/>
        <v>BUKU PEMBANTU PAJAK UP</v>
      </c>
      <c r="BZ456" s="875">
        <f t="shared" si="1073"/>
        <v>0</v>
      </c>
      <c r="CA456" s="876">
        <f t="shared" si="1086"/>
        <v>8</v>
      </c>
      <c r="CB456" s="874" t="str">
        <f t="shared" si="1055"/>
        <v>BUKU PEMBANTU PAJAK UP</v>
      </c>
      <c r="CC456" s="877">
        <f t="shared" si="1078"/>
        <v>0</v>
      </c>
      <c r="CD456" s="805">
        <v>9</v>
      </c>
      <c r="CE456" s="806" t="str">
        <f t="shared" si="1056"/>
        <v>BUKU PEMBANTU BUNGA REKENING</v>
      </c>
      <c r="CF456" s="807">
        <f t="shared" si="1027"/>
        <v>0</v>
      </c>
      <c r="CG456" s="806">
        <f t="shared" si="1087"/>
        <v>9</v>
      </c>
      <c r="CH456" s="806" t="str">
        <f t="shared" si="1057"/>
        <v>BUKU PEMBANTU BUNGA REKENING</v>
      </c>
      <c r="CI456" s="808">
        <f t="shared" si="1028"/>
        <v>0</v>
      </c>
      <c r="CJ456" s="835">
        <v>10</v>
      </c>
      <c r="CK456" s="836" t="str">
        <f t="shared" si="1058"/>
        <v>BUKU PEMBANTU PAJAK UP &amp; LS</v>
      </c>
      <c r="CL456" s="837">
        <f t="shared" si="1059"/>
        <v>0</v>
      </c>
      <c r="CM456" s="836">
        <f t="shared" si="1088"/>
        <v>10</v>
      </c>
      <c r="CN456" s="836" t="str">
        <f t="shared" si="1060"/>
        <v>BUKU PEMBANTU PAJAK UP &amp; LS</v>
      </c>
      <c r="CO456" s="838">
        <f t="shared" si="1061"/>
        <v>0</v>
      </c>
      <c r="CP456" s="786">
        <f t="shared" si="1062"/>
        <v>0</v>
      </c>
      <c r="CQ456" s="787">
        <f t="shared" si="1063"/>
        <v>0</v>
      </c>
      <c r="CR456" s="782">
        <f t="shared" si="1064"/>
        <v>0</v>
      </c>
      <c r="CS456" s="733">
        <v>11</v>
      </c>
      <c r="CT456" s="734" t="str">
        <f t="shared" si="1065"/>
        <v>BUKU PENGESAHAN BELANJA</v>
      </c>
      <c r="CU456" s="735">
        <f t="shared" si="1066"/>
        <v>0</v>
      </c>
      <c r="CV456" s="734">
        <f t="shared" si="1089"/>
        <v>11</v>
      </c>
      <c r="CW456" s="736" t="str">
        <f t="shared" si="1067"/>
        <v>BUKU PENGESAHAN BELANJA</v>
      </c>
      <c r="CX456" s="737">
        <f t="shared" si="1068"/>
        <v>0</v>
      </c>
      <c r="CY456" s="769">
        <v>12</v>
      </c>
      <c r="CZ456" s="770" t="str">
        <f t="shared" si="1029"/>
        <v>BUKU PENGEMBALIAN BELANJA</v>
      </c>
      <c r="DA456" s="771">
        <f t="shared" si="1072"/>
        <v>0</v>
      </c>
      <c r="DB456" s="770">
        <f t="shared" si="1071"/>
        <v>12</v>
      </c>
      <c r="DC456" s="770" t="str">
        <f t="shared" si="1069"/>
        <v>BUKU PENGEMBALIAN BELANJA</v>
      </c>
      <c r="DD456" s="772">
        <f t="shared" si="1070"/>
        <v>0</v>
      </c>
    </row>
    <row r="457" spans="2:108" ht="11.25" customHeight="1" x14ac:dyDescent="0.2">
      <c r="B457" s="63"/>
      <c r="C457" s="690"/>
      <c r="D457" s="540"/>
      <c r="E457" s="650"/>
      <c r="F457" s="541"/>
      <c r="G457" s="649"/>
      <c r="H457" s="650"/>
      <c r="I457" s="542"/>
      <c r="J457" s="650"/>
      <c r="K457" s="650"/>
      <c r="L457" s="529"/>
      <c r="M457" s="543"/>
      <c r="N457" s="543"/>
      <c r="O457" s="651">
        <f t="shared" si="1030"/>
        <v>0</v>
      </c>
      <c r="P457" s="1090">
        <f t="shared" si="1031"/>
        <v>0</v>
      </c>
      <c r="Q457" s="641">
        <f t="shared" si="1009"/>
        <v>0</v>
      </c>
      <c r="R457" s="640">
        <v>1</v>
      </c>
      <c r="S457" s="640" t="str">
        <f t="shared" si="1010"/>
        <v>BUKU KAS UMUM</v>
      </c>
      <c r="T457" s="641">
        <f t="shared" si="1011"/>
        <v>0</v>
      </c>
      <c r="U457" s="641">
        <f t="shared" si="1012"/>
        <v>0</v>
      </c>
      <c r="V457" s="641">
        <f t="shared" si="1013"/>
        <v>0</v>
      </c>
      <c r="W457" s="1082">
        <f t="shared" si="1032"/>
        <v>0</v>
      </c>
      <c r="X457" s="641">
        <f t="shared" si="1014"/>
        <v>0</v>
      </c>
      <c r="Y457" s="640">
        <f t="shared" si="1033"/>
        <v>1</v>
      </c>
      <c r="Z457" s="640" t="str">
        <f t="shared" si="1015"/>
        <v>BUKU KAS UMUM</v>
      </c>
      <c r="AA457" s="1083">
        <f t="shared" si="1016"/>
        <v>0</v>
      </c>
      <c r="AB457" s="1055">
        <v>10</v>
      </c>
      <c r="AC457" s="1056" t="str">
        <f t="shared" si="1034"/>
        <v>BUKU PEMBANTU PAJAK UP &amp; LS</v>
      </c>
      <c r="AD457" s="1057">
        <f t="shared" si="1035"/>
        <v>0</v>
      </c>
      <c r="AE457" s="1057">
        <f t="shared" si="1036"/>
        <v>0</v>
      </c>
      <c r="AF457" s="1057">
        <f t="shared" si="1037"/>
        <v>0</v>
      </c>
      <c r="AG457" s="1057">
        <f t="shared" si="1038"/>
        <v>0</v>
      </c>
      <c r="AH457" s="1057">
        <f t="shared" si="1039"/>
        <v>0</v>
      </c>
      <c r="AI457" s="1058">
        <f t="shared" si="1079"/>
        <v>10</v>
      </c>
      <c r="AJ457" s="1058" t="str">
        <f t="shared" si="1040"/>
        <v>BUKU PEMBANTU PAJAK UP &amp; LS</v>
      </c>
      <c r="AK457" s="1059">
        <f t="shared" si="1017"/>
        <v>0</v>
      </c>
      <c r="AL457" s="1014">
        <v>2</v>
      </c>
      <c r="AM457" s="1015" t="str">
        <f t="shared" si="1041"/>
        <v>BUKU PEMBANTU KAS TUNAI</v>
      </c>
      <c r="AN457" s="1016">
        <f t="shared" si="1018"/>
        <v>0</v>
      </c>
      <c r="AO457" s="1015">
        <f t="shared" si="1080"/>
        <v>2</v>
      </c>
      <c r="AP457" s="1015" t="str">
        <f t="shared" si="1042"/>
        <v>BUKU PEMBANTU KAS TUNAI</v>
      </c>
      <c r="AQ457" s="1017">
        <f t="shared" si="1074"/>
        <v>0</v>
      </c>
      <c r="AR457" s="979">
        <v>3</v>
      </c>
      <c r="AS457" s="980" t="str">
        <f t="shared" si="1043"/>
        <v>BUKU PEMBANTU BANK</v>
      </c>
      <c r="AT457" s="981">
        <f t="shared" si="1019"/>
        <v>0</v>
      </c>
      <c r="AU457" s="981">
        <f t="shared" si="1020"/>
        <v>0</v>
      </c>
      <c r="AV457" s="982">
        <f t="shared" si="1044"/>
        <v>0</v>
      </c>
      <c r="AW457" s="983">
        <f t="shared" si="1081"/>
        <v>3</v>
      </c>
      <c r="AX457" s="980" t="str">
        <f t="shared" si="1045"/>
        <v>BUKU PEMBANTU BANK</v>
      </c>
      <c r="AY457" s="984">
        <f t="shared" si="1021"/>
        <v>0</v>
      </c>
      <c r="AZ457" s="702">
        <v>4</v>
      </c>
      <c r="BA457" s="649" t="str">
        <f t="shared" si="1046"/>
        <v>BUKU PEMBANTU BPP</v>
      </c>
      <c r="BB457" s="651">
        <f t="shared" si="1075"/>
        <v>0</v>
      </c>
      <c r="BC457" s="650">
        <f t="shared" si="1082"/>
        <v>4</v>
      </c>
      <c r="BD457" s="649" t="str">
        <f t="shared" si="1047"/>
        <v>BUKU PEMBANTU BPP</v>
      </c>
      <c r="BE457" s="709">
        <f t="shared" si="1076"/>
        <v>0</v>
      </c>
      <c r="BF457" s="944">
        <v>5</v>
      </c>
      <c r="BG457" s="945" t="str">
        <f t="shared" si="1048"/>
        <v>BUKU PEMBANTU UANG PERSEDIAAN</v>
      </c>
      <c r="BH457" s="946">
        <f t="shared" si="1022"/>
        <v>0</v>
      </c>
      <c r="BI457" s="945">
        <f t="shared" si="1083"/>
        <v>5</v>
      </c>
      <c r="BJ457" s="947" t="str">
        <f t="shared" si="1049"/>
        <v>BUKU PEMBANTU UANG PERSEDIAAN</v>
      </c>
      <c r="BK457" s="948">
        <f t="shared" si="1077"/>
        <v>0</v>
      </c>
      <c r="BL457" s="909">
        <v>6</v>
      </c>
      <c r="BM457" s="910" t="str">
        <f t="shared" si="1050"/>
        <v>BUKU PEMBANTU LS BENDAHARA</v>
      </c>
      <c r="BN457" s="911">
        <f t="shared" si="1023"/>
        <v>0</v>
      </c>
      <c r="BO457" s="910">
        <f t="shared" si="1084"/>
        <v>6</v>
      </c>
      <c r="BP457" s="912" t="str">
        <f t="shared" si="1051"/>
        <v>BUKU PEMBANTU LS BENDAHARA</v>
      </c>
      <c r="BQ457" s="913">
        <f t="shared" si="1024"/>
        <v>0</v>
      </c>
      <c r="BR457" s="702">
        <v>7</v>
      </c>
      <c r="BS457" s="650" t="str">
        <f t="shared" si="1052"/>
        <v>BUKU PEMBANTU UANG MUKA PERJADIN</v>
      </c>
      <c r="BT457" s="651">
        <f t="shared" si="1025"/>
        <v>0</v>
      </c>
      <c r="BU457" s="650">
        <f t="shared" si="1085"/>
        <v>7</v>
      </c>
      <c r="BV457" s="649" t="str">
        <f t="shared" si="1053"/>
        <v>BUKU PEMBANTU UANG MUKA PERJADIN</v>
      </c>
      <c r="BW457" s="709">
        <f t="shared" si="1026"/>
        <v>0</v>
      </c>
      <c r="BX457" s="873">
        <v>8</v>
      </c>
      <c r="BY457" s="874" t="str">
        <f t="shared" si="1054"/>
        <v>BUKU PEMBANTU PAJAK UP</v>
      </c>
      <c r="BZ457" s="875">
        <f t="shared" si="1073"/>
        <v>0</v>
      </c>
      <c r="CA457" s="876">
        <f t="shared" si="1086"/>
        <v>8</v>
      </c>
      <c r="CB457" s="874" t="str">
        <f t="shared" si="1055"/>
        <v>BUKU PEMBANTU PAJAK UP</v>
      </c>
      <c r="CC457" s="877">
        <f t="shared" si="1078"/>
        <v>0</v>
      </c>
      <c r="CD457" s="805">
        <v>9</v>
      </c>
      <c r="CE457" s="806" t="str">
        <f t="shared" si="1056"/>
        <v>BUKU PEMBANTU BUNGA REKENING</v>
      </c>
      <c r="CF457" s="807">
        <f t="shared" si="1027"/>
        <v>0</v>
      </c>
      <c r="CG457" s="806">
        <f t="shared" si="1087"/>
        <v>9</v>
      </c>
      <c r="CH457" s="806" t="str">
        <f t="shared" si="1057"/>
        <v>BUKU PEMBANTU BUNGA REKENING</v>
      </c>
      <c r="CI457" s="808">
        <f t="shared" si="1028"/>
        <v>0</v>
      </c>
      <c r="CJ457" s="835">
        <v>10</v>
      </c>
      <c r="CK457" s="836" t="str">
        <f t="shared" si="1058"/>
        <v>BUKU PEMBANTU PAJAK UP &amp; LS</v>
      </c>
      <c r="CL457" s="837">
        <f t="shared" si="1059"/>
        <v>0</v>
      </c>
      <c r="CM457" s="836">
        <f t="shared" si="1088"/>
        <v>10</v>
      </c>
      <c r="CN457" s="836" t="str">
        <f t="shared" si="1060"/>
        <v>BUKU PEMBANTU PAJAK UP &amp; LS</v>
      </c>
      <c r="CO457" s="838">
        <f t="shared" si="1061"/>
        <v>0</v>
      </c>
      <c r="CP457" s="786">
        <f t="shared" si="1062"/>
        <v>0</v>
      </c>
      <c r="CQ457" s="787">
        <f t="shared" si="1063"/>
        <v>0</v>
      </c>
      <c r="CR457" s="782">
        <f t="shared" si="1064"/>
        <v>0</v>
      </c>
      <c r="CS457" s="733">
        <v>11</v>
      </c>
      <c r="CT457" s="734" t="str">
        <f t="shared" si="1065"/>
        <v>BUKU PENGESAHAN BELANJA</v>
      </c>
      <c r="CU457" s="735">
        <f t="shared" si="1066"/>
        <v>0</v>
      </c>
      <c r="CV457" s="734">
        <f t="shared" si="1089"/>
        <v>11</v>
      </c>
      <c r="CW457" s="736" t="str">
        <f t="shared" si="1067"/>
        <v>BUKU PENGESAHAN BELANJA</v>
      </c>
      <c r="CX457" s="737">
        <f t="shared" si="1068"/>
        <v>0</v>
      </c>
      <c r="CY457" s="769">
        <v>12</v>
      </c>
      <c r="CZ457" s="770" t="str">
        <f t="shared" si="1029"/>
        <v>BUKU PENGEMBALIAN BELANJA</v>
      </c>
      <c r="DA457" s="771">
        <f t="shared" si="1072"/>
        <v>0</v>
      </c>
      <c r="DB457" s="770">
        <f t="shared" si="1071"/>
        <v>12</v>
      </c>
      <c r="DC457" s="770" t="str">
        <f t="shared" si="1069"/>
        <v>BUKU PENGEMBALIAN BELANJA</v>
      </c>
      <c r="DD457" s="772">
        <f t="shared" si="1070"/>
        <v>0</v>
      </c>
    </row>
    <row r="458" spans="2:108" ht="11.25" customHeight="1" x14ac:dyDescent="0.2">
      <c r="B458" s="63"/>
      <c r="C458" s="690"/>
      <c r="D458" s="540"/>
      <c r="E458" s="650"/>
      <c r="F458" s="541"/>
      <c r="G458" s="649"/>
      <c r="H458" s="650"/>
      <c r="I458" s="542"/>
      <c r="J458" s="650"/>
      <c r="K458" s="650"/>
      <c r="L458" s="529"/>
      <c r="M458" s="543"/>
      <c r="N458" s="543"/>
      <c r="O458" s="651">
        <f t="shared" si="1030"/>
        <v>0</v>
      </c>
      <c r="P458" s="1090">
        <f t="shared" si="1031"/>
        <v>0</v>
      </c>
      <c r="Q458" s="641">
        <f t="shared" si="1009"/>
        <v>0</v>
      </c>
      <c r="R458" s="640">
        <v>1</v>
      </c>
      <c r="S458" s="640" t="str">
        <f t="shared" si="1010"/>
        <v>BUKU KAS UMUM</v>
      </c>
      <c r="T458" s="641">
        <f t="shared" si="1011"/>
        <v>0</v>
      </c>
      <c r="U458" s="641">
        <f t="shared" si="1012"/>
        <v>0</v>
      </c>
      <c r="V458" s="641">
        <f t="shared" si="1013"/>
        <v>0</v>
      </c>
      <c r="W458" s="1082">
        <f t="shared" si="1032"/>
        <v>0</v>
      </c>
      <c r="X458" s="641">
        <f t="shared" si="1014"/>
        <v>0</v>
      </c>
      <c r="Y458" s="640">
        <f t="shared" si="1033"/>
        <v>1</v>
      </c>
      <c r="Z458" s="640" t="str">
        <f t="shared" si="1015"/>
        <v>BUKU KAS UMUM</v>
      </c>
      <c r="AA458" s="1083">
        <f t="shared" si="1016"/>
        <v>0</v>
      </c>
      <c r="AB458" s="1055">
        <v>10</v>
      </c>
      <c r="AC458" s="1056" t="str">
        <f t="shared" si="1034"/>
        <v>BUKU PEMBANTU PAJAK UP &amp; LS</v>
      </c>
      <c r="AD458" s="1057">
        <f t="shared" si="1035"/>
        <v>0</v>
      </c>
      <c r="AE458" s="1057">
        <f t="shared" si="1036"/>
        <v>0</v>
      </c>
      <c r="AF458" s="1057">
        <f t="shared" si="1037"/>
        <v>0</v>
      </c>
      <c r="AG458" s="1057">
        <f t="shared" si="1038"/>
        <v>0</v>
      </c>
      <c r="AH458" s="1057">
        <f t="shared" si="1039"/>
        <v>0</v>
      </c>
      <c r="AI458" s="1058">
        <f t="shared" si="1079"/>
        <v>10</v>
      </c>
      <c r="AJ458" s="1058" t="str">
        <f t="shared" si="1040"/>
        <v>BUKU PEMBANTU PAJAK UP &amp; LS</v>
      </c>
      <c r="AK458" s="1059">
        <f t="shared" si="1017"/>
        <v>0</v>
      </c>
      <c r="AL458" s="1014">
        <v>2</v>
      </c>
      <c r="AM458" s="1015" t="str">
        <f t="shared" si="1041"/>
        <v>BUKU PEMBANTU KAS TUNAI</v>
      </c>
      <c r="AN458" s="1016">
        <f t="shared" si="1018"/>
        <v>0</v>
      </c>
      <c r="AO458" s="1015">
        <f t="shared" si="1080"/>
        <v>2</v>
      </c>
      <c r="AP458" s="1015" t="str">
        <f t="shared" si="1042"/>
        <v>BUKU PEMBANTU KAS TUNAI</v>
      </c>
      <c r="AQ458" s="1017">
        <f t="shared" si="1074"/>
        <v>0</v>
      </c>
      <c r="AR458" s="979">
        <v>3</v>
      </c>
      <c r="AS458" s="980" t="str">
        <f t="shared" si="1043"/>
        <v>BUKU PEMBANTU BANK</v>
      </c>
      <c r="AT458" s="981">
        <f t="shared" si="1019"/>
        <v>0</v>
      </c>
      <c r="AU458" s="981">
        <f t="shared" si="1020"/>
        <v>0</v>
      </c>
      <c r="AV458" s="982">
        <f t="shared" si="1044"/>
        <v>0</v>
      </c>
      <c r="AW458" s="983">
        <f t="shared" si="1081"/>
        <v>3</v>
      </c>
      <c r="AX458" s="980" t="str">
        <f t="shared" si="1045"/>
        <v>BUKU PEMBANTU BANK</v>
      </c>
      <c r="AY458" s="984">
        <f t="shared" si="1021"/>
        <v>0</v>
      </c>
      <c r="AZ458" s="702">
        <v>4</v>
      </c>
      <c r="BA458" s="649" t="str">
        <f t="shared" si="1046"/>
        <v>BUKU PEMBANTU BPP</v>
      </c>
      <c r="BB458" s="651">
        <f t="shared" si="1075"/>
        <v>0</v>
      </c>
      <c r="BC458" s="650">
        <f t="shared" si="1082"/>
        <v>4</v>
      </c>
      <c r="BD458" s="649" t="str">
        <f t="shared" si="1047"/>
        <v>BUKU PEMBANTU BPP</v>
      </c>
      <c r="BE458" s="709">
        <f t="shared" si="1076"/>
        <v>0</v>
      </c>
      <c r="BF458" s="944">
        <v>5</v>
      </c>
      <c r="BG458" s="945" t="str">
        <f t="shared" si="1048"/>
        <v>BUKU PEMBANTU UANG PERSEDIAAN</v>
      </c>
      <c r="BH458" s="946">
        <f t="shared" si="1022"/>
        <v>0</v>
      </c>
      <c r="BI458" s="945">
        <f t="shared" si="1083"/>
        <v>5</v>
      </c>
      <c r="BJ458" s="947" t="str">
        <f t="shared" si="1049"/>
        <v>BUKU PEMBANTU UANG PERSEDIAAN</v>
      </c>
      <c r="BK458" s="948">
        <f t="shared" si="1077"/>
        <v>0</v>
      </c>
      <c r="BL458" s="909">
        <v>6</v>
      </c>
      <c r="BM458" s="910" t="str">
        <f t="shared" si="1050"/>
        <v>BUKU PEMBANTU LS BENDAHARA</v>
      </c>
      <c r="BN458" s="911">
        <f t="shared" si="1023"/>
        <v>0</v>
      </c>
      <c r="BO458" s="910">
        <f t="shared" si="1084"/>
        <v>6</v>
      </c>
      <c r="BP458" s="912" t="str">
        <f t="shared" si="1051"/>
        <v>BUKU PEMBANTU LS BENDAHARA</v>
      </c>
      <c r="BQ458" s="913">
        <f t="shared" si="1024"/>
        <v>0</v>
      </c>
      <c r="BR458" s="702">
        <v>7</v>
      </c>
      <c r="BS458" s="650" t="str">
        <f t="shared" si="1052"/>
        <v>BUKU PEMBANTU UANG MUKA PERJADIN</v>
      </c>
      <c r="BT458" s="651">
        <f t="shared" si="1025"/>
        <v>0</v>
      </c>
      <c r="BU458" s="650">
        <f t="shared" si="1085"/>
        <v>7</v>
      </c>
      <c r="BV458" s="649" t="str">
        <f t="shared" si="1053"/>
        <v>BUKU PEMBANTU UANG MUKA PERJADIN</v>
      </c>
      <c r="BW458" s="709">
        <f t="shared" si="1026"/>
        <v>0</v>
      </c>
      <c r="BX458" s="873">
        <v>8</v>
      </c>
      <c r="BY458" s="874" t="str">
        <f t="shared" si="1054"/>
        <v>BUKU PEMBANTU PAJAK UP</v>
      </c>
      <c r="BZ458" s="875">
        <f t="shared" si="1073"/>
        <v>0</v>
      </c>
      <c r="CA458" s="876">
        <f t="shared" si="1086"/>
        <v>8</v>
      </c>
      <c r="CB458" s="874" t="str">
        <f t="shared" si="1055"/>
        <v>BUKU PEMBANTU PAJAK UP</v>
      </c>
      <c r="CC458" s="877">
        <f t="shared" si="1078"/>
        <v>0</v>
      </c>
      <c r="CD458" s="805">
        <v>9</v>
      </c>
      <c r="CE458" s="806" t="str">
        <f t="shared" si="1056"/>
        <v>BUKU PEMBANTU BUNGA REKENING</v>
      </c>
      <c r="CF458" s="807">
        <f t="shared" si="1027"/>
        <v>0</v>
      </c>
      <c r="CG458" s="806">
        <f t="shared" si="1087"/>
        <v>9</v>
      </c>
      <c r="CH458" s="806" t="str">
        <f t="shared" si="1057"/>
        <v>BUKU PEMBANTU BUNGA REKENING</v>
      </c>
      <c r="CI458" s="808">
        <f t="shared" si="1028"/>
        <v>0</v>
      </c>
      <c r="CJ458" s="835">
        <v>10</v>
      </c>
      <c r="CK458" s="836" t="str">
        <f t="shared" si="1058"/>
        <v>BUKU PEMBANTU PAJAK UP &amp; LS</v>
      </c>
      <c r="CL458" s="837">
        <f t="shared" si="1059"/>
        <v>0</v>
      </c>
      <c r="CM458" s="836">
        <f t="shared" si="1088"/>
        <v>10</v>
      </c>
      <c r="CN458" s="836" t="str">
        <f t="shared" si="1060"/>
        <v>BUKU PEMBANTU PAJAK UP &amp; LS</v>
      </c>
      <c r="CO458" s="838">
        <f t="shared" si="1061"/>
        <v>0</v>
      </c>
      <c r="CP458" s="786">
        <f t="shared" si="1062"/>
        <v>0</v>
      </c>
      <c r="CQ458" s="787">
        <f t="shared" si="1063"/>
        <v>0</v>
      </c>
      <c r="CR458" s="782">
        <f t="shared" si="1064"/>
        <v>0</v>
      </c>
      <c r="CS458" s="733">
        <v>11</v>
      </c>
      <c r="CT458" s="734" t="str">
        <f t="shared" si="1065"/>
        <v>BUKU PENGESAHAN BELANJA</v>
      </c>
      <c r="CU458" s="735">
        <f t="shared" si="1066"/>
        <v>0</v>
      </c>
      <c r="CV458" s="734">
        <f t="shared" si="1089"/>
        <v>11</v>
      </c>
      <c r="CW458" s="736" t="str">
        <f t="shared" si="1067"/>
        <v>BUKU PENGESAHAN BELANJA</v>
      </c>
      <c r="CX458" s="737">
        <f t="shared" si="1068"/>
        <v>0</v>
      </c>
      <c r="CY458" s="769">
        <v>12</v>
      </c>
      <c r="CZ458" s="770" t="str">
        <f t="shared" si="1029"/>
        <v>BUKU PENGEMBALIAN BELANJA</v>
      </c>
      <c r="DA458" s="771">
        <f t="shared" si="1072"/>
        <v>0</v>
      </c>
      <c r="DB458" s="770">
        <f t="shared" si="1071"/>
        <v>12</v>
      </c>
      <c r="DC458" s="770" t="str">
        <f t="shared" si="1069"/>
        <v>BUKU PENGEMBALIAN BELANJA</v>
      </c>
      <c r="DD458" s="772">
        <f t="shared" si="1070"/>
        <v>0</v>
      </c>
    </row>
    <row r="459" spans="2:108" ht="11.25" customHeight="1" x14ac:dyDescent="0.2">
      <c r="B459" s="63"/>
      <c r="C459" s="690"/>
      <c r="D459" s="540"/>
      <c r="E459" s="650"/>
      <c r="F459" s="541"/>
      <c r="G459" s="649"/>
      <c r="H459" s="650"/>
      <c r="I459" s="542"/>
      <c r="J459" s="650"/>
      <c r="K459" s="650"/>
      <c r="L459" s="529"/>
      <c r="M459" s="543"/>
      <c r="N459" s="543"/>
      <c r="O459" s="651">
        <f t="shared" si="1030"/>
        <v>0</v>
      </c>
      <c r="P459" s="1090">
        <f t="shared" si="1031"/>
        <v>0</v>
      </c>
      <c r="Q459" s="641">
        <f t="shared" ref="Q459:Q522" si="1090">IF(E459="M4",L459,0)</f>
        <v>0</v>
      </c>
      <c r="R459" s="640">
        <v>1</v>
      </c>
      <c r="S459" s="640" t="str">
        <f t="shared" ref="S459:S522" si="1091">IF(R459="","",VLOOKUP(R459,Nama_Buku,2))</f>
        <v>BUKU KAS UMUM</v>
      </c>
      <c r="T459" s="641">
        <f t="shared" ref="T459:T522" si="1092">AVERAGE(O459+P459+Q459)</f>
        <v>0</v>
      </c>
      <c r="U459" s="641">
        <f t="shared" ref="U459:U522" si="1093">IF(E459="A",L459,IF(E459="C2",L459,IF(E459="D2",L459,IF(E459="E",L459,IF(E459="F",L459,IF(E459="G1",L459,IF(E459="G2",L459,IF(E459="H1",L459,IF(E459="R1",L459,0)))))))))</f>
        <v>0</v>
      </c>
      <c r="V459" s="641">
        <f t="shared" ref="V459:V522" si="1094">IF(E459="H2",L459,IF(E459="I1",L459,IF(E459="I2",L459,IF(E459="J1",L459,IF(E459="J2",L459,IF(E459="J3",L459,IF(E459="J4",L459,IF(E459="K1",L459,0))))))))</f>
        <v>0</v>
      </c>
      <c r="W459" s="1082">
        <f t="shared" si="1032"/>
        <v>0</v>
      </c>
      <c r="X459" s="641">
        <f t="shared" ref="X459:X522" si="1095">IF(E459="N1",L459,IF(E459="N2",L459,0))</f>
        <v>0</v>
      </c>
      <c r="Y459" s="640">
        <f t="shared" si="1033"/>
        <v>1</v>
      </c>
      <c r="Z459" s="640" t="str">
        <f t="shared" ref="Z459:Z522" si="1096">IF(Y459="","",VLOOKUP(Y459,Nama_Buku,2))</f>
        <v>BUKU KAS UMUM</v>
      </c>
      <c r="AA459" s="1083">
        <f t="shared" ref="AA459:AA522" si="1097">AVERAGE(U459+V459+W459+X459)</f>
        <v>0</v>
      </c>
      <c r="AB459" s="1055">
        <v>10</v>
      </c>
      <c r="AC459" s="1056" t="str">
        <f t="shared" si="1034"/>
        <v>BUKU PEMBANTU PAJAK UP &amp; LS</v>
      </c>
      <c r="AD459" s="1057">
        <f t="shared" si="1035"/>
        <v>0</v>
      </c>
      <c r="AE459" s="1057">
        <f t="shared" si="1036"/>
        <v>0</v>
      </c>
      <c r="AF459" s="1057">
        <f t="shared" si="1037"/>
        <v>0</v>
      </c>
      <c r="AG459" s="1057">
        <f t="shared" si="1038"/>
        <v>0</v>
      </c>
      <c r="AH459" s="1057">
        <f t="shared" si="1039"/>
        <v>0</v>
      </c>
      <c r="AI459" s="1058">
        <f t="shared" si="1079"/>
        <v>10</v>
      </c>
      <c r="AJ459" s="1058" t="str">
        <f t="shared" si="1040"/>
        <v>BUKU PEMBANTU PAJAK UP &amp; LS</v>
      </c>
      <c r="AK459" s="1059">
        <f t="shared" ref="AK459:AK522" si="1098">AVERAGE(AG459+AH459)</f>
        <v>0</v>
      </c>
      <c r="AL459" s="1014">
        <v>2</v>
      </c>
      <c r="AM459" s="1015" t="str">
        <f t="shared" si="1041"/>
        <v>BUKU PEMBANTU KAS TUNAI</v>
      </c>
      <c r="AN459" s="1016">
        <f t="shared" ref="AN459:AN522" si="1099">IF(E459="G1",L459,IF(E459="J4",L459,IF(E459="K4",L459,IF(E459="M1",L459,0))))</f>
        <v>0</v>
      </c>
      <c r="AO459" s="1015">
        <f t="shared" si="1080"/>
        <v>2</v>
      </c>
      <c r="AP459" s="1015" t="str">
        <f t="shared" si="1042"/>
        <v>BUKU PEMBANTU KAS TUNAI</v>
      </c>
      <c r="AQ459" s="1017">
        <f t="shared" si="1074"/>
        <v>0</v>
      </c>
      <c r="AR459" s="979">
        <v>3</v>
      </c>
      <c r="AS459" s="980" t="str">
        <f t="shared" si="1043"/>
        <v>BUKU PEMBANTU BANK</v>
      </c>
      <c r="AT459" s="981">
        <f t="shared" ref="AT459:AT522" si="1100">IF(E459="B",L459,IF(E459="C1",L459,IF(E459="D1",L459,IF(E459="G2",L459,IF(E459="L1",L459,IF(E459="L4",L459,IF(E459="R2",L459,IF(E459="L7",L459,0))))))))</f>
        <v>0</v>
      </c>
      <c r="AU459" s="981">
        <f t="shared" ref="AU459:AU522" si="1101">IF(E459="C2",L459,IF(E459="D2",L459,IF(E459="G1",L459,IF(E459="H2",L459,IF(E459="I2",L459,IF(E459="J2",L459,IF(E459="K2",L459,IF(E459="L3",L459,IF(E459="L5",L459,IF(E459="L6",L459,0))))))))))</f>
        <v>0</v>
      </c>
      <c r="AV459" s="982">
        <f t="shared" si="1044"/>
        <v>0</v>
      </c>
      <c r="AW459" s="983">
        <f t="shared" si="1081"/>
        <v>3</v>
      </c>
      <c r="AX459" s="980" t="str">
        <f t="shared" si="1045"/>
        <v>BUKU PEMBANTU BANK</v>
      </c>
      <c r="AY459" s="984">
        <f t="shared" ref="AY459:AY522" si="1102">AVERAGE(AU459+AV459)</f>
        <v>0</v>
      </c>
      <c r="AZ459" s="702">
        <v>4</v>
      </c>
      <c r="BA459" s="649" t="str">
        <f t="shared" si="1046"/>
        <v>BUKU PEMBANTU BPP</v>
      </c>
      <c r="BB459" s="651">
        <f t="shared" si="1075"/>
        <v>0</v>
      </c>
      <c r="BC459" s="650">
        <f t="shared" si="1082"/>
        <v>4</v>
      </c>
      <c r="BD459" s="649" t="str">
        <f t="shared" si="1047"/>
        <v>BUKU PEMBANTU BPP</v>
      </c>
      <c r="BE459" s="709">
        <f t="shared" si="1076"/>
        <v>0</v>
      </c>
      <c r="BF459" s="944">
        <v>5</v>
      </c>
      <c r="BG459" s="945" t="str">
        <f t="shared" si="1048"/>
        <v>BUKU PEMBANTU UANG PERSEDIAAN</v>
      </c>
      <c r="BH459" s="946">
        <f t="shared" ref="BH459:BH522" si="1103">IF(E459="B",L459,IF(E459="D1",L459,0))</f>
        <v>0</v>
      </c>
      <c r="BI459" s="945">
        <f t="shared" si="1083"/>
        <v>5</v>
      </c>
      <c r="BJ459" s="947" t="str">
        <f t="shared" si="1049"/>
        <v>BUKU PEMBANTU UANG PERSEDIAAN</v>
      </c>
      <c r="BK459" s="948">
        <f t="shared" si="1077"/>
        <v>0</v>
      </c>
      <c r="BL459" s="909">
        <v>6</v>
      </c>
      <c r="BM459" s="910" t="str">
        <f t="shared" si="1050"/>
        <v>BUKU PEMBANTU LS BENDAHARA</v>
      </c>
      <c r="BN459" s="911">
        <f t="shared" ref="BN459:BN522" si="1104">IF(E459="C1",L459,IF(E459="C1",L459,IF(E459="R2",L459,IF(E459="L7",L459,0))))</f>
        <v>0</v>
      </c>
      <c r="BO459" s="910">
        <f t="shared" si="1084"/>
        <v>6</v>
      </c>
      <c r="BP459" s="912" t="str">
        <f t="shared" si="1051"/>
        <v>BUKU PEMBANTU LS BENDAHARA</v>
      </c>
      <c r="BQ459" s="913">
        <f t="shared" ref="BQ459:BQ522" si="1105">IF(E459="C2",L459,IF(E459="I1",L459,IF(E459="I2",L459,IF(E459="M9",L459,IF(E459="M3",L459,IF(E459="K3",L459,IF(E459="R1",L459,IF(E459="L6",L459,0))))))))</f>
        <v>0</v>
      </c>
      <c r="BR459" s="702">
        <v>7</v>
      </c>
      <c r="BS459" s="650" t="str">
        <f t="shared" si="1052"/>
        <v>BUKU PEMBANTU UANG MUKA PERJADIN</v>
      </c>
      <c r="BT459" s="651">
        <f t="shared" ref="BT459:BT522" si="1106">IF(E459="K1",L459,IF(E459="K2",L459,0))</f>
        <v>0</v>
      </c>
      <c r="BU459" s="650">
        <f t="shared" si="1085"/>
        <v>7</v>
      </c>
      <c r="BV459" s="649" t="str">
        <f t="shared" si="1053"/>
        <v>BUKU PEMBANTU UANG MUKA PERJADIN</v>
      </c>
      <c r="BW459" s="709">
        <f t="shared" ref="BW459:BW522" si="1107">IF(E459="K3",L459,IF(E459="K4",L459,0))</f>
        <v>0</v>
      </c>
      <c r="BX459" s="873">
        <v>8</v>
      </c>
      <c r="BY459" s="874" t="str">
        <f t="shared" si="1054"/>
        <v>BUKU PEMBANTU PAJAK UP</v>
      </c>
      <c r="BZ459" s="875">
        <f t="shared" si="1073"/>
        <v>0</v>
      </c>
      <c r="CA459" s="876">
        <f t="shared" si="1086"/>
        <v>8</v>
      </c>
      <c r="CB459" s="874" t="str">
        <f t="shared" si="1055"/>
        <v>BUKU PEMBANTU PAJAK UP</v>
      </c>
      <c r="CC459" s="877">
        <f t="shared" si="1078"/>
        <v>0</v>
      </c>
      <c r="CD459" s="805">
        <v>9</v>
      </c>
      <c r="CE459" s="806" t="str">
        <f t="shared" si="1056"/>
        <v>BUKU PEMBANTU BUNGA REKENING</v>
      </c>
      <c r="CF459" s="807">
        <f t="shared" ref="CF459:CF522" si="1108">IF(E459="L1",L459,IF(E459="R1",L459,0))</f>
        <v>0</v>
      </c>
      <c r="CG459" s="806">
        <f t="shared" si="1087"/>
        <v>9</v>
      </c>
      <c r="CH459" s="806" t="str">
        <f t="shared" si="1057"/>
        <v>BUKU PEMBANTU BUNGA REKENING</v>
      </c>
      <c r="CI459" s="808">
        <f t="shared" ref="CI459:CI522" si="1109">IF(E459="L2",L459,IF(E459="L3",L459,0))</f>
        <v>0</v>
      </c>
      <c r="CJ459" s="835">
        <v>10</v>
      </c>
      <c r="CK459" s="836" t="str">
        <f t="shared" si="1058"/>
        <v>BUKU PEMBANTU PAJAK UP &amp; LS</v>
      </c>
      <c r="CL459" s="837">
        <f t="shared" si="1059"/>
        <v>0</v>
      </c>
      <c r="CM459" s="836">
        <f t="shared" si="1088"/>
        <v>10</v>
      </c>
      <c r="CN459" s="836" t="str">
        <f t="shared" si="1060"/>
        <v>BUKU PEMBANTU PAJAK UP &amp; LS</v>
      </c>
      <c r="CO459" s="838">
        <f t="shared" si="1061"/>
        <v>0</v>
      </c>
      <c r="CP459" s="786">
        <f t="shared" si="1062"/>
        <v>0</v>
      </c>
      <c r="CQ459" s="787">
        <f t="shared" si="1063"/>
        <v>0</v>
      </c>
      <c r="CR459" s="782">
        <f t="shared" si="1064"/>
        <v>0</v>
      </c>
      <c r="CS459" s="733">
        <v>11</v>
      </c>
      <c r="CT459" s="734" t="str">
        <f t="shared" si="1065"/>
        <v>BUKU PENGESAHAN BELANJA</v>
      </c>
      <c r="CU459" s="735">
        <f t="shared" si="1066"/>
        <v>0</v>
      </c>
      <c r="CV459" s="734">
        <f t="shared" si="1089"/>
        <v>11</v>
      </c>
      <c r="CW459" s="736" t="str">
        <f t="shared" si="1067"/>
        <v>BUKU PENGESAHAN BELANJA</v>
      </c>
      <c r="CX459" s="737">
        <f t="shared" si="1068"/>
        <v>0</v>
      </c>
      <c r="CY459" s="769">
        <v>12</v>
      </c>
      <c r="CZ459" s="770" t="str">
        <f t="shared" ref="CZ459:CZ522" si="1110">IF(CY459="","",VLOOKUP(CY459,Nama_Buku,2))</f>
        <v>BUKU PENGEMBALIAN BELANJA</v>
      </c>
      <c r="DA459" s="771">
        <f t="shared" si="1072"/>
        <v>0</v>
      </c>
      <c r="DB459" s="770">
        <f t="shared" si="1071"/>
        <v>12</v>
      </c>
      <c r="DC459" s="770" t="str">
        <f t="shared" si="1069"/>
        <v>BUKU PENGEMBALIAN BELANJA</v>
      </c>
      <c r="DD459" s="772">
        <f t="shared" si="1070"/>
        <v>0</v>
      </c>
    </row>
    <row r="460" spans="2:108" ht="11.25" customHeight="1" x14ac:dyDescent="0.2">
      <c r="B460" s="63"/>
      <c r="C460" s="690"/>
      <c r="D460" s="540"/>
      <c r="E460" s="650"/>
      <c r="F460" s="541"/>
      <c r="G460" s="649"/>
      <c r="H460" s="650"/>
      <c r="I460" s="542"/>
      <c r="J460" s="650"/>
      <c r="K460" s="650"/>
      <c r="L460" s="529"/>
      <c r="M460" s="543"/>
      <c r="N460" s="543"/>
      <c r="O460" s="651">
        <f t="shared" ref="O460:O523" si="1111">IF(E460="A",L460,IF(E460="B",L460,IF(E460="C1",L460,IF(E460="D1",L460,IF(E460="E",L460,IF(E460="F",L460,IF(E460="G1",L460,IF(E460="G2",L460,IF(E460="R1",L460,IF(E460="L4",L460,IF(E460="R2",L460,IF(E460="l7",L460,0))))))))))))</f>
        <v>0</v>
      </c>
      <c r="P460" s="1090">
        <f t="shared" ref="P460:P523" si="1112">IF(E460="J1",L460,IF(E460="J2",L460,IF(E460="J4",L460,IF(E460="K1",L460,IF(E460="K2",L460,IF(E460="K4",L460,IF(E460="L1",L460,IF(E460="M1",L460,IF(E460="M6",L460,IF(E460="M6",L460,0))))))))))</f>
        <v>0</v>
      </c>
      <c r="Q460" s="641">
        <f t="shared" si="1090"/>
        <v>0</v>
      </c>
      <c r="R460" s="640">
        <v>1</v>
      </c>
      <c r="S460" s="640" t="str">
        <f t="shared" si="1091"/>
        <v>BUKU KAS UMUM</v>
      </c>
      <c r="T460" s="641">
        <f t="shared" si="1092"/>
        <v>0</v>
      </c>
      <c r="U460" s="641">
        <f t="shared" si="1093"/>
        <v>0</v>
      </c>
      <c r="V460" s="641">
        <f t="shared" si="1094"/>
        <v>0</v>
      </c>
      <c r="W460" s="1082">
        <f t="shared" ref="W460:W523" si="1113">IF(E460="K2",L460,IF(E460="K3",L460,IF(E460="K4",L460,IF(E460="L2",L460,IF(E460="L3",L460,IF(E460="M2",L460,IF(E460="M3",L460,IF(E460="M7",L460,IF(E460="L5",L460,IF(E460="L6",L460,0))))))))))</f>
        <v>0</v>
      </c>
      <c r="X460" s="641">
        <f t="shared" si="1095"/>
        <v>0</v>
      </c>
      <c r="Y460" s="640">
        <f t="shared" ref="Y460:Y523" si="1114">R460</f>
        <v>1</v>
      </c>
      <c r="Z460" s="640" t="str">
        <f t="shared" si="1096"/>
        <v>BUKU KAS UMUM</v>
      </c>
      <c r="AA460" s="1083">
        <f t="shared" si="1097"/>
        <v>0</v>
      </c>
      <c r="AB460" s="1055">
        <v>10</v>
      </c>
      <c r="AC460" s="1056" t="str">
        <f t="shared" ref="AC460:AC523" si="1115">IF(AB460="","",VLOOKUP(AB460,Nama_Buku,2))</f>
        <v>BUKU PEMBANTU PAJAK UP &amp; LS</v>
      </c>
      <c r="AD460" s="1057">
        <f t="shared" ref="AD460:AD523" si="1116">IF(E460="B",L460,IF(E460="C1",L460,IF(E460="D1",L460,IF(E460="J1",-L460,IF(E460="J2",-L460,IF(E460="L1",L460,IF(E460="M1",L460,IF(E460="M4",L460,IF(E460="M8",L460,IF(E460="R2",L460,0))))))))))</f>
        <v>0</v>
      </c>
      <c r="AE460" s="1057">
        <f t="shared" ref="AE460:AE523" si="1117">IF(E460="K1",-L460,IF(E460="K2",-L460,))</f>
        <v>0</v>
      </c>
      <c r="AF460" s="1057">
        <f t="shared" ref="AF460:AF523" si="1118">AVERAGE(AD460+AE460)</f>
        <v>0</v>
      </c>
      <c r="AG460" s="1057">
        <f t="shared" ref="AG460:AG523" si="1119">IF(E460="C2",L460,IF(E460="D2",L460,IF(E460="H1",L460,IF(E460="H2",L460,IF(E460="I1",L460,IF(E460="I2",L460,IF(E460="J4",-L460,IF(E460="K4",-L460,0))))))))</f>
        <v>0</v>
      </c>
      <c r="AH460" s="1057">
        <f t="shared" ref="AH460:AH523" si="1120">IF(E460="L2",L460,IF(E460="L3",L460,IF(E460="M2",L460,IF(E460="M3",L460,IF(E460="M5",L460,IF(E460="N1",L460,IF(E460="N2",L460,0)))))))</f>
        <v>0</v>
      </c>
      <c r="AI460" s="1058">
        <f t="shared" si="1079"/>
        <v>10</v>
      </c>
      <c r="AJ460" s="1058" t="str">
        <f t="shared" ref="AJ460:AJ523" si="1121">IF(AI460="","",VLOOKUP(AI460,Nama_Buku,2))</f>
        <v>BUKU PEMBANTU PAJAK UP &amp; LS</v>
      </c>
      <c r="AK460" s="1059">
        <f t="shared" si="1098"/>
        <v>0</v>
      </c>
      <c r="AL460" s="1014">
        <v>2</v>
      </c>
      <c r="AM460" s="1015" t="str">
        <f t="shared" ref="AM460:AM523" si="1122">IF(AL460="","",VLOOKUP(AL460,Nama_Buku,2))</f>
        <v>BUKU PEMBANTU KAS TUNAI</v>
      </c>
      <c r="AN460" s="1016">
        <f t="shared" si="1099"/>
        <v>0</v>
      </c>
      <c r="AO460" s="1015">
        <f t="shared" si="1080"/>
        <v>2</v>
      </c>
      <c r="AP460" s="1015" t="str">
        <f t="shared" ref="AP460:AP523" si="1123">IF(AO460="","",VLOOKUP(AO460,Nama_Buku,2))</f>
        <v>BUKU PEMBANTU KAS TUNAI</v>
      </c>
      <c r="AQ460" s="1017">
        <f t="shared" si="1074"/>
        <v>0</v>
      </c>
      <c r="AR460" s="979">
        <v>3</v>
      </c>
      <c r="AS460" s="980" t="str">
        <f t="shared" ref="AS460:AS523" si="1124">IF(AR460="","",VLOOKUP(AR460,Nama_Buku,2))</f>
        <v>BUKU PEMBANTU BANK</v>
      </c>
      <c r="AT460" s="981">
        <f t="shared" si="1100"/>
        <v>0</v>
      </c>
      <c r="AU460" s="981">
        <f t="shared" si="1101"/>
        <v>0</v>
      </c>
      <c r="AV460" s="982">
        <f t="shared" ref="AV460:AV523" si="1125">IF(E460="M3",L460,IF(E460="N2",L460,IF(E460="M9",L460,0)))</f>
        <v>0</v>
      </c>
      <c r="AW460" s="983">
        <f t="shared" si="1081"/>
        <v>3</v>
      </c>
      <c r="AX460" s="980" t="str">
        <f t="shared" ref="AX460:AX523" si="1126">IF(AW460="","",VLOOKUP(AW460,Nama_Buku,2))</f>
        <v>BUKU PEMBANTU BANK</v>
      </c>
      <c r="AY460" s="984">
        <f t="shared" si="1102"/>
        <v>0</v>
      </c>
      <c r="AZ460" s="702">
        <v>4</v>
      </c>
      <c r="BA460" s="649" t="str">
        <f t="shared" ref="BA460:BA523" si="1127">IF(AZ460="","",VLOOKUP(AZ460,Nama_Buku,2))</f>
        <v>BUKU PEMBANTU BPP</v>
      </c>
      <c r="BB460" s="651">
        <f t="shared" si="1075"/>
        <v>0</v>
      </c>
      <c r="BC460" s="650">
        <f t="shared" si="1082"/>
        <v>4</v>
      </c>
      <c r="BD460" s="649" t="str">
        <f t="shared" ref="BD460:BD523" si="1128">IF(BC460="","",VLOOKUP(BC460,Nama_Buku,2))</f>
        <v>BUKU PEMBANTU BPP</v>
      </c>
      <c r="BE460" s="709">
        <f t="shared" si="1076"/>
        <v>0</v>
      </c>
      <c r="BF460" s="944">
        <v>5</v>
      </c>
      <c r="BG460" s="945" t="str">
        <f t="shared" ref="BG460:BG523" si="1129">IF(BF460="","",VLOOKUP(BF460,Nama_Buku,2))</f>
        <v>BUKU PEMBANTU UANG PERSEDIAAN</v>
      </c>
      <c r="BH460" s="946">
        <f t="shared" si="1103"/>
        <v>0</v>
      </c>
      <c r="BI460" s="945">
        <f t="shared" si="1083"/>
        <v>5</v>
      </c>
      <c r="BJ460" s="947" t="str">
        <f t="shared" ref="BJ460:BJ523" si="1130">IF(BI460="","",VLOOKUP(BI460,Nama_Buku,2))</f>
        <v>BUKU PEMBANTU UANG PERSEDIAAN</v>
      </c>
      <c r="BK460" s="948">
        <f t="shared" si="1077"/>
        <v>0</v>
      </c>
      <c r="BL460" s="909">
        <v>6</v>
      </c>
      <c r="BM460" s="910" t="str">
        <f t="shared" ref="BM460:BM523" si="1131">IF(BL460="","",VLOOKUP(BL460,Nama_Buku,2))</f>
        <v>BUKU PEMBANTU LS BENDAHARA</v>
      </c>
      <c r="BN460" s="911">
        <f t="shared" si="1104"/>
        <v>0</v>
      </c>
      <c r="BO460" s="910">
        <f t="shared" si="1084"/>
        <v>6</v>
      </c>
      <c r="BP460" s="912" t="str">
        <f t="shared" ref="BP460:BP523" si="1132">IF(BO460="","",VLOOKUP(BO460,Nama_Buku,2))</f>
        <v>BUKU PEMBANTU LS BENDAHARA</v>
      </c>
      <c r="BQ460" s="913">
        <f t="shared" si="1105"/>
        <v>0</v>
      </c>
      <c r="BR460" s="702">
        <v>7</v>
      </c>
      <c r="BS460" s="650" t="str">
        <f t="shared" ref="BS460:BS523" si="1133">IF(BR460="","",VLOOKUP(BR460,Nama_Buku,2))</f>
        <v>BUKU PEMBANTU UANG MUKA PERJADIN</v>
      </c>
      <c r="BT460" s="651">
        <f t="shared" si="1106"/>
        <v>0</v>
      </c>
      <c r="BU460" s="650">
        <f t="shared" si="1085"/>
        <v>7</v>
      </c>
      <c r="BV460" s="649" t="str">
        <f t="shared" ref="BV460:BV523" si="1134">IF(BU460="","",VLOOKUP(BU460,Nama_Buku,2))</f>
        <v>BUKU PEMBANTU UANG MUKA PERJADIN</v>
      </c>
      <c r="BW460" s="709">
        <f t="shared" si="1107"/>
        <v>0</v>
      </c>
      <c r="BX460" s="873">
        <v>8</v>
      </c>
      <c r="BY460" s="874" t="str">
        <f t="shared" ref="BY460:BY523" si="1135">IF(BX460="","",VLOOKUP(BX460,Nama_Buku,2))</f>
        <v>BUKU PEMBANTU PAJAK UP</v>
      </c>
      <c r="BZ460" s="875">
        <f t="shared" si="1073"/>
        <v>0</v>
      </c>
      <c r="CA460" s="876">
        <f t="shared" si="1086"/>
        <v>8</v>
      </c>
      <c r="CB460" s="874" t="str">
        <f t="shared" ref="CB460:CB523" si="1136">IF(CA460="","",VLOOKUP(CA460,Nama_Buku,2))</f>
        <v>BUKU PEMBANTU PAJAK UP</v>
      </c>
      <c r="CC460" s="877">
        <f t="shared" si="1078"/>
        <v>0</v>
      </c>
      <c r="CD460" s="805">
        <v>9</v>
      </c>
      <c r="CE460" s="806" t="str">
        <f t="shared" ref="CE460:CE523" si="1137">IF(CD460="","",VLOOKUP(CD460,Nama_Buku,2))</f>
        <v>BUKU PEMBANTU BUNGA REKENING</v>
      </c>
      <c r="CF460" s="807">
        <f t="shared" si="1108"/>
        <v>0</v>
      </c>
      <c r="CG460" s="806">
        <f t="shared" si="1087"/>
        <v>9</v>
      </c>
      <c r="CH460" s="806" t="str">
        <f t="shared" ref="CH460:CH523" si="1138">IF(CG460="","",VLOOKUP(CG460,Nama_Buku,2))</f>
        <v>BUKU PEMBANTU BUNGA REKENING</v>
      </c>
      <c r="CI460" s="808">
        <f t="shared" si="1109"/>
        <v>0</v>
      </c>
      <c r="CJ460" s="835">
        <v>10</v>
      </c>
      <c r="CK460" s="836" t="str">
        <f t="shared" ref="CK460:CK523" si="1139">IF(CJ460="","",VLOOKUP(CJ460,Nama_Buku,2))</f>
        <v>BUKU PEMBANTU PAJAK UP &amp; LS</v>
      </c>
      <c r="CL460" s="837">
        <f t="shared" ref="CL460:CL523" si="1140">IF(E460="M1",L460,IF(E460="M4",L460,IF(E460="M6",L460,IF(E460="M8",L460,0))))</f>
        <v>0</v>
      </c>
      <c r="CM460" s="836">
        <f t="shared" si="1088"/>
        <v>10</v>
      </c>
      <c r="CN460" s="836" t="str">
        <f t="shared" ref="CN460:CN523" si="1141">IF(CM460="","",VLOOKUP(CM460,Nama_Buku,2))</f>
        <v>BUKU PEMBANTU PAJAK UP &amp; LS</v>
      </c>
      <c r="CO460" s="838">
        <f t="shared" ref="CO460:CO523" si="1142">IF(E460="M2",L460,IF(E460="M3",L460,IF(E460="M5",L460,IF(E460="M7",L460,IF(E460="M9",L460,0)))))</f>
        <v>0</v>
      </c>
      <c r="CP460" s="786">
        <f t="shared" ref="CP460:CP523" si="1143">IF(E460="H1",L460,IF(E460="H2",L460,IF(E460="J3",L460,IF(E460="K3",L460,0))))</f>
        <v>0</v>
      </c>
      <c r="CQ460" s="787">
        <f t="shared" ref="CQ460:CQ523" si="1144">IF(E460="H1",M460,IF(E460="H2",M460,IF(E460="J3",M460,0)))</f>
        <v>0</v>
      </c>
      <c r="CR460" s="782">
        <f t="shared" ref="CR460:CR523" si="1145">IF(E460="H1",N460,IF(E460="H2",N460,IF(E460="J3",N460,0)))</f>
        <v>0</v>
      </c>
      <c r="CS460" s="733">
        <v>11</v>
      </c>
      <c r="CT460" s="734" t="str">
        <f t="shared" ref="CT460:CT523" si="1146">IF(CS460="","",VLOOKUP(CS460,Nama_Buku,2))</f>
        <v>BUKU PENGESAHAN BELANJA</v>
      </c>
      <c r="CU460" s="735">
        <f t="shared" ref="CU460:CU523" si="1147">IF(E460="C2",L460,IF(E460="I1",L460,IF(E460="I2",L460,IF(E460="K3",L460,IF(E460="M3",L460,IF(E460="M9",L460,0))))))</f>
        <v>0</v>
      </c>
      <c r="CV460" s="734">
        <f t="shared" si="1089"/>
        <v>11</v>
      </c>
      <c r="CW460" s="736" t="str">
        <f t="shared" ref="CW460:CW523" si="1148">IF(CV460="","",VLOOKUP(CV460,Nama_Buku,2))</f>
        <v>BUKU PENGESAHAN BELANJA</v>
      </c>
      <c r="CX460" s="737">
        <f t="shared" ref="CX460:CX523" si="1149">IF(E460="C3",L460,0)</f>
        <v>0</v>
      </c>
      <c r="CY460" s="769">
        <v>12</v>
      </c>
      <c r="CZ460" s="770" t="str">
        <f t="shared" si="1110"/>
        <v>BUKU PENGEMBALIAN BELANJA</v>
      </c>
      <c r="DA460" s="771">
        <f t="shared" si="1072"/>
        <v>0</v>
      </c>
      <c r="DB460" s="770">
        <f t="shared" si="1071"/>
        <v>12</v>
      </c>
      <c r="DC460" s="770" t="str">
        <f t="shared" ref="DC460:DC523" si="1150">IF(DB460="","",VLOOKUP(DB460,Nama_Buku,2))</f>
        <v>BUKU PENGEMBALIAN BELANJA</v>
      </c>
      <c r="DD460" s="772">
        <f t="shared" ref="DD460:DD523" si="1151">IF(E460="L5",L460,IF(E460="L5",L460,0))</f>
        <v>0</v>
      </c>
    </row>
    <row r="461" spans="2:108" ht="11.25" customHeight="1" x14ac:dyDescent="0.2">
      <c r="B461" s="63"/>
      <c r="C461" s="690"/>
      <c r="D461" s="540"/>
      <c r="E461" s="650"/>
      <c r="F461" s="541"/>
      <c r="G461" s="649"/>
      <c r="H461" s="650"/>
      <c r="I461" s="542"/>
      <c r="J461" s="650"/>
      <c r="K461" s="650"/>
      <c r="L461" s="529"/>
      <c r="M461" s="543"/>
      <c r="N461" s="543"/>
      <c r="O461" s="651">
        <f t="shared" si="1111"/>
        <v>0</v>
      </c>
      <c r="P461" s="1090">
        <f t="shared" si="1112"/>
        <v>0</v>
      </c>
      <c r="Q461" s="641">
        <f t="shared" si="1090"/>
        <v>0</v>
      </c>
      <c r="R461" s="640">
        <v>1</v>
      </c>
      <c r="S461" s="640" t="str">
        <f t="shared" si="1091"/>
        <v>BUKU KAS UMUM</v>
      </c>
      <c r="T461" s="641">
        <f t="shared" si="1092"/>
        <v>0</v>
      </c>
      <c r="U461" s="641">
        <f t="shared" si="1093"/>
        <v>0</v>
      </c>
      <c r="V461" s="641">
        <f t="shared" si="1094"/>
        <v>0</v>
      </c>
      <c r="W461" s="1082">
        <f t="shared" si="1113"/>
        <v>0</v>
      </c>
      <c r="X461" s="641">
        <f t="shared" si="1095"/>
        <v>0</v>
      </c>
      <c r="Y461" s="640">
        <f t="shared" si="1114"/>
        <v>1</v>
      </c>
      <c r="Z461" s="640" t="str">
        <f t="shared" si="1096"/>
        <v>BUKU KAS UMUM</v>
      </c>
      <c r="AA461" s="1083">
        <f t="shared" si="1097"/>
        <v>0</v>
      </c>
      <c r="AB461" s="1055">
        <v>10</v>
      </c>
      <c r="AC461" s="1056" t="str">
        <f t="shared" si="1115"/>
        <v>BUKU PEMBANTU PAJAK UP &amp; LS</v>
      </c>
      <c r="AD461" s="1057">
        <f t="shared" si="1116"/>
        <v>0</v>
      </c>
      <c r="AE461" s="1057">
        <f t="shared" si="1117"/>
        <v>0</v>
      </c>
      <c r="AF461" s="1057">
        <f t="shared" si="1118"/>
        <v>0</v>
      </c>
      <c r="AG461" s="1057">
        <f t="shared" si="1119"/>
        <v>0</v>
      </c>
      <c r="AH461" s="1057">
        <f t="shared" si="1120"/>
        <v>0</v>
      </c>
      <c r="AI461" s="1058">
        <f t="shared" si="1079"/>
        <v>10</v>
      </c>
      <c r="AJ461" s="1058" t="str">
        <f t="shared" si="1121"/>
        <v>BUKU PEMBANTU PAJAK UP &amp; LS</v>
      </c>
      <c r="AK461" s="1059">
        <f t="shared" si="1098"/>
        <v>0</v>
      </c>
      <c r="AL461" s="1014">
        <v>2</v>
      </c>
      <c r="AM461" s="1015" t="str">
        <f t="shared" si="1122"/>
        <v>BUKU PEMBANTU KAS TUNAI</v>
      </c>
      <c r="AN461" s="1016">
        <f t="shared" si="1099"/>
        <v>0</v>
      </c>
      <c r="AO461" s="1015">
        <f t="shared" si="1080"/>
        <v>2</v>
      </c>
      <c r="AP461" s="1015" t="str">
        <f t="shared" si="1123"/>
        <v>BUKU PEMBANTU KAS TUNAI</v>
      </c>
      <c r="AQ461" s="1017">
        <f t="shared" si="1074"/>
        <v>0</v>
      </c>
      <c r="AR461" s="979">
        <v>3</v>
      </c>
      <c r="AS461" s="980" t="str">
        <f t="shared" si="1124"/>
        <v>BUKU PEMBANTU BANK</v>
      </c>
      <c r="AT461" s="981">
        <f t="shared" si="1100"/>
        <v>0</v>
      </c>
      <c r="AU461" s="981">
        <f t="shared" si="1101"/>
        <v>0</v>
      </c>
      <c r="AV461" s="982">
        <f t="shared" si="1125"/>
        <v>0</v>
      </c>
      <c r="AW461" s="983">
        <f t="shared" si="1081"/>
        <v>3</v>
      </c>
      <c r="AX461" s="980" t="str">
        <f t="shared" si="1126"/>
        <v>BUKU PEMBANTU BANK</v>
      </c>
      <c r="AY461" s="984">
        <f t="shared" si="1102"/>
        <v>0</v>
      </c>
      <c r="AZ461" s="702">
        <v>4</v>
      </c>
      <c r="BA461" s="649" t="str">
        <f t="shared" si="1127"/>
        <v>BUKU PEMBANTU BPP</v>
      </c>
      <c r="BB461" s="651">
        <f t="shared" si="1075"/>
        <v>0</v>
      </c>
      <c r="BC461" s="650">
        <f t="shared" si="1082"/>
        <v>4</v>
      </c>
      <c r="BD461" s="649" t="str">
        <f t="shared" si="1128"/>
        <v>BUKU PEMBANTU BPP</v>
      </c>
      <c r="BE461" s="709">
        <f t="shared" si="1076"/>
        <v>0</v>
      </c>
      <c r="BF461" s="944">
        <v>5</v>
      </c>
      <c r="BG461" s="945" t="str">
        <f t="shared" si="1129"/>
        <v>BUKU PEMBANTU UANG PERSEDIAAN</v>
      </c>
      <c r="BH461" s="946">
        <f t="shared" si="1103"/>
        <v>0</v>
      </c>
      <c r="BI461" s="945">
        <f t="shared" si="1083"/>
        <v>5</v>
      </c>
      <c r="BJ461" s="947" t="str">
        <f t="shared" si="1130"/>
        <v>BUKU PEMBANTU UANG PERSEDIAAN</v>
      </c>
      <c r="BK461" s="948">
        <f t="shared" si="1077"/>
        <v>0</v>
      </c>
      <c r="BL461" s="909">
        <v>6</v>
      </c>
      <c r="BM461" s="910" t="str">
        <f t="shared" si="1131"/>
        <v>BUKU PEMBANTU LS BENDAHARA</v>
      </c>
      <c r="BN461" s="911">
        <f t="shared" si="1104"/>
        <v>0</v>
      </c>
      <c r="BO461" s="910">
        <f t="shared" si="1084"/>
        <v>6</v>
      </c>
      <c r="BP461" s="912" t="str">
        <f t="shared" si="1132"/>
        <v>BUKU PEMBANTU LS BENDAHARA</v>
      </c>
      <c r="BQ461" s="913">
        <f t="shared" si="1105"/>
        <v>0</v>
      </c>
      <c r="BR461" s="702">
        <v>7</v>
      </c>
      <c r="BS461" s="650" t="str">
        <f t="shared" si="1133"/>
        <v>BUKU PEMBANTU UANG MUKA PERJADIN</v>
      </c>
      <c r="BT461" s="651">
        <f t="shared" si="1106"/>
        <v>0</v>
      </c>
      <c r="BU461" s="650">
        <f t="shared" si="1085"/>
        <v>7</v>
      </c>
      <c r="BV461" s="649" t="str">
        <f t="shared" si="1134"/>
        <v>BUKU PEMBANTU UANG MUKA PERJADIN</v>
      </c>
      <c r="BW461" s="709">
        <f t="shared" si="1107"/>
        <v>0</v>
      </c>
      <c r="BX461" s="873">
        <v>8</v>
      </c>
      <c r="BY461" s="874" t="str">
        <f t="shared" si="1135"/>
        <v>BUKU PEMBANTU PAJAK UP</v>
      </c>
      <c r="BZ461" s="875">
        <f t="shared" si="1073"/>
        <v>0</v>
      </c>
      <c r="CA461" s="876">
        <f t="shared" si="1086"/>
        <v>8</v>
      </c>
      <c r="CB461" s="874" t="str">
        <f t="shared" si="1136"/>
        <v>BUKU PEMBANTU PAJAK UP</v>
      </c>
      <c r="CC461" s="877">
        <f t="shared" si="1078"/>
        <v>0</v>
      </c>
      <c r="CD461" s="805">
        <v>9</v>
      </c>
      <c r="CE461" s="806" t="str">
        <f t="shared" si="1137"/>
        <v>BUKU PEMBANTU BUNGA REKENING</v>
      </c>
      <c r="CF461" s="807">
        <f t="shared" si="1108"/>
        <v>0</v>
      </c>
      <c r="CG461" s="806">
        <f t="shared" si="1087"/>
        <v>9</v>
      </c>
      <c r="CH461" s="806" t="str">
        <f t="shared" si="1138"/>
        <v>BUKU PEMBANTU BUNGA REKENING</v>
      </c>
      <c r="CI461" s="808">
        <f t="shared" si="1109"/>
        <v>0</v>
      </c>
      <c r="CJ461" s="835">
        <v>10</v>
      </c>
      <c r="CK461" s="836" t="str">
        <f t="shared" si="1139"/>
        <v>BUKU PEMBANTU PAJAK UP &amp; LS</v>
      </c>
      <c r="CL461" s="837">
        <f t="shared" si="1140"/>
        <v>0</v>
      </c>
      <c r="CM461" s="836">
        <f t="shared" si="1088"/>
        <v>10</v>
      </c>
      <c r="CN461" s="836" t="str">
        <f t="shared" si="1141"/>
        <v>BUKU PEMBANTU PAJAK UP &amp; LS</v>
      </c>
      <c r="CO461" s="838">
        <f t="shared" si="1142"/>
        <v>0</v>
      </c>
      <c r="CP461" s="786">
        <f t="shared" si="1143"/>
        <v>0</v>
      </c>
      <c r="CQ461" s="787">
        <f t="shared" si="1144"/>
        <v>0</v>
      </c>
      <c r="CR461" s="782">
        <f t="shared" si="1145"/>
        <v>0</v>
      </c>
      <c r="CS461" s="733">
        <v>11</v>
      </c>
      <c r="CT461" s="734" t="str">
        <f t="shared" si="1146"/>
        <v>BUKU PENGESAHAN BELANJA</v>
      </c>
      <c r="CU461" s="735">
        <f t="shared" si="1147"/>
        <v>0</v>
      </c>
      <c r="CV461" s="734">
        <f t="shared" si="1089"/>
        <v>11</v>
      </c>
      <c r="CW461" s="736" t="str">
        <f t="shared" si="1148"/>
        <v>BUKU PENGESAHAN BELANJA</v>
      </c>
      <c r="CX461" s="737">
        <f t="shared" si="1149"/>
        <v>0</v>
      </c>
      <c r="CY461" s="769">
        <v>12</v>
      </c>
      <c r="CZ461" s="770" t="str">
        <f t="shared" si="1110"/>
        <v>BUKU PENGEMBALIAN BELANJA</v>
      </c>
      <c r="DA461" s="771">
        <f t="shared" si="1072"/>
        <v>0</v>
      </c>
      <c r="DB461" s="770">
        <f t="shared" si="1071"/>
        <v>12</v>
      </c>
      <c r="DC461" s="770" t="str">
        <f t="shared" si="1150"/>
        <v>BUKU PENGEMBALIAN BELANJA</v>
      </c>
      <c r="DD461" s="772">
        <f t="shared" si="1151"/>
        <v>0</v>
      </c>
    </row>
    <row r="462" spans="2:108" ht="11.25" customHeight="1" x14ac:dyDescent="0.2">
      <c r="B462" s="63"/>
      <c r="C462" s="690"/>
      <c r="D462" s="540"/>
      <c r="E462" s="650"/>
      <c r="F462" s="541"/>
      <c r="G462" s="649"/>
      <c r="H462" s="650"/>
      <c r="I462" s="542"/>
      <c r="J462" s="650"/>
      <c r="K462" s="650"/>
      <c r="L462" s="529"/>
      <c r="M462" s="543"/>
      <c r="N462" s="543"/>
      <c r="O462" s="651">
        <f t="shared" si="1111"/>
        <v>0</v>
      </c>
      <c r="P462" s="1090">
        <f t="shared" si="1112"/>
        <v>0</v>
      </c>
      <c r="Q462" s="641">
        <f t="shared" si="1090"/>
        <v>0</v>
      </c>
      <c r="R462" s="640">
        <v>1</v>
      </c>
      <c r="S462" s="640" t="str">
        <f t="shared" si="1091"/>
        <v>BUKU KAS UMUM</v>
      </c>
      <c r="T462" s="641">
        <f t="shared" si="1092"/>
        <v>0</v>
      </c>
      <c r="U462" s="641">
        <f t="shared" si="1093"/>
        <v>0</v>
      </c>
      <c r="V462" s="641">
        <f t="shared" si="1094"/>
        <v>0</v>
      </c>
      <c r="W462" s="1082">
        <f t="shared" si="1113"/>
        <v>0</v>
      </c>
      <c r="X462" s="641">
        <f t="shared" si="1095"/>
        <v>0</v>
      </c>
      <c r="Y462" s="640">
        <f t="shared" si="1114"/>
        <v>1</v>
      </c>
      <c r="Z462" s="640" t="str">
        <f t="shared" si="1096"/>
        <v>BUKU KAS UMUM</v>
      </c>
      <c r="AA462" s="1083">
        <f t="shared" si="1097"/>
        <v>0</v>
      </c>
      <c r="AB462" s="1055">
        <v>10</v>
      </c>
      <c r="AC462" s="1056" t="str">
        <f t="shared" si="1115"/>
        <v>BUKU PEMBANTU PAJAK UP &amp; LS</v>
      </c>
      <c r="AD462" s="1057">
        <f t="shared" si="1116"/>
        <v>0</v>
      </c>
      <c r="AE462" s="1057">
        <f t="shared" si="1117"/>
        <v>0</v>
      </c>
      <c r="AF462" s="1057">
        <f t="shared" si="1118"/>
        <v>0</v>
      </c>
      <c r="AG462" s="1057">
        <f t="shared" si="1119"/>
        <v>0</v>
      </c>
      <c r="AH462" s="1057">
        <f t="shared" si="1120"/>
        <v>0</v>
      </c>
      <c r="AI462" s="1058">
        <f t="shared" si="1079"/>
        <v>10</v>
      </c>
      <c r="AJ462" s="1058" t="str">
        <f t="shared" si="1121"/>
        <v>BUKU PEMBANTU PAJAK UP &amp; LS</v>
      </c>
      <c r="AK462" s="1059">
        <f t="shared" si="1098"/>
        <v>0</v>
      </c>
      <c r="AL462" s="1014">
        <v>2</v>
      </c>
      <c r="AM462" s="1015" t="str">
        <f t="shared" si="1122"/>
        <v>BUKU PEMBANTU KAS TUNAI</v>
      </c>
      <c r="AN462" s="1016">
        <f t="shared" si="1099"/>
        <v>0</v>
      </c>
      <c r="AO462" s="1015">
        <f t="shared" si="1080"/>
        <v>2</v>
      </c>
      <c r="AP462" s="1015" t="str">
        <f t="shared" si="1123"/>
        <v>BUKU PEMBANTU KAS TUNAI</v>
      </c>
      <c r="AQ462" s="1017">
        <f t="shared" si="1074"/>
        <v>0</v>
      </c>
      <c r="AR462" s="979">
        <v>3</v>
      </c>
      <c r="AS462" s="980" t="str">
        <f t="shared" si="1124"/>
        <v>BUKU PEMBANTU BANK</v>
      </c>
      <c r="AT462" s="981">
        <f t="shared" si="1100"/>
        <v>0</v>
      </c>
      <c r="AU462" s="981">
        <f t="shared" si="1101"/>
        <v>0</v>
      </c>
      <c r="AV462" s="982">
        <f t="shared" si="1125"/>
        <v>0</v>
      </c>
      <c r="AW462" s="983">
        <f t="shared" si="1081"/>
        <v>3</v>
      </c>
      <c r="AX462" s="980" t="str">
        <f t="shared" si="1126"/>
        <v>BUKU PEMBANTU BANK</v>
      </c>
      <c r="AY462" s="984">
        <f t="shared" si="1102"/>
        <v>0</v>
      </c>
      <c r="AZ462" s="702">
        <v>4</v>
      </c>
      <c r="BA462" s="649" t="str">
        <f t="shared" si="1127"/>
        <v>BUKU PEMBANTU BPP</v>
      </c>
      <c r="BB462" s="651">
        <f t="shared" si="1075"/>
        <v>0</v>
      </c>
      <c r="BC462" s="650">
        <f t="shared" si="1082"/>
        <v>4</v>
      </c>
      <c r="BD462" s="649" t="str">
        <f t="shared" si="1128"/>
        <v>BUKU PEMBANTU BPP</v>
      </c>
      <c r="BE462" s="709">
        <f t="shared" si="1076"/>
        <v>0</v>
      </c>
      <c r="BF462" s="944">
        <v>5</v>
      </c>
      <c r="BG462" s="945" t="str">
        <f t="shared" si="1129"/>
        <v>BUKU PEMBANTU UANG PERSEDIAAN</v>
      </c>
      <c r="BH462" s="946">
        <f t="shared" si="1103"/>
        <v>0</v>
      </c>
      <c r="BI462" s="945">
        <f t="shared" si="1083"/>
        <v>5</v>
      </c>
      <c r="BJ462" s="947" t="str">
        <f t="shared" si="1130"/>
        <v>BUKU PEMBANTU UANG PERSEDIAAN</v>
      </c>
      <c r="BK462" s="948">
        <f t="shared" si="1077"/>
        <v>0</v>
      </c>
      <c r="BL462" s="909">
        <v>6</v>
      </c>
      <c r="BM462" s="910" t="str">
        <f t="shared" si="1131"/>
        <v>BUKU PEMBANTU LS BENDAHARA</v>
      </c>
      <c r="BN462" s="911">
        <f t="shared" si="1104"/>
        <v>0</v>
      </c>
      <c r="BO462" s="910">
        <f t="shared" si="1084"/>
        <v>6</v>
      </c>
      <c r="BP462" s="912" t="str">
        <f t="shared" si="1132"/>
        <v>BUKU PEMBANTU LS BENDAHARA</v>
      </c>
      <c r="BQ462" s="913">
        <f t="shared" si="1105"/>
        <v>0</v>
      </c>
      <c r="BR462" s="702">
        <v>7</v>
      </c>
      <c r="BS462" s="650" t="str">
        <f t="shared" si="1133"/>
        <v>BUKU PEMBANTU UANG MUKA PERJADIN</v>
      </c>
      <c r="BT462" s="651">
        <f t="shared" si="1106"/>
        <v>0</v>
      </c>
      <c r="BU462" s="650">
        <f t="shared" si="1085"/>
        <v>7</v>
      </c>
      <c r="BV462" s="649" t="str">
        <f t="shared" si="1134"/>
        <v>BUKU PEMBANTU UANG MUKA PERJADIN</v>
      </c>
      <c r="BW462" s="709">
        <f t="shared" si="1107"/>
        <v>0</v>
      </c>
      <c r="BX462" s="873">
        <v>8</v>
      </c>
      <c r="BY462" s="874" t="str">
        <f t="shared" si="1135"/>
        <v>BUKU PEMBANTU PAJAK UP</v>
      </c>
      <c r="BZ462" s="875">
        <f t="shared" si="1073"/>
        <v>0</v>
      </c>
      <c r="CA462" s="876">
        <f t="shared" si="1086"/>
        <v>8</v>
      </c>
      <c r="CB462" s="874" t="str">
        <f t="shared" si="1136"/>
        <v>BUKU PEMBANTU PAJAK UP</v>
      </c>
      <c r="CC462" s="877">
        <f t="shared" si="1078"/>
        <v>0</v>
      </c>
      <c r="CD462" s="805">
        <v>9</v>
      </c>
      <c r="CE462" s="806" t="str">
        <f t="shared" si="1137"/>
        <v>BUKU PEMBANTU BUNGA REKENING</v>
      </c>
      <c r="CF462" s="807">
        <f t="shared" si="1108"/>
        <v>0</v>
      </c>
      <c r="CG462" s="806">
        <f t="shared" si="1087"/>
        <v>9</v>
      </c>
      <c r="CH462" s="806" t="str">
        <f t="shared" si="1138"/>
        <v>BUKU PEMBANTU BUNGA REKENING</v>
      </c>
      <c r="CI462" s="808">
        <f t="shared" si="1109"/>
        <v>0</v>
      </c>
      <c r="CJ462" s="835">
        <v>10</v>
      </c>
      <c r="CK462" s="836" t="str">
        <f t="shared" si="1139"/>
        <v>BUKU PEMBANTU PAJAK UP &amp; LS</v>
      </c>
      <c r="CL462" s="837">
        <f t="shared" si="1140"/>
        <v>0</v>
      </c>
      <c r="CM462" s="836">
        <f t="shared" si="1088"/>
        <v>10</v>
      </c>
      <c r="CN462" s="836" t="str">
        <f t="shared" si="1141"/>
        <v>BUKU PEMBANTU PAJAK UP &amp; LS</v>
      </c>
      <c r="CO462" s="838">
        <f t="shared" si="1142"/>
        <v>0</v>
      </c>
      <c r="CP462" s="786">
        <f t="shared" si="1143"/>
        <v>0</v>
      </c>
      <c r="CQ462" s="787">
        <f t="shared" si="1144"/>
        <v>0</v>
      </c>
      <c r="CR462" s="782">
        <f t="shared" si="1145"/>
        <v>0</v>
      </c>
      <c r="CS462" s="733">
        <v>11</v>
      </c>
      <c r="CT462" s="734" t="str">
        <f t="shared" si="1146"/>
        <v>BUKU PENGESAHAN BELANJA</v>
      </c>
      <c r="CU462" s="735">
        <f t="shared" si="1147"/>
        <v>0</v>
      </c>
      <c r="CV462" s="734">
        <f t="shared" si="1089"/>
        <v>11</v>
      </c>
      <c r="CW462" s="736" t="str">
        <f t="shared" si="1148"/>
        <v>BUKU PENGESAHAN BELANJA</v>
      </c>
      <c r="CX462" s="737">
        <f t="shared" si="1149"/>
        <v>0</v>
      </c>
      <c r="CY462" s="769">
        <v>12</v>
      </c>
      <c r="CZ462" s="770" t="str">
        <f t="shared" si="1110"/>
        <v>BUKU PENGEMBALIAN BELANJA</v>
      </c>
      <c r="DA462" s="771">
        <f t="shared" si="1072"/>
        <v>0</v>
      </c>
      <c r="DB462" s="770">
        <f t="shared" si="1071"/>
        <v>12</v>
      </c>
      <c r="DC462" s="770" t="str">
        <f t="shared" si="1150"/>
        <v>BUKU PENGEMBALIAN BELANJA</v>
      </c>
      <c r="DD462" s="772">
        <f t="shared" si="1151"/>
        <v>0</v>
      </c>
    </row>
    <row r="463" spans="2:108" ht="11.25" customHeight="1" x14ac:dyDescent="0.2">
      <c r="B463" s="63"/>
      <c r="C463" s="690"/>
      <c r="D463" s="540"/>
      <c r="E463" s="650"/>
      <c r="F463" s="541"/>
      <c r="G463" s="649"/>
      <c r="H463" s="650"/>
      <c r="I463" s="542"/>
      <c r="J463" s="650"/>
      <c r="K463" s="650"/>
      <c r="L463" s="529"/>
      <c r="M463" s="543"/>
      <c r="N463" s="543"/>
      <c r="O463" s="651">
        <f t="shared" si="1111"/>
        <v>0</v>
      </c>
      <c r="P463" s="1090">
        <f t="shared" si="1112"/>
        <v>0</v>
      </c>
      <c r="Q463" s="641">
        <f t="shared" si="1090"/>
        <v>0</v>
      </c>
      <c r="R463" s="640">
        <v>1</v>
      </c>
      <c r="S463" s="640" t="str">
        <f t="shared" si="1091"/>
        <v>BUKU KAS UMUM</v>
      </c>
      <c r="T463" s="641">
        <f t="shared" si="1092"/>
        <v>0</v>
      </c>
      <c r="U463" s="641">
        <f t="shared" si="1093"/>
        <v>0</v>
      </c>
      <c r="V463" s="641">
        <f t="shared" si="1094"/>
        <v>0</v>
      </c>
      <c r="W463" s="1082">
        <f t="shared" si="1113"/>
        <v>0</v>
      </c>
      <c r="X463" s="641">
        <f t="shared" si="1095"/>
        <v>0</v>
      </c>
      <c r="Y463" s="640">
        <f t="shared" si="1114"/>
        <v>1</v>
      </c>
      <c r="Z463" s="640" t="str">
        <f t="shared" si="1096"/>
        <v>BUKU KAS UMUM</v>
      </c>
      <c r="AA463" s="1083">
        <f t="shared" si="1097"/>
        <v>0</v>
      </c>
      <c r="AB463" s="1055">
        <v>10</v>
      </c>
      <c r="AC463" s="1056" t="str">
        <f t="shared" si="1115"/>
        <v>BUKU PEMBANTU PAJAK UP &amp; LS</v>
      </c>
      <c r="AD463" s="1057">
        <f t="shared" si="1116"/>
        <v>0</v>
      </c>
      <c r="AE463" s="1057">
        <f t="shared" si="1117"/>
        <v>0</v>
      </c>
      <c r="AF463" s="1057">
        <f t="shared" si="1118"/>
        <v>0</v>
      </c>
      <c r="AG463" s="1057">
        <f t="shared" si="1119"/>
        <v>0</v>
      </c>
      <c r="AH463" s="1057">
        <f t="shared" si="1120"/>
        <v>0</v>
      </c>
      <c r="AI463" s="1058">
        <f t="shared" si="1079"/>
        <v>10</v>
      </c>
      <c r="AJ463" s="1058" t="str">
        <f t="shared" si="1121"/>
        <v>BUKU PEMBANTU PAJAK UP &amp; LS</v>
      </c>
      <c r="AK463" s="1059">
        <f t="shared" si="1098"/>
        <v>0</v>
      </c>
      <c r="AL463" s="1014">
        <v>2</v>
      </c>
      <c r="AM463" s="1015" t="str">
        <f t="shared" si="1122"/>
        <v>BUKU PEMBANTU KAS TUNAI</v>
      </c>
      <c r="AN463" s="1016">
        <f t="shared" si="1099"/>
        <v>0</v>
      </c>
      <c r="AO463" s="1015">
        <f t="shared" si="1080"/>
        <v>2</v>
      </c>
      <c r="AP463" s="1015" t="str">
        <f t="shared" si="1123"/>
        <v>BUKU PEMBANTU KAS TUNAI</v>
      </c>
      <c r="AQ463" s="1017">
        <f t="shared" si="1074"/>
        <v>0</v>
      </c>
      <c r="AR463" s="979">
        <v>3</v>
      </c>
      <c r="AS463" s="980" t="str">
        <f t="shared" si="1124"/>
        <v>BUKU PEMBANTU BANK</v>
      </c>
      <c r="AT463" s="981">
        <f t="shared" si="1100"/>
        <v>0</v>
      </c>
      <c r="AU463" s="981">
        <f t="shared" si="1101"/>
        <v>0</v>
      </c>
      <c r="AV463" s="982">
        <f t="shared" si="1125"/>
        <v>0</v>
      </c>
      <c r="AW463" s="983">
        <f t="shared" si="1081"/>
        <v>3</v>
      </c>
      <c r="AX463" s="980" t="str">
        <f t="shared" si="1126"/>
        <v>BUKU PEMBANTU BANK</v>
      </c>
      <c r="AY463" s="984">
        <f t="shared" si="1102"/>
        <v>0</v>
      </c>
      <c r="AZ463" s="702">
        <v>4</v>
      </c>
      <c r="BA463" s="649" t="str">
        <f t="shared" si="1127"/>
        <v>BUKU PEMBANTU BPP</v>
      </c>
      <c r="BB463" s="651">
        <f t="shared" si="1075"/>
        <v>0</v>
      </c>
      <c r="BC463" s="650">
        <f t="shared" si="1082"/>
        <v>4</v>
      </c>
      <c r="BD463" s="649" t="str">
        <f t="shared" si="1128"/>
        <v>BUKU PEMBANTU BPP</v>
      </c>
      <c r="BE463" s="709">
        <f t="shared" si="1076"/>
        <v>0</v>
      </c>
      <c r="BF463" s="944">
        <v>5</v>
      </c>
      <c r="BG463" s="945" t="str">
        <f t="shared" si="1129"/>
        <v>BUKU PEMBANTU UANG PERSEDIAAN</v>
      </c>
      <c r="BH463" s="946">
        <f t="shared" si="1103"/>
        <v>0</v>
      </c>
      <c r="BI463" s="945">
        <f t="shared" si="1083"/>
        <v>5</v>
      </c>
      <c r="BJ463" s="947" t="str">
        <f t="shared" si="1130"/>
        <v>BUKU PEMBANTU UANG PERSEDIAAN</v>
      </c>
      <c r="BK463" s="948">
        <f t="shared" si="1077"/>
        <v>0</v>
      </c>
      <c r="BL463" s="909">
        <v>6</v>
      </c>
      <c r="BM463" s="910" t="str">
        <f t="shared" si="1131"/>
        <v>BUKU PEMBANTU LS BENDAHARA</v>
      </c>
      <c r="BN463" s="911">
        <f t="shared" si="1104"/>
        <v>0</v>
      </c>
      <c r="BO463" s="910">
        <f t="shared" si="1084"/>
        <v>6</v>
      </c>
      <c r="BP463" s="912" t="str">
        <f t="shared" si="1132"/>
        <v>BUKU PEMBANTU LS BENDAHARA</v>
      </c>
      <c r="BQ463" s="913">
        <f t="shared" si="1105"/>
        <v>0</v>
      </c>
      <c r="BR463" s="702">
        <v>7</v>
      </c>
      <c r="BS463" s="650" t="str">
        <f t="shared" si="1133"/>
        <v>BUKU PEMBANTU UANG MUKA PERJADIN</v>
      </c>
      <c r="BT463" s="651">
        <f t="shared" si="1106"/>
        <v>0</v>
      </c>
      <c r="BU463" s="650">
        <f t="shared" si="1085"/>
        <v>7</v>
      </c>
      <c r="BV463" s="649" t="str">
        <f t="shared" si="1134"/>
        <v>BUKU PEMBANTU UANG MUKA PERJADIN</v>
      </c>
      <c r="BW463" s="709">
        <f t="shared" si="1107"/>
        <v>0</v>
      </c>
      <c r="BX463" s="873">
        <v>8</v>
      </c>
      <c r="BY463" s="874" t="str">
        <f t="shared" si="1135"/>
        <v>BUKU PEMBANTU PAJAK UP</v>
      </c>
      <c r="BZ463" s="875">
        <f t="shared" si="1073"/>
        <v>0</v>
      </c>
      <c r="CA463" s="876">
        <f t="shared" si="1086"/>
        <v>8</v>
      </c>
      <c r="CB463" s="874" t="str">
        <f t="shared" si="1136"/>
        <v>BUKU PEMBANTU PAJAK UP</v>
      </c>
      <c r="CC463" s="877">
        <f t="shared" si="1078"/>
        <v>0</v>
      </c>
      <c r="CD463" s="805">
        <v>9</v>
      </c>
      <c r="CE463" s="806" t="str">
        <f t="shared" si="1137"/>
        <v>BUKU PEMBANTU BUNGA REKENING</v>
      </c>
      <c r="CF463" s="807">
        <f t="shared" si="1108"/>
        <v>0</v>
      </c>
      <c r="CG463" s="806">
        <f t="shared" si="1087"/>
        <v>9</v>
      </c>
      <c r="CH463" s="806" t="str">
        <f t="shared" si="1138"/>
        <v>BUKU PEMBANTU BUNGA REKENING</v>
      </c>
      <c r="CI463" s="808">
        <f t="shared" si="1109"/>
        <v>0</v>
      </c>
      <c r="CJ463" s="835">
        <v>10</v>
      </c>
      <c r="CK463" s="836" t="str">
        <f t="shared" si="1139"/>
        <v>BUKU PEMBANTU PAJAK UP &amp; LS</v>
      </c>
      <c r="CL463" s="837">
        <f t="shared" si="1140"/>
        <v>0</v>
      </c>
      <c r="CM463" s="836">
        <f t="shared" si="1088"/>
        <v>10</v>
      </c>
      <c r="CN463" s="836" t="str">
        <f t="shared" si="1141"/>
        <v>BUKU PEMBANTU PAJAK UP &amp; LS</v>
      </c>
      <c r="CO463" s="838">
        <f t="shared" si="1142"/>
        <v>0</v>
      </c>
      <c r="CP463" s="786">
        <f t="shared" si="1143"/>
        <v>0</v>
      </c>
      <c r="CQ463" s="787">
        <f t="shared" si="1144"/>
        <v>0</v>
      </c>
      <c r="CR463" s="782">
        <f t="shared" si="1145"/>
        <v>0</v>
      </c>
      <c r="CS463" s="733">
        <v>11</v>
      </c>
      <c r="CT463" s="734" t="str">
        <f t="shared" si="1146"/>
        <v>BUKU PENGESAHAN BELANJA</v>
      </c>
      <c r="CU463" s="735">
        <f t="shared" si="1147"/>
        <v>0</v>
      </c>
      <c r="CV463" s="734">
        <f t="shared" si="1089"/>
        <v>11</v>
      </c>
      <c r="CW463" s="736" t="str">
        <f t="shared" si="1148"/>
        <v>BUKU PENGESAHAN BELANJA</v>
      </c>
      <c r="CX463" s="737">
        <f t="shared" si="1149"/>
        <v>0</v>
      </c>
      <c r="CY463" s="769">
        <v>12</v>
      </c>
      <c r="CZ463" s="770" t="str">
        <f t="shared" si="1110"/>
        <v>BUKU PENGEMBALIAN BELANJA</v>
      </c>
      <c r="DA463" s="771">
        <f t="shared" si="1072"/>
        <v>0</v>
      </c>
      <c r="DB463" s="770">
        <f t="shared" si="1071"/>
        <v>12</v>
      </c>
      <c r="DC463" s="770" t="str">
        <f t="shared" si="1150"/>
        <v>BUKU PENGEMBALIAN BELANJA</v>
      </c>
      <c r="DD463" s="772">
        <f t="shared" si="1151"/>
        <v>0</v>
      </c>
    </row>
    <row r="464" spans="2:108" ht="11.25" customHeight="1" x14ac:dyDescent="0.2">
      <c r="B464" s="63"/>
      <c r="C464" s="690"/>
      <c r="D464" s="540"/>
      <c r="E464" s="650"/>
      <c r="F464" s="541"/>
      <c r="G464" s="649"/>
      <c r="H464" s="650"/>
      <c r="I464" s="542"/>
      <c r="J464" s="650"/>
      <c r="K464" s="650"/>
      <c r="L464" s="529"/>
      <c r="M464" s="543"/>
      <c r="N464" s="543"/>
      <c r="O464" s="651">
        <f t="shared" si="1111"/>
        <v>0</v>
      </c>
      <c r="P464" s="1090">
        <f t="shared" si="1112"/>
        <v>0</v>
      </c>
      <c r="Q464" s="641">
        <f t="shared" si="1090"/>
        <v>0</v>
      </c>
      <c r="R464" s="640">
        <v>1</v>
      </c>
      <c r="S464" s="640" t="str">
        <f t="shared" si="1091"/>
        <v>BUKU KAS UMUM</v>
      </c>
      <c r="T464" s="641">
        <f t="shared" si="1092"/>
        <v>0</v>
      </c>
      <c r="U464" s="641">
        <f t="shared" si="1093"/>
        <v>0</v>
      </c>
      <c r="V464" s="641">
        <f t="shared" si="1094"/>
        <v>0</v>
      </c>
      <c r="W464" s="1082">
        <f t="shared" si="1113"/>
        <v>0</v>
      </c>
      <c r="X464" s="641">
        <f t="shared" si="1095"/>
        <v>0</v>
      </c>
      <c r="Y464" s="640">
        <f t="shared" si="1114"/>
        <v>1</v>
      </c>
      <c r="Z464" s="640" t="str">
        <f t="shared" si="1096"/>
        <v>BUKU KAS UMUM</v>
      </c>
      <c r="AA464" s="1083">
        <f t="shared" si="1097"/>
        <v>0</v>
      </c>
      <c r="AB464" s="1055">
        <v>10</v>
      </c>
      <c r="AC464" s="1056" t="str">
        <f t="shared" si="1115"/>
        <v>BUKU PEMBANTU PAJAK UP &amp; LS</v>
      </c>
      <c r="AD464" s="1057">
        <f t="shared" si="1116"/>
        <v>0</v>
      </c>
      <c r="AE464" s="1057">
        <f t="shared" si="1117"/>
        <v>0</v>
      </c>
      <c r="AF464" s="1057">
        <f t="shared" si="1118"/>
        <v>0</v>
      </c>
      <c r="AG464" s="1057">
        <f t="shared" si="1119"/>
        <v>0</v>
      </c>
      <c r="AH464" s="1057">
        <f t="shared" si="1120"/>
        <v>0</v>
      </c>
      <c r="AI464" s="1058">
        <f t="shared" si="1079"/>
        <v>10</v>
      </c>
      <c r="AJ464" s="1058" t="str">
        <f t="shared" si="1121"/>
        <v>BUKU PEMBANTU PAJAK UP &amp; LS</v>
      </c>
      <c r="AK464" s="1059">
        <f t="shared" si="1098"/>
        <v>0</v>
      </c>
      <c r="AL464" s="1014">
        <v>2</v>
      </c>
      <c r="AM464" s="1015" t="str">
        <f t="shared" si="1122"/>
        <v>BUKU PEMBANTU KAS TUNAI</v>
      </c>
      <c r="AN464" s="1016">
        <f t="shared" si="1099"/>
        <v>0</v>
      </c>
      <c r="AO464" s="1015">
        <f t="shared" si="1080"/>
        <v>2</v>
      </c>
      <c r="AP464" s="1015" t="str">
        <f t="shared" si="1123"/>
        <v>BUKU PEMBANTU KAS TUNAI</v>
      </c>
      <c r="AQ464" s="1017">
        <f t="shared" si="1074"/>
        <v>0</v>
      </c>
      <c r="AR464" s="979">
        <v>3</v>
      </c>
      <c r="AS464" s="980" t="str">
        <f t="shared" si="1124"/>
        <v>BUKU PEMBANTU BANK</v>
      </c>
      <c r="AT464" s="981">
        <f t="shared" si="1100"/>
        <v>0</v>
      </c>
      <c r="AU464" s="981">
        <f t="shared" si="1101"/>
        <v>0</v>
      </c>
      <c r="AV464" s="982">
        <f t="shared" si="1125"/>
        <v>0</v>
      </c>
      <c r="AW464" s="983">
        <f t="shared" si="1081"/>
        <v>3</v>
      </c>
      <c r="AX464" s="980" t="str">
        <f t="shared" si="1126"/>
        <v>BUKU PEMBANTU BANK</v>
      </c>
      <c r="AY464" s="984">
        <f t="shared" si="1102"/>
        <v>0</v>
      </c>
      <c r="AZ464" s="702">
        <v>4</v>
      </c>
      <c r="BA464" s="649" t="str">
        <f t="shared" si="1127"/>
        <v>BUKU PEMBANTU BPP</v>
      </c>
      <c r="BB464" s="651">
        <f t="shared" si="1075"/>
        <v>0</v>
      </c>
      <c r="BC464" s="650">
        <f t="shared" si="1082"/>
        <v>4</v>
      </c>
      <c r="BD464" s="649" t="str">
        <f t="shared" si="1128"/>
        <v>BUKU PEMBANTU BPP</v>
      </c>
      <c r="BE464" s="709">
        <f t="shared" si="1076"/>
        <v>0</v>
      </c>
      <c r="BF464" s="944">
        <v>5</v>
      </c>
      <c r="BG464" s="945" t="str">
        <f t="shared" si="1129"/>
        <v>BUKU PEMBANTU UANG PERSEDIAAN</v>
      </c>
      <c r="BH464" s="946">
        <f t="shared" si="1103"/>
        <v>0</v>
      </c>
      <c r="BI464" s="945">
        <f t="shared" si="1083"/>
        <v>5</v>
      </c>
      <c r="BJ464" s="947" t="str">
        <f t="shared" si="1130"/>
        <v>BUKU PEMBANTU UANG PERSEDIAAN</v>
      </c>
      <c r="BK464" s="948">
        <f t="shared" si="1077"/>
        <v>0</v>
      </c>
      <c r="BL464" s="909">
        <v>6</v>
      </c>
      <c r="BM464" s="910" t="str">
        <f t="shared" si="1131"/>
        <v>BUKU PEMBANTU LS BENDAHARA</v>
      </c>
      <c r="BN464" s="911">
        <f t="shared" si="1104"/>
        <v>0</v>
      </c>
      <c r="BO464" s="910">
        <f t="shared" si="1084"/>
        <v>6</v>
      </c>
      <c r="BP464" s="912" t="str">
        <f t="shared" si="1132"/>
        <v>BUKU PEMBANTU LS BENDAHARA</v>
      </c>
      <c r="BQ464" s="913">
        <f t="shared" si="1105"/>
        <v>0</v>
      </c>
      <c r="BR464" s="702">
        <v>7</v>
      </c>
      <c r="BS464" s="650" t="str">
        <f t="shared" si="1133"/>
        <v>BUKU PEMBANTU UANG MUKA PERJADIN</v>
      </c>
      <c r="BT464" s="651">
        <f t="shared" si="1106"/>
        <v>0</v>
      </c>
      <c r="BU464" s="650">
        <f t="shared" si="1085"/>
        <v>7</v>
      </c>
      <c r="BV464" s="649" t="str">
        <f t="shared" si="1134"/>
        <v>BUKU PEMBANTU UANG MUKA PERJADIN</v>
      </c>
      <c r="BW464" s="709">
        <f t="shared" si="1107"/>
        <v>0</v>
      </c>
      <c r="BX464" s="873">
        <v>8</v>
      </c>
      <c r="BY464" s="874" t="str">
        <f t="shared" si="1135"/>
        <v>BUKU PEMBANTU PAJAK UP</v>
      </c>
      <c r="BZ464" s="875">
        <f t="shared" si="1073"/>
        <v>0</v>
      </c>
      <c r="CA464" s="876">
        <f t="shared" si="1086"/>
        <v>8</v>
      </c>
      <c r="CB464" s="874" t="str">
        <f t="shared" si="1136"/>
        <v>BUKU PEMBANTU PAJAK UP</v>
      </c>
      <c r="CC464" s="877">
        <f t="shared" si="1078"/>
        <v>0</v>
      </c>
      <c r="CD464" s="805">
        <v>9</v>
      </c>
      <c r="CE464" s="806" t="str">
        <f t="shared" si="1137"/>
        <v>BUKU PEMBANTU BUNGA REKENING</v>
      </c>
      <c r="CF464" s="807">
        <f t="shared" si="1108"/>
        <v>0</v>
      </c>
      <c r="CG464" s="806">
        <f t="shared" si="1087"/>
        <v>9</v>
      </c>
      <c r="CH464" s="806" t="str">
        <f t="shared" si="1138"/>
        <v>BUKU PEMBANTU BUNGA REKENING</v>
      </c>
      <c r="CI464" s="808">
        <f t="shared" si="1109"/>
        <v>0</v>
      </c>
      <c r="CJ464" s="835">
        <v>10</v>
      </c>
      <c r="CK464" s="836" t="str">
        <f t="shared" si="1139"/>
        <v>BUKU PEMBANTU PAJAK UP &amp; LS</v>
      </c>
      <c r="CL464" s="837">
        <f t="shared" si="1140"/>
        <v>0</v>
      </c>
      <c r="CM464" s="836">
        <f t="shared" si="1088"/>
        <v>10</v>
      </c>
      <c r="CN464" s="836" t="str">
        <f t="shared" si="1141"/>
        <v>BUKU PEMBANTU PAJAK UP &amp; LS</v>
      </c>
      <c r="CO464" s="838">
        <f t="shared" si="1142"/>
        <v>0</v>
      </c>
      <c r="CP464" s="786">
        <f t="shared" si="1143"/>
        <v>0</v>
      </c>
      <c r="CQ464" s="787">
        <f t="shared" si="1144"/>
        <v>0</v>
      </c>
      <c r="CR464" s="782">
        <f t="shared" si="1145"/>
        <v>0</v>
      </c>
      <c r="CS464" s="733">
        <v>11</v>
      </c>
      <c r="CT464" s="734" t="str">
        <f t="shared" si="1146"/>
        <v>BUKU PENGESAHAN BELANJA</v>
      </c>
      <c r="CU464" s="735">
        <f t="shared" si="1147"/>
        <v>0</v>
      </c>
      <c r="CV464" s="734">
        <f t="shared" si="1089"/>
        <v>11</v>
      </c>
      <c r="CW464" s="736" t="str">
        <f t="shared" si="1148"/>
        <v>BUKU PENGESAHAN BELANJA</v>
      </c>
      <c r="CX464" s="737">
        <f t="shared" si="1149"/>
        <v>0</v>
      </c>
      <c r="CY464" s="769">
        <v>12</v>
      </c>
      <c r="CZ464" s="770" t="str">
        <f t="shared" si="1110"/>
        <v>BUKU PENGEMBALIAN BELANJA</v>
      </c>
      <c r="DA464" s="771">
        <f t="shared" si="1072"/>
        <v>0</v>
      </c>
      <c r="DB464" s="770">
        <f t="shared" si="1071"/>
        <v>12</v>
      </c>
      <c r="DC464" s="770" t="str">
        <f t="shared" si="1150"/>
        <v>BUKU PENGEMBALIAN BELANJA</v>
      </c>
      <c r="DD464" s="772">
        <f t="shared" si="1151"/>
        <v>0</v>
      </c>
    </row>
    <row r="465" spans="2:108" ht="11.25" customHeight="1" x14ac:dyDescent="0.2">
      <c r="B465" s="63"/>
      <c r="C465" s="690"/>
      <c r="D465" s="540"/>
      <c r="E465" s="650"/>
      <c r="F465" s="541"/>
      <c r="G465" s="649"/>
      <c r="H465" s="650"/>
      <c r="I465" s="542"/>
      <c r="J465" s="650"/>
      <c r="K465" s="650"/>
      <c r="L465" s="529"/>
      <c r="M465" s="543"/>
      <c r="N465" s="543"/>
      <c r="O465" s="651">
        <f t="shared" si="1111"/>
        <v>0</v>
      </c>
      <c r="P465" s="1090">
        <f t="shared" si="1112"/>
        <v>0</v>
      </c>
      <c r="Q465" s="641">
        <f t="shared" si="1090"/>
        <v>0</v>
      </c>
      <c r="R465" s="640">
        <v>1</v>
      </c>
      <c r="S465" s="640" t="str">
        <f t="shared" si="1091"/>
        <v>BUKU KAS UMUM</v>
      </c>
      <c r="T465" s="641">
        <f t="shared" si="1092"/>
        <v>0</v>
      </c>
      <c r="U465" s="641">
        <f t="shared" si="1093"/>
        <v>0</v>
      </c>
      <c r="V465" s="641">
        <f t="shared" si="1094"/>
        <v>0</v>
      </c>
      <c r="W465" s="1082">
        <f t="shared" si="1113"/>
        <v>0</v>
      </c>
      <c r="X465" s="641">
        <f t="shared" si="1095"/>
        <v>0</v>
      </c>
      <c r="Y465" s="640">
        <f t="shared" si="1114"/>
        <v>1</v>
      </c>
      <c r="Z465" s="640" t="str">
        <f t="shared" si="1096"/>
        <v>BUKU KAS UMUM</v>
      </c>
      <c r="AA465" s="1083">
        <f t="shared" si="1097"/>
        <v>0</v>
      </c>
      <c r="AB465" s="1055">
        <v>10</v>
      </c>
      <c r="AC465" s="1056" t="str">
        <f t="shared" si="1115"/>
        <v>BUKU PEMBANTU PAJAK UP &amp; LS</v>
      </c>
      <c r="AD465" s="1057">
        <f t="shared" si="1116"/>
        <v>0</v>
      </c>
      <c r="AE465" s="1057">
        <f t="shared" si="1117"/>
        <v>0</v>
      </c>
      <c r="AF465" s="1057">
        <f t="shared" si="1118"/>
        <v>0</v>
      </c>
      <c r="AG465" s="1057">
        <f t="shared" si="1119"/>
        <v>0</v>
      </c>
      <c r="AH465" s="1057">
        <f t="shared" si="1120"/>
        <v>0</v>
      </c>
      <c r="AI465" s="1058">
        <f t="shared" si="1079"/>
        <v>10</v>
      </c>
      <c r="AJ465" s="1058" t="str">
        <f t="shared" si="1121"/>
        <v>BUKU PEMBANTU PAJAK UP &amp; LS</v>
      </c>
      <c r="AK465" s="1059">
        <f t="shared" si="1098"/>
        <v>0</v>
      </c>
      <c r="AL465" s="1014">
        <v>2</v>
      </c>
      <c r="AM465" s="1015" t="str">
        <f t="shared" si="1122"/>
        <v>BUKU PEMBANTU KAS TUNAI</v>
      </c>
      <c r="AN465" s="1016">
        <f t="shared" si="1099"/>
        <v>0</v>
      </c>
      <c r="AO465" s="1015">
        <f t="shared" si="1080"/>
        <v>2</v>
      </c>
      <c r="AP465" s="1015" t="str">
        <f t="shared" si="1123"/>
        <v>BUKU PEMBANTU KAS TUNAI</v>
      </c>
      <c r="AQ465" s="1017">
        <f t="shared" si="1074"/>
        <v>0</v>
      </c>
      <c r="AR465" s="979">
        <v>3</v>
      </c>
      <c r="AS465" s="980" t="str">
        <f t="shared" si="1124"/>
        <v>BUKU PEMBANTU BANK</v>
      </c>
      <c r="AT465" s="981">
        <f t="shared" si="1100"/>
        <v>0</v>
      </c>
      <c r="AU465" s="981">
        <f t="shared" si="1101"/>
        <v>0</v>
      </c>
      <c r="AV465" s="982">
        <f t="shared" si="1125"/>
        <v>0</v>
      </c>
      <c r="AW465" s="983">
        <f t="shared" si="1081"/>
        <v>3</v>
      </c>
      <c r="AX465" s="980" t="str">
        <f t="shared" si="1126"/>
        <v>BUKU PEMBANTU BANK</v>
      </c>
      <c r="AY465" s="984">
        <f t="shared" si="1102"/>
        <v>0</v>
      </c>
      <c r="AZ465" s="702">
        <v>4</v>
      </c>
      <c r="BA465" s="649" t="str">
        <f t="shared" si="1127"/>
        <v>BUKU PEMBANTU BPP</v>
      </c>
      <c r="BB465" s="651">
        <f t="shared" si="1075"/>
        <v>0</v>
      </c>
      <c r="BC465" s="650">
        <f t="shared" si="1082"/>
        <v>4</v>
      </c>
      <c r="BD465" s="649" t="str">
        <f t="shared" si="1128"/>
        <v>BUKU PEMBANTU BPP</v>
      </c>
      <c r="BE465" s="709">
        <f t="shared" si="1076"/>
        <v>0</v>
      </c>
      <c r="BF465" s="944">
        <v>5</v>
      </c>
      <c r="BG465" s="945" t="str">
        <f t="shared" si="1129"/>
        <v>BUKU PEMBANTU UANG PERSEDIAAN</v>
      </c>
      <c r="BH465" s="946">
        <f t="shared" si="1103"/>
        <v>0</v>
      </c>
      <c r="BI465" s="945">
        <f t="shared" si="1083"/>
        <v>5</v>
      </c>
      <c r="BJ465" s="947" t="str">
        <f t="shared" si="1130"/>
        <v>BUKU PEMBANTU UANG PERSEDIAAN</v>
      </c>
      <c r="BK465" s="948">
        <f t="shared" si="1077"/>
        <v>0</v>
      </c>
      <c r="BL465" s="909">
        <v>6</v>
      </c>
      <c r="BM465" s="910" t="str">
        <f t="shared" si="1131"/>
        <v>BUKU PEMBANTU LS BENDAHARA</v>
      </c>
      <c r="BN465" s="911">
        <f t="shared" si="1104"/>
        <v>0</v>
      </c>
      <c r="BO465" s="910">
        <f t="shared" si="1084"/>
        <v>6</v>
      </c>
      <c r="BP465" s="912" t="str">
        <f t="shared" si="1132"/>
        <v>BUKU PEMBANTU LS BENDAHARA</v>
      </c>
      <c r="BQ465" s="913">
        <f t="shared" si="1105"/>
        <v>0</v>
      </c>
      <c r="BR465" s="702">
        <v>7</v>
      </c>
      <c r="BS465" s="650" t="str">
        <f t="shared" si="1133"/>
        <v>BUKU PEMBANTU UANG MUKA PERJADIN</v>
      </c>
      <c r="BT465" s="651">
        <f t="shared" si="1106"/>
        <v>0</v>
      </c>
      <c r="BU465" s="650">
        <f t="shared" si="1085"/>
        <v>7</v>
      </c>
      <c r="BV465" s="649" t="str">
        <f t="shared" si="1134"/>
        <v>BUKU PEMBANTU UANG MUKA PERJADIN</v>
      </c>
      <c r="BW465" s="709">
        <f t="shared" si="1107"/>
        <v>0</v>
      </c>
      <c r="BX465" s="873">
        <v>8</v>
      </c>
      <c r="BY465" s="874" t="str">
        <f t="shared" si="1135"/>
        <v>BUKU PEMBANTU PAJAK UP</v>
      </c>
      <c r="BZ465" s="875">
        <f t="shared" si="1073"/>
        <v>0</v>
      </c>
      <c r="CA465" s="876">
        <f t="shared" si="1086"/>
        <v>8</v>
      </c>
      <c r="CB465" s="874" t="str">
        <f t="shared" si="1136"/>
        <v>BUKU PEMBANTU PAJAK UP</v>
      </c>
      <c r="CC465" s="877">
        <f t="shared" si="1078"/>
        <v>0</v>
      </c>
      <c r="CD465" s="805">
        <v>9</v>
      </c>
      <c r="CE465" s="806" t="str">
        <f t="shared" si="1137"/>
        <v>BUKU PEMBANTU BUNGA REKENING</v>
      </c>
      <c r="CF465" s="807">
        <f t="shared" si="1108"/>
        <v>0</v>
      </c>
      <c r="CG465" s="806">
        <f t="shared" si="1087"/>
        <v>9</v>
      </c>
      <c r="CH465" s="806" t="str">
        <f t="shared" si="1138"/>
        <v>BUKU PEMBANTU BUNGA REKENING</v>
      </c>
      <c r="CI465" s="808">
        <f t="shared" si="1109"/>
        <v>0</v>
      </c>
      <c r="CJ465" s="835">
        <v>10</v>
      </c>
      <c r="CK465" s="836" t="str">
        <f t="shared" si="1139"/>
        <v>BUKU PEMBANTU PAJAK UP &amp; LS</v>
      </c>
      <c r="CL465" s="837">
        <f t="shared" si="1140"/>
        <v>0</v>
      </c>
      <c r="CM465" s="836">
        <f t="shared" si="1088"/>
        <v>10</v>
      </c>
      <c r="CN465" s="836" t="str">
        <f t="shared" si="1141"/>
        <v>BUKU PEMBANTU PAJAK UP &amp; LS</v>
      </c>
      <c r="CO465" s="838">
        <f t="shared" si="1142"/>
        <v>0</v>
      </c>
      <c r="CP465" s="786">
        <f t="shared" si="1143"/>
        <v>0</v>
      </c>
      <c r="CQ465" s="787">
        <f t="shared" si="1144"/>
        <v>0</v>
      </c>
      <c r="CR465" s="782">
        <f t="shared" si="1145"/>
        <v>0</v>
      </c>
      <c r="CS465" s="733">
        <v>11</v>
      </c>
      <c r="CT465" s="734" t="str">
        <f t="shared" si="1146"/>
        <v>BUKU PENGESAHAN BELANJA</v>
      </c>
      <c r="CU465" s="735">
        <f t="shared" si="1147"/>
        <v>0</v>
      </c>
      <c r="CV465" s="734">
        <f t="shared" si="1089"/>
        <v>11</v>
      </c>
      <c r="CW465" s="736" t="str">
        <f t="shared" si="1148"/>
        <v>BUKU PENGESAHAN BELANJA</v>
      </c>
      <c r="CX465" s="737">
        <f t="shared" si="1149"/>
        <v>0</v>
      </c>
      <c r="CY465" s="769">
        <v>12</v>
      </c>
      <c r="CZ465" s="770" t="str">
        <f t="shared" si="1110"/>
        <v>BUKU PENGEMBALIAN BELANJA</v>
      </c>
      <c r="DA465" s="771">
        <f t="shared" si="1072"/>
        <v>0</v>
      </c>
      <c r="DB465" s="770">
        <f t="shared" si="1071"/>
        <v>12</v>
      </c>
      <c r="DC465" s="770" t="str">
        <f t="shared" si="1150"/>
        <v>BUKU PENGEMBALIAN BELANJA</v>
      </c>
      <c r="DD465" s="772">
        <f t="shared" si="1151"/>
        <v>0</v>
      </c>
    </row>
    <row r="466" spans="2:108" ht="11.25" customHeight="1" x14ac:dyDescent="0.2">
      <c r="B466" s="63"/>
      <c r="C466" s="690"/>
      <c r="D466" s="540"/>
      <c r="E466" s="650"/>
      <c r="F466" s="541"/>
      <c r="G466" s="649"/>
      <c r="H466" s="650"/>
      <c r="I466" s="542"/>
      <c r="J466" s="650"/>
      <c r="K466" s="650"/>
      <c r="L466" s="529"/>
      <c r="M466" s="543"/>
      <c r="N466" s="543"/>
      <c r="O466" s="651">
        <f t="shared" si="1111"/>
        <v>0</v>
      </c>
      <c r="P466" s="1090">
        <f t="shared" si="1112"/>
        <v>0</v>
      </c>
      <c r="Q466" s="641">
        <f t="shared" si="1090"/>
        <v>0</v>
      </c>
      <c r="R466" s="640">
        <v>1</v>
      </c>
      <c r="S466" s="640" t="str">
        <f t="shared" si="1091"/>
        <v>BUKU KAS UMUM</v>
      </c>
      <c r="T466" s="641">
        <f t="shared" si="1092"/>
        <v>0</v>
      </c>
      <c r="U466" s="641">
        <f t="shared" si="1093"/>
        <v>0</v>
      </c>
      <c r="V466" s="641">
        <f t="shared" si="1094"/>
        <v>0</v>
      </c>
      <c r="W466" s="1082">
        <f t="shared" si="1113"/>
        <v>0</v>
      </c>
      <c r="X466" s="641">
        <f t="shared" si="1095"/>
        <v>0</v>
      </c>
      <c r="Y466" s="640">
        <f t="shared" si="1114"/>
        <v>1</v>
      </c>
      <c r="Z466" s="640" t="str">
        <f t="shared" si="1096"/>
        <v>BUKU KAS UMUM</v>
      </c>
      <c r="AA466" s="1083">
        <f t="shared" si="1097"/>
        <v>0</v>
      </c>
      <c r="AB466" s="1055">
        <v>10</v>
      </c>
      <c r="AC466" s="1056" t="str">
        <f t="shared" si="1115"/>
        <v>BUKU PEMBANTU PAJAK UP &amp; LS</v>
      </c>
      <c r="AD466" s="1057">
        <f t="shared" si="1116"/>
        <v>0</v>
      </c>
      <c r="AE466" s="1057">
        <f t="shared" si="1117"/>
        <v>0</v>
      </c>
      <c r="AF466" s="1057">
        <f t="shared" si="1118"/>
        <v>0</v>
      </c>
      <c r="AG466" s="1057">
        <f t="shared" si="1119"/>
        <v>0</v>
      </c>
      <c r="AH466" s="1057">
        <f t="shared" si="1120"/>
        <v>0</v>
      </c>
      <c r="AI466" s="1058">
        <f t="shared" si="1079"/>
        <v>10</v>
      </c>
      <c r="AJ466" s="1058" t="str">
        <f t="shared" si="1121"/>
        <v>BUKU PEMBANTU PAJAK UP &amp; LS</v>
      </c>
      <c r="AK466" s="1059">
        <f t="shared" si="1098"/>
        <v>0</v>
      </c>
      <c r="AL466" s="1014">
        <v>2</v>
      </c>
      <c r="AM466" s="1015" t="str">
        <f t="shared" si="1122"/>
        <v>BUKU PEMBANTU KAS TUNAI</v>
      </c>
      <c r="AN466" s="1016">
        <f t="shared" si="1099"/>
        <v>0</v>
      </c>
      <c r="AO466" s="1015">
        <f t="shared" si="1080"/>
        <v>2</v>
      </c>
      <c r="AP466" s="1015" t="str">
        <f t="shared" si="1123"/>
        <v>BUKU PEMBANTU KAS TUNAI</v>
      </c>
      <c r="AQ466" s="1017">
        <f t="shared" si="1074"/>
        <v>0</v>
      </c>
      <c r="AR466" s="979">
        <v>3</v>
      </c>
      <c r="AS466" s="980" t="str">
        <f t="shared" si="1124"/>
        <v>BUKU PEMBANTU BANK</v>
      </c>
      <c r="AT466" s="981">
        <f t="shared" si="1100"/>
        <v>0</v>
      </c>
      <c r="AU466" s="981">
        <f t="shared" si="1101"/>
        <v>0</v>
      </c>
      <c r="AV466" s="982">
        <f t="shared" si="1125"/>
        <v>0</v>
      </c>
      <c r="AW466" s="983">
        <f t="shared" si="1081"/>
        <v>3</v>
      </c>
      <c r="AX466" s="980" t="str">
        <f t="shared" si="1126"/>
        <v>BUKU PEMBANTU BANK</v>
      </c>
      <c r="AY466" s="984">
        <f t="shared" si="1102"/>
        <v>0</v>
      </c>
      <c r="AZ466" s="702">
        <v>4</v>
      </c>
      <c r="BA466" s="649" t="str">
        <f t="shared" si="1127"/>
        <v>BUKU PEMBANTU BPP</v>
      </c>
      <c r="BB466" s="651">
        <f t="shared" si="1075"/>
        <v>0</v>
      </c>
      <c r="BC466" s="650">
        <f t="shared" si="1082"/>
        <v>4</v>
      </c>
      <c r="BD466" s="649" t="str">
        <f t="shared" si="1128"/>
        <v>BUKU PEMBANTU BPP</v>
      </c>
      <c r="BE466" s="709">
        <f t="shared" si="1076"/>
        <v>0</v>
      </c>
      <c r="BF466" s="944">
        <v>5</v>
      </c>
      <c r="BG466" s="945" t="str">
        <f t="shared" si="1129"/>
        <v>BUKU PEMBANTU UANG PERSEDIAAN</v>
      </c>
      <c r="BH466" s="946">
        <f t="shared" si="1103"/>
        <v>0</v>
      </c>
      <c r="BI466" s="945">
        <f t="shared" si="1083"/>
        <v>5</v>
      </c>
      <c r="BJ466" s="947" t="str">
        <f t="shared" si="1130"/>
        <v>BUKU PEMBANTU UANG PERSEDIAAN</v>
      </c>
      <c r="BK466" s="948">
        <f t="shared" si="1077"/>
        <v>0</v>
      </c>
      <c r="BL466" s="909">
        <v>6</v>
      </c>
      <c r="BM466" s="910" t="str">
        <f t="shared" si="1131"/>
        <v>BUKU PEMBANTU LS BENDAHARA</v>
      </c>
      <c r="BN466" s="911">
        <f t="shared" si="1104"/>
        <v>0</v>
      </c>
      <c r="BO466" s="910">
        <f t="shared" si="1084"/>
        <v>6</v>
      </c>
      <c r="BP466" s="912" t="str">
        <f t="shared" si="1132"/>
        <v>BUKU PEMBANTU LS BENDAHARA</v>
      </c>
      <c r="BQ466" s="913">
        <f t="shared" si="1105"/>
        <v>0</v>
      </c>
      <c r="BR466" s="702">
        <v>7</v>
      </c>
      <c r="BS466" s="650" t="str">
        <f t="shared" si="1133"/>
        <v>BUKU PEMBANTU UANG MUKA PERJADIN</v>
      </c>
      <c r="BT466" s="651">
        <f t="shared" si="1106"/>
        <v>0</v>
      </c>
      <c r="BU466" s="650">
        <f t="shared" si="1085"/>
        <v>7</v>
      </c>
      <c r="BV466" s="649" t="str">
        <f t="shared" si="1134"/>
        <v>BUKU PEMBANTU UANG MUKA PERJADIN</v>
      </c>
      <c r="BW466" s="709">
        <f t="shared" si="1107"/>
        <v>0</v>
      </c>
      <c r="BX466" s="873">
        <v>8</v>
      </c>
      <c r="BY466" s="874" t="str">
        <f t="shared" si="1135"/>
        <v>BUKU PEMBANTU PAJAK UP</v>
      </c>
      <c r="BZ466" s="875">
        <f t="shared" si="1073"/>
        <v>0</v>
      </c>
      <c r="CA466" s="876">
        <f t="shared" si="1086"/>
        <v>8</v>
      </c>
      <c r="CB466" s="874" t="str">
        <f t="shared" si="1136"/>
        <v>BUKU PEMBANTU PAJAK UP</v>
      </c>
      <c r="CC466" s="877">
        <f t="shared" si="1078"/>
        <v>0</v>
      </c>
      <c r="CD466" s="805">
        <v>9</v>
      </c>
      <c r="CE466" s="806" t="str">
        <f t="shared" si="1137"/>
        <v>BUKU PEMBANTU BUNGA REKENING</v>
      </c>
      <c r="CF466" s="807">
        <f t="shared" si="1108"/>
        <v>0</v>
      </c>
      <c r="CG466" s="806">
        <f t="shared" si="1087"/>
        <v>9</v>
      </c>
      <c r="CH466" s="806" t="str">
        <f t="shared" si="1138"/>
        <v>BUKU PEMBANTU BUNGA REKENING</v>
      </c>
      <c r="CI466" s="808">
        <f t="shared" si="1109"/>
        <v>0</v>
      </c>
      <c r="CJ466" s="835">
        <v>10</v>
      </c>
      <c r="CK466" s="836" t="str">
        <f t="shared" si="1139"/>
        <v>BUKU PEMBANTU PAJAK UP &amp; LS</v>
      </c>
      <c r="CL466" s="837">
        <f t="shared" si="1140"/>
        <v>0</v>
      </c>
      <c r="CM466" s="836">
        <f t="shared" si="1088"/>
        <v>10</v>
      </c>
      <c r="CN466" s="836" t="str">
        <f t="shared" si="1141"/>
        <v>BUKU PEMBANTU PAJAK UP &amp; LS</v>
      </c>
      <c r="CO466" s="838">
        <f t="shared" si="1142"/>
        <v>0</v>
      </c>
      <c r="CP466" s="786">
        <f t="shared" si="1143"/>
        <v>0</v>
      </c>
      <c r="CQ466" s="787">
        <f t="shared" si="1144"/>
        <v>0</v>
      </c>
      <c r="CR466" s="782">
        <f t="shared" si="1145"/>
        <v>0</v>
      </c>
      <c r="CS466" s="733">
        <v>11</v>
      </c>
      <c r="CT466" s="734" t="str">
        <f t="shared" si="1146"/>
        <v>BUKU PENGESAHAN BELANJA</v>
      </c>
      <c r="CU466" s="735">
        <f t="shared" si="1147"/>
        <v>0</v>
      </c>
      <c r="CV466" s="734">
        <f t="shared" si="1089"/>
        <v>11</v>
      </c>
      <c r="CW466" s="736" t="str">
        <f t="shared" si="1148"/>
        <v>BUKU PENGESAHAN BELANJA</v>
      </c>
      <c r="CX466" s="737">
        <f t="shared" si="1149"/>
        <v>0</v>
      </c>
      <c r="CY466" s="769">
        <v>12</v>
      </c>
      <c r="CZ466" s="770" t="str">
        <f t="shared" si="1110"/>
        <v>BUKU PENGEMBALIAN BELANJA</v>
      </c>
      <c r="DA466" s="771">
        <f t="shared" si="1072"/>
        <v>0</v>
      </c>
      <c r="DB466" s="770">
        <f t="shared" si="1071"/>
        <v>12</v>
      </c>
      <c r="DC466" s="770" t="str">
        <f t="shared" si="1150"/>
        <v>BUKU PENGEMBALIAN BELANJA</v>
      </c>
      <c r="DD466" s="772">
        <f t="shared" si="1151"/>
        <v>0</v>
      </c>
    </row>
    <row r="467" spans="2:108" ht="11.25" customHeight="1" x14ac:dyDescent="0.2">
      <c r="B467" s="63"/>
      <c r="C467" s="690"/>
      <c r="D467" s="540"/>
      <c r="E467" s="650"/>
      <c r="F467" s="541"/>
      <c r="G467" s="649"/>
      <c r="H467" s="650"/>
      <c r="I467" s="542"/>
      <c r="J467" s="650"/>
      <c r="K467" s="650"/>
      <c r="L467" s="529"/>
      <c r="M467" s="543"/>
      <c r="N467" s="543"/>
      <c r="O467" s="651">
        <f t="shared" si="1111"/>
        <v>0</v>
      </c>
      <c r="P467" s="1090">
        <f t="shared" si="1112"/>
        <v>0</v>
      </c>
      <c r="Q467" s="641">
        <f t="shared" si="1090"/>
        <v>0</v>
      </c>
      <c r="R467" s="640">
        <v>1</v>
      </c>
      <c r="S467" s="640" t="str">
        <f t="shared" si="1091"/>
        <v>BUKU KAS UMUM</v>
      </c>
      <c r="T467" s="641">
        <f t="shared" si="1092"/>
        <v>0</v>
      </c>
      <c r="U467" s="641">
        <f t="shared" si="1093"/>
        <v>0</v>
      </c>
      <c r="V467" s="641">
        <f t="shared" si="1094"/>
        <v>0</v>
      </c>
      <c r="W467" s="1082">
        <f t="shared" si="1113"/>
        <v>0</v>
      </c>
      <c r="X467" s="641">
        <f t="shared" si="1095"/>
        <v>0</v>
      </c>
      <c r="Y467" s="640">
        <f t="shared" si="1114"/>
        <v>1</v>
      </c>
      <c r="Z467" s="640" t="str">
        <f t="shared" si="1096"/>
        <v>BUKU KAS UMUM</v>
      </c>
      <c r="AA467" s="1083">
        <f t="shared" si="1097"/>
        <v>0</v>
      </c>
      <c r="AB467" s="1055">
        <v>10</v>
      </c>
      <c r="AC467" s="1056" t="str">
        <f t="shared" si="1115"/>
        <v>BUKU PEMBANTU PAJAK UP &amp; LS</v>
      </c>
      <c r="AD467" s="1057">
        <f t="shared" si="1116"/>
        <v>0</v>
      </c>
      <c r="AE467" s="1057">
        <f t="shared" si="1117"/>
        <v>0</v>
      </c>
      <c r="AF467" s="1057">
        <f t="shared" si="1118"/>
        <v>0</v>
      </c>
      <c r="AG467" s="1057">
        <f t="shared" si="1119"/>
        <v>0</v>
      </c>
      <c r="AH467" s="1057">
        <f t="shared" si="1120"/>
        <v>0</v>
      </c>
      <c r="AI467" s="1058">
        <f t="shared" si="1079"/>
        <v>10</v>
      </c>
      <c r="AJ467" s="1058" t="str">
        <f t="shared" si="1121"/>
        <v>BUKU PEMBANTU PAJAK UP &amp; LS</v>
      </c>
      <c r="AK467" s="1059">
        <f t="shared" si="1098"/>
        <v>0</v>
      </c>
      <c r="AL467" s="1014">
        <v>2</v>
      </c>
      <c r="AM467" s="1015" t="str">
        <f t="shared" si="1122"/>
        <v>BUKU PEMBANTU KAS TUNAI</v>
      </c>
      <c r="AN467" s="1016">
        <f t="shared" si="1099"/>
        <v>0</v>
      </c>
      <c r="AO467" s="1015">
        <f t="shared" si="1080"/>
        <v>2</v>
      </c>
      <c r="AP467" s="1015" t="str">
        <f t="shared" si="1123"/>
        <v>BUKU PEMBANTU KAS TUNAI</v>
      </c>
      <c r="AQ467" s="1017">
        <f t="shared" si="1074"/>
        <v>0</v>
      </c>
      <c r="AR467" s="979">
        <v>3</v>
      </c>
      <c r="AS467" s="980" t="str">
        <f t="shared" si="1124"/>
        <v>BUKU PEMBANTU BANK</v>
      </c>
      <c r="AT467" s="981">
        <f t="shared" si="1100"/>
        <v>0</v>
      </c>
      <c r="AU467" s="981">
        <f t="shared" si="1101"/>
        <v>0</v>
      </c>
      <c r="AV467" s="982">
        <f t="shared" si="1125"/>
        <v>0</v>
      </c>
      <c r="AW467" s="983">
        <f t="shared" si="1081"/>
        <v>3</v>
      </c>
      <c r="AX467" s="980" t="str">
        <f t="shared" si="1126"/>
        <v>BUKU PEMBANTU BANK</v>
      </c>
      <c r="AY467" s="984">
        <f t="shared" si="1102"/>
        <v>0</v>
      </c>
      <c r="AZ467" s="702">
        <v>4</v>
      </c>
      <c r="BA467" s="649" t="str">
        <f t="shared" si="1127"/>
        <v>BUKU PEMBANTU BPP</v>
      </c>
      <c r="BB467" s="651">
        <f t="shared" si="1075"/>
        <v>0</v>
      </c>
      <c r="BC467" s="650">
        <f t="shared" si="1082"/>
        <v>4</v>
      </c>
      <c r="BD467" s="649" t="str">
        <f t="shared" si="1128"/>
        <v>BUKU PEMBANTU BPP</v>
      </c>
      <c r="BE467" s="709">
        <f t="shared" si="1076"/>
        <v>0</v>
      </c>
      <c r="BF467" s="944">
        <v>5</v>
      </c>
      <c r="BG467" s="945" t="str">
        <f t="shared" si="1129"/>
        <v>BUKU PEMBANTU UANG PERSEDIAAN</v>
      </c>
      <c r="BH467" s="946">
        <f t="shared" si="1103"/>
        <v>0</v>
      </c>
      <c r="BI467" s="945">
        <f t="shared" si="1083"/>
        <v>5</v>
      </c>
      <c r="BJ467" s="947" t="str">
        <f t="shared" si="1130"/>
        <v>BUKU PEMBANTU UANG PERSEDIAAN</v>
      </c>
      <c r="BK467" s="948">
        <f t="shared" si="1077"/>
        <v>0</v>
      </c>
      <c r="BL467" s="909">
        <v>6</v>
      </c>
      <c r="BM467" s="910" t="str">
        <f t="shared" si="1131"/>
        <v>BUKU PEMBANTU LS BENDAHARA</v>
      </c>
      <c r="BN467" s="911">
        <f t="shared" si="1104"/>
        <v>0</v>
      </c>
      <c r="BO467" s="910">
        <f t="shared" si="1084"/>
        <v>6</v>
      </c>
      <c r="BP467" s="912" t="str">
        <f t="shared" si="1132"/>
        <v>BUKU PEMBANTU LS BENDAHARA</v>
      </c>
      <c r="BQ467" s="913">
        <f t="shared" si="1105"/>
        <v>0</v>
      </c>
      <c r="BR467" s="702">
        <v>7</v>
      </c>
      <c r="BS467" s="650" t="str">
        <f t="shared" si="1133"/>
        <v>BUKU PEMBANTU UANG MUKA PERJADIN</v>
      </c>
      <c r="BT467" s="651">
        <f t="shared" si="1106"/>
        <v>0</v>
      </c>
      <c r="BU467" s="650">
        <f t="shared" si="1085"/>
        <v>7</v>
      </c>
      <c r="BV467" s="649" t="str">
        <f t="shared" si="1134"/>
        <v>BUKU PEMBANTU UANG MUKA PERJADIN</v>
      </c>
      <c r="BW467" s="709">
        <f t="shared" si="1107"/>
        <v>0</v>
      </c>
      <c r="BX467" s="873">
        <v>8</v>
      </c>
      <c r="BY467" s="874" t="str">
        <f t="shared" si="1135"/>
        <v>BUKU PEMBANTU PAJAK UP</v>
      </c>
      <c r="BZ467" s="875">
        <f t="shared" si="1073"/>
        <v>0</v>
      </c>
      <c r="CA467" s="876">
        <f t="shared" si="1086"/>
        <v>8</v>
      </c>
      <c r="CB467" s="874" t="str">
        <f t="shared" si="1136"/>
        <v>BUKU PEMBANTU PAJAK UP</v>
      </c>
      <c r="CC467" s="877">
        <f t="shared" si="1078"/>
        <v>0</v>
      </c>
      <c r="CD467" s="805">
        <v>9</v>
      </c>
      <c r="CE467" s="806" t="str">
        <f t="shared" si="1137"/>
        <v>BUKU PEMBANTU BUNGA REKENING</v>
      </c>
      <c r="CF467" s="807">
        <f t="shared" si="1108"/>
        <v>0</v>
      </c>
      <c r="CG467" s="806">
        <f t="shared" si="1087"/>
        <v>9</v>
      </c>
      <c r="CH467" s="806" t="str">
        <f t="shared" si="1138"/>
        <v>BUKU PEMBANTU BUNGA REKENING</v>
      </c>
      <c r="CI467" s="808">
        <f t="shared" si="1109"/>
        <v>0</v>
      </c>
      <c r="CJ467" s="835">
        <v>10</v>
      </c>
      <c r="CK467" s="836" t="str">
        <f t="shared" si="1139"/>
        <v>BUKU PEMBANTU PAJAK UP &amp; LS</v>
      </c>
      <c r="CL467" s="837">
        <f t="shared" si="1140"/>
        <v>0</v>
      </c>
      <c r="CM467" s="836">
        <f t="shared" si="1088"/>
        <v>10</v>
      </c>
      <c r="CN467" s="836" t="str">
        <f t="shared" si="1141"/>
        <v>BUKU PEMBANTU PAJAK UP &amp; LS</v>
      </c>
      <c r="CO467" s="838">
        <f t="shared" si="1142"/>
        <v>0</v>
      </c>
      <c r="CP467" s="786">
        <f t="shared" si="1143"/>
        <v>0</v>
      </c>
      <c r="CQ467" s="787">
        <f t="shared" si="1144"/>
        <v>0</v>
      </c>
      <c r="CR467" s="782">
        <f t="shared" si="1145"/>
        <v>0</v>
      </c>
      <c r="CS467" s="733">
        <v>11</v>
      </c>
      <c r="CT467" s="734" t="str">
        <f t="shared" si="1146"/>
        <v>BUKU PENGESAHAN BELANJA</v>
      </c>
      <c r="CU467" s="735">
        <f t="shared" si="1147"/>
        <v>0</v>
      </c>
      <c r="CV467" s="734">
        <f t="shared" si="1089"/>
        <v>11</v>
      </c>
      <c r="CW467" s="736" t="str">
        <f t="shared" si="1148"/>
        <v>BUKU PENGESAHAN BELANJA</v>
      </c>
      <c r="CX467" s="737">
        <f t="shared" si="1149"/>
        <v>0</v>
      </c>
      <c r="CY467" s="769">
        <v>12</v>
      </c>
      <c r="CZ467" s="770" t="str">
        <f t="shared" si="1110"/>
        <v>BUKU PENGEMBALIAN BELANJA</v>
      </c>
      <c r="DA467" s="771">
        <f t="shared" si="1072"/>
        <v>0</v>
      </c>
      <c r="DB467" s="770">
        <f t="shared" si="1071"/>
        <v>12</v>
      </c>
      <c r="DC467" s="770" t="str">
        <f t="shared" si="1150"/>
        <v>BUKU PENGEMBALIAN BELANJA</v>
      </c>
      <c r="DD467" s="772">
        <f t="shared" si="1151"/>
        <v>0</v>
      </c>
    </row>
    <row r="468" spans="2:108" ht="11.25" customHeight="1" x14ac:dyDescent="0.2">
      <c r="B468" s="63"/>
      <c r="C468" s="690"/>
      <c r="D468" s="540"/>
      <c r="E468" s="650"/>
      <c r="F468" s="541"/>
      <c r="G468" s="649"/>
      <c r="H468" s="650"/>
      <c r="I468" s="542"/>
      <c r="J468" s="650"/>
      <c r="K468" s="650"/>
      <c r="L468" s="529"/>
      <c r="M468" s="543"/>
      <c r="N468" s="543"/>
      <c r="O468" s="651">
        <f t="shared" si="1111"/>
        <v>0</v>
      </c>
      <c r="P468" s="1090">
        <f t="shared" si="1112"/>
        <v>0</v>
      </c>
      <c r="Q468" s="641">
        <f t="shared" si="1090"/>
        <v>0</v>
      </c>
      <c r="R468" s="640">
        <v>1</v>
      </c>
      <c r="S468" s="640" t="str">
        <f t="shared" si="1091"/>
        <v>BUKU KAS UMUM</v>
      </c>
      <c r="T468" s="641">
        <f t="shared" si="1092"/>
        <v>0</v>
      </c>
      <c r="U468" s="641">
        <f t="shared" si="1093"/>
        <v>0</v>
      </c>
      <c r="V468" s="641">
        <f t="shared" si="1094"/>
        <v>0</v>
      </c>
      <c r="W468" s="1082">
        <f t="shared" si="1113"/>
        <v>0</v>
      </c>
      <c r="X468" s="641">
        <f t="shared" si="1095"/>
        <v>0</v>
      </c>
      <c r="Y468" s="640">
        <f t="shared" si="1114"/>
        <v>1</v>
      </c>
      <c r="Z468" s="640" t="str">
        <f t="shared" si="1096"/>
        <v>BUKU KAS UMUM</v>
      </c>
      <c r="AA468" s="1083">
        <f t="shared" si="1097"/>
        <v>0</v>
      </c>
      <c r="AB468" s="1055">
        <v>10</v>
      </c>
      <c r="AC468" s="1056" t="str">
        <f t="shared" si="1115"/>
        <v>BUKU PEMBANTU PAJAK UP &amp; LS</v>
      </c>
      <c r="AD468" s="1057">
        <f t="shared" si="1116"/>
        <v>0</v>
      </c>
      <c r="AE468" s="1057">
        <f t="shared" si="1117"/>
        <v>0</v>
      </c>
      <c r="AF468" s="1057">
        <f t="shared" si="1118"/>
        <v>0</v>
      </c>
      <c r="AG468" s="1057">
        <f t="shared" si="1119"/>
        <v>0</v>
      </c>
      <c r="AH468" s="1057">
        <f t="shared" si="1120"/>
        <v>0</v>
      </c>
      <c r="AI468" s="1058">
        <f t="shared" si="1079"/>
        <v>10</v>
      </c>
      <c r="AJ468" s="1058" t="str">
        <f t="shared" si="1121"/>
        <v>BUKU PEMBANTU PAJAK UP &amp; LS</v>
      </c>
      <c r="AK468" s="1059">
        <f t="shared" si="1098"/>
        <v>0</v>
      </c>
      <c r="AL468" s="1014">
        <v>2</v>
      </c>
      <c r="AM468" s="1015" t="str">
        <f t="shared" si="1122"/>
        <v>BUKU PEMBANTU KAS TUNAI</v>
      </c>
      <c r="AN468" s="1016">
        <f t="shared" si="1099"/>
        <v>0</v>
      </c>
      <c r="AO468" s="1015">
        <f t="shared" si="1080"/>
        <v>2</v>
      </c>
      <c r="AP468" s="1015" t="str">
        <f t="shared" si="1123"/>
        <v>BUKU PEMBANTU KAS TUNAI</v>
      </c>
      <c r="AQ468" s="1017">
        <f t="shared" si="1074"/>
        <v>0</v>
      </c>
      <c r="AR468" s="979">
        <v>3</v>
      </c>
      <c r="AS468" s="980" t="str">
        <f t="shared" si="1124"/>
        <v>BUKU PEMBANTU BANK</v>
      </c>
      <c r="AT468" s="981">
        <f t="shared" si="1100"/>
        <v>0</v>
      </c>
      <c r="AU468" s="981">
        <f t="shared" si="1101"/>
        <v>0</v>
      </c>
      <c r="AV468" s="982">
        <f t="shared" si="1125"/>
        <v>0</v>
      </c>
      <c r="AW468" s="983">
        <f t="shared" si="1081"/>
        <v>3</v>
      </c>
      <c r="AX468" s="980" t="str">
        <f t="shared" si="1126"/>
        <v>BUKU PEMBANTU BANK</v>
      </c>
      <c r="AY468" s="984">
        <f t="shared" si="1102"/>
        <v>0</v>
      </c>
      <c r="AZ468" s="702">
        <v>4</v>
      </c>
      <c r="BA468" s="649" t="str">
        <f t="shared" si="1127"/>
        <v>BUKU PEMBANTU BPP</v>
      </c>
      <c r="BB468" s="651">
        <f t="shared" si="1075"/>
        <v>0</v>
      </c>
      <c r="BC468" s="650">
        <f t="shared" si="1082"/>
        <v>4</v>
      </c>
      <c r="BD468" s="649" t="str">
        <f t="shared" si="1128"/>
        <v>BUKU PEMBANTU BPP</v>
      </c>
      <c r="BE468" s="709">
        <f t="shared" si="1076"/>
        <v>0</v>
      </c>
      <c r="BF468" s="944">
        <v>5</v>
      </c>
      <c r="BG468" s="945" t="str">
        <f t="shared" si="1129"/>
        <v>BUKU PEMBANTU UANG PERSEDIAAN</v>
      </c>
      <c r="BH468" s="946">
        <f t="shared" si="1103"/>
        <v>0</v>
      </c>
      <c r="BI468" s="945">
        <f t="shared" si="1083"/>
        <v>5</v>
      </c>
      <c r="BJ468" s="947" t="str">
        <f t="shared" si="1130"/>
        <v>BUKU PEMBANTU UANG PERSEDIAAN</v>
      </c>
      <c r="BK468" s="948">
        <f t="shared" si="1077"/>
        <v>0</v>
      </c>
      <c r="BL468" s="909">
        <v>6</v>
      </c>
      <c r="BM468" s="910" t="str">
        <f t="shared" si="1131"/>
        <v>BUKU PEMBANTU LS BENDAHARA</v>
      </c>
      <c r="BN468" s="911">
        <f t="shared" si="1104"/>
        <v>0</v>
      </c>
      <c r="BO468" s="910">
        <f t="shared" si="1084"/>
        <v>6</v>
      </c>
      <c r="BP468" s="912" t="str">
        <f t="shared" si="1132"/>
        <v>BUKU PEMBANTU LS BENDAHARA</v>
      </c>
      <c r="BQ468" s="913">
        <f t="shared" si="1105"/>
        <v>0</v>
      </c>
      <c r="BR468" s="702">
        <v>7</v>
      </c>
      <c r="BS468" s="650" t="str">
        <f t="shared" si="1133"/>
        <v>BUKU PEMBANTU UANG MUKA PERJADIN</v>
      </c>
      <c r="BT468" s="651">
        <f t="shared" si="1106"/>
        <v>0</v>
      </c>
      <c r="BU468" s="650">
        <f t="shared" si="1085"/>
        <v>7</v>
      </c>
      <c r="BV468" s="649" t="str">
        <f t="shared" si="1134"/>
        <v>BUKU PEMBANTU UANG MUKA PERJADIN</v>
      </c>
      <c r="BW468" s="709">
        <f t="shared" si="1107"/>
        <v>0</v>
      </c>
      <c r="BX468" s="873">
        <v>8</v>
      </c>
      <c r="BY468" s="874" t="str">
        <f t="shared" si="1135"/>
        <v>BUKU PEMBANTU PAJAK UP</v>
      </c>
      <c r="BZ468" s="875">
        <f t="shared" si="1073"/>
        <v>0</v>
      </c>
      <c r="CA468" s="876">
        <f t="shared" si="1086"/>
        <v>8</v>
      </c>
      <c r="CB468" s="874" t="str">
        <f t="shared" si="1136"/>
        <v>BUKU PEMBANTU PAJAK UP</v>
      </c>
      <c r="CC468" s="877">
        <f t="shared" si="1078"/>
        <v>0</v>
      </c>
      <c r="CD468" s="805">
        <v>9</v>
      </c>
      <c r="CE468" s="806" t="str">
        <f t="shared" si="1137"/>
        <v>BUKU PEMBANTU BUNGA REKENING</v>
      </c>
      <c r="CF468" s="807">
        <f t="shared" si="1108"/>
        <v>0</v>
      </c>
      <c r="CG468" s="806">
        <f t="shared" si="1087"/>
        <v>9</v>
      </c>
      <c r="CH468" s="806" t="str">
        <f t="shared" si="1138"/>
        <v>BUKU PEMBANTU BUNGA REKENING</v>
      </c>
      <c r="CI468" s="808">
        <f t="shared" si="1109"/>
        <v>0</v>
      </c>
      <c r="CJ468" s="835">
        <v>10</v>
      </c>
      <c r="CK468" s="836" t="str">
        <f t="shared" si="1139"/>
        <v>BUKU PEMBANTU PAJAK UP &amp; LS</v>
      </c>
      <c r="CL468" s="837">
        <f t="shared" si="1140"/>
        <v>0</v>
      </c>
      <c r="CM468" s="836">
        <f t="shared" si="1088"/>
        <v>10</v>
      </c>
      <c r="CN468" s="836" t="str">
        <f t="shared" si="1141"/>
        <v>BUKU PEMBANTU PAJAK UP &amp; LS</v>
      </c>
      <c r="CO468" s="838">
        <f t="shared" si="1142"/>
        <v>0</v>
      </c>
      <c r="CP468" s="786">
        <f t="shared" si="1143"/>
        <v>0</v>
      </c>
      <c r="CQ468" s="787">
        <f t="shared" si="1144"/>
        <v>0</v>
      </c>
      <c r="CR468" s="782">
        <f t="shared" si="1145"/>
        <v>0</v>
      </c>
      <c r="CS468" s="733">
        <v>11</v>
      </c>
      <c r="CT468" s="734" t="str">
        <f t="shared" si="1146"/>
        <v>BUKU PENGESAHAN BELANJA</v>
      </c>
      <c r="CU468" s="735">
        <f t="shared" si="1147"/>
        <v>0</v>
      </c>
      <c r="CV468" s="734">
        <f t="shared" si="1089"/>
        <v>11</v>
      </c>
      <c r="CW468" s="736" t="str">
        <f t="shared" si="1148"/>
        <v>BUKU PENGESAHAN BELANJA</v>
      </c>
      <c r="CX468" s="737">
        <f t="shared" si="1149"/>
        <v>0</v>
      </c>
      <c r="CY468" s="769">
        <v>12</v>
      </c>
      <c r="CZ468" s="770" t="str">
        <f t="shared" si="1110"/>
        <v>BUKU PENGEMBALIAN BELANJA</v>
      </c>
      <c r="DA468" s="771">
        <f t="shared" si="1072"/>
        <v>0</v>
      </c>
      <c r="DB468" s="770">
        <f t="shared" si="1071"/>
        <v>12</v>
      </c>
      <c r="DC468" s="770" t="str">
        <f t="shared" si="1150"/>
        <v>BUKU PENGEMBALIAN BELANJA</v>
      </c>
      <c r="DD468" s="772">
        <f t="shared" si="1151"/>
        <v>0</v>
      </c>
    </row>
    <row r="469" spans="2:108" ht="11.25" customHeight="1" x14ac:dyDescent="0.2">
      <c r="B469" s="63"/>
      <c r="C469" s="690"/>
      <c r="D469" s="540"/>
      <c r="E469" s="650"/>
      <c r="F469" s="541"/>
      <c r="G469" s="649"/>
      <c r="H469" s="650"/>
      <c r="I469" s="542"/>
      <c r="J469" s="650"/>
      <c r="K469" s="650"/>
      <c r="L469" s="529"/>
      <c r="M469" s="543"/>
      <c r="N469" s="543"/>
      <c r="O469" s="651">
        <f t="shared" si="1111"/>
        <v>0</v>
      </c>
      <c r="P469" s="1090">
        <f t="shared" si="1112"/>
        <v>0</v>
      </c>
      <c r="Q469" s="641">
        <f t="shared" si="1090"/>
        <v>0</v>
      </c>
      <c r="R469" s="640">
        <v>1</v>
      </c>
      <c r="S469" s="640" t="str">
        <f t="shared" si="1091"/>
        <v>BUKU KAS UMUM</v>
      </c>
      <c r="T469" s="641">
        <f t="shared" si="1092"/>
        <v>0</v>
      </c>
      <c r="U469" s="641">
        <f t="shared" si="1093"/>
        <v>0</v>
      </c>
      <c r="V469" s="641">
        <f t="shared" si="1094"/>
        <v>0</v>
      </c>
      <c r="W469" s="1082">
        <f t="shared" si="1113"/>
        <v>0</v>
      </c>
      <c r="X469" s="641">
        <f t="shared" si="1095"/>
        <v>0</v>
      </c>
      <c r="Y469" s="640">
        <f t="shared" si="1114"/>
        <v>1</v>
      </c>
      <c r="Z469" s="640" t="str">
        <f t="shared" si="1096"/>
        <v>BUKU KAS UMUM</v>
      </c>
      <c r="AA469" s="1083">
        <f t="shared" si="1097"/>
        <v>0</v>
      </c>
      <c r="AB469" s="1055">
        <v>10</v>
      </c>
      <c r="AC469" s="1056" t="str">
        <f t="shared" si="1115"/>
        <v>BUKU PEMBANTU PAJAK UP &amp; LS</v>
      </c>
      <c r="AD469" s="1057">
        <f t="shared" si="1116"/>
        <v>0</v>
      </c>
      <c r="AE469" s="1057">
        <f t="shared" si="1117"/>
        <v>0</v>
      </c>
      <c r="AF469" s="1057">
        <f t="shared" si="1118"/>
        <v>0</v>
      </c>
      <c r="AG469" s="1057">
        <f t="shared" si="1119"/>
        <v>0</v>
      </c>
      <c r="AH469" s="1057">
        <f t="shared" si="1120"/>
        <v>0</v>
      </c>
      <c r="AI469" s="1058">
        <f t="shared" si="1079"/>
        <v>10</v>
      </c>
      <c r="AJ469" s="1058" t="str">
        <f t="shared" si="1121"/>
        <v>BUKU PEMBANTU PAJAK UP &amp; LS</v>
      </c>
      <c r="AK469" s="1059">
        <f t="shared" si="1098"/>
        <v>0</v>
      </c>
      <c r="AL469" s="1014">
        <v>2</v>
      </c>
      <c r="AM469" s="1015" t="str">
        <f t="shared" si="1122"/>
        <v>BUKU PEMBANTU KAS TUNAI</v>
      </c>
      <c r="AN469" s="1016">
        <f t="shared" si="1099"/>
        <v>0</v>
      </c>
      <c r="AO469" s="1015">
        <f t="shared" si="1080"/>
        <v>2</v>
      </c>
      <c r="AP469" s="1015" t="str">
        <f t="shared" si="1123"/>
        <v>BUKU PEMBANTU KAS TUNAI</v>
      </c>
      <c r="AQ469" s="1017">
        <f t="shared" si="1074"/>
        <v>0</v>
      </c>
      <c r="AR469" s="979">
        <v>3</v>
      </c>
      <c r="AS469" s="980" t="str">
        <f t="shared" si="1124"/>
        <v>BUKU PEMBANTU BANK</v>
      </c>
      <c r="AT469" s="981">
        <f t="shared" si="1100"/>
        <v>0</v>
      </c>
      <c r="AU469" s="981">
        <f t="shared" si="1101"/>
        <v>0</v>
      </c>
      <c r="AV469" s="982">
        <f t="shared" si="1125"/>
        <v>0</v>
      </c>
      <c r="AW469" s="983">
        <f t="shared" si="1081"/>
        <v>3</v>
      </c>
      <c r="AX469" s="980" t="str">
        <f t="shared" si="1126"/>
        <v>BUKU PEMBANTU BANK</v>
      </c>
      <c r="AY469" s="984">
        <f t="shared" si="1102"/>
        <v>0</v>
      </c>
      <c r="AZ469" s="702">
        <v>4</v>
      </c>
      <c r="BA469" s="649" t="str">
        <f t="shared" si="1127"/>
        <v>BUKU PEMBANTU BPP</v>
      </c>
      <c r="BB469" s="651">
        <f t="shared" si="1075"/>
        <v>0</v>
      </c>
      <c r="BC469" s="650">
        <f t="shared" si="1082"/>
        <v>4</v>
      </c>
      <c r="BD469" s="649" t="str">
        <f t="shared" si="1128"/>
        <v>BUKU PEMBANTU BPP</v>
      </c>
      <c r="BE469" s="709">
        <f t="shared" si="1076"/>
        <v>0</v>
      </c>
      <c r="BF469" s="944">
        <v>5</v>
      </c>
      <c r="BG469" s="945" t="str">
        <f t="shared" si="1129"/>
        <v>BUKU PEMBANTU UANG PERSEDIAAN</v>
      </c>
      <c r="BH469" s="946">
        <f t="shared" si="1103"/>
        <v>0</v>
      </c>
      <c r="BI469" s="945">
        <f t="shared" si="1083"/>
        <v>5</v>
      </c>
      <c r="BJ469" s="947" t="str">
        <f t="shared" si="1130"/>
        <v>BUKU PEMBANTU UANG PERSEDIAAN</v>
      </c>
      <c r="BK469" s="948">
        <f t="shared" si="1077"/>
        <v>0</v>
      </c>
      <c r="BL469" s="909">
        <v>6</v>
      </c>
      <c r="BM469" s="910" t="str">
        <f t="shared" si="1131"/>
        <v>BUKU PEMBANTU LS BENDAHARA</v>
      </c>
      <c r="BN469" s="911">
        <f t="shared" si="1104"/>
        <v>0</v>
      </c>
      <c r="BO469" s="910">
        <f t="shared" si="1084"/>
        <v>6</v>
      </c>
      <c r="BP469" s="912" t="str">
        <f t="shared" si="1132"/>
        <v>BUKU PEMBANTU LS BENDAHARA</v>
      </c>
      <c r="BQ469" s="913">
        <f t="shared" si="1105"/>
        <v>0</v>
      </c>
      <c r="BR469" s="702">
        <v>7</v>
      </c>
      <c r="BS469" s="650" t="str">
        <f t="shared" si="1133"/>
        <v>BUKU PEMBANTU UANG MUKA PERJADIN</v>
      </c>
      <c r="BT469" s="651">
        <f t="shared" si="1106"/>
        <v>0</v>
      </c>
      <c r="BU469" s="650">
        <f t="shared" si="1085"/>
        <v>7</v>
      </c>
      <c r="BV469" s="649" t="str">
        <f t="shared" si="1134"/>
        <v>BUKU PEMBANTU UANG MUKA PERJADIN</v>
      </c>
      <c r="BW469" s="709">
        <f t="shared" si="1107"/>
        <v>0</v>
      </c>
      <c r="BX469" s="873">
        <v>8</v>
      </c>
      <c r="BY469" s="874" t="str">
        <f t="shared" si="1135"/>
        <v>BUKU PEMBANTU PAJAK UP</v>
      </c>
      <c r="BZ469" s="875">
        <f t="shared" si="1073"/>
        <v>0</v>
      </c>
      <c r="CA469" s="876">
        <f t="shared" si="1086"/>
        <v>8</v>
      </c>
      <c r="CB469" s="874" t="str">
        <f t="shared" si="1136"/>
        <v>BUKU PEMBANTU PAJAK UP</v>
      </c>
      <c r="CC469" s="877">
        <f t="shared" si="1078"/>
        <v>0</v>
      </c>
      <c r="CD469" s="805">
        <v>9</v>
      </c>
      <c r="CE469" s="806" t="str">
        <f t="shared" si="1137"/>
        <v>BUKU PEMBANTU BUNGA REKENING</v>
      </c>
      <c r="CF469" s="807">
        <f t="shared" si="1108"/>
        <v>0</v>
      </c>
      <c r="CG469" s="806">
        <f t="shared" si="1087"/>
        <v>9</v>
      </c>
      <c r="CH469" s="806" t="str">
        <f t="shared" si="1138"/>
        <v>BUKU PEMBANTU BUNGA REKENING</v>
      </c>
      <c r="CI469" s="808">
        <f t="shared" si="1109"/>
        <v>0</v>
      </c>
      <c r="CJ469" s="835">
        <v>10</v>
      </c>
      <c r="CK469" s="836" t="str">
        <f t="shared" si="1139"/>
        <v>BUKU PEMBANTU PAJAK UP &amp; LS</v>
      </c>
      <c r="CL469" s="837">
        <f t="shared" si="1140"/>
        <v>0</v>
      </c>
      <c r="CM469" s="836">
        <f t="shared" si="1088"/>
        <v>10</v>
      </c>
      <c r="CN469" s="836" t="str">
        <f t="shared" si="1141"/>
        <v>BUKU PEMBANTU PAJAK UP &amp; LS</v>
      </c>
      <c r="CO469" s="838">
        <f t="shared" si="1142"/>
        <v>0</v>
      </c>
      <c r="CP469" s="786">
        <f t="shared" si="1143"/>
        <v>0</v>
      </c>
      <c r="CQ469" s="787">
        <f t="shared" si="1144"/>
        <v>0</v>
      </c>
      <c r="CR469" s="782">
        <f t="shared" si="1145"/>
        <v>0</v>
      </c>
      <c r="CS469" s="733">
        <v>11</v>
      </c>
      <c r="CT469" s="734" t="str">
        <f t="shared" si="1146"/>
        <v>BUKU PENGESAHAN BELANJA</v>
      </c>
      <c r="CU469" s="735">
        <f t="shared" si="1147"/>
        <v>0</v>
      </c>
      <c r="CV469" s="734">
        <f t="shared" si="1089"/>
        <v>11</v>
      </c>
      <c r="CW469" s="736" t="str">
        <f t="shared" si="1148"/>
        <v>BUKU PENGESAHAN BELANJA</v>
      </c>
      <c r="CX469" s="737">
        <f t="shared" si="1149"/>
        <v>0</v>
      </c>
      <c r="CY469" s="769">
        <v>12</v>
      </c>
      <c r="CZ469" s="770" t="str">
        <f t="shared" si="1110"/>
        <v>BUKU PENGEMBALIAN BELANJA</v>
      </c>
      <c r="DA469" s="771">
        <f t="shared" si="1072"/>
        <v>0</v>
      </c>
      <c r="DB469" s="770">
        <f t="shared" si="1071"/>
        <v>12</v>
      </c>
      <c r="DC469" s="770" t="str">
        <f t="shared" si="1150"/>
        <v>BUKU PENGEMBALIAN BELANJA</v>
      </c>
      <c r="DD469" s="772">
        <f t="shared" si="1151"/>
        <v>0</v>
      </c>
    </row>
    <row r="470" spans="2:108" ht="11.25" customHeight="1" x14ac:dyDescent="0.2">
      <c r="B470" s="63"/>
      <c r="C470" s="690"/>
      <c r="D470" s="540"/>
      <c r="E470" s="650"/>
      <c r="F470" s="541"/>
      <c r="G470" s="649"/>
      <c r="H470" s="650"/>
      <c r="I470" s="542"/>
      <c r="J470" s="650"/>
      <c r="K470" s="650"/>
      <c r="L470" s="529"/>
      <c r="M470" s="543"/>
      <c r="N470" s="543"/>
      <c r="O470" s="651">
        <f t="shared" si="1111"/>
        <v>0</v>
      </c>
      <c r="P470" s="1090">
        <f t="shared" si="1112"/>
        <v>0</v>
      </c>
      <c r="Q470" s="641">
        <f t="shared" si="1090"/>
        <v>0</v>
      </c>
      <c r="R470" s="640">
        <v>1</v>
      </c>
      <c r="S470" s="640" t="str">
        <f t="shared" si="1091"/>
        <v>BUKU KAS UMUM</v>
      </c>
      <c r="T470" s="641">
        <f t="shared" si="1092"/>
        <v>0</v>
      </c>
      <c r="U470" s="641">
        <f t="shared" si="1093"/>
        <v>0</v>
      </c>
      <c r="V470" s="641">
        <f t="shared" si="1094"/>
        <v>0</v>
      </c>
      <c r="W470" s="1082">
        <f t="shared" si="1113"/>
        <v>0</v>
      </c>
      <c r="X470" s="641">
        <f t="shared" si="1095"/>
        <v>0</v>
      </c>
      <c r="Y470" s="640">
        <f t="shared" si="1114"/>
        <v>1</v>
      </c>
      <c r="Z470" s="640" t="str">
        <f t="shared" si="1096"/>
        <v>BUKU KAS UMUM</v>
      </c>
      <c r="AA470" s="1083">
        <f t="shared" si="1097"/>
        <v>0</v>
      </c>
      <c r="AB470" s="1055">
        <v>10</v>
      </c>
      <c r="AC470" s="1056" t="str">
        <f t="shared" si="1115"/>
        <v>BUKU PEMBANTU PAJAK UP &amp; LS</v>
      </c>
      <c r="AD470" s="1057">
        <f t="shared" si="1116"/>
        <v>0</v>
      </c>
      <c r="AE470" s="1057">
        <f t="shared" si="1117"/>
        <v>0</v>
      </c>
      <c r="AF470" s="1057">
        <f t="shared" si="1118"/>
        <v>0</v>
      </c>
      <c r="AG470" s="1057">
        <f t="shared" si="1119"/>
        <v>0</v>
      </c>
      <c r="AH470" s="1057">
        <f t="shared" si="1120"/>
        <v>0</v>
      </c>
      <c r="AI470" s="1058">
        <f t="shared" si="1079"/>
        <v>10</v>
      </c>
      <c r="AJ470" s="1058" t="str">
        <f t="shared" si="1121"/>
        <v>BUKU PEMBANTU PAJAK UP &amp; LS</v>
      </c>
      <c r="AK470" s="1059">
        <f t="shared" si="1098"/>
        <v>0</v>
      </c>
      <c r="AL470" s="1014">
        <v>2</v>
      </c>
      <c r="AM470" s="1015" t="str">
        <f t="shared" si="1122"/>
        <v>BUKU PEMBANTU KAS TUNAI</v>
      </c>
      <c r="AN470" s="1016">
        <f t="shared" si="1099"/>
        <v>0</v>
      </c>
      <c r="AO470" s="1015">
        <f t="shared" si="1080"/>
        <v>2</v>
      </c>
      <c r="AP470" s="1015" t="str">
        <f t="shared" si="1123"/>
        <v>BUKU PEMBANTU KAS TUNAI</v>
      </c>
      <c r="AQ470" s="1017">
        <f t="shared" si="1074"/>
        <v>0</v>
      </c>
      <c r="AR470" s="979">
        <v>3</v>
      </c>
      <c r="AS470" s="980" t="str">
        <f t="shared" si="1124"/>
        <v>BUKU PEMBANTU BANK</v>
      </c>
      <c r="AT470" s="981">
        <f t="shared" si="1100"/>
        <v>0</v>
      </c>
      <c r="AU470" s="981">
        <f t="shared" si="1101"/>
        <v>0</v>
      </c>
      <c r="AV470" s="982">
        <f t="shared" si="1125"/>
        <v>0</v>
      </c>
      <c r="AW470" s="983">
        <f t="shared" si="1081"/>
        <v>3</v>
      </c>
      <c r="AX470" s="980" t="str">
        <f t="shared" si="1126"/>
        <v>BUKU PEMBANTU BANK</v>
      </c>
      <c r="AY470" s="984">
        <f t="shared" si="1102"/>
        <v>0</v>
      </c>
      <c r="AZ470" s="702">
        <v>4</v>
      </c>
      <c r="BA470" s="649" t="str">
        <f t="shared" si="1127"/>
        <v>BUKU PEMBANTU BPP</v>
      </c>
      <c r="BB470" s="651">
        <f t="shared" si="1075"/>
        <v>0</v>
      </c>
      <c r="BC470" s="650">
        <f t="shared" si="1082"/>
        <v>4</v>
      </c>
      <c r="BD470" s="649" t="str">
        <f t="shared" si="1128"/>
        <v>BUKU PEMBANTU BPP</v>
      </c>
      <c r="BE470" s="709">
        <f t="shared" si="1076"/>
        <v>0</v>
      </c>
      <c r="BF470" s="944">
        <v>5</v>
      </c>
      <c r="BG470" s="945" t="str">
        <f t="shared" si="1129"/>
        <v>BUKU PEMBANTU UANG PERSEDIAAN</v>
      </c>
      <c r="BH470" s="946">
        <f t="shared" si="1103"/>
        <v>0</v>
      </c>
      <c r="BI470" s="945">
        <f t="shared" si="1083"/>
        <v>5</v>
      </c>
      <c r="BJ470" s="947" t="str">
        <f t="shared" si="1130"/>
        <v>BUKU PEMBANTU UANG PERSEDIAAN</v>
      </c>
      <c r="BK470" s="948">
        <f t="shared" si="1077"/>
        <v>0</v>
      </c>
      <c r="BL470" s="909">
        <v>6</v>
      </c>
      <c r="BM470" s="910" t="str">
        <f t="shared" si="1131"/>
        <v>BUKU PEMBANTU LS BENDAHARA</v>
      </c>
      <c r="BN470" s="911">
        <f t="shared" si="1104"/>
        <v>0</v>
      </c>
      <c r="BO470" s="910">
        <f t="shared" si="1084"/>
        <v>6</v>
      </c>
      <c r="BP470" s="912" t="str">
        <f t="shared" si="1132"/>
        <v>BUKU PEMBANTU LS BENDAHARA</v>
      </c>
      <c r="BQ470" s="913">
        <f t="shared" si="1105"/>
        <v>0</v>
      </c>
      <c r="BR470" s="702">
        <v>7</v>
      </c>
      <c r="BS470" s="650" t="str">
        <f t="shared" si="1133"/>
        <v>BUKU PEMBANTU UANG MUKA PERJADIN</v>
      </c>
      <c r="BT470" s="651">
        <f t="shared" si="1106"/>
        <v>0</v>
      </c>
      <c r="BU470" s="650">
        <f t="shared" si="1085"/>
        <v>7</v>
      </c>
      <c r="BV470" s="649" t="str">
        <f t="shared" si="1134"/>
        <v>BUKU PEMBANTU UANG MUKA PERJADIN</v>
      </c>
      <c r="BW470" s="709">
        <f t="shared" si="1107"/>
        <v>0</v>
      </c>
      <c r="BX470" s="873">
        <v>8</v>
      </c>
      <c r="BY470" s="874" t="str">
        <f t="shared" si="1135"/>
        <v>BUKU PEMBANTU PAJAK UP</v>
      </c>
      <c r="BZ470" s="875">
        <f t="shared" si="1073"/>
        <v>0</v>
      </c>
      <c r="CA470" s="876">
        <f t="shared" si="1086"/>
        <v>8</v>
      </c>
      <c r="CB470" s="874" t="str">
        <f t="shared" si="1136"/>
        <v>BUKU PEMBANTU PAJAK UP</v>
      </c>
      <c r="CC470" s="877">
        <f t="shared" si="1078"/>
        <v>0</v>
      </c>
      <c r="CD470" s="805">
        <v>9</v>
      </c>
      <c r="CE470" s="806" t="str">
        <f t="shared" si="1137"/>
        <v>BUKU PEMBANTU BUNGA REKENING</v>
      </c>
      <c r="CF470" s="807">
        <f t="shared" si="1108"/>
        <v>0</v>
      </c>
      <c r="CG470" s="806">
        <f t="shared" si="1087"/>
        <v>9</v>
      </c>
      <c r="CH470" s="806" t="str">
        <f t="shared" si="1138"/>
        <v>BUKU PEMBANTU BUNGA REKENING</v>
      </c>
      <c r="CI470" s="808">
        <f t="shared" si="1109"/>
        <v>0</v>
      </c>
      <c r="CJ470" s="835">
        <v>10</v>
      </c>
      <c r="CK470" s="836" t="str">
        <f t="shared" si="1139"/>
        <v>BUKU PEMBANTU PAJAK UP &amp; LS</v>
      </c>
      <c r="CL470" s="837">
        <f t="shared" si="1140"/>
        <v>0</v>
      </c>
      <c r="CM470" s="836">
        <f t="shared" si="1088"/>
        <v>10</v>
      </c>
      <c r="CN470" s="836" t="str">
        <f t="shared" si="1141"/>
        <v>BUKU PEMBANTU PAJAK UP &amp; LS</v>
      </c>
      <c r="CO470" s="838">
        <f t="shared" si="1142"/>
        <v>0</v>
      </c>
      <c r="CP470" s="786">
        <f t="shared" si="1143"/>
        <v>0</v>
      </c>
      <c r="CQ470" s="787">
        <f t="shared" si="1144"/>
        <v>0</v>
      </c>
      <c r="CR470" s="782">
        <f t="shared" si="1145"/>
        <v>0</v>
      </c>
      <c r="CS470" s="733">
        <v>11</v>
      </c>
      <c r="CT470" s="734" t="str">
        <f t="shared" si="1146"/>
        <v>BUKU PENGESAHAN BELANJA</v>
      </c>
      <c r="CU470" s="735">
        <f t="shared" si="1147"/>
        <v>0</v>
      </c>
      <c r="CV470" s="734">
        <f t="shared" si="1089"/>
        <v>11</v>
      </c>
      <c r="CW470" s="736" t="str">
        <f t="shared" si="1148"/>
        <v>BUKU PENGESAHAN BELANJA</v>
      </c>
      <c r="CX470" s="737">
        <f t="shared" si="1149"/>
        <v>0</v>
      </c>
      <c r="CY470" s="769">
        <v>12</v>
      </c>
      <c r="CZ470" s="770" t="str">
        <f t="shared" si="1110"/>
        <v>BUKU PENGEMBALIAN BELANJA</v>
      </c>
      <c r="DA470" s="771">
        <f t="shared" si="1072"/>
        <v>0</v>
      </c>
      <c r="DB470" s="770">
        <f t="shared" si="1071"/>
        <v>12</v>
      </c>
      <c r="DC470" s="770" t="str">
        <f t="shared" si="1150"/>
        <v>BUKU PENGEMBALIAN BELANJA</v>
      </c>
      <c r="DD470" s="772">
        <f t="shared" si="1151"/>
        <v>0</v>
      </c>
    </row>
    <row r="471" spans="2:108" ht="11.25" customHeight="1" x14ac:dyDescent="0.2">
      <c r="B471" s="63"/>
      <c r="C471" s="690"/>
      <c r="D471" s="540"/>
      <c r="E471" s="650"/>
      <c r="F471" s="541"/>
      <c r="G471" s="649"/>
      <c r="H471" s="650"/>
      <c r="I471" s="542"/>
      <c r="J471" s="650"/>
      <c r="K471" s="650"/>
      <c r="L471" s="529"/>
      <c r="M471" s="543"/>
      <c r="N471" s="543"/>
      <c r="O471" s="651">
        <f t="shared" si="1111"/>
        <v>0</v>
      </c>
      <c r="P471" s="1090">
        <f t="shared" si="1112"/>
        <v>0</v>
      </c>
      <c r="Q471" s="641">
        <f t="shared" si="1090"/>
        <v>0</v>
      </c>
      <c r="R471" s="640">
        <v>1</v>
      </c>
      <c r="S471" s="640" t="str">
        <f t="shared" si="1091"/>
        <v>BUKU KAS UMUM</v>
      </c>
      <c r="T471" s="641">
        <f t="shared" si="1092"/>
        <v>0</v>
      </c>
      <c r="U471" s="641">
        <f t="shared" si="1093"/>
        <v>0</v>
      </c>
      <c r="V471" s="641">
        <f t="shared" si="1094"/>
        <v>0</v>
      </c>
      <c r="W471" s="1082">
        <f t="shared" si="1113"/>
        <v>0</v>
      </c>
      <c r="X471" s="641">
        <f t="shared" si="1095"/>
        <v>0</v>
      </c>
      <c r="Y471" s="640">
        <f t="shared" si="1114"/>
        <v>1</v>
      </c>
      <c r="Z471" s="640" t="str">
        <f t="shared" si="1096"/>
        <v>BUKU KAS UMUM</v>
      </c>
      <c r="AA471" s="1083">
        <f t="shared" si="1097"/>
        <v>0</v>
      </c>
      <c r="AB471" s="1055">
        <v>10</v>
      </c>
      <c r="AC471" s="1056" t="str">
        <f t="shared" si="1115"/>
        <v>BUKU PEMBANTU PAJAK UP &amp; LS</v>
      </c>
      <c r="AD471" s="1057">
        <f t="shared" si="1116"/>
        <v>0</v>
      </c>
      <c r="AE471" s="1057">
        <f t="shared" si="1117"/>
        <v>0</v>
      </c>
      <c r="AF471" s="1057">
        <f t="shared" si="1118"/>
        <v>0</v>
      </c>
      <c r="AG471" s="1057">
        <f t="shared" si="1119"/>
        <v>0</v>
      </c>
      <c r="AH471" s="1057">
        <f t="shared" si="1120"/>
        <v>0</v>
      </c>
      <c r="AI471" s="1058">
        <f t="shared" si="1079"/>
        <v>10</v>
      </c>
      <c r="AJ471" s="1058" t="str">
        <f t="shared" si="1121"/>
        <v>BUKU PEMBANTU PAJAK UP &amp; LS</v>
      </c>
      <c r="AK471" s="1059">
        <f t="shared" si="1098"/>
        <v>0</v>
      </c>
      <c r="AL471" s="1014">
        <v>2</v>
      </c>
      <c r="AM471" s="1015" t="str">
        <f t="shared" si="1122"/>
        <v>BUKU PEMBANTU KAS TUNAI</v>
      </c>
      <c r="AN471" s="1016">
        <f t="shared" si="1099"/>
        <v>0</v>
      </c>
      <c r="AO471" s="1015">
        <f t="shared" si="1080"/>
        <v>2</v>
      </c>
      <c r="AP471" s="1015" t="str">
        <f t="shared" si="1123"/>
        <v>BUKU PEMBANTU KAS TUNAI</v>
      </c>
      <c r="AQ471" s="1017">
        <f t="shared" si="1074"/>
        <v>0</v>
      </c>
      <c r="AR471" s="979">
        <v>3</v>
      </c>
      <c r="AS471" s="980" t="str">
        <f t="shared" si="1124"/>
        <v>BUKU PEMBANTU BANK</v>
      </c>
      <c r="AT471" s="981">
        <f t="shared" si="1100"/>
        <v>0</v>
      </c>
      <c r="AU471" s="981">
        <f t="shared" si="1101"/>
        <v>0</v>
      </c>
      <c r="AV471" s="982">
        <f t="shared" si="1125"/>
        <v>0</v>
      </c>
      <c r="AW471" s="983">
        <f t="shared" si="1081"/>
        <v>3</v>
      </c>
      <c r="AX471" s="980" t="str">
        <f t="shared" si="1126"/>
        <v>BUKU PEMBANTU BANK</v>
      </c>
      <c r="AY471" s="984">
        <f t="shared" si="1102"/>
        <v>0</v>
      </c>
      <c r="AZ471" s="702">
        <v>4</v>
      </c>
      <c r="BA471" s="649" t="str">
        <f t="shared" si="1127"/>
        <v>BUKU PEMBANTU BPP</v>
      </c>
      <c r="BB471" s="651">
        <f t="shared" si="1075"/>
        <v>0</v>
      </c>
      <c r="BC471" s="650">
        <f t="shared" si="1082"/>
        <v>4</v>
      </c>
      <c r="BD471" s="649" t="str">
        <f t="shared" si="1128"/>
        <v>BUKU PEMBANTU BPP</v>
      </c>
      <c r="BE471" s="709">
        <f t="shared" si="1076"/>
        <v>0</v>
      </c>
      <c r="BF471" s="944">
        <v>5</v>
      </c>
      <c r="BG471" s="945" t="str">
        <f t="shared" si="1129"/>
        <v>BUKU PEMBANTU UANG PERSEDIAAN</v>
      </c>
      <c r="BH471" s="946">
        <f t="shared" si="1103"/>
        <v>0</v>
      </c>
      <c r="BI471" s="945">
        <f t="shared" si="1083"/>
        <v>5</v>
      </c>
      <c r="BJ471" s="947" t="str">
        <f t="shared" si="1130"/>
        <v>BUKU PEMBANTU UANG PERSEDIAAN</v>
      </c>
      <c r="BK471" s="948">
        <f t="shared" si="1077"/>
        <v>0</v>
      </c>
      <c r="BL471" s="909">
        <v>6</v>
      </c>
      <c r="BM471" s="910" t="str">
        <f t="shared" si="1131"/>
        <v>BUKU PEMBANTU LS BENDAHARA</v>
      </c>
      <c r="BN471" s="911">
        <f t="shared" si="1104"/>
        <v>0</v>
      </c>
      <c r="BO471" s="910">
        <f t="shared" si="1084"/>
        <v>6</v>
      </c>
      <c r="BP471" s="912" t="str">
        <f t="shared" si="1132"/>
        <v>BUKU PEMBANTU LS BENDAHARA</v>
      </c>
      <c r="BQ471" s="913">
        <f t="shared" si="1105"/>
        <v>0</v>
      </c>
      <c r="BR471" s="702">
        <v>7</v>
      </c>
      <c r="BS471" s="650" t="str">
        <f t="shared" si="1133"/>
        <v>BUKU PEMBANTU UANG MUKA PERJADIN</v>
      </c>
      <c r="BT471" s="651">
        <f t="shared" si="1106"/>
        <v>0</v>
      </c>
      <c r="BU471" s="650">
        <f t="shared" si="1085"/>
        <v>7</v>
      </c>
      <c r="BV471" s="649" t="str">
        <f t="shared" si="1134"/>
        <v>BUKU PEMBANTU UANG MUKA PERJADIN</v>
      </c>
      <c r="BW471" s="709">
        <f t="shared" si="1107"/>
        <v>0</v>
      </c>
      <c r="BX471" s="873">
        <v>8</v>
      </c>
      <c r="BY471" s="874" t="str">
        <f t="shared" si="1135"/>
        <v>BUKU PEMBANTU PAJAK UP</v>
      </c>
      <c r="BZ471" s="875">
        <f t="shared" si="1073"/>
        <v>0</v>
      </c>
      <c r="CA471" s="876">
        <f t="shared" si="1086"/>
        <v>8</v>
      </c>
      <c r="CB471" s="874" t="str">
        <f t="shared" si="1136"/>
        <v>BUKU PEMBANTU PAJAK UP</v>
      </c>
      <c r="CC471" s="877">
        <f t="shared" si="1078"/>
        <v>0</v>
      </c>
      <c r="CD471" s="805">
        <v>9</v>
      </c>
      <c r="CE471" s="806" t="str">
        <f t="shared" si="1137"/>
        <v>BUKU PEMBANTU BUNGA REKENING</v>
      </c>
      <c r="CF471" s="807">
        <f t="shared" si="1108"/>
        <v>0</v>
      </c>
      <c r="CG471" s="806">
        <f t="shared" si="1087"/>
        <v>9</v>
      </c>
      <c r="CH471" s="806" t="str">
        <f t="shared" si="1138"/>
        <v>BUKU PEMBANTU BUNGA REKENING</v>
      </c>
      <c r="CI471" s="808">
        <f t="shared" si="1109"/>
        <v>0</v>
      </c>
      <c r="CJ471" s="835">
        <v>10</v>
      </c>
      <c r="CK471" s="836" t="str">
        <f t="shared" si="1139"/>
        <v>BUKU PEMBANTU PAJAK UP &amp; LS</v>
      </c>
      <c r="CL471" s="837">
        <f t="shared" si="1140"/>
        <v>0</v>
      </c>
      <c r="CM471" s="836">
        <f t="shared" si="1088"/>
        <v>10</v>
      </c>
      <c r="CN471" s="836" t="str">
        <f t="shared" si="1141"/>
        <v>BUKU PEMBANTU PAJAK UP &amp; LS</v>
      </c>
      <c r="CO471" s="838">
        <f t="shared" si="1142"/>
        <v>0</v>
      </c>
      <c r="CP471" s="786">
        <f t="shared" si="1143"/>
        <v>0</v>
      </c>
      <c r="CQ471" s="787">
        <f t="shared" si="1144"/>
        <v>0</v>
      </c>
      <c r="CR471" s="782">
        <f t="shared" si="1145"/>
        <v>0</v>
      </c>
      <c r="CS471" s="733">
        <v>11</v>
      </c>
      <c r="CT471" s="734" t="str">
        <f t="shared" si="1146"/>
        <v>BUKU PENGESAHAN BELANJA</v>
      </c>
      <c r="CU471" s="735">
        <f t="shared" si="1147"/>
        <v>0</v>
      </c>
      <c r="CV471" s="734">
        <f t="shared" si="1089"/>
        <v>11</v>
      </c>
      <c r="CW471" s="736" t="str">
        <f t="shared" si="1148"/>
        <v>BUKU PENGESAHAN BELANJA</v>
      </c>
      <c r="CX471" s="737">
        <f t="shared" si="1149"/>
        <v>0</v>
      </c>
      <c r="CY471" s="769">
        <v>12</v>
      </c>
      <c r="CZ471" s="770" t="str">
        <f t="shared" si="1110"/>
        <v>BUKU PENGEMBALIAN BELANJA</v>
      </c>
      <c r="DA471" s="771">
        <f t="shared" si="1072"/>
        <v>0</v>
      </c>
      <c r="DB471" s="770">
        <f t="shared" si="1071"/>
        <v>12</v>
      </c>
      <c r="DC471" s="770" t="str">
        <f t="shared" si="1150"/>
        <v>BUKU PENGEMBALIAN BELANJA</v>
      </c>
      <c r="DD471" s="772">
        <f t="shared" si="1151"/>
        <v>0</v>
      </c>
    </row>
    <row r="472" spans="2:108" ht="11.25" customHeight="1" x14ac:dyDescent="0.2">
      <c r="B472" s="63"/>
      <c r="C472" s="690"/>
      <c r="D472" s="540"/>
      <c r="E472" s="650"/>
      <c r="F472" s="541"/>
      <c r="G472" s="649"/>
      <c r="H472" s="650"/>
      <c r="I472" s="542"/>
      <c r="J472" s="650"/>
      <c r="K472" s="650"/>
      <c r="L472" s="529"/>
      <c r="M472" s="543"/>
      <c r="N472" s="543"/>
      <c r="O472" s="651">
        <f t="shared" si="1111"/>
        <v>0</v>
      </c>
      <c r="P472" s="1090">
        <f t="shared" si="1112"/>
        <v>0</v>
      </c>
      <c r="Q472" s="641">
        <f t="shared" si="1090"/>
        <v>0</v>
      </c>
      <c r="R472" s="640">
        <v>1</v>
      </c>
      <c r="S472" s="640" t="str">
        <f t="shared" si="1091"/>
        <v>BUKU KAS UMUM</v>
      </c>
      <c r="T472" s="641">
        <f t="shared" si="1092"/>
        <v>0</v>
      </c>
      <c r="U472" s="641">
        <f t="shared" si="1093"/>
        <v>0</v>
      </c>
      <c r="V472" s="641">
        <f t="shared" si="1094"/>
        <v>0</v>
      </c>
      <c r="W472" s="1082">
        <f t="shared" si="1113"/>
        <v>0</v>
      </c>
      <c r="X472" s="641">
        <f t="shared" si="1095"/>
        <v>0</v>
      </c>
      <c r="Y472" s="640">
        <f t="shared" si="1114"/>
        <v>1</v>
      </c>
      <c r="Z472" s="640" t="str">
        <f t="shared" si="1096"/>
        <v>BUKU KAS UMUM</v>
      </c>
      <c r="AA472" s="1083">
        <f t="shared" si="1097"/>
        <v>0</v>
      </c>
      <c r="AB472" s="1055">
        <v>10</v>
      </c>
      <c r="AC472" s="1056" t="str">
        <f t="shared" si="1115"/>
        <v>BUKU PEMBANTU PAJAK UP &amp; LS</v>
      </c>
      <c r="AD472" s="1057">
        <f t="shared" si="1116"/>
        <v>0</v>
      </c>
      <c r="AE472" s="1057">
        <f t="shared" si="1117"/>
        <v>0</v>
      </c>
      <c r="AF472" s="1057">
        <f t="shared" si="1118"/>
        <v>0</v>
      </c>
      <c r="AG472" s="1057">
        <f t="shared" si="1119"/>
        <v>0</v>
      </c>
      <c r="AH472" s="1057">
        <f t="shared" si="1120"/>
        <v>0</v>
      </c>
      <c r="AI472" s="1058">
        <f t="shared" si="1079"/>
        <v>10</v>
      </c>
      <c r="AJ472" s="1058" t="str">
        <f t="shared" si="1121"/>
        <v>BUKU PEMBANTU PAJAK UP &amp; LS</v>
      </c>
      <c r="AK472" s="1059">
        <f t="shared" si="1098"/>
        <v>0</v>
      </c>
      <c r="AL472" s="1014">
        <v>2</v>
      </c>
      <c r="AM472" s="1015" t="str">
        <f t="shared" si="1122"/>
        <v>BUKU PEMBANTU KAS TUNAI</v>
      </c>
      <c r="AN472" s="1016">
        <f t="shared" si="1099"/>
        <v>0</v>
      </c>
      <c r="AO472" s="1015">
        <f t="shared" si="1080"/>
        <v>2</v>
      </c>
      <c r="AP472" s="1015" t="str">
        <f t="shared" si="1123"/>
        <v>BUKU PEMBANTU KAS TUNAI</v>
      </c>
      <c r="AQ472" s="1017">
        <f t="shared" si="1074"/>
        <v>0</v>
      </c>
      <c r="AR472" s="979">
        <v>3</v>
      </c>
      <c r="AS472" s="980" t="str">
        <f t="shared" si="1124"/>
        <v>BUKU PEMBANTU BANK</v>
      </c>
      <c r="AT472" s="981">
        <f t="shared" si="1100"/>
        <v>0</v>
      </c>
      <c r="AU472" s="981">
        <f t="shared" si="1101"/>
        <v>0</v>
      </c>
      <c r="AV472" s="982">
        <f t="shared" si="1125"/>
        <v>0</v>
      </c>
      <c r="AW472" s="983">
        <f t="shared" si="1081"/>
        <v>3</v>
      </c>
      <c r="AX472" s="980" t="str">
        <f t="shared" si="1126"/>
        <v>BUKU PEMBANTU BANK</v>
      </c>
      <c r="AY472" s="984">
        <f t="shared" si="1102"/>
        <v>0</v>
      </c>
      <c r="AZ472" s="702">
        <v>4</v>
      </c>
      <c r="BA472" s="649" t="str">
        <f t="shared" si="1127"/>
        <v>BUKU PEMBANTU BPP</v>
      </c>
      <c r="BB472" s="651">
        <f t="shared" si="1075"/>
        <v>0</v>
      </c>
      <c r="BC472" s="650">
        <f t="shared" si="1082"/>
        <v>4</v>
      </c>
      <c r="BD472" s="649" t="str">
        <f t="shared" si="1128"/>
        <v>BUKU PEMBANTU BPP</v>
      </c>
      <c r="BE472" s="709">
        <f t="shared" si="1076"/>
        <v>0</v>
      </c>
      <c r="BF472" s="944">
        <v>5</v>
      </c>
      <c r="BG472" s="945" t="str">
        <f t="shared" si="1129"/>
        <v>BUKU PEMBANTU UANG PERSEDIAAN</v>
      </c>
      <c r="BH472" s="946">
        <f t="shared" si="1103"/>
        <v>0</v>
      </c>
      <c r="BI472" s="945">
        <f t="shared" si="1083"/>
        <v>5</v>
      </c>
      <c r="BJ472" s="947" t="str">
        <f t="shared" si="1130"/>
        <v>BUKU PEMBANTU UANG PERSEDIAAN</v>
      </c>
      <c r="BK472" s="948">
        <f t="shared" si="1077"/>
        <v>0</v>
      </c>
      <c r="BL472" s="909">
        <v>6</v>
      </c>
      <c r="BM472" s="910" t="str">
        <f t="shared" si="1131"/>
        <v>BUKU PEMBANTU LS BENDAHARA</v>
      </c>
      <c r="BN472" s="911">
        <f t="shared" si="1104"/>
        <v>0</v>
      </c>
      <c r="BO472" s="910">
        <f t="shared" si="1084"/>
        <v>6</v>
      </c>
      <c r="BP472" s="912" t="str">
        <f t="shared" si="1132"/>
        <v>BUKU PEMBANTU LS BENDAHARA</v>
      </c>
      <c r="BQ472" s="913">
        <f t="shared" si="1105"/>
        <v>0</v>
      </c>
      <c r="BR472" s="702">
        <v>7</v>
      </c>
      <c r="BS472" s="650" t="str">
        <f t="shared" si="1133"/>
        <v>BUKU PEMBANTU UANG MUKA PERJADIN</v>
      </c>
      <c r="BT472" s="651">
        <f t="shared" si="1106"/>
        <v>0</v>
      </c>
      <c r="BU472" s="650">
        <f t="shared" si="1085"/>
        <v>7</v>
      </c>
      <c r="BV472" s="649" t="str">
        <f t="shared" si="1134"/>
        <v>BUKU PEMBANTU UANG MUKA PERJADIN</v>
      </c>
      <c r="BW472" s="709">
        <f t="shared" si="1107"/>
        <v>0</v>
      </c>
      <c r="BX472" s="873">
        <v>8</v>
      </c>
      <c r="BY472" s="874" t="str">
        <f t="shared" si="1135"/>
        <v>BUKU PEMBANTU PAJAK UP</v>
      </c>
      <c r="BZ472" s="875">
        <f t="shared" si="1073"/>
        <v>0</v>
      </c>
      <c r="CA472" s="876">
        <f t="shared" si="1086"/>
        <v>8</v>
      </c>
      <c r="CB472" s="874" t="str">
        <f t="shared" si="1136"/>
        <v>BUKU PEMBANTU PAJAK UP</v>
      </c>
      <c r="CC472" s="877">
        <f t="shared" si="1078"/>
        <v>0</v>
      </c>
      <c r="CD472" s="805">
        <v>9</v>
      </c>
      <c r="CE472" s="806" t="str">
        <f t="shared" si="1137"/>
        <v>BUKU PEMBANTU BUNGA REKENING</v>
      </c>
      <c r="CF472" s="807">
        <f t="shared" si="1108"/>
        <v>0</v>
      </c>
      <c r="CG472" s="806">
        <f t="shared" si="1087"/>
        <v>9</v>
      </c>
      <c r="CH472" s="806" t="str">
        <f t="shared" si="1138"/>
        <v>BUKU PEMBANTU BUNGA REKENING</v>
      </c>
      <c r="CI472" s="808">
        <f t="shared" si="1109"/>
        <v>0</v>
      </c>
      <c r="CJ472" s="835">
        <v>10</v>
      </c>
      <c r="CK472" s="836" t="str">
        <f t="shared" si="1139"/>
        <v>BUKU PEMBANTU PAJAK UP &amp; LS</v>
      </c>
      <c r="CL472" s="837">
        <f t="shared" si="1140"/>
        <v>0</v>
      </c>
      <c r="CM472" s="836">
        <f t="shared" si="1088"/>
        <v>10</v>
      </c>
      <c r="CN472" s="836" t="str">
        <f t="shared" si="1141"/>
        <v>BUKU PEMBANTU PAJAK UP &amp; LS</v>
      </c>
      <c r="CO472" s="838">
        <f t="shared" si="1142"/>
        <v>0</v>
      </c>
      <c r="CP472" s="786">
        <f t="shared" si="1143"/>
        <v>0</v>
      </c>
      <c r="CQ472" s="787">
        <f t="shared" si="1144"/>
        <v>0</v>
      </c>
      <c r="CR472" s="782">
        <f t="shared" si="1145"/>
        <v>0</v>
      </c>
      <c r="CS472" s="733">
        <v>11</v>
      </c>
      <c r="CT472" s="734" t="str">
        <f t="shared" si="1146"/>
        <v>BUKU PENGESAHAN BELANJA</v>
      </c>
      <c r="CU472" s="735">
        <f t="shared" si="1147"/>
        <v>0</v>
      </c>
      <c r="CV472" s="734">
        <f t="shared" si="1089"/>
        <v>11</v>
      </c>
      <c r="CW472" s="736" t="str">
        <f t="shared" si="1148"/>
        <v>BUKU PENGESAHAN BELANJA</v>
      </c>
      <c r="CX472" s="737">
        <f t="shared" si="1149"/>
        <v>0</v>
      </c>
      <c r="CY472" s="769">
        <v>12</v>
      </c>
      <c r="CZ472" s="770" t="str">
        <f t="shared" si="1110"/>
        <v>BUKU PENGEMBALIAN BELANJA</v>
      </c>
      <c r="DA472" s="771">
        <f t="shared" si="1072"/>
        <v>0</v>
      </c>
      <c r="DB472" s="770">
        <f t="shared" si="1071"/>
        <v>12</v>
      </c>
      <c r="DC472" s="770" t="str">
        <f t="shared" si="1150"/>
        <v>BUKU PENGEMBALIAN BELANJA</v>
      </c>
      <c r="DD472" s="772">
        <f t="shared" si="1151"/>
        <v>0</v>
      </c>
    </row>
    <row r="473" spans="2:108" ht="11.25" customHeight="1" x14ac:dyDescent="0.2">
      <c r="B473" s="63"/>
      <c r="C473" s="690"/>
      <c r="D473" s="540"/>
      <c r="E473" s="650"/>
      <c r="F473" s="541"/>
      <c r="G473" s="649"/>
      <c r="H473" s="650"/>
      <c r="I473" s="542"/>
      <c r="J473" s="650"/>
      <c r="K473" s="650"/>
      <c r="L473" s="529"/>
      <c r="M473" s="543"/>
      <c r="N473" s="543"/>
      <c r="O473" s="651">
        <f t="shared" si="1111"/>
        <v>0</v>
      </c>
      <c r="P473" s="1090">
        <f t="shared" si="1112"/>
        <v>0</v>
      </c>
      <c r="Q473" s="641">
        <f t="shared" si="1090"/>
        <v>0</v>
      </c>
      <c r="R473" s="640">
        <v>1</v>
      </c>
      <c r="S473" s="640" t="str">
        <f t="shared" si="1091"/>
        <v>BUKU KAS UMUM</v>
      </c>
      <c r="T473" s="641">
        <f t="shared" si="1092"/>
        <v>0</v>
      </c>
      <c r="U473" s="641">
        <f t="shared" si="1093"/>
        <v>0</v>
      </c>
      <c r="V473" s="641">
        <f t="shared" si="1094"/>
        <v>0</v>
      </c>
      <c r="W473" s="1082">
        <f t="shared" si="1113"/>
        <v>0</v>
      </c>
      <c r="X473" s="641">
        <f t="shared" si="1095"/>
        <v>0</v>
      </c>
      <c r="Y473" s="640">
        <f t="shared" si="1114"/>
        <v>1</v>
      </c>
      <c r="Z473" s="640" t="str">
        <f t="shared" si="1096"/>
        <v>BUKU KAS UMUM</v>
      </c>
      <c r="AA473" s="1083">
        <f t="shared" si="1097"/>
        <v>0</v>
      </c>
      <c r="AB473" s="1055">
        <v>10</v>
      </c>
      <c r="AC473" s="1056" t="str">
        <f t="shared" si="1115"/>
        <v>BUKU PEMBANTU PAJAK UP &amp; LS</v>
      </c>
      <c r="AD473" s="1057">
        <f t="shared" si="1116"/>
        <v>0</v>
      </c>
      <c r="AE473" s="1057">
        <f t="shared" si="1117"/>
        <v>0</v>
      </c>
      <c r="AF473" s="1057">
        <f t="shared" si="1118"/>
        <v>0</v>
      </c>
      <c r="AG473" s="1057">
        <f t="shared" si="1119"/>
        <v>0</v>
      </c>
      <c r="AH473" s="1057">
        <f t="shared" si="1120"/>
        <v>0</v>
      </c>
      <c r="AI473" s="1058">
        <f t="shared" si="1079"/>
        <v>10</v>
      </c>
      <c r="AJ473" s="1058" t="str">
        <f t="shared" si="1121"/>
        <v>BUKU PEMBANTU PAJAK UP &amp; LS</v>
      </c>
      <c r="AK473" s="1059">
        <f t="shared" si="1098"/>
        <v>0</v>
      </c>
      <c r="AL473" s="1014">
        <v>2</v>
      </c>
      <c r="AM473" s="1015" t="str">
        <f t="shared" si="1122"/>
        <v>BUKU PEMBANTU KAS TUNAI</v>
      </c>
      <c r="AN473" s="1016">
        <f t="shared" si="1099"/>
        <v>0</v>
      </c>
      <c r="AO473" s="1015">
        <f t="shared" si="1080"/>
        <v>2</v>
      </c>
      <c r="AP473" s="1015" t="str">
        <f t="shared" si="1123"/>
        <v>BUKU PEMBANTU KAS TUNAI</v>
      </c>
      <c r="AQ473" s="1017">
        <f t="shared" si="1074"/>
        <v>0</v>
      </c>
      <c r="AR473" s="979">
        <v>3</v>
      </c>
      <c r="AS473" s="980" t="str">
        <f t="shared" si="1124"/>
        <v>BUKU PEMBANTU BANK</v>
      </c>
      <c r="AT473" s="981">
        <f t="shared" si="1100"/>
        <v>0</v>
      </c>
      <c r="AU473" s="981">
        <f t="shared" si="1101"/>
        <v>0</v>
      </c>
      <c r="AV473" s="982">
        <f t="shared" si="1125"/>
        <v>0</v>
      </c>
      <c r="AW473" s="983">
        <f t="shared" si="1081"/>
        <v>3</v>
      </c>
      <c r="AX473" s="980" t="str">
        <f t="shared" si="1126"/>
        <v>BUKU PEMBANTU BANK</v>
      </c>
      <c r="AY473" s="984">
        <f t="shared" si="1102"/>
        <v>0</v>
      </c>
      <c r="AZ473" s="702">
        <v>4</v>
      </c>
      <c r="BA473" s="649" t="str">
        <f t="shared" si="1127"/>
        <v>BUKU PEMBANTU BPP</v>
      </c>
      <c r="BB473" s="651">
        <f t="shared" si="1075"/>
        <v>0</v>
      </c>
      <c r="BC473" s="650">
        <f t="shared" si="1082"/>
        <v>4</v>
      </c>
      <c r="BD473" s="649" t="str">
        <f t="shared" si="1128"/>
        <v>BUKU PEMBANTU BPP</v>
      </c>
      <c r="BE473" s="709">
        <f t="shared" si="1076"/>
        <v>0</v>
      </c>
      <c r="BF473" s="944">
        <v>5</v>
      </c>
      <c r="BG473" s="945" t="str">
        <f t="shared" si="1129"/>
        <v>BUKU PEMBANTU UANG PERSEDIAAN</v>
      </c>
      <c r="BH473" s="946">
        <f t="shared" si="1103"/>
        <v>0</v>
      </c>
      <c r="BI473" s="945">
        <f t="shared" si="1083"/>
        <v>5</v>
      </c>
      <c r="BJ473" s="947" t="str">
        <f t="shared" si="1130"/>
        <v>BUKU PEMBANTU UANG PERSEDIAAN</v>
      </c>
      <c r="BK473" s="948">
        <f t="shared" si="1077"/>
        <v>0</v>
      </c>
      <c r="BL473" s="909">
        <v>6</v>
      </c>
      <c r="BM473" s="910" t="str">
        <f t="shared" si="1131"/>
        <v>BUKU PEMBANTU LS BENDAHARA</v>
      </c>
      <c r="BN473" s="911">
        <f t="shared" si="1104"/>
        <v>0</v>
      </c>
      <c r="BO473" s="910">
        <f t="shared" si="1084"/>
        <v>6</v>
      </c>
      <c r="BP473" s="912" t="str">
        <f t="shared" si="1132"/>
        <v>BUKU PEMBANTU LS BENDAHARA</v>
      </c>
      <c r="BQ473" s="913">
        <f t="shared" si="1105"/>
        <v>0</v>
      </c>
      <c r="BR473" s="702">
        <v>7</v>
      </c>
      <c r="BS473" s="650" t="str">
        <f t="shared" si="1133"/>
        <v>BUKU PEMBANTU UANG MUKA PERJADIN</v>
      </c>
      <c r="BT473" s="651">
        <f t="shared" si="1106"/>
        <v>0</v>
      </c>
      <c r="BU473" s="650">
        <f t="shared" si="1085"/>
        <v>7</v>
      </c>
      <c r="BV473" s="649" t="str">
        <f t="shared" si="1134"/>
        <v>BUKU PEMBANTU UANG MUKA PERJADIN</v>
      </c>
      <c r="BW473" s="709">
        <f t="shared" si="1107"/>
        <v>0</v>
      </c>
      <c r="BX473" s="873">
        <v>8</v>
      </c>
      <c r="BY473" s="874" t="str">
        <f t="shared" si="1135"/>
        <v>BUKU PEMBANTU PAJAK UP</v>
      </c>
      <c r="BZ473" s="875">
        <f t="shared" si="1073"/>
        <v>0</v>
      </c>
      <c r="CA473" s="876">
        <f t="shared" si="1086"/>
        <v>8</v>
      </c>
      <c r="CB473" s="874" t="str">
        <f t="shared" si="1136"/>
        <v>BUKU PEMBANTU PAJAK UP</v>
      </c>
      <c r="CC473" s="877">
        <f t="shared" si="1078"/>
        <v>0</v>
      </c>
      <c r="CD473" s="805">
        <v>9</v>
      </c>
      <c r="CE473" s="806" t="str">
        <f t="shared" si="1137"/>
        <v>BUKU PEMBANTU BUNGA REKENING</v>
      </c>
      <c r="CF473" s="807">
        <f t="shared" si="1108"/>
        <v>0</v>
      </c>
      <c r="CG473" s="806">
        <f t="shared" si="1087"/>
        <v>9</v>
      </c>
      <c r="CH473" s="806" t="str">
        <f t="shared" si="1138"/>
        <v>BUKU PEMBANTU BUNGA REKENING</v>
      </c>
      <c r="CI473" s="808">
        <f t="shared" si="1109"/>
        <v>0</v>
      </c>
      <c r="CJ473" s="835">
        <v>10</v>
      </c>
      <c r="CK473" s="836" t="str">
        <f t="shared" si="1139"/>
        <v>BUKU PEMBANTU PAJAK UP &amp; LS</v>
      </c>
      <c r="CL473" s="837">
        <f t="shared" si="1140"/>
        <v>0</v>
      </c>
      <c r="CM473" s="836">
        <f t="shared" si="1088"/>
        <v>10</v>
      </c>
      <c r="CN473" s="836" t="str">
        <f t="shared" si="1141"/>
        <v>BUKU PEMBANTU PAJAK UP &amp; LS</v>
      </c>
      <c r="CO473" s="838">
        <f t="shared" si="1142"/>
        <v>0</v>
      </c>
      <c r="CP473" s="786">
        <f t="shared" si="1143"/>
        <v>0</v>
      </c>
      <c r="CQ473" s="787">
        <f t="shared" si="1144"/>
        <v>0</v>
      </c>
      <c r="CR473" s="782">
        <f t="shared" si="1145"/>
        <v>0</v>
      </c>
      <c r="CS473" s="733">
        <v>11</v>
      </c>
      <c r="CT473" s="734" t="str">
        <f t="shared" si="1146"/>
        <v>BUKU PENGESAHAN BELANJA</v>
      </c>
      <c r="CU473" s="735">
        <f t="shared" si="1147"/>
        <v>0</v>
      </c>
      <c r="CV473" s="734">
        <f t="shared" si="1089"/>
        <v>11</v>
      </c>
      <c r="CW473" s="736" t="str">
        <f t="shared" si="1148"/>
        <v>BUKU PENGESAHAN BELANJA</v>
      </c>
      <c r="CX473" s="737">
        <f t="shared" si="1149"/>
        <v>0</v>
      </c>
      <c r="CY473" s="769">
        <v>12</v>
      </c>
      <c r="CZ473" s="770" t="str">
        <f t="shared" si="1110"/>
        <v>BUKU PENGEMBALIAN BELANJA</v>
      </c>
      <c r="DA473" s="771">
        <f t="shared" si="1072"/>
        <v>0</v>
      </c>
      <c r="DB473" s="770">
        <f t="shared" si="1071"/>
        <v>12</v>
      </c>
      <c r="DC473" s="770" t="str">
        <f t="shared" si="1150"/>
        <v>BUKU PENGEMBALIAN BELANJA</v>
      </c>
      <c r="DD473" s="772">
        <f t="shared" si="1151"/>
        <v>0</v>
      </c>
    </row>
    <row r="474" spans="2:108" ht="11.25" customHeight="1" x14ac:dyDescent="0.2">
      <c r="B474" s="63"/>
      <c r="C474" s="690"/>
      <c r="D474" s="540"/>
      <c r="E474" s="650"/>
      <c r="F474" s="541"/>
      <c r="G474" s="649"/>
      <c r="H474" s="650"/>
      <c r="I474" s="542"/>
      <c r="J474" s="650"/>
      <c r="K474" s="650"/>
      <c r="L474" s="529"/>
      <c r="M474" s="543"/>
      <c r="N474" s="543"/>
      <c r="O474" s="651">
        <f t="shared" si="1111"/>
        <v>0</v>
      </c>
      <c r="P474" s="1090">
        <f t="shared" si="1112"/>
        <v>0</v>
      </c>
      <c r="Q474" s="641">
        <f t="shared" si="1090"/>
        <v>0</v>
      </c>
      <c r="R474" s="640">
        <v>1</v>
      </c>
      <c r="S474" s="640" t="str">
        <f t="shared" si="1091"/>
        <v>BUKU KAS UMUM</v>
      </c>
      <c r="T474" s="641">
        <f t="shared" si="1092"/>
        <v>0</v>
      </c>
      <c r="U474" s="641">
        <f t="shared" si="1093"/>
        <v>0</v>
      </c>
      <c r="V474" s="641">
        <f t="shared" si="1094"/>
        <v>0</v>
      </c>
      <c r="W474" s="1082">
        <f t="shared" si="1113"/>
        <v>0</v>
      </c>
      <c r="X474" s="641">
        <f t="shared" si="1095"/>
        <v>0</v>
      </c>
      <c r="Y474" s="640">
        <f t="shared" si="1114"/>
        <v>1</v>
      </c>
      <c r="Z474" s="640" t="str">
        <f t="shared" si="1096"/>
        <v>BUKU KAS UMUM</v>
      </c>
      <c r="AA474" s="1083">
        <f t="shared" si="1097"/>
        <v>0</v>
      </c>
      <c r="AB474" s="1055">
        <v>10</v>
      </c>
      <c r="AC474" s="1056" t="str">
        <f t="shared" si="1115"/>
        <v>BUKU PEMBANTU PAJAK UP &amp; LS</v>
      </c>
      <c r="AD474" s="1057">
        <f t="shared" si="1116"/>
        <v>0</v>
      </c>
      <c r="AE474" s="1057">
        <f t="shared" si="1117"/>
        <v>0</v>
      </c>
      <c r="AF474" s="1057">
        <f t="shared" si="1118"/>
        <v>0</v>
      </c>
      <c r="AG474" s="1057">
        <f t="shared" si="1119"/>
        <v>0</v>
      </c>
      <c r="AH474" s="1057">
        <f t="shared" si="1120"/>
        <v>0</v>
      </c>
      <c r="AI474" s="1058">
        <f t="shared" si="1079"/>
        <v>10</v>
      </c>
      <c r="AJ474" s="1058" t="str">
        <f t="shared" si="1121"/>
        <v>BUKU PEMBANTU PAJAK UP &amp; LS</v>
      </c>
      <c r="AK474" s="1059">
        <f t="shared" si="1098"/>
        <v>0</v>
      </c>
      <c r="AL474" s="1014">
        <v>2</v>
      </c>
      <c r="AM474" s="1015" t="str">
        <f t="shared" si="1122"/>
        <v>BUKU PEMBANTU KAS TUNAI</v>
      </c>
      <c r="AN474" s="1016">
        <f t="shared" si="1099"/>
        <v>0</v>
      </c>
      <c r="AO474" s="1015">
        <f t="shared" si="1080"/>
        <v>2</v>
      </c>
      <c r="AP474" s="1015" t="str">
        <f t="shared" si="1123"/>
        <v>BUKU PEMBANTU KAS TUNAI</v>
      </c>
      <c r="AQ474" s="1017">
        <f t="shared" si="1074"/>
        <v>0</v>
      </c>
      <c r="AR474" s="979">
        <v>3</v>
      </c>
      <c r="AS474" s="980" t="str">
        <f t="shared" si="1124"/>
        <v>BUKU PEMBANTU BANK</v>
      </c>
      <c r="AT474" s="981">
        <f t="shared" si="1100"/>
        <v>0</v>
      </c>
      <c r="AU474" s="981">
        <f t="shared" si="1101"/>
        <v>0</v>
      </c>
      <c r="AV474" s="982">
        <f t="shared" si="1125"/>
        <v>0</v>
      </c>
      <c r="AW474" s="983">
        <f t="shared" si="1081"/>
        <v>3</v>
      </c>
      <c r="AX474" s="980" t="str">
        <f t="shared" si="1126"/>
        <v>BUKU PEMBANTU BANK</v>
      </c>
      <c r="AY474" s="984">
        <f t="shared" si="1102"/>
        <v>0</v>
      </c>
      <c r="AZ474" s="702">
        <v>4</v>
      </c>
      <c r="BA474" s="649" t="str">
        <f t="shared" si="1127"/>
        <v>BUKU PEMBANTU BPP</v>
      </c>
      <c r="BB474" s="651">
        <f t="shared" si="1075"/>
        <v>0</v>
      </c>
      <c r="BC474" s="650">
        <f t="shared" si="1082"/>
        <v>4</v>
      </c>
      <c r="BD474" s="649" t="str">
        <f t="shared" si="1128"/>
        <v>BUKU PEMBANTU BPP</v>
      </c>
      <c r="BE474" s="709">
        <f t="shared" si="1076"/>
        <v>0</v>
      </c>
      <c r="BF474" s="944">
        <v>5</v>
      </c>
      <c r="BG474" s="945" t="str">
        <f t="shared" si="1129"/>
        <v>BUKU PEMBANTU UANG PERSEDIAAN</v>
      </c>
      <c r="BH474" s="946">
        <f t="shared" si="1103"/>
        <v>0</v>
      </c>
      <c r="BI474" s="945">
        <f t="shared" si="1083"/>
        <v>5</v>
      </c>
      <c r="BJ474" s="947" t="str">
        <f t="shared" si="1130"/>
        <v>BUKU PEMBANTU UANG PERSEDIAAN</v>
      </c>
      <c r="BK474" s="948">
        <f t="shared" si="1077"/>
        <v>0</v>
      </c>
      <c r="BL474" s="909">
        <v>6</v>
      </c>
      <c r="BM474" s="910" t="str">
        <f t="shared" si="1131"/>
        <v>BUKU PEMBANTU LS BENDAHARA</v>
      </c>
      <c r="BN474" s="911">
        <f t="shared" si="1104"/>
        <v>0</v>
      </c>
      <c r="BO474" s="910">
        <f t="shared" si="1084"/>
        <v>6</v>
      </c>
      <c r="BP474" s="912" t="str">
        <f t="shared" si="1132"/>
        <v>BUKU PEMBANTU LS BENDAHARA</v>
      </c>
      <c r="BQ474" s="913">
        <f t="shared" si="1105"/>
        <v>0</v>
      </c>
      <c r="BR474" s="702">
        <v>7</v>
      </c>
      <c r="BS474" s="650" t="str">
        <f t="shared" si="1133"/>
        <v>BUKU PEMBANTU UANG MUKA PERJADIN</v>
      </c>
      <c r="BT474" s="651">
        <f t="shared" si="1106"/>
        <v>0</v>
      </c>
      <c r="BU474" s="650">
        <f t="shared" si="1085"/>
        <v>7</v>
      </c>
      <c r="BV474" s="649" t="str">
        <f t="shared" si="1134"/>
        <v>BUKU PEMBANTU UANG MUKA PERJADIN</v>
      </c>
      <c r="BW474" s="709">
        <f t="shared" si="1107"/>
        <v>0</v>
      </c>
      <c r="BX474" s="873">
        <v>8</v>
      </c>
      <c r="BY474" s="874" t="str">
        <f t="shared" si="1135"/>
        <v>BUKU PEMBANTU PAJAK UP</v>
      </c>
      <c r="BZ474" s="875">
        <f t="shared" si="1073"/>
        <v>0</v>
      </c>
      <c r="CA474" s="876">
        <f t="shared" si="1086"/>
        <v>8</v>
      </c>
      <c r="CB474" s="874" t="str">
        <f t="shared" si="1136"/>
        <v>BUKU PEMBANTU PAJAK UP</v>
      </c>
      <c r="CC474" s="877">
        <f t="shared" si="1078"/>
        <v>0</v>
      </c>
      <c r="CD474" s="805">
        <v>9</v>
      </c>
      <c r="CE474" s="806" t="str">
        <f t="shared" si="1137"/>
        <v>BUKU PEMBANTU BUNGA REKENING</v>
      </c>
      <c r="CF474" s="807">
        <f t="shared" si="1108"/>
        <v>0</v>
      </c>
      <c r="CG474" s="806">
        <f t="shared" si="1087"/>
        <v>9</v>
      </c>
      <c r="CH474" s="806" t="str">
        <f t="shared" si="1138"/>
        <v>BUKU PEMBANTU BUNGA REKENING</v>
      </c>
      <c r="CI474" s="808">
        <f t="shared" si="1109"/>
        <v>0</v>
      </c>
      <c r="CJ474" s="835">
        <v>10</v>
      </c>
      <c r="CK474" s="836" t="str">
        <f t="shared" si="1139"/>
        <v>BUKU PEMBANTU PAJAK UP &amp; LS</v>
      </c>
      <c r="CL474" s="837">
        <f t="shared" si="1140"/>
        <v>0</v>
      </c>
      <c r="CM474" s="836">
        <f t="shared" si="1088"/>
        <v>10</v>
      </c>
      <c r="CN474" s="836" t="str">
        <f t="shared" si="1141"/>
        <v>BUKU PEMBANTU PAJAK UP &amp; LS</v>
      </c>
      <c r="CO474" s="838">
        <f t="shared" si="1142"/>
        <v>0</v>
      </c>
      <c r="CP474" s="786">
        <f t="shared" si="1143"/>
        <v>0</v>
      </c>
      <c r="CQ474" s="787">
        <f t="shared" si="1144"/>
        <v>0</v>
      </c>
      <c r="CR474" s="782">
        <f t="shared" si="1145"/>
        <v>0</v>
      </c>
      <c r="CS474" s="733">
        <v>11</v>
      </c>
      <c r="CT474" s="734" t="str">
        <f t="shared" si="1146"/>
        <v>BUKU PENGESAHAN BELANJA</v>
      </c>
      <c r="CU474" s="735">
        <f t="shared" si="1147"/>
        <v>0</v>
      </c>
      <c r="CV474" s="734">
        <f t="shared" si="1089"/>
        <v>11</v>
      </c>
      <c r="CW474" s="736" t="str">
        <f t="shared" si="1148"/>
        <v>BUKU PENGESAHAN BELANJA</v>
      </c>
      <c r="CX474" s="737">
        <f t="shared" si="1149"/>
        <v>0</v>
      </c>
      <c r="CY474" s="769">
        <v>12</v>
      </c>
      <c r="CZ474" s="770" t="str">
        <f t="shared" si="1110"/>
        <v>BUKU PENGEMBALIAN BELANJA</v>
      </c>
      <c r="DA474" s="771">
        <f t="shared" si="1072"/>
        <v>0</v>
      </c>
      <c r="DB474" s="770">
        <f t="shared" si="1071"/>
        <v>12</v>
      </c>
      <c r="DC474" s="770" t="str">
        <f t="shared" si="1150"/>
        <v>BUKU PENGEMBALIAN BELANJA</v>
      </c>
      <c r="DD474" s="772">
        <f t="shared" si="1151"/>
        <v>0</v>
      </c>
    </row>
    <row r="475" spans="2:108" ht="11.25" customHeight="1" x14ac:dyDescent="0.2">
      <c r="B475" s="63"/>
      <c r="C475" s="690"/>
      <c r="D475" s="540"/>
      <c r="E475" s="650"/>
      <c r="F475" s="541"/>
      <c r="G475" s="649"/>
      <c r="H475" s="650"/>
      <c r="I475" s="542"/>
      <c r="J475" s="650"/>
      <c r="K475" s="650"/>
      <c r="L475" s="529"/>
      <c r="M475" s="543"/>
      <c r="N475" s="543"/>
      <c r="O475" s="651">
        <f t="shared" si="1111"/>
        <v>0</v>
      </c>
      <c r="P475" s="1090">
        <f t="shared" si="1112"/>
        <v>0</v>
      </c>
      <c r="Q475" s="641">
        <f t="shared" si="1090"/>
        <v>0</v>
      </c>
      <c r="R475" s="640">
        <v>1</v>
      </c>
      <c r="S475" s="640" t="str">
        <f t="shared" si="1091"/>
        <v>BUKU KAS UMUM</v>
      </c>
      <c r="T475" s="641">
        <f t="shared" si="1092"/>
        <v>0</v>
      </c>
      <c r="U475" s="641">
        <f t="shared" si="1093"/>
        <v>0</v>
      </c>
      <c r="V475" s="641">
        <f t="shared" si="1094"/>
        <v>0</v>
      </c>
      <c r="W475" s="1082">
        <f t="shared" si="1113"/>
        <v>0</v>
      </c>
      <c r="X475" s="641">
        <f t="shared" si="1095"/>
        <v>0</v>
      </c>
      <c r="Y475" s="640">
        <f t="shared" si="1114"/>
        <v>1</v>
      </c>
      <c r="Z475" s="640" t="str">
        <f t="shared" si="1096"/>
        <v>BUKU KAS UMUM</v>
      </c>
      <c r="AA475" s="1083">
        <f t="shared" si="1097"/>
        <v>0</v>
      </c>
      <c r="AB475" s="1055">
        <v>10</v>
      </c>
      <c r="AC475" s="1056" t="str">
        <f t="shared" si="1115"/>
        <v>BUKU PEMBANTU PAJAK UP &amp; LS</v>
      </c>
      <c r="AD475" s="1057">
        <f t="shared" si="1116"/>
        <v>0</v>
      </c>
      <c r="AE475" s="1057">
        <f t="shared" si="1117"/>
        <v>0</v>
      </c>
      <c r="AF475" s="1057">
        <f t="shared" si="1118"/>
        <v>0</v>
      </c>
      <c r="AG475" s="1057">
        <f t="shared" si="1119"/>
        <v>0</v>
      </c>
      <c r="AH475" s="1057">
        <f t="shared" si="1120"/>
        <v>0</v>
      </c>
      <c r="AI475" s="1058">
        <f t="shared" si="1079"/>
        <v>10</v>
      </c>
      <c r="AJ475" s="1058" t="str">
        <f t="shared" si="1121"/>
        <v>BUKU PEMBANTU PAJAK UP &amp; LS</v>
      </c>
      <c r="AK475" s="1059">
        <f t="shared" si="1098"/>
        <v>0</v>
      </c>
      <c r="AL475" s="1014">
        <v>2</v>
      </c>
      <c r="AM475" s="1015" t="str">
        <f t="shared" si="1122"/>
        <v>BUKU PEMBANTU KAS TUNAI</v>
      </c>
      <c r="AN475" s="1016">
        <f t="shared" si="1099"/>
        <v>0</v>
      </c>
      <c r="AO475" s="1015">
        <f t="shared" si="1080"/>
        <v>2</v>
      </c>
      <c r="AP475" s="1015" t="str">
        <f t="shared" si="1123"/>
        <v>BUKU PEMBANTU KAS TUNAI</v>
      </c>
      <c r="AQ475" s="1017">
        <f t="shared" si="1074"/>
        <v>0</v>
      </c>
      <c r="AR475" s="979">
        <v>3</v>
      </c>
      <c r="AS475" s="980" t="str">
        <f t="shared" si="1124"/>
        <v>BUKU PEMBANTU BANK</v>
      </c>
      <c r="AT475" s="981">
        <f t="shared" si="1100"/>
        <v>0</v>
      </c>
      <c r="AU475" s="981">
        <f t="shared" si="1101"/>
        <v>0</v>
      </c>
      <c r="AV475" s="982">
        <f t="shared" si="1125"/>
        <v>0</v>
      </c>
      <c r="AW475" s="983">
        <f t="shared" si="1081"/>
        <v>3</v>
      </c>
      <c r="AX475" s="980" t="str">
        <f t="shared" si="1126"/>
        <v>BUKU PEMBANTU BANK</v>
      </c>
      <c r="AY475" s="984">
        <f t="shared" si="1102"/>
        <v>0</v>
      </c>
      <c r="AZ475" s="702">
        <v>4</v>
      </c>
      <c r="BA475" s="649" t="str">
        <f t="shared" si="1127"/>
        <v>BUKU PEMBANTU BPP</v>
      </c>
      <c r="BB475" s="651">
        <f t="shared" si="1075"/>
        <v>0</v>
      </c>
      <c r="BC475" s="650">
        <f t="shared" si="1082"/>
        <v>4</v>
      </c>
      <c r="BD475" s="649" t="str">
        <f t="shared" si="1128"/>
        <v>BUKU PEMBANTU BPP</v>
      </c>
      <c r="BE475" s="709">
        <f t="shared" si="1076"/>
        <v>0</v>
      </c>
      <c r="BF475" s="944">
        <v>5</v>
      </c>
      <c r="BG475" s="945" t="str">
        <f t="shared" si="1129"/>
        <v>BUKU PEMBANTU UANG PERSEDIAAN</v>
      </c>
      <c r="BH475" s="946">
        <f t="shared" si="1103"/>
        <v>0</v>
      </c>
      <c r="BI475" s="945">
        <f t="shared" si="1083"/>
        <v>5</v>
      </c>
      <c r="BJ475" s="947" t="str">
        <f t="shared" si="1130"/>
        <v>BUKU PEMBANTU UANG PERSEDIAAN</v>
      </c>
      <c r="BK475" s="948">
        <f t="shared" si="1077"/>
        <v>0</v>
      </c>
      <c r="BL475" s="909">
        <v>6</v>
      </c>
      <c r="BM475" s="910" t="str">
        <f t="shared" si="1131"/>
        <v>BUKU PEMBANTU LS BENDAHARA</v>
      </c>
      <c r="BN475" s="911">
        <f t="shared" si="1104"/>
        <v>0</v>
      </c>
      <c r="BO475" s="910">
        <f t="shared" si="1084"/>
        <v>6</v>
      </c>
      <c r="BP475" s="912" t="str">
        <f t="shared" si="1132"/>
        <v>BUKU PEMBANTU LS BENDAHARA</v>
      </c>
      <c r="BQ475" s="913">
        <f t="shared" si="1105"/>
        <v>0</v>
      </c>
      <c r="BR475" s="702">
        <v>7</v>
      </c>
      <c r="BS475" s="650" t="str">
        <f t="shared" si="1133"/>
        <v>BUKU PEMBANTU UANG MUKA PERJADIN</v>
      </c>
      <c r="BT475" s="651">
        <f t="shared" si="1106"/>
        <v>0</v>
      </c>
      <c r="BU475" s="650">
        <f t="shared" si="1085"/>
        <v>7</v>
      </c>
      <c r="BV475" s="649" t="str">
        <f t="shared" si="1134"/>
        <v>BUKU PEMBANTU UANG MUKA PERJADIN</v>
      </c>
      <c r="BW475" s="709">
        <f t="shared" si="1107"/>
        <v>0</v>
      </c>
      <c r="BX475" s="873">
        <v>8</v>
      </c>
      <c r="BY475" s="874" t="str">
        <f t="shared" si="1135"/>
        <v>BUKU PEMBANTU PAJAK UP</v>
      </c>
      <c r="BZ475" s="875">
        <f t="shared" si="1073"/>
        <v>0</v>
      </c>
      <c r="CA475" s="876">
        <f t="shared" si="1086"/>
        <v>8</v>
      </c>
      <c r="CB475" s="874" t="str">
        <f t="shared" si="1136"/>
        <v>BUKU PEMBANTU PAJAK UP</v>
      </c>
      <c r="CC475" s="877">
        <f t="shared" si="1078"/>
        <v>0</v>
      </c>
      <c r="CD475" s="805">
        <v>9</v>
      </c>
      <c r="CE475" s="806" t="str">
        <f t="shared" si="1137"/>
        <v>BUKU PEMBANTU BUNGA REKENING</v>
      </c>
      <c r="CF475" s="807">
        <f t="shared" si="1108"/>
        <v>0</v>
      </c>
      <c r="CG475" s="806">
        <f t="shared" si="1087"/>
        <v>9</v>
      </c>
      <c r="CH475" s="806" t="str">
        <f t="shared" si="1138"/>
        <v>BUKU PEMBANTU BUNGA REKENING</v>
      </c>
      <c r="CI475" s="808">
        <f t="shared" si="1109"/>
        <v>0</v>
      </c>
      <c r="CJ475" s="835">
        <v>10</v>
      </c>
      <c r="CK475" s="836" t="str">
        <f t="shared" si="1139"/>
        <v>BUKU PEMBANTU PAJAK UP &amp; LS</v>
      </c>
      <c r="CL475" s="837">
        <f t="shared" si="1140"/>
        <v>0</v>
      </c>
      <c r="CM475" s="836">
        <f t="shared" si="1088"/>
        <v>10</v>
      </c>
      <c r="CN475" s="836" t="str">
        <f t="shared" si="1141"/>
        <v>BUKU PEMBANTU PAJAK UP &amp; LS</v>
      </c>
      <c r="CO475" s="838">
        <f t="shared" si="1142"/>
        <v>0</v>
      </c>
      <c r="CP475" s="786">
        <f t="shared" si="1143"/>
        <v>0</v>
      </c>
      <c r="CQ475" s="787">
        <f t="shared" si="1144"/>
        <v>0</v>
      </c>
      <c r="CR475" s="782">
        <f t="shared" si="1145"/>
        <v>0</v>
      </c>
      <c r="CS475" s="733">
        <v>11</v>
      </c>
      <c r="CT475" s="734" t="str">
        <f t="shared" si="1146"/>
        <v>BUKU PENGESAHAN BELANJA</v>
      </c>
      <c r="CU475" s="735">
        <f t="shared" si="1147"/>
        <v>0</v>
      </c>
      <c r="CV475" s="734">
        <f t="shared" si="1089"/>
        <v>11</v>
      </c>
      <c r="CW475" s="736" t="str">
        <f t="shared" si="1148"/>
        <v>BUKU PENGESAHAN BELANJA</v>
      </c>
      <c r="CX475" s="737">
        <f t="shared" si="1149"/>
        <v>0</v>
      </c>
      <c r="CY475" s="769">
        <v>12</v>
      </c>
      <c r="CZ475" s="770" t="str">
        <f t="shared" si="1110"/>
        <v>BUKU PENGEMBALIAN BELANJA</v>
      </c>
      <c r="DA475" s="771">
        <f t="shared" si="1072"/>
        <v>0</v>
      </c>
      <c r="DB475" s="770">
        <f t="shared" si="1071"/>
        <v>12</v>
      </c>
      <c r="DC475" s="770" t="str">
        <f t="shared" si="1150"/>
        <v>BUKU PENGEMBALIAN BELANJA</v>
      </c>
      <c r="DD475" s="772">
        <f t="shared" si="1151"/>
        <v>0</v>
      </c>
    </row>
    <row r="476" spans="2:108" ht="11.25" customHeight="1" x14ac:dyDescent="0.2">
      <c r="B476" s="63"/>
      <c r="C476" s="690"/>
      <c r="D476" s="540"/>
      <c r="E476" s="650"/>
      <c r="F476" s="541"/>
      <c r="G476" s="649"/>
      <c r="H476" s="650"/>
      <c r="I476" s="542"/>
      <c r="J476" s="650"/>
      <c r="K476" s="650"/>
      <c r="L476" s="529"/>
      <c r="M476" s="543"/>
      <c r="N476" s="543"/>
      <c r="O476" s="651">
        <f t="shared" si="1111"/>
        <v>0</v>
      </c>
      <c r="P476" s="1090">
        <f t="shared" si="1112"/>
        <v>0</v>
      </c>
      <c r="Q476" s="641">
        <f t="shared" si="1090"/>
        <v>0</v>
      </c>
      <c r="R476" s="640">
        <v>1</v>
      </c>
      <c r="S476" s="640" t="str">
        <f t="shared" si="1091"/>
        <v>BUKU KAS UMUM</v>
      </c>
      <c r="T476" s="641">
        <f t="shared" si="1092"/>
        <v>0</v>
      </c>
      <c r="U476" s="641">
        <f t="shared" si="1093"/>
        <v>0</v>
      </c>
      <c r="V476" s="641">
        <f t="shared" si="1094"/>
        <v>0</v>
      </c>
      <c r="W476" s="1082">
        <f t="shared" si="1113"/>
        <v>0</v>
      </c>
      <c r="X476" s="641">
        <f t="shared" si="1095"/>
        <v>0</v>
      </c>
      <c r="Y476" s="640">
        <f t="shared" si="1114"/>
        <v>1</v>
      </c>
      <c r="Z476" s="640" t="str">
        <f t="shared" si="1096"/>
        <v>BUKU KAS UMUM</v>
      </c>
      <c r="AA476" s="1083">
        <f t="shared" si="1097"/>
        <v>0</v>
      </c>
      <c r="AB476" s="1055">
        <v>10</v>
      </c>
      <c r="AC476" s="1056" t="str">
        <f t="shared" si="1115"/>
        <v>BUKU PEMBANTU PAJAK UP &amp; LS</v>
      </c>
      <c r="AD476" s="1057">
        <f t="shared" si="1116"/>
        <v>0</v>
      </c>
      <c r="AE476" s="1057">
        <f t="shared" si="1117"/>
        <v>0</v>
      </c>
      <c r="AF476" s="1057">
        <f t="shared" si="1118"/>
        <v>0</v>
      </c>
      <c r="AG476" s="1057">
        <f t="shared" si="1119"/>
        <v>0</v>
      </c>
      <c r="AH476" s="1057">
        <f t="shared" si="1120"/>
        <v>0</v>
      </c>
      <c r="AI476" s="1058">
        <f t="shared" si="1079"/>
        <v>10</v>
      </c>
      <c r="AJ476" s="1058" t="str">
        <f t="shared" si="1121"/>
        <v>BUKU PEMBANTU PAJAK UP &amp; LS</v>
      </c>
      <c r="AK476" s="1059">
        <f t="shared" si="1098"/>
        <v>0</v>
      </c>
      <c r="AL476" s="1014">
        <v>2</v>
      </c>
      <c r="AM476" s="1015" t="str">
        <f t="shared" si="1122"/>
        <v>BUKU PEMBANTU KAS TUNAI</v>
      </c>
      <c r="AN476" s="1016">
        <f t="shared" si="1099"/>
        <v>0</v>
      </c>
      <c r="AO476" s="1015">
        <f t="shared" si="1080"/>
        <v>2</v>
      </c>
      <c r="AP476" s="1015" t="str">
        <f t="shared" si="1123"/>
        <v>BUKU PEMBANTU KAS TUNAI</v>
      </c>
      <c r="AQ476" s="1017">
        <f t="shared" si="1074"/>
        <v>0</v>
      </c>
      <c r="AR476" s="979">
        <v>3</v>
      </c>
      <c r="AS476" s="980" t="str">
        <f t="shared" si="1124"/>
        <v>BUKU PEMBANTU BANK</v>
      </c>
      <c r="AT476" s="981">
        <f t="shared" si="1100"/>
        <v>0</v>
      </c>
      <c r="AU476" s="981">
        <f t="shared" si="1101"/>
        <v>0</v>
      </c>
      <c r="AV476" s="982">
        <f t="shared" si="1125"/>
        <v>0</v>
      </c>
      <c r="AW476" s="983">
        <f t="shared" si="1081"/>
        <v>3</v>
      </c>
      <c r="AX476" s="980" t="str">
        <f t="shared" si="1126"/>
        <v>BUKU PEMBANTU BANK</v>
      </c>
      <c r="AY476" s="984">
        <f t="shared" si="1102"/>
        <v>0</v>
      </c>
      <c r="AZ476" s="702">
        <v>4</v>
      </c>
      <c r="BA476" s="649" t="str">
        <f t="shared" si="1127"/>
        <v>BUKU PEMBANTU BPP</v>
      </c>
      <c r="BB476" s="651">
        <f t="shared" si="1075"/>
        <v>0</v>
      </c>
      <c r="BC476" s="650">
        <f t="shared" si="1082"/>
        <v>4</v>
      </c>
      <c r="BD476" s="649" t="str">
        <f t="shared" si="1128"/>
        <v>BUKU PEMBANTU BPP</v>
      </c>
      <c r="BE476" s="709">
        <f t="shared" si="1076"/>
        <v>0</v>
      </c>
      <c r="BF476" s="944">
        <v>5</v>
      </c>
      <c r="BG476" s="945" t="str">
        <f t="shared" si="1129"/>
        <v>BUKU PEMBANTU UANG PERSEDIAAN</v>
      </c>
      <c r="BH476" s="946">
        <f t="shared" si="1103"/>
        <v>0</v>
      </c>
      <c r="BI476" s="945">
        <f t="shared" si="1083"/>
        <v>5</v>
      </c>
      <c r="BJ476" s="947" t="str">
        <f t="shared" si="1130"/>
        <v>BUKU PEMBANTU UANG PERSEDIAAN</v>
      </c>
      <c r="BK476" s="948">
        <f t="shared" si="1077"/>
        <v>0</v>
      </c>
      <c r="BL476" s="909">
        <v>6</v>
      </c>
      <c r="BM476" s="910" t="str">
        <f t="shared" si="1131"/>
        <v>BUKU PEMBANTU LS BENDAHARA</v>
      </c>
      <c r="BN476" s="911">
        <f t="shared" si="1104"/>
        <v>0</v>
      </c>
      <c r="BO476" s="910">
        <f t="shared" si="1084"/>
        <v>6</v>
      </c>
      <c r="BP476" s="912" t="str">
        <f t="shared" si="1132"/>
        <v>BUKU PEMBANTU LS BENDAHARA</v>
      </c>
      <c r="BQ476" s="913">
        <f t="shared" si="1105"/>
        <v>0</v>
      </c>
      <c r="BR476" s="702">
        <v>7</v>
      </c>
      <c r="BS476" s="650" t="str">
        <f t="shared" si="1133"/>
        <v>BUKU PEMBANTU UANG MUKA PERJADIN</v>
      </c>
      <c r="BT476" s="651">
        <f t="shared" si="1106"/>
        <v>0</v>
      </c>
      <c r="BU476" s="650">
        <f t="shared" si="1085"/>
        <v>7</v>
      </c>
      <c r="BV476" s="649" t="str">
        <f t="shared" si="1134"/>
        <v>BUKU PEMBANTU UANG MUKA PERJADIN</v>
      </c>
      <c r="BW476" s="709">
        <f t="shared" si="1107"/>
        <v>0</v>
      </c>
      <c r="BX476" s="873">
        <v>8</v>
      </c>
      <c r="BY476" s="874" t="str">
        <f t="shared" si="1135"/>
        <v>BUKU PEMBANTU PAJAK UP</v>
      </c>
      <c r="BZ476" s="875">
        <f t="shared" si="1073"/>
        <v>0</v>
      </c>
      <c r="CA476" s="876">
        <f t="shared" si="1086"/>
        <v>8</v>
      </c>
      <c r="CB476" s="874" t="str">
        <f t="shared" si="1136"/>
        <v>BUKU PEMBANTU PAJAK UP</v>
      </c>
      <c r="CC476" s="877">
        <f t="shared" si="1078"/>
        <v>0</v>
      </c>
      <c r="CD476" s="805">
        <v>9</v>
      </c>
      <c r="CE476" s="806" t="str">
        <f t="shared" si="1137"/>
        <v>BUKU PEMBANTU BUNGA REKENING</v>
      </c>
      <c r="CF476" s="807">
        <f t="shared" si="1108"/>
        <v>0</v>
      </c>
      <c r="CG476" s="806">
        <f t="shared" si="1087"/>
        <v>9</v>
      </c>
      <c r="CH476" s="806" t="str">
        <f t="shared" si="1138"/>
        <v>BUKU PEMBANTU BUNGA REKENING</v>
      </c>
      <c r="CI476" s="808">
        <f t="shared" si="1109"/>
        <v>0</v>
      </c>
      <c r="CJ476" s="835">
        <v>10</v>
      </c>
      <c r="CK476" s="836" t="str">
        <f t="shared" si="1139"/>
        <v>BUKU PEMBANTU PAJAK UP &amp; LS</v>
      </c>
      <c r="CL476" s="837">
        <f t="shared" si="1140"/>
        <v>0</v>
      </c>
      <c r="CM476" s="836">
        <f t="shared" si="1088"/>
        <v>10</v>
      </c>
      <c r="CN476" s="836" t="str">
        <f t="shared" si="1141"/>
        <v>BUKU PEMBANTU PAJAK UP &amp; LS</v>
      </c>
      <c r="CO476" s="838">
        <f t="shared" si="1142"/>
        <v>0</v>
      </c>
      <c r="CP476" s="786">
        <f t="shared" si="1143"/>
        <v>0</v>
      </c>
      <c r="CQ476" s="787">
        <f t="shared" si="1144"/>
        <v>0</v>
      </c>
      <c r="CR476" s="782">
        <f t="shared" si="1145"/>
        <v>0</v>
      </c>
      <c r="CS476" s="733">
        <v>11</v>
      </c>
      <c r="CT476" s="734" t="str">
        <f t="shared" si="1146"/>
        <v>BUKU PENGESAHAN BELANJA</v>
      </c>
      <c r="CU476" s="735">
        <f t="shared" si="1147"/>
        <v>0</v>
      </c>
      <c r="CV476" s="734">
        <f t="shared" si="1089"/>
        <v>11</v>
      </c>
      <c r="CW476" s="736" t="str">
        <f t="shared" si="1148"/>
        <v>BUKU PENGESAHAN BELANJA</v>
      </c>
      <c r="CX476" s="737">
        <f t="shared" si="1149"/>
        <v>0</v>
      </c>
      <c r="CY476" s="769">
        <v>12</v>
      </c>
      <c r="CZ476" s="770" t="str">
        <f t="shared" si="1110"/>
        <v>BUKU PENGEMBALIAN BELANJA</v>
      </c>
      <c r="DA476" s="771">
        <f t="shared" si="1072"/>
        <v>0</v>
      </c>
      <c r="DB476" s="770">
        <f t="shared" si="1071"/>
        <v>12</v>
      </c>
      <c r="DC476" s="770" t="str">
        <f t="shared" si="1150"/>
        <v>BUKU PENGEMBALIAN BELANJA</v>
      </c>
      <c r="DD476" s="772">
        <f t="shared" si="1151"/>
        <v>0</v>
      </c>
    </row>
    <row r="477" spans="2:108" ht="11.25" customHeight="1" x14ac:dyDescent="0.2">
      <c r="B477" s="63"/>
      <c r="C477" s="690"/>
      <c r="D477" s="540"/>
      <c r="E477" s="650"/>
      <c r="F477" s="541"/>
      <c r="G477" s="649"/>
      <c r="H477" s="650"/>
      <c r="I477" s="542"/>
      <c r="J477" s="650"/>
      <c r="K477" s="650"/>
      <c r="L477" s="529"/>
      <c r="M477" s="543"/>
      <c r="N477" s="543"/>
      <c r="O477" s="651">
        <f t="shared" si="1111"/>
        <v>0</v>
      </c>
      <c r="P477" s="1090">
        <f t="shared" si="1112"/>
        <v>0</v>
      </c>
      <c r="Q477" s="641">
        <f t="shared" si="1090"/>
        <v>0</v>
      </c>
      <c r="R477" s="640">
        <v>1</v>
      </c>
      <c r="S477" s="640" t="str">
        <f t="shared" si="1091"/>
        <v>BUKU KAS UMUM</v>
      </c>
      <c r="T477" s="641">
        <f t="shared" si="1092"/>
        <v>0</v>
      </c>
      <c r="U477" s="641">
        <f t="shared" si="1093"/>
        <v>0</v>
      </c>
      <c r="V477" s="641">
        <f t="shared" si="1094"/>
        <v>0</v>
      </c>
      <c r="W477" s="1082">
        <f t="shared" si="1113"/>
        <v>0</v>
      </c>
      <c r="X477" s="641">
        <f t="shared" si="1095"/>
        <v>0</v>
      </c>
      <c r="Y477" s="640">
        <f t="shared" si="1114"/>
        <v>1</v>
      </c>
      <c r="Z477" s="640" t="str">
        <f t="shared" si="1096"/>
        <v>BUKU KAS UMUM</v>
      </c>
      <c r="AA477" s="1083">
        <f t="shared" si="1097"/>
        <v>0</v>
      </c>
      <c r="AB477" s="1055">
        <v>10</v>
      </c>
      <c r="AC477" s="1056" t="str">
        <f t="shared" si="1115"/>
        <v>BUKU PEMBANTU PAJAK UP &amp; LS</v>
      </c>
      <c r="AD477" s="1057">
        <f t="shared" si="1116"/>
        <v>0</v>
      </c>
      <c r="AE477" s="1057">
        <f t="shared" si="1117"/>
        <v>0</v>
      </c>
      <c r="AF477" s="1057">
        <f t="shared" si="1118"/>
        <v>0</v>
      </c>
      <c r="AG477" s="1057">
        <f t="shared" si="1119"/>
        <v>0</v>
      </c>
      <c r="AH477" s="1057">
        <f t="shared" si="1120"/>
        <v>0</v>
      </c>
      <c r="AI477" s="1058">
        <f t="shared" si="1079"/>
        <v>10</v>
      </c>
      <c r="AJ477" s="1058" t="str">
        <f t="shared" si="1121"/>
        <v>BUKU PEMBANTU PAJAK UP &amp; LS</v>
      </c>
      <c r="AK477" s="1059">
        <f t="shared" si="1098"/>
        <v>0</v>
      </c>
      <c r="AL477" s="1014">
        <v>2</v>
      </c>
      <c r="AM477" s="1015" t="str">
        <f t="shared" si="1122"/>
        <v>BUKU PEMBANTU KAS TUNAI</v>
      </c>
      <c r="AN477" s="1016">
        <f t="shared" si="1099"/>
        <v>0</v>
      </c>
      <c r="AO477" s="1015">
        <f t="shared" si="1080"/>
        <v>2</v>
      </c>
      <c r="AP477" s="1015" t="str">
        <f t="shared" si="1123"/>
        <v>BUKU PEMBANTU KAS TUNAI</v>
      </c>
      <c r="AQ477" s="1017">
        <f t="shared" si="1074"/>
        <v>0</v>
      </c>
      <c r="AR477" s="979">
        <v>3</v>
      </c>
      <c r="AS477" s="980" t="str">
        <f t="shared" si="1124"/>
        <v>BUKU PEMBANTU BANK</v>
      </c>
      <c r="AT477" s="981">
        <f t="shared" si="1100"/>
        <v>0</v>
      </c>
      <c r="AU477" s="981">
        <f t="shared" si="1101"/>
        <v>0</v>
      </c>
      <c r="AV477" s="982">
        <f t="shared" si="1125"/>
        <v>0</v>
      </c>
      <c r="AW477" s="983">
        <f t="shared" si="1081"/>
        <v>3</v>
      </c>
      <c r="AX477" s="980" t="str">
        <f t="shared" si="1126"/>
        <v>BUKU PEMBANTU BANK</v>
      </c>
      <c r="AY477" s="984">
        <f t="shared" si="1102"/>
        <v>0</v>
      </c>
      <c r="AZ477" s="702">
        <v>4</v>
      </c>
      <c r="BA477" s="649" t="str">
        <f t="shared" si="1127"/>
        <v>BUKU PEMBANTU BPP</v>
      </c>
      <c r="BB477" s="651">
        <f t="shared" si="1075"/>
        <v>0</v>
      </c>
      <c r="BC477" s="650">
        <f t="shared" si="1082"/>
        <v>4</v>
      </c>
      <c r="BD477" s="649" t="str">
        <f t="shared" si="1128"/>
        <v>BUKU PEMBANTU BPP</v>
      </c>
      <c r="BE477" s="709">
        <f t="shared" si="1076"/>
        <v>0</v>
      </c>
      <c r="BF477" s="944">
        <v>5</v>
      </c>
      <c r="BG477" s="945" t="str">
        <f t="shared" si="1129"/>
        <v>BUKU PEMBANTU UANG PERSEDIAAN</v>
      </c>
      <c r="BH477" s="946">
        <f t="shared" si="1103"/>
        <v>0</v>
      </c>
      <c r="BI477" s="945">
        <f t="shared" si="1083"/>
        <v>5</v>
      </c>
      <c r="BJ477" s="947" t="str">
        <f t="shared" si="1130"/>
        <v>BUKU PEMBANTU UANG PERSEDIAAN</v>
      </c>
      <c r="BK477" s="948">
        <f t="shared" si="1077"/>
        <v>0</v>
      </c>
      <c r="BL477" s="909">
        <v>6</v>
      </c>
      <c r="BM477" s="910" t="str">
        <f t="shared" si="1131"/>
        <v>BUKU PEMBANTU LS BENDAHARA</v>
      </c>
      <c r="BN477" s="911">
        <f t="shared" si="1104"/>
        <v>0</v>
      </c>
      <c r="BO477" s="910">
        <f t="shared" si="1084"/>
        <v>6</v>
      </c>
      <c r="BP477" s="912" t="str">
        <f t="shared" si="1132"/>
        <v>BUKU PEMBANTU LS BENDAHARA</v>
      </c>
      <c r="BQ477" s="913">
        <f t="shared" si="1105"/>
        <v>0</v>
      </c>
      <c r="BR477" s="702">
        <v>7</v>
      </c>
      <c r="BS477" s="650" t="str">
        <f t="shared" si="1133"/>
        <v>BUKU PEMBANTU UANG MUKA PERJADIN</v>
      </c>
      <c r="BT477" s="651">
        <f t="shared" si="1106"/>
        <v>0</v>
      </c>
      <c r="BU477" s="650">
        <f t="shared" si="1085"/>
        <v>7</v>
      </c>
      <c r="BV477" s="649" t="str">
        <f t="shared" si="1134"/>
        <v>BUKU PEMBANTU UANG MUKA PERJADIN</v>
      </c>
      <c r="BW477" s="709">
        <f t="shared" si="1107"/>
        <v>0</v>
      </c>
      <c r="BX477" s="873">
        <v>8</v>
      </c>
      <c r="BY477" s="874" t="str">
        <f t="shared" si="1135"/>
        <v>BUKU PEMBANTU PAJAK UP</v>
      </c>
      <c r="BZ477" s="875">
        <f t="shared" si="1073"/>
        <v>0</v>
      </c>
      <c r="CA477" s="876">
        <f t="shared" si="1086"/>
        <v>8</v>
      </c>
      <c r="CB477" s="874" t="str">
        <f t="shared" si="1136"/>
        <v>BUKU PEMBANTU PAJAK UP</v>
      </c>
      <c r="CC477" s="877">
        <f t="shared" si="1078"/>
        <v>0</v>
      </c>
      <c r="CD477" s="805">
        <v>9</v>
      </c>
      <c r="CE477" s="806" t="str">
        <f t="shared" si="1137"/>
        <v>BUKU PEMBANTU BUNGA REKENING</v>
      </c>
      <c r="CF477" s="807">
        <f t="shared" si="1108"/>
        <v>0</v>
      </c>
      <c r="CG477" s="806">
        <f t="shared" si="1087"/>
        <v>9</v>
      </c>
      <c r="CH477" s="806" t="str">
        <f t="shared" si="1138"/>
        <v>BUKU PEMBANTU BUNGA REKENING</v>
      </c>
      <c r="CI477" s="808">
        <f t="shared" si="1109"/>
        <v>0</v>
      </c>
      <c r="CJ477" s="835">
        <v>10</v>
      </c>
      <c r="CK477" s="836" t="str">
        <f t="shared" si="1139"/>
        <v>BUKU PEMBANTU PAJAK UP &amp; LS</v>
      </c>
      <c r="CL477" s="837">
        <f t="shared" si="1140"/>
        <v>0</v>
      </c>
      <c r="CM477" s="836">
        <f t="shared" si="1088"/>
        <v>10</v>
      </c>
      <c r="CN477" s="836" t="str">
        <f t="shared" si="1141"/>
        <v>BUKU PEMBANTU PAJAK UP &amp; LS</v>
      </c>
      <c r="CO477" s="838">
        <f t="shared" si="1142"/>
        <v>0</v>
      </c>
      <c r="CP477" s="786">
        <f t="shared" si="1143"/>
        <v>0</v>
      </c>
      <c r="CQ477" s="787">
        <f t="shared" si="1144"/>
        <v>0</v>
      </c>
      <c r="CR477" s="782">
        <f t="shared" si="1145"/>
        <v>0</v>
      </c>
      <c r="CS477" s="733">
        <v>11</v>
      </c>
      <c r="CT477" s="734" t="str">
        <f t="shared" si="1146"/>
        <v>BUKU PENGESAHAN BELANJA</v>
      </c>
      <c r="CU477" s="735">
        <f t="shared" si="1147"/>
        <v>0</v>
      </c>
      <c r="CV477" s="734">
        <f t="shared" si="1089"/>
        <v>11</v>
      </c>
      <c r="CW477" s="736" t="str">
        <f t="shared" si="1148"/>
        <v>BUKU PENGESAHAN BELANJA</v>
      </c>
      <c r="CX477" s="737">
        <f t="shared" si="1149"/>
        <v>0</v>
      </c>
      <c r="CY477" s="769">
        <v>12</v>
      </c>
      <c r="CZ477" s="770" t="str">
        <f t="shared" si="1110"/>
        <v>BUKU PENGEMBALIAN BELANJA</v>
      </c>
      <c r="DA477" s="771">
        <f t="shared" si="1072"/>
        <v>0</v>
      </c>
      <c r="DB477" s="770">
        <f t="shared" si="1071"/>
        <v>12</v>
      </c>
      <c r="DC477" s="770" t="str">
        <f t="shared" si="1150"/>
        <v>BUKU PENGEMBALIAN BELANJA</v>
      </c>
      <c r="DD477" s="772">
        <f t="shared" si="1151"/>
        <v>0</v>
      </c>
    </row>
    <row r="478" spans="2:108" ht="11.25" customHeight="1" x14ac:dyDescent="0.2">
      <c r="B478" s="63"/>
      <c r="C478" s="690"/>
      <c r="D478" s="540"/>
      <c r="E478" s="650"/>
      <c r="F478" s="541"/>
      <c r="G478" s="649"/>
      <c r="H478" s="650"/>
      <c r="I478" s="542"/>
      <c r="J478" s="650"/>
      <c r="K478" s="650"/>
      <c r="L478" s="529"/>
      <c r="M478" s="543"/>
      <c r="N478" s="543"/>
      <c r="O478" s="651">
        <f t="shared" si="1111"/>
        <v>0</v>
      </c>
      <c r="P478" s="1090">
        <f t="shared" si="1112"/>
        <v>0</v>
      </c>
      <c r="Q478" s="641">
        <f t="shared" si="1090"/>
        <v>0</v>
      </c>
      <c r="R478" s="640">
        <v>1</v>
      </c>
      <c r="S478" s="640" t="str">
        <f t="shared" si="1091"/>
        <v>BUKU KAS UMUM</v>
      </c>
      <c r="T478" s="641">
        <f t="shared" si="1092"/>
        <v>0</v>
      </c>
      <c r="U478" s="641">
        <f t="shared" si="1093"/>
        <v>0</v>
      </c>
      <c r="V478" s="641">
        <f t="shared" si="1094"/>
        <v>0</v>
      </c>
      <c r="W478" s="1082">
        <f t="shared" si="1113"/>
        <v>0</v>
      </c>
      <c r="X478" s="641">
        <f t="shared" si="1095"/>
        <v>0</v>
      </c>
      <c r="Y478" s="640">
        <f t="shared" si="1114"/>
        <v>1</v>
      </c>
      <c r="Z478" s="640" t="str">
        <f t="shared" si="1096"/>
        <v>BUKU KAS UMUM</v>
      </c>
      <c r="AA478" s="1083">
        <f t="shared" si="1097"/>
        <v>0</v>
      </c>
      <c r="AB478" s="1055">
        <v>10</v>
      </c>
      <c r="AC478" s="1056" t="str">
        <f t="shared" si="1115"/>
        <v>BUKU PEMBANTU PAJAK UP &amp; LS</v>
      </c>
      <c r="AD478" s="1057">
        <f t="shared" si="1116"/>
        <v>0</v>
      </c>
      <c r="AE478" s="1057">
        <f t="shared" si="1117"/>
        <v>0</v>
      </c>
      <c r="AF478" s="1057">
        <f t="shared" si="1118"/>
        <v>0</v>
      </c>
      <c r="AG478" s="1057">
        <f t="shared" si="1119"/>
        <v>0</v>
      </c>
      <c r="AH478" s="1057">
        <f t="shared" si="1120"/>
        <v>0</v>
      </c>
      <c r="AI478" s="1058">
        <f t="shared" si="1079"/>
        <v>10</v>
      </c>
      <c r="AJ478" s="1058" t="str">
        <f t="shared" si="1121"/>
        <v>BUKU PEMBANTU PAJAK UP &amp; LS</v>
      </c>
      <c r="AK478" s="1059">
        <f t="shared" si="1098"/>
        <v>0</v>
      </c>
      <c r="AL478" s="1014">
        <v>2</v>
      </c>
      <c r="AM478" s="1015" t="str">
        <f t="shared" si="1122"/>
        <v>BUKU PEMBANTU KAS TUNAI</v>
      </c>
      <c r="AN478" s="1016">
        <f t="shared" si="1099"/>
        <v>0</v>
      </c>
      <c r="AO478" s="1015">
        <f t="shared" si="1080"/>
        <v>2</v>
      </c>
      <c r="AP478" s="1015" t="str">
        <f t="shared" si="1123"/>
        <v>BUKU PEMBANTU KAS TUNAI</v>
      </c>
      <c r="AQ478" s="1017">
        <f t="shared" si="1074"/>
        <v>0</v>
      </c>
      <c r="AR478" s="979">
        <v>3</v>
      </c>
      <c r="AS478" s="980" t="str">
        <f t="shared" si="1124"/>
        <v>BUKU PEMBANTU BANK</v>
      </c>
      <c r="AT478" s="981">
        <f t="shared" si="1100"/>
        <v>0</v>
      </c>
      <c r="AU478" s="981">
        <f t="shared" si="1101"/>
        <v>0</v>
      </c>
      <c r="AV478" s="982">
        <f t="shared" si="1125"/>
        <v>0</v>
      </c>
      <c r="AW478" s="983">
        <f t="shared" si="1081"/>
        <v>3</v>
      </c>
      <c r="AX478" s="980" t="str">
        <f t="shared" si="1126"/>
        <v>BUKU PEMBANTU BANK</v>
      </c>
      <c r="AY478" s="984">
        <f t="shared" si="1102"/>
        <v>0</v>
      </c>
      <c r="AZ478" s="702">
        <v>4</v>
      </c>
      <c r="BA478" s="649" t="str">
        <f t="shared" si="1127"/>
        <v>BUKU PEMBANTU BPP</v>
      </c>
      <c r="BB478" s="651">
        <f t="shared" si="1075"/>
        <v>0</v>
      </c>
      <c r="BC478" s="650">
        <f t="shared" si="1082"/>
        <v>4</v>
      </c>
      <c r="BD478" s="649" t="str">
        <f t="shared" si="1128"/>
        <v>BUKU PEMBANTU BPP</v>
      </c>
      <c r="BE478" s="709">
        <f t="shared" si="1076"/>
        <v>0</v>
      </c>
      <c r="BF478" s="944">
        <v>5</v>
      </c>
      <c r="BG478" s="945" t="str">
        <f t="shared" si="1129"/>
        <v>BUKU PEMBANTU UANG PERSEDIAAN</v>
      </c>
      <c r="BH478" s="946">
        <f t="shared" si="1103"/>
        <v>0</v>
      </c>
      <c r="BI478" s="945">
        <f t="shared" si="1083"/>
        <v>5</v>
      </c>
      <c r="BJ478" s="947" t="str">
        <f t="shared" si="1130"/>
        <v>BUKU PEMBANTU UANG PERSEDIAAN</v>
      </c>
      <c r="BK478" s="948">
        <f t="shared" si="1077"/>
        <v>0</v>
      </c>
      <c r="BL478" s="909">
        <v>6</v>
      </c>
      <c r="BM478" s="910" t="str">
        <f t="shared" si="1131"/>
        <v>BUKU PEMBANTU LS BENDAHARA</v>
      </c>
      <c r="BN478" s="911">
        <f t="shared" si="1104"/>
        <v>0</v>
      </c>
      <c r="BO478" s="910">
        <f t="shared" si="1084"/>
        <v>6</v>
      </c>
      <c r="BP478" s="912" t="str">
        <f t="shared" si="1132"/>
        <v>BUKU PEMBANTU LS BENDAHARA</v>
      </c>
      <c r="BQ478" s="913">
        <f t="shared" si="1105"/>
        <v>0</v>
      </c>
      <c r="BR478" s="702">
        <v>7</v>
      </c>
      <c r="BS478" s="650" t="str">
        <f t="shared" si="1133"/>
        <v>BUKU PEMBANTU UANG MUKA PERJADIN</v>
      </c>
      <c r="BT478" s="651">
        <f t="shared" si="1106"/>
        <v>0</v>
      </c>
      <c r="BU478" s="650">
        <f t="shared" si="1085"/>
        <v>7</v>
      </c>
      <c r="BV478" s="649" t="str">
        <f t="shared" si="1134"/>
        <v>BUKU PEMBANTU UANG MUKA PERJADIN</v>
      </c>
      <c r="BW478" s="709">
        <f t="shared" si="1107"/>
        <v>0</v>
      </c>
      <c r="BX478" s="873">
        <v>8</v>
      </c>
      <c r="BY478" s="874" t="str">
        <f t="shared" si="1135"/>
        <v>BUKU PEMBANTU PAJAK UP</v>
      </c>
      <c r="BZ478" s="875">
        <f t="shared" si="1073"/>
        <v>0</v>
      </c>
      <c r="CA478" s="876">
        <f t="shared" si="1086"/>
        <v>8</v>
      </c>
      <c r="CB478" s="874" t="str">
        <f t="shared" si="1136"/>
        <v>BUKU PEMBANTU PAJAK UP</v>
      </c>
      <c r="CC478" s="877">
        <f t="shared" si="1078"/>
        <v>0</v>
      </c>
      <c r="CD478" s="805">
        <v>9</v>
      </c>
      <c r="CE478" s="806" t="str">
        <f t="shared" si="1137"/>
        <v>BUKU PEMBANTU BUNGA REKENING</v>
      </c>
      <c r="CF478" s="807">
        <f t="shared" si="1108"/>
        <v>0</v>
      </c>
      <c r="CG478" s="806">
        <f t="shared" si="1087"/>
        <v>9</v>
      </c>
      <c r="CH478" s="806" t="str">
        <f t="shared" si="1138"/>
        <v>BUKU PEMBANTU BUNGA REKENING</v>
      </c>
      <c r="CI478" s="808">
        <f t="shared" si="1109"/>
        <v>0</v>
      </c>
      <c r="CJ478" s="835">
        <v>10</v>
      </c>
      <c r="CK478" s="836" t="str">
        <f t="shared" si="1139"/>
        <v>BUKU PEMBANTU PAJAK UP &amp; LS</v>
      </c>
      <c r="CL478" s="837">
        <f t="shared" si="1140"/>
        <v>0</v>
      </c>
      <c r="CM478" s="836">
        <f t="shared" si="1088"/>
        <v>10</v>
      </c>
      <c r="CN478" s="836" t="str">
        <f t="shared" si="1141"/>
        <v>BUKU PEMBANTU PAJAK UP &amp; LS</v>
      </c>
      <c r="CO478" s="838">
        <f t="shared" si="1142"/>
        <v>0</v>
      </c>
      <c r="CP478" s="786">
        <f t="shared" si="1143"/>
        <v>0</v>
      </c>
      <c r="CQ478" s="787">
        <f t="shared" si="1144"/>
        <v>0</v>
      </c>
      <c r="CR478" s="782">
        <f t="shared" si="1145"/>
        <v>0</v>
      </c>
      <c r="CS478" s="733">
        <v>11</v>
      </c>
      <c r="CT478" s="734" t="str">
        <f t="shared" si="1146"/>
        <v>BUKU PENGESAHAN BELANJA</v>
      </c>
      <c r="CU478" s="735">
        <f t="shared" si="1147"/>
        <v>0</v>
      </c>
      <c r="CV478" s="734">
        <f t="shared" si="1089"/>
        <v>11</v>
      </c>
      <c r="CW478" s="736" t="str">
        <f t="shared" si="1148"/>
        <v>BUKU PENGESAHAN BELANJA</v>
      </c>
      <c r="CX478" s="737">
        <f t="shared" si="1149"/>
        <v>0</v>
      </c>
      <c r="CY478" s="769">
        <v>12</v>
      </c>
      <c r="CZ478" s="770" t="str">
        <f t="shared" si="1110"/>
        <v>BUKU PENGEMBALIAN BELANJA</v>
      </c>
      <c r="DA478" s="771">
        <f t="shared" si="1072"/>
        <v>0</v>
      </c>
      <c r="DB478" s="770">
        <f t="shared" si="1071"/>
        <v>12</v>
      </c>
      <c r="DC478" s="770" t="str">
        <f t="shared" si="1150"/>
        <v>BUKU PENGEMBALIAN BELANJA</v>
      </c>
      <c r="DD478" s="772">
        <f t="shared" si="1151"/>
        <v>0</v>
      </c>
    </row>
    <row r="479" spans="2:108" ht="11.25" customHeight="1" x14ac:dyDescent="0.2">
      <c r="B479" s="63"/>
      <c r="C479" s="690"/>
      <c r="D479" s="540"/>
      <c r="E479" s="650"/>
      <c r="F479" s="541"/>
      <c r="G479" s="649"/>
      <c r="H479" s="650"/>
      <c r="I479" s="542"/>
      <c r="J479" s="650"/>
      <c r="K479" s="650"/>
      <c r="L479" s="529"/>
      <c r="M479" s="543"/>
      <c r="N479" s="543"/>
      <c r="O479" s="651">
        <f t="shared" si="1111"/>
        <v>0</v>
      </c>
      <c r="P479" s="1090">
        <f t="shared" si="1112"/>
        <v>0</v>
      </c>
      <c r="Q479" s="641">
        <f t="shared" si="1090"/>
        <v>0</v>
      </c>
      <c r="R479" s="640">
        <v>1</v>
      </c>
      <c r="S479" s="640" t="str">
        <f t="shared" si="1091"/>
        <v>BUKU KAS UMUM</v>
      </c>
      <c r="T479" s="641">
        <f t="shared" si="1092"/>
        <v>0</v>
      </c>
      <c r="U479" s="641">
        <f t="shared" si="1093"/>
        <v>0</v>
      </c>
      <c r="V479" s="641">
        <f t="shared" si="1094"/>
        <v>0</v>
      </c>
      <c r="W479" s="1082">
        <f t="shared" si="1113"/>
        <v>0</v>
      </c>
      <c r="X479" s="641">
        <f t="shared" si="1095"/>
        <v>0</v>
      </c>
      <c r="Y479" s="640">
        <f t="shared" si="1114"/>
        <v>1</v>
      </c>
      <c r="Z479" s="640" t="str">
        <f t="shared" si="1096"/>
        <v>BUKU KAS UMUM</v>
      </c>
      <c r="AA479" s="1083">
        <f t="shared" si="1097"/>
        <v>0</v>
      </c>
      <c r="AB479" s="1055">
        <v>10</v>
      </c>
      <c r="AC479" s="1056" t="str">
        <f t="shared" si="1115"/>
        <v>BUKU PEMBANTU PAJAK UP &amp; LS</v>
      </c>
      <c r="AD479" s="1057">
        <f t="shared" si="1116"/>
        <v>0</v>
      </c>
      <c r="AE479" s="1057">
        <f t="shared" si="1117"/>
        <v>0</v>
      </c>
      <c r="AF479" s="1057">
        <f t="shared" si="1118"/>
        <v>0</v>
      </c>
      <c r="AG479" s="1057">
        <f t="shared" si="1119"/>
        <v>0</v>
      </c>
      <c r="AH479" s="1057">
        <f t="shared" si="1120"/>
        <v>0</v>
      </c>
      <c r="AI479" s="1058">
        <f t="shared" si="1079"/>
        <v>10</v>
      </c>
      <c r="AJ479" s="1058" t="str">
        <f t="shared" si="1121"/>
        <v>BUKU PEMBANTU PAJAK UP &amp; LS</v>
      </c>
      <c r="AK479" s="1059">
        <f t="shared" si="1098"/>
        <v>0</v>
      </c>
      <c r="AL479" s="1014">
        <v>2</v>
      </c>
      <c r="AM479" s="1015" t="str">
        <f t="shared" si="1122"/>
        <v>BUKU PEMBANTU KAS TUNAI</v>
      </c>
      <c r="AN479" s="1016">
        <f t="shared" si="1099"/>
        <v>0</v>
      </c>
      <c r="AO479" s="1015">
        <f t="shared" si="1080"/>
        <v>2</v>
      </c>
      <c r="AP479" s="1015" t="str">
        <f t="shared" si="1123"/>
        <v>BUKU PEMBANTU KAS TUNAI</v>
      </c>
      <c r="AQ479" s="1017">
        <f t="shared" si="1074"/>
        <v>0</v>
      </c>
      <c r="AR479" s="979">
        <v>3</v>
      </c>
      <c r="AS479" s="980" t="str">
        <f t="shared" si="1124"/>
        <v>BUKU PEMBANTU BANK</v>
      </c>
      <c r="AT479" s="981">
        <f t="shared" si="1100"/>
        <v>0</v>
      </c>
      <c r="AU479" s="981">
        <f t="shared" si="1101"/>
        <v>0</v>
      </c>
      <c r="AV479" s="982">
        <f t="shared" si="1125"/>
        <v>0</v>
      </c>
      <c r="AW479" s="983">
        <f t="shared" si="1081"/>
        <v>3</v>
      </c>
      <c r="AX479" s="980" t="str">
        <f t="shared" si="1126"/>
        <v>BUKU PEMBANTU BANK</v>
      </c>
      <c r="AY479" s="984">
        <f t="shared" si="1102"/>
        <v>0</v>
      </c>
      <c r="AZ479" s="702">
        <v>4</v>
      </c>
      <c r="BA479" s="649" t="str">
        <f t="shared" si="1127"/>
        <v>BUKU PEMBANTU BPP</v>
      </c>
      <c r="BB479" s="651">
        <f t="shared" si="1075"/>
        <v>0</v>
      </c>
      <c r="BC479" s="650">
        <f t="shared" si="1082"/>
        <v>4</v>
      </c>
      <c r="BD479" s="649" t="str">
        <f t="shared" si="1128"/>
        <v>BUKU PEMBANTU BPP</v>
      </c>
      <c r="BE479" s="709">
        <f t="shared" si="1076"/>
        <v>0</v>
      </c>
      <c r="BF479" s="944">
        <v>5</v>
      </c>
      <c r="BG479" s="945" t="str">
        <f t="shared" si="1129"/>
        <v>BUKU PEMBANTU UANG PERSEDIAAN</v>
      </c>
      <c r="BH479" s="946">
        <f t="shared" si="1103"/>
        <v>0</v>
      </c>
      <c r="BI479" s="945">
        <f t="shared" si="1083"/>
        <v>5</v>
      </c>
      <c r="BJ479" s="947" t="str">
        <f t="shared" si="1130"/>
        <v>BUKU PEMBANTU UANG PERSEDIAAN</v>
      </c>
      <c r="BK479" s="948">
        <f t="shared" si="1077"/>
        <v>0</v>
      </c>
      <c r="BL479" s="909">
        <v>6</v>
      </c>
      <c r="BM479" s="910" t="str">
        <f t="shared" si="1131"/>
        <v>BUKU PEMBANTU LS BENDAHARA</v>
      </c>
      <c r="BN479" s="911">
        <f t="shared" si="1104"/>
        <v>0</v>
      </c>
      <c r="BO479" s="910">
        <f t="shared" si="1084"/>
        <v>6</v>
      </c>
      <c r="BP479" s="912" t="str">
        <f t="shared" si="1132"/>
        <v>BUKU PEMBANTU LS BENDAHARA</v>
      </c>
      <c r="BQ479" s="913">
        <f t="shared" si="1105"/>
        <v>0</v>
      </c>
      <c r="BR479" s="702">
        <v>7</v>
      </c>
      <c r="BS479" s="650" t="str">
        <f t="shared" si="1133"/>
        <v>BUKU PEMBANTU UANG MUKA PERJADIN</v>
      </c>
      <c r="BT479" s="651">
        <f t="shared" si="1106"/>
        <v>0</v>
      </c>
      <c r="BU479" s="650">
        <f t="shared" si="1085"/>
        <v>7</v>
      </c>
      <c r="BV479" s="649" t="str">
        <f t="shared" si="1134"/>
        <v>BUKU PEMBANTU UANG MUKA PERJADIN</v>
      </c>
      <c r="BW479" s="709">
        <f t="shared" si="1107"/>
        <v>0</v>
      </c>
      <c r="BX479" s="873">
        <v>8</v>
      </c>
      <c r="BY479" s="874" t="str">
        <f t="shared" si="1135"/>
        <v>BUKU PEMBANTU PAJAK UP</v>
      </c>
      <c r="BZ479" s="875">
        <f t="shared" si="1073"/>
        <v>0</v>
      </c>
      <c r="CA479" s="876">
        <f t="shared" si="1086"/>
        <v>8</v>
      </c>
      <c r="CB479" s="874" t="str">
        <f t="shared" si="1136"/>
        <v>BUKU PEMBANTU PAJAK UP</v>
      </c>
      <c r="CC479" s="877">
        <f t="shared" si="1078"/>
        <v>0</v>
      </c>
      <c r="CD479" s="805">
        <v>9</v>
      </c>
      <c r="CE479" s="806" t="str">
        <f t="shared" si="1137"/>
        <v>BUKU PEMBANTU BUNGA REKENING</v>
      </c>
      <c r="CF479" s="807">
        <f t="shared" si="1108"/>
        <v>0</v>
      </c>
      <c r="CG479" s="806">
        <f t="shared" si="1087"/>
        <v>9</v>
      </c>
      <c r="CH479" s="806" t="str">
        <f t="shared" si="1138"/>
        <v>BUKU PEMBANTU BUNGA REKENING</v>
      </c>
      <c r="CI479" s="808">
        <f t="shared" si="1109"/>
        <v>0</v>
      </c>
      <c r="CJ479" s="835">
        <v>10</v>
      </c>
      <c r="CK479" s="836" t="str">
        <f t="shared" si="1139"/>
        <v>BUKU PEMBANTU PAJAK UP &amp; LS</v>
      </c>
      <c r="CL479" s="837">
        <f t="shared" si="1140"/>
        <v>0</v>
      </c>
      <c r="CM479" s="836">
        <f t="shared" si="1088"/>
        <v>10</v>
      </c>
      <c r="CN479" s="836" t="str">
        <f t="shared" si="1141"/>
        <v>BUKU PEMBANTU PAJAK UP &amp; LS</v>
      </c>
      <c r="CO479" s="838">
        <f t="shared" si="1142"/>
        <v>0</v>
      </c>
      <c r="CP479" s="786">
        <f t="shared" si="1143"/>
        <v>0</v>
      </c>
      <c r="CQ479" s="787">
        <f t="shared" si="1144"/>
        <v>0</v>
      </c>
      <c r="CR479" s="782">
        <f t="shared" si="1145"/>
        <v>0</v>
      </c>
      <c r="CS479" s="733">
        <v>11</v>
      </c>
      <c r="CT479" s="734" t="str">
        <f t="shared" si="1146"/>
        <v>BUKU PENGESAHAN BELANJA</v>
      </c>
      <c r="CU479" s="735">
        <f t="shared" si="1147"/>
        <v>0</v>
      </c>
      <c r="CV479" s="734">
        <f t="shared" si="1089"/>
        <v>11</v>
      </c>
      <c r="CW479" s="736" t="str">
        <f t="shared" si="1148"/>
        <v>BUKU PENGESAHAN BELANJA</v>
      </c>
      <c r="CX479" s="737">
        <f t="shared" si="1149"/>
        <v>0</v>
      </c>
      <c r="CY479" s="769">
        <v>12</v>
      </c>
      <c r="CZ479" s="770" t="str">
        <f t="shared" si="1110"/>
        <v>BUKU PENGEMBALIAN BELANJA</v>
      </c>
      <c r="DA479" s="771">
        <f t="shared" si="1072"/>
        <v>0</v>
      </c>
      <c r="DB479" s="770">
        <f t="shared" si="1071"/>
        <v>12</v>
      </c>
      <c r="DC479" s="770" t="str">
        <f t="shared" si="1150"/>
        <v>BUKU PENGEMBALIAN BELANJA</v>
      </c>
      <c r="DD479" s="772">
        <f t="shared" si="1151"/>
        <v>0</v>
      </c>
    </row>
    <row r="480" spans="2:108" ht="11.25" customHeight="1" x14ac:dyDescent="0.2">
      <c r="B480" s="63"/>
      <c r="C480" s="690"/>
      <c r="D480" s="540"/>
      <c r="E480" s="650"/>
      <c r="F480" s="541"/>
      <c r="G480" s="649"/>
      <c r="H480" s="650"/>
      <c r="I480" s="542"/>
      <c r="J480" s="650"/>
      <c r="K480" s="650"/>
      <c r="L480" s="529"/>
      <c r="M480" s="543"/>
      <c r="N480" s="543"/>
      <c r="O480" s="651">
        <f t="shared" si="1111"/>
        <v>0</v>
      </c>
      <c r="P480" s="1090">
        <f t="shared" si="1112"/>
        <v>0</v>
      </c>
      <c r="Q480" s="641">
        <f t="shared" si="1090"/>
        <v>0</v>
      </c>
      <c r="R480" s="640">
        <v>1</v>
      </c>
      <c r="S480" s="640" t="str">
        <f t="shared" si="1091"/>
        <v>BUKU KAS UMUM</v>
      </c>
      <c r="T480" s="641">
        <f t="shared" si="1092"/>
        <v>0</v>
      </c>
      <c r="U480" s="641">
        <f t="shared" si="1093"/>
        <v>0</v>
      </c>
      <c r="V480" s="641">
        <f t="shared" si="1094"/>
        <v>0</v>
      </c>
      <c r="W480" s="1082">
        <f t="shared" si="1113"/>
        <v>0</v>
      </c>
      <c r="X480" s="641">
        <f t="shared" si="1095"/>
        <v>0</v>
      </c>
      <c r="Y480" s="640">
        <f t="shared" si="1114"/>
        <v>1</v>
      </c>
      <c r="Z480" s="640" t="str">
        <f t="shared" si="1096"/>
        <v>BUKU KAS UMUM</v>
      </c>
      <c r="AA480" s="1083">
        <f t="shared" si="1097"/>
        <v>0</v>
      </c>
      <c r="AB480" s="1055">
        <v>10</v>
      </c>
      <c r="AC480" s="1056" t="str">
        <f t="shared" si="1115"/>
        <v>BUKU PEMBANTU PAJAK UP &amp; LS</v>
      </c>
      <c r="AD480" s="1057">
        <f t="shared" si="1116"/>
        <v>0</v>
      </c>
      <c r="AE480" s="1057">
        <f t="shared" si="1117"/>
        <v>0</v>
      </c>
      <c r="AF480" s="1057">
        <f t="shared" si="1118"/>
        <v>0</v>
      </c>
      <c r="AG480" s="1057">
        <f t="shared" si="1119"/>
        <v>0</v>
      </c>
      <c r="AH480" s="1057">
        <f t="shared" si="1120"/>
        <v>0</v>
      </c>
      <c r="AI480" s="1058">
        <f t="shared" si="1079"/>
        <v>10</v>
      </c>
      <c r="AJ480" s="1058" t="str">
        <f t="shared" si="1121"/>
        <v>BUKU PEMBANTU PAJAK UP &amp; LS</v>
      </c>
      <c r="AK480" s="1059">
        <f t="shared" si="1098"/>
        <v>0</v>
      </c>
      <c r="AL480" s="1014">
        <v>2</v>
      </c>
      <c r="AM480" s="1015" t="str">
        <f t="shared" si="1122"/>
        <v>BUKU PEMBANTU KAS TUNAI</v>
      </c>
      <c r="AN480" s="1016">
        <f t="shared" si="1099"/>
        <v>0</v>
      </c>
      <c r="AO480" s="1015">
        <f t="shared" si="1080"/>
        <v>2</v>
      </c>
      <c r="AP480" s="1015" t="str">
        <f t="shared" si="1123"/>
        <v>BUKU PEMBANTU KAS TUNAI</v>
      </c>
      <c r="AQ480" s="1017">
        <f t="shared" si="1074"/>
        <v>0</v>
      </c>
      <c r="AR480" s="979">
        <v>3</v>
      </c>
      <c r="AS480" s="980" t="str">
        <f t="shared" si="1124"/>
        <v>BUKU PEMBANTU BANK</v>
      </c>
      <c r="AT480" s="981">
        <f t="shared" si="1100"/>
        <v>0</v>
      </c>
      <c r="AU480" s="981">
        <f t="shared" si="1101"/>
        <v>0</v>
      </c>
      <c r="AV480" s="982">
        <f t="shared" si="1125"/>
        <v>0</v>
      </c>
      <c r="AW480" s="983">
        <f t="shared" si="1081"/>
        <v>3</v>
      </c>
      <c r="AX480" s="980" t="str">
        <f t="shared" si="1126"/>
        <v>BUKU PEMBANTU BANK</v>
      </c>
      <c r="AY480" s="984">
        <f t="shared" si="1102"/>
        <v>0</v>
      </c>
      <c r="AZ480" s="702">
        <v>4</v>
      </c>
      <c r="BA480" s="649" t="str">
        <f t="shared" si="1127"/>
        <v>BUKU PEMBANTU BPP</v>
      </c>
      <c r="BB480" s="651">
        <f t="shared" si="1075"/>
        <v>0</v>
      </c>
      <c r="BC480" s="650">
        <f t="shared" si="1082"/>
        <v>4</v>
      </c>
      <c r="BD480" s="649" t="str">
        <f t="shared" si="1128"/>
        <v>BUKU PEMBANTU BPP</v>
      </c>
      <c r="BE480" s="709">
        <f t="shared" si="1076"/>
        <v>0</v>
      </c>
      <c r="BF480" s="944">
        <v>5</v>
      </c>
      <c r="BG480" s="945" t="str">
        <f t="shared" si="1129"/>
        <v>BUKU PEMBANTU UANG PERSEDIAAN</v>
      </c>
      <c r="BH480" s="946">
        <f t="shared" si="1103"/>
        <v>0</v>
      </c>
      <c r="BI480" s="945">
        <f t="shared" si="1083"/>
        <v>5</v>
      </c>
      <c r="BJ480" s="947" t="str">
        <f t="shared" si="1130"/>
        <v>BUKU PEMBANTU UANG PERSEDIAAN</v>
      </c>
      <c r="BK480" s="948">
        <f t="shared" si="1077"/>
        <v>0</v>
      </c>
      <c r="BL480" s="909">
        <v>6</v>
      </c>
      <c r="BM480" s="910" t="str">
        <f t="shared" si="1131"/>
        <v>BUKU PEMBANTU LS BENDAHARA</v>
      </c>
      <c r="BN480" s="911">
        <f t="shared" si="1104"/>
        <v>0</v>
      </c>
      <c r="BO480" s="910">
        <f t="shared" si="1084"/>
        <v>6</v>
      </c>
      <c r="BP480" s="912" t="str">
        <f t="shared" si="1132"/>
        <v>BUKU PEMBANTU LS BENDAHARA</v>
      </c>
      <c r="BQ480" s="913">
        <f t="shared" si="1105"/>
        <v>0</v>
      </c>
      <c r="BR480" s="702">
        <v>7</v>
      </c>
      <c r="BS480" s="650" t="str">
        <f t="shared" si="1133"/>
        <v>BUKU PEMBANTU UANG MUKA PERJADIN</v>
      </c>
      <c r="BT480" s="651">
        <f t="shared" si="1106"/>
        <v>0</v>
      </c>
      <c r="BU480" s="650">
        <f t="shared" si="1085"/>
        <v>7</v>
      </c>
      <c r="BV480" s="649" t="str">
        <f t="shared" si="1134"/>
        <v>BUKU PEMBANTU UANG MUKA PERJADIN</v>
      </c>
      <c r="BW480" s="709">
        <f t="shared" si="1107"/>
        <v>0</v>
      </c>
      <c r="BX480" s="873">
        <v>8</v>
      </c>
      <c r="BY480" s="874" t="str">
        <f t="shared" si="1135"/>
        <v>BUKU PEMBANTU PAJAK UP</v>
      </c>
      <c r="BZ480" s="875">
        <f t="shared" si="1073"/>
        <v>0</v>
      </c>
      <c r="CA480" s="876">
        <f t="shared" si="1086"/>
        <v>8</v>
      </c>
      <c r="CB480" s="874" t="str">
        <f t="shared" si="1136"/>
        <v>BUKU PEMBANTU PAJAK UP</v>
      </c>
      <c r="CC480" s="877">
        <f t="shared" si="1078"/>
        <v>0</v>
      </c>
      <c r="CD480" s="805">
        <v>9</v>
      </c>
      <c r="CE480" s="806" t="str">
        <f t="shared" si="1137"/>
        <v>BUKU PEMBANTU BUNGA REKENING</v>
      </c>
      <c r="CF480" s="807">
        <f t="shared" si="1108"/>
        <v>0</v>
      </c>
      <c r="CG480" s="806">
        <f t="shared" si="1087"/>
        <v>9</v>
      </c>
      <c r="CH480" s="806" t="str">
        <f t="shared" si="1138"/>
        <v>BUKU PEMBANTU BUNGA REKENING</v>
      </c>
      <c r="CI480" s="808">
        <f t="shared" si="1109"/>
        <v>0</v>
      </c>
      <c r="CJ480" s="835">
        <v>10</v>
      </c>
      <c r="CK480" s="836" t="str">
        <f t="shared" si="1139"/>
        <v>BUKU PEMBANTU PAJAK UP &amp; LS</v>
      </c>
      <c r="CL480" s="837">
        <f t="shared" si="1140"/>
        <v>0</v>
      </c>
      <c r="CM480" s="836">
        <f t="shared" si="1088"/>
        <v>10</v>
      </c>
      <c r="CN480" s="836" t="str">
        <f t="shared" si="1141"/>
        <v>BUKU PEMBANTU PAJAK UP &amp; LS</v>
      </c>
      <c r="CO480" s="838">
        <f t="shared" si="1142"/>
        <v>0</v>
      </c>
      <c r="CP480" s="786">
        <f t="shared" si="1143"/>
        <v>0</v>
      </c>
      <c r="CQ480" s="787">
        <f t="shared" si="1144"/>
        <v>0</v>
      </c>
      <c r="CR480" s="782">
        <f t="shared" si="1145"/>
        <v>0</v>
      </c>
      <c r="CS480" s="733">
        <v>11</v>
      </c>
      <c r="CT480" s="734" t="str">
        <f t="shared" si="1146"/>
        <v>BUKU PENGESAHAN BELANJA</v>
      </c>
      <c r="CU480" s="735">
        <f t="shared" si="1147"/>
        <v>0</v>
      </c>
      <c r="CV480" s="734">
        <f t="shared" si="1089"/>
        <v>11</v>
      </c>
      <c r="CW480" s="736" t="str">
        <f t="shared" si="1148"/>
        <v>BUKU PENGESAHAN BELANJA</v>
      </c>
      <c r="CX480" s="737">
        <f t="shared" si="1149"/>
        <v>0</v>
      </c>
      <c r="CY480" s="769">
        <v>12</v>
      </c>
      <c r="CZ480" s="770" t="str">
        <f t="shared" si="1110"/>
        <v>BUKU PENGEMBALIAN BELANJA</v>
      </c>
      <c r="DA480" s="771">
        <f t="shared" si="1072"/>
        <v>0</v>
      </c>
      <c r="DB480" s="770">
        <f t="shared" si="1071"/>
        <v>12</v>
      </c>
      <c r="DC480" s="770" t="str">
        <f t="shared" si="1150"/>
        <v>BUKU PENGEMBALIAN BELANJA</v>
      </c>
      <c r="DD480" s="772">
        <f t="shared" si="1151"/>
        <v>0</v>
      </c>
    </row>
    <row r="481" spans="2:108" ht="11.25" customHeight="1" x14ac:dyDescent="0.2">
      <c r="B481" s="63"/>
      <c r="C481" s="690"/>
      <c r="D481" s="540"/>
      <c r="E481" s="650"/>
      <c r="F481" s="541"/>
      <c r="G481" s="649"/>
      <c r="H481" s="650"/>
      <c r="I481" s="542"/>
      <c r="J481" s="650"/>
      <c r="K481" s="650"/>
      <c r="L481" s="529"/>
      <c r="M481" s="543"/>
      <c r="N481" s="543"/>
      <c r="O481" s="651">
        <f t="shared" si="1111"/>
        <v>0</v>
      </c>
      <c r="P481" s="1090">
        <f t="shared" si="1112"/>
        <v>0</v>
      </c>
      <c r="Q481" s="641">
        <f t="shared" si="1090"/>
        <v>0</v>
      </c>
      <c r="R481" s="640">
        <v>1</v>
      </c>
      <c r="S481" s="640" t="str">
        <f t="shared" si="1091"/>
        <v>BUKU KAS UMUM</v>
      </c>
      <c r="T481" s="641">
        <f t="shared" si="1092"/>
        <v>0</v>
      </c>
      <c r="U481" s="641">
        <f t="shared" si="1093"/>
        <v>0</v>
      </c>
      <c r="V481" s="641">
        <f t="shared" si="1094"/>
        <v>0</v>
      </c>
      <c r="W481" s="1082">
        <f t="shared" si="1113"/>
        <v>0</v>
      </c>
      <c r="X481" s="641">
        <f t="shared" si="1095"/>
        <v>0</v>
      </c>
      <c r="Y481" s="640">
        <f t="shared" si="1114"/>
        <v>1</v>
      </c>
      <c r="Z481" s="640" t="str">
        <f t="shared" si="1096"/>
        <v>BUKU KAS UMUM</v>
      </c>
      <c r="AA481" s="1083">
        <f t="shared" si="1097"/>
        <v>0</v>
      </c>
      <c r="AB481" s="1055">
        <v>10</v>
      </c>
      <c r="AC481" s="1056" t="str">
        <f t="shared" si="1115"/>
        <v>BUKU PEMBANTU PAJAK UP &amp; LS</v>
      </c>
      <c r="AD481" s="1057">
        <f t="shared" si="1116"/>
        <v>0</v>
      </c>
      <c r="AE481" s="1057">
        <f t="shared" si="1117"/>
        <v>0</v>
      </c>
      <c r="AF481" s="1057">
        <f t="shared" si="1118"/>
        <v>0</v>
      </c>
      <c r="AG481" s="1057">
        <f t="shared" si="1119"/>
        <v>0</v>
      </c>
      <c r="AH481" s="1057">
        <f t="shared" si="1120"/>
        <v>0</v>
      </c>
      <c r="AI481" s="1058">
        <f t="shared" si="1079"/>
        <v>10</v>
      </c>
      <c r="AJ481" s="1058" t="str">
        <f t="shared" si="1121"/>
        <v>BUKU PEMBANTU PAJAK UP &amp; LS</v>
      </c>
      <c r="AK481" s="1059">
        <f t="shared" si="1098"/>
        <v>0</v>
      </c>
      <c r="AL481" s="1014">
        <v>2</v>
      </c>
      <c r="AM481" s="1015" t="str">
        <f t="shared" si="1122"/>
        <v>BUKU PEMBANTU KAS TUNAI</v>
      </c>
      <c r="AN481" s="1016">
        <f t="shared" si="1099"/>
        <v>0</v>
      </c>
      <c r="AO481" s="1015">
        <f t="shared" si="1080"/>
        <v>2</v>
      </c>
      <c r="AP481" s="1015" t="str">
        <f t="shared" si="1123"/>
        <v>BUKU PEMBANTU KAS TUNAI</v>
      </c>
      <c r="AQ481" s="1017">
        <f t="shared" si="1074"/>
        <v>0</v>
      </c>
      <c r="AR481" s="979">
        <v>3</v>
      </c>
      <c r="AS481" s="980" t="str">
        <f t="shared" si="1124"/>
        <v>BUKU PEMBANTU BANK</v>
      </c>
      <c r="AT481" s="981">
        <f t="shared" si="1100"/>
        <v>0</v>
      </c>
      <c r="AU481" s="981">
        <f t="shared" si="1101"/>
        <v>0</v>
      </c>
      <c r="AV481" s="982">
        <f t="shared" si="1125"/>
        <v>0</v>
      </c>
      <c r="AW481" s="983">
        <f t="shared" si="1081"/>
        <v>3</v>
      </c>
      <c r="AX481" s="980" t="str">
        <f t="shared" si="1126"/>
        <v>BUKU PEMBANTU BANK</v>
      </c>
      <c r="AY481" s="984">
        <f t="shared" si="1102"/>
        <v>0</v>
      </c>
      <c r="AZ481" s="702">
        <v>4</v>
      </c>
      <c r="BA481" s="649" t="str">
        <f t="shared" si="1127"/>
        <v>BUKU PEMBANTU BPP</v>
      </c>
      <c r="BB481" s="651">
        <f t="shared" si="1075"/>
        <v>0</v>
      </c>
      <c r="BC481" s="650">
        <f t="shared" si="1082"/>
        <v>4</v>
      </c>
      <c r="BD481" s="649" t="str">
        <f t="shared" si="1128"/>
        <v>BUKU PEMBANTU BPP</v>
      </c>
      <c r="BE481" s="709">
        <f t="shared" si="1076"/>
        <v>0</v>
      </c>
      <c r="BF481" s="944">
        <v>5</v>
      </c>
      <c r="BG481" s="945" t="str">
        <f t="shared" si="1129"/>
        <v>BUKU PEMBANTU UANG PERSEDIAAN</v>
      </c>
      <c r="BH481" s="946">
        <f t="shared" si="1103"/>
        <v>0</v>
      </c>
      <c r="BI481" s="945">
        <f t="shared" si="1083"/>
        <v>5</v>
      </c>
      <c r="BJ481" s="947" t="str">
        <f t="shared" si="1130"/>
        <v>BUKU PEMBANTU UANG PERSEDIAAN</v>
      </c>
      <c r="BK481" s="948">
        <f t="shared" si="1077"/>
        <v>0</v>
      </c>
      <c r="BL481" s="909">
        <v>6</v>
      </c>
      <c r="BM481" s="910" t="str">
        <f t="shared" si="1131"/>
        <v>BUKU PEMBANTU LS BENDAHARA</v>
      </c>
      <c r="BN481" s="911">
        <f t="shared" si="1104"/>
        <v>0</v>
      </c>
      <c r="BO481" s="910">
        <f t="shared" si="1084"/>
        <v>6</v>
      </c>
      <c r="BP481" s="912" t="str">
        <f t="shared" si="1132"/>
        <v>BUKU PEMBANTU LS BENDAHARA</v>
      </c>
      <c r="BQ481" s="913">
        <f t="shared" si="1105"/>
        <v>0</v>
      </c>
      <c r="BR481" s="702">
        <v>7</v>
      </c>
      <c r="BS481" s="650" t="str">
        <f t="shared" si="1133"/>
        <v>BUKU PEMBANTU UANG MUKA PERJADIN</v>
      </c>
      <c r="BT481" s="651">
        <f t="shared" si="1106"/>
        <v>0</v>
      </c>
      <c r="BU481" s="650">
        <f t="shared" si="1085"/>
        <v>7</v>
      </c>
      <c r="BV481" s="649" t="str">
        <f t="shared" si="1134"/>
        <v>BUKU PEMBANTU UANG MUKA PERJADIN</v>
      </c>
      <c r="BW481" s="709">
        <f t="shared" si="1107"/>
        <v>0</v>
      </c>
      <c r="BX481" s="873">
        <v>8</v>
      </c>
      <c r="BY481" s="874" t="str">
        <f t="shared" si="1135"/>
        <v>BUKU PEMBANTU PAJAK UP</v>
      </c>
      <c r="BZ481" s="875">
        <f t="shared" si="1073"/>
        <v>0</v>
      </c>
      <c r="CA481" s="876">
        <f t="shared" si="1086"/>
        <v>8</v>
      </c>
      <c r="CB481" s="874" t="str">
        <f t="shared" si="1136"/>
        <v>BUKU PEMBANTU PAJAK UP</v>
      </c>
      <c r="CC481" s="877">
        <f t="shared" si="1078"/>
        <v>0</v>
      </c>
      <c r="CD481" s="805">
        <v>9</v>
      </c>
      <c r="CE481" s="806" t="str">
        <f t="shared" si="1137"/>
        <v>BUKU PEMBANTU BUNGA REKENING</v>
      </c>
      <c r="CF481" s="807">
        <f t="shared" si="1108"/>
        <v>0</v>
      </c>
      <c r="CG481" s="806">
        <f t="shared" si="1087"/>
        <v>9</v>
      </c>
      <c r="CH481" s="806" t="str">
        <f t="shared" si="1138"/>
        <v>BUKU PEMBANTU BUNGA REKENING</v>
      </c>
      <c r="CI481" s="808">
        <f t="shared" si="1109"/>
        <v>0</v>
      </c>
      <c r="CJ481" s="835">
        <v>10</v>
      </c>
      <c r="CK481" s="836" t="str">
        <f t="shared" si="1139"/>
        <v>BUKU PEMBANTU PAJAK UP &amp; LS</v>
      </c>
      <c r="CL481" s="837">
        <f t="shared" si="1140"/>
        <v>0</v>
      </c>
      <c r="CM481" s="836">
        <f t="shared" si="1088"/>
        <v>10</v>
      </c>
      <c r="CN481" s="836" t="str">
        <f t="shared" si="1141"/>
        <v>BUKU PEMBANTU PAJAK UP &amp; LS</v>
      </c>
      <c r="CO481" s="838">
        <f t="shared" si="1142"/>
        <v>0</v>
      </c>
      <c r="CP481" s="786">
        <f t="shared" si="1143"/>
        <v>0</v>
      </c>
      <c r="CQ481" s="787">
        <f t="shared" si="1144"/>
        <v>0</v>
      </c>
      <c r="CR481" s="782">
        <f t="shared" si="1145"/>
        <v>0</v>
      </c>
      <c r="CS481" s="733">
        <v>11</v>
      </c>
      <c r="CT481" s="734" t="str">
        <f t="shared" si="1146"/>
        <v>BUKU PENGESAHAN BELANJA</v>
      </c>
      <c r="CU481" s="735">
        <f t="shared" si="1147"/>
        <v>0</v>
      </c>
      <c r="CV481" s="734">
        <f t="shared" si="1089"/>
        <v>11</v>
      </c>
      <c r="CW481" s="736" t="str">
        <f t="shared" si="1148"/>
        <v>BUKU PENGESAHAN BELANJA</v>
      </c>
      <c r="CX481" s="737">
        <f t="shared" si="1149"/>
        <v>0</v>
      </c>
      <c r="CY481" s="769">
        <v>12</v>
      </c>
      <c r="CZ481" s="770" t="str">
        <f t="shared" si="1110"/>
        <v>BUKU PENGEMBALIAN BELANJA</v>
      </c>
      <c r="DA481" s="771">
        <f t="shared" si="1072"/>
        <v>0</v>
      </c>
      <c r="DB481" s="770">
        <f t="shared" si="1071"/>
        <v>12</v>
      </c>
      <c r="DC481" s="770" t="str">
        <f t="shared" si="1150"/>
        <v>BUKU PENGEMBALIAN BELANJA</v>
      </c>
      <c r="DD481" s="772">
        <f t="shared" si="1151"/>
        <v>0</v>
      </c>
    </row>
    <row r="482" spans="2:108" ht="11.25" customHeight="1" x14ac:dyDescent="0.2">
      <c r="B482" s="63"/>
      <c r="C482" s="690"/>
      <c r="D482" s="540"/>
      <c r="E482" s="650"/>
      <c r="F482" s="541"/>
      <c r="G482" s="649"/>
      <c r="H482" s="650"/>
      <c r="I482" s="542"/>
      <c r="J482" s="650"/>
      <c r="K482" s="650"/>
      <c r="L482" s="529"/>
      <c r="M482" s="543"/>
      <c r="N482" s="543"/>
      <c r="O482" s="651">
        <f t="shared" si="1111"/>
        <v>0</v>
      </c>
      <c r="P482" s="1090">
        <f t="shared" si="1112"/>
        <v>0</v>
      </c>
      <c r="Q482" s="641">
        <f t="shared" si="1090"/>
        <v>0</v>
      </c>
      <c r="R482" s="640">
        <v>1</v>
      </c>
      <c r="S482" s="640" t="str">
        <f t="shared" si="1091"/>
        <v>BUKU KAS UMUM</v>
      </c>
      <c r="T482" s="641">
        <f t="shared" si="1092"/>
        <v>0</v>
      </c>
      <c r="U482" s="641">
        <f t="shared" si="1093"/>
        <v>0</v>
      </c>
      <c r="V482" s="641">
        <f t="shared" si="1094"/>
        <v>0</v>
      </c>
      <c r="W482" s="1082">
        <f t="shared" si="1113"/>
        <v>0</v>
      </c>
      <c r="X482" s="641">
        <f t="shared" si="1095"/>
        <v>0</v>
      </c>
      <c r="Y482" s="640">
        <f t="shared" si="1114"/>
        <v>1</v>
      </c>
      <c r="Z482" s="640" t="str">
        <f t="shared" si="1096"/>
        <v>BUKU KAS UMUM</v>
      </c>
      <c r="AA482" s="1083">
        <f t="shared" si="1097"/>
        <v>0</v>
      </c>
      <c r="AB482" s="1055">
        <v>10</v>
      </c>
      <c r="AC482" s="1056" t="str">
        <f t="shared" si="1115"/>
        <v>BUKU PEMBANTU PAJAK UP &amp; LS</v>
      </c>
      <c r="AD482" s="1057">
        <f t="shared" si="1116"/>
        <v>0</v>
      </c>
      <c r="AE482" s="1057">
        <f t="shared" si="1117"/>
        <v>0</v>
      </c>
      <c r="AF482" s="1057">
        <f t="shared" si="1118"/>
        <v>0</v>
      </c>
      <c r="AG482" s="1057">
        <f t="shared" si="1119"/>
        <v>0</v>
      </c>
      <c r="AH482" s="1057">
        <f t="shared" si="1120"/>
        <v>0</v>
      </c>
      <c r="AI482" s="1058">
        <f t="shared" si="1079"/>
        <v>10</v>
      </c>
      <c r="AJ482" s="1058" t="str">
        <f t="shared" si="1121"/>
        <v>BUKU PEMBANTU PAJAK UP &amp; LS</v>
      </c>
      <c r="AK482" s="1059">
        <f t="shared" si="1098"/>
        <v>0</v>
      </c>
      <c r="AL482" s="1014">
        <v>2</v>
      </c>
      <c r="AM482" s="1015" t="str">
        <f t="shared" si="1122"/>
        <v>BUKU PEMBANTU KAS TUNAI</v>
      </c>
      <c r="AN482" s="1016">
        <f t="shared" si="1099"/>
        <v>0</v>
      </c>
      <c r="AO482" s="1015">
        <f t="shared" si="1080"/>
        <v>2</v>
      </c>
      <c r="AP482" s="1015" t="str">
        <f t="shared" si="1123"/>
        <v>BUKU PEMBANTU KAS TUNAI</v>
      </c>
      <c r="AQ482" s="1017">
        <f t="shared" si="1074"/>
        <v>0</v>
      </c>
      <c r="AR482" s="979">
        <v>3</v>
      </c>
      <c r="AS482" s="980" t="str">
        <f t="shared" si="1124"/>
        <v>BUKU PEMBANTU BANK</v>
      </c>
      <c r="AT482" s="981">
        <f t="shared" si="1100"/>
        <v>0</v>
      </c>
      <c r="AU482" s="981">
        <f t="shared" si="1101"/>
        <v>0</v>
      </c>
      <c r="AV482" s="982">
        <f t="shared" si="1125"/>
        <v>0</v>
      </c>
      <c r="AW482" s="983">
        <f t="shared" si="1081"/>
        <v>3</v>
      </c>
      <c r="AX482" s="980" t="str">
        <f t="shared" si="1126"/>
        <v>BUKU PEMBANTU BANK</v>
      </c>
      <c r="AY482" s="984">
        <f t="shared" si="1102"/>
        <v>0</v>
      </c>
      <c r="AZ482" s="702">
        <v>4</v>
      </c>
      <c r="BA482" s="649" t="str">
        <f t="shared" si="1127"/>
        <v>BUKU PEMBANTU BPP</v>
      </c>
      <c r="BB482" s="651">
        <f t="shared" si="1075"/>
        <v>0</v>
      </c>
      <c r="BC482" s="650">
        <f t="shared" si="1082"/>
        <v>4</v>
      </c>
      <c r="BD482" s="649" t="str">
        <f t="shared" si="1128"/>
        <v>BUKU PEMBANTU BPP</v>
      </c>
      <c r="BE482" s="709">
        <f t="shared" si="1076"/>
        <v>0</v>
      </c>
      <c r="BF482" s="944">
        <v>5</v>
      </c>
      <c r="BG482" s="945" t="str">
        <f t="shared" si="1129"/>
        <v>BUKU PEMBANTU UANG PERSEDIAAN</v>
      </c>
      <c r="BH482" s="946">
        <f t="shared" si="1103"/>
        <v>0</v>
      </c>
      <c r="BI482" s="945">
        <f t="shared" si="1083"/>
        <v>5</v>
      </c>
      <c r="BJ482" s="947" t="str">
        <f t="shared" si="1130"/>
        <v>BUKU PEMBANTU UANG PERSEDIAAN</v>
      </c>
      <c r="BK482" s="948">
        <f t="shared" si="1077"/>
        <v>0</v>
      </c>
      <c r="BL482" s="909">
        <v>6</v>
      </c>
      <c r="BM482" s="910" t="str">
        <f t="shared" si="1131"/>
        <v>BUKU PEMBANTU LS BENDAHARA</v>
      </c>
      <c r="BN482" s="911">
        <f t="shared" si="1104"/>
        <v>0</v>
      </c>
      <c r="BO482" s="910">
        <f t="shared" si="1084"/>
        <v>6</v>
      </c>
      <c r="BP482" s="912" t="str">
        <f t="shared" si="1132"/>
        <v>BUKU PEMBANTU LS BENDAHARA</v>
      </c>
      <c r="BQ482" s="913">
        <f t="shared" si="1105"/>
        <v>0</v>
      </c>
      <c r="BR482" s="702">
        <v>7</v>
      </c>
      <c r="BS482" s="650" t="str">
        <f t="shared" si="1133"/>
        <v>BUKU PEMBANTU UANG MUKA PERJADIN</v>
      </c>
      <c r="BT482" s="651">
        <f t="shared" si="1106"/>
        <v>0</v>
      </c>
      <c r="BU482" s="650">
        <f t="shared" si="1085"/>
        <v>7</v>
      </c>
      <c r="BV482" s="649" t="str">
        <f t="shared" si="1134"/>
        <v>BUKU PEMBANTU UANG MUKA PERJADIN</v>
      </c>
      <c r="BW482" s="709">
        <f t="shared" si="1107"/>
        <v>0</v>
      </c>
      <c r="BX482" s="873">
        <v>8</v>
      </c>
      <c r="BY482" s="874" t="str">
        <f t="shared" si="1135"/>
        <v>BUKU PEMBANTU PAJAK UP</v>
      </c>
      <c r="BZ482" s="875">
        <f t="shared" si="1073"/>
        <v>0</v>
      </c>
      <c r="CA482" s="876">
        <f t="shared" si="1086"/>
        <v>8</v>
      </c>
      <c r="CB482" s="874" t="str">
        <f t="shared" si="1136"/>
        <v>BUKU PEMBANTU PAJAK UP</v>
      </c>
      <c r="CC482" s="877">
        <f t="shared" si="1078"/>
        <v>0</v>
      </c>
      <c r="CD482" s="805">
        <v>9</v>
      </c>
      <c r="CE482" s="806" t="str">
        <f t="shared" si="1137"/>
        <v>BUKU PEMBANTU BUNGA REKENING</v>
      </c>
      <c r="CF482" s="807">
        <f t="shared" si="1108"/>
        <v>0</v>
      </c>
      <c r="CG482" s="806">
        <f t="shared" si="1087"/>
        <v>9</v>
      </c>
      <c r="CH482" s="806" t="str">
        <f t="shared" si="1138"/>
        <v>BUKU PEMBANTU BUNGA REKENING</v>
      </c>
      <c r="CI482" s="808">
        <f t="shared" si="1109"/>
        <v>0</v>
      </c>
      <c r="CJ482" s="835">
        <v>10</v>
      </c>
      <c r="CK482" s="836" t="str">
        <f t="shared" si="1139"/>
        <v>BUKU PEMBANTU PAJAK UP &amp; LS</v>
      </c>
      <c r="CL482" s="837">
        <f t="shared" si="1140"/>
        <v>0</v>
      </c>
      <c r="CM482" s="836">
        <f t="shared" si="1088"/>
        <v>10</v>
      </c>
      <c r="CN482" s="836" t="str">
        <f t="shared" si="1141"/>
        <v>BUKU PEMBANTU PAJAK UP &amp; LS</v>
      </c>
      <c r="CO482" s="838">
        <f t="shared" si="1142"/>
        <v>0</v>
      </c>
      <c r="CP482" s="786">
        <f t="shared" si="1143"/>
        <v>0</v>
      </c>
      <c r="CQ482" s="787">
        <f t="shared" si="1144"/>
        <v>0</v>
      </c>
      <c r="CR482" s="782">
        <f t="shared" si="1145"/>
        <v>0</v>
      </c>
      <c r="CS482" s="733">
        <v>11</v>
      </c>
      <c r="CT482" s="734" t="str">
        <f t="shared" si="1146"/>
        <v>BUKU PENGESAHAN BELANJA</v>
      </c>
      <c r="CU482" s="735">
        <f t="shared" si="1147"/>
        <v>0</v>
      </c>
      <c r="CV482" s="734">
        <f t="shared" si="1089"/>
        <v>11</v>
      </c>
      <c r="CW482" s="736" t="str">
        <f t="shared" si="1148"/>
        <v>BUKU PENGESAHAN BELANJA</v>
      </c>
      <c r="CX482" s="737">
        <f t="shared" si="1149"/>
        <v>0</v>
      </c>
      <c r="CY482" s="769">
        <v>12</v>
      </c>
      <c r="CZ482" s="770" t="str">
        <f t="shared" si="1110"/>
        <v>BUKU PENGEMBALIAN BELANJA</v>
      </c>
      <c r="DA482" s="771">
        <f t="shared" si="1072"/>
        <v>0</v>
      </c>
      <c r="DB482" s="770">
        <f t="shared" si="1071"/>
        <v>12</v>
      </c>
      <c r="DC482" s="770" t="str">
        <f t="shared" si="1150"/>
        <v>BUKU PENGEMBALIAN BELANJA</v>
      </c>
      <c r="DD482" s="772">
        <f t="shared" si="1151"/>
        <v>0</v>
      </c>
    </row>
    <row r="483" spans="2:108" ht="11.25" customHeight="1" x14ac:dyDescent="0.2">
      <c r="B483" s="63"/>
      <c r="C483" s="690"/>
      <c r="D483" s="540"/>
      <c r="E483" s="650"/>
      <c r="F483" s="541"/>
      <c r="G483" s="649"/>
      <c r="H483" s="650"/>
      <c r="I483" s="542"/>
      <c r="J483" s="650"/>
      <c r="K483" s="650"/>
      <c r="L483" s="529"/>
      <c r="M483" s="543"/>
      <c r="N483" s="543"/>
      <c r="O483" s="651">
        <f t="shared" si="1111"/>
        <v>0</v>
      </c>
      <c r="P483" s="1090">
        <f t="shared" si="1112"/>
        <v>0</v>
      </c>
      <c r="Q483" s="641">
        <f t="shared" si="1090"/>
        <v>0</v>
      </c>
      <c r="R483" s="640">
        <v>1</v>
      </c>
      <c r="S483" s="640" t="str">
        <f t="shared" si="1091"/>
        <v>BUKU KAS UMUM</v>
      </c>
      <c r="T483" s="641">
        <f t="shared" si="1092"/>
        <v>0</v>
      </c>
      <c r="U483" s="641">
        <f t="shared" si="1093"/>
        <v>0</v>
      </c>
      <c r="V483" s="641">
        <f t="shared" si="1094"/>
        <v>0</v>
      </c>
      <c r="W483" s="1082">
        <f t="shared" si="1113"/>
        <v>0</v>
      </c>
      <c r="X483" s="641">
        <f t="shared" si="1095"/>
        <v>0</v>
      </c>
      <c r="Y483" s="640">
        <f t="shared" si="1114"/>
        <v>1</v>
      </c>
      <c r="Z483" s="640" t="str">
        <f t="shared" si="1096"/>
        <v>BUKU KAS UMUM</v>
      </c>
      <c r="AA483" s="1083">
        <f t="shared" si="1097"/>
        <v>0</v>
      </c>
      <c r="AB483" s="1055">
        <v>10</v>
      </c>
      <c r="AC483" s="1056" t="str">
        <f t="shared" si="1115"/>
        <v>BUKU PEMBANTU PAJAK UP &amp; LS</v>
      </c>
      <c r="AD483" s="1057">
        <f t="shared" si="1116"/>
        <v>0</v>
      </c>
      <c r="AE483" s="1057">
        <f t="shared" si="1117"/>
        <v>0</v>
      </c>
      <c r="AF483" s="1057">
        <f t="shared" si="1118"/>
        <v>0</v>
      </c>
      <c r="AG483" s="1057">
        <f t="shared" si="1119"/>
        <v>0</v>
      </c>
      <c r="AH483" s="1057">
        <f t="shared" si="1120"/>
        <v>0</v>
      </c>
      <c r="AI483" s="1058">
        <f t="shared" si="1079"/>
        <v>10</v>
      </c>
      <c r="AJ483" s="1058" t="str">
        <f t="shared" si="1121"/>
        <v>BUKU PEMBANTU PAJAK UP &amp; LS</v>
      </c>
      <c r="AK483" s="1059">
        <f t="shared" si="1098"/>
        <v>0</v>
      </c>
      <c r="AL483" s="1014">
        <v>2</v>
      </c>
      <c r="AM483" s="1015" t="str">
        <f t="shared" si="1122"/>
        <v>BUKU PEMBANTU KAS TUNAI</v>
      </c>
      <c r="AN483" s="1016">
        <f t="shared" si="1099"/>
        <v>0</v>
      </c>
      <c r="AO483" s="1015">
        <f t="shared" si="1080"/>
        <v>2</v>
      </c>
      <c r="AP483" s="1015" t="str">
        <f t="shared" si="1123"/>
        <v>BUKU PEMBANTU KAS TUNAI</v>
      </c>
      <c r="AQ483" s="1017">
        <f t="shared" si="1074"/>
        <v>0</v>
      </c>
      <c r="AR483" s="979">
        <v>3</v>
      </c>
      <c r="AS483" s="980" t="str">
        <f t="shared" si="1124"/>
        <v>BUKU PEMBANTU BANK</v>
      </c>
      <c r="AT483" s="981">
        <f t="shared" si="1100"/>
        <v>0</v>
      </c>
      <c r="AU483" s="981">
        <f t="shared" si="1101"/>
        <v>0</v>
      </c>
      <c r="AV483" s="982">
        <f t="shared" si="1125"/>
        <v>0</v>
      </c>
      <c r="AW483" s="983">
        <f t="shared" si="1081"/>
        <v>3</v>
      </c>
      <c r="AX483" s="980" t="str">
        <f t="shared" si="1126"/>
        <v>BUKU PEMBANTU BANK</v>
      </c>
      <c r="AY483" s="984">
        <f t="shared" si="1102"/>
        <v>0</v>
      </c>
      <c r="AZ483" s="702">
        <v>4</v>
      </c>
      <c r="BA483" s="649" t="str">
        <f t="shared" si="1127"/>
        <v>BUKU PEMBANTU BPP</v>
      </c>
      <c r="BB483" s="651">
        <f t="shared" si="1075"/>
        <v>0</v>
      </c>
      <c r="BC483" s="650">
        <f t="shared" si="1082"/>
        <v>4</v>
      </c>
      <c r="BD483" s="649" t="str">
        <f t="shared" si="1128"/>
        <v>BUKU PEMBANTU BPP</v>
      </c>
      <c r="BE483" s="709">
        <f t="shared" si="1076"/>
        <v>0</v>
      </c>
      <c r="BF483" s="944">
        <v>5</v>
      </c>
      <c r="BG483" s="945" t="str">
        <f t="shared" si="1129"/>
        <v>BUKU PEMBANTU UANG PERSEDIAAN</v>
      </c>
      <c r="BH483" s="946">
        <f t="shared" si="1103"/>
        <v>0</v>
      </c>
      <c r="BI483" s="945">
        <f t="shared" si="1083"/>
        <v>5</v>
      </c>
      <c r="BJ483" s="947" t="str">
        <f t="shared" si="1130"/>
        <v>BUKU PEMBANTU UANG PERSEDIAAN</v>
      </c>
      <c r="BK483" s="948">
        <f t="shared" si="1077"/>
        <v>0</v>
      </c>
      <c r="BL483" s="909">
        <v>6</v>
      </c>
      <c r="BM483" s="910" t="str">
        <f t="shared" si="1131"/>
        <v>BUKU PEMBANTU LS BENDAHARA</v>
      </c>
      <c r="BN483" s="911">
        <f t="shared" si="1104"/>
        <v>0</v>
      </c>
      <c r="BO483" s="910">
        <f t="shared" si="1084"/>
        <v>6</v>
      </c>
      <c r="BP483" s="912" t="str">
        <f t="shared" si="1132"/>
        <v>BUKU PEMBANTU LS BENDAHARA</v>
      </c>
      <c r="BQ483" s="913">
        <f t="shared" si="1105"/>
        <v>0</v>
      </c>
      <c r="BR483" s="702">
        <v>7</v>
      </c>
      <c r="BS483" s="650" t="str">
        <f t="shared" si="1133"/>
        <v>BUKU PEMBANTU UANG MUKA PERJADIN</v>
      </c>
      <c r="BT483" s="651">
        <f t="shared" si="1106"/>
        <v>0</v>
      </c>
      <c r="BU483" s="650">
        <f t="shared" si="1085"/>
        <v>7</v>
      </c>
      <c r="BV483" s="649" t="str">
        <f t="shared" si="1134"/>
        <v>BUKU PEMBANTU UANG MUKA PERJADIN</v>
      </c>
      <c r="BW483" s="709">
        <f t="shared" si="1107"/>
        <v>0</v>
      </c>
      <c r="BX483" s="873">
        <v>8</v>
      </c>
      <c r="BY483" s="874" t="str">
        <f t="shared" si="1135"/>
        <v>BUKU PEMBANTU PAJAK UP</v>
      </c>
      <c r="BZ483" s="875">
        <f t="shared" si="1073"/>
        <v>0</v>
      </c>
      <c r="CA483" s="876">
        <f t="shared" si="1086"/>
        <v>8</v>
      </c>
      <c r="CB483" s="874" t="str">
        <f t="shared" si="1136"/>
        <v>BUKU PEMBANTU PAJAK UP</v>
      </c>
      <c r="CC483" s="877">
        <f t="shared" si="1078"/>
        <v>0</v>
      </c>
      <c r="CD483" s="805">
        <v>9</v>
      </c>
      <c r="CE483" s="806" t="str">
        <f t="shared" si="1137"/>
        <v>BUKU PEMBANTU BUNGA REKENING</v>
      </c>
      <c r="CF483" s="807">
        <f t="shared" si="1108"/>
        <v>0</v>
      </c>
      <c r="CG483" s="806">
        <f t="shared" si="1087"/>
        <v>9</v>
      </c>
      <c r="CH483" s="806" t="str">
        <f t="shared" si="1138"/>
        <v>BUKU PEMBANTU BUNGA REKENING</v>
      </c>
      <c r="CI483" s="808">
        <f t="shared" si="1109"/>
        <v>0</v>
      </c>
      <c r="CJ483" s="835">
        <v>10</v>
      </c>
      <c r="CK483" s="836" t="str">
        <f t="shared" si="1139"/>
        <v>BUKU PEMBANTU PAJAK UP &amp; LS</v>
      </c>
      <c r="CL483" s="837">
        <f t="shared" si="1140"/>
        <v>0</v>
      </c>
      <c r="CM483" s="836">
        <f t="shared" si="1088"/>
        <v>10</v>
      </c>
      <c r="CN483" s="836" t="str">
        <f t="shared" si="1141"/>
        <v>BUKU PEMBANTU PAJAK UP &amp; LS</v>
      </c>
      <c r="CO483" s="838">
        <f t="shared" si="1142"/>
        <v>0</v>
      </c>
      <c r="CP483" s="786">
        <f t="shared" si="1143"/>
        <v>0</v>
      </c>
      <c r="CQ483" s="787">
        <f t="shared" si="1144"/>
        <v>0</v>
      </c>
      <c r="CR483" s="782">
        <f t="shared" si="1145"/>
        <v>0</v>
      </c>
      <c r="CS483" s="733">
        <v>11</v>
      </c>
      <c r="CT483" s="734" t="str">
        <f t="shared" si="1146"/>
        <v>BUKU PENGESAHAN BELANJA</v>
      </c>
      <c r="CU483" s="735">
        <f t="shared" si="1147"/>
        <v>0</v>
      </c>
      <c r="CV483" s="734">
        <f t="shared" si="1089"/>
        <v>11</v>
      </c>
      <c r="CW483" s="736" t="str">
        <f t="shared" si="1148"/>
        <v>BUKU PENGESAHAN BELANJA</v>
      </c>
      <c r="CX483" s="737">
        <f t="shared" si="1149"/>
        <v>0</v>
      </c>
      <c r="CY483" s="769">
        <v>12</v>
      </c>
      <c r="CZ483" s="770" t="str">
        <f t="shared" si="1110"/>
        <v>BUKU PENGEMBALIAN BELANJA</v>
      </c>
      <c r="DA483" s="771">
        <f t="shared" si="1072"/>
        <v>0</v>
      </c>
      <c r="DB483" s="770">
        <f t="shared" ref="DB483:DB546" si="1152">CY483</f>
        <v>12</v>
      </c>
      <c r="DC483" s="770" t="str">
        <f t="shared" si="1150"/>
        <v>BUKU PENGEMBALIAN BELANJA</v>
      </c>
      <c r="DD483" s="772">
        <f t="shared" si="1151"/>
        <v>0</v>
      </c>
    </row>
    <row r="484" spans="2:108" ht="11.25" customHeight="1" x14ac:dyDescent="0.2">
      <c r="B484" s="63"/>
      <c r="C484" s="690"/>
      <c r="D484" s="540"/>
      <c r="E484" s="650"/>
      <c r="F484" s="541"/>
      <c r="G484" s="649"/>
      <c r="H484" s="650"/>
      <c r="I484" s="542"/>
      <c r="J484" s="650"/>
      <c r="K484" s="650"/>
      <c r="L484" s="529"/>
      <c r="M484" s="543"/>
      <c r="N484" s="543"/>
      <c r="O484" s="651">
        <f t="shared" si="1111"/>
        <v>0</v>
      </c>
      <c r="P484" s="1090">
        <f t="shared" si="1112"/>
        <v>0</v>
      </c>
      <c r="Q484" s="641">
        <f t="shared" si="1090"/>
        <v>0</v>
      </c>
      <c r="R484" s="640">
        <v>1</v>
      </c>
      <c r="S484" s="640" t="str">
        <f t="shared" si="1091"/>
        <v>BUKU KAS UMUM</v>
      </c>
      <c r="T484" s="641">
        <f t="shared" si="1092"/>
        <v>0</v>
      </c>
      <c r="U484" s="641">
        <f t="shared" si="1093"/>
        <v>0</v>
      </c>
      <c r="V484" s="641">
        <f t="shared" si="1094"/>
        <v>0</v>
      </c>
      <c r="W484" s="1082">
        <f t="shared" si="1113"/>
        <v>0</v>
      </c>
      <c r="X484" s="641">
        <f t="shared" si="1095"/>
        <v>0</v>
      </c>
      <c r="Y484" s="640">
        <f t="shared" si="1114"/>
        <v>1</v>
      </c>
      <c r="Z484" s="640" t="str">
        <f t="shared" si="1096"/>
        <v>BUKU KAS UMUM</v>
      </c>
      <c r="AA484" s="1083">
        <f t="shared" si="1097"/>
        <v>0</v>
      </c>
      <c r="AB484" s="1055">
        <v>10</v>
      </c>
      <c r="AC484" s="1056" t="str">
        <f t="shared" si="1115"/>
        <v>BUKU PEMBANTU PAJAK UP &amp; LS</v>
      </c>
      <c r="AD484" s="1057">
        <f t="shared" si="1116"/>
        <v>0</v>
      </c>
      <c r="AE484" s="1057">
        <f t="shared" si="1117"/>
        <v>0</v>
      </c>
      <c r="AF484" s="1057">
        <f t="shared" si="1118"/>
        <v>0</v>
      </c>
      <c r="AG484" s="1057">
        <f t="shared" si="1119"/>
        <v>0</v>
      </c>
      <c r="AH484" s="1057">
        <f t="shared" si="1120"/>
        <v>0</v>
      </c>
      <c r="AI484" s="1058">
        <f t="shared" si="1079"/>
        <v>10</v>
      </c>
      <c r="AJ484" s="1058" t="str">
        <f t="shared" si="1121"/>
        <v>BUKU PEMBANTU PAJAK UP &amp; LS</v>
      </c>
      <c r="AK484" s="1059">
        <f t="shared" si="1098"/>
        <v>0</v>
      </c>
      <c r="AL484" s="1014">
        <v>2</v>
      </c>
      <c r="AM484" s="1015" t="str">
        <f t="shared" si="1122"/>
        <v>BUKU PEMBANTU KAS TUNAI</v>
      </c>
      <c r="AN484" s="1016">
        <f t="shared" si="1099"/>
        <v>0</v>
      </c>
      <c r="AO484" s="1015">
        <f t="shared" si="1080"/>
        <v>2</v>
      </c>
      <c r="AP484" s="1015" t="str">
        <f t="shared" si="1123"/>
        <v>BUKU PEMBANTU KAS TUNAI</v>
      </c>
      <c r="AQ484" s="1017">
        <f t="shared" si="1074"/>
        <v>0</v>
      </c>
      <c r="AR484" s="979">
        <v>3</v>
      </c>
      <c r="AS484" s="980" t="str">
        <f t="shared" si="1124"/>
        <v>BUKU PEMBANTU BANK</v>
      </c>
      <c r="AT484" s="981">
        <f t="shared" si="1100"/>
        <v>0</v>
      </c>
      <c r="AU484" s="981">
        <f t="shared" si="1101"/>
        <v>0</v>
      </c>
      <c r="AV484" s="982">
        <f t="shared" si="1125"/>
        <v>0</v>
      </c>
      <c r="AW484" s="983">
        <f t="shared" si="1081"/>
        <v>3</v>
      </c>
      <c r="AX484" s="980" t="str">
        <f t="shared" si="1126"/>
        <v>BUKU PEMBANTU BANK</v>
      </c>
      <c r="AY484" s="984">
        <f t="shared" si="1102"/>
        <v>0</v>
      </c>
      <c r="AZ484" s="702">
        <v>4</v>
      </c>
      <c r="BA484" s="649" t="str">
        <f t="shared" si="1127"/>
        <v>BUKU PEMBANTU BPP</v>
      </c>
      <c r="BB484" s="651">
        <f t="shared" si="1075"/>
        <v>0</v>
      </c>
      <c r="BC484" s="650">
        <f t="shared" si="1082"/>
        <v>4</v>
      </c>
      <c r="BD484" s="649" t="str">
        <f t="shared" si="1128"/>
        <v>BUKU PEMBANTU BPP</v>
      </c>
      <c r="BE484" s="709">
        <f t="shared" si="1076"/>
        <v>0</v>
      </c>
      <c r="BF484" s="944">
        <v>5</v>
      </c>
      <c r="BG484" s="945" t="str">
        <f t="shared" si="1129"/>
        <v>BUKU PEMBANTU UANG PERSEDIAAN</v>
      </c>
      <c r="BH484" s="946">
        <f t="shared" si="1103"/>
        <v>0</v>
      </c>
      <c r="BI484" s="945">
        <f t="shared" si="1083"/>
        <v>5</v>
      </c>
      <c r="BJ484" s="947" t="str">
        <f t="shared" si="1130"/>
        <v>BUKU PEMBANTU UANG PERSEDIAAN</v>
      </c>
      <c r="BK484" s="948">
        <f t="shared" si="1077"/>
        <v>0</v>
      </c>
      <c r="BL484" s="909">
        <v>6</v>
      </c>
      <c r="BM484" s="910" t="str">
        <f t="shared" si="1131"/>
        <v>BUKU PEMBANTU LS BENDAHARA</v>
      </c>
      <c r="BN484" s="911">
        <f t="shared" si="1104"/>
        <v>0</v>
      </c>
      <c r="BO484" s="910">
        <f t="shared" si="1084"/>
        <v>6</v>
      </c>
      <c r="BP484" s="912" t="str">
        <f t="shared" si="1132"/>
        <v>BUKU PEMBANTU LS BENDAHARA</v>
      </c>
      <c r="BQ484" s="913">
        <f t="shared" si="1105"/>
        <v>0</v>
      </c>
      <c r="BR484" s="702">
        <v>7</v>
      </c>
      <c r="BS484" s="650" t="str">
        <f t="shared" si="1133"/>
        <v>BUKU PEMBANTU UANG MUKA PERJADIN</v>
      </c>
      <c r="BT484" s="651">
        <f t="shared" si="1106"/>
        <v>0</v>
      </c>
      <c r="BU484" s="650">
        <f t="shared" si="1085"/>
        <v>7</v>
      </c>
      <c r="BV484" s="649" t="str">
        <f t="shared" si="1134"/>
        <v>BUKU PEMBANTU UANG MUKA PERJADIN</v>
      </c>
      <c r="BW484" s="709">
        <f t="shared" si="1107"/>
        <v>0</v>
      </c>
      <c r="BX484" s="873">
        <v>8</v>
      </c>
      <c r="BY484" s="874" t="str">
        <f t="shared" si="1135"/>
        <v>BUKU PEMBANTU PAJAK UP</v>
      </c>
      <c r="BZ484" s="875">
        <f t="shared" si="1073"/>
        <v>0</v>
      </c>
      <c r="CA484" s="876">
        <f t="shared" si="1086"/>
        <v>8</v>
      </c>
      <c r="CB484" s="874" t="str">
        <f t="shared" si="1136"/>
        <v>BUKU PEMBANTU PAJAK UP</v>
      </c>
      <c r="CC484" s="877">
        <f t="shared" si="1078"/>
        <v>0</v>
      </c>
      <c r="CD484" s="805">
        <v>9</v>
      </c>
      <c r="CE484" s="806" t="str">
        <f t="shared" si="1137"/>
        <v>BUKU PEMBANTU BUNGA REKENING</v>
      </c>
      <c r="CF484" s="807">
        <f t="shared" si="1108"/>
        <v>0</v>
      </c>
      <c r="CG484" s="806">
        <f t="shared" si="1087"/>
        <v>9</v>
      </c>
      <c r="CH484" s="806" t="str">
        <f t="shared" si="1138"/>
        <v>BUKU PEMBANTU BUNGA REKENING</v>
      </c>
      <c r="CI484" s="808">
        <f t="shared" si="1109"/>
        <v>0</v>
      </c>
      <c r="CJ484" s="835">
        <v>10</v>
      </c>
      <c r="CK484" s="836" t="str">
        <f t="shared" si="1139"/>
        <v>BUKU PEMBANTU PAJAK UP &amp; LS</v>
      </c>
      <c r="CL484" s="837">
        <f t="shared" si="1140"/>
        <v>0</v>
      </c>
      <c r="CM484" s="836">
        <f t="shared" si="1088"/>
        <v>10</v>
      </c>
      <c r="CN484" s="836" t="str">
        <f t="shared" si="1141"/>
        <v>BUKU PEMBANTU PAJAK UP &amp; LS</v>
      </c>
      <c r="CO484" s="838">
        <f t="shared" si="1142"/>
        <v>0</v>
      </c>
      <c r="CP484" s="786">
        <f t="shared" si="1143"/>
        <v>0</v>
      </c>
      <c r="CQ484" s="787">
        <f t="shared" si="1144"/>
        <v>0</v>
      </c>
      <c r="CR484" s="782">
        <f t="shared" si="1145"/>
        <v>0</v>
      </c>
      <c r="CS484" s="733">
        <v>11</v>
      </c>
      <c r="CT484" s="734" t="str">
        <f t="shared" si="1146"/>
        <v>BUKU PENGESAHAN BELANJA</v>
      </c>
      <c r="CU484" s="735">
        <f t="shared" si="1147"/>
        <v>0</v>
      </c>
      <c r="CV484" s="734">
        <f t="shared" si="1089"/>
        <v>11</v>
      </c>
      <c r="CW484" s="736" t="str">
        <f t="shared" si="1148"/>
        <v>BUKU PENGESAHAN BELANJA</v>
      </c>
      <c r="CX484" s="737">
        <f t="shared" si="1149"/>
        <v>0</v>
      </c>
      <c r="CY484" s="769">
        <v>12</v>
      </c>
      <c r="CZ484" s="770" t="str">
        <f t="shared" si="1110"/>
        <v>BUKU PENGEMBALIAN BELANJA</v>
      </c>
      <c r="DA484" s="771">
        <f t="shared" si="1072"/>
        <v>0</v>
      </c>
      <c r="DB484" s="770">
        <f t="shared" si="1152"/>
        <v>12</v>
      </c>
      <c r="DC484" s="770" t="str">
        <f t="shared" si="1150"/>
        <v>BUKU PENGEMBALIAN BELANJA</v>
      </c>
      <c r="DD484" s="772">
        <f t="shared" si="1151"/>
        <v>0</v>
      </c>
    </row>
    <row r="485" spans="2:108" ht="11.25" customHeight="1" x14ac:dyDescent="0.2">
      <c r="B485" s="63"/>
      <c r="C485" s="690"/>
      <c r="D485" s="540"/>
      <c r="E485" s="650"/>
      <c r="F485" s="541"/>
      <c r="G485" s="649"/>
      <c r="H485" s="650"/>
      <c r="I485" s="542"/>
      <c r="J485" s="650"/>
      <c r="K485" s="650"/>
      <c r="L485" s="529"/>
      <c r="M485" s="543"/>
      <c r="N485" s="543"/>
      <c r="O485" s="651">
        <f t="shared" si="1111"/>
        <v>0</v>
      </c>
      <c r="P485" s="1090">
        <f t="shared" si="1112"/>
        <v>0</v>
      </c>
      <c r="Q485" s="641">
        <f t="shared" si="1090"/>
        <v>0</v>
      </c>
      <c r="R485" s="640">
        <v>1</v>
      </c>
      <c r="S485" s="640" t="str">
        <f t="shared" si="1091"/>
        <v>BUKU KAS UMUM</v>
      </c>
      <c r="T485" s="641">
        <f t="shared" si="1092"/>
        <v>0</v>
      </c>
      <c r="U485" s="641">
        <f t="shared" si="1093"/>
        <v>0</v>
      </c>
      <c r="V485" s="641">
        <f t="shared" si="1094"/>
        <v>0</v>
      </c>
      <c r="W485" s="1082">
        <f t="shared" si="1113"/>
        <v>0</v>
      </c>
      <c r="X485" s="641">
        <f t="shared" si="1095"/>
        <v>0</v>
      </c>
      <c r="Y485" s="640">
        <f t="shared" si="1114"/>
        <v>1</v>
      </c>
      <c r="Z485" s="640" t="str">
        <f t="shared" si="1096"/>
        <v>BUKU KAS UMUM</v>
      </c>
      <c r="AA485" s="1083">
        <f t="shared" si="1097"/>
        <v>0</v>
      </c>
      <c r="AB485" s="1055">
        <v>10</v>
      </c>
      <c r="AC485" s="1056" t="str">
        <f t="shared" si="1115"/>
        <v>BUKU PEMBANTU PAJAK UP &amp; LS</v>
      </c>
      <c r="AD485" s="1057">
        <f t="shared" si="1116"/>
        <v>0</v>
      </c>
      <c r="AE485" s="1057">
        <f t="shared" si="1117"/>
        <v>0</v>
      </c>
      <c r="AF485" s="1057">
        <f t="shared" si="1118"/>
        <v>0</v>
      </c>
      <c r="AG485" s="1057">
        <f t="shared" si="1119"/>
        <v>0</v>
      </c>
      <c r="AH485" s="1057">
        <f t="shared" si="1120"/>
        <v>0</v>
      </c>
      <c r="AI485" s="1058">
        <f t="shared" si="1079"/>
        <v>10</v>
      </c>
      <c r="AJ485" s="1058" t="str">
        <f t="shared" si="1121"/>
        <v>BUKU PEMBANTU PAJAK UP &amp; LS</v>
      </c>
      <c r="AK485" s="1059">
        <f t="shared" si="1098"/>
        <v>0</v>
      </c>
      <c r="AL485" s="1014">
        <v>2</v>
      </c>
      <c r="AM485" s="1015" t="str">
        <f t="shared" si="1122"/>
        <v>BUKU PEMBANTU KAS TUNAI</v>
      </c>
      <c r="AN485" s="1016">
        <f t="shared" si="1099"/>
        <v>0</v>
      </c>
      <c r="AO485" s="1015">
        <f t="shared" si="1080"/>
        <v>2</v>
      </c>
      <c r="AP485" s="1015" t="str">
        <f t="shared" si="1123"/>
        <v>BUKU PEMBANTU KAS TUNAI</v>
      </c>
      <c r="AQ485" s="1017">
        <f t="shared" si="1074"/>
        <v>0</v>
      </c>
      <c r="AR485" s="979">
        <v>3</v>
      </c>
      <c r="AS485" s="980" t="str">
        <f t="shared" si="1124"/>
        <v>BUKU PEMBANTU BANK</v>
      </c>
      <c r="AT485" s="981">
        <f t="shared" si="1100"/>
        <v>0</v>
      </c>
      <c r="AU485" s="981">
        <f t="shared" si="1101"/>
        <v>0</v>
      </c>
      <c r="AV485" s="982">
        <f t="shared" si="1125"/>
        <v>0</v>
      </c>
      <c r="AW485" s="983">
        <f t="shared" si="1081"/>
        <v>3</v>
      </c>
      <c r="AX485" s="980" t="str">
        <f t="shared" si="1126"/>
        <v>BUKU PEMBANTU BANK</v>
      </c>
      <c r="AY485" s="984">
        <f t="shared" si="1102"/>
        <v>0</v>
      </c>
      <c r="AZ485" s="702">
        <v>4</v>
      </c>
      <c r="BA485" s="649" t="str">
        <f t="shared" si="1127"/>
        <v>BUKU PEMBANTU BPP</v>
      </c>
      <c r="BB485" s="651">
        <f t="shared" si="1075"/>
        <v>0</v>
      </c>
      <c r="BC485" s="650">
        <f t="shared" si="1082"/>
        <v>4</v>
      </c>
      <c r="BD485" s="649" t="str">
        <f t="shared" si="1128"/>
        <v>BUKU PEMBANTU BPP</v>
      </c>
      <c r="BE485" s="709">
        <f t="shared" si="1076"/>
        <v>0</v>
      </c>
      <c r="BF485" s="944">
        <v>5</v>
      </c>
      <c r="BG485" s="945" t="str">
        <f t="shared" si="1129"/>
        <v>BUKU PEMBANTU UANG PERSEDIAAN</v>
      </c>
      <c r="BH485" s="946">
        <f t="shared" si="1103"/>
        <v>0</v>
      </c>
      <c r="BI485" s="945">
        <f t="shared" si="1083"/>
        <v>5</v>
      </c>
      <c r="BJ485" s="947" t="str">
        <f t="shared" si="1130"/>
        <v>BUKU PEMBANTU UANG PERSEDIAAN</v>
      </c>
      <c r="BK485" s="948">
        <f t="shared" si="1077"/>
        <v>0</v>
      </c>
      <c r="BL485" s="909">
        <v>6</v>
      </c>
      <c r="BM485" s="910" t="str">
        <f t="shared" si="1131"/>
        <v>BUKU PEMBANTU LS BENDAHARA</v>
      </c>
      <c r="BN485" s="911">
        <f t="shared" si="1104"/>
        <v>0</v>
      </c>
      <c r="BO485" s="910">
        <f t="shared" si="1084"/>
        <v>6</v>
      </c>
      <c r="BP485" s="912" t="str">
        <f t="shared" si="1132"/>
        <v>BUKU PEMBANTU LS BENDAHARA</v>
      </c>
      <c r="BQ485" s="913">
        <f t="shared" si="1105"/>
        <v>0</v>
      </c>
      <c r="BR485" s="702">
        <v>7</v>
      </c>
      <c r="BS485" s="650" t="str">
        <f t="shared" si="1133"/>
        <v>BUKU PEMBANTU UANG MUKA PERJADIN</v>
      </c>
      <c r="BT485" s="651">
        <f t="shared" si="1106"/>
        <v>0</v>
      </c>
      <c r="BU485" s="650">
        <f t="shared" si="1085"/>
        <v>7</v>
      </c>
      <c r="BV485" s="649" t="str">
        <f t="shared" si="1134"/>
        <v>BUKU PEMBANTU UANG MUKA PERJADIN</v>
      </c>
      <c r="BW485" s="709">
        <f t="shared" si="1107"/>
        <v>0</v>
      </c>
      <c r="BX485" s="873">
        <v>8</v>
      </c>
      <c r="BY485" s="874" t="str">
        <f t="shared" si="1135"/>
        <v>BUKU PEMBANTU PAJAK UP</v>
      </c>
      <c r="BZ485" s="875">
        <f t="shared" si="1073"/>
        <v>0</v>
      </c>
      <c r="CA485" s="876">
        <f t="shared" si="1086"/>
        <v>8</v>
      </c>
      <c r="CB485" s="874" t="str">
        <f t="shared" si="1136"/>
        <v>BUKU PEMBANTU PAJAK UP</v>
      </c>
      <c r="CC485" s="877">
        <f t="shared" si="1078"/>
        <v>0</v>
      </c>
      <c r="CD485" s="805">
        <v>9</v>
      </c>
      <c r="CE485" s="806" t="str">
        <f t="shared" si="1137"/>
        <v>BUKU PEMBANTU BUNGA REKENING</v>
      </c>
      <c r="CF485" s="807">
        <f t="shared" si="1108"/>
        <v>0</v>
      </c>
      <c r="CG485" s="806">
        <f t="shared" si="1087"/>
        <v>9</v>
      </c>
      <c r="CH485" s="806" t="str">
        <f t="shared" si="1138"/>
        <v>BUKU PEMBANTU BUNGA REKENING</v>
      </c>
      <c r="CI485" s="808">
        <f t="shared" si="1109"/>
        <v>0</v>
      </c>
      <c r="CJ485" s="835">
        <v>10</v>
      </c>
      <c r="CK485" s="836" t="str">
        <f t="shared" si="1139"/>
        <v>BUKU PEMBANTU PAJAK UP &amp; LS</v>
      </c>
      <c r="CL485" s="837">
        <f t="shared" si="1140"/>
        <v>0</v>
      </c>
      <c r="CM485" s="836">
        <f t="shared" si="1088"/>
        <v>10</v>
      </c>
      <c r="CN485" s="836" t="str">
        <f t="shared" si="1141"/>
        <v>BUKU PEMBANTU PAJAK UP &amp; LS</v>
      </c>
      <c r="CO485" s="838">
        <f t="shared" si="1142"/>
        <v>0</v>
      </c>
      <c r="CP485" s="786">
        <f t="shared" si="1143"/>
        <v>0</v>
      </c>
      <c r="CQ485" s="787">
        <f t="shared" si="1144"/>
        <v>0</v>
      </c>
      <c r="CR485" s="782">
        <f t="shared" si="1145"/>
        <v>0</v>
      </c>
      <c r="CS485" s="733">
        <v>11</v>
      </c>
      <c r="CT485" s="734" t="str">
        <f t="shared" si="1146"/>
        <v>BUKU PENGESAHAN BELANJA</v>
      </c>
      <c r="CU485" s="735">
        <f t="shared" si="1147"/>
        <v>0</v>
      </c>
      <c r="CV485" s="734">
        <f t="shared" si="1089"/>
        <v>11</v>
      </c>
      <c r="CW485" s="736" t="str">
        <f t="shared" si="1148"/>
        <v>BUKU PENGESAHAN BELANJA</v>
      </c>
      <c r="CX485" s="737">
        <f t="shared" si="1149"/>
        <v>0</v>
      </c>
      <c r="CY485" s="769">
        <v>12</v>
      </c>
      <c r="CZ485" s="770" t="str">
        <f t="shared" si="1110"/>
        <v>BUKU PENGEMBALIAN BELANJA</v>
      </c>
      <c r="DA485" s="771">
        <f t="shared" si="1072"/>
        <v>0</v>
      </c>
      <c r="DB485" s="770">
        <f t="shared" si="1152"/>
        <v>12</v>
      </c>
      <c r="DC485" s="770" t="str">
        <f t="shared" si="1150"/>
        <v>BUKU PENGEMBALIAN BELANJA</v>
      </c>
      <c r="DD485" s="772">
        <f t="shared" si="1151"/>
        <v>0</v>
      </c>
    </row>
    <row r="486" spans="2:108" ht="11.25" customHeight="1" x14ac:dyDescent="0.2">
      <c r="B486" s="63"/>
      <c r="C486" s="690"/>
      <c r="D486" s="540"/>
      <c r="E486" s="650"/>
      <c r="F486" s="541"/>
      <c r="G486" s="649"/>
      <c r="H486" s="650"/>
      <c r="I486" s="542"/>
      <c r="J486" s="650"/>
      <c r="K486" s="650"/>
      <c r="L486" s="529"/>
      <c r="M486" s="543"/>
      <c r="N486" s="543"/>
      <c r="O486" s="651">
        <f t="shared" si="1111"/>
        <v>0</v>
      </c>
      <c r="P486" s="1090">
        <f t="shared" si="1112"/>
        <v>0</v>
      </c>
      <c r="Q486" s="641">
        <f t="shared" si="1090"/>
        <v>0</v>
      </c>
      <c r="R486" s="640">
        <v>1</v>
      </c>
      <c r="S486" s="640" t="str">
        <f t="shared" si="1091"/>
        <v>BUKU KAS UMUM</v>
      </c>
      <c r="T486" s="641">
        <f t="shared" si="1092"/>
        <v>0</v>
      </c>
      <c r="U486" s="641">
        <f t="shared" si="1093"/>
        <v>0</v>
      </c>
      <c r="V486" s="641">
        <f t="shared" si="1094"/>
        <v>0</v>
      </c>
      <c r="W486" s="1082">
        <f t="shared" si="1113"/>
        <v>0</v>
      </c>
      <c r="X486" s="641">
        <f t="shared" si="1095"/>
        <v>0</v>
      </c>
      <c r="Y486" s="640">
        <f t="shared" si="1114"/>
        <v>1</v>
      </c>
      <c r="Z486" s="640" t="str">
        <f t="shared" si="1096"/>
        <v>BUKU KAS UMUM</v>
      </c>
      <c r="AA486" s="1083">
        <f t="shared" si="1097"/>
        <v>0</v>
      </c>
      <c r="AB486" s="1055">
        <v>10</v>
      </c>
      <c r="AC486" s="1056" t="str">
        <f t="shared" si="1115"/>
        <v>BUKU PEMBANTU PAJAK UP &amp; LS</v>
      </c>
      <c r="AD486" s="1057">
        <f t="shared" si="1116"/>
        <v>0</v>
      </c>
      <c r="AE486" s="1057">
        <f t="shared" si="1117"/>
        <v>0</v>
      </c>
      <c r="AF486" s="1057">
        <f t="shared" si="1118"/>
        <v>0</v>
      </c>
      <c r="AG486" s="1057">
        <f t="shared" si="1119"/>
        <v>0</v>
      </c>
      <c r="AH486" s="1057">
        <f t="shared" si="1120"/>
        <v>0</v>
      </c>
      <c r="AI486" s="1058">
        <f t="shared" si="1079"/>
        <v>10</v>
      </c>
      <c r="AJ486" s="1058" t="str">
        <f t="shared" si="1121"/>
        <v>BUKU PEMBANTU PAJAK UP &amp; LS</v>
      </c>
      <c r="AK486" s="1059">
        <f t="shared" si="1098"/>
        <v>0</v>
      </c>
      <c r="AL486" s="1014">
        <v>2</v>
      </c>
      <c r="AM486" s="1015" t="str">
        <f t="shared" si="1122"/>
        <v>BUKU PEMBANTU KAS TUNAI</v>
      </c>
      <c r="AN486" s="1016">
        <f t="shared" si="1099"/>
        <v>0</v>
      </c>
      <c r="AO486" s="1015">
        <f t="shared" si="1080"/>
        <v>2</v>
      </c>
      <c r="AP486" s="1015" t="str">
        <f t="shared" si="1123"/>
        <v>BUKU PEMBANTU KAS TUNAI</v>
      </c>
      <c r="AQ486" s="1017">
        <f t="shared" si="1074"/>
        <v>0</v>
      </c>
      <c r="AR486" s="979">
        <v>3</v>
      </c>
      <c r="AS486" s="980" t="str">
        <f t="shared" si="1124"/>
        <v>BUKU PEMBANTU BANK</v>
      </c>
      <c r="AT486" s="981">
        <f t="shared" si="1100"/>
        <v>0</v>
      </c>
      <c r="AU486" s="981">
        <f t="shared" si="1101"/>
        <v>0</v>
      </c>
      <c r="AV486" s="982">
        <f t="shared" si="1125"/>
        <v>0</v>
      </c>
      <c r="AW486" s="983">
        <f t="shared" si="1081"/>
        <v>3</v>
      </c>
      <c r="AX486" s="980" t="str">
        <f t="shared" si="1126"/>
        <v>BUKU PEMBANTU BANK</v>
      </c>
      <c r="AY486" s="984">
        <f t="shared" si="1102"/>
        <v>0</v>
      </c>
      <c r="AZ486" s="702">
        <v>4</v>
      </c>
      <c r="BA486" s="649" t="str">
        <f t="shared" si="1127"/>
        <v>BUKU PEMBANTU BPP</v>
      </c>
      <c r="BB486" s="651">
        <f t="shared" si="1075"/>
        <v>0</v>
      </c>
      <c r="BC486" s="650">
        <f t="shared" si="1082"/>
        <v>4</v>
      </c>
      <c r="BD486" s="649" t="str">
        <f t="shared" si="1128"/>
        <v>BUKU PEMBANTU BPP</v>
      </c>
      <c r="BE486" s="709">
        <f t="shared" si="1076"/>
        <v>0</v>
      </c>
      <c r="BF486" s="944">
        <v>5</v>
      </c>
      <c r="BG486" s="945" t="str">
        <f t="shared" si="1129"/>
        <v>BUKU PEMBANTU UANG PERSEDIAAN</v>
      </c>
      <c r="BH486" s="946">
        <f t="shared" si="1103"/>
        <v>0</v>
      </c>
      <c r="BI486" s="945">
        <f t="shared" si="1083"/>
        <v>5</v>
      </c>
      <c r="BJ486" s="947" t="str">
        <f t="shared" si="1130"/>
        <v>BUKU PEMBANTU UANG PERSEDIAAN</v>
      </c>
      <c r="BK486" s="948">
        <f t="shared" si="1077"/>
        <v>0</v>
      </c>
      <c r="BL486" s="909">
        <v>6</v>
      </c>
      <c r="BM486" s="910" t="str">
        <f t="shared" si="1131"/>
        <v>BUKU PEMBANTU LS BENDAHARA</v>
      </c>
      <c r="BN486" s="911">
        <f t="shared" si="1104"/>
        <v>0</v>
      </c>
      <c r="BO486" s="910">
        <f t="shared" si="1084"/>
        <v>6</v>
      </c>
      <c r="BP486" s="912" t="str">
        <f t="shared" si="1132"/>
        <v>BUKU PEMBANTU LS BENDAHARA</v>
      </c>
      <c r="BQ486" s="913">
        <f t="shared" si="1105"/>
        <v>0</v>
      </c>
      <c r="BR486" s="702">
        <v>7</v>
      </c>
      <c r="BS486" s="650" t="str">
        <f t="shared" si="1133"/>
        <v>BUKU PEMBANTU UANG MUKA PERJADIN</v>
      </c>
      <c r="BT486" s="651">
        <f t="shared" si="1106"/>
        <v>0</v>
      </c>
      <c r="BU486" s="650">
        <f t="shared" si="1085"/>
        <v>7</v>
      </c>
      <c r="BV486" s="649" t="str">
        <f t="shared" si="1134"/>
        <v>BUKU PEMBANTU UANG MUKA PERJADIN</v>
      </c>
      <c r="BW486" s="709">
        <f t="shared" si="1107"/>
        <v>0</v>
      </c>
      <c r="BX486" s="873">
        <v>8</v>
      </c>
      <c r="BY486" s="874" t="str">
        <f t="shared" si="1135"/>
        <v>BUKU PEMBANTU PAJAK UP</v>
      </c>
      <c r="BZ486" s="875">
        <f t="shared" si="1073"/>
        <v>0</v>
      </c>
      <c r="CA486" s="876">
        <f t="shared" si="1086"/>
        <v>8</v>
      </c>
      <c r="CB486" s="874" t="str">
        <f t="shared" si="1136"/>
        <v>BUKU PEMBANTU PAJAK UP</v>
      </c>
      <c r="CC486" s="877">
        <f t="shared" si="1078"/>
        <v>0</v>
      </c>
      <c r="CD486" s="805">
        <v>9</v>
      </c>
      <c r="CE486" s="806" t="str">
        <f t="shared" si="1137"/>
        <v>BUKU PEMBANTU BUNGA REKENING</v>
      </c>
      <c r="CF486" s="807">
        <f t="shared" si="1108"/>
        <v>0</v>
      </c>
      <c r="CG486" s="806">
        <f t="shared" si="1087"/>
        <v>9</v>
      </c>
      <c r="CH486" s="806" t="str">
        <f t="shared" si="1138"/>
        <v>BUKU PEMBANTU BUNGA REKENING</v>
      </c>
      <c r="CI486" s="808">
        <f t="shared" si="1109"/>
        <v>0</v>
      </c>
      <c r="CJ486" s="835">
        <v>10</v>
      </c>
      <c r="CK486" s="836" t="str">
        <f t="shared" si="1139"/>
        <v>BUKU PEMBANTU PAJAK UP &amp; LS</v>
      </c>
      <c r="CL486" s="837">
        <f t="shared" si="1140"/>
        <v>0</v>
      </c>
      <c r="CM486" s="836">
        <f t="shared" si="1088"/>
        <v>10</v>
      </c>
      <c r="CN486" s="836" t="str">
        <f t="shared" si="1141"/>
        <v>BUKU PEMBANTU PAJAK UP &amp; LS</v>
      </c>
      <c r="CO486" s="838">
        <f t="shared" si="1142"/>
        <v>0</v>
      </c>
      <c r="CP486" s="786">
        <f t="shared" si="1143"/>
        <v>0</v>
      </c>
      <c r="CQ486" s="787">
        <f t="shared" si="1144"/>
        <v>0</v>
      </c>
      <c r="CR486" s="782">
        <f t="shared" si="1145"/>
        <v>0</v>
      </c>
      <c r="CS486" s="733">
        <v>11</v>
      </c>
      <c r="CT486" s="734" t="str">
        <f t="shared" si="1146"/>
        <v>BUKU PENGESAHAN BELANJA</v>
      </c>
      <c r="CU486" s="735">
        <f t="shared" si="1147"/>
        <v>0</v>
      </c>
      <c r="CV486" s="734">
        <f t="shared" si="1089"/>
        <v>11</v>
      </c>
      <c r="CW486" s="736" t="str">
        <f t="shared" si="1148"/>
        <v>BUKU PENGESAHAN BELANJA</v>
      </c>
      <c r="CX486" s="737">
        <f t="shared" si="1149"/>
        <v>0</v>
      </c>
      <c r="CY486" s="769">
        <v>12</v>
      </c>
      <c r="CZ486" s="770" t="str">
        <f t="shared" si="1110"/>
        <v>BUKU PENGEMBALIAN BELANJA</v>
      </c>
      <c r="DA486" s="771">
        <f t="shared" si="1072"/>
        <v>0</v>
      </c>
      <c r="DB486" s="770">
        <f t="shared" si="1152"/>
        <v>12</v>
      </c>
      <c r="DC486" s="770" t="str">
        <f t="shared" si="1150"/>
        <v>BUKU PENGEMBALIAN BELANJA</v>
      </c>
      <c r="DD486" s="772">
        <f t="shared" si="1151"/>
        <v>0</v>
      </c>
    </row>
    <row r="487" spans="2:108" ht="11.25" customHeight="1" x14ac:dyDescent="0.2">
      <c r="B487" s="63"/>
      <c r="C487" s="690"/>
      <c r="D487" s="540"/>
      <c r="E487" s="650"/>
      <c r="F487" s="541"/>
      <c r="G487" s="649"/>
      <c r="H487" s="650"/>
      <c r="I487" s="542"/>
      <c r="J487" s="650"/>
      <c r="K487" s="650"/>
      <c r="L487" s="529"/>
      <c r="M487" s="543"/>
      <c r="N487" s="543"/>
      <c r="O487" s="651">
        <f t="shared" si="1111"/>
        <v>0</v>
      </c>
      <c r="P487" s="1090">
        <f t="shared" si="1112"/>
        <v>0</v>
      </c>
      <c r="Q487" s="641">
        <f t="shared" si="1090"/>
        <v>0</v>
      </c>
      <c r="R487" s="640">
        <v>1</v>
      </c>
      <c r="S487" s="640" t="str">
        <f t="shared" si="1091"/>
        <v>BUKU KAS UMUM</v>
      </c>
      <c r="T487" s="641">
        <f t="shared" si="1092"/>
        <v>0</v>
      </c>
      <c r="U487" s="641">
        <f t="shared" si="1093"/>
        <v>0</v>
      </c>
      <c r="V487" s="641">
        <f t="shared" si="1094"/>
        <v>0</v>
      </c>
      <c r="W487" s="1082">
        <f t="shared" si="1113"/>
        <v>0</v>
      </c>
      <c r="X487" s="641">
        <f t="shared" si="1095"/>
        <v>0</v>
      </c>
      <c r="Y487" s="640">
        <f t="shared" si="1114"/>
        <v>1</v>
      </c>
      <c r="Z487" s="640" t="str">
        <f t="shared" si="1096"/>
        <v>BUKU KAS UMUM</v>
      </c>
      <c r="AA487" s="1083">
        <f t="shared" si="1097"/>
        <v>0</v>
      </c>
      <c r="AB487" s="1055">
        <v>10</v>
      </c>
      <c r="AC487" s="1056" t="str">
        <f t="shared" si="1115"/>
        <v>BUKU PEMBANTU PAJAK UP &amp; LS</v>
      </c>
      <c r="AD487" s="1057">
        <f t="shared" si="1116"/>
        <v>0</v>
      </c>
      <c r="AE487" s="1057">
        <f t="shared" si="1117"/>
        <v>0</v>
      </c>
      <c r="AF487" s="1057">
        <f t="shared" si="1118"/>
        <v>0</v>
      </c>
      <c r="AG487" s="1057">
        <f t="shared" si="1119"/>
        <v>0</v>
      </c>
      <c r="AH487" s="1057">
        <f t="shared" si="1120"/>
        <v>0</v>
      </c>
      <c r="AI487" s="1058">
        <f t="shared" si="1079"/>
        <v>10</v>
      </c>
      <c r="AJ487" s="1058" t="str">
        <f t="shared" si="1121"/>
        <v>BUKU PEMBANTU PAJAK UP &amp; LS</v>
      </c>
      <c r="AK487" s="1059">
        <f t="shared" si="1098"/>
        <v>0</v>
      </c>
      <c r="AL487" s="1014">
        <v>2</v>
      </c>
      <c r="AM487" s="1015" t="str">
        <f t="shared" si="1122"/>
        <v>BUKU PEMBANTU KAS TUNAI</v>
      </c>
      <c r="AN487" s="1016">
        <f t="shared" si="1099"/>
        <v>0</v>
      </c>
      <c r="AO487" s="1015">
        <f t="shared" si="1080"/>
        <v>2</v>
      </c>
      <c r="AP487" s="1015" t="str">
        <f t="shared" si="1123"/>
        <v>BUKU PEMBANTU KAS TUNAI</v>
      </c>
      <c r="AQ487" s="1017">
        <f t="shared" si="1074"/>
        <v>0</v>
      </c>
      <c r="AR487" s="979">
        <v>3</v>
      </c>
      <c r="AS487" s="980" t="str">
        <f t="shared" si="1124"/>
        <v>BUKU PEMBANTU BANK</v>
      </c>
      <c r="AT487" s="981">
        <f t="shared" si="1100"/>
        <v>0</v>
      </c>
      <c r="AU487" s="981">
        <f t="shared" si="1101"/>
        <v>0</v>
      </c>
      <c r="AV487" s="982">
        <f t="shared" si="1125"/>
        <v>0</v>
      </c>
      <c r="AW487" s="983">
        <f t="shared" si="1081"/>
        <v>3</v>
      </c>
      <c r="AX487" s="980" t="str">
        <f t="shared" si="1126"/>
        <v>BUKU PEMBANTU BANK</v>
      </c>
      <c r="AY487" s="984">
        <f t="shared" si="1102"/>
        <v>0</v>
      </c>
      <c r="AZ487" s="702">
        <v>4</v>
      </c>
      <c r="BA487" s="649" t="str">
        <f t="shared" si="1127"/>
        <v>BUKU PEMBANTU BPP</v>
      </c>
      <c r="BB487" s="651">
        <f t="shared" si="1075"/>
        <v>0</v>
      </c>
      <c r="BC487" s="650">
        <f t="shared" si="1082"/>
        <v>4</v>
      </c>
      <c r="BD487" s="649" t="str">
        <f t="shared" si="1128"/>
        <v>BUKU PEMBANTU BPP</v>
      </c>
      <c r="BE487" s="709">
        <f t="shared" si="1076"/>
        <v>0</v>
      </c>
      <c r="BF487" s="944">
        <v>5</v>
      </c>
      <c r="BG487" s="945" t="str">
        <f t="shared" si="1129"/>
        <v>BUKU PEMBANTU UANG PERSEDIAAN</v>
      </c>
      <c r="BH487" s="946">
        <f t="shared" si="1103"/>
        <v>0</v>
      </c>
      <c r="BI487" s="945">
        <f t="shared" si="1083"/>
        <v>5</v>
      </c>
      <c r="BJ487" s="947" t="str">
        <f t="shared" si="1130"/>
        <v>BUKU PEMBANTU UANG PERSEDIAAN</v>
      </c>
      <c r="BK487" s="948">
        <f t="shared" si="1077"/>
        <v>0</v>
      </c>
      <c r="BL487" s="909">
        <v>6</v>
      </c>
      <c r="BM487" s="910" t="str">
        <f t="shared" si="1131"/>
        <v>BUKU PEMBANTU LS BENDAHARA</v>
      </c>
      <c r="BN487" s="911">
        <f t="shared" si="1104"/>
        <v>0</v>
      </c>
      <c r="BO487" s="910">
        <f t="shared" si="1084"/>
        <v>6</v>
      </c>
      <c r="BP487" s="912" t="str">
        <f t="shared" si="1132"/>
        <v>BUKU PEMBANTU LS BENDAHARA</v>
      </c>
      <c r="BQ487" s="913">
        <f t="shared" si="1105"/>
        <v>0</v>
      </c>
      <c r="BR487" s="702">
        <v>7</v>
      </c>
      <c r="BS487" s="650" t="str">
        <f t="shared" si="1133"/>
        <v>BUKU PEMBANTU UANG MUKA PERJADIN</v>
      </c>
      <c r="BT487" s="651">
        <f t="shared" si="1106"/>
        <v>0</v>
      </c>
      <c r="BU487" s="650">
        <f t="shared" si="1085"/>
        <v>7</v>
      </c>
      <c r="BV487" s="649" t="str">
        <f t="shared" si="1134"/>
        <v>BUKU PEMBANTU UANG MUKA PERJADIN</v>
      </c>
      <c r="BW487" s="709">
        <f t="shared" si="1107"/>
        <v>0</v>
      </c>
      <c r="BX487" s="873">
        <v>8</v>
      </c>
      <c r="BY487" s="874" t="str">
        <f t="shared" si="1135"/>
        <v>BUKU PEMBANTU PAJAK UP</v>
      </c>
      <c r="BZ487" s="875">
        <f t="shared" si="1073"/>
        <v>0</v>
      </c>
      <c r="CA487" s="876">
        <f t="shared" si="1086"/>
        <v>8</v>
      </c>
      <c r="CB487" s="874" t="str">
        <f t="shared" si="1136"/>
        <v>BUKU PEMBANTU PAJAK UP</v>
      </c>
      <c r="CC487" s="877">
        <f t="shared" si="1078"/>
        <v>0</v>
      </c>
      <c r="CD487" s="805">
        <v>9</v>
      </c>
      <c r="CE487" s="806" t="str">
        <f t="shared" si="1137"/>
        <v>BUKU PEMBANTU BUNGA REKENING</v>
      </c>
      <c r="CF487" s="807">
        <f t="shared" si="1108"/>
        <v>0</v>
      </c>
      <c r="CG487" s="806">
        <f t="shared" si="1087"/>
        <v>9</v>
      </c>
      <c r="CH487" s="806" t="str">
        <f t="shared" si="1138"/>
        <v>BUKU PEMBANTU BUNGA REKENING</v>
      </c>
      <c r="CI487" s="808">
        <f t="shared" si="1109"/>
        <v>0</v>
      </c>
      <c r="CJ487" s="835">
        <v>10</v>
      </c>
      <c r="CK487" s="836" t="str">
        <f t="shared" si="1139"/>
        <v>BUKU PEMBANTU PAJAK UP &amp; LS</v>
      </c>
      <c r="CL487" s="837">
        <f t="shared" si="1140"/>
        <v>0</v>
      </c>
      <c r="CM487" s="836">
        <f t="shared" si="1088"/>
        <v>10</v>
      </c>
      <c r="CN487" s="836" t="str">
        <f t="shared" si="1141"/>
        <v>BUKU PEMBANTU PAJAK UP &amp; LS</v>
      </c>
      <c r="CO487" s="838">
        <f t="shared" si="1142"/>
        <v>0</v>
      </c>
      <c r="CP487" s="786">
        <f t="shared" si="1143"/>
        <v>0</v>
      </c>
      <c r="CQ487" s="787">
        <f t="shared" si="1144"/>
        <v>0</v>
      </c>
      <c r="CR487" s="782">
        <f t="shared" si="1145"/>
        <v>0</v>
      </c>
      <c r="CS487" s="733">
        <v>11</v>
      </c>
      <c r="CT487" s="734" t="str">
        <f t="shared" si="1146"/>
        <v>BUKU PENGESAHAN BELANJA</v>
      </c>
      <c r="CU487" s="735">
        <f t="shared" si="1147"/>
        <v>0</v>
      </c>
      <c r="CV487" s="734">
        <f t="shared" si="1089"/>
        <v>11</v>
      </c>
      <c r="CW487" s="736" t="str">
        <f t="shared" si="1148"/>
        <v>BUKU PENGESAHAN BELANJA</v>
      </c>
      <c r="CX487" s="737">
        <f t="shared" si="1149"/>
        <v>0</v>
      </c>
      <c r="CY487" s="769">
        <v>12</v>
      </c>
      <c r="CZ487" s="770" t="str">
        <f t="shared" si="1110"/>
        <v>BUKU PENGEMBALIAN BELANJA</v>
      </c>
      <c r="DA487" s="771">
        <f t="shared" si="1072"/>
        <v>0</v>
      </c>
      <c r="DB487" s="770">
        <f t="shared" si="1152"/>
        <v>12</v>
      </c>
      <c r="DC487" s="770" t="str">
        <f t="shared" si="1150"/>
        <v>BUKU PENGEMBALIAN BELANJA</v>
      </c>
      <c r="DD487" s="772">
        <f t="shared" si="1151"/>
        <v>0</v>
      </c>
    </row>
    <row r="488" spans="2:108" ht="11.25" customHeight="1" x14ac:dyDescent="0.2">
      <c r="B488" s="63"/>
      <c r="C488" s="690"/>
      <c r="D488" s="540"/>
      <c r="E488" s="650"/>
      <c r="F488" s="541"/>
      <c r="G488" s="649"/>
      <c r="H488" s="650"/>
      <c r="I488" s="542"/>
      <c r="J488" s="650"/>
      <c r="K488" s="650"/>
      <c r="L488" s="529"/>
      <c r="M488" s="543"/>
      <c r="N488" s="543"/>
      <c r="O488" s="651">
        <f t="shared" si="1111"/>
        <v>0</v>
      </c>
      <c r="P488" s="1090">
        <f t="shared" si="1112"/>
        <v>0</v>
      </c>
      <c r="Q488" s="641">
        <f t="shared" si="1090"/>
        <v>0</v>
      </c>
      <c r="R488" s="640">
        <v>1</v>
      </c>
      <c r="S488" s="640" t="str">
        <f t="shared" si="1091"/>
        <v>BUKU KAS UMUM</v>
      </c>
      <c r="T488" s="641">
        <f t="shared" si="1092"/>
        <v>0</v>
      </c>
      <c r="U488" s="641">
        <f t="shared" si="1093"/>
        <v>0</v>
      </c>
      <c r="V488" s="641">
        <f t="shared" si="1094"/>
        <v>0</v>
      </c>
      <c r="W488" s="1082">
        <f t="shared" si="1113"/>
        <v>0</v>
      </c>
      <c r="X488" s="641">
        <f t="shared" si="1095"/>
        <v>0</v>
      </c>
      <c r="Y488" s="640">
        <f t="shared" si="1114"/>
        <v>1</v>
      </c>
      <c r="Z488" s="640" t="str">
        <f t="shared" si="1096"/>
        <v>BUKU KAS UMUM</v>
      </c>
      <c r="AA488" s="1083">
        <f t="shared" si="1097"/>
        <v>0</v>
      </c>
      <c r="AB488" s="1055">
        <v>10</v>
      </c>
      <c r="AC488" s="1056" t="str">
        <f t="shared" si="1115"/>
        <v>BUKU PEMBANTU PAJAK UP &amp; LS</v>
      </c>
      <c r="AD488" s="1057">
        <f t="shared" si="1116"/>
        <v>0</v>
      </c>
      <c r="AE488" s="1057">
        <f t="shared" si="1117"/>
        <v>0</v>
      </c>
      <c r="AF488" s="1057">
        <f t="shared" si="1118"/>
        <v>0</v>
      </c>
      <c r="AG488" s="1057">
        <f t="shared" si="1119"/>
        <v>0</v>
      </c>
      <c r="AH488" s="1057">
        <f t="shared" si="1120"/>
        <v>0</v>
      </c>
      <c r="AI488" s="1058">
        <f t="shared" si="1079"/>
        <v>10</v>
      </c>
      <c r="AJ488" s="1058" t="str">
        <f t="shared" si="1121"/>
        <v>BUKU PEMBANTU PAJAK UP &amp; LS</v>
      </c>
      <c r="AK488" s="1059">
        <f t="shared" si="1098"/>
        <v>0</v>
      </c>
      <c r="AL488" s="1014">
        <v>2</v>
      </c>
      <c r="AM488" s="1015" t="str">
        <f t="shared" si="1122"/>
        <v>BUKU PEMBANTU KAS TUNAI</v>
      </c>
      <c r="AN488" s="1016">
        <f t="shared" si="1099"/>
        <v>0</v>
      </c>
      <c r="AO488" s="1015">
        <f t="shared" si="1080"/>
        <v>2</v>
      </c>
      <c r="AP488" s="1015" t="str">
        <f t="shared" si="1123"/>
        <v>BUKU PEMBANTU KAS TUNAI</v>
      </c>
      <c r="AQ488" s="1017">
        <f t="shared" si="1074"/>
        <v>0</v>
      </c>
      <c r="AR488" s="979">
        <v>3</v>
      </c>
      <c r="AS488" s="980" t="str">
        <f t="shared" si="1124"/>
        <v>BUKU PEMBANTU BANK</v>
      </c>
      <c r="AT488" s="981">
        <f t="shared" si="1100"/>
        <v>0</v>
      </c>
      <c r="AU488" s="981">
        <f t="shared" si="1101"/>
        <v>0</v>
      </c>
      <c r="AV488" s="982">
        <f t="shared" si="1125"/>
        <v>0</v>
      </c>
      <c r="AW488" s="983">
        <f t="shared" si="1081"/>
        <v>3</v>
      </c>
      <c r="AX488" s="980" t="str">
        <f t="shared" si="1126"/>
        <v>BUKU PEMBANTU BANK</v>
      </c>
      <c r="AY488" s="984">
        <f t="shared" si="1102"/>
        <v>0</v>
      </c>
      <c r="AZ488" s="702">
        <v>4</v>
      </c>
      <c r="BA488" s="649" t="str">
        <f t="shared" si="1127"/>
        <v>BUKU PEMBANTU BPP</v>
      </c>
      <c r="BB488" s="651">
        <f t="shared" si="1075"/>
        <v>0</v>
      </c>
      <c r="BC488" s="650">
        <f t="shared" si="1082"/>
        <v>4</v>
      </c>
      <c r="BD488" s="649" t="str">
        <f t="shared" si="1128"/>
        <v>BUKU PEMBANTU BPP</v>
      </c>
      <c r="BE488" s="709">
        <f t="shared" si="1076"/>
        <v>0</v>
      </c>
      <c r="BF488" s="944">
        <v>5</v>
      </c>
      <c r="BG488" s="945" t="str">
        <f t="shared" si="1129"/>
        <v>BUKU PEMBANTU UANG PERSEDIAAN</v>
      </c>
      <c r="BH488" s="946">
        <f t="shared" si="1103"/>
        <v>0</v>
      </c>
      <c r="BI488" s="945">
        <f t="shared" si="1083"/>
        <v>5</v>
      </c>
      <c r="BJ488" s="947" t="str">
        <f t="shared" si="1130"/>
        <v>BUKU PEMBANTU UANG PERSEDIAAN</v>
      </c>
      <c r="BK488" s="948">
        <f t="shared" si="1077"/>
        <v>0</v>
      </c>
      <c r="BL488" s="909">
        <v>6</v>
      </c>
      <c r="BM488" s="910" t="str">
        <f t="shared" si="1131"/>
        <v>BUKU PEMBANTU LS BENDAHARA</v>
      </c>
      <c r="BN488" s="911">
        <f t="shared" si="1104"/>
        <v>0</v>
      </c>
      <c r="BO488" s="910">
        <f t="shared" si="1084"/>
        <v>6</v>
      </c>
      <c r="BP488" s="912" t="str">
        <f t="shared" si="1132"/>
        <v>BUKU PEMBANTU LS BENDAHARA</v>
      </c>
      <c r="BQ488" s="913">
        <f t="shared" si="1105"/>
        <v>0</v>
      </c>
      <c r="BR488" s="702">
        <v>7</v>
      </c>
      <c r="BS488" s="650" t="str">
        <f t="shared" si="1133"/>
        <v>BUKU PEMBANTU UANG MUKA PERJADIN</v>
      </c>
      <c r="BT488" s="651">
        <f t="shared" si="1106"/>
        <v>0</v>
      </c>
      <c r="BU488" s="650">
        <f t="shared" si="1085"/>
        <v>7</v>
      </c>
      <c r="BV488" s="649" t="str">
        <f t="shared" si="1134"/>
        <v>BUKU PEMBANTU UANG MUKA PERJADIN</v>
      </c>
      <c r="BW488" s="709">
        <f t="shared" si="1107"/>
        <v>0</v>
      </c>
      <c r="BX488" s="873">
        <v>8</v>
      </c>
      <c r="BY488" s="874" t="str">
        <f t="shared" si="1135"/>
        <v>BUKU PEMBANTU PAJAK UP</v>
      </c>
      <c r="BZ488" s="875">
        <f t="shared" si="1073"/>
        <v>0</v>
      </c>
      <c r="CA488" s="876">
        <f t="shared" si="1086"/>
        <v>8</v>
      </c>
      <c r="CB488" s="874" t="str">
        <f t="shared" si="1136"/>
        <v>BUKU PEMBANTU PAJAK UP</v>
      </c>
      <c r="CC488" s="877">
        <f t="shared" si="1078"/>
        <v>0</v>
      </c>
      <c r="CD488" s="805">
        <v>9</v>
      </c>
      <c r="CE488" s="806" t="str">
        <f t="shared" si="1137"/>
        <v>BUKU PEMBANTU BUNGA REKENING</v>
      </c>
      <c r="CF488" s="807">
        <f t="shared" si="1108"/>
        <v>0</v>
      </c>
      <c r="CG488" s="806">
        <f t="shared" si="1087"/>
        <v>9</v>
      </c>
      <c r="CH488" s="806" t="str">
        <f t="shared" si="1138"/>
        <v>BUKU PEMBANTU BUNGA REKENING</v>
      </c>
      <c r="CI488" s="808">
        <f t="shared" si="1109"/>
        <v>0</v>
      </c>
      <c r="CJ488" s="835">
        <v>10</v>
      </c>
      <c r="CK488" s="836" t="str">
        <f t="shared" si="1139"/>
        <v>BUKU PEMBANTU PAJAK UP &amp; LS</v>
      </c>
      <c r="CL488" s="837">
        <f t="shared" si="1140"/>
        <v>0</v>
      </c>
      <c r="CM488" s="836">
        <f t="shared" si="1088"/>
        <v>10</v>
      </c>
      <c r="CN488" s="836" t="str">
        <f t="shared" si="1141"/>
        <v>BUKU PEMBANTU PAJAK UP &amp; LS</v>
      </c>
      <c r="CO488" s="838">
        <f t="shared" si="1142"/>
        <v>0</v>
      </c>
      <c r="CP488" s="786">
        <f t="shared" si="1143"/>
        <v>0</v>
      </c>
      <c r="CQ488" s="787">
        <f t="shared" si="1144"/>
        <v>0</v>
      </c>
      <c r="CR488" s="782">
        <f t="shared" si="1145"/>
        <v>0</v>
      </c>
      <c r="CS488" s="733">
        <v>11</v>
      </c>
      <c r="CT488" s="734" t="str">
        <f t="shared" si="1146"/>
        <v>BUKU PENGESAHAN BELANJA</v>
      </c>
      <c r="CU488" s="735">
        <f t="shared" si="1147"/>
        <v>0</v>
      </c>
      <c r="CV488" s="734">
        <f t="shared" si="1089"/>
        <v>11</v>
      </c>
      <c r="CW488" s="736" t="str">
        <f t="shared" si="1148"/>
        <v>BUKU PENGESAHAN BELANJA</v>
      </c>
      <c r="CX488" s="737">
        <f t="shared" si="1149"/>
        <v>0</v>
      </c>
      <c r="CY488" s="769">
        <v>12</v>
      </c>
      <c r="CZ488" s="770" t="str">
        <f t="shared" si="1110"/>
        <v>BUKU PENGEMBALIAN BELANJA</v>
      </c>
      <c r="DA488" s="771">
        <f t="shared" si="1072"/>
        <v>0</v>
      </c>
      <c r="DB488" s="770">
        <f t="shared" si="1152"/>
        <v>12</v>
      </c>
      <c r="DC488" s="770" t="str">
        <f t="shared" si="1150"/>
        <v>BUKU PENGEMBALIAN BELANJA</v>
      </c>
      <c r="DD488" s="772">
        <f t="shared" si="1151"/>
        <v>0</v>
      </c>
    </row>
    <row r="489" spans="2:108" ht="11.25" customHeight="1" x14ac:dyDescent="0.2">
      <c r="B489" s="63"/>
      <c r="C489" s="690"/>
      <c r="D489" s="540"/>
      <c r="E489" s="650"/>
      <c r="F489" s="541"/>
      <c r="G489" s="649"/>
      <c r="H489" s="650"/>
      <c r="I489" s="542"/>
      <c r="J489" s="650"/>
      <c r="K489" s="650"/>
      <c r="L489" s="529"/>
      <c r="M489" s="543"/>
      <c r="N489" s="543"/>
      <c r="O489" s="651">
        <f t="shared" si="1111"/>
        <v>0</v>
      </c>
      <c r="P489" s="1090">
        <f t="shared" si="1112"/>
        <v>0</v>
      </c>
      <c r="Q489" s="641">
        <f t="shared" si="1090"/>
        <v>0</v>
      </c>
      <c r="R489" s="640">
        <v>1</v>
      </c>
      <c r="S489" s="640" t="str">
        <f t="shared" si="1091"/>
        <v>BUKU KAS UMUM</v>
      </c>
      <c r="T489" s="641">
        <f t="shared" si="1092"/>
        <v>0</v>
      </c>
      <c r="U489" s="641">
        <f t="shared" si="1093"/>
        <v>0</v>
      </c>
      <c r="V489" s="641">
        <f t="shared" si="1094"/>
        <v>0</v>
      </c>
      <c r="W489" s="1082">
        <f t="shared" si="1113"/>
        <v>0</v>
      </c>
      <c r="X489" s="641">
        <f t="shared" si="1095"/>
        <v>0</v>
      </c>
      <c r="Y489" s="640">
        <f t="shared" si="1114"/>
        <v>1</v>
      </c>
      <c r="Z489" s="640" t="str">
        <f t="shared" si="1096"/>
        <v>BUKU KAS UMUM</v>
      </c>
      <c r="AA489" s="1083">
        <f t="shared" si="1097"/>
        <v>0</v>
      </c>
      <c r="AB489" s="1055">
        <v>10</v>
      </c>
      <c r="AC489" s="1056" t="str">
        <f t="shared" si="1115"/>
        <v>BUKU PEMBANTU PAJAK UP &amp; LS</v>
      </c>
      <c r="AD489" s="1057">
        <f t="shared" si="1116"/>
        <v>0</v>
      </c>
      <c r="AE489" s="1057">
        <f t="shared" si="1117"/>
        <v>0</v>
      </c>
      <c r="AF489" s="1057">
        <f t="shared" si="1118"/>
        <v>0</v>
      </c>
      <c r="AG489" s="1057">
        <f t="shared" si="1119"/>
        <v>0</v>
      </c>
      <c r="AH489" s="1057">
        <f t="shared" si="1120"/>
        <v>0</v>
      </c>
      <c r="AI489" s="1058">
        <f t="shared" si="1079"/>
        <v>10</v>
      </c>
      <c r="AJ489" s="1058" t="str">
        <f t="shared" si="1121"/>
        <v>BUKU PEMBANTU PAJAK UP &amp; LS</v>
      </c>
      <c r="AK489" s="1059">
        <f t="shared" si="1098"/>
        <v>0</v>
      </c>
      <c r="AL489" s="1014">
        <v>2</v>
      </c>
      <c r="AM489" s="1015" t="str">
        <f t="shared" si="1122"/>
        <v>BUKU PEMBANTU KAS TUNAI</v>
      </c>
      <c r="AN489" s="1016">
        <f t="shared" si="1099"/>
        <v>0</v>
      </c>
      <c r="AO489" s="1015">
        <f t="shared" si="1080"/>
        <v>2</v>
      </c>
      <c r="AP489" s="1015" t="str">
        <f t="shared" si="1123"/>
        <v>BUKU PEMBANTU KAS TUNAI</v>
      </c>
      <c r="AQ489" s="1017">
        <f t="shared" si="1074"/>
        <v>0</v>
      </c>
      <c r="AR489" s="979">
        <v>3</v>
      </c>
      <c r="AS489" s="980" t="str">
        <f t="shared" si="1124"/>
        <v>BUKU PEMBANTU BANK</v>
      </c>
      <c r="AT489" s="981">
        <f t="shared" si="1100"/>
        <v>0</v>
      </c>
      <c r="AU489" s="981">
        <f t="shared" si="1101"/>
        <v>0</v>
      </c>
      <c r="AV489" s="982">
        <f t="shared" si="1125"/>
        <v>0</v>
      </c>
      <c r="AW489" s="983">
        <f t="shared" si="1081"/>
        <v>3</v>
      </c>
      <c r="AX489" s="980" t="str">
        <f t="shared" si="1126"/>
        <v>BUKU PEMBANTU BANK</v>
      </c>
      <c r="AY489" s="984">
        <f t="shared" si="1102"/>
        <v>0</v>
      </c>
      <c r="AZ489" s="702">
        <v>4</v>
      </c>
      <c r="BA489" s="649" t="str">
        <f t="shared" si="1127"/>
        <v>BUKU PEMBANTU BPP</v>
      </c>
      <c r="BB489" s="651">
        <f t="shared" si="1075"/>
        <v>0</v>
      </c>
      <c r="BC489" s="650">
        <f t="shared" si="1082"/>
        <v>4</v>
      </c>
      <c r="BD489" s="649" t="str">
        <f t="shared" si="1128"/>
        <v>BUKU PEMBANTU BPP</v>
      </c>
      <c r="BE489" s="709">
        <f t="shared" si="1076"/>
        <v>0</v>
      </c>
      <c r="BF489" s="944">
        <v>5</v>
      </c>
      <c r="BG489" s="945" t="str">
        <f t="shared" si="1129"/>
        <v>BUKU PEMBANTU UANG PERSEDIAAN</v>
      </c>
      <c r="BH489" s="946">
        <f t="shared" si="1103"/>
        <v>0</v>
      </c>
      <c r="BI489" s="945">
        <f t="shared" si="1083"/>
        <v>5</v>
      </c>
      <c r="BJ489" s="947" t="str">
        <f t="shared" si="1130"/>
        <v>BUKU PEMBANTU UANG PERSEDIAAN</v>
      </c>
      <c r="BK489" s="948">
        <f t="shared" si="1077"/>
        <v>0</v>
      </c>
      <c r="BL489" s="909">
        <v>6</v>
      </c>
      <c r="BM489" s="910" t="str">
        <f t="shared" si="1131"/>
        <v>BUKU PEMBANTU LS BENDAHARA</v>
      </c>
      <c r="BN489" s="911">
        <f t="shared" si="1104"/>
        <v>0</v>
      </c>
      <c r="BO489" s="910">
        <f t="shared" si="1084"/>
        <v>6</v>
      </c>
      <c r="BP489" s="912" t="str">
        <f t="shared" si="1132"/>
        <v>BUKU PEMBANTU LS BENDAHARA</v>
      </c>
      <c r="BQ489" s="913">
        <f t="shared" si="1105"/>
        <v>0</v>
      </c>
      <c r="BR489" s="702">
        <v>7</v>
      </c>
      <c r="BS489" s="650" t="str">
        <f t="shared" si="1133"/>
        <v>BUKU PEMBANTU UANG MUKA PERJADIN</v>
      </c>
      <c r="BT489" s="651">
        <f t="shared" si="1106"/>
        <v>0</v>
      </c>
      <c r="BU489" s="650">
        <f t="shared" si="1085"/>
        <v>7</v>
      </c>
      <c r="BV489" s="649" t="str">
        <f t="shared" si="1134"/>
        <v>BUKU PEMBANTU UANG MUKA PERJADIN</v>
      </c>
      <c r="BW489" s="709">
        <f t="shared" si="1107"/>
        <v>0</v>
      </c>
      <c r="BX489" s="873">
        <v>8</v>
      </c>
      <c r="BY489" s="874" t="str">
        <f t="shared" si="1135"/>
        <v>BUKU PEMBANTU PAJAK UP</v>
      </c>
      <c r="BZ489" s="875">
        <f t="shared" si="1073"/>
        <v>0</v>
      </c>
      <c r="CA489" s="876">
        <f t="shared" si="1086"/>
        <v>8</v>
      </c>
      <c r="CB489" s="874" t="str">
        <f t="shared" si="1136"/>
        <v>BUKU PEMBANTU PAJAK UP</v>
      </c>
      <c r="CC489" s="877">
        <f t="shared" si="1078"/>
        <v>0</v>
      </c>
      <c r="CD489" s="805">
        <v>9</v>
      </c>
      <c r="CE489" s="806" t="str">
        <f t="shared" si="1137"/>
        <v>BUKU PEMBANTU BUNGA REKENING</v>
      </c>
      <c r="CF489" s="807">
        <f t="shared" si="1108"/>
        <v>0</v>
      </c>
      <c r="CG489" s="806">
        <f t="shared" si="1087"/>
        <v>9</v>
      </c>
      <c r="CH489" s="806" t="str">
        <f t="shared" si="1138"/>
        <v>BUKU PEMBANTU BUNGA REKENING</v>
      </c>
      <c r="CI489" s="808">
        <f t="shared" si="1109"/>
        <v>0</v>
      </c>
      <c r="CJ489" s="835">
        <v>10</v>
      </c>
      <c r="CK489" s="836" t="str">
        <f t="shared" si="1139"/>
        <v>BUKU PEMBANTU PAJAK UP &amp; LS</v>
      </c>
      <c r="CL489" s="837">
        <f t="shared" si="1140"/>
        <v>0</v>
      </c>
      <c r="CM489" s="836">
        <f t="shared" si="1088"/>
        <v>10</v>
      </c>
      <c r="CN489" s="836" t="str">
        <f t="shared" si="1141"/>
        <v>BUKU PEMBANTU PAJAK UP &amp; LS</v>
      </c>
      <c r="CO489" s="838">
        <f t="shared" si="1142"/>
        <v>0</v>
      </c>
      <c r="CP489" s="786">
        <f t="shared" si="1143"/>
        <v>0</v>
      </c>
      <c r="CQ489" s="787">
        <f t="shared" si="1144"/>
        <v>0</v>
      </c>
      <c r="CR489" s="782">
        <f t="shared" si="1145"/>
        <v>0</v>
      </c>
      <c r="CS489" s="733">
        <v>11</v>
      </c>
      <c r="CT489" s="734" t="str">
        <f t="shared" si="1146"/>
        <v>BUKU PENGESAHAN BELANJA</v>
      </c>
      <c r="CU489" s="735">
        <f t="shared" si="1147"/>
        <v>0</v>
      </c>
      <c r="CV489" s="734">
        <f t="shared" si="1089"/>
        <v>11</v>
      </c>
      <c r="CW489" s="736" t="str">
        <f t="shared" si="1148"/>
        <v>BUKU PENGESAHAN BELANJA</v>
      </c>
      <c r="CX489" s="737">
        <f t="shared" si="1149"/>
        <v>0</v>
      </c>
      <c r="CY489" s="769">
        <v>12</v>
      </c>
      <c r="CZ489" s="770" t="str">
        <f t="shared" si="1110"/>
        <v>BUKU PENGEMBALIAN BELANJA</v>
      </c>
      <c r="DA489" s="771">
        <f t="shared" si="1072"/>
        <v>0</v>
      </c>
      <c r="DB489" s="770">
        <f t="shared" si="1152"/>
        <v>12</v>
      </c>
      <c r="DC489" s="770" t="str">
        <f t="shared" si="1150"/>
        <v>BUKU PENGEMBALIAN BELANJA</v>
      </c>
      <c r="DD489" s="772">
        <f t="shared" si="1151"/>
        <v>0</v>
      </c>
    </row>
    <row r="490" spans="2:108" ht="11.25" customHeight="1" x14ac:dyDescent="0.2">
      <c r="B490" s="63"/>
      <c r="C490" s="690"/>
      <c r="D490" s="540"/>
      <c r="E490" s="650"/>
      <c r="F490" s="541"/>
      <c r="G490" s="649"/>
      <c r="H490" s="650"/>
      <c r="I490" s="542"/>
      <c r="J490" s="650"/>
      <c r="K490" s="650"/>
      <c r="L490" s="529"/>
      <c r="M490" s="543"/>
      <c r="N490" s="543"/>
      <c r="O490" s="651">
        <f t="shared" si="1111"/>
        <v>0</v>
      </c>
      <c r="P490" s="1090">
        <f t="shared" si="1112"/>
        <v>0</v>
      </c>
      <c r="Q490" s="641">
        <f t="shared" si="1090"/>
        <v>0</v>
      </c>
      <c r="R490" s="640">
        <v>1</v>
      </c>
      <c r="S490" s="640" t="str">
        <f t="shared" si="1091"/>
        <v>BUKU KAS UMUM</v>
      </c>
      <c r="T490" s="641">
        <f t="shared" si="1092"/>
        <v>0</v>
      </c>
      <c r="U490" s="641">
        <f t="shared" si="1093"/>
        <v>0</v>
      </c>
      <c r="V490" s="641">
        <f t="shared" si="1094"/>
        <v>0</v>
      </c>
      <c r="W490" s="1082">
        <f t="shared" si="1113"/>
        <v>0</v>
      </c>
      <c r="X490" s="641">
        <f t="shared" si="1095"/>
        <v>0</v>
      </c>
      <c r="Y490" s="640">
        <f t="shared" si="1114"/>
        <v>1</v>
      </c>
      <c r="Z490" s="640" t="str">
        <f t="shared" si="1096"/>
        <v>BUKU KAS UMUM</v>
      </c>
      <c r="AA490" s="1083">
        <f t="shared" si="1097"/>
        <v>0</v>
      </c>
      <c r="AB490" s="1055">
        <v>10</v>
      </c>
      <c r="AC490" s="1056" t="str">
        <f t="shared" si="1115"/>
        <v>BUKU PEMBANTU PAJAK UP &amp; LS</v>
      </c>
      <c r="AD490" s="1057">
        <f t="shared" si="1116"/>
        <v>0</v>
      </c>
      <c r="AE490" s="1057">
        <f t="shared" si="1117"/>
        <v>0</v>
      </c>
      <c r="AF490" s="1057">
        <f t="shared" si="1118"/>
        <v>0</v>
      </c>
      <c r="AG490" s="1057">
        <f t="shared" si="1119"/>
        <v>0</v>
      </c>
      <c r="AH490" s="1057">
        <f t="shared" si="1120"/>
        <v>0</v>
      </c>
      <c r="AI490" s="1058">
        <f t="shared" si="1079"/>
        <v>10</v>
      </c>
      <c r="AJ490" s="1058" t="str">
        <f t="shared" si="1121"/>
        <v>BUKU PEMBANTU PAJAK UP &amp; LS</v>
      </c>
      <c r="AK490" s="1059">
        <f t="shared" si="1098"/>
        <v>0</v>
      </c>
      <c r="AL490" s="1014">
        <v>2</v>
      </c>
      <c r="AM490" s="1015" t="str">
        <f t="shared" si="1122"/>
        <v>BUKU PEMBANTU KAS TUNAI</v>
      </c>
      <c r="AN490" s="1016">
        <f t="shared" si="1099"/>
        <v>0</v>
      </c>
      <c r="AO490" s="1015">
        <f t="shared" si="1080"/>
        <v>2</v>
      </c>
      <c r="AP490" s="1015" t="str">
        <f t="shared" si="1123"/>
        <v>BUKU PEMBANTU KAS TUNAI</v>
      </c>
      <c r="AQ490" s="1017">
        <f t="shared" si="1074"/>
        <v>0</v>
      </c>
      <c r="AR490" s="979">
        <v>3</v>
      </c>
      <c r="AS490" s="980" t="str">
        <f t="shared" si="1124"/>
        <v>BUKU PEMBANTU BANK</v>
      </c>
      <c r="AT490" s="981">
        <f t="shared" si="1100"/>
        <v>0</v>
      </c>
      <c r="AU490" s="981">
        <f t="shared" si="1101"/>
        <v>0</v>
      </c>
      <c r="AV490" s="982">
        <f t="shared" si="1125"/>
        <v>0</v>
      </c>
      <c r="AW490" s="983">
        <f t="shared" si="1081"/>
        <v>3</v>
      </c>
      <c r="AX490" s="980" t="str">
        <f t="shared" si="1126"/>
        <v>BUKU PEMBANTU BANK</v>
      </c>
      <c r="AY490" s="984">
        <f t="shared" si="1102"/>
        <v>0</v>
      </c>
      <c r="AZ490" s="702">
        <v>4</v>
      </c>
      <c r="BA490" s="649" t="str">
        <f t="shared" si="1127"/>
        <v>BUKU PEMBANTU BPP</v>
      </c>
      <c r="BB490" s="651">
        <f t="shared" si="1075"/>
        <v>0</v>
      </c>
      <c r="BC490" s="650">
        <f t="shared" si="1082"/>
        <v>4</v>
      </c>
      <c r="BD490" s="649" t="str">
        <f t="shared" si="1128"/>
        <v>BUKU PEMBANTU BPP</v>
      </c>
      <c r="BE490" s="709">
        <f t="shared" si="1076"/>
        <v>0</v>
      </c>
      <c r="BF490" s="944">
        <v>5</v>
      </c>
      <c r="BG490" s="945" t="str">
        <f t="shared" si="1129"/>
        <v>BUKU PEMBANTU UANG PERSEDIAAN</v>
      </c>
      <c r="BH490" s="946">
        <f t="shared" si="1103"/>
        <v>0</v>
      </c>
      <c r="BI490" s="945">
        <f t="shared" si="1083"/>
        <v>5</v>
      </c>
      <c r="BJ490" s="947" t="str">
        <f t="shared" si="1130"/>
        <v>BUKU PEMBANTU UANG PERSEDIAAN</v>
      </c>
      <c r="BK490" s="948">
        <f t="shared" si="1077"/>
        <v>0</v>
      </c>
      <c r="BL490" s="909">
        <v>6</v>
      </c>
      <c r="BM490" s="910" t="str">
        <f t="shared" si="1131"/>
        <v>BUKU PEMBANTU LS BENDAHARA</v>
      </c>
      <c r="BN490" s="911">
        <f t="shared" si="1104"/>
        <v>0</v>
      </c>
      <c r="BO490" s="910">
        <f t="shared" si="1084"/>
        <v>6</v>
      </c>
      <c r="BP490" s="912" t="str">
        <f t="shared" si="1132"/>
        <v>BUKU PEMBANTU LS BENDAHARA</v>
      </c>
      <c r="BQ490" s="913">
        <f t="shared" si="1105"/>
        <v>0</v>
      </c>
      <c r="BR490" s="702">
        <v>7</v>
      </c>
      <c r="BS490" s="650" t="str">
        <f t="shared" si="1133"/>
        <v>BUKU PEMBANTU UANG MUKA PERJADIN</v>
      </c>
      <c r="BT490" s="651">
        <f t="shared" si="1106"/>
        <v>0</v>
      </c>
      <c r="BU490" s="650">
        <f t="shared" si="1085"/>
        <v>7</v>
      </c>
      <c r="BV490" s="649" t="str">
        <f t="shared" si="1134"/>
        <v>BUKU PEMBANTU UANG MUKA PERJADIN</v>
      </c>
      <c r="BW490" s="709">
        <f t="shared" si="1107"/>
        <v>0</v>
      </c>
      <c r="BX490" s="873">
        <v>8</v>
      </c>
      <c r="BY490" s="874" t="str">
        <f t="shared" si="1135"/>
        <v>BUKU PEMBANTU PAJAK UP</v>
      </c>
      <c r="BZ490" s="875">
        <f t="shared" si="1073"/>
        <v>0</v>
      </c>
      <c r="CA490" s="876">
        <f t="shared" si="1086"/>
        <v>8</v>
      </c>
      <c r="CB490" s="874" t="str">
        <f t="shared" si="1136"/>
        <v>BUKU PEMBANTU PAJAK UP</v>
      </c>
      <c r="CC490" s="877">
        <f t="shared" si="1078"/>
        <v>0</v>
      </c>
      <c r="CD490" s="805">
        <v>9</v>
      </c>
      <c r="CE490" s="806" t="str">
        <f t="shared" si="1137"/>
        <v>BUKU PEMBANTU BUNGA REKENING</v>
      </c>
      <c r="CF490" s="807">
        <f t="shared" si="1108"/>
        <v>0</v>
      </c>
      <c r="CG490" s="806">
        <f t="shared" si="1087"/>
        <v>9</v>
      </c>
      <c r="CH490" s="806" t="str">
        <f t="shared" si="1138"/>
        <v>BUKU PEMBANTU BUNGA REKENING</v>
      </c>
      <c r="CI490" s="808">
        <f t="shared" si="1109"/>
        <v>0</v>
      </c>
      <c r="CJ490" s="835">
        <v>10</v>
      </c>
      <c r="CK490" s="836" t="str">
        <f t="shared" si="1139"/>
        <v>BUKU PEMBANTU PAJAK UP &amp; LS</v>
      </c>
      <c r="CL490" s="837">
        <f t="shared" si="1140"/>
        <v>0</v>
      </c>
      <c r="CM490" s="836">
        <f t="shared" si="1088"/>
        <v>10</v>
      </c>
      <c r="CN490" s="836" t="str">
        <f t="shared" si="1141"/>
        <v>BUKU PEMBANTU PAJAK UP &amp; LS</v>
      </c>
      <c r="CO490" s="838">
        <f t="shared" si="1142"/>
        <v>0</v>
      </c>
      <c r="CP490" s="786">
        <f t="shared" si="1143"/>
        <v>0</v>
      </c>
      <c r="CQ490" s="787">
        <f t="shared" si="1144"/>
        <v>0</v>
      </c>
      <c r="CR490" s="782">
        <f t="shared" si="1145"/>
        <v>0</v>
      </c>
      <c r="CS490" s="733">
        <v>11</v>
      </c>
      <c r="CT490" s="734" t="str">
        <f t="shared" si="1146"/>
        <v>BUKU PENGESAHAN BELANJA</v>
      </c>
      <c r="CU490" s="735">
        <f t="shared" si="1147"/>
        <v>0</v>
      </c>
      <c r="CV490" s="734">
        <f t="shared" si="1089"/>
        <v>11</v>
      </c>
      <c r="CW490" s="736" t="str">
        <f t="shared" si="1148"/>
        <v>BUKU PENGESAHAN BELANJA</v>
      </c>
      <c r="CX490" s="737">
        <f t="shared" si="1149"/>
        <v>0</v>
      </c>
      <c r="CY490" s="769">
        <v>12</v>
      </c>
      <c r="CZ490" s="770" t="str">
        <f t="shared" si="1110"/>
        <v>BUKU PENGEMBALIAN BELANJA</v>
      </c>
      <c r="DA490" s="771">
        <f t="shared" si="1072"/>
        <v>0</v>
      </c>
      <c r="DB490" s="770">
        <f t="shared" si="1152"/>
        <v>12</v>
      </c>
      <c r="DC490" s="770" t="str">
        <f t="shared" si="1150"/>
        <v>BUKU PENGEMBALIAN BELANJA</v>
      </c>
      <c r="DD490" s="772">
        <f t="shared" si="1151"/>
        <v>0</v>
      </c>
    </row>
    <row r="491" spans="2:108" ht="11.25" customHeight="1" x14ac:dyDescent="0.2">
      <c r="B491" s="63"/>
      <c r="C491" s="690"/>
      <c r="D491" s="540"/>
      <c r="E491" s="650"/>
      <c r="F491" s="541"/>
      <c r="G491" s="649"/>
      <c r="H491" s="650"/>
      <c r="I491" s="542"/>
      <c r="J491" s="650"/>
      <c r="K491" s="650"/>
      <c r="L491" s="529"/>
      <c r="M491" s="543"/>
      <c r="N491" s="543"/>
      <c r="O491" s="651">
        <f t="shared" si="1111"/>
        <v>0</v>
      </c>
      <c r="P491" s="1090">
        <f t="shared" si="1112"/>
        <v>0</v>
      </c>
      <c r="Q491" s="641">
        <f t="shared" si="1090"/>
        <v>0</v>
      </c>
      <c r="R491" s="640">
        <v>1</v>
      </c>
      <c r="S491" s="640" t="str">
        <f t="shared" si="1091"/>
        <v>BUKU KAS UMUM</v>
      </c>
      <c r="T491" s="641">
        <f t="shared" si="1092"/>
        <v>0</v>
      </c>
      <c r="U491" s="641">
        <f t="shared" si="1093"/>
        <v>0</v>
      </c>
      <c r="V491" s="641">
        <f t="shared" si="1094"/>
        <v>0</v>
      </c>
      <c r="W491" s="1082">
        <f t="shared" si="1113"/>
        <v>0</v>
      </c>
      <c r="X491" s="641">
        <f t="shared" si="1095"/>
        <v>0</v>
      </c>
      <c r="Y491" s="640">
        <f t="shared" si="1114"/>
        <v>1</v>
      </c>
      <c r="Z491" s="640" t="str">
        <f t="shared" si="1096"/>
        <v>BUKU KAS UMUM</v>
      </c>
      <c r="AA491" s="1083">
        <f t="shared" si="1097"/>
        <v>0</v>
      </c>
      <c r="AB491" s="1055">
        <v>10</v>
      </c>
      <c r="AC491" s="1056" t="str">
        <f t="shared" si="1115"/>
        <v>BUKU PEMBANTU PAJAK UP &amp; LS</v>
      </c>
      <c r="AD491" s="1057">
        <f t="shared" si="1116"/>
        <v>0</v>
      </c>
      <c r="AE491" s="1057">
        <f t="shared" si="1117"/>
        <v>0</v>
      </c>
      <c r="AF491" s="1057">
        <f t="shared" si="1118"/>
        <v>0</v>
      </c>
      <c r="AG491" s="1057">
        <f t="shared" si="1119"/>
        <v>0</v>
      </c>
      <c r="AH491" s="1057">
        <f t="shared" si="1120"/>
        <v>0</v>
      </c>
      <c r="AI491" s="1058">
        <f t="shared" si="1079"/>
        <v>10</v>
      </c>
      <c r="AJ491" s="1058" t="str">
        <f t="shared" si="1121"/>
        <v>BUKU PEMBANTU PAJAK UP &amp; LS</v>
      </c>
      <c r="AK491" s="1059">
        <f t="shared" si="1098"/>
        <v>0</v>
      </c>
      <c r="AL491" s="1014">
        <v>2</v>
      </c>
      <c r="AM491" s="1015" t="str">
        <f t="shared" si="1122"/>
        <v>BUKU PEMBANTU KAS TUNAI</v>
      </c>
      <c r="AN491" s="1016">
        <f t="shared" si="1099"/>
        <v>0</v>
      </c>
      <c r="AO491" s="1015">
        <f t="shared" si="1080"/>
        <v>2</v>
      </c>
      <c r="AP491" s="1015" t="str">
        <f t="shared" si="1123"/>
        <v>BUKU PEMBANTU KAS TUNAI</v>
      </c>
      <c r="AQ491" s="1017">
        <f t="shared" si="1074"/>
        <v>0</v>
      </c>
      <c r="AR491" s="979">
        <v>3</v>
      </c>
      <c r="AS491" s="980" t="str">
        <f t="shared" si="1124"/>
        <v>BUKU PEMBANTU BANK</v>
      </c>
      <c r="AT491" s="981">
        <f t="shared" si="1100"/>
        <v>0</v>
      </c>
      <c r="AU491" s="981">
        <f t="shared" si="1101"/>
        <v>0</v>
      </c>
      <c r="AV491" s="982">
        <f t="shared" si="1125"/>
        <v>0</v>
      </c>
      <c r="AW491" s="983">
        <f t="shared" si="1081"/>
        <v>3</v>
      </c>
      <c r="AX491" s="980" t="str">
        <f t="shared" si="1126"/>
        <v>BUKU PEMBANTU BANK</v>
      </c>
      <c r="AY491" s="984">
        <f t="shared" si="1102"/>
        <v>0</v>
      </c>
      <c r="AZ491" s="702">
        <v>4</v>
      </c>
      <c r="BA491" s="649" t="str">
        <f t="shared" si="1127"/>
        <v>BUKU PEMBANTU BPP</v>
      </c>
      <c r="BB491" s="651">
        <f t="shared" si="1075"/>
        <v>0</v>
      </c>
      <c r="BC491" s="650">
        <f t="shared" si="1082"/>
        <v>4</v>
      </c>
      <c r="BD491" s="649" t="str">
        <f t="shared" si="1128"/>
        <v>BUKU PEMBANTU BPP</v>
      </c>
      <c r="BE491" s="709">
        <f t="shared" si="1076"/>
        <v>0</v>
      </c>
      <c r="BF491" s="944">
        <v>5</v>
      </c>
      <c r="BG491" s="945" t="str">
        <f t="shared" si="1129"/>
        <v>BUKU PEMBANTU UANG PERSEDIAAN</v>
      </c>
      <c r="BH491" s="946">
        <f t="shared" si="1103"/>
        <v>0</v>
      </c>
      <c r="BI491" s="945">
        <f t="shared" si="1083"/>
        <v>5</v>
      </c>
      <c r="BJ491" s="947" t="str">
        <f t="shared" si="1130"/>
        <v>BUKU PEMBANTU UANG PERSEDIAAN</v>
      </c>
      <c r="BK491" s="948">
        <f t="shared" si="1077"/>
        <v>0</v>
      </c>
      <c r="BL491" s="909">
        <v>6</v>
      </c>
      <c r="BM491" s="910" t="str">
        <f t="shared" si="1131"/>
        <v>BUKU PEMBANTU LS BENDAHARA</v>
      </c>
      <c r="BN491" s="911">
        <f t="shared" si="1104"/>
        <v>0</v>
      </c>
      <c r="BO491" s="910">
        <f t="shared" si="1084"/>
        <v>6</v>
      </c>
      <c r="BP491" s="912" t="str">
        <f t="shared" si="1132"/>
        <v>BUKU PEMBANTU LS BENDAHARA</v>
      </c>
      <c r="BQ491" s="913">
        <f t="shared" si="1105"/>
        <v>0</v>
      </c>
      <c r="BR491" s="702">
        <v>7</v>
      </c>
      <c r="BS491" s="650" t="str">
        <f t="shared" si="1133"/>
        <v>BUKU PEMBANTU UANG MUKA PERJADIN</v>
      </c>
      <c r="BT491" s="651">
        <f t="shared" si="1106"/>
        <v>0</v>
      </c>
      <c r="BU491" s="650">
        <f t="shared" si="1085"/>
        <v>7</v>
      </c>
      <c r="BV491" s="649" t="str">
        <f t="shared" si="1134"/>
        <v>BUKU PEMBANTU UANG MUKA PERJADIN</v>
      </c>
      <c r="BW491" s="709">
        <f t="shared" si="1107"/>
        <v>0</v>
      </c>
      <c r="BX491" s="873">
        <v>8</v>
      </c>
      <c r="BY491" s="874" t="str">
        <f t="shared" si="1135"/>
        <v>BUKU PEMBANTU PAJAK UP</v>
      </c>
      <c r="BZ491" s="875">
        <f t="shared" si="1073"/>
        <v>0</v>
      </c>
      <c r="CA491" s="876">
        <f t="shared" si="1086"/>
        <v>8</v>
      </c>
      <c r="CB491" s="874" t="str">
        <f t="shared" si="1136"/>
        <v>BUKU PEMBANTU PAJAK UP</v>
      </c>
      <c r="CC491" s="877">
        <f t="shared" si="1078"/>
        <v>0</v>
      </c>
      <c r="CD491" s="805">
        <v>9</v>
      </c>
      <c r="CE491" s="806" t="str">
        <f t="shared" si="1137"/>
        <v>BUKU PEMBANTU BUNGA REKENING</v>
      </c>
      <c r="CF491" s="807">
        <f t="shared" si="1108"/>
        <v>0</v>
      </c>
      <c r="CG491" s="806">
        <f t="shared" si="1087"/>
        <v>9</v>
      </c>
      <c r="CH491" s="806" t="str">
        <f t="shared" si="1138"/>
        <v>BUKU PEMBANTU BUNGA REKENING</v>
      </c>
      <c r="CI491" s="808">
        <f t="shared" si="1109"/>
        <v>0</v>
      </c>
      <c r="CJ491" s="835">
        <v>10</v>
      </c>
      <c r="CK491" s="836" t="str">
        <f t="shared" si="1139"/>
        <v>BUKU PEMBANTU PAJAK UP &amp; LS</v>
      </c>
      <c r="CL491" s="837">
        <f t="shared" si="1140"/>
        <v>0</v>
      </c>
      <c r="CM491" s="836">
        <f t="shared" si="1088"/>
        <v>10</v>
      </c>
      <c r="CN491" s="836" t="str">
        <f t="shared" si="1141"/>
        <v>BUKU PEMBANTU PAJAK UP &amp; LS</v>
      </c>
      <c r="CO491" s="838">
        <f t="shared" si="1142"/>
        <v>0</v>
      </c>
      <c r="CP491" s="786">
        <f t="shared" si="1143"/>
        <v>0</v>
      </c>
      <c r="CQ491" s="787">
        <f t="shared" si="1144"/>
        <v>0</v>
      </c>
      <c r="CR491" s="782">
        <f t="shared" si="1145"/>
        <v>0</v>
      </c>
      <c r="CS491" s="733">
        <v>11</v>
      </c>
      <c r="CT491" s="734" t="str">
        <f t="shared" si="1146"/>
        <v>BUKU PENGESAHAN BELANJA</v>
      </c>
      <c r="CU491" s="735">
        <f t="shared" si="1147"/>
        <v>0</v>
      </c>
      <c r="CV491" s="734">
        <f t="shared" si="1089"/>
        <v>11</v>
      </c>
      <c r="CW491" s="736" t="str">
        <f t="shared" si="1148"/>
        <v>BUKU PENGESAHAN BELANJA</v>
      </c>
      <c r="CX491" s="737">
        <f t="shared" si="1149"/>
        <v>0</v>
      </c>
      <c r="CY491" s="769">
        <v>12</v>
      </c>
      <c r="CZ491" s="770" t="str">
        <f t="shared" si="1110"/>
        <v>BUKU PENGEMBALIAN BELANJA</v>
      </c>
      <c r="DA491" s="771">
        <f t="shared" si="1072"/>
        <v>0</v>
      </c>
      <c r="DB491" s="770">
        <f t="shared" si="1152"/>
        <v>12</v>
      </c>
      <c r="DC491" s="770" t="str">
        <f t="shared" si="1150"/>
        <v>BUKU PENGEMBALIAN BELANJA</v>
      </c>
      <c r="DD491" s="772">
        <f t="shared" si="1151"/>
        <v>0</v>
      </c>
    </row>
    <row r="492" spans="2:108" ht="11.25" customHeight="1" x14ac:dyDescent="0.2">
      <c r="B492" s="63"/>
      <c r="C492" s="690"/>
      <c r="D492" s="540"/>
      <c r="E492" s="650"/>
      <c r="F492" s="541"/>
      <c r="G492" s="649"/>
      <c r="H492" s="650"/>
      <c r="I492" s="542"/>
      <c r="J492" s="650"/>
      <c r="K492" s="650"/>
      <c r="L492" s="529"/>
      <c r="M492" s="543"/>
      <c r="N492" s="543"/>
      <c r="O492" s="651">
        <f t="shared" si="1111"/>
        <v>0</v>
      </c>
      <c r="P492" s="1090">
        <f t="shared" si="1112"/>
        <v>0</v>
      </c>
      <c r="Q492" s="641">
        <f t="shared" si="1090"/>
        <v>0</v>
      </c>
      <c r="R492" s="640">
        <v>1</v>
      </c>
      <c r="S492" s="640" t="str">
        <f t="shared" si="1091"/>
        <v>BUKU KAS UMUM</v>
      </c>
      <c r="T492" s="641">
        <f t="shared" si="1092"/>
        <v>0</v>
      </c>
      <c r="U492" s="641">
        <f t="shared" si="1093"/>
        <v>0</v>
      </c>
      <c r="V492" s="641">
        <f t="shared" si="1094"/>
        <v>0</v>
      </c>
      <c r="W492" s="1082">
        <f t="shared" si="1113"/>
        <v>0</v>
      </c>
      <c r="X492" s="641">
        <f t="shared" si="1095"/>
        <v>0</v>
      </c>
      <c r="Y492" s="640">
        <f t="shared" si="1114"/>
        <v>1</v>
      </c>
      <c r="Z492" s="640" t="str">
        <f t="shared" si="1096"/>
        <v>BUKU KAS UMUM</v>
      </c>
      <c r="AA492" s="1083">
        <f t="shared" si="1097"/>
        <v>0</v>
      </c>
      <c r="AB492" s="1055">
        <v>10</v>
      </c>
      <c r="AC492" s="1056" t="str">
        <f t="shared" si="1115"/>
        <v>BUKU PEMBANTU PAJAK UP &amp; LS</v>
      </c>
      <c r="AD492" s="1057">
        <f t="shared" si="1116"/>
        <v>0</v>
      </c>
      <c r="AE492" s="1057">
        <f t="shared" si="1117"/>
        <v>0</v>
      </c>
      <c r="AF492" s="1057">
        <f t="shared" si="1118"/>
        <v>0</v>
      </c>
      <c r="AG492" s="1057">
        <f t="shared" si="1119"/>
        <v>0</v>
      </c>
      <c r="AH492" s="1057">
        <f t="shared" si="1120"/>
        <v>0</v>
      </c>
      <c r="AI492" s="1058">
        <f t="shared" si="1079"/>
        <v>10</v>
      </c>
      <c r="AJ492" s="1058" t="str">
        <f t="shared" si="1121"/>
        <v>BUKU PEMBANTU PAJAK UP &amp; LS</v>
      </c>
      <c r="AK492" s="1059">
        <f t="shared" si="1098"/>
        <v>0</v>
      </c>
      <c r="AL492" s="1014">
        <v>2</v>
      </c>
      <c r="AM492" s="1015" t="str">
        <f t="shared" si="1122"/>
        <v>BUKU PEMBANTU KAS TUNAI</v>
      </c>
      <c r="AN492" s="1016">
        <f t="shared" si="1099"/>
        <v>0</v>
      </c>
      <c r="AO492" s="1015">
        <f t="shared" si="1080"/>
        <v>2</v>
      </c>
      <c r="AP492" s="1015" t="str">
        <f t="shared" si="1123"/>
        <v>BUKU PEMBANTU KAS TUNAI</v>
      </c>
      <c r="AQ492" s="1017">
        <f t="shared" si="1074"/>
        <v>0</v>
      </c>
      <c r="AR492" s="979">
        <v>3</v>
      </c>
      <c r="AS492" s="980" t="str">
        <f t="shared" si="1124"/>
        <v>BUKU PEMBANTU BANK</v>
      </c>
      <c r="AT492" s="981">
        <f t="shared" si="1100"/>
        <v>0</v>
      </c>
      <c r="AU492" s="981">
        <f t="shared" si="1101"/>
        <v>0</v>
      </c>
      <c r="AV492" s="982">
        <f t="shared" si="1125"/>
        <v>0</v>
      </c>
      <c r="AW492" s="983">
        <f t="shared" si="1081"/>
        <v>3</v>
      </c>
      <c r="AX492" s="980" t="str">
        <f t="shared" si="1126"/>
        <v>BUKU PEMBANTU BANK</v>
      </c>
      <c r="AY492" s="984">
        <f t="shared" si="1102"/>
        <v>0</v>
      </c>
      <c r="AZ492" s="702">
        <v>4</v>
      </c>
      <c r="BA492" s="649" t="str">
        <f t="shared" si="1127"/>
        <v>BUKU PEMBANTU BPP</v>
      </c>
      <c r="BB492" s="651">
        <f t="shared" si="1075"/>
        <v>0</v>
      </c>
      <c r="BC492" s="650">
        <f t="shared" si="1082"/>
        <v>4</v>
      </c>
      <c r="BD492" s="649" t="str">
        <f t="shared" si="1128"/>
        <v>BUKU PEMBANTU BPP</v>
      </c>
      <c r="BE492" s="709">
        <f t="shared" si="1076"/>
        <v>0</v>
      </c>
      <c r="BF492" s="944">
        <v>5</v>
      </c>
      <c r="BG492" s="945" t="str">
        <f t="shared" si="1129"/>
        <v>BUKU PEMBANTU UANG PERSEDIAAN</v>
      </c>
      <c r="BH492" s="946">
        <f t="shared" si="1103"/>
        <v>0</v>
      </c>
      <c r="BI492" s="945">
        <f t="shared" si="1083"/>
        <v>5</v>
      </c>
      <c r="BJ492" s="947" t="str">
        <f t="shared" si="1130"/>
        <v>BUKU PEMBANTU UANG PERSEDIAAN</v>
      </c>
      <c r="BK492" s="948">
        <f t="shared" si="1077"/>
        <v>0</v>
      </c>
      <c r="BL492" s="909">
        <v>6</v>
      </c>
      <c r="BM492" s="910" t="str">
        <f t="shared" si="1131"/>
        <v>BUKU PEMBANTU LS BENDAHARA</v>
      </c>
      <c r="BN492" s="911">
        <f t="shared" si="1104"/>
        <v>0</v>
      </c>
      <c r="BO492" s="910">
        <f t="shared" si="1084"/>
        <v>6</v>
      </c>
      <c r="BP492" s="912" t="str">
        <f t="shared" si="1132"/>
        <v>BUKU PEMBANTU LS BENDAHARA</v>
      </c>
      <c r="BQ492" s="913">
        <f t="shared" si="1105"/>
        <v>0</v>
      </c>
      <c r="BR492" s="702">
        <v>7</v>
      </c>
      <c r="BS492" s="650" t="str">
        <f t="shared" si="1133"/>
        <v>BUKU PEMBANTU UANG MUKA PERJADIN</v>
      </c>
      <c r="BT492" s="651">
        <f t="shared" si="1106"/>
        <v>0</v>
      </c>
      <c r="BU492" s="650">
        <f t="shared" si="1085"/>
        <v>7</v>
      </c>
      <c r="BV492" s="649" t="str">
        <f t="shared" si="1134"/>
        <v>BUKU PEMBANTU UANG MUKA PERJADIN</v>
      </c>
      <c r="BW492" s="709">
        <f t="shared" si="1107"/>
        <v>0</v>
      </c>
      <c r="BX492" s="873">
        <v>8</v>
      </c>
      <c r="BY492" s="874" t="str">
        <f t="shared" si="1135"/>
        <v>BUKU PEMBANTU PAJAK UP</v>
      </c>
      <c r="BZ492" s="875">
        <f t="shared" si="1073"/>
        <v>0</v>
      </c>
      <c r="CA492" s="876">
        <f t="shared" si="1086"/>
        <v>8</v>
      </c>
      <c r="CB492" s="874" t="str">
        <f t="shared" si="1136"/>
        <v>BUKU PEMBANTU PAJAK UP</v>
      </c>
      <c r="CC492" s="877">
        <f t="shared" si="1078"/>
        <v>0</v>
      </c>
      <c r="CD492" s="805">
        <v>9</v>
      </c>
      <c r="CE492" s="806" t="str">
        <f t="shared" si="1137"/>
        <v>BUKU PEMBANTU BUNGA REKENING</v>
      </c>
      <c r="CF492" s="807">
        <f t="shared" si="1108"/>
        <v>0</v>
      </c>
      <c r="CG492" s="806">
        <f t="shared" si="1087"/>
        <v>9</v>
      </c>
      <c r="CH492" s="806" t="str">
        <f t="shared" si="1138"/>
        <v>BUKU PEMBANTU BUNGA REKENING</v>
      </c>
      <c r="CI492" s="808">
        <f t="shared" si="1109"/>
        <v>0</v>
      </c>
      <c r="CJ492" s="835">
        <v>10</v>
      </c>
      <c r="CK492" s="836" t="str">
        <f t="shared" si="1139"/>
        <v>BUKU PEMBANTU PAJAK UP &amp; LS</v>
      </c>
      <c r="CL492" s="837">
        <f t="shared" si="1140"/>
        <v>0</v>
      </c>
      <c r="CM492" s="836">
        <f t="shared" si="1088"/>
        <v>10</v>
      </c>
      <c r="CN492" s="836" t="str">
        <f t="shared" si="1141"/>
        <v>BUKU PEMBANTU PAJAK UP &amp; LS</v>
      </c>
      <c r="CO492" s="838">
        <f t="shared" si="1142"/>
        <v>0</v>
      </c>
      <c r="CP492" s="786">
        <f t="shared" si="1143"/>
        <v>0</v>
      </c>
      <c r="CQ492" s="787">
        <f t="shared" si="1144"/>
        <v>0</v>
      </c>
      <c r="CR492" s="782">
        <f t="shared" si="1145"/>
        <v>0</v>
      </c>
      <c r="CS492" s="733">
        <v>11</v>
      </c>
      <c r="CT492" s="734" t="str">
        <f t="shared" si="1146"/>
        <v>BUKU PENGESAHAN BELANJA</v>
      </c>
      <c r="CU492" s="735">
        <f t="shared" si="1147"/>
        <v>0</v>
      </c>
      <c r="CV492" s="734">
        <f t="shared" si="1089"/>
        <v>11</v>
      </c>
      <c r="CW492" s="736" t="str">
        <f t="shared" si="1148"/>
        <v>BUKU PENGESAHAN BELANJA</v>
      </c>
      <c r="CX492" s="737">
        <f t="shared" si="1149"/>
        <v>0</v>
      </c>
      <c r="CY492" s="769">
        <v>12</v>
      </c>
      <c r="CZ492" s="770" t="str">
        <f t="shared" si="1110"/>
        <v>BUKU PENGEMBALIAN BELANJA</v>
      </c>
      <c r="DA492" s="771">
        <f t="shared" si="1072"/>
        <v>0</v>
      </c>
      <c r="DB492" s="770">
        <f t="shared" si="1152"/>
        <v>12</v>
      </c>
      <c r="DC492" s="770" t="str">
        <f t="shared" si="1150"/>
        <v>BUKU PENGEMBALIAN BELANJA</v>
      </c>
      <c r="DD492" s="772">
        <f t="shared" si="1151"/>
        <v>0</v>
      </c>
    </row>
    <row r="493" spans="2:108" ht="11.25" customHeight="1" x14ac:dyDescent="0.2">
      <c r="B493" s="63"/>
      <c r="C493" s="690"/>
      <c r="D493" s="540"/>
      <c r="E493" s="650"/>
      <c r="F493" s="541"/>
      <c r="G493" s="649"/>
      <c r="H493" s="650"/>
      <c r="I493" s="542"/>
      <c r="J493" s="650"/>
      <c r="K493" s="650"/>
      <c r="L493" s="529"/>
      <c r="M493" s="543"/>
      <c r="N493" s="543"/>
      <c r="O493" s="651">
        <f t="shared" si="1111"/>
        <v>0</v>
      </c>
      <c r="P493" s="1090">
        <f t="shared" si="1112"/>
        <v>0</v>
      </c>
      <c r="Q493" s="641">
        <f t="shared" si="1090"/>
        <v>0</v>
      </c>
      <c r="R493" s="640">
        <v>1</v>
      </c>
      <c r="S493" s="640" t="str">
        <f t="shared" si="1091"/>
        <v>BUKU KAS UMUM</v>
      </c>
      <c r="T493" s="641">
        <f t="shared" si="1092"/>
        <v>0</v>
      </c>
      <c r="U493" s="641">
        <f t="shared" si="1093"/>
        <v>0</v>
      </c>
      <c r="V493" s="641">
        <f t="shared" si="1094"/>
        <v>0</v>
      </c>
      <c r="W493" s="1082">
        <f t="shared" si="1113"/>
        <v>0</v>
      </c>
      <c r="X493" s="641">
        <f t="shared" si="1095"/>
        <v>0</v>
      </c>
      <c r="Y493" s="640">
        <f t="shared" si="1114"/>
        <v>1</v>
      </c>
      <c r="Z493" s="640" t="str">
        <f t="shared" si="1096"/>
        <v>BUKU KAS UMUM</v>
      </c>
      <c r="AA493" s="1083">
        <f t="shared" si="1097"/>
        <v>0</v>
      </c>
      <c r="AB493" s="1055">
        <v>10</v>
      </c>
      <c r="AC493" s="1056" t="str">
        <f t="shared" si="1115"/>
        <v>BUKU PEMBANTU PAJAK UP &amp; LS</v>
      </c>
      <c r="AD493" s="1057">
        <f t="shared" si="1116"/>
        <v>0</v>
      </c>
      <c r="AE493" s="1057">
        <f t="shared" si="1117"/>
        <v>0</v>
      </c>
      <c r="AF493" s="1057">
        <f t="shared" si="1118"/>
        <v>0</v>
      </c>
      <c r="AG493" s="1057">
        <f t="shared" si="1119"/>
        <v>0</v>
      </c>
      <c r="AH493" s="1057">
        <f t="shared" si="1120"/>
        <v>0</v>
      </c>
      <c r="AI493" s="1058">
        <f t="shared" si="1079"/>
        <v>10</v>
      </c>
      <c r="AJ493" s="1058" t="str">
        <f t="shared" si="1121"/>
        <v>BUKU PEMBANTU PAJAK UP &amp; LS</v>
      </c>
      <c r="AK493" s="1059">
        <f t="shared" si="1098"/>
        <v>0</v>
      </c>
      <c r="AL493" s="1014">
        <v>2</v>
      </c>
      <c r="AM493" s="1015" t="str">
        <f t="shared" si="1122"/>
        <v>BUKU PEMBANTU KAS TUNAI</v>
      </c>
      <c r="AN493" s="1016">
        <f t="shared" si="1099"/>
        <v>0</v>
      </c>
      <c r="AO493" s="1015">
        <f t="shared" si="1080"/>
        <v>2</v>
      </c>
      <c r="AP493" s="1015" t="str">
        <f t="shared" si="1123"/>
        <v>BUKU PEMBANTU KAS TUNAI</v>
      </c>
      <c r="AQ493" s="1017">
        <f t="shared" si="1074"/>
        <v>0</v>
      </c>
      <c r="AR493" s="979">
        <v>3</v>
      </c>
      <c r="AS493" s="980" t="str">
        <f t="shared" si="1124"/>
        <v>BUKU PEMBANTU BANK</v>
      </c>
      <c r="AT493" s="981">
        <f t="shared" si="1100"/>
        <v>0</v>
      </c>
      <c r="AU493" s="981">
        <f t="shared" si="1101"/>
        <v>0</v>
      </c>
      <c r="AV493" s="982">
        <f t="shared" si="1125"/>
        <v>0</v>
      </c>
      <c r="AW493" s="983">
        <f t="shared" si="1081"/>
        <v>3</v>
      </c>
      <c r="AX493" s="980" t="str">
        <f t="shared" si="1126"/>
        <v>BUKU PEMBANTU BANK</v>
      </c>
      <c r="AY493" s="984">
        <f t="shared" si="1102"/>
        <v>0</v>
      </c>
      <c r="AZ493" s="702">
        <v>4</v>
      </c>
      <c r="BA493" s="649" t="str">
        <f t="shared" si="1127"/>
        <v>BUKU PEMBANTU BPP</v>
      </c>
      <c r="BB493" s="651">
        <f t="shared" si="1075"/>
        <v>0</v>
      </c>
      <c r="BC493" s="650">
        <f t="shared" si="1082"/>
        <v>4</v>
      </c>
      <c r="BD493" s="649" t="str">
        <f t="shared" si="1128"/>
        <v>BUKU PEMBANTU BPP</v>
      </c>
      <c r="BE493" s="709">
        <f t="shared" si="1076"/>
        <v>0</v>
      </c>
      <c r="BF493" s="944">
        <v>5</v>
      </c>
      <c r="BG493" s="945" t="str">
        <f t="shared" si="1129"/>
        <v>BUKU PEMBANTU UANG PERSEDIAAN</v>
      </c>
      <c r="BH493" s="946">
        <f t="shared" si="1103"/>
        <v>0</v>
      </c>
      <c r="BI493" s="945">
        <f t="shared" si="1083"/>
        <v>5</v>
      </c>
      <c r="BJ493" s="947" t="str">
        <f t="shared" si="1130"/>
        <v>BUKU PEMBANTU UANG PERSEDIAAN</v>
      </c>
      <c r="BK493" s="948">
        <f t="shared" si="1077"/>
        <v>0</v>
      </c>
      <c r="BL493" s="909">
        <v>6</v>
      </c>
      <c r="BM493" s="910" t="str">
        <f t="shared" si="1131"/>
        <v>BUKU PEMBANTU LS BENDAHARA</v>
      </c>
      <c r="BN493" s="911">
        <f t="shared" si="1104"/>
        <v>0</v>
      </c>
      <c r="BO493" s="910">
        <f t="shared" si="1084"/>
        <v>6</v>
      </c>
      <c r="BP493" s="912" t="str">
        <f t="shared" si="1132"/>
        <v>BUKU PEMBANTU LS BENDAHARA</v>
      </c>
      <c r="BQ493" s="913">
        <f t="shared" si="1105"/>
        <v>0</v>
      </c>
      <c r="BR493" s="702">
        <v>7</v>
      </c>
      <c r="BS493" s="650" t="str">
        <f t="shared" si="1133"/>
        <v>BUKU PEMBANTU UANG MUKA PERJADIN</v>
      </c>
      <c r="BT493" s="651">
        <f t="shared" si="1106"/>
        <v>0</v>
      </c>
      <c r="BU493" s="650">
        <f t="shared" si="1085"/>
        <v>7</v>
      </c>
      <c r="BV493" s="649" t="str">
        <f t="shared" si="1134"/>
        <v>BUKU PEMBANTU UANG MUKA PERJADIN</v>
      </c>
      <c r="BW493" s="709">
        <f t="shared" si="1107"/>
        <v>0</v>
      </c>
      <c r="BX493" s="873">
        <v>8</v>
      </c>
      <c r="BY493" s="874" t="str">
        <f t="shared" si="1135"/>
        <v>BUKU PEMBANTU PAJAK UP</v>
      </c>
      <c r="BZ493" s="875">
        <f t="shared" si="1073"/>
        <v>0</v>
      </c>
      <c r="CA493" s="876">
        <f t="shared" si="1086"/>
        <v>8</v>
      </c>
      <c r="CB493" s="874" t="str">
        <f t="shared" si="1136"/>
        <v>BUKU PEMBANTU PAJAK UP</v>
      </c>
      <c r="CC493" s="877">
        <f t="shared" si="1078"/>
        <v>0</v>
      </c>
      <c r="CD493" s="805">
        <v>9</v>
      </c>
      <c r="CE493" s="806" t="str">
        <f t="shared" si="1137"/>
        <v>BUKU PEMBANTU BUNGA REKENING</v>
      </c>
      <c r="CF493" s="807">
        <f t="shared" si="1108"/>
        <v>0</v>
      </c>
      <c r="CG493" s="806">
        <f t="shared" si="1087"/>
        <v>9</v>
      </c>
      <c r="CH493" s="806" t="str">
        <f t="shared" si="1138"/>
        <v>BUKU PEMBANTU BUNGA REKENING</v>
      </c>
      <c r="CI493" s="808">
        <f t="shared" si="1109"/>
        <v>0</v>
      </c>
      <c r="CJ493" s="835">
        <v>10</v>
      </c>
      <c r="CK493" s="836" t="str">
        <f t="shared" si="1139"/>
        <v>BUKU PEMBANTU PAJAK UP &amp; LS</v>
      </c>
      <c r="CL493" s="837">
        <f t="shared" si="1140"/>
        <v>0</v>
      </c>
      <c r="CM493" s="836">
        <f t="shared" si="1088"/>
        <v>10</v>
      </c>
      <c r="CN493" s="836" t="str">
        <f t="shared" si="1141"/>
        <v>BUKU PEMBANTU PAJAK UP &amp; LS</v>
      </c>
      <c r="CO493" s="838">
        <f t="shared" si="1142"/>
        <v>0</v>
      </c>
      <c r="CP493" s="786">
        <f t="shared" si="1143"/>
        <v>0</v>
      </c>
      <c r="CQ493" s="787">
        <f t="shared" si="1144"/>
        <v>0</v>
      </c>
      <c r="CR493" s="782">
        <f t="shared" si="1145"/>
        <v>0</v>
      </c>
      <c r="CS493" s="733">
        <v>11</v>
      </c>
      <c r="CT493" s="734" t="str">
        <f t="shared" si="1146"/>
        <v>BUKU PENGESAHAN BELANJA</v>
      </c>
      <c r="CU493" s="735">
        <f t="shared" si="1147"/>
        <v>0</v>
      </c>
      <c r="CV493" s="734">
        <f t="shared" si="1089"/>
        <v>11</v>
      </c>
      <c r="CW493" s="736" t="str">
        <f t="shared" si="1148"/>
        <v>BUKU PENGESAHAN BELANJA</v>
      </c>
      <c r="CX493" s="737">
        <f t="shared" si="1149"/>
        <v>0</v>
      </c>
      <c r="CY493" s="769">
        <v>12</v>
      </c>
      <c r="CZ493" s="770" t="str">
        <f t="shared" si="1110"/>
        <v>BUKU PENGEMBALIAN BELANJA</v>
      </c>
      <c r="DA493" s="771">
        <f t="shared" si="1072"/>
        <v>0</v>
      </c>
      <c r="DB493" s="770">
        <f t="shared" si="1152"/>
        <v>12</v>
      </c>
      <c r="DC493" s="770" t="str">
        <f t="shared" si="1150"/>
        <v>BUKU PENGEMBALIAN BELANJA</v>
      </c>
      <c r="DD493" s="772">
        <f t="shared" si="1151"/>
        <v>0</v>
      </c>
    </row>
    <row r="494" spans="2:108" ht="11.25" customHeight="1" x14ac:dyDescent="0.2">
      <c r="B494" s="63"/>
      <c r="C494" s="690"/>
      <c r="D494" s="540"/>
      <c r="E494" s="650"/>
      <c r="F494" s="541"/>
      <c r="G494" s="649"/>
      <c r="H494" s="650"/>
      <c r="I494" s="542"/>
      <c r="J494" s="650"/>
      <c r="K494" s="650"/>
      <c r="L494" s="529"/>
      <c r="M494" s="543"/>
      <c r="N494" s="543"/>
      <c r="O494" s="651">
        <f t="shared" si="1111"/>
        <v>0</v>
      </c>
      <c r="P494" s="1090">
        <f t="shared" si="1112"/>
        <v>0</v>
      </c>
      <c r="Q494" s="641">
        <f t="shared" si="1090"/>
        <v>0</v>
      </c>
      <c r="R494" s="640">
        <v>1</v>
      </c>
      <c r="S494" s="640" t="str">
        <f t="shared" si="1091"/>
        <v>BUKU KAS UMUM</v>
      </c>
      <c r="T494" s="641">
        <f t="shared" si="1092"/>
        <v>0</v>
      </c>
      <c r="U494" s="641">
        <f t="shared" si="1093"/>
        <v>0</v>
      </c>
      <c r="V494" s="641">
        <f t="shared" si="1094"/>
        <v>0</v>
      </c>
      <c r="W494" s="1082">
        <f t="shared" si="1113"/>
        <v>0</v>
      </c>
      <c r="X494" s="641">
        <f t="shared" si="1095"/>
        <v>0</v>
      </c>
      <c r="Y494" s="640">
        <f t="shared" si="1114"/>
        <v>1</v>
      </c>
      <c r="Z494" s="640" t="str">
        <f t="shared" si="1096"/>
        <v>BUKU KAS UMUM</v>
      </c>
      <c r="AA494" s="1083">
        <f t="shared" si="1097"/>
        <v>0</v>
      </c>
      <c r="AB494" s="1055">
        <v>10</v>
      </c>
      <c r="AC494" s="1056" t="str">
        <f t="shared" si="1115"/>
        <v>BUKU PEMBANTU PAJAK UP &amp; LS</v>
      </c>
      <c r="AD494" s="1057">
        <f t="shared" si="1116"/>
        <v>0</v>
      </c>
      <c r="AE494" s="1057">
        <f t="shared" si="1117"/>
        <v>0</v>
      </c>
      <c r="AF494" s="1057">
        <f t="shared" si="1118"/>
        <v>0</v>
      </c>
      <c r="AG494" s="1057">
        <f t="shared" si="1119"/>
        <v>0</v>
      </c>
      <c r="AH494" s="1057">
        <f t="shared" si="1120"/>
        <v>0</v>
      </c>
      <c r="AI494" s="1058">
        <f t="shared" si="1079"/>
        <v>10</v>
      </c>
      <c r="AJ494" s="1058" t="str">
        <f t="shared" si="1121"/>
        <v>BUKU PEMBANTU PAJAK UP &amp; LS</v>
      </c>
      <c r="AK494" s="1059">
        <f t="shared" si="1098"/>
        <v>0</v>
      </c>
      <c r="AL494" s="1014">
        <v>2</v>
      </c>
      <c r="AM494" s="1015" t="str">
        <f t="shared" si="1122"/>
        <v>BUKU PEMBANTU KAS TUNAI</v>
      </c>
      <c r="AN494" s="1016">
        <f t="shared" si="1099"/>
        <v>0</v>
      </c>
      <c r="AO494" s="1015">
        <f t="shared" si="1080"/>
        <v>2</v>
      </c>
      <c r="AP494" s="1015" t="str">
        <f t="shared" si="1123"/>
        <v>BUKU PEMBANTU KAS TUNAI</v>
      </c>
      <c r="AQ494" s="1017">
        <f t="shared" si="1074"/>
        <v>0</v>
      </c>
      <c r="AR494" s="979">
        <v>3</v>
      </c>
      <c r="AS494" s="980" t="str">
        <f t="shared" si="1124"/>
        <v>BUKU PEMBANTU BANK</v>
      </c>
      <c r="AT494" s="981">
        <f t="shared" si="1100"/>
        <v>0</v>
      </c>
      <c r="AU494" s="981">
        <f t="shared" si="1101"/>
        <v>0</v>
      </c>
      <c r="AV494" s="982">
        <f t="shared" si="1125"/>
        <v>0</v>
      </c>
      <c r="AW494" s="983">
        <f t="shared" si="1081"/>
        <v>3</v>
      </c>
      <c r="AX494" s="980" t="str">
        <f t="shared" si="1126"/>
        <v>BUKU PEMBANTU BANK</v>
      </c>
      <c r="AY494" s="984">
        <f t="shared" si="1102"/>
        <v>0</v>
      </c>
      <c r="AZ494" s="702">
        <v>4</v>
      </c>
      <c r="BA494" s="649" t="str">
        <f t="shared" si="1127"/>
        <v>BUKU PEMBANTU BPP</v>
      </c>
      <c r="BB494" s="651">
        <f t="shared" si="1075"/>
        <v>0</v>
      </c>
      <c r="BC494" s="650">
        <f t="shared" si="1082"/>
        <v>4</v>
      </c>
      <c r="BD494" s="649" t="str">
        <f t="shared" si="1128"/>
        <v>BUKU PEMBANTU BPP</v>
      </c>
      <c r="BE494" s="709">
        <f t="shared" si="1076"/>
        <v>0</v>
      </c>
      <c r="BF494" s="944">
        <v>5</v>
      </c>
      <c r="BG494" s="945" t="str">
        <f t="shared" si="1129"/>
        <v>BUKU PEMBANTU UANG PERSEDIAAN</v>
      </c>
      <c r="BH494" s="946">
        <f t="shared" si="1103"/>
        <v>0</v>
      </c>
      <c r="BI494" s="945">
        <f t="shared" si="1083"/>
        <v>5</v>
      </c>
      <c r="BJ494" s="947" t="str">
        <f t="shared" si="1130"/>
        <v>BUKU PEMBANTU UANG PERSEDIAAN</v>
      </c>
      <c r="BK494" s="948">
        <f t="shared" si="1077"/>
        <v>0</v>
      </c>
      <c r="BL494" s="909">
        <v>6</v>
      </c>
      <c r="BM494" s="910" t="str">
        <f t="shared" si="1131"/>
        <v>BUKU PEMBANTU LS BENDAHARA</v>
      </c>
      <c r="BN494" s="911">
        <f t="shared" si="1104"/>
        <v>0</v>
      </c>
      <c r="BO494" s="910">
        <f t="shared" si="1084"/>
        <v>6</v>
      </c>
      <c r="BP494" s="912" t="str">
        <f t="shared" si="1132"/>
        <v>BUKU PEMBANTU LS BENDAHARA</v>
      </c>
      <c r="BQ494" s="913">
        <f t="shared" si="1105"/>
        <v>0</v>
      </c>
      <c r="BR494" s="702">
        <v>7</v>
      </c>
      <c r="BS494" s="650" t="str">
        <f t="shared" si="1133"/>
        <v>BUKU PEMBANTU UANG MUKA PERJADIN</v>
      </c>
      <c r="BT494" s="651">
        <f t="shared" si="1106"/>
        <v>0</v>
      </c>
      <c r="BU494" s="650">
        <f t="shared" si="1085"/>
        <v>7</v>
      </c>
      <c r="BV494" s="649" t="str">
        <f t="shared" si="1134"/>
        <v>BUKU PEMBANTU UANG MUKA PERJADIN</v>
      </c>
      <c r="BW494" s="709">
        <f t="shared" si="1107"/>
        <v>0</v>
      </c>
      <c r="BX494" s="873">
        <v>8</v>
      </c>
      <c r="BY494" s="874" t="str">
        <f t="shared" si="1135"/>
        <v>BUKU PEMBANTU PAJAK UP</v>
      </c>
      <c r="BZ494" s="875">
        <f t="shared" si="1073"/>
        <v>0</v>
      </c>
      <c r="CA494" s="876">
        <f t="shared" si="1086"/>
        <v>8</v>
      </c>
      <c r="CB494" s="874" t="str">
        <f t="shared" si="1136"/>
        <v>BUKU PEMBANTU PAJAK UP</v>
      </c>
      <c r="CC494" s="877">
        <f t="shared" si="1078"/>
        <v>0</v>
      </c>
      <c r="CD494" s="805">
        <v>9</v>
      </c>
      <c r="CE494" s="806" t="str">
        <f t="shared" si="1137"/>
        <v>BUKU PEMBANTU BUNGA REKENING</v>
      </c>
      <c r="CF494" s="807">
        <f t="shared" si="1108"/>
        <v>0</v>
      </c>
      <c r="CG494" s="806">
        <f t="shared" si="1087"/>
        <v>9</v>
      </c>
      <c r="CH494" s="806" t="str">
        <f t="shared" si="1138"/>
        <v>BUKU PEMBANTU BUNGA REKENING</v>
      </c>
      <c r="CI494" s="808">
        <f t="shared" si="1109"/>
        <v>0</v>
      </c>
      <c r="CJ494" s="835">
        <v>10</v>
      </c>
      <c r="CK494" s="836" t="str">
        <f t="shared" si="1139"/>
        <v>BUKU PEMBANTU PAJAK UP &amp; LS</v>
      </c>
      <c r="CL494" s="837">
        <f t="shared" si="1140"/>
        <v>0</v>
      </c>
      <c r="CM494" s="836">
        <f t="shared" si="1088"/>
        <v>10</v>
      </c>
      <c r="CN494" s="836" t="str">
        <f t="shared" si="1141"/>
        <v>BUKU PEMBANTU PAJAK UP &amp; LS</v>
      </c>
      <c r="CO494" s="838">
        <f t="shared" si="1142"/>
        <v>0</v>
      </c>
      <c r="CP494" s="786">
        <f t="shared" si="1143"/>
        <v>0</v>
      </c>
      <c r="CQ494" s="787">
        <f t="shared" si="1144"/>
        <v>0</v>
      </c>
      <c r="CR494" s="782">
        <f t="shared" si="1145"/>
        <v>0</v>
      </c>
      <c r="CS494" s="733">
        <v>11</v>
      </c>
      <c r="CT494" s="734" t="str">
        <f t="shared" si="1146"/>
        <v>BUKU PENGESAHAN BELANJA</v>
      </c>
      <c r="CU494" s="735">
        <f t="shared" si="1147"/>
        <v>0</v>
      </c>
      <c r="CV494" s="734">
        <f t="shared" si="1089"/>
        <v>11</v>
      </c>
      <c r="CW494" s="736" t="str">
        <f t="shared" si="1148"/>
        <v>BUKU PENGESAHAN BELANJA</v>
      </c>
      <c r="CX494" s="737">
        <f t="shared" si="1149"/>
        <v>0</v>
      </c>
      <c r="CY494" s="769">
        <v>12</v>
      </c>
      <c r="CZ494" s="770" t="str">
        <f t="shared" si="1110"/>
        <v>BUKU PENGEMBALIAN BELANJA</v>
      </c>
      <c r="DA494" s="771">
        <f t="shared" si="1072"/>
        <v>0</v>
      </c>
      <c r="DB494" s="770">
        <f t="shared" si="1152"/>
        <v>12</v>
      </c>
      <c r="DC494" s="770" t="str">
        <f t="shared" si="1150"/>
        <v>BUKU PENGEMBALIAN BELANJA</v>
      </c>
      <c r="DD494" s="772">
        <f t="shared" si="1151"/>
        <v>0</v>
      </c>
    </row>
    <row r="495" spans="2:108" ht="11.25" customHeight="1" x14ac:dyDescent="0.2">
      <c r="B495" s="63"/>
      <c r="C495" s="690"/>
      <c r="D495" s="540"/>
      <c r="E495" s="650"/>
      <c r="F495" s="541"/>
      <c r="G495" s="649"/>
      <c r="H495" s="650"/>
      <c r="I495" s="542"/>
      <c r="J495" s="650"/>
      <c r="K495" s="650"/>
      <c r="L495" s="529"/>
      <c r="M495" s="543"/>
      <c r="N495" s="543"/>
      <c r="O495" s="651">
        <f t="shared" si="1111"/>
        <v>0</v>
      </c>
      <c r="P495" s="1090">
        <f t="shared" si="1112"/>
        <v>0</v>
      </c>
      <c r="Q495" s="641">
        <f t="shared" si="1090"/>
        <v>0</v>
      </c>
      <c r="R495" s="640">
        <v>1</v>
      </c>
      <c r="S495" s="640" t="str">
        <f t="shared" si="1091"/>
        <v>BUKU KAS UMUM</v>
      </c>
      <c r="T495" s="641">
        <f t="shared" si="1092"/>
        <v>0</v>
      </c>
      <c r="U495" s="641">
        <f t="shared" si="1093"/>
        <v>0</v>
      </c>
      <c r="V495" s="641">
        <f t="shared" si="1094"/>
        <v>0</v>
      </c>
      <c r="W495" s="1082">
        <f t="shared" si="1113"/>
        <v>0</v>
      </c>
      <c r="X495" s="641">
        <f t="shared" si="1095"/>
        <v>0</v>
      </c>
      <c r="Y495" s="640">
        <f t="shared" si="1114"/>
        <v>1</v>
      </c>
      <c r="Z495" s="640" t="str">
        <f t="shared" si="1096"/>
        <v>BUKU KAS UMUM</v>
      </c>
      <c r="AA495" s="1083">
        <f t="shared" si="1097"/>
        <v>0</v>
      </c>
      <c r="AB495" s="1055">
        <v>10</v>
      </c>
      <c r="AC495" s="1056" t="str">
        <f t="shared" si="1115"/>
        <v>BUKU PEMBANTU PAJAK UP &amp; LS</v>
      </c>
      <c r="AD495" s="1057">
        <f t="shared" si="1116"/>
        <v>0</v>
      </c>
      <c r="AE495" s="1057">
        <f t="shared" si="1117"/>
        <v>0</v>
      </c>
      <c r="AF495" s="1057">
        <f t="shared" si="1118"/>
        <v>0</v>
      </c>
      <c r="AG495" s="1057">
        <f t="shared" si="1119"/>
        <v>0</v>
      </c>
      <c r="AH495" s="1057">
        <f t="shared" si="1120"/>
        <v>0</v>
      </c>
      <c r="AI495" s="1058">
        <f t="shared" si="1079"/>
        <v>10</v>
      </c>
      <c r="AJ495" s="1058" t="str">
        <f t="shared" si="1121"/>
        <v>BUKU PEMBANTU PAJAK UP &amp; LS</v>
      </c>
      <c r="AK495" s="1059">
        <f t="shared" si="1098"/>
        <v>0</v>
      </c>
      <c r="AL495" s="1014">
        <v>2</v>
      </c>
      <c r="AM495" s="1015" t="str">
        <f t="shared" si="1122"/>
        <v>BUKU PEMBANTU KAS TUNAI</v>
      </c>
      <c r="AN495" s="1016">
        <f t="shared" si="1099"/>
        <v>0</v>
      </c>
      <c r="AO495" s="1015">
        <f t="shared" si="1080"/>
        <v>2</v>
      </c>
      <c r="AP495" s="1015" t="str">
        <f t="shared" si="1123"/>
        <v>BUKU PEMBANTU KAS TUNAI</v>
      </c>
      <c r="AQ495" s="1017">
        <f t="shared" si="1074"/>
        <v>0</v>
      </c>
      <c r="AR495" s="979">
        <v>3</v>
      </c>
      <c r="AS495" s="980" t="str">
        <f t="shared" si="1124"/>
        <v>BUKU PEMBANTU BANK</v>
      </c>
      <c r="AT495" s="981">
        <f t="shared" si="1100"/>
        <v>0</v>
      </c>
      <c r="AU495" s="981">
        <f t="shared" si="1101"/>
        <v>0</v>
      </c>
      <c r="AV495" s="982">
        <f t="shared" si="1125"/>
        <v>0</v>
      </c>
      <c r="AW495" s="983">
        <f t="shared" si="1081"/>
        <v>3</v>
      </c>
      <c r="AX495" s="980" t="str">
        <f t="shared" si="1126"/>
        <v>BUKU PEMBANTU BANK</v>
      </c>
      <c r="AY495" s="984">
        <f t="shared" si="1102"/>
        <v>0</v>
      </c>
      <c r="AZ495" s="702">
        <v>4</v>
      </c>
      <c r="BA495" s="649" t="str">
        <f t="shared" si="1127"/>
        <v>BUKU PEMBANTU BPP</v>
      </c>
      <c r="BB495" s="651">
        <f t="shared" si="1075"/>
        <v>0</v>
      </c>
      <c r="BC495" s="650">
        <f t="shared" si="1082"/>
        <v>4</v>
      </c>
      <c r="BD495" s="649" t="str">
        <f t="shared" si="1128"/>
        <v>BUKU PEMBANTU BPP</v>
      </c>
      <c r="BE495" s="709">
        <f t="shared" si="1076"/>
        <v>0</v>
      </c>
      <c r="BF495" s="944">
        <v>5</v>
      </c>
      <c r="BG495" s="945" t="str">
        <f t="shared" si="1129"/>
        <v>BUKU PEMBANTU UANG PERSEDIAAN</v>
      </c>
      <c r="BH495" s="946">
        <f t="shared" si="1103"/>
        <v>0</v>
      </c>
      <c r="BI495" s="945">
        <f t="shared" si="1083"/>
        <v>5</v>
      </c>
      <c r="BJ495" s="947" t="str">
        <f t="shared" si="1130"/>
        <v>BUKU PEMBANTU UANG PERSEDIAAN</v>
      </c>
      <c r="BK495" s="948">
        <f t="shared" si="1077"/>
        <v>0</v>
      </c>
      <c r="BL495" s="909">
        <v>6</v>
      </c>
      <c r="BM495" s="910" t="str">
        <f t="shared" si="1131"/>
        <v>BUKU PEMBANTU LS BENDAHARA</v>
      </c>
      <c r="BN495" s="911">
        <f t="shared" si="1104"/>
        <v>0</v>
      </c>
      <c r="BO495" s="910">
        <f t="shared" si="1084"/>
        <v>6</v>
      </c>
      <c r="BP495" s="912" t="str">
        <f t="shared" si="1132"/>
        <v>BUKU PEMBANTU LS BENDAHARA</v>
      </c>
      <c r="BQ495" s="913">
        <f t="shared" si="1105"/>
        <v>0</v>
      </c>
      <c r="BR495" s="702">
        <v>7</v>
      </c>
      <c r="BS495" s="650" t="str">
        <f t="shared" si="1133"/>
        <v>BUKU PEMBANTU UANG MUKA PERJADIN</v>
      </c>
      <c r="BT495" s="651">
        <f t="shared" si="1106"/>
        <v>0</v>
      </c>
      <c r="BU495" s="650">
        <f t="shared" si="1085"/>
        <v>7</v>
      </c>
      <c r="BV495" s="649" t="str">
        <f t="shared" si="1134"/>
        <v>BUKU PEMBANTU UANG MUKA PERJADIN</v>
      </c>
      <c r="BW495" s="709">
        <f t="shared" si="1107"/>
        <v>0</v>
      </c>
      <c r="BX495" s="873">
        <v>8</v>
      </c>
      <c r="BY495" s="874" t="str">
        <f t="shared" si="1135"/>
        <v>BUKU PEMBANTU PAJAK UP</v>
      </c>
      <c r="BZ495" s="875">
        <f t="shared" si="1073"/>
        <v>0</v>
      </c>
      <c r="CA495" s="876">
        <f t="shared" si="1086"/>
        <v>8</v>
      </c>
      <c r="CB495" s="874" t="str">
        <f t="shared" si="1136"/>
        <v>BUKU PEMBANTU PAJAK UP</v>
      </c>
      <c r="CC495" s="877">
        <f t="shared" si="1078"/>
        <v>0</v>
      </c>
      <c r="CD495" s="805">
        <v>9</v>
      </c>
      <c r="CE495" s="806" t="str">
        <f t="shared" si="1137"/>
        <v>BUKU PEMBANTU BUNGA REKENING</v>
      </c>
      <c r="CF495" s="807">
        <f t="shared" si="1108"/>
        <v>0</v>
      </c>
      <c r="CG495" s="806">
        <f t="shared" si="1087"/>
        <v>9</v>
      </c>
      <c r="CH495" s="806" t="str">
        <f t="shared" si="1138"/>
        <v>BUKU PEMBANTU BUNGA REKENING</v>
      </c>
      <c r="CI495" s="808">
        <f t="shared" si="1109"/>
        <v>0</v>
      </c>
      <c r="CJ495" s="835">
        <v>10</v>
      </c>
      <c r="CK495" s="836" t="str">
        <f t="shared" si="1139"/>
        <v>BUKU PEMBANTU PAJAK UP &amp; LS</v>
      </c>
      <c r="CL495" s="837">
        <f t="shared" si="1140"/>
        <v>0</v>
      </c>
      <c r="CM495" s="836">
        <f t="shared" si="1088"/>
        <v>10</v>
      </c>
      <c r="CN495" s="836" t="str">
        <f t="shared" si="1141"/>
        <v>BUKU PEMBANTU PAJAK UP &amp; LS</v>
      </c>
      <c r="CO495" s="838">
        <f t="shared" si="1142"/>
        <v>0</v>
      </c>
      <c r="CP495" s="786">
        <f t="shared" si="1143"/>
        <v>0</v>
      </c>
      <c r="CQ495" s="787">
        <f t="shared" si="1144"/>
        <v>0</v>
      </c>
      <c r="CR495" s="782">
        <f t="shared" si="1145"/>
        <v>0</v>
      </c>
      <c r="CS495" s="733">
        <v>11</v>
      </c>
      <c r="CT495" s="734" t="str">
        <f t="shared" si="1146"/>
        <v>BUKU PENGESAHAN BELANJA</v>
      </c>
      <c r="CU495" s="735">
        <f t="shared" si="1147"/>
        <v>0</v>
      </c>
      <c r="CV495" s="734">
        <f t="shared" si="1089"/>
        <v>11</v>
      </c>
      <c r="CW495" s="736" t="str">
        <f t="shared" si="1148"/>
        <v>BUKU PENGESAHAN BELANJA</v>
      </c>
      <c r="CX495" s="737">
        <f t="shared" si="1149"/>
        <v>0</v>
      </c>
      <c r="CY495" s="769">
        <v>12</v>
      </c>
      <c r="CZ495" s="770" t="str">
        <f t="shared" si="1110"/>
        <v>BUKU PENGEMBALIAN BELANJA</v>
      </c>
      <c r="DA495" s="771">
        <f t="shared" ref="DA495:DA557" si="1153">IF(E495="L4",L495,IF(E495="R2",L495,IF(E495="L7",L495,0)))</f>
        <v>0</v>
      </c>
      <c r="DB495" s="770">
        <f t="shared" si="1152"/>
        <v>12</v>
      </c>
      <c r="DC495" s="770" t="str">
        <f t="shared" si="1150"/>
        <v>BUKU PENGEMBALIAN BELANJA</v>
      </c>
      <c r="DD495" s="772">
        <f t="shared" si="1151"/>
        <v>0</v>
      </c>
    </row>
    <row r="496" spans="2:108" ht="11.25" customHeight="1" x14ac:dyDescent="0.2">
      <c r="B496" s="63"/>
      <c r="C496" s="690"/>
      <c r="D496" s="540"/>
      <c r="E496" s="650"/>
      <c r="F496" s="541"/>
      <c r="G496" s="649"/>
      <c r="H496" s="650"/>
      <c r="I496" s="542"/>
      <c r="J496" s="650"/>
      <c r="K496" s="650"/>
      <c r="L496" s="529"/>
      <c r="M496" s="543"/>
      <c r="N496" s="543"/>
      <c r="O496" s="651">
        <f t="shared" si="1111"/>
        <v>0</v>
      </c>
      <c r="P496" s="1090">
        <f t="shared" si="1112"/>
        <v>0</v>
      </c>
      <c r="Q496" s="641">
        <f t="shared" si="1090"/>
        <v>0</v>
      </c>
      <c r="R496" s="640">
        <v>1</v>
      </c>
      <c r="S496" s="640" t="str">
        <f t="shared" si="1091"/>
        <v>BUKU KAS UMUM</v>
      </c>
      <c r="T496" s="641">
        <f t="shared" si="1092"/>
        <v>0</v>
      </c>
      <c r="U496" s="641">
        <f t="shared" si="1093"/>
        <v>0</v>
      </c>
      <c r="V496" s="641">
        <f t="shared" si="1094"/>
        <v>0</v>
      </c>
      <c r="W496" s="1082">
        <f t="shared" si="1113"/>
        <v>0</v>
      </c>
      <c r="X496" s="641">
        <f t="shared" si="1095"/>
        <v>0</v>
      </c>
      <c r="Y496" s="640">
        <f t="shared" si="1114"/>
        <v>1</v>
      </c>
      <c r="Z496" s="640" t="str">
        <f t="shared" si="1096"/>
        <v>BUKU KAS UMUM</v>
      </c>
      <c r="AA496" s="1083">
        <f t="shared" si="1097"/>
        <v>0</v>
      </c>
      <c r="AB496" s="1055">
        <v>10</v>
      </c>
      <c r="AC496" s="1056" t="str">
        <f t="shared" si="1115"/>
        <v>BUKU PEMBANTU PAJAK UP &amp; LS</v>
      </c>
      <c r="AD496" s="1057">
        <f t="shared" si="1116"/>
        <v>0</v>
      </c>
      <c r="AE496" s="1057">
        <f t="shared" si="1117"/>
        <v>0</v>
      </c>
      <c r="AF496" s="1057">
        <f t="shared" si="1118"/>
        <v>0</v>
      </c>
      <c r="AG496" s="1057">
        <f t="shared" si="1119"/>
        <v>0</v>
      </c>
      <c r="AH496" s="1057">
        <f t="shared" si="1120"/>
        <v>0</v>
      </c>
      <c r="AI496" s="1058">
        <f t="shared" si="1079"/>
        <v>10</v>
      </c>
      <c r="AJ496" s="1058" t="str">
        <f t="shared" si="1121"/>
        <v>BUKU PEMBANTU PAJAK UP &amp; LS</v>
      </c>
      <c r="AK496" s="1059">
        <f t="shared" si="1098"/>
        <v>0</v>
      </c>
      <c r="AL496" s="1014">
        <v>2</v>
      </c>
      <c r="AM496" s="1015" t="str">
        <f t="shared" si="1122"/>
        <v>BUKU PEMBANTU KAS TUNAI</v>
      </c>
      <c r="AN496" s="1016">
        <f t="shared" si="1099"/>
        <v>0</v>
      </c>
      <c r="AO496" s="1015">
        <f t="shared" si="1080"/>
        <v>2</v>
      </c>
      <c r="AP496" s="1015" t="str">
        <f t="shared" si="1123"/>
        <v>BUKU PEMBANTU KAS TUNAI</v>
      </c>
      <c r="AQ496" s="1017">
        <f t="shared" si="1074"/>
        <v>0</v>
      </c>
      <c r="AR496" s="979">
        <v>3</v>
      </c>
      <c r="AS496" s="980" t="str">
        <f t="shared" si="1124"/>
        <v>BUKU PEMBANTU BANK</v>
      </c>
      <c r="AT496" s="981">
        <f t="shared" si="1100"/>
        <v>0</v>
      </c>
      <c r="AU496" s="981">
        <f t="shared" si="1101"/>
        <v>0</v>
      </c>
      <c r="AV496" s="982">
        <f t="shared" si="1125"/>
        <v>0</v>
      </c>
      <c r="AW496" s="983">
        <f t="shared" si="1081"/>
        <v>3</v>
      </c>
      <c r="AX496" s="980" t="str">
        <f t="shared" si="1126"/>
        <v>BUKU PEMBANTU BANK</v>
      </c>
      <c r="AY496" s="984">
        <f t="shared" si="1102"/>
        <v>0</v>
      </c>
      <c r="AZ496" s="702">
        <v>4</v>
      </c>
      <c r="BA496" s="649" t="str">
        <f t="shared" si="1127"/>
        <v>BUKU PEMBANTU BPP</v>
      </c>
      <c r="BB496" s="651">
        <f t="shared" si="1075"/>
        <v>0</v>
      </c>
      <c r="BC496" s="650">
        <f t="shared" si="1082"/>
        <v>4</v>
      </c>
      <c r="BD496" s="649" t="str">
        <f t="shared" si="1128"/>
        <v>BUKU PEMBANTU BPP</v>
      </c>
      <c r="BE496" s="709">
        <f t="shared" si="1076"/>
        <v>0</v>
      </c>
      <c r="BF496" s="944">
        <v>5</v>
      </c>
      <c r="BG496" s="945" t="str">
        <f t="shared" si="1129"/>
        <v>BUKU PEMBANTU UANG PERSEDIAAN</v>
      </c>
      <c r="BH496" s="946">
        <f t="shared" si="1103"/>
        <v>0</v>
      </c>
      <c r="BI496" s="945">
        <f t="shared" si="1083"/>
        <v>5</v>
      </c>
      <c r="BJ496" s="947" t="str">
        <f t="shared" si="1130"/>
        <v>BUKU PEMBANTU UANG PERSEDIAAN</v>
      </c>
      <c r="BK496" s="948">
        <f t="shared" si="1077"/>
        <v>0</v>
      </c>
      <c r="BL496" s="909">
        <v>6</v>
      </c>
      <c r="BM496" s="910" t="str">
        <f t="shared" si="1131"/>
        <v>BUKU PEMBANTU LS BENDAHARA</v>
      </c>
      <c r="BN496" s="911">
        <f t="shared" si="1104"/>
        <v>0</v>
      </c>
      <c r="BO496" s="910">
        <f t="shared" si="1084"/>
        <v>6</v>
      </c>
      <c r="BP496" s="912" t="str">
        <f t="shared" si="1132"/>
        <v>BUKU PEMBANTU LS BENDAHARA</v>
      </c>
      <c r="BQ496" s="913">
        <f t="shared" si="1105"/>
        <v>0</v>
      </c>
      <c r="BR496" s="702">
        <v>7</v>
      </c>
      <c r="BS496" s="650" t="str">
        <f t="shared" si="1133"/>
        <v>BUKU PEMBANTU UANG MUKA PERJADIN</v>
      </c>
      <c r="BT496" s="651">
        <f t="shared" si="1106"/>
        <v>0</v>
      </c>
      <c r="BU496" s="650">
        <f t="shared" si="1085"/>
        <v>7</v>
      </c>
      <c r="BV496" s="649" t="str">
        <f t="shared" si="1134"/>
        <v>BUKU PEMBANTU UANG MUKA PERJADIN</v>
      </c>
      <c r="BW496" s="709">
        <f t="shared" si="1107"/>
        <v>0</v>
      </c>
      <c r="BX496" s="873">
        <v>8</v>
      </c>
      <c r="BY496" s="874" t="str">
        <f t="shared" si="1135"/>
        <v>BUKU PEMBANTU PAJAK UP</v>
      </c>
      <c r="BZ496" s="875">
        <f t="shared" si="1073"/>
        <v>0</v>
      </c>
      <c r="CA496" s="876">
        <f t="shared" si="1086"/>
        <v>8</v>
      </c>
      <c r="CB496" s="874" t="str">
        <f t="shared" si="1136"/>
        <v>BUKU PEMBANTU PAJAK UP</v>
      </c>
      <c r="CC496" s="877">
        <f t="shared" si="1078"/>
        <v>0</v>
      </c>
      <c r="CD496" s="805">
        <v>9</v>
      </c>
      <c r="CE496" s="806" t="str">
        <f t="shared" si="1137"/>
        <v>BUKU PEMBANTU BUNGA REKENING</v>
      </c>
      <c r="CF496" s="807">
        <f t="shared" si="1108"/>
        <v>0</v>
      </c>
      <c r="CG496" s="806">
        <f t="shared" si="1087"/>
        <v>9</v>
      </c>
      <c r="CH496" s="806" t="str">
        <f t="shared" si="1138"/>
        <v>BUKU PEMBANTU BUNGA REKENING</v>
      </c>
      <c r="CI496" s="808">
        <f t="shared" si="1109"/>
        <v>0</v>
      </c>
      <c r="CJ496" s="835">
        <v>10</v>
      </c>
      <c r="CK496" s="836" t="str">
        <f t="shared" si="1139"/>
        <v>BUKU PEMBANTU PAJAK UP &amp; LS</v>
      </c>
      <c r="CL496" s="837">
        <f t="shared" si="1140"/>
        <v>0</v>
      </c>
      <c r="CM496" s="836">
        <f t="shared" si="1088"/>
        <v>10</v>
      </c>
      <c r="CN496" s="836" t="str">
        <f t="shared" si="1141"/>
        <v>BUKU PEMBANTU PAJAK UP &amp; LS</v>
      </c>
      <c r="CO496" s="838">
        <f t="shared" si="1142"/>
        <v>0</v>
      </c>
      <c r="CP496" s="786">
        <f t="shared" si="1143"/>
        <v>0</v>
      </c>
      <c r="CQ496" s="787">
        <f t="shared" si="1144"/>
        <v>0</v>
      </c>
      <c r="CR496" s="782">
        <f t="shared" si="1145"/>
        <v>0</v>
      </c>
      <c r="CS496" s="733">
        <v>11</v>
      </c>
      <c r="CT496" s="734" t="str">
        <f t="shared" si="1146"/>
        <v>BUKU PENGESAHAN BELANJA</v>
      </c>
      <c r="CU496" s="735">
        <f t="shared" si="1147"/>
        <v>0</v>
      </c>
      <c r="CV496" s="734">
        <f t="shared" si="1089"/>
        <v>11</v>
      </c>
      <c r="CW496" s="736" t="str">
        <f t="shared" si="1148"/>
        <v>BUKU PENGESAHAN BELANJA</v>
      </c>
      <c r="CX496" s="737">
        <f t="shared" si="1149"/>
        <v>0</v>
      </c>
      <c r="CY496" s="769">
        <v>12</v>
      </c>
      <c r="CZ496" s="770" t="str">
        <f t="shared" si="1110"/>
        <v>BUKU PENGEMBALIAN BELANJA</v>
      </c>
      <c r="DA496" s="771">
        <f t="shared" si="1153"/>
        <v>0</v>
      </c>
      <c r="DB496" s="770">
        <f t="shared" si="1152"/>
        <v>12</v>
      </c>
      <c r="DC496" s="770" t="str">
        <f t="shared" si="1150"/>
        <v>BUKU PENGEMBALIAN BELANJA</v>
      </c>
      <c r="DD496" s="772">
        <f t="shared" si="1151"/>
        <v>0</v>
      </c>
    </row>
    <row r="497" spans="2:108" ht="11.25" customHeight="1" x14ac:dyDescent="0.2">
      <c r="B497" s="63"/>
      <c r="C497" s="690"/>
      <c r="D497" s="540"/>
      <c r="E497" s="650"/>
      <c r="F497" s="541"/>
      <c r="G497" s="649"/>
      <c r="H497" s="650"/>
      <c r="I497" s="542"/>
      <c r="J497" s="650"/>
      <c r="K497" s="650"/>
      <c r="L497" s="529"/>
      <c r="M497" s="543"/>
      <c r="N497" s="543"/>
      <c r="O497" s="651">
        <f t="shared" si="1111"/>
        <v>0</v>
      </c>
      <c r="P497" s="1090">
        <f t="shared" si="1112"/>
        <v>0</v>
      </c>
      <c r="Q497" s="641">
        <f t="shared" si="1090"/>
        <v>0</v>
      </c>
      <c r="R497" s="640">
        <v>1</v>
      </c>
      <c r="S497" s="640" t="str">
        <f t="shared" si="1091"/>
        <v>BUKU KAS UMUM</v>
      </c>
      <c r="T497" s="641">
        <f t="shared" si="1092"/>
        <v>0</v>
      </c>
      <c r="U497" s="641">
        <f t="shared" si="1093"/>
        <v>0</v>
      </c>
      <c r="V497" s="641">
        <f t="shared" si="1094"/>
        <v>0</v>
      </c>
      <c r="W497" s="1082">
        <f t="shared" si="1113"/>
        <v>0</v>
      </c>
      <c r="X497" s="641">
        <f t="shared" si="1095"/>
        <v>0</v>
      </c>
      <c r="Y497" s="640">
        <f t="shared" si="1114"/>
        <v>1</v>
      </c>
      <c r="Z497" s="640" t="str">
        <f t="shared" si="1096"/>
        <v>BUKU KAS UMUM</v>
      </c>
      <c r="AA497" s="1083">
        <f t="shared" si="1097"/>
        <v>0</v>
      </c>
      <c r="AB497" s="1055">
        <v>10</v>
      </c>
      <c r="AC497" s="1056" t="str">
        <f t="shared" si="1115"/>
        <v>BUKU PEMBANTU PAJAK UP &amp; LS</v>
      </c>
      <c r="AD497" s="1057">
        <f t="shared" si="1116"/>
        <v>0</v>
      </c>
      <c r="AE497" s="1057">
        <f t="shared" si="1117"/>
        <v>0</v>
      </c>
      <c r="AF497" s="1057">
        <f t="shared" si="1118"/>
        <v>0</v>
      </c>
      <c r="AG497" s="1057">
        <f t="shared" si="1119"/>
        <v>0</v>
      </c>
      <c r="AH497" s="1057">
        <f t="shared" si="1120"/>
        <v>0</v>
      </c>
      <c r="AI497" s="1058">
        <f t="shared" si="1079"/>
        <v>10</v>
      </c>
      <c r="AJ497" s="1058" t="str">
        <f t="shared" si="1121"/>
        <v>BUKU PEMBANTU PAJAK UP &amp; LS</v>
      </c>
      <c r="AK497" s="1059">
        <f t="shared" si="1098"/>
        <v>0</v>
      </c>
      <c r="AL497" s="1014">
        <v>2</v>
      </c>
      <c r="AM497" s="1015" t="str">
        <f t="shared" si="1122"/>
        <v>BUKU PEMBANTU KAS TUNAI</v>
      </c>
      <c r="AN497" s="1016">
        <f t="shared" si="1099"/>
        <v>0</v>
      </c>
      <c r="AO497" s="1015">
        <f t="shared" si="1080"/>
        <v>2</v>
      </c>
      <c r="AP497" s="1015" t="str">
        <f t="shared" si="1123"/>
        <v>BUKU PEMBANTU KAS TUNAI</v>
      </c>
      <c r="AQ497" s="1017">
        <f t="shared" si="1074"/>
        <v>0</v>
      </c>
      <c r="AR497" s="979">
        <v>3</v>
      </c>
      <c r="AS497" s="980" t="str">
        <f t="shared" si="1124"/>
        <v>BUKU PEMBANTU BANK</v>
      </c>
      <c r="AT497" s="981">
        <f t="shared" si="1100"/>
        <v>0</v>
      </c>
      <c r="AU497" s="981">
        <f t="shared" si="1101"/>
        <v>0</v>
      </c>
      <c r="AV497" s="982">
        <f t="shared" si="1125"/>
        <v>0</v>
      </c>
      <c r="AW497" s="983">
        <f t="shared" si="1081"/>
        <v>3</v>
      </c>
      <c r="AX497" s="980" t="str">
        <f t="shared" si="1126"/>
        <v>BUKU PEMBANTU BANK</v>
      </c>
      <c r="AY497" s="984">
        <f t="shared" si="1102"/>
        <v>0</v>
      </c>
      <c r="AZ497" s="702">
        <v>4</v>
      </c>
      <c r="BA497" s="649" t="str">
        <f t="shared" si="1127"/>
        <v>BUKU PEMBANTU BPP</v>
      </c>
      <c r="BB497" s="651">
        <f t="shared" si="1075"/>
        <v>0</v>
      </c>
      <c r="BC497" s="650">
        <f t="shared" si="1082"/>
        <v>4</v>
      </c>
      <c r="BD497" s="649" t="str">
        <f t="shared" si="1128"/>
        <v>BUKU PEMBANTU BPP</v>
      </c>
      <c r="BE497" s="709">
        <f t="shared" si="1076"/>
        <v>0</v>
      </c>
      <c r="BF497" s="944">
        <v>5</v>
      </c>
      <c r="BG497" s="945" t="str">
        <f t="shared" si="1129"/>
        <v>BUKU PEMBANTU UANG PERSEDIAAN</v>
      </c>
      <c r="BH497" s="946">
        <f t="shared" si="1103"/>
        <v>0</v>
      </c>
      <c r="BI497" s="945">
        <f t="shared" si="1083"/>
        <v>5</v>
      </c>
      <c r="BJ497" s="947" t="str">
        <f t="shared" si="1130"/>
        <v>BUKU PEMBANTU UANG PERSEDIAAN</v>
      </c>
      <c r="BK497" s="948">
        <f t="shared" si="1077"/>
        <v>0</v>
      </c>
      <c r="BL497" s="909">
        <v>6</v>
      </c>
      <c r="BM497" s="910" t="str">
        <f t="shared" si="1131"/>
        <v>BUKU PEMBANTU LS BENDAHARA</v>
      </c>
      <c r="BN497" s="911">
        <f t="shared" si="1104"/>
        <v>0</v>
      </c>
      <c r="BO497" s="910">
        <f t="shared" si="1084"/>
        <v>6</v>
      </c>
      <c r="BP497" s="912" t="str">
        <f t="shared" si="1132"/>
        <v>BUKU PEMBANTU LS BENDAHARA</v>
      </c>
      <c r="BQ497" s="913">
        <f t="shared" si="1105"/>
        <v>0</v>
      </c>
      <c r="BR497" s="702">
        <v>7</v>
      </c>
      <c r="BS497" s="650" t="str">
        <f t="shared" si="1133"/>
        <v>BUKU PEMBANTU UANG MUKA PERJADIN</v>
      </c>
      <c r="BT497" s="651">
        <f t="shared" si="1106"/>
        <v>0</v>
      </c>
      <c r="BU497" s="650">
        <f t="shared" si="1085"/>
        <v>7</v>
      </c>
      <c r="BV497" s="649" t="str">
        <f t="shared" si="1134"/>
        <v>BUKU PEMBANTU UANG MUKA PERJADIN</v>
      </c>
      <c r="BW497" s="709">
        <f t="shared" si="1107"/>
        <v>0</v>
      </c>
      <c r="BX497" s="873">
        <v>8</v>
      </c>
      <c r="BY497" s="874" t="str">
        <f t="shared" si="1135"/>
        <v>BUKU PEMBANTU PAJAK UP</v>
      </c>
      <c r="BZ497" s="875">
        <f t="shared" si="1073"/>
        <v>0</v>
      </c>
      <c r="CA497" s="876">
        <f t="shared" si="1086"/>
        <v>8</v>
      </c>
      <c r="CB497" s="874" t="str">
        <f t="shared" si="1136"/>
        <v>BUKU PEMBANTU PAJAK UP</v>
      </c>
      <c r="CC497" s="877">
        <f t="shared" si="1078"/>
        <v>0</v>
      </c>
      <c r="CD497" s="805">
        <v>9</v>
      </c>
      <c r="CE497" s="806" t="str">
        <f t="shared" si="1137"/>
        <v>BUKU PEMBANTU BUNGA REKENING</v>
      </c>
      <c r="CF497" s="807">
        <f t="shared" si="1108"/>
        <v>0</v>
      </c>
      <c r="CG497" s="806">
        <f t="shared" si="1087"/>
        <v>9</v>
      </c>
      <c r="CH497" s="806" t="str">
        <f t="shared" si="1138"/>
        <v>BUKU PEMBANTU BUNGA REKENING</v>
      </c>
      <c r="CI497" s="808">
        <f t="shared" si="1109"/>
        <v>0</v>
      </c>
      <c r="CJ497" s="835">
        <v>10</v>
      </c>
      <c r="CK497" s="836" t="str">
        <f t="shared" si="1139"/>
        <v>BUKU PEMBANTU PAJAK UP &amp; LS</v>
      </c>
      <c r="CL497" s="837">
        <f t="shared" si="1140"/>
        <v>0</v>
      </c>
      <c r="CM497" s="836">
        <f t="shared" si="1088"/>
        <v>10</v>
      </c>
      <c r="CN497" s="836" t="str">
        <f t="shared" si="1141"/>
        <v>BUKU PEMBANTU PAJAK UP &amp; LS</v>
      </c>
      <c r="CO497" s="838">
        <f t="shared" si="1142"/>
        <v>0</v>
      </c>
      <c r="CP497" s="786">
        <f t="shared" si="1143"/>
        <v>0</v>
      </c>
      <c r="CQ497" s="787">
        <f t="shared" si="1144"/>
        <v>0</v>
      </c>
      <c r="CR497" s="782">
        <f t="shared" si="1145"/>
        <v>0</v>
      </c>
      <c r="CS497" s="733">
        <v>11</v>
      </c>
      <c r="CT497" s="734" t="str">
        <f t="shared" si="1146"/>
        <v>BUKU PENGESAHAN BELANJA</v>
      </c>
      <c r="CU497" s="735">
        <f t="shared" si="1147"/>
        <v>0</v>
      </c>
      <c r="CV497" s="734">
        <f t="shared" si="1089"/>
        <v>11</v>
      </c>
      <c r="CW497" s="736" t="str">
        <f t="shared" si="1148"/>
        <v>BUKU PENGESAHAN BELANJA</v>
      </c>
      <c r="CX497" s="737">
        <f t="shared" si="1149"/>
        <v>0</v>
      </c>
      <c r="CY497" s="769">
        <v>12</v>
      </c>
      <c r="CZ497" s="770" t="str">
        <f t="shared" si="1110"/>
        <v>BUKU PENGEMBALIAN BELANJA</v>
      </c>
      <c r="DA497" s="771">
        <f t="shared" si="1153"/>
        <v>0</v>
      </c>
      <c r="DB497" s="770">
        <f t="shared" si="1152"/>
        <v>12</v>
      </c>
      <c r="DC497" s="770" t="str">
        <f t="shared" si="1150"/>
        <v>BUKU PENGEMBALIAN BELANJA</v>
      </c>
      <c r="DD497" s="772">
        <f t="shared" si="1151"/>
        <v>0</v>
      </c>
    </row>
    <row r="498" spans="2:108" ht="11.25" customHeight="1" x14ac:dyDescent="0.2">
      <c r="B498" s="63"/>
      <c r="C498" s="690"/>
      <c r="D498" s="540"/>
      <c r="E498" s="650"/>
      <c r="F498" s="541"/>
      <c r="G498" s="649"/>
      <c r="H498" s="650"/>
      <c r="I498" s="542"/>
      <c r="J498" s="650"/>
      <c r="K498" s="650"/>
      <c r="L498" s="529"/>
      <c r="M498" s="543"/>
      <c r="N498" s="543"/>
      <c r="O498" s="651">
        <f t="shared" si="1111"/>
        <v>0</v>
      </c>
      <c r="P498" s="1090">
        <f t="shared" si="1112"/>
        <v>0</v>
      </c>
      <c r="Q498" s="641">
        <f t="shared" si="1090"/>
        <v>0</v>
      </c>
      <c r="R498" s="640">
        <v>1</v>
      </c>
      <c r="S498" s="640" t="str">
        <f t="shared" si="1091"/>
        <v>BUKU KAS UMUM</v>
      </c>
      <c r="T498" s="641">
        <f t="shared" si="1092"/>
        <v>0</v>
      </c>
      <c r="U498" s="641">
        <f t="shared" si="1093"/>
        <v>0</v>
      </c>
      <c r="V498" s="641">
        <f t="shared" si="1094"/>
        <v>0</v>
      </c>
      <c r="W498" s="1082">
        <f t="shared" si="1113"/>
        <v>0</v>
      </c>
      <c r="X498" s="641">
        <f t="shared" si="1095"/>
        <v>0</v>
      </c>
      <c r="Y498" s="640">
        <f t="shared" si="1114"/>
        <v>1</v>
      </c>
      <c r="Z498" s="640" t="str">
        <f t="shared" si="1096"/>
        <v>BUKU KAS UMUM</v>
      </c>
      <c r="AA498" s="1083">
        <f t="shared" si="1097"/>
        <v>0</v>
      </c>
      <c r="AB498" s="1055">
        <v>10</v>
      </c>
      <c r="AC498" s="1056" t="str">
        <f t="shared" si="1115"/>
        <v>BUKU PEMBANTU PAJAK UP &amp; LS</v>
      </c>
      <c r="AD498" s="1057">
        <f t="shared" si="1116"/>
        <v>0</v>
      </c>
      <c r="AE498" s="1057">
        <f t="shared" si="1117"/>
        <v>0</v>
      </c>
      <c r="AF498" s="1057">
        <f t="shared" si="1118"/>
        <v>0</v>
      </c>
      <c r="AG498" s="1057">
        <f t="shared" si="1119"/>
        <v>0</v>
      </c>
      <c r="AH498" s="1057">
        <f t="shared" si="1120"/>
        <v>0</v>
      </c>
      <c r="AI498" s="1058">
        <f t="shared" si="1079"/>
        <v>10</v>
      </c>
      <c r="AJ498" s="1058" t="str">
        <f t="shared" si="1121"/>
        <v>BUKU PEMBANTU PAJAK UP &amp; LS</v>
      </c>
      <c r="AK498" s="1059">
        <f t="shared" si="1098"/>
        <v>0</v>
      </c>
      <c r="AL498" s="1014">
        <v>2</v>
      </c>
      <c r="AM498" s="1015" t="str">
        <f t="shared" si="1122"/>
        <v>BUKU PEMBANTU KAS TUNAI</v>
      </c>
      <c r="AN498" s="1016">
        <f t="shared" si="1099"/>
        <v>0</v>
      </c>
      <c r="AO498" s="1015">
        <f t="shared" si="1080"/>
        <v>2</v>
      </c>
      <c r="AP498" s="1015" t="str">
        <f t="shared" si="1123"/>
        <v>BUKU PEMBANTU KAS TUNAI</v>
      </c>
      <c r="AQ498" s="1017">
        <f t="shared" si="1074"/>
        <v>0</v>
      </c>
      <c r="AR498" s="979">
        <v>3</v>
      </c>
      <c r="AS498" s="980" t="str">
        <f t="shared" si="1124"/>
        <v>BUKU PEMBANTU BANK</v>
      </c>
      <c r="AT498" s="981">
        <f t="shared" si="1100"/>
        <v>0</v>
      </c>
      <c r="AU498" s="981">
        <f t="shared" si="1101"/>
        <v>0</v>
      </c>
      <c r="AV498" s="982">
        <f t="shared" si="1125"/>
        <v>0</v>
      </c>
      <c r="AW498" s="983">
        <f t="shared" si="1081"/>
        <v>3</v>
      </c>
      <c r="AX498" s="980" t="str">
        <f t="shared" si="1126"/>
        <v>BUKU PEMBANTU BANK</v>
      </c>
      <c r="AY498" s="984">
        <f t="shared" si="1102"/>
        <v>0</v>
      </c>
      <c r="AZ498" s="702">
        <v>4</v>
      </c>
      <c r="BA498" s="649" t="str">
        <f t="shared" si="1127"/>
        <v>BUKU PEMBANTU BPP</v>
      </c>
      <c r="BB498" s="651">
        <f t="shared" si="1075"/>
        <v>0</v>
      </c>
      <c r="BC498" s="650">
        <f t="shared" si="1082"/>
        <v>4</v>
      </c>
      <c r="BD498" s="649" t="str">
        <f t="shared" si="1128"/>
        <v>BUKU PEMBANTU BPP</v>
      </c>
      <c r="BE498" s="709">
        <f t="shared" si="1076"/>
        <v>0</v>
      </c>
      <c r="BF498" s="944">
        <v>5</v>
      </c>
      <c r="BG498" s="945" t="str">
        <f t="shared" si="1129"/>
        <v>BUKU PEMBANTU UANG PERSEDIAAN</v>
      </c>
      <c r="BH498" s="946">
        <f t="shared" si="1103"/>
        <v>0</v>
      </c>
      <c r="BI498" s="945">
        <f t="shared" si="1083"/>
        <v>5</v>
      </c>
      <c r="BJ498" s="947" t="str">
        <f t="shared" si="1130"/>
        <v>BUKU PEMBANTU UANG PERSEDIAAN</v>
      </c>
      <c r="BK498" s="948">
        <f t="shared" si="1077"/>
        <v>0</v>
      </c>
      <c r="BL498" s="909">
        <v>6</v>
      </c>
      <c r="BM498" s="910" t="str">
        <f t="shared" si="1131"/>
        <v>BUKU PEMBANTU LS BENDAHARA</v>
      </c>
      <c r="BN498" s="911">
        <f t="shared" si="1104"/>
        <v>0</v>
      </c>
      <c r="BO498" s="910">
        <f t="shared" si="1084"/>
        <v>6</v>
      </c>
      <c r="BP498" s="912" t="str">
        <f t="shared" si="1132"/>
        <v>BUKU PEMBANTU LS BENDAHARA</v>
      </c>
      <c r="BQ498" s="913">
        <f t="shared" si="1105"/>
        <v>0</v>
      </c>
      <c r="BR498" s="702">
        <v>7</v>
      </c>
      <c r="BS498" s="650" t="str">
        <f t="shared" si="1133"/>
        <v>BUKU PEMBANTU UANG MUKA PERJADIN</v>
      </c>
      <c r="BT498" s="651">
        <f t="shared" si="1106"/>
        <v>0</v>
      </c>
      <c r="BU498" s="650">
        <f t="shared" si="1085"/>
        <v>7</v>
      </c>
      <c r="BV498" s="649" t="str">
        <f t="shared" si="1134"/>
        <v>BUKU PEMBANTU UANG MUKA PERJADIN</v>
      </c>
      <c r="BW498" s="709">
        <f t="shared" si="1107"/>
        <v>0</v>
      </c>
      <c r="BX498" s="873">
        <v>8</v>
      </c>
      <c r="BY498" s="874" t="str">
        <f t="shared" si="1135"/>
        <v>BUKU PEMBANTU PAJAK UP</v>
      </c>
      <c r="BZ498" s="875">
        <f t="shared" si="1073"/>
        <v>0</v>
      </c>
      <c r="CA498" s="876">
        <f t="shared" si="1086"/>
        <v>8</v>
      </c>
      <c r="CB498" s="874" t="str">
        <f t="shared" si="1136"/>
        <v>BUKU PEMBANTU PAJAK UP</v>
      </c>
      <c r="CC498" s="877">
        <f t="shared" si="1078"/>
        <v>0</v>
      </c>
      <c r="CD498" s="805">
        <v>9</v>
      </c>
      <c r="CE498" s="806" t="str">
        <f t="shared" si="1137"/>
        <v>BUKU PEMBANTU BUNGA REKENING</v>
      </c>
      <c r="CF498" s="807">
        <f t="shared" si="1108"/>
        <v>0</v>
      </c>
      <c r="CG498" s="806">
        <f t="shared" si="1087"/>
        <v>9</v>
      </c>
      <c r="CH498" s="806" t="str">
        <f t="shared" si="1138"/>
        <v>BUKU PEMBANTU BUNGA REKENING</v>
      </c>
      <c r="CI498" s="808">
        <f t="shared" si="1109"/>
        <v>0</v>
      </c>
      <c r="CJ498" s="835">
        <v>10</v>
      </c>
      <c r="CK498" s="836" t="str">
        <f t="shared" si="1139"/>
        <v>BUKU PEMBANTU PAJAK UP &amp; LS</v>
      </c>
      <c r="CL498" s="837">
        <f t="shared" si="1140"/>
        <v>0</v>
      </c>
      <c r="CM498" s="836">
        <f t="shared" si="1088"/>
        <v>10</v>
      </c>
      <c r="CN498" s="836" t="str">
        <f t="shared" si="1141"/>
        <v>BUKU PEMBANTU PAJAK UP &amp; LS</v>
      </c>
      <c r="CO498" s="838">
        <f t="shared" si="1142"/>
        <v>0</v>
      </c>
      <c r="CP498" s="786">
        <f t="shared" si="1143"/>
        <v>0</v>
      </c>
      <c r="CQ498" s="787">
        <f t="shared" si="1144"/>
        <v>0</v>
      </c>
      <c r="CR498" s="782">
        <f t="shared" si="1145"/>
        <v>0</v>
      </c>
      <c r="CS498" s="733">
        <v>11</v>
      </c>
      <c r="CT498" s="734" t="str">
        <f t="shared" si="1146"/>
        <v>BUKU PENGESAHAN BELANJA</v>
      </c>
      <c r="CU498" s="735">
        <f t="shared" si="1147"/>
        <v>0</v>
      </c>
      <c r="CV498" s="734">
        <f t="shared" si="1089"/>
        <v>11</v>
      </c>
      <c r="CW498" s="736" t="str">
        <f t="shared" si="1148"/>
        <v>BUKU PENGESAHAN BELANJA</v>
      </c>
      <c r="CX498" s="737">
        <f t="shared" si="1149"/>
        <v>0</v>
      </c>
      <c r="CY498" s="769">
        <v>12</v>
      </c>
      <c r="CZ498" s="770" t="str">
        <f t="shared" si="1110"/>
        <v>BUKU PENGEMBALIAN BELANJA</v>
      </c>
      <c r="DA498" s="771">
        <f t="shared" si="1153"/>
        <v>0</v>
      </c>
      <c r="DB498" s="770">
        <f t="shared" si="1152"/>
        <v>12</v>
      </c>
      <c r="DC498" s="770" t="str">
        <f t="shared" si="1150"/>
        <v>BUKU PENGEMBALIAN BELANJA</v>
      </c>
      <c r="DD498" s="772">
        <f t="shared" si="1151"/>
        <v>0</v>
      </c>
    </row>
    <row r="499" spans="2:108" ht="11.25" customHeight="1" x14ac:dyDescent="0.2">
      <c r="B499" s="63"/>
      <c r="C499" s="690"/>
      <c r="D499" s="540"/>
      <c r="E499" s="650"/>
      <c r="F499" s="541"/>
      <c r="G499" s="649"/>
      <c r="H499" s="650"/>
      <c r="I499" s="542"/>
      <c r="J499" s="650"/>
      <c r="K499" s="650"/>
      <c r="L499" s="529"/>
      <c r="M499" s="543"/>
      <c r="N499" s="543"/>
      <c r="O499" s="651">
        <f t="shared" si="1111"/>
        <v>0</v>
      </c>
      <c r="P499" s="1090">
        <f t="shared" si="1112"/>
        <v>0</v>
      </c>
      <c r="Q499" s="641">
        <f t="shared" si="1090"/>
        <v>0</v>
      </c>
      <c r="R499" s="640">
        <v>1</v>
      </c>
      <c r="S499" s="640" t="str">
        <f t="shared" si="1091"/>
        <v>BUKU KAS UMUM</v>
      </c>
      <c r="T499" s="641">
        <f t="shared" si="1092"/>
        <v>0</v>
      </c>
      <c r="U499" s="641">
        <f t="shared" si="1093"/>
        <v>0</v>
      </c>
      <c r="V499" s="641">
        <f t="shared" si="1094"/>
        <v>0</v>
      </c>
      <c r="W499" s="1082">
        <f t="shared" si="1113"/>
        <v>0</v>
      </c>
      <c r="X499" s="641">
        <f t="shared" si="1095"/>
        <v>0</v>
      </c>
      <c r="Y499" s="640">
        <f t="shared" si="1114"/>
        <v>1</v>
      </c>
      <c r="Z499" s="640" t="str">
        <f t="shared" si="1096"/>
        <v>BUKU KAS UMUM</v>
      </c>
      <c r="AA499" s="1083">
        <f t="shared" si="1097"/>
        <v>0</v>
      </c>
      <c r="AB499" s="1055">
        <v>10</v>
      </c>
      <c r="AC499" s="1056" t="str">
        <f t="shared" si="1115"/>
        <v>BUKU PEMBANTU PAJAK UP &amp; LS</v>
      </c>
      <c r="AD499" s="1057">
        <f t="shared" si="1116"/>
        <v>0</v>
      </c>
      <c r="AE499" s="1057">
        <f t="shared" si="1117"/>
        <v>0</v>
      </c>
      <c r="AF499" s="1057">
        <f t="shared" si="1118"/>
        <v>0</v>
      </c>
      <c r="AG499" s="1057">
        <f t="shared" si="1119"/>
        <v>0</v>
      </c>
      <c r="AH499" s="1057">
        <f t="shared" si="1120"/>
        <v>0</v>
      </c>
      <c r="AI499" s="1058">
        <f t="shared" si="1079"/>
        <v>10</v>
      </c>
      <c r="AJ499" s="1058" t="str">
        <f t="shared" si="1121"/>
        <v>BUKU PEMBANTU PAJAK UP &amp; LS</v>
      </c>
      <c r="AK499" s="1059">
        <f t="shared" si="1098"/>
        <v>0</v>
      </c>
      <c r="AL499" s="1014">
        <v>2</v>
      </c>
      <c r="AM499" s="1015" t="str">
        <f t="shared" si="1122"/>
        <v>BUKU PEMBANTU KAS TUNAI</v>
      </c>
      <c r="AN499" s="1016">
        <f t="shared" si="1099"/>
        <v>0</v>
      </c>
      <c r="AO499" s="1015">
        <f t="shared" si="1080"/>
        <v>2</v>
      </c>
      <c r="AP499" s="1015" t="str">
        <f t="shared" si="1123"/>
        <v>BUKU PEMBANTU KAS TUNAI</v>
      </c>
      <c r="AQ499" s="1017">
        <f t="shared" si="1074"/>
        <v>0</v>
      </c>
      <c r="AR499" s="979">
        <v>3</v>
      </c>
      <c r="AS499" s="980" t="str">
        <f t="shared" si="1124"/>
        <v>BUKU PEMBANTU BANK</v>
      </c>
      <c r="AT499" s="981">
        <f t="shared" si="1100"/>
        <v>0</v>
      </c>
      <c r="AU499" s="981">
        <f t="shared" si="1101"/>
        <v>0</v>
      </c>
      <c r="AV499" s="982">
        <f t="shared" si="1125"/>
        <v>0</v>
      </c>
      <c r="AW499" s="983">
        <f t="shared" si="1081"/>
        <v>3</v>
      </c>
      <c r="AX499" s="980" t="str">
        <f t="shared" si="1126"/>
        <v>BUKU PEMBANTU BANK</v>
      </c>
      <c r="AY499" s="984">
        <f t="shared" si="1102"/>
        <v>0</v>
      </c>
      <c r="AZ499" s="702">
        <v>4</v>
      </c>
      <c r="BA499" s="649" t="str">
        <f t="shared" si="1127"/>
        <v>BUKU PEMBANTU BPP</v>
      </c>
      <c r="BB499" s="651">
        <f t="shared" si="1075"/>
        <v>0</v>
      </c>
      <c r="BC499" s="650">
        <f t="shared" si="1082"/>
        <v>4</v>
      </c>
      <c r="BD499" s="649" t="str">
        <f t="shared" si="1128"/>
        <v>BUKU PEMBANTU BPP</v>
      </c>
      <c r="BE499" s="709">
        <f t="shared" si="1076"/>
        <v>0</v>
      </c>
      <c r="BF499" s="944">
        <v>5</v>
      </c>
      <c r="BG499" s="945" t="str">
        <f t="shared" si="1129"/>
        <v>BUKU PEMBANTU UANG PERSEDIAAN</v>
      </c>
      <c r="BH499" s="946">
        <f t="shared" si="1103"/>
        <v>0</v>
      </c>
      <c r="BI499" s="945">
        <f t="shared" si="1083"/>
        <v>5</v>
      </c>
      <c r="BJ499" s="947" t="str">
        <f t="shared" si="1130"/>
        <v>BUKU PEMBANTU UANG PERSEDIAAN</v>
      </c>
      <c r="BK499" s="948">
        <f t="shared" si="1077"/>
        <v>0</v>
      </c>
      <c r="BL499" s="909">
        <v>6</v>
      </c>
      <c r="BM499" s="910" t="str">
        <f t="shared" si="1131"/>
        <v>BUKU PEMBANTU LS BENDAHARA</v>
      </c>
      <c r="BN499" s="911">
        <f t="shared" si="1104"/>
        <v>0</v>
      </c>
      <c r="BO499" s="910">
        <f t="shared" si="1084"/>
        <v>6</v>
      </c>
      <c r="BP499" s="912" t="str">
        <f t="shared" si="1132"/>
        <v>BUKU PEMBANTU LS BENDAHARA</v>
      </c>
      <c r="BQ499" s="913">
        <f t="shared" si="1105"/>
        <v>0</v>
      </c>
      <c r="BR499" s="702">
        <v>7</v>
      </c>
      <c r="BS499" s="650" t="str">
        <f t="shared" si="1133"/>
        <v>BUKU PEMBANTU UANG MUKA PERJADIN</v>
      </c>
      <c r="BT499" s="651">
        <f t="shared" si="1106"/>
        <v>0</v>
      </c>
      <c r="BU499" s="650">
        <f t="shared" si="1085"/>
        <v>7</v>
      </c>
      <c r="BV499" s="649" t="str">
        <f t="shared" si="1134"/>
        <v>BUKU PEMBANTU UANG MUKA PERJADIN</v>
      </c>
      <c r="BW499" s="709">
        <f t="shared" si="1107"/>
        <v>0</v>
      </c>
      <c r="BX499" s="873">
        <v>8</v>
      </c>
      <c r="BY499" s="874" t="str">
        <f t="shared" si="1135"/>
        <v>BUKU PEMBANTU PAJAK UP</v>
      </c>
      <c r="BZ499" s="875">
        <f t="shared" ref="BZ499:BZ557" si="1154">IF(E499="M1",L499,IF(E499="M4",L499,IF(E499="M8",L499,0)))</f>
        <v>0</v>
      </c>
      <c r="CA499" s="876">
        <f t="shared" si="1086"/>
        <v>8</v>
      </c>
      <c r="CB499" s="874" t="str">
        <f t="shared" si="1136"/>
        <v>BUKU PEMBANTU PAJAK UP</v>
      </c>
      <c r="CC499" s="877">
        <f t="shared" si="1078"/>
        <v>0</v>
      </c>
      <c r="CD499" s="805">
        <v>9</v>
      </c>
      <c r="CE499" s="806" t="str">
        <f t="shared" si="1137"/>
        <v>BUKU PEMBANTU BUNGA REKENING</v>
      </c>
      <c r="CF499" s="807">
        <f t="shared" si="1108"/>
        <v>0</v>
      </c>
      <c r="CG499" s="806">
        <f t="shared" si="1087"/>
        <v>9</v>
      </c>
      <c r="CH499" s="806" t="str">
        <f t="shared" si="1138"/>
        <v>BUKU PEMBANTU BUNGA REKENING</v>
      </c>
      <c r="CI499" s="808">
        <f t="shared" si="1109"/>
        <v>0</v>
      </c>
      <c r="CJ499" s="835">
        <v>10</v>
      </c>
      <c r="CK499" s="836" t="str">
        <f t="shared" si="1139"/>
        <v>BUKU PEMBANTU PAJAK UP &amp; LS</v>
      </c>
      <c r="CL499" s="837">
        <f t="shared" si="1140"/>
        <v>0</v>
      </c>
      <c r="CM499" s="836">
        <f t="shared" si="1088"/>
        <v>10</v>
      </c>
      <c r="CN499" s="836" t="str">
        <f t="shared" si="1141"/>
        <v>BUKU PEMBANTU PAJAK UP &amp; LS</v>
      </c>
      <c r="CO499" s="838">
        <f t="shared" si="1142"/>
        <v>0</v>
      </c>
      <c r="CP499" s="786">
        <f t="shared" si="1143"/>
        <v>0</v>
      </c>
      <c r="CQ499" s="787">
        <f t="shared" si="1144"/>
        <v>0</v>
      </c>
      <c r="CR499" s="782">
        <f t="shared" si="1145"/>
        <v>0</v>
      </c>
      <c r="CS499" s="733">
        <v>11</v>
      </c>
      <c r="CT499" s="734" t="str">
        <f t="shared" si="1146"/>
        <v>BUKU PENGESAHAN BELANJA</v>
      </c>
      <c r="CU499" s="735">
        <f t="shared" si="1147"/>
        <v>0</v>
      </c>
      <c r="CV499" s="734">
        <f t="shared" si="1089"/>
        <v>11</v>
      </c>
      <c r="CW499" s="736" t="str">
        <f t="shared" si="1148"/>
        <v>BUKU PENGESAHAN BELANJA</v>
      </c>
      <c r="CX499" s="737">
        <f t="shared" si="1149"/>
        <v>0</v>
      </c>
      <c r="CY499" s="769">
        <v>12</v>
      </c>
      <c r="CZ499" s="770" t="str">
        <f t="shared" si="1110"/>
        <v>BUKU PENGEMBALIAN BELANJA</v>
      </c>
      <c r="DA499" s="771">
        <f t="shared" si="1153"/>
        <v>0</v>
      </c>
      <c r="DB499" s="770">
        <f t="shared" si="1152"/>
        <v>12</v>
      </c>
      <c r="DC499" s="770" t="str">
        <f t="shared" si="1150"/>
        <v>BUKU PENGEMBALIAN BELANJA</v>
      </c>
      <c r="DD499" s="772">
        <f t="shared" si="1151"/>
        <v>0</v>
      </c>
    </row>
    <row r="500" spans="2:108" ht="11.25" customHeight="1" x14ac:dyDescent="0.2">
      <c r="B500" s="63"/>
      <c r="C500" s="690"/>
      <c r="D500" s="540"/>
      <c r="E500" s="650"/>
      <c r="F500" s="541"/>
      <c r="G500" s="649"/>
      <c r="H500" s="650"/>
      <c r="I500" s="542"/>
      <c r="J500" s="650"/>
      <c r="K500" s="650"/>
      <c r="L500" s="529"/>
      <c r="M500" s="543"/>
      <c r="N500" s="543"/>
      <c r="O500" s="651">
        <f t="shared" si="1111"/>
        <v>0</v>
      </c>
      <c r="P500" s="1090">
        <f t="shared" si="1112"/>
        <v>0</v>
      </c>
      <c r="Q500" s="641">
        <f t="shared" si="1090"/>
        <v>0</v>
      </c>
      <c r="R500" s="640">
        <v>1</v>
      </c>
      <c r="S500" s="640" t="str">
        <f t="shared" si="1091"/>
        <v>BUKU KAS UMUM</v>
      </c>
      <c r="T500" s="641">
        <f t="shared" si="1092"/>
        <v>0</v>
      </c>
      <c r="U500" s="641">
        <f t="shared" si="1093"/>
        <v>0</v>
      </c>
      <c r="V500" s="641">
        <f t="shared" si="1094"/>
        <v>0</v>
      </c>
      <c r="W500" s="1082">
        <f t="shared" si="1113"/>
        <v>0</v>
      </c>
      <c r="X500" s="641">
        <f t="shared" si="1095"/>
        <v>0</v>
      </c>
      <c r="Y500" s="640">
        <f t="shared" si="1114"/>
        <v>1</v>
      </c>
      <c r="Z500" s="640" t="str">
        <f t="shared" si="1096"/>
        <v>BUKU KAS UMUM</v>
      </c>
      <c r="AA500" s="1083">
        <f t="shared" si="1097"/>
        <v>0</v>
      </c>
      <c r="AB500" s="1055">
        <v>10</v>
      </c>
      <c r="AC500" s="1056" t="str">
        <f t="shared" si="1115"/>
        <v>BUKU PEMBANTU PAJAK UP &amp; LS</v>
      </c>
      <c r="AD500" s="1057">
        <f t="shared" si="1116"/>
        <v>0</v>
      </c>
      <c r="AE500" s="1057">
        <f t="shared" si="1117"/>
        <v>0</v>
      </c>
      <c r="AF500" s="1057">
        <f t="shared" si="1118"/>
        <v>0</v>
      </c>
      <c r="AG500" s="1057">
        <f t="shared" si="1119"/>
        <v>0</v>
      </c>
      <c r="AH500" s="1057">
        <f t="shared" si="1120"/>
        <v>0</v>
      </c>
      <c r="AI500" s="1058">
        <f t="shared" si="1079"/>
        <v>10</v>
      </c>
      <c r="AJ500" s="1058" t="str">
        <f t="shared" si="1121"/>
        <v>BUKU PEMBANTU PAJAK UP &amp; LS</v>
      </c>
      <c r="AK500" s="1059">
        <f t="shared" si="1098"/>
        <v>0</v>
      </c>
      <c r="AL500" s="1014">
        <v>2</v>
      </c>
      <c r="AM500" s="1015" t="str">
        <f t="shared" si="1122"/>
        <v>BUKU PEMBANTU KAS TUNAI</v>
      </c>
      <c r="AN500" s="1016">
        <f t="shared" si="1099"/>
        <v>0</v>
      </c>
      <c r="AO500" s="1015">
        <f t="shared" si="1080"/>
        <v>2</v>
      </c>
      <c r="AP500" s="1015" t="str">
        <f t="shared" si="1123"/>
        <v>BUKU PEMBANTU KAS TUNAI</v>
      </c>
      <c r="AQ500" s="1017">
        <f t="shared" ref="AQ500:AQ557" si="1155">IF(E500="G2",L501,IF(E500="H1",L501,IF(E500="I1",L501,IF(E500="J1",L501,IF(E500="K1",L501,IF(E500="L2",L501,IF(E500="M2",L501,IF(E500="N1",L501,0))))))))</f>
        <v>0</v>
      </c>
      <c r="AR500" s="979">
        <v>3</v>
      </c>
      <c r="AS500" s="980" t="str">
        <f t="shared" si="1124"/>
        <v>BUKU PEMBANTU BANK</v>
      </c>
      <c r="AT500" s="981">
        <f t="shared" si="1100"/>
        <v>0</v>
      </c>
      <c r="AU500" s="981">
        <f t="shared" si="1101"/>
        <v>0</v>
      </c>
      <c r="AV500" s="982">
        <f t="shared" si="1125"/>
        <v>0</v>
      </c>
      <c r="AW500" s="983">
        <f t="shared" si="1081"/>
        <v>3</v>
      </c>
      <c r="AX500" s="980" t="str">
        <f t="shared" si="1126"/>
        <v>BUKU PEMBANTU BANK</v>
      </c>
      <c r="AY500" s="984">
        <f t="shared" si="1102"/>
        <v>0</v>
      </c>
      <c r="AZ500" s="702">
        <v>4</v>
      </c>
      <c r="BA500" s="649" t="str">
        <f t="shared" si="1127"/>
        <v>BUKU PEMBANTU BPP</v>
      </c>
      <c r="BB500" s="651">
        <f t="shared" ref="BB500:BB557" si="1156">IF(E500="J1",L501,IF(E500="J2",L501,IF(E500="M4",L501,0)))</f>
        <v>0</v>
      </c>
      <c r="BC500" s="650">
        <f t="shared" si="1082"/>
        <v>4</v>
      </c>
      <c r="BD500" s="649" t="str">
        <f t="shared" si="1128"/>
        <v>BUKU PEMBANTU BPP</v>
      </c>
      <c r="BE500" s="709">
        <f t="shared" ref="BE500:BE557" si="1157">IF(E500="J3",L501,IF(E500="J4",L501,IF(E500="M5",L501,0)))</f>
        <v>0</v>
      </c>
      <c r="BF500" s="944">
        <v>5</v>
      </c>
      <c r="BG500" s="945" t="str">
        <f t="shared" si="1129"/>
        <v>BUKU PEMBANTU UANG PERSEDIAAN</v>
      </c>
      <c r="BH500" s="946">
        <f t="shared" si="1103"/>
        <v>0</v>
      </c>
      <c r="BI500" s="945">
        <f t="shared" si="1083"/>
        <v>5</v>
      </c>
      <c r="BJ500" s="947" t="str">
        <f t="shared" si="1130"/>
        <v>BUKU PEMBANTU UANG PERSEDIAAN</v>
      </c>
      <c r="BK500" s="948">
        <f t="shared" ref="BK500:BK557" si="1158">IF(E500="D2",L501,IF(E500="H1",L501,IF(E500="H2",L501,IF(E500="J3",L501,IF(E500="K3",L501,IF(E500="N1",L501,IF(E500="N2",L501,0)))))))</f>
        <v>0</v>
      </c>
      <c r="BL500" s="909">
        <v>6</v>
      </c>
      <c r="BM500" s="910" t="str">
        <f t="shared" si="1131"/>
        <v>BUKU PEMBANTU LS BENDAHARA</v>
      </c>
      <c r="BN500" s="911">
        <f t="shared" si="1104"/>
        <v>0</v>
      </c>
      <c r="BO500" s="910">
        <f t="shared" si="1084"/>
        <v>6</v>
      </c>
      <c r="BP500" s="912" t="str">
        <f t="shared" si="1132"/>
        <v>BUKU PEMBANTU LS BENDAHARA</v>
      </c>
      <c r="BQ500" s="913">
        <f t="shared" si="1105"/>
        <v>0</v>
      </c>
      <c r="BR500" s="702">
        <v>7</v>
      </c>
      <c r="BS500" s="650" t="str">
        <f t="shared" si="1133"/>
        <v>BUKU PEMBANTU UANG MUKA PERJADIN</v>
      </c>
      <c r="BT500" s="651">
        <f t="shared" si="1106"/>
        <v>0</v>
      </c>
      <c r="BU500" s="650">
        <f t="shared" si="1085"/>
        <v>7</v>
      </c>
      <c r="BV500" s="649" t="str">
        <f t="shared" si="1134"/>
        <v>BUKU PEMBANTU UANG MUKA PERJADIN</v>
      </c>
      <c r="BW500" s="709">
        <f t="shared" si="1107"/>
        <v>0</v>
      </c>
      <c r="BX500" s="873">
        <v>8</v>
      </c>
      <c r="BY500" s="874" t="str">
        <f t="shared" si="1135"/>
        <v>BUKU PEMBANTU PAJAK UP</v>
      </c>
      <c r="BZ500" s="875">
        <f t="shared" si="1154"/>
        <v>0</v>
      </c>
      <c r="CA500" s="876">
        <f t="shared" si="1086"/>
        <v>8</v>
      </c>
      <c r="CB500" s="874" t="str">
        <f t="shared" si="1136"/>
        <v>BUKU PEMBANTU PAJAK UP</v>
      </c>
      <c r="CC500" s="877">
        <f t="shared" ref="CC500:CC557" si="1159">IF(E500="M2",L500,IF(E500="M3",L500,IF(E500="M5",L500,0)))</f>
        <v>0</v>
      </c>
      <c r="CD500" s="805">
        <v>9</v>
      </c>
      <c r="CE500" s="806" t="str">
        <f t="shared" si="1137"/>
        <v>BUKU PEMBANTU BUNGA REKENING</v>
      </c>
      <c r="CF500" s="807">
        <f t="shared" si="1108"/>
        <v>0</v>
      </c>
      <c r="CG500" s="806">
        <f t="shared" si="1087"/>
        <v>9</v>
      </c>
      <c r="CH500" s="806" t="str">
        <f t="shared" si="1138"/>
        <v>BUKU PEMBANTU BUNGA REKENING</v>
      </c>
      <c r="CI500" s="808">
        <f t="shared" si="1109"/>
        <v>0</v>
      </c>
      <c r="CJ500" s="835">
        <v>10</v>
      </c>
      <c r="CK500" s="836" t="str">
        <f t="shared" si="1139"/>
        <v>BUKU PEMBANTU PAJAK UP &amp; LS</v>
      </c>
      <c r="CL500" s="837">
        <f t="shared" si="1140"/>
        <v>0</v>
      </c>
      <c r="CM500" s="836">
        <f t="shared" si="1088"/>
        <v>10</v>
      </c>
      <c r="CN500" s="836" t="str">
        <f t="shared" si="1141"/>
        <v>BUKU PEMBANTU PAJAK UP &amp; LS</v>
      </c>
      <c r="CO500" s="838">
        <f t="shared" si="1142"/>
        <v>0</v>
      </c>
      <c r="CP500" s="786">
        <f t="shared" si="1143"/>
        <v>0</v>
      </c>
      <c r="CQ500" s="787">
        <f t="shared" si="1144"/>
        <v>0</v>
      </c>
      <c r="CR500" s="782">
        <f t="shared" si="1145"/>
        <v>0</v>
      </c>
      <c r="CS500" s="733">
        <v>11</v>
      </c>
      <c r="CT500" s="734" t="str">
        <f t="shared" si="1146"/>
        <v>BUKU PENGESAHAN BELANJA</v>
      </c>
      <c r="CU500" s="735">
        <f t="shared" si="1147"/>
        <v>0</v>
      </c>
      <c r="CV500" s="734">
        <f t="shared" si="1089"/>
        <v>11</v>
      </c>
      <c r="CW500" s="736" t="str">
        <f t="shared" si="1148"/>
        <v>BUKU PENGESAHAN BELANJA</v>
      </c>
      <c r="CX500" s="737">
        <f t="shared" si="1149"/>
        <v>0</v>
      </c>
      <c r="CY500" s="769">
        <v>12</v>
      </c>
      <c r="CZ500" s="770" t="str">
        <f t="shared" si="1110"/>
        <v>BUKU PENGEMBALIAN BELANJA</v>
      </c>
      <c r="DA500" s="771">
        <f t="shared" si="1153"/>
        <v>0</v>
      </c>
      <c r="DB500" s="770">
        <f t="shared" si="1152"/>
        <v>12</v>
      </c>
      <c r="DC500" s="770" t="str">
        <f t="shared" si="1150"/>
        <v>BUKU PENGEMBALIAN BELANJA</v>
      </c>
      <c r="DD500" s="772">
        <f t="shared" si="1151"/>
        <v>0</v>
      </c>
    </row>
    <row r="501" spans="2:108" ht="11.25" customHeight="1" x14ac:dyDescent="0.2">
      <c r="B501" s="63"/>
      <c r="C501" s="690"/>
      <c r="D501" s="540"/>
      <c r="E501" s="650"/>
      <c r="F501" s="541"/>
      <c r="G501" s="649"/>
      <c r="H501" s="650"/>
      <c r="I501" s="542"/>
      <c r="J501" s="650"/>
      <c r="K501" s="650"/>
      <c r="L501" s="529"/>
      <c r="M501" s="543"/>
      <c r="N501" s="543"/>
      <c r="O501" s="651">
        <f t="shared" si="1111"/>
        <v>0</v>
      </c>
      <c r="P501" s="1090">
        <f t="shared" si="1112"/>
        <v>0</v>
      </c>
      <c r="Q501" s="641">
        <f t="shared" si="1090"/>
        <v>0</v>
      </c>
      <c r="R501" s="640">
        <v>1</v>
      </c>
      <c r="S501" s="640" t="str">
        <f t="shared" si="1091"/>
        <v>BUKU KAS UMUM</v>
      </c>
      <c r="T501" s="641">
        <f t="shared" si="1092"/>
        <v>0</v>
      </c>
      <c r="U501" s="641">
        <f t="shared" si="1093"/>
        <v>0</v>
      </c>
      <c r="V501" s="641">
        <f t="shared" si="1094"/>
        <v>0</v>
      </c>
      <c r="W501" s="1082">
        <f t="shared" si="1113"/>
        <v>0</v>
      </c>
      <c r="X501" s="641">
        <f t="shared" si="1095"/>
        <v>0</v>
      </c>
      <c r="Y501" s="640">
        <f t="shared" si="1114"/>
        <v>1</v>
      </c>
      <c r="Z501" s="640" t="str">
        <f t="shared" si="1096"/>
        <v>BUKU KAS UMUM</v>
      </c>
      <c r="AA501" s="1083">
        <f t="shared" si="1097"/>
        <v>0</v>
      </c>
      <c r="AB501" s="1055">
        <v>10</v>
      </c>
      <c r="AC501" s="1056" t="str">
        <f t="shared" si="1115"/>
        <v>BUKU PEMBANTU PAJAK UP &amp; LS</v>
      </c>
      <c r="AD501" s="1057">
        <f t="shared" si="1116"/>
        <v>0</v>
      </c>
      <c r="AE501" s="1057">
        <f t="shared" si="1117"/>
        <v>0</v>
      </c>
      <c r="AF501" s="1057">
        <f t="shared" si="1118"/>
        <v>0</v>
      </c>
      <c r="AG501" s="1057">
        <f t="shared" si="1119"/>
        <v>0</v>
      </c>
      <c r="AH501" s="1057">
        <f t="shared" si="1120"/>
        <v>0</v>
      </c>
      <c r="AI501" s="1058">
        <f t="shared" si="1079"/>
        <v>10</v>
      </c>
      <c r="AJ501" s="1058" t="str">
        <f t="shared" si="1121"/>
        <v>BUKU PEMBANTU PAJAK UP &amp; LS</v>
      </c>
      <c r="AK501" s="1059">
        <f t="shared" si="1098"/>
        <v>0</v>
      </c>
      <c r="AL501" s="1014">
        <v>2</v>
      </c>
      <c r="AM501" s="1015" t="str">
        <f t="shared" si="1122"/>
        <v>BUKU PEMBANTU KAS TUNAI</v>
      </c>
      <c r="AN501" s="1016">
        <f t="shared" si="1099"/>
        <v>0</v>
      </c>
      <c r="AO501" s="1015">
        <f t="shared" si="1080"/>
        <v>2</v>
      </c>
      <c r="AP501" s="1015" t="str">
        <f t="shared" si="1123"/>
        <v>BUKU PEMBANTU KAS TUNAI</v>
      </c>
      <c r="AQ501" s="1017">
        <f t="shared" si="1155"/>
        <v>0</v>
      </c>
      <c r="AR501" s="979">
        <v>3</v>
      </c>
      <c r="AS501" s="980" t="str">
        <f t="shared" si="1124"/>
        <v>BUKU PEMBANTU BANK</v>
      </c>
      <c r="AT501" s="981">
        <f t="shared" si="1100"/>
        <v>0</v>
      </c>
      <c r="AU501" s="981">
        <f t="shared" si="1101"/>
        <v>0</v>
      </c>
      <c r="AV501" s="982">
        <f t="shared" si="1125"/>
        <v>0</v>
      </c>
      <c r="AW501" s="983">
        <f t="shared" si="1081"/>
        <v>3</v>
      </c>
      <c r="AX501" s="980" t="str">
        <f t="shared" si="1126"/>
        <v>BUKU PEMBANTU BANK</v>
      </c>
      <c r="AY501" s="984">
        <f t="shared" si="1102"/>
        <v>0</v>
      </c>
      <c r="AZ501" s="702">
        <v>4</v>
      </c>
      <c r="BA501" s="649" t="str">
        <f t="shared" si="1127"/>
        <v>BUKU PEMBANTU BPP</v>
      </c>
      <c r="BB501" s="651">
        <f t="shared" si="1156"/>
        <v>0</v>
      </c>
      <c r="BC501" s="650">
        <f t="shared" si="1082"/>
        <v>4</v>
      </c>
      <c r="BD501" s="649" t="str">
        <f t="shared" si="1128"/>
        <v>BUKU PEMBANTU BPP</v>
      </c>
      <c r="BE501" s="709">
        <f t="shared" si="1157"/>
        <v>0</v>
      </c>
      <c r="BF501" s="944">
        <v>5</v>
      </c>
      <c r="BG501" s="945" t="str">
        <f t="shared" si="1129"/>
        <v>BUKU PEMBANTU UANG PERSEDIAAN</v>
      </c>
      <c r="BH501" s="946">
        <f t="shared" si="1103"/>
        <v>0</v>
      </c>
      <c r="BI501" s="945">
        <f t="shared" si="1083"/>
        <v>5</v>
      </c>
      <c r="BJ501" s="947" t="str">
        <f t="shared" si="1130"/>
        <v>BUKU PEMBANTU UANG PERSEDIAAN</v>
      </c>
      <c r="BK501" s="948">
        <f t="shared" si="1158"/>
        <v>0</v>
      </c>
      <c r="BL501" s="909">
        <v>6</v>
      </c>
      <c r="BM501" s="910" t="str">
        <f t="shared" si="1131"/>
        <v>BUKU PEMBANTU LS BENDAHARA</v>
      </c>
      <c r="BN501" s="911">
        <f t="shared" si="1104"/>
        <v>0</v>
      </c>
      <c r="BO501" s="910">
        <f t="shared" si="1084"/>
        <v>6</v>
      </c>
      <c r="BP501" s="912" t="str">
        <f t="shared" si="1132"/>
        <v>BUKU PEMBANTU LS BENDAHARA</v>
      </c>
      <c r="BQ501" s="913">
        <f t="shared" si="1105"/>
        <v>0</v>
      </c>
      <c r="BR501" s="702">
        <v>7</v>
      </c>
      <c r="BS501" s="650" t="str">
        <f t="shared" si="1133"/>
        <v>BUKU PEMBANTU UANG MUKA PERJADIN</v>
      </c>
      <c r="BT501" s="651">
        <f t="shared" si="1106"/>
        <v>0</v>
      </c>
      <c r="BU501" s="650">
        <f t="shared" si="1085"/>
        <v>7</v>
      </c>
      <c r="BV501" s="649" t="str">
        <f t="shared" si="1134"/>
        <v>BUKU PEMBANTU UANG MUKA PERJADIN</v>
      </c>
      <c r="BW501" s="709">
        <f t="shared" si="1107"/>
        <v>0</v>
      </c>
      <c r="BX501" s="873">
        <v>8</v>
      </c>
      <c r="BY501" s="874" t="str">
        <f t="shared" si="1135"/>
        <v>BUKU PEMBANTU PAJAK UP</v>
      </c>
      <c r="BZ501" s="875">
        <f t="shared" si="1154"/>
        <v>0</v>
      </c>
      <c r="CA501" s="876">
        <f t="shared" si="1086"/>
        <v>8</v>
      </c>
      <c r="CB501" s="874" t="str">
        <f t="shared" si="1136"/>
        <v>BUKU PEMBANTU PAJAK UP</v>
      </c>
      <c r="CC501" s="877">
        <f t="shared" si="1159"/>
        <v>0</v>
      </c>
      <c r="CD501" s="805">
        <v>9</v>
      </c>
      <c r="CE501" s="806" t="str">
        <f t="shared" si="1137"/>
        <v>BUKU PEMBANTU BUNGA REKENING</v>
      </c>
      <c r="CF501" s="807">
        <f t="shared" si="1108"/>
        <v>0</v>
      </c>
      <c r="CG501" s="806">
        <f t="shared" si="1087"/>
        <v>9</v>
      </c>
      <c r="CH501" s="806" t="str">
        <f t="shared" si="1138"/>
        <v>BUKU PEMBANTU BUNGA REKENING</v>
      </c>
      <c r="CI501" s="808">
        <f t="shared" si="1109"/>
        <v>0</v>
      </c>
      <c r="CJ501" s="835">
        <v>10</v>
      </c>
      <c r="CK501" s="836" t="str">
        <f t="shared" si="1139"/>
        <v>BUKU PEMBANTU PAJAK UP &amp; LS</v>
      </c>
      <c r="CL501" s="837">
        <f t="shared" si="1140"/>
        <v>0</v>
      </c>
      <c r="CM501" s="836">
        <f t="shared" si="1088"/>
        <v>10</v>
      </c>
      <c r="CN501" s="836" t="str">
        <f t="shared" si="1141"/>
        <v>BUKU PEMBANTU PAJAK UP &amp; LS</v>
      </c>
      <c r="CO501" s="838">
        <f t="shared" si="1142"/>
        <v>0</v>
      </c>
      <c r="CP501" s="786">
        <f t="shared" si="1143"/>
        <v>0</v>
      </c>
      <c r="CQ501" s="787">
        <f t="shared" si="1144"/>
        <v>0</v>
      </c>
      <c r="CR501" s="782">
        <f t="shared" si="1145"/>
        <v>0</v>
      </c>
      <c r="CS501" s="733">
        <v>11</v>
      </c>
      <c r="CT501" s="734" t="str">
        <f t="shared" si="1146"/>
        <v>BUKU PENGESAHAN BELANJA</v>
      </c>
      <c r="CU501" s="735">
        <f t="shared" si="1147"/>
        <v>0</v>
      </c>
      <c r="CV501" s="734">
        <f t="shared" si="1089"/>
        <v>11</v>
      </c>
      <c r="CW501" s="736" t="str">
        <f t="shared" si="1148"/>
        <v>BUKU PENGESAHAN BELANJA</v>
      </c>
      <c r="CX501" s="737">
        <f t="shared" si="1149"/>
        <v>0</v>
      </c>
      <c r="CY501" s="769">
        <v>12</v>
      </c>
      <c r="CZ501" s="770" t="str">
        <f t="shared" si="1110"/>
        <v>BUKU PENGEMBALIAN BELANJA</v>
      </c>
      <c r="DA501" s="771">
        <f t="shared" si="1153"/>
        <v>0</v>
      </c>
      <c r="DB501" s="770">
        <f t="shared" si="1152"/>
        <v>12</v>
      </c>
      <c r="DC501" s="770" t="str">
        <f t="shared" si="1150"/>
        <v>BUKU PENGEMBALIAN BELANJA</v>
      </c>
      <c r="DD501" s="772">
        <f t="shared" si="1151"/>
        <v>0</v>
      </c>
    </row>
    <row r="502" spans="2:108" ht="11.25" customHeight="1" x14ac:dyDescent="0.2">
      <c r="B502" s="63"/>
      <c r="C502" s="690"/>
      <c r="D502" s="540"/>
      <c r="E502" s="650"/>
      <c r="F502" s="541"/>
      <c r="G502" s="649"/>
      <c r="H502" s="650"/>
      <c r="I502" s="542"/>
      <c r="J502" s="650"/>
      <c r="K502" s="650"/>
      <c r="L502" s="529"/>
      <c r="M502" s="543"/>
      <c r="N502" s="543"/>
      <c r="O502" s="651">
        <f t="shared" si="1111"/>
        <v>0</v>
      </c>
      <c r="P502" s="1090">
        <f t="shared" si="1112"/>
        <v>0</v>
      </c>
      <c r="Q502" s="641">
        <f t="shared" si="1090"/>
        <v>0</v>
      </c>
      <c r="R502" s="640">
        <v>1</v>
      </c>
      <c r="S502" s="640" t="str">
        <f t="shared" si="1091"/>
        <v>BUKU KAS UMUM</v>
      </c>
      <c r="T502" s="641">
        <f t="shared" si="1092"/>
        <v>0</v>
      </c>
      <c r="U502" s="641">
        <f t="shared" si="1093"/>
        <v>0</v>
      </c>
      <c r="V502" s="641">
        <f t="shared" si="1094"/>
        <v>0</v>
      </c>
      <c r="W502" s="1082">
        <f t="shared" si="1113"/>
        <v>0</v>
      </c>
      <c r="X502" s="641">
        <f t="shared" si="1095"/>
        <v>0</v>
      </c>
      <c r="Y502" s="640">
        <f t="shared" si="1114"/>
        <v>1</v>
      </c>
      <c r="Z502" s="640" t="str">
        <f t="shared" si="1096"/>
        <v>BUKU KAS UMUM</v>
      </c>
      <c r="AA502" s="1083">
        <f t="shared" si="1097"/>
        <v>0</v>
      </c>
      <c r="AB502" s="1055">
        <v>10</v>
      </c>
      <c r="AC502" s="1056" t="str">
        <f t="shared" si="1115"/>
        <v>BUKU PEMBANTU PAJAK UP &amp; LS</v>
      </c>
      <c r="AD502" s="1057">
        <f t="shared" si="1116"/>
        <v>0</v>
      </c>
      <c r="AE502" s="1057">
        <f t="shared" si="1117"/>
        <v>0</v>
      </c>
      <c r="AF502" s="1057">
        <f t="shared" si="1118"/>
        <v>0</v>
      </c>
      <c r="AG502" s="1057">
        <f t="shared" si="1119"/>
        <v>0</v>
      </c>
      <c r="AH502" s="1057">
        <f t="shared" si="1120"/>
        <v>0</v>
      </c>
      <c r="AI502" s="1058">
        <f t="shared" si="1079"/>
        <v>10</v>
      </c>
      <c r="AJ502" s="1058" t="str">
        <f t="shared" si="1121"/>
        <v>BUKU PEMBANTU PAJAK UP &amp; LS</v>
      </c>
      <c r="AK502" s="1059">
        <f t="shared" si="1098"/>
        <v>0</v>
      </c>
      <c r="AL502" s="1014">
        <v>2</v>
      </c>
      <c r="AM502" s="1015" t="str">
        <f t="shared" si="1122"/>
        <v>BUKU PEMBANTU KAS TUNAI</v>
      </c>
      <c r="AN502" s="1016">
        <f t="shared" si="1099"/>
        <v>0</v>
      </c>
      <c r="AO502" s="1015">
        <f t="shared" si="1080"/>
        <v>2</v>
      </c>
      <c r="AP502" s="1015" t="str">
        <f t="shared" si="1123"/>
        <v>BUKU PEMBANTU KAS TUNAI</v>
      </c>
      <c r="AQ502" s="1017">
        <f t="shared" si="1155"/>
        <v>0</v>
      </c>
      <c r="AR502" s="979">
        <v>3</v>
      </c>
      <c r="AS502" s="980" t="str">
        <f t="shared" si="1124"/>
        <v>BUKU PEMBANTU BANK</v>
      </c>
      <c r="AT502" s="981">
        <f t="shared" si="1100"/>
        <v>0</v>
      </c>
      <c r="AU502" s="981">
        <f t="shared" si="1101"/>
        <v>0</v>
      </c>
      <c r="AV502" s="982">
        <f t="shared" si="1125"/>
        <v>0</v>
      </c>
      <c r="AW502" s="983">
        <f t="shared" si="1081"/>
        <v>3</v>
      </c>
      <c r="AX502" s="980" t="str">
        <f t="shared" si="1126"/>
        <v>BUKU PEMBANTU BANK</v>
      </c>
      <c r="AY502" s="984">
        <f t="shared" si="1102"/>
        <v>0</v>
      </c>
      <c r="AZ502" s="702">
        <v>4</v>
      </c>
      <c r="BA502" s="649" t="str">
        <f t="shared" si="1127"/>
        <v>BUKU PEMBANTU BPP</v>
      </c>
      <c r="BB502" s="651">
        <f t="shared" si="1156"/>
        <v>0</v>
      </c>
      <c r="BC502" s="650">
        <f t="shared" si="1082"/>
        <v>4</v>
      </c>
      <c r="BD502" s="649" t="str">
        <f t="shared" si="1128"/>
        <v>BUKU PEMBANTU BPP</v>
      </c>
      <c r="BE502" s="709">
        <f t="shared" si="1157"/>
        <v>0</v>
      </c>
      <c r="BF502" s="944">
        <v>5</v>
      </c>
      <c r="BG502" s="945" t="str">
        <f t="shared" si="1129"/>
        <v>BUKU PEMBANTU UANG PERSEDIAAN</v>
      </c>
      <c r="BH502" s="946">
        <f t="shared" si="1103"/>
        <v>0</v>
      </c>
      <c r="BI502" s="945">
        <f t="shared" si="1083"/>
        <v>5</v>
      </c>
      <c r="BJ502" s="947" t="str">
        <f t="shared" si="1130"/>
        <v>BUKU PEMBANTU UANG PERSEDIAAN</v>
      </c>
      <c r="BK502" s="948">
        <f t="shared" si="1158"/>
        <v>0</v>
      </c>
      <c r="BL502" s="909">
        <v>6</v>
      </c>
      <c r="BM502" s="910" t="str">
        <f t="shared" si="1131"/>
        <v>BUKU PEMBANTU LS BENDAHARA</v>
      </c>
      <c r="BN502" s="911">
        <f t="shared" si="1104"/>
        <v>0</v>
      </c>
      <c r="BO502" s="910">
        <f t="shared" si="1084"/>
        <v>6</v>
      </c>
      <c r="BP502" s="912" t="str">
        <f t="shared" si="1132"/>
        <v>BUKU PEMBANTU LS BENDAHARA</v>
      </c>
      <c r="BQ502" s="913">
        <f t="shared" si="1105"/>
        <v>0</v>
      </c>
      <c r="BR502" s="702">
        <v>7</v>
      </c>
      <c r="BS502" s="650" t="str">
        <f t="shared" si="1133"/>
        <v>BUKU PEMBANTU UANG MUKA PERJADIN</v>
      </c>
      <c r="BT502" s="651">
        <f t="shared" si="1106"/>
        <v>0</v>
      </c>
      <c r="BU502" s="650">
        <f t="shared" si="1085"/>
        <v>7</v>
      </c>
      <c r="BV502" s="649" t="str">
        <f t="shared" si="1134"/>
        <v>BUKU PEMBANTU UANG MUKA PERJADIN</v>
      </c>
      <c r="BW502" s="709">
        <f t="shared" si="1107"/>
        <v>0</v>
      </c>
      <c r="BX502" s="873">
        <v>8</v>
      </c>
      <c r="BY502" s="874" t="str">
        <f t="shared" si="1135"/>
        <v>BUKU PEMBANTU PAJAK UP</v>
      </c>
      <c r="BZ502" s="875">
        <f t="shared" si="1154"/>
        <v>0</v>
      </c>
      <c r="CA502" s="876">
        <f t="shared" si="1086"/>
        <v>8</v>
      </c>
      <c r="CB502" s="874" t="str">
        <f t="shared" si="1136"/>
        <v>BUKU PEMBANTU PAJAK UP</v>
      </c>
      <c r="CC502" s="877">
        <f t="shared" si="1159"/>
        <v>0</v>
      </c>
      <c r="CD502" s="805">
        <v>9</v>
      </c>
      <c r="CE502" s="806" t="str">
        <f t="shared" si="1137"/>
        <v>BUKU PEMBANTU BUNGA REKENING</v>
      </c>
      <c r="CF502" s="807">
        <f t="shared" si="1108"/>
        <v>0</v>
      </c>
      <c r="CG502" s="806">
        <f t="shared" si="1087"/>
        <v>9</v>
      </c>
      <c r="CH502" s="806" t="str">
        <f t="shared" si="1138"/>
        <v>BUKU PEMBANTU BUNGA REKENING</v>
      </c>
      <c r="CI502" s="808">
        <f t="shared" si="1109"/>
        <v>0</v>
      </c>
      <c r="CJ502" s="835">
        <v>10</v>
      </c>
      <c r="CK502" s="836" t="str">
        <f t="shared" si="1139"/>
        <v>BUKU PEMBANTU PAJAK UP &amp; LS</v>
      </c>
      <c r="CL502" s="837">
        <f t="shared" si="1140"/>
        <v>0</v>
      </c>
      <c r="CM502" s="836">
        <f t="shared" si="1088"/>
        <v>10</v>
      </c>
      <c r="CN502" s="836" t="str">
        <f t="shared" si="1141"/>
        <v>BUKU PEMBANTU PAJAK UP &amp; LS</v>
      </c>
      <c r="CO502" s="838">
        <f t="shared" si="1142"/>
        <v>0</v>
      </c>
      <c r="CP502" s="786">
        <f t="shared" si="1143"/>
        <v>0</v>
      </c>
      <c r="CQ502" s="787">
        <f t="shared" si="1144"/>
        <v>0</v>
      </c>
      <c r="CR502" s="782">
        <f t="shared" si="1145"/>
        <v>0</v>
      </c>
      <c r="CS502" s="733">
        <v>11</v>
      </c>
      <c r="CT502" s="734" t="str">
        <f t="shared" si="1146"/>
        <v>BUKU PENGESAHAN BELANJA</v>
      </c>
      <c r="CU502" s="735">
        <f t="shared" si="1147"/>
        <v>0</v>
      </c>
      <c r="CV502" s="734">
        <f t="shared" si="1089"/>
        <v>11</v>
      </c>
      <c r="CW502" s="736" t="str">
        <f t="shared" si="1148"/>
        <v>BUKU PENGESAHAN BELANJA</v>
      </c>
      <c r="CX502" s="737">
        <f t="shared" si="1149"/>
        <v>0</v>
      </c>
      <c r="CY502" s="769">
        <v>12</v>
      </c>
      <c r="CZ502" s="770" t="str">
        <f t="shared" si="1110"/>
        <v>BUKU PENGEMBALIAN BELANJA</v>
      </c>
      <c r="DA502" s="771">
        <f t="shared" si="1153"/>
        <v>0</v>
      </c>
      <c r="DB502" s="770">
        <f t="shared" si="1152"/>
        <v>12</v>
      </c>
      <c r="DC502" s="770" t="str">
        <f t="shared" si="1150"/>
        <v>BUKU PENGEMBALIAN BELANJA</v>
      </c>
      <c r="DD502" s="772">
        <f t="shared" si="1151"/>
        <v>0</v>
      </c>
    </row>
    <row r="503" spans="2:108" ht="11.25" customHeight="1" x14ac:dyDescent="0.2">
      <c r="B503" s="63"/>
      <c r="C503" s="690"/>
      <c r="D503" s="540"/>
      <c r="E503" s="650"/>
      <c r="F503" s="541"/>
      <c r="G503" s="649"/>
      <c r="H503" s="650"/>
      <c r="I503" s="542"/>
      <c r="J503" s="650"/>
      <c r="K503" s="650"/>
      <c r="L503" s="529"/>
      <c r="M503" s="543"/>
      <c r="N503" s="543"/>
      <c r="O503" s="651">
        <f t="shared" si="1111"/>
        <v>0</v>
      </c>
      <c r="P503" s="1090">
        <f t="shared" si="1112"/>
        <v>0</v>
      </c>
      <c r="Q503" s="641">
        <f t="shared" si="1090"/>
        <v>0</v>
      </c>
      <c r="R503" s="640">
        <v>1</v>
      </c>
      <c r="S503" s="640" t="str">
        <f t="shared" si="1091"/>
        <v>BUKU KAS UMUM</v>
      </c>
      <c r="T503" s="641">
        <f t="shared" si="1092"/>
        <v>0</v>
      </c>
      <c r="U503" s="641">
        <f t="shared" si="1093"/>
        <v>0</v>
      </c>
      <c r="V503" s="641">
        <f t="shared" si="1094"/>
        <v>0</v>
      </c>
      <c r="W503" s="1082">
        <f t="shared" si="1113"/>
        <v>0</v>
      </c>
      <c r="X503" s="641">
        <f t="shared" si="1095"/>
        <v>0</v>
      </c>
      <c r="Y503" s="640">
        <f t="shared" si="1114"/>
        <v>1</v>
      </c>
      <c r="Z503" s="640" t="str">
        <f t="shared" si="1096"/>
        <v>BUKU KAS UMUM</v>
      </c>
      <c r="AA503" s="1083">
        <f t="shared" si="1097"/>
        <v>0</v>
      </c>
      <c r="AB503" s="1055">
        <v>10</v>
      </c>
      <c r="AC503" s="1056" t="str">
        <f t="shared" si="1115"/>
        <v>BUKU PEMBANTU PAJAK UP &amp; LS</v>
      </c>
      <c r="AD503" s="1057">
        <f t="shared" si="1116"/>
        <v>0</v>
      </c>
      <c r="AE503" s="1057">
        <f t="shared" si="1117"/>
        <v>0</v>
      </c>
      <c r="AF503" s="1057">
        <f t="shared" si="1118"/>
        <v>0</v>
      </c>
      <c r="AG503" s="1057">
        <f t="shared" si="1119"/>
        <v>0</v>
      </c>
      <c r="AH503" s="1057">
        <f t="shared" si="1120"/>
        <v>0</v>
      </c>
      <c r="AI503" s="1058">
        <f t="shared" si="1079"/>
        <v>10</v>
      </c>
      <c r="AJ503" s="1058" t="str">
        <f t="shared" si="1121"/>
        <v>BUKU PEMBANTU PAJAK UP &amp; LS</v>
      </c>
      <c r="AK503" s="1059">
        <f t="shared" si="1098"/>
        <v>0</v>
      </c>
      <c r="AL503" s="1014">
        <v>2</v>
      </c>
      <c r="AM503" s="1015" t="str">
        <f t="shared" si="1122"/>
        <v>BUKU PEMBANTU KAS TUNAI</v>
      </c>
      <c r="AN503" s="1016">
        <f t="shared" si="1099"/>
        <v>0</v>
      </c>
      <c r="AO503" s="1015">
        <f t="shared" si="1080"/>
        <v>2</v>
      </c>
      <c r="AP503" s="1015" t="str">
        <f t="shared" si="1123"/>
        <v>BUKU PEMBANTU KAS TUNAI</v>
      </c>
      <c r="AQ503" s="1017">
        <f t="shared" si="1155"/>
        <v>0</v>
      </c>
      <c r="AR503" s="979">
        <v>3</v>
      </c>
      <c r="AS503" s="980" t="str">
        <f t="shared" si="1124"/>
        <v>BUKU PEMBANTU BANK</v>
      </c>
      <c r="AT503" s="981">
        <f t="shared" si="1100"/>
        <v>0</v>
      </c>
      <c r="AU503" s="981">
        <f t="shared" si="1101"/>
        <v>0</v>
      </c>
      <c r="AV503" s="982">
        <f t="shared" si="1125"/>
        <v>0</v>
      </c>
      <c r="AW503" s="983">
        <f t="shared" si="1081"/>
        <v>3</v>
      </c>
      <c r="AX503" s="980" t="str">
        <f t="shared" si="1126"/>
        <v>BUKU PEMBANTU BANK</v>
      </c>
      <c r="AY503" s="984">
        <f t="shared" si="1102"/>
        <v>0</v>
      </c>
      <c r="AZ503" s="702">
        <v>4</v>
      </c>
      <c r="BA503" s="649" t="str">
        <f t="shared" si="1127"/>
        <v>BUKU PEMBANTU BPP</v>
      </c>
      <c r="BB503" s="651">
        <f t="shared" si="1156"/>
        <v>0</v>
      </c>
      <c r="BC503" s="650">
        <f t="shared" si="1082"/>
        <v>4</v>
      </c>
      <c r="BD503" s="649" t="str">
        <f t="shared" si="1128"/>
        <v>BUKU PEMBANTU BPP</v>
      </c>
      <c r="BE503" s="709">
        <f t="shared" si="1157"/>
        <v>0</v>
      </c>
      <c r="BF503" s="944">
        <v>5</v>
      </c>
      <c r="BG503" s="945" t="str">
        <f t="shared" si="1129"/>
        <v>BUKU PEMBANTU UANG PERSEDIAAN</v>
      </c>
      <c r="BH503" s="946">
        <f t="shared" si="1103"/>
        <v>0</v>
      </c>
      <c r="BI503" s="945">
        <f t="shared" si="1083"/>
        <v>5</v>
      </c>
      <c r="BJ503" s="947" t="str">
        <f t="shared" si="1130"/>
        <v>BUKU PEMBANTU UANG PERSEDIAAN</v>
      </c>
      <c r="BK503" s="948">
        <f t="shared" si="1158"/>
        <v>0</v>
      </c>
      <c r="BL503" s="909">
        <v>6</v>
      </c>
      <c r="BM503" s="910" t="str">
        <f t="shared" si="1131"/>
        <v>BUKU PEMBANTU LS BENDAHARA</v>
      </c>
      <c r="BN503" s="911">
        <f t="shared" si="1104"/>
        <v>0</v>
      </c>
      <c r="BO503" s="910">
        <f t="shared" si="1084"/>
        <v>6</v>
      </c>
      <c r="BP503" s="912" t="str">
        <f t="shared" si="1132"/>
        <v>BUKU PEMBANTU LS BENDAHARA</v>
      </c>
      <c r="BQ503" s="913">
        <f t="shared" si="1105"/>
        <v>0</v>
      </c>
      <c r="BR503" s="702">
        <v>7</v>
      </c>
      <c r="BS503" s="650" t="str">
        <f t="shared" si="1133"/>
        <v>BUKU PEMBANTU UANG MUKA PERJADIN</v>
      </c>
      <c r="BT503" s="651">
        <f t="shared" si="1106"/>
        <v>0</v>
      </c>
      <c r="BU503" s="650">
        <f t="shared" si="1085"/>
        <v>7</v>
      </c>
      <c r="BV503" s="649" t="str">
        <f t="shared" si="1134"/>
        <v>BUKU PEMBANTU UANG MUKA PERJADIN</v>
      </c>
      <c r="BW503" s="709">
        <f t="shared" si="1107"/>
        <v>0</v>
      </c>
      <c r="BX503" s="873">
        <v>8</v>
      </c>
      <c r="BY503" s="874" t="str">
        <f t="shared" si="1135"/>
        <v>BUKU PEMBANTU PAJAK UP</v>
      </c>
      <c r="BZ503" s="875">
        <f t="shared" si="1154"/>
        <v>0</v>
      </c>
      <c r="CA503" s="876">
        <f t="shared" si="1086"/>
        <v>8</v>
      </c>
      <c r="CB503" s="874" t="str">
        <f t="shared" si="1136"/>
        <v>BUKU PEMBANTU PAJAK UP</v>
      </c>
      <c r="CC503" s="877">
        <f t="shared" si="1159"/>
        <v>0</v>
      </c>
      <c r="CD503" s="805">
        <v>9</v>
      </c>
      <c r="CE503" s="806" t="str">
        <f t="shared" si="1137"/>
        <v>BUKU PEMBANTU BUNGA REKENING</v>
      </c>
      <c r="CF503" s="807">
        <f t="shared" si="1108"/>
        <v>0</v>
      </c>
      <c r="CG503" s="806">
        <f t="shared" si="1087"/>
        <v>9</v>
      </c>
      <c r="CH503" s="806" t="str">
        <f t="shared" si="1138"/>
        <v>BUKU PEMBANTU BUNGA REKENING</v>
      </c>
      <c r="CI503" s="808">
        <f t="shared" si="1109"/>
        <v>0</v>
      </c>
      <c r="CJ503" s="835">
        <v>10</v>
      </c>
      <c r="CK503" s="836" t="str">
        <f t="shared" si="1139"/>
        <v>BUKU PEMBANTU PAJAK UP &amp; LS</v>
      </c>
      <c r="CL503" s="837">
        <f t="shared" si="1140"/>
        <v>0</v>
      </c>
      <c r="CM503" s="836">
        <f t="shared" si="1088"/>
        <v>10</v>
      </c>
      <c r="CN503" s="836" t="str">
        <f t="shared" si="1141"/>
        <v>BUKU PEMBANTU PAJAK UP &amp; LS</v>
      </c>
      <c r="CO503" s="838">
        <f t="shared" si="1142"/>
        <v>0</v>
      </c>
      <c r="CP503" s="786">
        <f t="shared" si="1143"/>
        <v>0</v>
      </c>
      <c r="CQ503" s="787">
        <f t="shared" si="1144"/>
        <v>0</v>
      </c>
      <c r="CR503" s="782">
        <f t="shared" si="1145"/>
        <v>0</v>
      </c>
      <c r="CS503" s="733">
        <v>11</v>
      </c>
      <c r="CT503" s="734" t="str">
        <f t="shared" si="1146"/>
        <v>BUKU PENGESAHAN BELANJA</v>
      </c>
      <c r="CU503" s="735">
        <f t="shared" si="1147"/>
        <v>0</v>
      </c>
      <c r="CV503" s="734">
        <f t="shared" si="1089"/>
        <v>11</v>
      </c>
      <c r="CW503" s="736" t="str">
        <f t="shared" si="1148"/>
        <v>BUKU PENGESAHAN BELANJA</v>
      </c>
      <c r="CX503" s="737">
        <f t="shared" si="1149"/>
        <v>0</v>
      </c>
      <c r="CY503" s="769">
        <v>12</v>
      </c>
      <c r="CZ503" s="770" t="str">
        <f t="shared" si="1110"/>
        <v>BUKU PENGEMBALIAN BELANJA</v>
      </c>
      <c r="DA503" s="771">
        <f t="shared" si="1153"/>
        <v>0</v>
      </c>
      <c r="DB503" s="770">
        <f t="shared" si="1152"/>
        <v>12</v>
      </c>
      <c r="DC503" s="770" t="str">
        <f t="shared" si="1150"/>
        <v>BUKU PENGEMBALIAN BELANJA</v>
      </c>
      <c r="DD503" s="772">
        <f t="shared" si="1151"/>
        <v>0</v>
      </c>
    </row>
    <row r="504" spans="2:108" ht="11.25" customHeight="1" x14ac:dyDescent="0.2">
      <c r="B504" s="63"/>
      <c r="C504" s="690"/>
      <c r="D504" s="540"/>
      <c r="E504" s="650"/>
      <c r="F504" s="541"/>
      <c r="G504" s="649"/>
      <c r="H504" s="650"/>
      <c r="I504" s="542"/>
      <c r="J504" s="650"/>
      <c r="K504" s="650"/>
      <c r="L504" s="529"/>
      <c r="M504" s="543"/>
      <c r="N504" s="543"/>
      <c r="O504" s="651">
        <f t="shared" si="1111"/>
        <v>0</v>
      </c>
      <c r="P504" s="1090">
        <f t="shared" si="1112"/>
        <v>0</v>
      </c>
      <c r="Q504" s="641">
        <f t="shared" si="1090"/>
        <v>0</v>
      </c>
      <c r="R504" s="640">
        <v>1</v>
      </c>
      <c r="S504" s="640" t="str">
        <f t="shared" si="1091"/>
        <v>BUKU KAS UMUM</v>
      </c>
      <c r="T504" s="641">
        <f t="shared" si="1092"/>
        <v>0</v>
      </c>
      <c r="U504" s="641">
        <f t="shared" si="1093"/>
        <v>0</v>
      </c>
      <c r="V504" s="641">
        <f t="shared" si="1094"/>
        <v>0</v>
      </c>
      <c r="W504" s="1082">
        <f t="shared" si="1113"/>
        <v>0</v>
      </c>
      <c r="X504" s="641">
        <f t="shared" si="1095"/>
        <v>0</v>
      </c>
      <c r="Y504" s="640">
        <f t="shared" si="1114"/>
        <v>1</v>
      </c>
      <c r="Z504" s="640" t="str">
        <f t="shared" si="1096"/>
        <v>BUKU KAS UMUM</v>
      </c>
      <c r="AA504" s="1083">
        <f t="shared" si="1097"/>
        <v>0</v>
      </c>
      <c r="AB504" s="1055">
        <v>10</v>
      </c>
      <c r="AC504" s="1056" t="str">
        <f t="shared" si="1115"/>
        <v>BUKU PEMBANTU PAJAK UP &amp; LS</v>
      </c>
      <c r="AD504" s="1057">
        <f t="shared" si="1116"/>
        <v>0</v>
      </c>
      <c r="AE504" s="1057">
        <f t="shared" si="1117"/>
        <v>0</v>
      </c>
      <c r="AF504" s="1057">
        <f t="shared" si="1118"/>
        <v>0</v>
      </c>
      <c r="AG504" s="1057">
        <f t="shared" si="1119"/>
        <v>0</v>
      </c>
      <c r="AH504" s="1057">
        <f t="shared" si="1120"/>
        <v>0</v>
      </c>
      <c r="AI504" s="1058">
        <f t="shared" si="1079"/>
        <v>10</v>
      </c>
      <c r="AJ504" s="1058" t="str">
        <f t="shared" si="1121"/>
        <v>BUKU PEMBANTU PAJAK UP &amp; LS</v>
      </c>
      <c r="AK504" s="1059">
        <f t="shared" si="1098"/>
        <v>0</v>
      </c>
      <c r="AL504" s="1014">
        <v>2</v>
      </c>
      <c r="AM504" s="1015" t="str">
        <f t="shared" si="1122"/>
        <v>BUKU PEMBANTU KAS TUNAI</v>
      </c>
      <c r="AN504" s="1016">
        <f t="shared" si="1099"/>
        <v>0</v>
      </c>
      <c r="AO504" s="1015">
        <f t="shared" si="1080"/>
        <v>2</v>
      </c>
      <c r="AP504" s="1015" t="str">
        <f t="shared" si="1123"/>
        <v>BUKU PEMBANTU KAS TUNAI</v>
      </c>
      <c r="AQ504" s="1017">
        <f t="shared" si="1155"/>
        <v>0</v>
      </c>
      <c r="AR504" s="979">
        <v>3</v>
      </c>
      <c r="AS504" s="980" t="str">
        <f t="shared" si="1124"/>
        <v>BUKU PEMBANTU BANK</v>
      </c>
      <c r="AT504" s="981">
        <f t="shared" si="1100"/>
        <v>0</v>
      </c>
      <c r="AU504" s="981">
        <f t="shared" si="1101"/>
        <v>0</v>
      </c>
      <c r="AV504" s="982">
        <f t="shared" si="1125"/>
        <v>0</v>
      </c>
      <c r="AW504" s="983">
        <f t="shared" si="1081"/>
        <v>3</v>
      </c>
      <c r="AX504" s="980" t="str">
        <f t="shared" si="1126"/>
        <v>BUKU PEMBANTU BANK</v>
      </c>
      <c r="AY504" s="984">
        <f t="shared" si="1102"/>
        <v>0</v>
      </c>
      <c r="AZ504" s="702">
        <v>4</v>
      </c>
      <c r="BA504" s="649" t="str">
        <f t="shared" si="1127"/>
        <v>BUKU PEMBANTU BPP</v>
      </c>
      <c r="BB504" s="651">
        <f t="shared" si="1156"/>
        <v>0</v>
      </c>
      <c r="BC504" s="650">
        <f t="shared" si="1082"/>
        <v>4</v>
      </c>
      <c r="BD504" s="649" t="str">
        <f t="shared" si="1128"/>
        <v>BUKU PEMBANTU BPP</v>
      </c>
      <c r="BE504" s="709">
        <f t="shared" si="1157"/>
        <v>0</v>
      </c>
      <c r="BF504" s="944">
        <v>5</v>
      </c>
      <c r="BG504" s="945" t="str">
        <f t="shared" si="1129"/>
        <v>BUKU PEMBANTU UANG PERSEDIAAN</v>
      </c>
      <c r="BH504" s="946">
        <f t="shared" si="1103"/>
        <v>0</v>
      </c>
      <c r="BI504" s="945">
        <f t="shared" si="1083"/>
        <v>5</v>
      </c>
      <c r="BJ504" s="947" t="str">
        <f t="shared" si="1130"/>
        <v>BUKU PEMBANTU UANG PERSEDIAAN</v>
      </c>
      <c r="BK504" s="948">
        <f t="shared" si="1158"/>
        <v>0</v>
      </c>
      <c r="BL504" s="909">
        <v>6</v>
      </c>
      <c r="BM504" s="910" t="str">
        <f t="shared" si="1131"/>
        <v>BUKU PEMBANTU LS BENDAHARA</v>
      </c>
      <c r="BN504" s="911">
        <f t="shared" si="1104"/>
        <v>0</v>
      </c>
      <c r="BO504" s="910">
        <f t="shared" si="1084"/>
        <v>6</v>
      </c>
      <c r="BP504" s="912" t="str">
        <f t="shared" si="1132"/>
        <v>BUKU PEMBANTU LS BENDAHARA</v>
      </c>
      <c r="BQ504" s="913">
        <f t="shared" si="1105"/>
        <v>0</v>
      </c>
      <c r="BR504" s="702">
        <v>7</v>
      </c>
      <c r="BS504" s="650" t="str">
        <f t="shared" si="1133"/>
        <v>BUKU PEMBANTU UANG MUKA PERJADIN</v>
      </c>
      <c r="BT504" s="651">
        <f t="shared" si="1106"/>
        <v>0</v>
      </c>
      <c r="BU504" s="650">
        <f t="shared" si="1085"/>
        <v>7</v>
      </c>
      <c r="BV504" s="649" t="str">
        <f t="shared" si="1134"/>
        <v>BUKU PEMBANTU UANG MUKA PERJADIN</v>
      </c>
      <c r="BW504" s="709">
        <f t="shared" si="1107"/>
        <v>0</v>
      </c>
      <c r="BX504" s="873">
        <v>8</v>
      </c>
      <c r="BY504" s="874" t="str">
        <f t="shared" si="1135"/>
        <v>BUKU PEMBANTU PAJAK UP</v>
      </c>
      <c r="BZ504" s="875">
        <f t="shared" si="1154"/>
        <v>0</v>
      </c>
      <c r="CA504" s="876">
        <f t="shared" si="1086"/>
        <v>8</v>
      </c>
      <c r="CB504" s="874" t="str">
        <f t="shared" si="1136"/>
        <v>BUKU PEMBANTU PAJAK UP</v>
      </c>
      <c r="CC504" s="877">
        <f t="shared" si="1159"/>
        <v>0</v>
      </c>
      <c r="CD504" s="805">
        <v>9</v>
      </c>
      <c r="CE504" s="806" t="str">
        <f t="shared" si="1137"/>
        <v>BUKU PEMBANTU BUNGA REKENING</v>
      </c>
      <c r="CF504" s="807">
        <f t="shared" si="1108"/>
        <v>0</v>
      </c>
      <c r="CG504" s="806">
        <f t="shared" si="1087"/>
        <v>9</v>
      </c>
      <c r="CH504" s="806" t="str">
        <f t="shared" si="1138"/>
        <v>BUKU PEMBANTU BUNGA REKENING</v>
      </c>
      <c r="CI504" s="808">
        <f t="shared" si="1109"/>
        <v>0</v>
      </c>
      <c r="CJ504" s="835">
        <v>10</v>
      </c>
      <c r="CK504" s="836" t="str">
        <f t="shared" si="1139"/>
        <v>BUKU PEMBANTU PAJAK UP &amp; LS</v>
      </c>
      <c r="CL504" s="837">
        <f t="shared" si="1140"/>
        <v>0</v>
      </c>
      <c r="CM504" s="836">
        <f t="shared" si="1088"/>
        <v>10</v>
      </c>
      <c r="CN504" s="836" t="str">
        <f t="shared" si="1141"/>
        <v>BUKU PEMBANTU PAJAK UP &amp; LS</v>
      </c>
      <c r="CO504" s="838">
        <f t="shared" si="1142"/>
        <v>0</v>
      </c>
      <c r="CP504" s="786">
        <f t="shared" si="1143"/>
        <v>0</v>
      </c>
      <c r="CQ504" s="787">
        <f t="shared" si="1144"/>
        <v>0</v>
      </c>
      <c r="CR504" s="782">
        <f t="shared" si="1145"/>
        <v>0</v>
      </c>
      <c r="CS504" s="733">
        <v>11</v>
      </c>
      <c r="CT504" s="734" t="str">
        <f t="shared" si="1146"/>
        <v>BUKU PENGESAHAN BELANJA</v>
      </c>
      <c r="CU504" s="735">
        <f t="shared" si="1147"/>
        <v>0</v>
      </c>
      <c r="CV504" s="734">
        <f t="shared" si="1089"/>
        <v>11</v>
      </c>
      <c r="CW504" s="736" t="str">
        <f t="shared" si="1148"/>
        <v>BUKU PENGESAHAN BELANJA</v>
      </c>
      <c r="CX504" s="737">
        <f t="shared" si="1149"/>
        <v>0</v>
      </c>
      <c r="CY504" s="769">
        <v>12</v>
      </c>
      <c r="CZ504" s="770" t="str">
        <f t="shared" si="1110"/>
        <v>BUKU PENGEMBALIAN BELANJA</v>
      </c>
      <c r="DA504" s="771">
        <f t="shared" si="1153"/>
        <v>0</v>
      </c>
      <c r="DB504" s="770">
        <f t="shared" si="1152"/>
        <v>12</v>
      </c>
      <c r="DC504" s="770" t="str">
        <f t="shared" si="1150"/>
        <v>BUKU PENGEMBALIAN BELANJA</v>
      </c>
      <c r="DD504" s="772">
        <f t="shared" si="1151"/>
        <v>0</v>
      </c>
    </row>
    <row r="505" spans="2:108" ht="11.25" customHeight="1" x14ac:dyDescent="0.2">
      <c r="B505" s="63"/>
      <c r="C505" s="690"/>
      <c r="D505" s="540"/>
      <c r="E505" s="650"/>
      <c r="F505" s="541"/>
      <c r="G505" s="649"/>
      <c r="H505" s="650"/>
      <c r="I505" s="542"/>
      <c r="J505" s="650"/>
      <c r="K505" s="650"/>
      <c r="L505" s="529"/>
      <c r="M505" s="543"/>
      <c r="N505" s="543"/>
      <c r="O505" s="651">
        <f t="shared" si="1111"/>
        <v>0</v>
      </c>
      <c r="P505" s="1090">
        <f t="shared" si="1112"/>
        <v>0</v>
      </c>
      <c r="Q505" s="641">
        <f t="shared" si="1090"/>
        <v>0</v>
      </c>
      <c r="R505" s="640">
        <v>1</v>
      </c>
      <c r="S505" s="640" t="str">
        <f t="shared" si="1091"/>
        <v>BUKU KAS UMUM</v>
      </c>
      <c r="T505" s="641">
        <f t="shared" si="1092"/>
        <v>0</v>
      </c>
      <c r="U505" s="641">
        <f t="shared" si="1093"/>
        <v>0</v>
      </c>
      <c r="V505" s="641">
        <f t="shared" si="1094"/>
        <v>0</v>
      </c>
      <c r="W505" s="1082">
        <f t="shared" si="1113"/>
        <v>0</v>
      </c>
      <c r="X505" s="641">
        <f t="shared" si="1095"/>
        <v>0</v>
      </c>
      <c r="Y505" s="640">
        <f t="shared" si="1114"/>
        <v>1</v>
      </c>
      <c r="Z505" s="640" t="str">
        <f t="shared" si="1096"/>
        <v>BUKU KAS UMUM</v>
      </c>
      <c r="AA505" s="1083">
        <f t="shared" si="1097"/>
        <v>0</v>
      </c>
      <c r="AB505" s="1055">
        <v>10</v>
      </c>
      <c r="AC505" s="1056" t="str">
        <f t="shared" si="1115"/>
        <v>BUKU PEMBANTU PAJAK UP &amp; LS</v>
      </c>
      <c r="AD505" s="1057">
        <f t="shared" si="1116"/>
        <v>0</v>
      </c>
      <c r="AE505" s="1057">
        <f t="shared" si="1117"/>
        <v>0</v>
      </c>
      <c r="AF505" s="1057">
        <f t="shared" si="1118"/>
        <v>0</v>
      </c>
      <c r="AG505" s="1057">
        <f t="shared" si="1119"/>
        <v>0</v>
      </c>
      <c r="AH505" s="1057">
        <f t="shared" si="1120"/>
        <v>0</v>
      </c>
      <c r="AI505" s="1058">
        <f t="shared" si="1079"/>
        <v>10</v>
      </c>
      <c r="AJ505" s="1058" t="str">
        <f t="shared" si="1121"/>
        <v>BUKU PEMBANTU PAJAK UP &amp; LS</v>
      </c>
      <c r="AK505" s="1059">
        <f t="shared" si="1098"/>
        <v>0</v>
      </c>
      <c r="AL505" s="1014">
        <v>2</v>
      </c>
      <c r="AM505" s="1015" t="str">
        <f t="shared" si="1122"/>
        <v>BUKU PEMBANTU KAS TUNAI</v>
      </c>
      <c r="AN505" s="1016">
        <f t="shared" si="1099"/>
        <v>0</v>
      </c>
      <c r="AO505" s="1015">
        <f t="shared" si="1080"/>
        <v>2</v>
      </c>
      <c r="AP505" s="1015" t="str">
        <f t="shared" si="1123"/>
        <v>BUKU PEMBANTU KAS TUNAI</v>
      </c>
      <c r="AQ505" s="1017">
        <f t="shared" si="1155"/>
        <v>0</v>
      </c>
      <c r="AR505" s="979">
        <v>3</v>
      </c>
      <c r="AS505" s="980" t="str">
        <f t="shared" si="1124"/>
        <v>BUKU PEMBANTU BANK</v>
      </c>
      <c r="AT505" s="981">
        <f t="shared" si="1100"/>
        <v>0</v>
      </c>
      <c r="AU505" s="981">
        <f t="shared" si="1101"/>
        <v>0</v>
      </c>
      <c r="AV505" s="982">
        <f t="shared" si="1125"/>
        <v>0</v>
      </c>
      <c r="AW505" s="983">
        <f t="shared" si="1081"/>
        <v>3</v>
      </c>
      <c r="AX505" s="980" t="str">
        <f t="shared" si="1126"/>
        <v>BUKU PEMBANTU BANK</v>
      </c>
      <c r="AY505" s="984">
        <f t="shared" si="1102"/>
        <v>0</v>
      </c>
      <c r="AZ505" s="702">
        <v>4</v>
      </c>
      <c r="BA505" s="649" t="str">
        <f t="shared" si="1127"/>
        <v>BUKU PEMBANTU BPP</v>
      </c>
      <c r="BB505" s="651">
        <f t="shared" si="1156"/>
        <v>0</v>
      </c>
      <c r="BC505" s="650">
        <f t="shared" si="1082"/>
        <v>4</v>
      </c>
      <c r="BD505" s="649" t="str">
        <f t="shared" si="1128"/>
        <v>BUKU PEMBANTU BPP</v>
      </c>
      <c r="BE505" s="709">
        <f t="shared" si="1157"/>
        <v>0</v>
      </c>
      <c r="BF505" s="944">
        <v>5</v>
      </c>
      <c r="BG505" s="945" t="str">
        <f t="shared" si="1129"/>
        <v>BUKU PEMBANTU UANG PERSEDIAAN</v>
      </c>
      <c r="BH505" s="946">
        <f t="shared" si="1103"/>
        <v>0</v>
      </c>
      <c r="BI505" s="945">
        <f t="shared" si="1083"/>
        <v>5</v>
      </c>
      <c r="BJ505" s="947" t="str">
        <f t="shared" si="1130"/>
        <v>BUKU PEMBANTU UANG PERSEDIAAN</v>
      </c>
      <c r="BK505" s="948">
        <f t="shared" si="1158"/>
        <v>0</v>
      </c>
      <c r="BL505" s="909">
        <v>6</v>
      </c>
      <c r="BM505" s="910" t="str">
        <f t="shared" si="1131"/>
        <v>BUKU PEMBANTU LS BENDAHARA</v>
      </c>
      <c r="BN505" s="911">
        <f t="shared" si="1104"/>
        <v>0</v>
      </c>
      <c r="BO505" s="910">
        <f t="shared" si="1084"/>
        <v>6</v>
      </c>
      <c r="BP505" s="912" t="str">
        <f t="shared" si="1132"/>
        <v>BUKU PEMBANTU LS BENDAHARA</v>
      </c>
      <c r="BQ505" s="913">
        <f t="shared" si="1105"/>
        <v>0</v>
      </c>
      <c r="BR505" s="702">
        <v>7</v>
      </c>
      <c r="BS505" s="650" t="str">
        <f t="shared" si="1133"/>
        <v>BUKU PEMBANTU UANG MUKA PERJADIN</v>
      </c>
      <c r="BT505" s="651">
        <f t="shared" si="1106"/>
        <v>0</v>
      </c>
      <c r="BU505" s="650">
        <f t="shared" si="1085"/>
        <v>7</v>
      </c>
      <c r="BV505" s="649" t="str">
        <f t="shared" si="1134"/>
        <v>BUKU PEMBANTU UANG MUKA PERJADIN</v>
      </c>
      <c r="BW505" s="709">
        <f t="shared" si="1107"/>
        <v>0</v>
      </c>
      <c r="BX505" s="873">
        <v>8</v>
      </c>
      <c r="BY505" s="874" t="str">
        <f t="shared" si="1135"/>
        <v>BUKU PEMBANTU PAJAK UP</v>
      </c>
      <c r="BZ505" s="875">
        <f t="shared" si="1154"/>
        <v>0</v>
      </c>
      <c r="CA505" s="876">
        <f t="shared" si="1086"/>
        <v>8</v>
      </c>
      <c r="CB505" s="874" t="str">
        <f t="shared" si="1136"/>
        <v>BUKU PEMBANTU PAJAK UP</v>
      </c>
      <c r="CC505" s="877">
        <f t="shared" si="1159"/>
        <v>0</v>
      </c>
      <c r="CD505" s="805">
        <v>9</v>
      </c>
      <c r="CE505" s="806" t="str">
        <f t="shared" si="1137"/>
        <v>BUKU PEMBANTU BUNGA REKENING</v>
      </c>
      <c r="CF505" s="807">
        <f t="shared" si="1108"/>
        <v>0</v>
      </c>
      <c r="CG505" s="806">
        <f t="shared" si="1087"/>
        <v>9</v>
      </c>
      <c r="CH505" s="806" t="str">
        <f t="shared" si="1138"/>
        <v>BUKU PEMBANTU BUNGA REKENING</v>
      </c>
      <c r="CI505" s="808">
        <f t="shared" si="1109"/>
        <v>0</v>
      </c>
      <c r="CJ505" s="835">
        <v>10</v>
      </c>
      <c r="CK505" s="836" t="str">
        <f t="shared" si="1139"/>
        <v>BUKU PEMBANTU PAJAK UP &amp; LS</v>
      </c>
      <c r="CL505" s="837">
        <f t="shared" si="1140"/>
        <v>0</v>
      </c>
      <c r="CM505" s="836">
        <f t="shared" si="1088"/>
        <v>10</v>
      </c>
      <c r="CN505" s="836" t="str">
        <f t="shared" si="1141"/>
        <v>BUKU PEMBANTU PAJAK UP &amp; LS</v>
      </c>
      <c r="CO505" s="838">
        <f t="shared" si="1142"/>
        <v>0</v>
      </c>
      <c r="CP505" s="786">
        <f t="shared" si="1143"/>
        <v>0</v>
      </c>
      <c r="CQ505" s="787">
        <f t="shared" si="1144"/>
        <v>0</v>
      </c>
      <c r="CR505" s="782">
        <f t="shared" si="1145"/>
        <v>0</v>
      </c>
      <c r="CS505" s="733">
        <v>11</v>
      </c>
      <c r="CT505" s="734" t="str">
        <f t="shared" si="1146"/>
        <v>BUKU PENGESAHAN BELANJA</v>
      </c>
      <c r="CU505" s="735">
        <f t="shared" si="1147"/>
        <v>0</v>
      </c>
      <c r="CV505" s="734">
        <f t="shared" si="1089"/>
        <v>11</v>
      </c>
      <c r="CW505" s="736" t="str">
        <f t="shared" si="1148"/>
        <v>BUKU PENGESAHAN BELANJA</v>
      </c>
      <c r="CX505" s="737">
        <f t="shared" si="1149"/>
        <v>0</v>
      </c>
      <c r="CY505" s="769">
        <v>12</v>
      </c>
      <c r="CZ505" s="770" t="str">
        <f t="shared" si="1110"/>
        <v>BUKU PENGEMBALIAN BELANJA</v>
      </c>
      <c r="DA505" s="771">
        <f t="shared" si="1153"/>
        <v>0</v>
      </c>
      <c r="DB505" s="770">
        <f t="shared" si="1152"/>
        <v>12</v>
      </c>
      <c r="DC505" s="770" t="str">
        <f t="shared" si="1150"/>
        <v>BUKU PENGEMBALIAN BELANJA</v>
      </c>
      <c r="DD505" s="772">
        <f t="shared" si="1151"/>
        <v>0</v>
      </c>
    </row>
    <row r="506" spans="2:108" ht="11.25" customHeight="1" x14ac:dyDescent="0.2">
      <c r="B506" s="63"/>
      <c r="C506" s="690"/>
      <c r="D506" s="540"/>
      <c r="E506" s="650"/>
      <c r="F506" s="541"/>
      <c r="G506" s="649"/>
      <c r="H506" s="650"/>
      <c r="I506" s="542"/>
      <c r="J506" s="650"/>
      <c r="K506" s="650"/>
      <c r="L506" s="529"/>
      <c r="M506" s="543"/>
      <c r="N506" s="543"/>
      <c r="O506" s="651">
        <f t="shared" si="1111"/>
        <v>0</v>
      </c>
      <c r="P506" s="1090">
        <f t="shared" si="1112"/>
        <v>0</v>
      </c>
      <c r="Q506" s="641">
        <f t="shared" si="1090"/>
        <v>0</v>
      </c>
      <c r="R506" s="640">
        <v>1</v>
      </c>
      <c r="S506" s="640" t="str">
        <f t="shared" si="1091"/>
        <v>BUKU KAS UMUM</v>
      </c>
      <c r="T506" s="641">
        <f t="shared" si="1092"/>
        <v>0</v>
      </c>
      <c r="U506" s="641">
        <f t="shared" si="1093"/>
        <v>0</v>
      </c>
      <c r="V506" s="641">
        <f t="shared" si="1094"/>
        <v>0</v>
      </c>
      <c r="W506" s="1082">
        <f t="shared" si="1113"/>
        <v>0</v>
      </c>
      <c r="X506" s="641">
        <f t="shared" si="1095"/>
        <v>0</v>
      </c>
      <c r="Y506" s="640">
        <f t="shared" si="1114"/>
        <v>1</v>
      </c>
      <c r="Z506" s="640" t="str">
        <f t="shared" si="1096"/>
        <v>BUKU KAS UMUM</v>
      </c>
      <c r="AA506" s="1083">
        <f t="shared" si="1097"/>
        <v>0</v>
      </c>
      <c r="AB506" s="1055">
        <v>10</v>
      </c>
      <c r="AC506" s="1056" t="str">
        <f t="shared" si="1115"/>
        <v>BUKU PEMBANTU PAJAK UP &amp; LS</v>
      </c>
      <c r="AD506" s="1057">
        <f t="shared" si="1116"/>
        <v>0</v>
      </c>
      <c r="AE506" s="1057">
        <f t="shared" si="1117"/>
        <v>0</v>
      </c>
      <c r="AF506" s="1057">
        <f t="shared" si="1118"/>
        <v>0</v>
      </c>
      <c r="AG506" s="1057">
        <f t="shared" si="1119"/>
        <v>0</v>
      </c>
      <c r="AH506" s="1057">
        <f t="shared" si="1120"/>
        <v>0</v>
      </c>
      <c r="AI506" s="1058">
        <f t="shared" si="1079"/>
        <v>10</v>
      </c>
      <c r="AJ506" s="1058" t="str">
        <f t="shared" si="1121"/>
        <v>BUKU PEMBANTU PAJAK UP &amp; LS</v>
      </c>
      <c r="AK506" s="1059">
        <f t="shared" si="1098"/>
        <v>0</v>
      </c>
      <c r="AL506" s="1014">
        <v>2</v>
      </c>
      <c r="AM506" s="1015" t="str">
        <f t="shared" si="1122"/>
        <v>BUKU PEMBANTU KAS TUNAI</v>
      </c>
      <c r="AN506" s="1016">
        <f t="shared" si="1099"/>
        <v>0</v>
      </c>
      <c r="AO506" s="1015">
        <f t="shared" si="1080"/>
        <v>2</v>
      </c>
      <c r="AP506" s="1015" t="str">
        <f t="shared" si="1123"/>
        <v>BUKU PEMBANTU KAS TUNAI</v>
      </c>
      <c r="AQ506" s="1017">
        <f t="shared" si="1155"/>
        <v>0</v>
      </c>
      <c r="AR506" s="979">
        <v>3</v>
      </c>
      <c r="AS506" s="980" t="str">
        <f t="shared" si="1124"/>
        <v>BUKU PEMBANTU BANK</v>
      </c>
      <c r="AT506" s="981">
        <f t="shared" si="1100"/>
        <v>0</v>
      </c>
      <c r="AU506" s="981">
        <f t="shared" si="1101"/>
        <v>0</v>
      </c>
      <c r="AV506" s="982">
        <f t="shared" si="1125"/>
        <v>0</v>
      </c>
      <c r="AW506" s="983">
        <f t="shared" si="1081"/>
        <v>3</v>
      </c>
      <c r="AX506" s="980" t="str">
        <f t="shared" si="1126"/>
        <v>BUKU PEMBANTU BANK</v>
      </c>
      <c r="AY506" s="984">
        <f t="shared" si="1102"/>
        <v>0</v>
      </c>
      <c r="AZ506" s="702">
        <v>4</v>
      </c>
      <c r="BA506" s="649" t="str">
        <f t="shared" si="1127"/>
        <v>BUKU PEMBANTU BPP</v>
      </c>
      <c r="BB506" s="651">
        <f t="shared" si="1156"/>
        <v>0</v>
      </c>
      <c r="BC506" s="650">
        <f t="shared" si="1082"/>
        <v>4</v>
      </c>
      <c r="BD506" s="649" t="str">
        <f t="shared" si="1128"/>
        <v>BUKU PEMBANTU BPP</v>
      </c>
      <c r="BE506" s="709">
        <f t="shared" si="1157"/>
        <v>0</v>
      </c>
      <c r="BF506" s="944">
        <v>5</v>
      </c>
      <c r="BG506" s="945" t="str">
        <f t="shared" si="1129"/>
        <v>BUKU PEMBANTU UANG PERSEDIAAN</v>
      </c>
      <c r="BH506" s="946">
        <f t="shared" si="1103"/>
        <v>0</v>
      </c>
      <c r="BI506" s="945">
        <f t="shared" si="1083"/>
        <v>5</v>
      </c>
      <c r="BJ506" s="947" t="str">
        <f t="shared" si="1130"/>
        <v>BUKU PEMBANTU UANG PERSEDIAAN</v>
      </c>
      <c r="BK506" s="948">
        <f t="shared" si="1158"/>
        <v>0</v>
      </c>
      <c r="BL506" s="909">
        <v>6</v>
      </c>
      <c r="BM506" s="910" t="str">
        <f t="shared" si="1131"/>
        <v>BUKU PEMBANTU LS BENDAHARA</v>
      </c>
      <c r="BN506" s="911">
        <f t="shared" si="1104"/>
        <v>0</v>
      </c>
      <c r="BO506" s="910">
        <f t="shared" si="1084"/>
        <v>6</v>
      </c>
      <c r="BP506" s="912" t="str">
        <f t="shared" si="1132"/>
        <v>BUKU PEMBANTU LS BENDAHARA</v>
      </c>
      <c r="BQ506" s="913">
        <f t="shared" si="1105"/>
        <v>0</v>
      </c>
      <c r="BR506" s="702">
        <v>7</v>
      </c>
      <c r="BS506" s="650" t="str">
        <f t="shared" si="1133"/>
        <v>BUKU PEMBANTU UANG MUKA PERJADIN</v>
      </c>
      <c r="BT506" s="651">
        <f t="shared" si="1106"/>
        <v>0</v>
      </c>
      <c r="BU506" s="650">
        <f t="shared" si="1085"/>
        <v>7</v>
      </c>
      <c r="BV506" s="649" t="str">
        <f t="shared" si="1134"/>
        <v>BUKU PEMBANTU UANG MUKA PERJADIN</v>
      </c>
      <c r="BW506" s="709">
        <f t="shared" si="1107"/>
        <v>0</v>
      </c>
      <c r="BX506" s="873">
        <v>8</v>
      </c>
      <c r="BY506" s="874" t="str">
        <f t="shared" si="1135"/>
        <v>BUKU PEMBANTU PAJAK UP</v>
      </c>
      <c r="BZ506" s="875">
        <f t="shared" si="1154"/>
        <v>0</v>
      </c>
      <c r="CA506" s="876">
        <f t="shared" si="1086"/>
        <v>8</v>
      </c>
      <c r="CB506" s="874" t="str">
        <f t="shared" si="1136"/>
        <v>BUKU PEMBANTU PAJAK UP</v>
      </c>
      <c r="CC506" s="877">
        <f t="shared" si="1159"/>
        <v>0</v>
      </c>
      <c r="CD506" s="805">
        <v>9</v>
      </c>
      <c r="CE506" s="806" t="str">
        <f t="shared" si="1137"/>
        <v>BUKU PEMBANTU BUNGA REKENING</v>
      </c>
      <c r="CF506" s="807">
        <f t="shared" si="1108"/>
        <v>0</v>
      </c>
      <c r="CG506" s="806">
        <f t="shared" si="1087"/>
        <v>9</v>
      </c>
      <c r="CH506" s="806" t="str">
        <f t="shared" si="1138"/>
        <v>BUKU PEMBANTU BUNGA REKENING</v>
      </c>
      <c r="CI506" s="808">
        <f t="shared" si="1109"/>
        <v>0</v>
      </c>
      <c r="CJ506" s="835">
        <v>10</v>
      </c>
      <c r="CK506" s="836" t="str">
        <f t="shared" si="1139"/>
        <v>BUKU PEMBANTU PAJAK UP &amp; LS</v>
      </c>
      <c r="CL506" s="837">
        <f t="shared" si="1140"/>
        <v>0</v>
      </c>
      <c r="CM506" s="836">
        <f t="shared" si="1088"/>
        <v>10</v>
      </c>
      <c r="CN506" s="836" t="str">
        <f t="shared" si="1141"/>
        <v>BUKU PEMBANTU PAJAK UP &amp; LS</v>
      </c>
      <c r="CO506" s="838">
        <f t="shared" si="1142"/>
        <v>0</v>
      </c>
      <c r="CP506" s="786">
        <f t="shared" si="1143"/>
        <v>0</v>
      </c>
      <c r="CQ506" s="787">
        <f t="shared" si="1144"/>
        <v>0</v>
      </c>
      <c r="CR506" s="782">
        <f t="shared" si="1145"/>
        <v>0</v>
      </c>
      <c r="CS506" s="733">
        <v>11</v>
      </c>
      <c r="CT506" s="734" t="str">
        <f t="shared" si="1146"/>
        <v>BUKU PENGESAHAN BELANJA</v>
      </c>
      <c r="CU506" s="735">
        <f t="shared" si="1147"/>
        <v>0</v>
      </c>
      <c r="CV506" s="734">
        <f t="shared" si="1089"/>
        <v>11</v>
      </c>
      <c r="CW506" s="736" t="str">
        <f t="shared" si="1148"/>
        <v>BUKU PENGESAHAN BELANJA</v>
      </c>
      <c r="CX506" s="737">
        <f t="shared" si="1149"/>
        <v>0</v>
      </c>
      <c r="CY506" s="769">
        <v>12</v>
      </c>
      <c r="CZ506" s="770" t="str">
        <f t="shared" si="1110"/>
        <v>BUKU PENGEMBALIAN BELANJA</v>
      </c>
      <c r="DA506" s="771">
        <f t="shared" si="1153"/>
        <v>0</v>
      </c>
      <c r="DB506" s="770">
        <f t="shared" si="1152"/>
        <v>12</v>
      </c>
      <c r="DC506" s="770" t="str">
        <f t="shared" si="1150"/>
        <v>BUKU PENGEMBALIAN BELANJA</v>
      </c>
      <c r="DD506" s="772">
        <f t="shared" si="1151"/>
        <v>0</v>
      </c>
    </row>
    <row r="507" spans="2:108" ht="11.25" customHeight="1" x14ac:dyDescent="0.2">
      <c r="B507" s="63"/>
      <c r="C507" s="690"/>
      <c r="D507" s="540"/>
      <c r="E507" s="650"/>
      <c r="F507" s="541"/>
      <c r="G507" s="649"/>
      <c r="H507" s="650"/>
      <c r="I507" s="542"/>
      <c r="J507" s="650"/>
      <c r="K507" s="650"/>
      <c r="L507" s="529"/>
      <c r="M507" s="543"/>
      <c r="N507" s="543"/>
      <c r="O507" s="651">
        <f t="shared" si="1111"/>
        <v>0</v>
      </c>
      <c r="P507" s="1090">
        <f t="shared" si="1112"/>
        <v>0</v>
      </c>
      <c r="Q507" s="641">
        <f t="shared" si="1090"/>
        <v>0</v>
      </c>
      <c r="R507" s="640">
        <v>1</v>
      </c>
      <c r="S507" s="640" t="str">
        <f t="shared" si="1091"/>
        <v>BUKU KAS UMUM</v>
      </c>
      <c r="T507" s="641">
        <f t="shared" si="1092"/>
        <v>0</v>
      </c>
      <c r="U507" s="641">
        <f t="shared" si="1093"/>
        <v>0</v>
      </c>
      <c r="V507" s="641">
        <f t="shared" si="1094"/>
        <v>0</v>
      </c>
      <c r="W507" s="1082">
        <f t="shared" si="1113"/>
        <v>0</v>
      </c>
      <c r="X507" s="641">
        <f t="shared" si="1095"/>
        <v>0</v>
      </c>
      <c r="Y507" s="640">
        <f t="shared" si="1114"/>
        <v>1</v>
      </c>
      <c r="Z507" s="640" t="str">
        <f t="shared" si="1096"/>
        <v>BUKU KAS UMUM</v>
      </c>
      <c r="AA507" s="1083">
        <f t="shared" si="1097"/>
        <v>0</v>
      </c>
      <c r="AB507" s="1055">
        <v>10</v>
      </c>
      <c r="AC507" s="1056" t="str">
        <f t="shared" si="1115"/>
        <v>BUKU PEMBANTU PAJAK UP &amp; LS</v>
      </c>
      <c r="AD507" s="1057">
        <f t="shared" si="1116"/>
        <v>0</v>
      </c>
      <c r="AE507" s="1057">
        <f t="shared" si="1117"/>
        <v>0</v>
      </c>
      <c r="AF507" s="1057">
        <f t="shared" si="1118"/>
        <v>0</v>
      </c>
      <c r="AG507" s="1057">
        <f t="shared" si="1119"/>
        <v>0</v>
      </c>
      <c r="AH507" s="1057">
        <f t="shared" si="1120"/>
        <v>0</v>
      </c>
      <c r="AI507" s="1058">
        <f t="shared" si="1079"/>
        <v>10</v>
      </c>
      <c r="AJ507" s="1058" t="str">
        <f t="shared" si="1121"/>
        <v>BUKU PEMBANTU PAJAK UP &amp; LS</v>
      </c>
      <c r="AK507" s="1059">
        <f t="shared" si="1098"/>
        <v>0</v>
      </c>
      <c r="AL507" s="1014">
        <v>2</v>
      </c>
      <c r="AM507" s="1015" t="str">
        <f t="shared" si="1122"/>
        <v>BUKU PEMBANTU KAS TUNAI</v>
      </c>
      <c r="AN507" s="1016">
        <f t="shared" si="1099"/>
        <v>0</v>
      </c>
      <c r="AO507" s="1015">
        <f t="shared" si="1080"/>
        <v>2</v>
      </c>
      <c r="AP507" s="1015" t="str">
        <f t="shared" si="1123"/>
        <v>BUKU PEMBANTU KAS TUNAI</v>
      </c>
      <c r="AQ507" s="1017">
        <f t="shared" si="1155"/>
        <v>0</v>
      </c>
      <c r="AR507" s="979">
        <v>3</v>
      </c>
      <c r="AS507" s="980" t="str">
        <f t="shared" si="1124"/>
        <v>BUKU PEMBANTU BANK</v>
      </c>
      <c r="AT507" s="981">
        <f t="shared" si="1100"/>
        <v>0</v>
      </c>
      <c r="AU507" s="981">
        <f t="shared" si="1101"/>
        <v>0</v>
      </c>
      <c r="AV507" s="982">
        <f t="shared" si="1125"/>
        <v>0</v>
      </c>
      <c r="AW507" s="983">
        <f t="shared" si="1081"/>
        <v>3</v>
      </c>
      <c r="AX507" s="980" t="str">
        <f t="shared" si="1126"/>
        <v>BUKU PEMBANTU BANK</v>
      </c>
      <c r="AY507" s="984">
        <f t="shared" si="1102"/>
        <v>0</v>
      </c>
      <c r="AZ507" s="702">
        <v>4</v>
      </c>
      <c r="BA507" s="649" t="str">
        <f t="shared" si="1127"/>
        <v>BUKU PEMBANTU BPP</v>
      </c>
      <c r="BB507" s="651">
        <f t="shared" si="1156"/>
        <v>0</v>
      </c>
      <c r="BC507" s="650">
        <f t="shared" si="1082"/>
        <v>4</v>
      </c>
      <c r="BD507" s="649" t="str">
        <f t="shared" si="1128"/>
        <v>BUKU PEMBANTU BPP</v>
      </c>
      <c r="BE507" s="709">
        <f t="shared" si="1157"/>
        <v>0</v>
      </c>
      <c r="BF507" s="944">
        <v>5</v>
      </c>
      <c r="BG507" s="945" t="str">
        <f t="shared" si="1129"/>
        <v>BUKU PEMBANTU UANG PERSEDIAAN</v>
      </c>
      <c r="BH507" s="946">
        <f t="shared" si="1103"/>
        <v>0</v>
      </c>
      <c r="BI507" s="945">
        <f t="shared" si="1083"/>
        <v>5</v>
      </c>
      <c r="BJ507" s="947" t="str">
        <f t="shared" si="1130"/>
        <v>BUKU PEMBANTU UANG PERSEDIAAN</v>
      </c>
      <c r="BK507" s="948">
        <f t="shared" si="1158"/>
        <v>0</v>
      </c>
      <c r="BL507" s="909">
        <v>6</v>
      </c>
      <c r="BM507" s="910" t="str">
        <f t="shared" si="1131"/>
        <v>BUKU PEMBANTU LS BENDAHARA</v>
      </c>
      <c r="BN507" s="911">
        <f t="shared" si="1104"/>
        <v>0</v>
      </c>
      <c r="BO507" s="910">
        <f t="shared" si="1084"/>
        <v>6</v>
      </c>
      <c r="BP507" s="912" t="str">
        <f t="shared" si="1132"/>
        <v>BUKU PEMBANTU LS BENDAHARA</v>
      </c>
      <c r="BQ507" s="913">
        <f t="shared" si="1105"/>
        <v>0</v>
      </c>
      <c r="BR507" s="702">
        <v>7</v>
      </c>
      <c r="BS507" s="650" t="str">
        <f t="shared" si="1133"/>
        <v>BUKU PEMBANTU UANG MUKA PERJADIN</v>
      </c>
      <c r="BT507" s="651">
        <f t="shared" si="1106"/>
        <v>0</v>
      </c>
      <c r="BU507" s="650">
        <f t="shared" si="1085"/>
        <v>7</v>
      </c>
      <c r="BV507" s="649" t="str">
        <f t="shared" si="1134"/>
        <v>BUKU PEMBANTU UANG MUKA PERJADIN</v>
      </c>
      <c r="BW507" s="709">
        <f t="shared" si="1107"/>
        <v>0</v>
      </c>
      <c r="BX507" s="873">
        <v>8</v>
      </c>
      <c r="BY507" s="874" t="str">
        <f t="shared" si="1135"/>
        <v>BUKU PEMBANTU PAJAK UP</v>
      </c>
      <c r="BZ507" s="875">
        <f t="shared" si="1154"/>
        <v>0</v>
      </c>
      <c r="CA507" s="876">
        <f t="shared" si="1086"/>
        <v>8</v>
      </c>
      <c r="CB507" s="874" t="str">
        <f t="shared" si="1136"/>
        <v>BUKU PEMBANTU PAJAK UP</v>
      </c>
      <c r="CC507" s="877">
        <f t="shared" si="1159"/>
        <v>0</v>
      </c>
      <c r="CD507" s="805">
        <v>9</v>
      </c>
      <c r="CE507" s="806" t="str">
        <f t="shared" si="1137"/>
        <v>BUKU PEMBANTU BUNGA REKENING</v>
      </c>
      <c r="CF507" s="807">
        <f t="shared" si="1108"/>
        <v>0</v>
      </c>
      <c r="CG507" s="806">
        <f t="shared" si="1087"/>
        <v>9</v>
      </c>
      <c r="CH507" s="806" t="str">
        <f t="shared" si="1138"/>
        <v>BUKU PEMBANTU BUNGA REKENING</v>
      </c>
      <c r="CI507" s="808">
        <f t="shared" si="1109"/>
        <v>0</v>
      </c>
      <c r="CJ507" s="835">
        <v>10</v>
      </c>
      <c r="CK507" s="836" t="str">
        <f t="shared" si="1139"/>
        <v>BUKU PEMBANTU PAJAK UP &amp; LS</v>
      </c>
      <c r="CL507" s="837">
        <f t="shared" si="1140"/>
        <v>0</v>
      </c>
      <c r="CM507" s="836">
        <f t="shared" si="1088"/>
        <v>10</v>
      </c>
      <c r="CN507" s="836" t="str">
        <f t="shared" si="1141"/>
        <v>BUKU PEMBANTU PAJAK UP &amp; LS</v>
      </c>
      <c r="CO507" s="838">
        <f t="shared" si="1142"/>
        <v>0</v>
      </c>
      <c r="CP507" s="786">
        <f t="shared" si="1143"/>
        <v>0</v>
      </c>
      <c r="CQ507" s="787">
        <f t="shared" si="1144"/>
        <v>0</v>
      </c>
      <c r="CR507" s="782">
        <f t="shared" si="1145"/>
        <v>0</v>
      </c>
      <c r="CS507" s="733">
        <v>11</v>
      </c>
      <c r="CT507" s="734" t="str">
        <f t="shared" si="1146"/>
        <v>BUKU PENGESAHAN BELANJA</v>
      </c>
      <c r="CU507" s="735">
        <f t="shared" si="1147"/>
        <v>0</v>
      </c>
      <c r="CV507" s="734">
        <f t="shared" si="1089"/>
        <v>11</v>
      </c>
      <c r="CW507" s="736" t="str">
        <f t="shared" si="1148"/>
        <v>BUKU PENGESAHAN BELANJA</v>
      </c>
      <c r="CX507" s="737">
        <f t="shared" si="1149"/>
        <v>0</v>
      </c>
      <c r="CY507" s="769">
        <v>12</v>
      </c>
      <c r="CZ507" s="770" t="str">
        <f t="shared" si="1110"/>
        <v>BUKU PENGEMBALIAN BELANJA</v>
      </c>
      <c r="DA507" s="771">
        <f t="shared" si="1153"/>
        <v>0</v>
      </c>
      <c r="DB507" s="770">
        <f t="shared" si="1152"/>
        <v>12</v>
      </c>
      <c r="DC507" s="770" t="str">
        <f t="shared" si="1150"/>
        <v>BUKU PENGEMBALIAN BELANJA</v>
      </c>
      <c r="DD507" s="772">
        <f t="shared" si="1151"/>
        <v>0</v>
      </c>
    </row>
    <row r="508" spans="2:108" ht="11.25" customHeight="1" x14ac:dyDescent="0.2">
      <c r="B508" s="63"/>
      <c r="C508" s="690"/>
      <c r="D508" s="540"/>
      <c r="E508" s="650"/>
      <c r="F508" s="541"/>
      <c r="G508" s="649"/>
      <c r="H508" s="650"/>
      <c r="I508" s="542"/>
      <c r="J508" s="650"/>
      <c r="K508" s="650"/>
      <c r="L508" s="529"/>
      <c r="M508" s="543"/>
      <c r="N508" s="543"/>
      <c r="O508" s="651">
        <f t="shared" si="1111"/>
        <v>0</v>
      </c>
      <c r="P508" s="1090">
        <f t="shared" si="1112"/>
        <v>0</v>
      </c>
      <c r="Q508" s="641">
        <f t="shared" si="1090"/>
        <v>0</v>
      </c>
      <c r="R508" s="640">
        <v>1</v>
      </c>
      <c r="S508" s="640" t="str">
        <f t="shared" si="1091"/>
        <v>BUKU KAS UMUM</v>
      </c>
      <c r="T508" s="641">
        <f t="shared" si="1092"/>
        <v>0</v>
      </c>
      <c r="U508" s="641">
        <f t="shared" si="1093"/>
        <v>0</v>
      </c>
      <c r="V508" s="641">
        <f t="shared" si="1094"/>
        <v>0</v>
      </c>
      <c r="W508" s="1082">
        <f t="shared" si="1113"/>
        <v>0</v>
      </c>
      <c r="X508" s="641">
        <f t="shared" si="1095"/>
        <v>0</v>
      </c>
      <c r="Y508" s="640">
        <f t="shared" si="1114"/>
        <v>1</v>
      </c>
      <c r="Z508" s="640" t="str">
        <f t="shared" si="1096"/>
        <v>BUKU KAS UMUM</v>
      </c>
      <c r="AA508" s="1083">
        <f t="shared" si="1097"/>
        <v>0</v>
      </c>
      <c r="AB508" s="1055">
        <v>10</v>
      </c>
      <c r="AC508" s="1056" t="str">
        <f t="shared" si="1115"/>
        <v>BUKU PEMBANTU PAJAK UP &amp; LS</v>
      </c>
      <c r="AD508" s="1057">
        <f t="shared" si="1116"/>
        <v>0</v>
      </c>
      <c r="AE508" s="1057">
        <f t="shared" si="1117"/>
        <v>0</v>
      </c>
      <c r="AF508" s="1057">
        <f t="shared" si="1118"/>
        <v>0</v>
      </c>
      <c r="AG508" s="1057">
        <f t="shared" si="1119"/>
        <v>0</v>
      </c>
      <c r="AH508" s="1057">
        <f t="shared" si="1120"/>
        <v>0</v>
      </c>
      <c r="AI508" s="1058">
        <f t="shared" si="1079"/>
        <v>10</v>
      </c>
      <c r="AJ508" s="1058" t="str">
        <f t="shared" si="1121"/>
        <v>BUKU PEMBANTU PAJAK UP &amp; LS</v>
      </c>
      <c r="AK508" s="1059">
        <f t="shared" si="1098"/>
        <v>0</v>
      </c>
      <c r="AL508" s="1014">
        <v>2</v>
      </c>
      <c r="AM508" s="1015" t="str">
        <f t="shared" si="1122"/>
        <v>BUKU PEMBANTU KAS TUNAI</v>
      </c>
      <c r="AN508" s="1016">
        <f t="shared" si="1099"/>
        <v>0</v>
      </c>
      <c r="AO508" s="1015">
        <f t="shared" si="1080"/>
        <v>2</v>
      </c>
      <c r="AP508" s="1015" t="str">
        <f t="shared" si="1123"/>
        <v>BUKU PEMBANTU KAS TUNAI</v>
      </c>
      <c r="AQ508" s="1017">
        <f t="shared" si="1155"/>
        <v>0</v>
      </c>
      <c r="AR508" s="979">
        <v>3</v>
      </c>
      <c r="AS508" s="980" t="str">
        <f t="shared" si="1124"/>
        <v>BUKU PEMBANTU BANK</v>
      </c>
      <c r="AT508" s="981">
        <f t="shared" si="1100"/>
        <v>0</v>
      </c>
      <c r="AU508" s="981">
        <f t="shared" si="1101"/>
        <v>0</v>
      </c>
      <c r="AV508" s="982">
        <f t="shared" si="1125"/>
        <v>0</v>
      </c>
      <c r="AW508" s="983">
        <f t="shared" si="1081"/>
        <v>3</v>
      </c>
      <c r="AX508" s="980" t="str">
        <f t="shared" si="1126"/>
        <v>BUKU PEMBANTU BANK</v>
      </c>
      <c r="AY508" s="984">
        <f t="shared" si="1102"/>
        <v>0</v>
      </c>
      <c r="AZ508" s="702">
        <v>4</v>
      </c>
      <c r="BA508" s="649" t="str">
        <f t="shared" si="1127"/>
        <v>BUKU PEMBANTU BPP</v>
      </c>
      <c r="BB508" s="651">
        <f t="shared" si="1156"/>
        <v>0</v>
      </c>
      <c r="BC508" s="650">
        <f t="shared" si="1082"/>
        <v>4</v>
      </c>
      <c r="BD508" s="649" t="str">
        <f t="shared" si="1128"/>
        <v>BUKU PEMBANTU BPP</v>
      </c>
      <c r="BE508" s="709">
        <f t="shared" si="1157"/>
        <v>0</v>
      </c>
      <c r="BF508" s="944">
        <v>5</v>
      </c>
      <c r="BG508" s="945" t="str">
        <f t="shared" si="1129"/>
        <v>BUKU PEMBANTU UANG PERSEDIAAN</v>
      </c>
      <c r="BH508" s="946">
        <f t="shared" si="1103"/>
        <v>0</v>
      </c>
      <c r="BI508" s="945">
        <f t="shared" si="1083"/>
        <v>5</v>
      </c>
      <c r="BJ508" s="947" t="str">
        <f t="shared" si="1130"/>
        <v>BUKU PEMBANTU UANG PERSEDIAAN</v>
      </c>
      <c r="BK508" s="948">
        <f t="shared" si="1158"/>
        <v>0</v>
      </c>
      <c r="BL508" s="909">
        <v>6</v>
      </c>
      <c r="BM508" s="910" t="str">
        <f t="shared" si="1131"/>
        <v>BUKU PEMBANTU LS BENDAHARA</v>
      </c>
      <c r="BN508" s="911">
        <f t="shared" si="1104"/>
        <v>0</v>
      </c>
      <c r="BO508" s="910">
        <f t="shared" si="1084"/>
        <v>6</v>
      </c>
      <c r="BP508" s="912" t="str">
        <f t="shared" si="1132"/>
        <v>BUKU PEMBANTU LS BENDAHARA</v>
      </c>
      <c r="BQ508" s="913">
        <f t="shared" si="1105"/>
        <v>0</v>
      </c>
      <c r="BR508" s="702">
        <v>7</v>
      </c>
      <c r="BS508" s="650" t="str">
        <f t="shared" si="1133"/>
        <v>BUKU PEMBANTU UANG MUKA PERJADIN</v>
      </c>
      <c r="BT508" s="651">
        <f t="shared" si="1106"/>
        <v>0</v>
      </c>
      <c r="BU508" s="650">
        <f t="shared" si="1085"/>
        <v>7</v>
      </c>
      <c r="BV508" s="649" t="str">
        <f t="shared" si="1134"/>
        <v>BUKU PEMBANTU UANG MUKA PERJADIN</v>
      </c>
      <c r="BW508" s="709">
        <f t="shared" si="1107"/>
        <v>0</v>
      </c>
      <c r="BX508" s="873">
        <v>8</v>
      </c>
      <c r="BY508" s="874" t="str">
        <f t="shared" si="1135"/>
        <v>BUKU PEMBANTU PAJAK UP</v>
      </c>
      <c r="BZ508" s="875">
        <f t="shared" si="1154"/>
        <v>0</v>
      </c>
      <c r="CA508" s="876">
        <f t="shared" si="1086"/>
        <v>8</v>
      </c>
      <c r="CB508" s="874" t="str">
        <f t="shared" si="1136"/>
        <v>BUKU PEMBANTU PAJAK UP</v>
      </c>
      <c r="CC508" s="877">
        <f t="shared" si="1159"/>
        <v>0</v>
      </c>
      <c r="CD508" s="805">
        <v>9</v>
      </c>
      <c r="CE508" s="806" t="str">
        <f t="shared" si="1137"/>
        <v>BUKU PEMBANTU BUNGA REKENING</v>
      </c>
      <c r="CF508" s="807">
        <f t="shared" si="1108"/>
        <v>0</v>
      </c>
      <c r="CG508" s="806">
        <f t="shared" si="1087"/>
        <v>9</v>
      </c>
      <c r="CH508" s="806" t="str">
        <f t="shared" si="1138"/>
        <v>BUKU PEMBANTU BUNGA REKENING</v>
      </c>
      <c r="CI508" s="808">
        <f t="shared" si="1109"/>
        <v>0</v>
      </c>
      <c r="CJ508" s="835">
        <v>10</v>
      </c>
      <c r="CK508" s="836" t="str">
        <f t="shared" si="1139"/>
        <v>BUKU PEMBANTU PAJAK UP &amp; LS</v>
      </c>
      <c r="CL508" s="837">
        <f t="shared" si="1140"/>
        <v>0</v>
      </c>
      <c r="CM508" s="836">
        <f t="shared" si="1088"/>
        <v>10</v>
      </c>
      <c r="CN508" s="836" t="str">
        <f t="shared" si="1141"/>
        <v>BUKU PEMBANTU PAJAK UP &amp; LS</v>
      </c>
      <c r="CO508" s="838">
        <f t="shared" si="1142"/>
        <v>0</v>
      </c>
      <c r="CP508" s="786">
        <f t="shared" si="1143"/>
        <v>0</v>
      </c>
      <c r="CQ508" s="787">
        <f t="shared" si="1144"/>
        <v>0</v>
      </c>
      <c r="CR508" s="782">
        <f t="shared" si="1145"/>
        <v>0</v>
      </c>
      <c r="CS508" s="733">
        <v>11</v>
      </c>
      <c r="CT508" s="734" t="str">
        <f t="shared" si="1146"/>
        <v>BUKU PENGESAHAN BELANJA</v>
      </c>
      <c r="CU508" s="735">
        <f t="shared" si="1147"/>
        <v>0</v>
      </c>
      <c r="CV508" s="734">
        <f t="shared" si="1089"/>
        <v>11</v>
      </c>
      <c r="CW508" s="736" t="str">
        <f t="shared" si="1148"/>
        <v>BUKU PENGESAHAN BELANJA</v>
      </c>
      <c r="CX508" s="737">
        <f t="shared" si="1149"/>
        <v>0</v>
      </c>
      <c r="CY508" s="769">
        <v>12</v>
      </c>
      <c r="CZ508" s="770" t="str">
        <f t="shared" si="1110"/>
        <v>BUKU PENGEMBALIAN BELANJA</v>
      </c>
      <c r="DA508" s="771">
        <f t="shared" si="1153"/>
        <v>0</v>
      </c>
      <c r="DB508" s="770">
        <f t="shared" si="1152"/>
        <v>12</v>
      </c>
      <c r="DC508" s="770" t="str">
        <f t="shared" si="1150"/>
        <v>BUKU PENGEMBALIAN BELANJA</v>
      </c>
      <c r="DD508" s="772">
        <f t="shared" si="1151"/>
        <v>0</v>
      </c>
    </row>
    <row r="509" spans="2:108" ht="11.25" customHeight="1" x14ac:dyDescent="0.2">
      <c r="B509" s="63"/>
      <c r="C509" s="690"/>
      <c r="D509" s="540"/>
      <c r="E509" s="650"/>
      <c r="F509" s="541"/>
      <c r="G509" s="649"/>
      <c r="H509" s="650"/>
      <c r="I509" s="542"/>
      <c r="J509" s="650"/>
      <c r="K509" s="650"/>
      <c r="L509" s="529"/>
      <c r="M509" s="543"/>
      <c r="N509" s="543"/>
      <c r="O509" s="651">
        <f t="shared" si="1111"/>
        <v>0</v>
      </c>
      <c r="P509" s="1090">
        <f t="shared" si="1112"/>
        <v>0</v>
      </c>
      <c r="Q509" s="641">
        <f t="shared" si="1090"/>
        <v>0</v>
      </c>
      <c r="R509" s="640">
        <v>1</v>
      </c>
      <c r="S509" s="640" t="str">
        <f t="shared" si="1091"/>
        <v>BUKU KAS UMUM</v>
      </c>
      <c r="T509" s="641">
        <f t="shared" si="1092"/>
        <v>0</v>
      </c>
      <c r="U509" s="641">
        <f t="shared" si="1093"/>
        <v>0</v>
      </c>
      <c r="V509" s="641">
        <f t="shared" si="1094"/>
        <v>0</v>
      </c>
      <c r="W509" s="1082">
        <f t="shared" si="1113"/>
        <v>0</v>
      </c>
      <c r="X509" s="641">
        <f t="shared" si="1095"/>
        <v>0</v>
      </c>
      <c r="Y509" s="640">
        <f t="shared" si="1114"/>
        <v>1</v>
      </c>
      <c r="Z509" s="640" t="str">
        <f t="shared" si="1096"/>
        <v>BUKU KAS UMUM</v>
      </c>
      <c r="AA509" s="1083">
        <f t="shared" si="1097"/>
        <v>0</v>
      </c>
      <c r="AB509" s="1055">
        <v>10</v>
      </c>
      <c r="AC509" s="1056" t="str">
        <f t="shared" si="1115"/>
        <v>BUKU PEMBANTU PAJAK UP &amp; LS</v>
      </c>
      <c r="AD509" s="1057">
        <f t="shared" si="1116"/>
        <v>0</v>
      </c>
      <c r="AE509" s="1057">
        <f t="shared" si="1117"/>
        <v>0</v>
      </c>
      <c r="AF509" s="1057">
        <f t="shared" si="1118"/>
        <v>0</v>
      </c>
      <c r="AG509" s="1057">
        <f t="shared" si="1119"/>
        <v>0</v>
      </c>
      <c r="AH509" s="1057">
        <f t="shared" si="1120"/>
        <v>0</v>
      </c>
      <c r="AI509" s="1058">
        <f t="shared" si="1079"/>
        <v>10</v>
      </c>
      <c r="AJ509" s="1058" t="str">
        <f t="shared" si="1121"/>
        <v>BUKU PEMBANTU PAJAK UP &amp; LS</v>
      </c>
      <c r="AK509" s="1059">
        <f t="shared" si="1098"/>
        <v>0</v>
      </c>
      <c r="AL509" s="1014">
        <v>2</v>
      </c>
      <c r="AM509" s="1015" t="str">
        <f t="shared" si="1122"/>
        <v>BUKU PEMBANTU KAS TUNAI</v>
      </c>
      <c r="AN509" s="1016">
        <f t="shared" si="1099"/>
        <v>0</v>
      </c>
      <c r="AO509" s="1015">
        <f t="shared" si="1080"/>
        <v>2</v>
      </c>
      <c r="AP509" s="1015" t="str">
        <f t="shared" si="1123"/>
        <v>BUKU PEMBANTU KAS TUNAI</v>
      </c>
      <c r="AQ509" s="1017">
        <f t="shared" si="1155"/>
        <v>0</v>
      </c>
      <c r="AR509" s="979">
        <v>3</v>
      </c>
      <c r="AS509" s="980" t="str">
        <f t="shared" si="1124"/>
        <v>BUKU PEMBANTU BANK</v>
      </c>
      <c r="AT509" s="981">
        <f t="shared" si="1100"/>
        <v>0</v>
      </c>
      <c r="AU509" s="981">
        <f t="shared" si="1101"/>
        <v>0</v>
      </c>
      <c r="AV509" s="982">
        <f t="shared" si="1125"/>
        <v>0</v>
      </c>
      <c r="AW509" s="983">
        <f t="shared" si="1081"/>
        <v>3</v>
      </c>
      <c r="AX509" s="980" t="str">
        <f t="shared" si="1126"/>
        <v>BUKU PEMBANTU BANK</v>
      </c>
      <c r="AY509" s="984">
        <f t="shared" si="1102"/>
        <v>0</v>
      </c>
      <c r="AZ509" s="702">
        <v>4</v>
      </c>
      <c r="BA509" s="649" t="str">
        <f t="shared" si="1127"/>
        <v>BUKU PEMBANTU BPP</v>
      </c>
      <c r="BB509" s="651">
        <f t="shared" si="1156"/>
        <v>0</v>
      </c>
      <c r="BC509" s="650">
        <f t="shared" si="1082"/>
        <v>4</v>
      </c>
      <c r="BD509" s="649" t="str">
        <f t="shared" si="1128"/>
        <v>BUKU PEMBANTU BPP</v>
      </c>
      <c r="BE509" s="709">
        <f t="shared" si="1157"/>
        <v>0</v>
      </c>
      <c r="BF509" s="944">
        <v>5</v>
      </c>
      <c r="BG509" s="945" t="str">
        <f t="shared" si="1129"/>
        <v>BUKU PEMBANTU UANG PERSEDIAAN</v>
      </c>
      <c r="BH509" s="946">
        <f t="shared" si="1103"/>
        <v>0</v>
      </c>
      <c r="BI509" s="945">
        <f t="shared" si="1083"/>
        <v>5</v>
      </c>
      <c r="BJ509" s="947" t="str">
        <f t="shared" si="1130"/>
        <v>BUKU PEMBANTU UANG PERSEDIAAN</v>
      </c>
      <c r="BK509" s="948">
        <f t="shared" si="1158"/>
        <v>0</v>
      </c>
      <c r="BL509" s="909">
        <v>6</v>
      </c>
      <c r="BM509" s="910" t="str">
        <f t="shared" si="1131"/>
        <v>BUKU PEMBANTU LS BENDAHARA</v>
      </c>
      <c r="BN509" s="911">
        <f t="shared" si="1104"/>
        <v>0</v>
      </c>
      <c r="BO509" s="910">
        <f t="shared" si="1084"/>
        <v>6</v>
      </c>
      <c r="BP509" s="912" t="str">
        <f t="shared" si="1132"/>
        <v>BUKU PEMBANTU LS BENDAHARA</v>
      </c>
      <c r="BQ509" s="913">
        <f t="shared" si="1105"/>
        <v>0</v>
      </c>
      <c r="BR509" s="702">
        <v>7</v>
      </c>
      <c r="BS509" s="650" t="str">
        <f t="shared" si="1133"/>
        <v>BUKU PEMBANTU UANG MUKA PERJADIN</v>
      </c>
      <c r="BT509" s="651">
        <f t="shared" si="1106"/>
        <v>0</v>
      </c>
      <c r="BU509" s="650">
        <f t="shared" si="1085"/>
        <v>7</v>
      </c>
      <c r="BV509" s="649" t="str">
        <f t="shared" si="1134"/>
        <v>BUKU PEMBANTU UANG MUKA PERJADIN</v>
      </c>
      <c r="BW509" s="709">
        <f t="shared" si="1107"/>
        <v>0</v>
      </c>
      <c r="BX509" s="873">
        <v>8</v>
      </c>
      <c r="BY509" s="874" t="str">
        <f t="shared" si="1135"/>
        <v>BUKU PEMBANTU PAJAK UP</v>
      </c>
      <c r="BZ509" s="875">
        <f t="shared" si="1154"/>
        <v>0</v>
      </c>
      <c r="CA509" s="876">
        <f t="shared" si="1086"/>
        <v>8</v>
      </c>
      <c r="CB509" s="874" t="str">
        <f t="shared" si="1136"/>
        <v>BUKU PEMBANTU PAJAK UP</v>
      </c>
      <c r="CC509" s="877">
        <f t="shared" si="1159"/>
        <v>0</v>
      </c>
      <c r="CD509" s="805">
        <v>9</v>
      </c>
      <c r="CE509" s="806" t="str">
        <f t="shared" si="1137"/>
        <v>BUKU PEMBANTU BUNGA REKENING</v>
      </c>
      <c r="CF509" s="807">
        <f t="shared" si="1108"/>
        <v>0</v>
      </c>
      <c r="CG509" s="806">
        <f t="shared" si="1087"/>
        <v>9</v>
      </c>
      <c r="CH509" s="806" t="str">
        <f t="shared" si="1138"/>
        <v>BUKU PEMBANTU BUNGA REKENING</v>
      </c>
      <c r="CI509" s="808">
        <f t="shared" si="1109"/>
        <v>0</v>
      </c>
      <c r="CJ509" s="835">
        <v>10</v>
      </c>
      <c r="CK509" s="836" t="str">
        <f t="shared" si="1139"/>
        <v>BUKU PEMBANTU PAJAK UP &amp; LS</v>
      </c>
      <c r="CL509" s="837">
        <f t="shared" si="1140"/>
        <v>0</v>
      </c>
      <c r="CM509" s="836">
        <f t="shared" si="1088"/>
        <v>10</v>
      </c>
      <c r="CN509" s="836" t="str">
        <f t="shared" si="1141"/>
        <v>BUKU PEMBANTU PAJAK UP &amp; LS</v>
      </c>
      <c r="CO509" s="838">
        <f t="shared" si="1142"/>
        <v>0</v>
      </c>
      <c r="CP509" s="786">
        <f t="shared" si="1143"/>
        <v>0</v>
      </c>
      <c r="CQ509" s="787">
        <f t="shared" si="1144"/>
        <v>0</v>
      </c>
      <c r="CR509" s="782">
        <f t="shared" si="1145"/>
        <v>0</v>
      </c>
      <c r="CS509" s="733">
        <v>11</v>
      </c>
      <c r="CT509" s="734" t="str">
        <f t="shared" si="1146"/>
        <v>BUKU PENGESAHAN BELANJA</v>
      </c>
      <c r="CU509" s="735">
        <f t="shared" si="1147"/>
        <v>0</v>
      </c>
      <c r="CV509" s="734">
        <f t="shared" si="1089"/>
        <v>11</v>
      </c>
      <c r="CW509" s="736" t="str">
        <f t="shared" si="1148"/>
        <v>BUKU PENGESAHAN BELANJA</v>
      </c>
      <c r="CX509" s="737">
        <f t="shared" si="1149"/>
        <v>0</v>
      </c>
      <c r="CY509" s="769">
        <v>12</v>
      </c>
      <c r="CZ509" s="770" t="str">
        <f t="shared" si="1110"/>
        <v>BUKU PENGEMBALIAN BELANJA</v>
      </c>
      <c r="DA509" s="771">
        <f t="shared" si="1153"/>
        <v>0</v>
      </c>
      <c r="DB509" s="770">
        <f t="shared" si="1152"/>
        <v>12</v>
      </c>
      <c r="DC509" s="770" t="str">
        <f t="shared" si="1150"/>
        <v>BUKU PENGEMBALIAN BELANJA</v>
      </c>
      <c r="DD509" s="772">
        <f t="shared" si="1151"/>
        <v>0</v>
      </c>
    </row>
    <row r="510" spans="2:108" ht="11.25" customHeight="1" x14ac:dyDescent="0.2">
      <c r="B510" s="63"/>
      <c r="C510" s="690"/>
      <c r="D510" s="540"/>
      <c r="E510" s="650"/>
      <c r="F510" s="541"/>
      <c r="G510" s="649"/>
      <c r="H510" s="650"/>
      <c r="I510" s="542"/>
      <c r="J510" s="650"/>
      <c r="K510" s="650"/>
      <c r="L510" s="529"/>
      <c r="M510" s="543"/>
      <c r="N510" s="543"/>
      <c r="O510" s="651">
        <f t="shared" si="1111"/>
        <v>0</v>
      </c>
      <c r="P510" s="1090">
        <f t="shared" si="1112"/>
        <v>0</v>
      </c>
      <c r="Q510" s="641">
        <f t="shared" si="1090"/>
        <v>0</v>
      </c>
      <c r="R510" s="640">
        <v>1</v>
      </c>
      <c r="S510" s="640" t="str">
        <f t="shared" si="1091"/>
        <v>BUKU KAS UMUM</v>
      </c>
      <c r="T510" s="641">
        <f t="shared" si="1092"/>
        <v>0</v>
      </c>
      <c r="U510" s="641">
        <f t="shared" si="1093"/>
        <v>0</v>
      </c>
      <c r="V510" s="641">
        <f t="shared" si="1094"/>
        <v>0</v>
      </c>
      <c r="W510" s="1082">
        <f t="shared" si="1113"/>
        <v>0</v>
      </c>
      <c r="X510" s="641">
        <f t="shared" si="1095"/>
        <v>0</v>
      </c>
      <c r="Y510" s="640">
        <f t="shared" si="1114"/>
        <v>1</v>
      </c>
      <c r="Z510" s="640" t="str">
        <f t="shared" si="1096"/>
        <v>BUKU KAS UMUM</v>
      </c>
      <c r="AA510" s="1083">
        <f t="shared" si="1097"/>
        <v>0</v>
      </c>
      <c r="AB510" s="1055">
        <v>10</v>
      </c>
      <c r="AC510" s="1056" t="str">
        <f t="shared" si="1115"/>
        <v>BUKU PEMBANTU PAJAK UP &amp; LS</v>
      </c>
      <c r="AD510" s="1057">
        <f t="shared" si="1116"/>
        <v>0</v>
      </c>
      <c r="AE510" s="1057">
        <f t="shared" si="1117"/>
        <v>0</v>
      </c>
      <c r="AF510" s="1057">
        <f t="shared" si="1118"/>
        <v>0</v>
      </c>
      <c r="AG510" s="1057">
        <f t="shared" si="1119"/>
        <v>0</v>
      </c>
      <c r="AH510" s="1057">
        <f t="shared" si="1120"/>
        <v>0</v>
      </c>
      <c r="AI510" s="1058">
        <f t="shared" si="1079"/>
        <v>10</v>
      </c>
      <c r="AJ510" s="1058" t="str">
        <f t="shared" si="1121"/>
        <v>BUKU PEMBANTU PAJAK UP &amp; LS</v>
      </c>
      <c r="AK510" s="1059">
        <f t="shared" si="1098"/>
        <v>0</v>
      </c>
      <c r="AL510" s="1014">
        <v>2</v>
      </c>
      <c r="AM510" s="1015" t="str">
        <f t="shared" si="1122"/>
        <v>BUKU PEMBANTU KAS TUNAI</v>
      </c>
      <c r="AN510" s="1016">
        <f t="shared" si="1099"/>
        <v>0</v>
      </c>
      <c r="AO510" s="1015">
        <f t="shared" si="1080"/>
        <v>2</v>
      </c>
      <c r="AP510" s="1015" t="str">
        <f t="shared" si="1123"/>
        <v>BUKU PEMBANTU KAS TUNAI</v>
      </c>
      <c r="AQ510" s="1017">
        <f t="shared" si="1155"/>
        <v>0</v>
      </c>
      <c r="AR510" s="979">
        <v>3</v>
      </c>
      <c r="AS510" s="980" t="str">
        <f t="shared" si="1124"/>
        <v>BUKU PEMBANTU BANK</v>
      </c>
      <c r="AT510" s="981">
        <f t="shared" si="1100"/>
        <v>0</v>
      </c>
      <c r="AU510" s="981">
        <f t="shared" si="1101"/>
        <v>0</v>
      </c>
      <c r="AV510" s="982">
        <f t="shared" si="1125"/>
        <v>0</v>
      </c>
      <c r="AW510" s="983">
        <f t="shared" si="1081"/>
        <v>3</v>
      </c>
      <c r="AX510" s="980" t="str">
        <f t="shared" si="1126"/>
        <v>BUKU PEMBANTU BANK</v>
      </c>
      <c r="AY510" s="984">
        <f t="shared" si="1102"/>
        <v>0</v>
      </c>
      <c r="AZ510" s="702">
        <v>4</v>
      </c>
      <c r="BA510" s="649" t="str">
        <f t="shared" si="1127"/>
        <v>BUKU PEMBANTU BPP</v>
      </c>
      <c r="BB510" s="651">
        <f t="shared" si="1156"/>
        <v>0</v>
      </c>
      <c r="BC510" s="650">
        <f t="shared" si="1082"/>
        <v>4</v>
      </c>
      <c r="BD510" s="649" t="str">
        <f t="shared" si="1128"/>
        <v>BUKU PEMBANTU BPP</v>
      </c>
      <c r="BE510" s="709">
        <f t="shared" si="1157"/>
        <v>0</v>
      </c>
      <c r="BF510" s="944">
        <v>5</v>
      </c>
      <c r="BG510" s="945" t="str">
        <f t="shared" si="1129"/>
        <v>BUKU PEMBANTU UANG PERSEDIAAN</v>
      </c>
      <c r="BH510" s="946">
        <f t="shared" si="1103"/>
        <v>0</v>
      </c>
      <c r="BI510" s="945">
        <f t="shared" si="1083"/>
        <v>5</v>
      </c>
      <c r="BJ510" s="947" t="str">
        <f t="shared" si="1130"/>
        <v>BUKU PEMBANTU UANG PERSEDIAAN</v>
      </c>
      <c r="BK510" s="948">
        <f t="shared" si="1158"/>
        <v>0</v>
      </c>
      <c r="BL510" s="909">
        <v>6</v>
      </c>
      <c r="BM510" s="910" t="str">
        <f t="shared" si="1131"/>
        <v>BUKU PEMBANTU LS BENDAHARA</v>
      </c>
      <c r="BN510" s="911">
        <f t="shared" si="1104"/>
        <v>0</v>
      </c>
      <c r="BO510" s="910">
        <f t="shared" si="1084"/>
        <v>6</v>
      </c>
      <c r="BP510" s="912" t="str">
        <f t="shared" si="1132"/>
        <v>BUKU PEMBANTU LS BENDAHARA</v>
      </c>
      <c r="BQ510" s="913">
        <f t="shared" si="1105"/>
        <v>0</v>
      </c>
      <c r="BR510" s="702">
        <v>7</v>
      </c>
      <c r="BS510" s="650" t="str">
        <f t="shared" si="1133"/>
        <v>BUKU PEMBANTU UANG MUKA PERJADIN</v>
      </c>
      <c r="BT510" s="651">
        <f t="shared" si="1106"/>
        <v>0</v>
      </c>
      <c r="BU510" s="650">
        <f t="shared" si="1085"/>
        <v>7</v>
      </c>
      <c r="BV510" s="649" t="str">
        <f t="shared" si="1134"/>
        <v>BUKU PEMBANTU UANG MUKA PERJADIN</v>
      </c>
      <c r="BW510" s="709">
        <f t="shared" si="1107"/>
        <v>0</v>
      </c>
      <c r="BX510" s="873">
        <v>8</v>
      </c>
      <c r="BY510" s="874" t="str">
        <f t="shared" si="1135"/>
        <v>BUKU PEMBANTU PAJAK UP</v>
      </c>
      <c r="BZ510" s="875">
        <f t="shared" si="1154"/>
        <v>0</v>
      </c>
      <c r="CA510" s="876">
        <f t="shared" si="1086"/>
        <v>8</v>
      </c>
      <c r="CB510" s="874" t="str">
        <f t="shared" si="1136"/>
        <v>BUKU PEMBANTU PAJAK UP</v>
      </c>
      <c r="CC510" s="877">
        <f t="shared" si="1159"/>
        <v>0</v>
      </c>
      <c r="CD510" s="805">
        <v>9</v>
      </c>
      <c r="CE510" s="806" t="str">
        <f t="shared" si="1137"/>
        <v>BUKU PEMBANTU BUNGA REKENING</v>
      </c>
      <c r="CF510" s="807">
        <f t="shared" si="1108"/>
        <v>0</v>
      </c>
      <c r="CG510" s="806">
        <f t="shared" si="1087"/>
        <v>9</v>
      </c>
      <c r="CH510" s="806" t="str">
        <f t="shared" si="1138"/>
        <v>BUKU PEMBANTU BUNGA REKENING</v>
      </c>
      <c r="CI510" s="808">
        <f t="shared" si="1109"/>
        <v>0</v>
      </c>
      <c r="CJ510" s="835">
        <v>10</v>
      </c>
      <c r="CK510" s="836" t="str">
        <f t="shared" si="1139"/>
        <v>BUKU PEMBANTU PAJAK UP &amp; LS</v>
      </c>
      <c r="CL510" s="837">
        <f t="shared" si="1140"/>
        <v>0</v>
      </c>
      <c r="CM510" s="836">
        <f t="shared" si="1088"/>
        <v>10</v>
      </c>
      <c r="CN510" s="836" t="str">
        <f t="shared" si="1141"/>
        <v>BUKU PEMBANTU PAJAK UP &amp; LS</v>
      </c>
      <c r="CO510" s="838">
        <f t="shared" si="1142"/>
        <v>0</v>
      </c>
      <c r="CP510" s="786">
        <f t="shared" si="1143"/>
        <v>0</v>
      </c>
      <c r="CQ510" s="787">
        <f t="shared" si="1144"/>
        <v>0</v>
      </c>
      <c r="CR510" s="782">
        <f t="shared" si="1145"/>
        <v>0</v>
      </c>
      <c r="CS510" s="733">
        <v>11</v>
      </c>
      <c r="CT510" s="734" t="str">
        <f t="shared" si="1146"/>
        <v>BUKU PENGESAHAN BELANJA</v>
      </c>
      <c r="CU510" s="735">
        <f t="shared" si="1147"/>
        <v>0</v>
      </c>
      <c r="CV510" s="734">
        <f t="shared" si="1089"/>
        <v>11</v>
      </c>
      <c r="CW510" s="736" t="str">
        <f t="shared" si="1148"/>
        <v>BUKU PENGESAHAN BELANJA</v>
      </c>
      <c r="CX510" s="737">
        <f t="shared" si="1149"/>
        <v>0</v>
      </c>
      <c r="CY510" s="769">
        <v>12</v>
      </c>
      <c r="CZ510" s="770" t="str">
        <f t="shared" si="1110"/>
        <v>BUKU PENGEMBALIAN BELANJA</v>
      </c>
      <c r="DA510" s="771">
        <f t="shared" si="1153"/>
        <v>0</v>
      </c>
      <c r="DB510" s="770">
        <f t="shared" si="1152"/>
        <v>12</v>
      </c>
      <c r="DC510" s="770" t="str">
        <f t="shared" si="1150"/>
        <v>BUKU PENGEMBALIAN BELANJA</v>
      </c>
      <c r="DD510" s="772">
        <f t="shared" si="1151"/>
        <v>0</v>
      </c>
    </row>
    <row r="511" spans="2:108" ht="11.25" customHeight="1" x14ac:dyDescent="0.2">
      <c r="B511" s="63"/>
      <c r="C511" s="690"/>
      <c r="D511" s="540"/>
      <c r="E511" s="650"/>
      <c r="F511" s="541"/>
      <c r="G511" s="649"/>
      <c r="H511" s="650"/>
      <c r="I511" s="542"/>
      <c r="J511" s="650"/>
      <c r="K511" s="650"/>
      <c r="L511" s="529"/>
      <c r="M511" s="543"/>
      <c r="N511" s="543"/>
      <c r="O511" s="651">
        <f t="shared" si="1111"/>
        <v>0</v>
      </c>
      <c r="P511" s="1090">
        <f t="shared" si="1112"/>
        <v>0</v>
      </c>
      <c r="Q511" s="641">
        <f t="shared" si="1090"/>
        <v>0</v>
      </c>
      <c r="R511" s="640">
        <v>1</v>
      </c>
      <c r="S511" s="640" t="str">
        <f t="shared" si="1091"/>
        <v>BUKU KAS UMUM</v>
      </c>
      <c r="T511" s="641">
        <f t="shared" si="1092"/>
        <v>0</v>
      </c>
      <c r="U511" s="641">
        <f t="shared" si="1093"/>
        <v>0</v>
      </c>
      <c r="V511" s="641">
        <f t="shared" si="1094"/>
        <v>0</v>
      </c>
      <c r="W511" s="1082">
        <f t="shared" si="1113"/>
        <v>0</v>
      </c>
      <c r="X511" s="641">
        <f t="shared" si="1095"/>
        <v>0</v>
      </c>
      <c r="Y511" s="640">
        <f t="shared" si="1114"/>
        <v>1</v>
      </c>
      <c r="Z511" s="640" t="str">
        <f t="shared" si="1096"/>
        <v>BUKU KAS UMUM</v>
      </c>
      <c r="AA511" s="1083">
        <f t="shared" si="1097"/>
        <v>0</v>
      </c>
      <c r="AB511" s="1055">
        <v>10</v>
      </c>
      <c r="AC511" s="1056" t="str">
        <f t="shared" si="1115"/>
        <v>BUKU PEMBANTU PAJAK UP &amp; LS</v>
      </c>
      <c r="AD511" s="1057">
        <f t="shared" si="1116"/>
        <v>0</v>
      </c>
      <c r="AE511" s="1057">
        <f t="shared" si="1117"/>
        <v>0</v>
      </c>
      <c r="AF511" s="1057">
        <f t="shared" si="1118"/>
        <v>0</v>
      </c>
      <c r="AG511" s="1057">
        <f t="shared" si="1119"/>
        <v>0</v>
      </c>
      <c r="AH511" s="1057">
        <f t="shared" si="1120"/>
        <v>0</v>
      </c>
      <c r="AI511" s="1058">
        <f t="shared" si="1079"/>
        <v>10</v>
      </c>
      <c r="AJ511" s="1058" t="str">
        <f t="shared" si="1121"/>
        <v>BUKU PEMBANTU PAJAK UP &amp; LS</v>
      </c>
      <c r="AK511" s="1059">
        <f t="shared" si="1098"/>
        <v>0</v>
      </c>
      <c r="AL511" s="1014">
        <v>2</v>
      </c>
      <c r="AM511" s="1015" t="str">
        <f t="shared" si="1122"/>
        <v>BUKU PEMBANTU KAS TUNAI</v>
      </c>
      <c r="AN511" s="1016">
        <f t="shared" si="1099"/>
        <v>0</v>
      </c>
      <c r="AO511" s="1015">
        <f t="shared" si="1080"/>
        <v>2</v>
      </c>
      <c r="AP511" s="1015" t="str">
        <f t="shared" si="1123"/>
        <v>BUKU PEMBANTU KAS TUNAI</v>
      </c>
      <c r="AQ511" s="1017">
        <f t="shared" si="1155"/>
        <v>0</v>
      </c>
      <c r="AR511" s="979">
        <v>3</v>
      </c>
      <c r="AS511" s="980" t="str">
        <f t="shared" si="1124"/>
        <v>BUKU PEMBANTU BANK</v>
      </c>
      <c r="AT511" s="981">
        <f t="shared" si="1100"/>
        <v>0</v>
      </c>
      <c r="AU511" s="981">
        <f t="shared" si="1101"/>
        <v>0</v>
      </c>
      <c r="AV511" s="982">
        <f t="shared" si="1125"/>
        <v>0</v>
      </c>
      <c r="AW511" s="983">
        <f t="shared" si="1081"/>
        <v>3</v>
      </c>
      <c r="AX511" s="980" t="str">
        <f t="shared" si="1126"/>
        <v>BUKU PEMBANTU BANK</v>
      </c>
      <c r="AY511" s="984">
        <f t="shared" si="1102"/>
        <v>0</v>
      </c>
      <c r="AZ511" s="702">
        <v>4</v>
      </c>
      <c r="BA511" s="649" t="str">
        <f t="shared" si="1127"/>
        <v>BUKU PEMBANTU BPP</v>
      </c>
      <c r="BB511" s="651">
        <f t="shared" si="1156"/>
        <v>0</v>
      </c>
      <c r="BC511" s="650">
        <f t="shared" si="1082"/>
        <v>4</v>
      </c>
      <c r="BD511" s="649" t="str">
        <f t="shared" si="1128"/>
        <v>BUKU PEMBANTU BPP</v>
      </c>
      <c r="BE511" s="709">
        <f t="shared" si="1157"/>
        <v>0</v>
      </c>
      <c r="BF511" s="944">
        <v>5</v>
      </c>
      <c r="BG511" s="945" t="str">
        <f t="shared" si="1129"/>
        <v>BUKU PEMBANTU UANG PERSEDIAAN</v>
      </c>
      <c r="BH511" s="946">
        <f t="shared" si="1103"/>
        <v>0</v>
      </c>
      <c r="BI511" s="945">
        <f t="shared" si="1083"/>
        <v>5</v>
      </c>
      <c r="BJ511" s="947" t="str">
        <f t="shared" si="1130"/>
        <v>BUKU PEMBANTU UANG PERSEDIAAN</v>
      </c>
      <c r="BK511" s="948">
        <f t="shared" si="1158"/>
        <v>0</v>
      </c>
      <c r="BL511" s="909">
        <v>6</v>
      </c>
      <c r="BM511" s="910" t="str">
        <f t="shared" si="1131"/>
        <v>BUKU PEMBANTU LS BENDAHARA</v>
      </c>
      <c r="BN511" s="911">
        <f t="shared" si="1104"/>
        <v>0</v>
      </c>
      <c r="BO511" s="910">
        <f t="shared" si="1084"/>
        <v>6</v>
      </c>
      <c r="BP511" s="912" t="str">
        <f t="shared" si="1132"/>
        <v>BUKU PEMBANTU LS BENDAHARA</v>
      </c>
      <c r="BQ511" s="913">
        <f t="shared" si="1105"/>
        <v>0</v>
      </c>
      <c r="BR511" s="702">
        <v>7</v>
      </c>
      <c r="BS511" s="650" t="str">
        <f t="shared" si="1133"/>
        <v>BUKU PEMBANTU UANG MUKA PERJADIN</v>
      </c>
      <c r="BT511" s="651">
        <f t="shared" si="1106"/>
        <v>0</v>
      </c>
      <c r="BU511" s="650">
        <f t="shared" si="1085"/>
        <v>7</v>
      </c>
      <c r="BV511" s="649" t="str">
        <f t="shared" si="1134"/>
        <v>BUKU PEMBANTU UANG MUKA PERJADIN</v>
      </c>
      <c r="BW511" s="709">
        <f t="shared" si="1107"/>
        <v>0</v>
      </c>
      <c r="BX511" s="873">
        <v>8</v>
      </c>
      <c r="BY511" s="874" t="str">
        <f t="shared" si="1135"/>
        <v>BUKU PEMBANTU PAJAK UP</v>
      </c>
      <c r="BZ511" s="875">
        <f t="shared" si="1154"/>
        <v>0</v>
      </c>
      <c r="CA511" s="876">
        <f t="shared" si="1086"/>
        <v>8</v>
      </c>
      <c r="CB511" s="874" t="str">
        <f t="shared" si="1136"/>
        <v>BUKU PEMBANTU PAJAK UP</v>
      </c>
      <c r="CC511" s="877">
        <f t="shared" si="1159"/>
        <v>0</v>
      </c>
      <c r="CD511" s="805">
        <v>9</v>
      </c>
      <c r="CE511" s="806" t="str">
        <f t="shared" si="1137"/>
        <v>BUKU PEMBANTU BUNGA REKENING</v>
      </c>
      <c r="CF511" s="807">
        <f t="shared" si="1108"/>
        <v>0</v>
      </c>
      <c r="CG511" s="806">
        <f t="shared" si="1087"/>
        <v>9</v>
      </c>
      <c r="CH511" s="806" t="str">
        <f t="shared" si="1138"/>
        <v>BUKU PEMBANTU BUNGA REKENING</v>
      </c>
      <c r="CI511" s="808">
        <f t="shared" si="1109"/>
        <v>0</v>
      </c>
      <c r="CJ511" s="835">
        <v>10</v>
      </c>
      <c r="CK511" s="836" t="str">
        <f t="shared" si="1139"/>
        <v>BUKU PEMBANTU PAJAK UP &amp; LS</v>
      </c>
      <c r="CL511" s="837">
        <f t="shared" si="1140"/>
        <v>0</v>
      </c>
      <c r="CM511" s="836">
        <f t="shared" si="1088"/>
        <v>10</v>
      </c>
      <c r="CN511" s="836" t="str">
        <f t="shared" si="1141"/>
        <v>BUKU PEMBANTU PAJAK UP &amp; LS</v>
      </c>
      <c r="CO511" s="838">
        <f t="shared" si="1142"/>
        <v>0</v>
      </c>
      <c r="CP511" s="786">
        <f t="shared" si="1143"/>
        <v>0</v>
      </c>
      <c r="CQ511" s="787">
        <f t="shared" si="1144"/>
        <v>0</v>
      </c>
      <c r="CR511" s="782">
        <f t="shared" si="1145"/>
        <v>0</v>
      </c>
      <c r="CS511" s="733">
        <v>11</v>
      </c>
      <c r="CT511" s="734" t="str">
        <f t="shared" si="1146"/>
        <v>BUKU PENGESAHAN BELANJA</v>
      </c>
      <c r="CU511" s="735">
        <f t="shared" si="1147"/>
        <v>0</v>
      </c>
      <c r="CV511" s="734">
        <f t="shared" si="1089"/>
        <v>11</v>
      </c>
      <c r="CW511" s="736" t="str">
        <f t="shared" si="1148"/>
        <v>BUKU PENGESAHAN BELANJA</v>
      </c>
      <c r="CX511" s="737">
        <f t="shared" si="1149"/>
        <v>0</v>
      </c>
      <c r="CY511" s="769">
        <v>12</v>
      </c>
      <c r="CZ511" s="770" t="str">
        <f t="shared" si="1110"/>
        <v>BUKU PENGEMBALIAN BELANJA</v>
      </c>
      <c r="DA511" s="771">
        <f t="shared" si="1153"/>
        <v>0</v>
      </c>
      <c r="DB511" s="770">
        <f t="shared" si="1152"/>
        <v>12</v>
      </c>
      <c r="DC511" s="770" t="str">
        <f t="shared" si="1150"/>
        <v>BUKU PENGEMBALIAN BELANJA</v>
      </c>
      <c r="DD511" s="772">
        <f t="shared" si="1151"/>
        <v>0</v>
      </c>
    </row>
    <row r="512" spans="2:108" ht="11.25" customHeight="1" x14ac:dyDescent="0.2">
      <c r="B512" s="63"/>
      <c r="C512" s="690"/>
      <c r="D512" s="540"/>
      <c r="E512" s="650"/>
      <c r="F512" s="541"/>
      <c r="G512" s="649"/>
      <c r="H512" s="650"/>
      <c r="I512" s="542"/>
      <c r="J512" s="650"/>
      <c r="K512" s="650"/>
      <c r="L512" s="529"/>
      <c r="M512" s="543"/>
      <c r="N512" s="543"/>
      <c r="O512" s="651">
        <f t="shared" si="1111"/>
        <v>0</v>
      </c>
      <c r="P512" s="1090">
        <f t="shared" si="1112"/>
        <v>0</v>
      </c>
      <c r="Q512" s="641">
        <f t="shared" si="1090"/>
        <v>0</v>
      </c>
      <c r="R512" s="640">
        <v>1</v>
      </c>
      <c r="S512" s="640" t="str">
        <f t="shared" si="1091"/>
        <v>BUKU KAS UMUM</v>
      </c>
      <c r="T512" s="641">
        <f t="shared" si="1092"/>
        <v>0</v>
      </c>
      <c r="U512" s="641">
        <f t="shared" si="1093"/>
        <v>0</v>
      </c>
      <c r="V512" s="641">
        <f t="shared" si="1094"/>
        <v>0</v>
      </c>
      <c r="W512" s="1082">
        <f t="shared" si="1113"/>
        <v>0</v>
      </c>
      <c r="X512" s="641">
        <f t="shared" si="1095"/>
        <v>0</v>
      </c>
      <c r="Y512" s="640">
        <f t="shared" si="1114"/>
        <v>1</v>
      </c>
      <c r="Z512" s="640" t="str">
        <f t="shared" si="1096"/>
        <v>BUKU KAS UMUM</v>
      </c>
      <c r="AA512" s="1083">
        <f t="shared" si="1097"/>
        <v>0</v>
      </c>
      <c r="AB512" s="1055">
        <v>10</v>
      </c>
      <c r="AC512" s="1056" t="str">
        <f t="shared" si="1115"/>
        <v>BUKU PEMBANTU PAJAK UP &amp; LS</v>
      </c>
      <c r="AD512" s="1057">
        <f t="shared" si="1116"/>
        <v>0</v>
      </c>
      <c r="AE512" s="1057">
        <f t="shared" si="1117"/>
        <v>0</v>
      </c>
      <c r="AF512" s="1057">
        <f t="shared" si="1118"/>
        <v>0</v>
      </c>
      <c r="AG512" s="1057">
        <f t="shared" si="1119"/>
        <v>0</v>
      </c>
      <c r="AH512" s="1057">
        <f t="shared" si="1120"/>
        <v>0</v>
      </c>
      <c r="AI512" s="1058">
        <f t="shared" ref="AI512:AI557" si="1160">AB512</f>
        <v>10</v>
      </c>
      <c r="AJ512" s="1058" t="str">
        <f t="shared" si="1121"/>
        <v>BUKU PEMBANTU PAJAK UP &amp; LS</v>
      </c>
      <c r="AK512" s="1059">
        <f t="shared" si="1098"/>
        <v>0</v>
      </c>
      <c r="AL512" s="1014">
        <v>2</v>
      </c>
      <c r="AM512" s="1015" t="str">
        <f t="shared" si="1122"/>
        <v>BUKU PEMBANTU KAS TUNAI</v>
      </c>
      <c r="AN512" s="1016">
        <f t="shared" si="1099"/>
        <v>0</v>
      </c>
      <c r="AO512" s="1015">
        <f t="shared" ref="AO512:AO557" si="1161">AL512</f>
        <v>2</v>
      </c>
      <c r="AP512" s="1015" t="str">
        <f t="shared" si="1123"/>
        <v>BUKU PEMBANTU KAS TUNAI</v>
      </c>
      <c r="AQ512" s="1017">
        <f t="shared" si="1155"/>
        <v>0</v>
      </c>
      <c r="AR512" s="979">
        <v>3</v>
      </c>
      <c r="AS512" s="980" t="str">
        <f t="shared" si="1124"/>
        <v>BUKU PEMBANTU BANK</v>
      </c>
      <c r="AT512" s="981">
        <f t="shared" si="1100"/>
        <v>0</v>
      </c>
      <c r="AU512" s="981">
        <f t="shared" si="1101"/>
        <v>0</v>
      </c>
      <c r="AV512" s="982">
        <f t="shared" si="1125"/>
        <v>0</v>
      </c>
      <c r="AW512" s="983">
        <f t="shared" ref="AW512:AW557" si="1162">AR512</f>
        <v>3</v>
      </c>
      <c r="AX512" s="980" t="str">
        <f t="shared" si="1126"/>
        <v>BUKU PEMBANTU BANK</v>
      </c>
      <c r="AY512" s="984">
        <f t="shared" si="1102"/>
        <v>0</v>
      </c>
      <c r="AZ512" s="702">
        <v>4</v>
      </c>
      <c r="BA512" s="649" t="str">
        <f t="shared" si="1127"/>
        <v>BUKU PEMBANTU BPP</v>
      </c>
      <c r="BB512" s="651">
        <f t="shared" si="1156"/>
        <v>0</v>
      </c>
      <c r="BC512" s="650">
        <f t="shared" ref="BC512:BC557" si="1163">AZ512</f>
        <v>4</v>
      </c>
      <c r="BD512" s="649" t="str">
        <f t="shared" si="1128"/>
        <v>BUKU PEMBANTU BPP</v>
      </c>
      <c r="BE512" s="709">
        <f t="shared" si="1157"/>
        <v>0</v>
      </c>
      <c r="BF512" s="944">
        <v>5</v>
      </c>
      <c r="BG512" s="945" t="str">
        <f t="shared" si="1129"/>
        <v>BUKU PEMBANTU UANG PERSEDIAAN</v>
      </c>
      <c r="BH512" s="946">
        <f t="shared" si="1103"/>
        <v>0</v>
      </c>
      <c r="BI512" s="945">
        <f t="shared" ref="BI512:BI557" si="1164">BF512</f>
        <v>5</v>
      </c>
      <c r="BJ512" s="947" t="str">
        <f t="shared" si="1130"/>
        <v>BUKU PEMBANTU UANG PERSEDIAAN</v>
      </c>
      <c r="BK512" s="948">
        <f t="shared" si="1158"/>
        <v>0</v>
      </c>
      <c r="BL512" s="909">
        <v>6</v>
      </c>
      <c r="BM512" s="910" t="str">
        <f t="shared" si="1131"/>
        <v>BUKU PEMBANTU LS BENDAHARA</v>
      </c>
      <c r="BN512" s="911">
        <f t="shared" si="1104"/>
        <v>0</v>
      </c>
      <c r="BO512" s="910">
        <f t="shared" ref="BO512:BO557" si="1165">BL512</f>
        <v>6</v>
      </c>
      <c r="BP512" s="912" t="str">
        <f t="shared" si="1132"/>
        <v>BUKU PEMBANTU LS BENDAHARA</v>
      </c>
      <c r="BQ512" s="913">
        <f t="shared" si="1105"/>
        <v>0</v>
      </c>
      <c r="BR512" s="702">
        <v>7</v>
      </c>
      <c r="BS512" s="650" t="str">
        <f t="shared" si="1133"/>
        <v>BUKU PEMBANTU UANG MUKA PERJADIN</v>
      </c>
      <c r="BT512" s="651">
        <f t="shared" si="1106"/>
        <v>0</v>
      </c>
      <c r="BU512" s="650">
        <f t="shared" ref="BU512:BU557" si="1166">BR512</f>
        <v>7</v>
      </c>
      <c r="BV512" s="649" t="str">
        <f t="shared" si="1134"/>
        <v>BUKU PEMBANTU UANG MUKA PERJADIN</v>
      </c>
      <c r="BW512" s="709">
        <f t="shared" si="1107"/>
        <v>0</v>
      </c>
      <c r="BX512" s="873">
        <v>8</v>
      </c>
      <c r="BY512" s="874" t="str">
        <f t="shared" si="1135"/>
        <v>BUKU PEMBANTU PAJAK UP</v>
      </c>
      <c r="BZ512" s="875">
        <f t="shared" si="1154"/>
        <v>0</v>
      </c>
      <c r="CA512" s="876">
        <f t="shared" ref="CA512:CA557" si="1167">BX512</f>
        <v>8</v>
      </c>
      <c r="CB512" s="874" t="str">
        <f t="shared" si="1136"/>
        <v>BUKU PEMBANTU PAJAK UP</v>
      </c>
      <c r="CC512" s="877">
        <f t="shared" si="1159"/>
        <v>0</v>
      </c>
      <c r="CD512" s="805">
        <v>9</v>
      </c>
      <c r="CE512" s="806" t="str">
        <f t="shared" si="1137"/>
        <v>BUKU PEMBANTU BUNGA REKENING</v>
      </c>
      <c r="CF512" s="807">
        <f t="shared" si="1108"/>
        <v>0</v>
      </c>
      <c r="CG512" s="806">
        <f t="shared" ref="CG512:CG557" si="1168">CD512</f>
        <v>9</v>
      </c>
      <c r="CH512" s="806" t="str">
        <f t="shared" si="1138"/>
        <v>BUKU PEMBANTU BUNGA REKENING</v>
      </c>
      <c r="CI512" s="808">
        <f t="shared" si="1109"/>
        <v>0</v>
      </c>
      <c r="CJ512" s="835">
        <v>10</v>
      </c>
      <c r="CK512" s="836" t="str">
        <f t="shared" si="1139"/>
        <v>BUKU PEMBANTU PAJAK UP &amp; LS</v>
      </c>
      <c r="CL512" s="837">
        <f t="shared" si="1140"/>
        <v>0</v>
      </c>
      <c r="CM512" s="836">
        <f t="shared" ref="CM512:CM557" si="1169">CJ512</f>
        <v>10</v>
      </c>
      <c r="CN512" s="836" t="str">
        <f t="shared" si="1141"/>
        <v>BUKU PEMBANTU PAJAK UP &amp; LS</v>
      </c>
      <c r="CO512" s="838">
        <f t="shared" si="1142"/>
        <v>0</v>
      </c>
      <c r="CP512" s="786">
        <f t="shared" si="1143"/>
        <v>0</v>
      </c>
      <c r="CQ512" s="787">
        <f t="shared" si="1144"/>
        <v>0</v>
      </c>
      <c r="CR512" s="782">
        <f t="shared" si="1145"/>
        <v>0</v>
      </c>
      <c r="CS512" s="733">
        <v>11</v>
      </c>
      <c r="CT512" s="734" t="str">
        <f t="shared" si="1146"/>
        <v>BUKU PENGESAHAN BELANJA</v>
      </c>
      <c r="CU512" s="735">
        <f t="shared" si="1147"/>
        <v>0</v>
      </c>
      <c r="CV512" s="734">
        <f t="shared" ref="CV512:CV557" si="1170">CS512</f>
        <v>11</v>
      </c>
      <c r="CW512" s="736" t="str">
        <f t="shared" si="1148"/>
        <v>BUKU PENGESAHAN BELANJA</v>
      </c>
      <c r="CX512" s="737">
        <f t="shared" si="1149"/>
        <v>0</v>
      </c>
      <c r="CY512" s="769">
        <v>12</v>
      </c>
      <c r="CZ512" s="770" t="str">
        <f t="shared" si="1110"/>
        <v>BUKU PENGEMBALIAN BELANJA</v>
      </c>
      <c r="DA512" s="771">
        <f t="shared" si="1153"/>
        <v>0</v>
      </c>
      <c r="DB512" s="770">
        <f t="shared" si="1152"/>
        <v>12</v>
      </c>
      <c r="DC512" s="770" t="str">
        <f t="shared" si="1150"/>
        <v>BUKU PENGEMBALIAN BELANJA</v>
      </c>
      <c r="DD512" s="772">
        <f t="shared" si="1151"/>
        <v>0</v>
      </c>
    </row>
    <row r="513" spans="2:108" ht="11.25" customHeight="1" x14ac:dyDescent="0.2">
      <c r="B513" s="63"/>
      <c r="C513" s="690"/>
      <c r="D513" s="540"/>
      <c r="E513" s="650"/>
      <c r="F513" s="541"/>
      <c r="G513" s="649"/>
      <c r="H513" s="650"/>
      <c r="I513" s="542"/>
      <c r="J513" s="650"/>
      <c r="K513" s="650"/>
      <c r="L513" s="529"/>
      <c r="M513" s="543"/>
      <c r="N513" s="543"/>
      <c r="O513" s="651">
        <f t="shared" si="1111"/>
        <v>0</v>
      </c>
      <c r="P513" s="1090">
        <f t="shared" si="1112"/>
        <v>0</v>
      </c>
      <c r="Q513" s="641">
        <f t="shared" si="1090"/>
        <v>0</v>
      </c>
      <c r="R513" s="640">
        <v>1</v>
      </c>
      <c r="S513" s="640" t="str">
        <f t="shared" si="1091"/>
        <v>BUKU KAS UMUM</v>
      </c>
      <c r="T513" s="641">
        <f t="shared" si="1092"/>
        <v>0</v>
      </c>
      <c r="U513" s="641">
        <f t="shared" si="1093"/>
        <v>0</v>
      </c>
      <c r="V513" s="641">
        <f t="shared" si="1094"/>
        <v>0</v>
      </c>
      <c r="W513" s="1082">
        <f t="shared" si="1113"/>
        <v>0</v>
      </c>
      <c r="X513" s="641">
        <f t="shared" si="1095"/>
        <v>0</v>
      </c>
      <c r="Y513" s="640">
        <f t="shared" si="1114"/>
        <v>1</v>
      </c>
      <c r="Z513" s="640" t="str">
        <f t="shared" si="1096"/>
        <v>BUKU KAS UMUM</v>
      </c>
      <c r="AA513" s="1083">
        <f t="shared" si="1097"/>
        <v>0</v>
      </c>
      <c r="AB513" s="1055">
        <v>10</v>
      </c>
      <c r="AC513" s="1056" t="str">
        <f t="shared" si="1115"/>
        <v>BUKU PEMBANTU PAJAK UP &amp; LS</v>
      </c>
      <c r="AD513" s="1057">
        <f t="shared" si="1116"/>
        <v>0</v>
      </c>
      <c r="AE513" s="1057">
        <f t="shared" si="1117"/>
        <v>0</v>
      </c>
      <c r="AF513" s="1057">
        <f t="shared" si="1118"/>
        <v>0</v>
      </c>
      <c r="AG513" s="1057">
        <f t="shared" si="1119"/>
        <v>0</v>
      </c>
      <c r="AH513" s="1057">
        <f t="shared" si="1120"/>
        <v>0</v>
      </c>
      <c r="AI513" s="1058">
        <f t="shared" si="1160"/>
        <v>10</v>
      </c>
      <c r="AJ513" s="1058" t="str">
        <f t="shared" si="1121"/>
        <v>BUKU PEMBANTU PAJAK UP &amp; LS</v>
      </c>
      <c r="AK513" s="1059">
        <f t="shared" si="1098"/>
        <v>0</v>
      </c>
      <c r="AL513" s="1014">
        <v>2</v>
      </c>
      <c r="AM513" s="1015" t="str">
        <f t="shared" si="1122"/>
        <v>BUKU PEMBANTU KAS TUNAI</v>
      </c>
      <c r="AN513" s="1016">
        <f t="shared" si="1099"/>
        <v>0</v>
      </c>
      <c r="AO513" s="1015">
        <f t="shared" si="1161"/>
        <v>2</v>
      </c>
      <c r="AP513" s="1015" t="str">
        <f t="shared" si="1123"/>
        <v>BUKU PEMBANTU KAS TUNAI</v>
      </c>
      <c r="AQ513" s="1017">
        <f t="shared" si="1155"/>
        <v>0</v>
      </c>
      <c r="AR513" s="979">
        <v>3</v>
      </c>
      <c r="AS513" s="980" t="str">
        <f t="shared" si="1124"/>
        <v>BUKU PEMBANTU BANK</v>
      </c>
      <c r="AT513" s="981">
        <f t="shared" si="1100"/>
        <v>0</v>
      </c>
      <c r="AU513" s="981">
        <f t="shared" si="1101"/>
        <v>0</v>
      </c>
      <c r="AV513" s="982">
        <f t="shared" si="1125"/>
        <v>0</v>
      </c>
      <c r="AW513" s="983">
        <f t="shared" si="1162"/>
        <v>3</v>
      </c>
      <c r="AX513" s="980" t="str">
        <f t="shared" si="1126"/>
        <v>BUKU PEMBANTU BANK</v>
      </c>
      <c r="AY513" s="984">
        <f t="shared" si="1102"/>
        <v>0</v>
      </c>
      <c r="AZ513" s="702">
        <v>4</v>
      </c>
      <c r="BA513" s="649" t="str">
        <f t="shared" si="1127"/>
        <v>BUKU PEMBANTU BPP</v>
      </c>
      <c r="BB513" s="651">
        <f t="shared" si="1156"/>
        <v>0</v>
      </c>
      <c r="BC513" s="650">
        <f t="shared" si="1163"/>
        <v>4</v>
      </c>
      <c r="BD513" s="649" t="str">
        <f t="shared" si="1128"/>
        <v>BUKU PEMBANTU BPP</v>
      </c>
      <c r="BE513" s="709">
        <f t="shared" si="1157"/>
        <v>0</v>
      </c>
      <c r="BF513" s="944">
        <v>5</v>
      </c>
      <c r="BG513" s="945" t="str">
        <f t="shared" si="1129"/>
        <v>BUKU PEMBANTU UANG PERSEDIAAN</v>
      </c>
      <c r="BH513" s="946">
        <f t="shared" si="1103"/>
        <v>0</v>
      </c>
      <c r="BI513" s="945">
        <f t="shared" si="1164"/>
        <v>5</v>
      </c>
      <c r="BJ513" s="947" t="str">
        <f t="shared" si="1130"/>
        <v>BUKU PEMBANTU UANG PERSEDIAAN</v>
      </c>
      <c r="BK513" s="948">
        <f t="shared" si="1158"/>
        <v>0</v>
      </c>
      <c r="BL513" s="909">
        <v>6</v>
      </c>
      <c r="BM513" s="910" t="str">
        <f t="shared" si="1131"/>
        <v>BUKU PEMBANTU LS BENDAHARA</v>
      </c>
      <c r="BN513" s="911">
        <f t="shared" si="1104"/>
        <v>0</v>
      </c>
      <c r="BO513" s="910">
        <f t="shared" si="1165"/>
        <v>6</v>
      </c>
      <c r="BP513" s="912" t="str">
        <f t="shared" si="1132"/>
        <v>BUKU PEMBANTU LS BENDAHARA</v>
      </c>
      <c r="BQ513" s="913">
        <f t="shared" si="1105"/>
        <v>0</v>
      </c>
      <c r="BR513" s="702">
        <v>7</v>
      </c>
      <c r="BS513" s="650" t="str">
        <f t="shared" si="1133"/>
        <v>BUKU PEMBANTU UANG MUKA PERJADIN</v>
      </c>
      <c r="BT513" s="651">
        <f t="shared" si="1106"/>
        <v>0</v>
      </c>
      <c r="BU513" s="650">
        <f t="shared" si="1166"/>
        <v>7</v>
      </c>
      <c r="BV513" s="649" t="str">
        <f t="shared" si="1134"/>
        <v>BUKU PEMBANTU UANG MUKA PERJADIN</v>
      </c>
      <c r="BW513" s="709">
        <f t="shared" si="1107"/>
        <v>0</v>
      </c>
      <c r="BX513" s="873">
        <v>8</v>
      </c>
      <c r="BY513" s="874" t="str">
        <f t="shared" si="1135"/>
        <v>BUKU PEMBANTU PAJAK UP</v>
      </c>
      <c r="BZ513" s="875">
        <f t="shared" si="1154"/>
        <v>0</v>
      </c>
      <c r="CA513" s="876">
        <f t="shared" si="1167"/>
        <v>8</v>
      </c>
      <c r="CB513" s="874" t="str">
        <f t="shared" si="1136"/>
        <v>BUKU PEMBANTU PAJAK UP</v>
      </c>
      <c r="CC513" s="877">
        <f t="shared" si="1159"/>
        <v>0</v>
      </c>
      <c r="CD513" s="805">
        <v>9</v>
      </c>
      <c r="CE513" s="806" t="str">
        <f t="shared" si="1137"/>
        <v>BUKU PEMBANTU BUNGA REKENING</v>
      </c>
      <c r="CF513" s="807">
        <f t="shared" si="1108"/>
        <v>0</v>
      </c>
      <c r="CG513" s="806">
        <f t="shared" si="1168"/>
        <v>9</v>
      </c>
      <c r="CH513" s="806" t="str">
        <f t="shared" si="1138"/>
        <v>BUKU PEMBANTU BUNGA REKENING</v>
      </c>
      <c r="CI513" s="808">
        <f t="shared" si="1109"/>
        <v>0</v>
      </c>
      <c r="CJ513" s="835">
        <v>10</v>
      </c>
      <c r="CK513" s="836" t="str">
        <f t="shared" si="1139"/>
        <v>BUKU PEMBANTU PAJAK UP &amp; LS</v>
      </c>
      <c r="CL513" s="837">
        <f t="shared" si="1140"/>
        <v>0</v>
      </c>
      <c r="CM513" s="836">
        <f t="shared" si="1169"/>
        <v>10</v>
      </c>
      <c r="CN513" s="836" t="str">
        <f t="shared" si="1141"/>
        <v>BUKU PEMBANTU PAJAK UP &amp; LS</v>
      </c>
      <c r="CO513" s="838">
        <f t="shared" si="1142"/>
        <v>0</v>
      </c>
      <c r="CP513" s="786">
        <f t="shared" si="1143"/>
        <v>0</v>
      </c>
      <c r="CQ513" s="787">
        <f t="shared" si="1144"/>
        <v>0</v>
      </c>
      <c r="CR513" s="782">
        <f t="shared" si="1145"/>
        <v>0</v>
      </c>
      <c r="CS513" s="733">
        <v>11</v>
      </c>
      <c r="CT513" s="734" t="str">
        <f t="shared" si="1146"/>
        <v>BUKU PENGESAHAN BELANJA</v>
      </c>
      <c r="CU513" s="735">
        <f t="shared" si="1147"/>
        <v>0</v>
      </c>
      <c r="CV513" s="734">
        <f t="shared" si="1170"/>
        <v>11</v>
      </c>
      <c r="CW513" s="736" t="str">
        <f t="shared" si="1148"/>
        <v>BUKU PENGESAHAN BELANJA</v>
      </c>
      <c r="CX513" s="737">
        <f t="shared" si="1149"/>
        <v>0</v>
      </c>
      <c r="CY513" s="769">
        <v>12</v>
      </c>
      <c r="CZ513" s="770" t="str">
        <f t="shared" si="1110"/>
        <v>BUKU PENGEMBALIAN BELANJA</v>
      </c>
      <c r="DA513" s="771">
        <f t="shared" si="1153"/>
        <v>0</v>
      </c>
      <c r="DB513" s="770">
        <f t="shared" si="1152"/>
        <v>12</v>
      </c>
      <c r="DC513" s="770" t="str">
        <f t="shared" si="1150"/>
        <v>BUKU PENGEMBALIAN BELANJA</v>
      </c>
      <c r="DD513" s="772">
        <f t="shared" si="1151"/>
        <v>0</v>
      </c>
    </row>
    <row r="514" spans="2:108" ht="11.25" customHeight="1" x14ac:dyDescent="0.2">
      <c r="B514" s="63"/>
      <c r="C514" s="690"/>
      <c r="D514" s="540"/>
      <c r="E514" s="650"/>
      <c r="F514" s="541"/>
      <c r="G514" s="649"/>
      <c r="H514" s="650"/>
      <c r="I514" s="542"/>
      <c r="J514" s="650"/>
      <c r="K514" s="650"/>
      <c r="L514" s="529"/>
      <c r="M514" s="543"/>
      <c r="N514" s="543"/>
      <c r="O514" s="651">
        <f t="shared" si="1111"/>
        <v>0</v>
      </c>
      <c r="P514" s="1090">
        <f t="shared" si="1112"/>
        <v>0</v>
      </c>
      <c r="Q514" s="641">
        <f t="shared" si="1090"/>
        <v>0</v>
      </c>
      <c r="R514" s="640">
        <v>1</v>
      </c>
      <c r="S514" s="640" t="str">
        <f t="shared" si="1091"/>
        <v>BUKU KAS UMUM</v>
      </c>
      <c r="T514" s="641">
        <f t="shared" si="1092"/>
        <v>0</v>
      </c>
      <c r="U514" s="641">
        <f t="shared" si="1093"/>
        <v>0</v>
      </c>
      <c r="V514" s="641">
        <f t="shared" si="1094"/>
        <v>0</v>
      </c>
      <c r="W514" s="1082">
        <f t="shared" si="1113"/>
        <v>0</v>
      </c>
      <c r="X514" s="641">
        <f t="shared" si="1095"/>
        <v>0</v>
      </c>
      <c r="Y514" s="640">
        <f t="shared" si="1114"/>
        <v>1</v>
      </c>
      <c r="Z514" s="640" t="str">
        <f t="shared" si="1096"/>
        <v>BUKU KAS UMUM</v>
      </c>
      <c r="AA514" s="1083">
        <f t="shared" si="1097"/>
        <v>0</v>
      </c>
      <c r="AB514" s="1055">
        <v>10</v>
      </c>
      <c r="AC514" s="1056" t="str">
        <f t="shared" si="1115"/>
        <v>BUKU PEMBANTU PAJAK UP &amp; LS</v>
      </c>
      <c r="AD514" s="1057">
        <f t="shared" si="1116"/>
        <v>0</v>
      </c>
      <c r="AE514" s="1057">
        <f t="shared" si="1117"/>
        <v>0</v>
      </c>
      <c r="AF514" s="1057">
        <f t="shared" si="1118"/>
        <v>0</v>
      </c>
      <c r="AG514" s="1057">
        <f t="shared" si="1119"/>
        <v>0</v>
      </c>
      <c r="AH514" s="1057">
        <f t="shared" si="1120"/>
        <v>0</v>
      </c>
      <c r="AI514" s="1058">
        <f t="shared" si="1160"/>
        <v>10</v>
      </c>
      <c r="AJ514" s="1058" t="str">
        <f t="shared" si="1121"/>
        <v>BUKU PEMBANTU PAJAK UP &amp; LS</v>
      </c>
      <c r="AK514" s="1059">
        <f t="shared" si="1098"/>
        <v>0</v>
      </c>
      <c r="AL514" s="1014">
        <v>2</v>
      </c>
      <c r="AM514" s="1015" t="str">
        <f t="shared" si="1122"/>
        <v>BUKU PEMBANTU KAS TUNAI</v>
      </c>
      <c r="AN514" s="1016">
        <f t="shared" si="1099"/>
        <v>0</v>
      </c>
      <c r="AO514" s="1015">
        <f t="shared" si="1161"/>
        <v>2</v>
      </c>
      <c r="AP514" s="1015" t="str">
        <f t="shared" si="1123"/>
        <v>BUKU PEMBANTU KAS TUNAI</v>
      </c>
      <c r="AQ514" s="1017">
        <f t="shared" si="1155"/>
        <v>0</v>
      </c>
      <c r="AR514" s="979">
        <v>3</v>
      </c>
      <c r="AS514" s="980" t="str">
        <f t="shared" si="1124"/>
        <v>BUKU PEMBANTU BANK</v>
      </c>
      <c r="AT514" s="981">
        <f t="shared" si="1100"/>
        <v>0</v>
      </c>
      <c r="AU514" s="981">
        <f t="shared" si="1101"/>
        <v>0</v>
      </c>
      <c r="AV514" s="982">
        <f t="shared" si="1125"/>
        <v>0</v>
      </c>
      <c r="AW514" s="983">
        <f t="shared" si="1162"/>
        <v>3</v>
      </c>
      <c r="AX514" s="980" t="str">
        <f t="shared" si="1126"/>
        <v>BUKU PEMBANTU BANK</v>
      </c>
      <c r="AY514" s="984">
        <f t="shared" si="1102"/>
        <v>0</v>
      </c>
      <c r="AZ514" s="702">
        <v>4</v>
      </c>
      <c r="BA514" s="649" t="str">
        <f t="shared" si="1127"/>
        <v>BUKU PEMBANTU BPP</v>
      </c>
      <c r="BB514" s="651">
        <f t="shared" si="1156"/>
        <v>0</v>
      </c>
      <c r="BC514" s="650">
        <f t="shared" si="1163"/>
        <v>4</v>
      </c>
      <c r="BD514" s="649" t="str">
        <f t="shared" si="1128"/>
        <v>BUKU PEMBANTU BPP</v>
      </c>
      <c r="BE514" s="709">
        <f t="shared" si="1157"/>
        <v>0</v>
      </c>
      <c r="BF514" s="944">
        <v>5</v>
      </c>
      <c r="BG514" s="945" t="str">
        <f t="shared" si="1129"/>
        <v>BUKU PEMBANTU UANG PERSEDIAAN</v>
      </c>
      <c r="BH514" s="946">
        <f t="shared" si="1103"/>
        <v>0</v>
      </c>
      <c r="BI514" s="945">
        <f t="shared" si="1164"/>
        <v>5</v>
      </c>
      <c r="BJ514" s="947" t="str">
        <f t="shared" si="1130"/>
        <v>BUKU PEMBANTU UANG PERSEDIAAN</v>
      </c>
      <c r="BK514" s="948">
        <f t="shared" si="1158"/>
        <v>0</v>
      </c>
      <c r="BL514" s="909">
        <v>6</v>
      </c>
      <c r="BM514" s="910" t="str">
        <f t="shared" si="1131"/>
        <v>BUKU PEMBANTU LS BENDAHARA</v>
      </c>
      <c r="BN514" s="911">
        <f t="shared" si="1104"/>
        <v>0</v>
      </c>
      <c r="BO514" s="910">
        <f t="shared" si="1165"/>
        <v>6</v>
      </c>
      <c r="BP514" s="912" t="str">
        <f t="shared" si="1132"/>
        <v>BUKU PEMBANTU LS BENDAHARA</v>
      </c>
      <c r="BQ514" s="913">
        <f t="shared" si="1105"/>
        <v>0</v>
      </c>
      <c r="BR514" s="702">
        <v>7</v>
      </c>
      <c r="BS514" s="650" t="str">
        <f t="shared" si="1133"/>
        <v>BUKU PEMBANTU UANG MUKA PERJADIN</v>
      </c>
      <c r="BT514" s="651">
        <f t="shared" si="1106"/>
        <v>0</v>
      </c>
      <c r="BU514" s="650">
        <f t="shared" si="1166"/>
        <v>7</v>
      </c>
      <c r="BV514" s="649" t="str">
        <f t="shared" si="1134"/>
        <v>BUKU PEMBANTU UANG MUKA PERJADIN</v>
      </c>
      <c r="BW514" s="709">
        <f t="shared" si="1107"/>
        <v>0</v>
      </c>
      <c r="BX514" s="873">
        <v>8</v>
      </c>
      <c r="BY514" s="874" t="str">
        <f t="shared" si="1135"/>
        <v>BUKU PEMBANTU PAJAK UP</v>
      </c>
      <c r="BZ514" s="875">
        <f t="shared" si="1154"/>
        <v>0</v>
      </c>
      <c r="CA514" s="876">
        <f t="shared" si="1167"/>
        <v>8</v>
      </c>
      <c r="CB514" s="874" t="str">
        <f t="shared" si="1136"/>
        <v>BUKU PEMBANTU PAJAK UP</v>
      </c>
      <c r="CC514" s="877">
        <f t="shared" si="1159"/>
        <v>0</v>
      </c>
      <c r="CD514" s="805">
        <v>9</v>
      </c>
      <c r="CE514" s="806" t="str">
        <f t="shared" si="1137"/>
        <v>BUKU PEMBANTU BUNGA REKENING</v>
      </c>
      <c r="CF514" s="807">
        <f t="shared" si="1108"/>
        <v>0</v>
      </c>
      <c r="CG514" s="806">
        <f t="shared" si="1168"/>
        <v>9</v>
      </c>
      <c r="CH514" s="806" t="str">
        <f t="shared" si="1138"/>
        <v>BUKU PEMBANTU BUNGA REKENING</v>
      </c>
      <c r="CI514" s="808">
        <f t="shared" si="1109"/>
        <v>0</v>
      </c>
      <c r="CJ514" s="835">
        <v>10</v>
      </c>
      <c r="CK514" s="836" t="str">
        <f t="shared" si="1139"/>
        <v>BUKU PEMBANTU PAJAK UP &amp; LS</v>
      </c>
      <c r="CL514" s="837">
        <f t="shared" si="1140"/>
        <v>0</v>
      </c>
      <c r="CM514" s="836">
        <f t="shared" si="1169"/>
        <v>10</v>
      </c>
      <c r="CN514" s="836" t="str">
        <f t="shared" si="1141"/>
        <v>BUKU PEMBANTU PAJAK UP &amp; LS</v>
      </c>
      <c r="CO514" s="838">
        <f t="shared" si="1142"/>
        <v>0</v>
      </c>
      <c r="CP514" s="786">
        <f t="shared" si="1143"/>
        <v>0</v>
      </c>
      <c r="CQ514" s="787">
        <f t="shared" si="1144"/>
        <v>0</v>
      </c>
      <c r="CR514" s="782">
        <f t="shared" si="1145"/>
        <v>0</v>
      </c>
      <c r="CS514" s="733">
        <v>11</v>
      </c>
      <c r="CT514" s="734" t="str">
        <f t="shared" si="1146"/>
        <v>BUKU PENGESAHAN BELANJA</v>
      </c>
      <c r="CU514" s="735">
        <f t="shared" si="1147"/>
        <v>0</v>
      </c>
      <c r="CV514" s="734">
        <f t="shared" si="1170"/>
        <v>11</v>
      </c>
      <c r="CW514" s="736" t="str">
        <f t="shared" si="1148"/>
        <v>BUKU PENGESAHAN BELANJA</v>
      </c>
      <c r="CX514" s="737">
        <f t="shared" si="1149"/>
        <v>0</v>
      </c>
      <c r="CY514" s="769">
        <v>12</v>
      </c>
      <c r="CZ514" s="770" t="str">
        <f t="shared" si="1110"/>
        <v>BUKU PENGEMBALIAN BELANJA</v>
      </c>
      <c r="DA514" s="771">
        <f t="shared" si="1153"/>
        <v>0</v>
      </c>
      <c r="DB514" s="770">
        <f t="shared" si="1152"/>
        <v>12</v>
      </c>
      <c r="DC514" s="770" t="str">
        <f t="shared" si="1150"/>
        <v>BUKU PENGEMBALIAN BELANJA</v>
      </c>
      <c r="DD514" s="772">
        <f t="shared" si="1151"/>
        <v>0</v>
      </c>
    </row>
    <row r="515" spans="2:108" ht="11.25" customHeight="1" x14ac:dyDescent="0.2">
      <c r="B515" s="63"/>
      <c r="C515" s="690"/>
      <c r="D515" s="540"/>
      <c r="E515" s="650"/>
      <c r="F515" s="541"/>
      <c r="G515" s="649"/>
      <c r="H515" s="650"/>
      <c r="I515" s="542"/>
      <c r="J515" s="650"/>
      <c r="K515" s="650"/>
      <c r="L515" s="529"/>
      <c r="M515" s="543"/>
      <c r="N515" s="543"/>
      <c r="O515" s="651">
        <f t="shared" si="1111"/>
        <v>0</v>
      </c>
      <c r="P515" s="1090">
        <f t="shared" si="1112"/>
        <v>0</v>
      </c>
      <c r="Q515" s="641">
        <f t="shared" si="1090"/>
        <v>0</v>
      </c>
      <c r="R515" s="640">
        <v>1</v>
      </c>
      <c r="S515" s="640" t="str">
        <f t="shared" si="1091"/>
        <v>BUKU KAS UMUM</v>
      </c>
      <c r="T515" s="641">
        <f t="shared" si="1092"/>
        <v>0</v>
      </c>
      <c r="U515" s="641">
        <f t="shared" si="1093"/>
        <v>0</v>
      </c>
      <c r="V515" s="641">
        <f t="shared" si="1094"/>
        <v>0</v>
      </c>
      <c r="W515" s="1082">
        <f t="shared" si="1113"/>
        <v>0</v>
      </c>
      <c r="X515" s="641">
        <f t="shared" si="1095"/>
        <v>0</v>
      </c>
      <c r="Y515" s="640">
        <f t="shared" si="1114"/>
        <v>1</v>
      </c>
      <c r="Z515" s="640" t="str">
        <f t="shared" si="1096"/>
        <v>BUKU KAS UMUM</v>
      </c>
      <c r="AA515" s="1083">
        <f t="shared" si="1097"/>
        <v>0</v>
      </c>
      <c r="AB515" s="1055">
        <v>10</v>
      </c>
      <c r="AC515" s="1056" t="str">
        <f t="shared" si="1115"/>
        <v>BUKU PEMBANTU PAJAK UP &amp; LS</v>
      </c>
      <c r="AD515" s="1057">
        <f t="shared" si="1116"/>
        <v>0</v>
      </c>
      <c r="AE515" s="1057">
        <f t="shared" si="1117"/>
        <v>0</v>
      </c>
      <c r="AF515" s="1057">
        <f t="shared" si="1118"/>
        <v>0</v>
      </c>
      <c r="AG515" s="1057">
        <f t="shared" si="1119"/>
        <v>0</v>
      </c>
      <c r="AH515" s="1057">
        <f t="shared" si="1120"/>
        <v>0</v>
      </c>
      <c r="AI515" s="1058">
        <f t="shared" si="1160"/>
        <v>10</v>
      </c>
      <c r="AJ515" s="1058" t="str">
        <f t="shared" si="1121"/>
        <v>BUKU PEMBANTU PAJAK UP &amp; LS</v>
      </c>
      <c r="AK515" s="1059">
        <f t="shared" si="1098"/>
        <v>0</v>
      </c>
      <c r="AL515" s="1014">
        <v>2</v>
      </c>
      <c r="AM515" s="1015" t="str">
        <f t="shared" si="1122"/>
        <v>BUKU PEMBANTU KAS TUNAI</v>
      </c>
      <c r="AN515" s="1016">
        <f t="shared" si="1099"/>
        <v>0</v>
      </c>
      <c r="AO515" s="1015">
        <f t="shared" si="1161"/>
        <v>2</v>
      </c>
      <c r="AP515" s="1015" t="str">
        <f t="shared" si="1123"/>
        <v>BUKU PEMBANTU KAS TUNAI</v>
      </c>
      <c r="AQ515" s="1017">
        <f t="shared" si="1155"/>
        <v>0</v>
      </c>
      <c r="AR515" s="979">
        <v>3</v>
      </c>
      <c r="AS515" s="980" t="str">
        <f t="shared" si="1124"/>
        <v>BUKU PEMBANTU BANK</v>
      </c>
      <c r="AT515" s="981">
        <f t="shared" si="1100"/>
        <v>0</v>
      </c>
      <c r="AU515" s="981">
        <f t="shared" si="1101"/>
        <v>0</v>
      </c>
      <c r="AV515" s="982">
        <f t="shared" si="1125"/>
        <v>0</v>
      </c>
      <c r="AW515" s="983">
        <f t="shared" si="1162"/>
        <v>3</v>
      </c>
      <c r="AX515" s="980" t="str">
        <f t="shared" si="1126"/>
        <v>BUKU PEMBANTU BANK</v>
      </c>
      <c r="AY515" s="984">
        <f t="shared" si="1102"/>
        <v>0</v>
      </c>
      <c r="AZ515" s="702">
        <v>4</v>
      </c>
      <c r="BA515" s="649" t="str">
        <f t="shared" si="1127"/>
        <v>BUKU PEMBANTU BPP</v>
      </c>
      <c r="BB515" s="651">
        <f t="shared" si="1156"/>
        <v>0</v>
      </c>
      <c r="BC515" s="650">
        <f t="shared" si="1163"/>
        <v>4</v>
      </c>
      <c r="BD515" s="649" t="str">
        <f t="shared" si="1128"/>
        <v>BUKU PEMBANTU BPP</v>
      </c>
      <c r="BE515" s="709">
        <f t="shared" si="1157"/>
        <v>0</v>
      </c>
      <c r="BF515" s="944">
        <v>5</v>
      </c>
      <c r="BG515" s="945" t="str">
        <f t="shared" si="1129"/>
        <v>BUKU PEMBANTU UANG PERSEDIAAN</v>
      </c>
      <c r="BH515" s="946">
        <f t="shared" si="1103"/>
        <v>0</v>
      </c>
      <c r="BI515" s="945">
        <f t="shared" si="1164"/>
        <v>5</v>
      </c>
      <c r="BJ515" s="947" t="str">
        <f t="shared" si="1130"/>
        <v>BUKU PEMBANTU UANG PERSEDIAAN</v>
      </c>
      <c r="BK515" s="948">
        <f t="shared" si="1158"/>
        <v>0</v>
      </c>
      <c r="BL515" s="909">
        <v>6</v>
      </c>
      <c r="BM515" s="910" t="str">
        <f t="shared" si="1131"/>
        <v>BUKU PEMBANTU LS BENDAHARA</v>
      </c>
      <c r="BN515" s="911">
        <f t="shared" si="1104"/>
        <v>0</v>
      </c>
      <c r="BO515" s="910">
        <f t="shared" si="1165"/>
        <v>6</v>
      </c>
      <c r="BP515" s="912" t="str">
        <f t="shared" si="1132"/>
        <v>BUKU PEMBANTU LS BENDAHARA</v>
      </c>
      <c r="BQ515" s="913">
        <f t="shared" si="1105"/>
        <v>0</v>
      </c>
      <c r="BR515" s="702">
        <v>7</v>
      </c>
      <c r="BS515" s="650" t="str">
        <f t="shared" si="1133"/>
        <v>BUKU PEMBANTU UANG MUKA PERJADIN</v>
      </c>
      <c r="BT515" s="651">
        <f t="shared" si="1106"/>
        <v>0</v>
      </c>
      <c r="BU515" s="650">
        <f t="shared" si="1166"/>
        <v>7</v>
      </c>
      <c r="BV515" s="649" t="str">
        <f t="shared" si="1134"/>
        <v>BUKU PEMBANTU UANG MUKA PERJADIN</v>
      </c>
      <c r="BW515" s="709">
        <f t="shared" si="1107"/>
        <v>0</v>
      </c>
      <c r="BX515" s="873">
        <v>8</v>
      </c>
      <c r="BY515" s="874" t="str">
        <f t="shared" si="1135"/>
        <v>BUKU PEMBANTU PAJAK UP</v>
      </c>
      <c r="BZ515" s="875">
        <f t="shared" si="1154"/>
        <v>0</v>
      </c>
      <c r="CA515" s="876">
        <f t="shared" si="1167"/>
        <v>8</v>
      </c>
      <c r="CB515" s="874" t="str">
        <f t="shared" si="1136"/>
        <v>BUKU PEMBANTU PAJAK UP</v>
      </c>
      <c r="CC515" s="877">
        <f t="shared" si="1159"/>
        <v>0</v>
      </c>
      <c r="CD515" s="805">
        <v>9</v>
      </c>
      <c r="CE515" s="806" t="str">
        <f t="shared" si="1137"/>
        <v>BUKU PEMBANTU BUNGA REKENING</v>
      </c>
      <c r="CF515" s="807">
        <f t="shared" si="1108"/>
        <v>0</v>
      </c>
      <c r="CG515" s="806">
        <f t="shared" si="1168"/>
        <v>9</v>
      </c>
      <c r="CH515" s="806" t="str">
        <f t="shared" si="1138"/>
        <v>BUKU PEMBANTU BUNGA REKENING</v>
      </c>
      <c r="CI515" s="808">
        <f t="shared" si="1109"/>
        <v>0</v>
      </c>
      <c r="CJ515" s="835">
        <v>10</v>
      </c>
      <c r="CK515" s="836" t="str">
        <f t="shared" si="1139"/>
        <v>BUKU PEMBANTU PAJAK UP &amp; LS</v>
      </c>
      <c r="CL515" s="837">
        <f t="shared" si="1140"/>
        <v>0</v>
      </c>
      <c r="CM515" s="836">
        <f t="shared" si="1169"/>
        <v>10</v>
      </c>
      <c r="CN515" s="836" t="str">
        <f t="shared" si="1141"/>
        <v>BUKU PEMBANTU PAJAK UP &amp; LS</v>
      </c>
      <c r="CO515" s="838">
        <f t="shared" si="1142"/>
        <v>0</v>
      </c>
      <c r="CP515" s="786">
        <f t="shared" si="1143"/>
        <v>0</v>
      </c>
      <c r="CQ515" s="787">
        <f t="shared" si="1144"/>
        <v>0</v>
      </c>
      <c r="CR515" s="782">
        <f t="shared" si="1145"/>
        <v>0</v>
      </c>
      <c r="CS515" s="733">
        <v>11</v>
      </c>
      <c r="CT515" s="734" t="str">
        <f t="shared" si="1146"/>
        <v>BUKU PENGESAHAN BELANJA</v>
      </c>
      <c r="CU515" s="735">
        <f t="shared" si="1147"/>
        <v>0</v>
      </c>
      <c r="CV515" s="734">
        <f t="shared" si="1170"/>
        <v>11</v>
      </c>
      <c r="CW515" s="736" t="str">
        <f t="shared" si="1148"/>
        <v>BUKU PENGESAHAN BELANJA</v>
      </c>
      <c r="CX515" s="737">
        <f t="shared" si="1149"/>
        <v>0</v>
      </c>
      <c r="CY515" s="769">
        <v>12</v>
      </c>
      <c r="CZ515" s="770" t="str">
        <f t="shared" si="1110"/>
        <v>BUKU PENGEMBALIAN BELANJA</v>
      </c>
      <c r="DA515" s="771">
        <f t="shared" si="1153"/>
        <v>0</v>
      </c>
      <c r="DB515" s="770">
        <f t="shared" si="1152"/>
        <v>12</v>
      </c>
      <c r="DC515" s="770" t="str">
        <f t="shared" si="1150"/>
        <v>BUKU PENGEMBALIAN BELANJA</v>
      </c>
      <c r="DD515" s="772">
        <f t="shared" si="1151"/>
        <v>0</v>
      </c>
    </row>
    <row r="516" spans="2:108" ht="11.25" customHeight="1" x14ac:dyDescent="0.2">
      <c r="B516" s="63"/>
      <c r="C516" s="690"/>
      <c r="D516" s="540"/>
      <c r="E516" s="650"/>
      <c r="F516" s="541"/>
      <c r="G516" s="649"/>
      <c r="H516" s="650"/>
      <c r="I516" s="542"/>
      <c r="J516" s="650"/>
      <c r="K516" s="650"/>
      <c r="L516" s="529"/>
      <c r="M516" s="543"/>
      <c r="N516" s="543"/>
      <c r="O516" s="651">
        <f t="shared" si="1111"/>
        <v>0</v>
      </c>
      <c r="P516" s="1090">
        <f t="shared" si="1112"/>
        <v>0</v>
      </c>
      <c r="Q516" s="641">
        <f t="shared" si="1090"/>
        <v>0</v>
      </c>
      <c r="R516" s="640">
        <v>1</v>
      </c>
      <c r="S516" s="640" t="str">
        <f t="shared" si="1091"/>
        <v>BUKU KAS UMUM</v>
      </c>
      <c r="T516" s="641">
        <f t="shared" si="1092"/>
        <v>0</v>
      </c>
      <c r="U516" s="641">
        <f t="shared" si="1093"/>
        <v>0</v>
      </c>
      <c r="V516" s="641">
        <f t="shared" si="1094"/>
        <v>0</v>
      </c>
      <c r="W516" s="1082">
        <f t="shared" si="1113"/>
        <v>0</v>
      </c>
      <c r="X516" s="641">
        <f t="shared" si="1095"/>
        <v>0</v>
      </c>
      <c r="Y516" s="640">
        <f t="shared" si="1114"/>
        <v>1</v>
      </c>
      <c r="Z516" s="640" t="str">
        <f t="shared" si="1096"/>
        <v>BUKU KAS UMUM</v>
      </c>
      <c r="AA516" s="1083">
        <f t="shared" si="1097"/>
        <v>0</v>
      </c>
      <c r="AB516" s="1055">
        <v>10</v>
      </c>
      <c r="AC516" s="1056" t="str">
        <f t="shared" si="1115"/>
        <v>BUKU PEMBANTU PAJAK UP &amp; LS</v>
      </c>
      <c r="AD516" s="1057">
        <f t="shared" si="1116"/>
        <v>0</v>
      </c>
      <c r="AE516" s="1057">
        <f t="shared" si="1117"/>
        <v>0</v>
      </c>
      <c r="AF516" s="1057">
        <f t="shared" si="1118"/>
        <v>0</v>
      </c>
      <c r="AG516" s="1057">
        <f t="shared" si="1119"/>
        <v>0</v>
      </c>
      <c r="AH516" s="1057">
        <f t="shared" si="1120"/>
        <v>0</v>
      </c>
      <c r="AI516" s="1058">
        <f t="shared" si="1160"/>
        <v>10</v>
      </c>
      <c r="AJ516" s="1058" t="str">
        <f t="shared" si="1121"/>
        <v>BUKU PEMBANTU PAJAK UP &amp; LS</v>
      </c>
      <c r="AK516" s="1059">
        <f t="shared" si="1098"/>
        <v>0</v>
      </c>
      <c r="AL516" s="1014">
        <v>2</v>
      </c>
      <c r="AM516" s="1015" t="str">
        <f t="shared" si="1122"/>
        <v>BUKU PEMBANTU KAS TUNAI</v>
      </c>
      <c r="AN516" s="1016">
        <f t="shared" si="1099"/>
        <v>0</v>
      </c>
      <c r="AO516" s="1015">
        <f t="shared" si="1161"/>
        <v>2</v>
      </c>
      <c r="AP516" s="1015" t="str">
        <f t="shared" si="1123"/>
        <v>BUKU PEMBANTU KAS TUNAI</v>
      </c>
      <c r="AQ516" s="1017">
        <f t="shared" si="1155"/>
        <v>0</v>
      </c>
      <c r="AR516" s="979">
        <v>3</v>
      </c>
      <c r="AS516" s="980" t="str">
        <f t="shared" si="1124"/>
        <v>BUKU PEMBANTU BANK</v>
      </c>
      <c r="AT516" s="981">
        <f t="shared" si="1100"/>
        <v>0</v>
      </c>
      <c r="AU516" s="981">
        <f t="shared" si="1101"/>
        <v>0</v>
      </c>
      <c r="AV516" s="982">
        <f t="shared" si="1125"/>
        <v>0</v>
      </c>
      <c r="AW516" s="983">
        <f t="shared" si="1162"/>
        <v>3</v>
      </c>
      <c r="AX516" s="980" t="str">
        <f t="shared" si="1126"/>
        <v>BUKU PEMBANTU BANK</v>
      </c>
      <c r="AY516" s="984">
        <f t="shared" si="1102"/>
        <v>0</v>
      </c>
      <c r="AZ516" s="702">
        <v>4</v>
      </c>
      <c r="BA516" s="649" t="str">
        <f t="shared" si="1127"/>
        <v>BUKU PEMBANTU BPP</v>
      </c>
      <c r="BB516" s="651">
        <f t="shared" si="1156"/>
        <v>0</v>
      </c>
      <c r="BC516" s="650">
        <f t="shared" si="1163"/>
        <v>4</v>
      </c>
      <c r="BD516" s="649" t="str">
        <f t="shared" si="1128"/>
        <v>BUKU PEMBANTU BPP</v>
      </c>
      <c r="BE516" s="709">
        <f t="shared" si="1157"/>
        <v>0</v>
      </c>
      <c r="BF516" s="944">
        <v>5</v>
      </c>
      <c r="BG516" s="945" t="str">
        <f t="shared" si="1129"/>
        <v>BUKU PEMBANTU UANG PERSEDIAAN</v>
      </c>
      <c r="BH516" s="946">
        <f t="shared" si="1103"/>
        <v>0</v>
      </c>
      <c r="BI516" s="945">
        <f t="shared" si="1164"/>
        <v>5</v>
      </c>
      <c r="BJ516" s="947" t="str">
        <f t="shared" si="1130"/>
        <v>BUKU PEMBANTU UANG PERSEDIAAN</v>
      </c>
      <c r="BK516" s="948">
        <f t="shared" si="1158"/>
        <v>0</v>
      </c>
      <c r="BL516" s="909">
        <v>6</v>
      </c>
      <c r="BM516" s="910" t="str">
        <f t="shared" si="1131"/>
        <v>BUKU PEMBANTU LS BENDAHARA</v>
      </c>
      <c r="BN516" s="911">
        <f t="shared" si="1104"/>
        <v>0</v>
      </c>
      <c r="BO516" s="910">
        <f t="shared" si="1165"/>
        <v>6</v>
      </c>
      <c r="BP516" s="912" t="str">
        <f t="shared" si="1132"/>
        <v>BUKU PEMBANTU LS BENDAHARA</v>
      </c>
      <c r="BQ516" s="913">
        <f t="shared" si="1105"/>
        <v>0</v>
      </c>
      <c r="BR516" s="702">
        <v>7</v>
      </c>
      <c r="BS516" s="650" t="str">
        <f t="shared" si="1133"/>
        <v>BUKU PEMBANTU UANG MUKA PERJADIN</v>
      </c>
      <c r="BT516" s="651">
        <f t="shared" si="1106"/>
        <v>0</v>
      </c>
      <c r="BU516" s="650">
        <f t="shared" si="1166"/>
        <v>7</v>
      </c>
      <c r="BV516" s="649" t="str">
        <f t="shared" si="1134"/>
        <v>BUKU PEMBANTU UANG MUKA PERJADIN</v>
      </c>
      <c r="BW516" s="709">
        <f t="shared" si="1107"/>
        <v>0</v>
      </c>
      <c r="BX516" s="873">
        <v>8</v>
      </c>
      <c r="BY516" s="874" t="str">
        <f t="shared" si="1135"/>
        <v>BUKU PEMBANTU PAJAK UP</v>
      </c>
      <c r="BZ516" s="875">
        <f t="shared" si="1154"/>
        <v>0</v>
      </c>
      <c r="CA516" s="876">
        <f t="shared" si="1167"/>
        <v>8</v>
      </c>
      <c r="CB516" s="874" t="str">
        <f t="shared" si="1136"/>
        <v>BUKU PEMBANTU PAJAK UP</v>
      </c>
      <c r="CC516" s="877">
        <f t="shared" si="1159"/>
        <v>0</v>
      </c>
      <c r="CD516" s="805">
        <v>9</v>
      </c>
      <c r="CE516" s="806" t="str">
        <f t="shared" si="1137"/>
        <v>BUKU PEMBANTU BUNGA REKENING</v>
      </c>
      <c r="CF516" s="807">
        <f t="shared" si="1108"/>
        <v>0</v>
      </c>
      <c r="CG516" s="806">
        <f t="shared" si="1168"/>
        <v>9</v>
      </c>
      <c r="CH516" s="806" t="str">
        <f t="shared" si="1138"/>
        <v>BUKU PEMBANTU BUNGA REKENING</v>
      </c>
      <c r="CI516" s="808">
        <f t="shared" si="1109"/>
        <v>0</v>
      </c>
      <c r="CJ516" s="835">
        <v>10</v>
      </c>
      <c r="CK516" s="836" t="str">
        <f t="shared" si="1139"/>
        <v>BUKU PEMBANTU PAJAK UP &amp; LS</v>
      </c>
      <c r="CL516" s="837">
        <f t="shared" si="1140"/>
        <v>0</v>
      </c>
      <c r="CM516" s="836">
        <f t="shared" si="1169"/>
        <v>10</v>
      </c>
      <c r="CN516" s="836" t="str">
        <f t="shared" si="1141"/>
        <v>BUKU PEMBANTU PAJAK UP &amp; LS</v>
      </c>
      <c r="CO516" s="838">
        <f t="shared" si="1142"/>
        <v>0</v>
      </c>
      <c r="CP516" s="786">
        <f t="shared" si="1143"/>
        <v>0</v>
      </c>
      <c r="CQ516" s="787">
        <f t="shared" si="1144"/>
        <v>0</v>
      </c>
      <c r="CR516" s="782">
        <f t="shared" si="1145"/>
        <v>0</v>
      </c>
      <c r="CS516" s="733">
        <v>11</v>
      </c>
      <c r="CT516" s="734" t="str">
        <f t="shared" si="1146"/>
        <v>BUKU PENGESAHAN BELANJA</v>
      </c>
      <c r="CU516" s="735">
        <f t="shared" si="1147"/>
        <v>0</v>
      </c>
      <c r="CV516" s="734">
        <f t="shared" si="1170"/>
        <v>11</v>
      </c>
      <c r="CW516" s="736" t="str">
        <f t="shared" si="1148"/>
        <v>BUKU PENGESAHAN BELANJA</v>
      </c>
      <c r="CX516" s="737">
        <f t="shared" si="1149"/>
        <v>0</v>
      </c>
      <c r="CY516" s="769">
        <v>12</v>
      </c>
      <c r="CZ516" s="770" t="str">
        <f t="shared" si="1110"/>
        <v>BUKU PENGEMBALIAN BELANJA</v>
      </c>
      <c r="DA516" s="771">
        <f t="shared" si="1153"/>
        <v>0</v>
      </c>
      <c r="DB516" s="770">
        <f t="shared" si="1152"/>
        <v>12</v>
      </c>
      <c r="DC516" s="770" t="str">
        <f t="shared" si="1150"/>
        <v>BUKU PENGEMBALIAN BELANJA</v>
      </c>
      <c r="DD516" s="772">
        <f t="shared" si="1151"/>
        <v>0</v>
      </c>
    </row>
    <row r="517" spans="2:108" ht="11.25" customHeight="1" x14ac:dyDescent="0.2">
      <c r="B517" s="63"/>
      <c r="C517" s="690"/>
      <c r="D517" s="540"/>
      <c r="E517" s="650"/>
      <c r="F517" s="541"/>
      <c r="G517" s="649"/>
      <c r="H517" s="650"/>
      <c r="I517" s="542"/>
      <c r="J517" s="650"/>
      <c r="K517" s="650"/>
      <c r="L517" s="529"/>
      <c r="M517" s="543"/>
      <c r="N517" s="543"/>
      <c r="O517" s="651">
        <f t="shared" si="1111"/>
        <v>0</v>
      </c>
      <c r="P517" s="1090">
        <f t="shared" si="1112"/>
        <v>0</v>
      </c>
      <c r="Q517" s="641">
        <f t="shared" si="1090"/>
        <v>0</v>
      </c>
      <c r="R517" s="640">
        <v>1</v>
      </c>
      <c r="S517" s="640" t="str">
        <f t="shared" si="1091"/>
        <v>BUKU KAS UMUM</v>
      </c>
      <c r="T517" s="641">
        <f t="shared" si="1092"/>
        <v>0</v>
      </c>
      <c r="U517" s="641">
        <f t="shared" si="1093"/>
        <v>0</v>
      </c>
      <c r="V517" s="641">
        <f t="shared" si="1094"/>
        <v>0</v>
      </c>
      <c r="W517" s="1082">
        <f t="shared" si="1113"/>
        <v>0</v>
      </c>
      <c r="X517" s="641">
        <f t="shared" si="1095"/>
        <v>0</v>
      </c>
      <c r="Y517" s="640">
        <f t="shared" si="1114"/>
        <v>1</v>
      </c>
      <c r="Z517" s="640" t="str">
        <f t="shared" si="1096"/>
        <v>BUKU KAS UMUM</v>
      </c>
      <c r="AA517" s="1083">
        <f t="shared" si="1097"/>
        <v>0</v>
      </c>
      <c r="AB517" s="1055">
        <v>10</v>
      </c>
      <c r="AC517" s="1056" t="str">
        <f t="shared" si="1115"/>
        <v>BUKU PEMBANTU PAJAK UP &amp; LS</v>
      </c>
      <c r="AD517" s="1057">
        <f t="shared" si="1116"/>
        <v>0</v>
      </c>
      <c r="AE517" s="1057">
        <f t="shared" si="1117"/>
        <v>0</v>
      </c>
      <c r="AF517" s="1057">
        <f t="shared" si="1118"/>
        <v>0</v>
      </c>
      <c r="AG517" s="1057">
        <f t="shared" si="1119"/>
        <v>0</v>
      </c>
      <c r="AH517" s="1057">
        <f t="shared" si="1120"/>
        <v>0</v>
      </c>
      <c r="AI517" s="1058">
        <f t="shared" si="1160"/>
        <v>10</v>
      </c>
      <c r="AJ517" s="1058" t="str">
        <f t="shared" si="1121"/>
        <v>BUKU PEMBANTU PAJAK UP &amp; LS</v>
      </c>
      <c r="AK517" s="1059">
        <f t="shared" si="1098"/>
        <v>0</v>
      </c>
      <c r="AL517" s="1014">
        <v>2</v>
      </c>
      <c r="AM517" s="1015" t="str">
        <f t="shared" si="1122"/>
        <v>BUKU PEMBANTU KAS TUNAI</v>
      </c>
      <c r="AN517" s="1016">
        <f t="shared" si="1099"/>
        <v>0</v>
      </c>
      <c r="AO517" s="1015">
        <f t="shared" si="1161"/>
        <v>2</v>
      </c>
      <c r="AP517" s="1015" t="str">
        <f t="shared" si="1123"/>
        <v>BUKU PEMBANTU KAS TUNAI</v>
      </c>
      <c r="AQ517" s="1017">
        <f t="shared" si="1155"/>
        <v>0</v>
      </c>
      <c r="AR517" s="979">
        <v>3</v>
      </c>
      <c r="AS517" s="980" t="str">
        <f t="shared" si="1124"/>
        <v>BUKU PEMBANTU BANK</v>
      </c>
      <c r="AT517" s="981">
        <f t="shared" si="1100"/>
        <v>0</v>
      </c>
      <c r="AU517" s="981">
        <f t="shared" si="1101"/>
        <v>0</v>
      </c>
      <c r="AV517" s="982">
        <f t="shared" si="1125"/>
        <v>0</v>
      </c>
      <c r="AW517" s="983">
        <f t="shared" si="1162"/>
        <v>3</v>
      </c>
      <c r="AX517" s="980" t="str">
        <f t="shared" si="1126"/>
        <v>BUKU PEMBANTU BANK</v>
      </c>
      <c r="AY517" s="984">
        <f t="shared" si="1102"/>
        <v>0</v>
      </c>
      <c r="AZ517" s="702">
        <v>4</v>
      </c>
      <c r="BA517" s="649" t="str">
        <f t="shared" si="1127"/>
        <v>BUKU PEMBANTU BPP</v>
      </c>
      <c r="BB517" s="651">
        <f t="shared" si="1156"/>
        <v>0</v>
      </c>
      <c r="BC517" s="650">
        <f t="shared" si="1163"/>
        <v>4</v>
      </c>
      <c r="BD517" s="649" t="str">
        <f t="shared" si="1128"/>
        <v>BUKU PEMBANTU BPP</v>
      </c>
      <c r="BE517" s="709">
        <f t="shared" si="1157"/>
        <v>0</v>
      </c>
      <c r="BF517" s="944">
        <v>5</v>
      </c>
      <c r="BG517" s="945" t="str">
        <f t="shared" si="1129"/>
        <v>BUKU PEMBANTU UANG PERSEDIAAN</v>
      </c>
      <c r="BH517" s="946">
        <f t="shared" si="1103"/>
        <v>0</v>
      </c>
      <c r="BI517" s="945">
        <f t="shared" si="1164"/>
        <v>5</v>
      </c>
      <c r="BJ517" s="947" t="str">
        <f t="shared" si="1130"/>
        <v>BUKU PEMBANTU UANG PERSEDIAAN</v>
      </c>
      <c r="BK517" s="948">
        <f t="shared" si="1158"/>
        <v>0</v>
      </c>
      <c r="BL517" s="909">
        <v>6</v>
      </c>
      <c r="BM517" s="910" t="str">
        <f t="shared" si="1131"/>
        <v>BUKU PEMBANTU LS BENDAHARA</v>
      </c>
      <c r="BN517" s="911">
        <f t="shared" si="1104"/>
        <v>0</v>
      </c>
      <c r="BO517" s="910">
        <f t="shared" si="1165"/>
        <v>6</v>
      </c>
      <c r="BP517" s="912" t="str">
        <f t="shared" si="1132"/>
        <v>BUKU PEMBANTU LS BENDAHARA</v>
      </c>
      <c r="BQ517" s="913">
        <f t="shared" si="1105"/>
        <v>0</v>
      </c>
      <c r="BR517" s="702">
        <v>7</v>
      </c>
      <c r="BS517" s="650" t="str">
        <f t="shared" si="1133"/>
        <v>BUKU PEMBANTU UANG MUKA PERJADIN</v>
      </c>
      <c r="BT517" s="651">
        <f t="shared" si="1106"/>
        <v>0</v>
      </c>
      <c r="BU517" s="650">
        <f t="shared" si="1166"/>
        <v>7</v>
      </c>
      <c r="BV517" s="649" t="str">
        <f t="shared" si="1134"/>
        <v>BUKU PEMBANTU UANG MUKA PERJADIN</v>
      </c>
      <c r="BW517" s="709">
        <f t="shared" si="1107"/>
        <v>0</v>
      </c>
      <c r="BX517" s="873">
        <v>8</v>
      </c>
      <c r="BY517" s="874" t="str">
        <f t="shared" si="1135"/>
        <v>BUKU PEMBANTU PAJAK UP</v>
      </c>
      <c r="BZ517" s="875">
        <f t="shared" si="1154"/>
        <v>0</v>
      </c>
      <c r="CA517" s="876">
        <f t="shared" si="1167"/>
        <v>8</v>
      </c>
      <c r="CB517" s="874" t="str">
        <f t="shared" si="1136"/>
        <v>BUKU PEMBANTU PAJAK UP</v>
      </c>
      <c r="CC517" s="877">
        <f t="shared" si="1159"/>
        <v>0</v>
      </c>
      <c r="CD517" s="805">
        <v>9</v>
      </c>
      <c r="CE517" s="806" t="str">
        <f t="shared" si="1137"/>
        <v>BUKU PEMBANTU BUNGA REKENING</v>
      </c>
      <c r="CF517" s="807">
        <f t="shared" si="1108"/>
        <v>0</v>
      </c>
      <c r="CG517" s="806">
        <f t="shared" si="1168"/>
        <v>9</v>
      </c>
      <c r="CH517" s="806" t="str">
        <f t="shared" si="1138"/>
        <v>BUKU PEMBANTU BUNGA REKENING</v>
      </c>
      <c r="CI517" s="808">
        <f t="shared" si="1109"/>
        <v>0</v>
      </c>
      <c r="CJ517" s="835">
        <v>10</v>
      </c>
      <c r="CK517" s="836" t="str">
        <f t="shared" si="1139"/>
        <v>BUKU PEMBANTU PAJAK UP &amp; LS</v>
      </c>
      <c r="CL517" s="837">
        <f t="shared" si="1140"/>
        <v>0</v>
      </c>
      <c r="CM517" s="836">
        <f t="shared" si="1169"/>
        <v>10</v>
      </c>
      <c r="CN517" s="836" t="str">
        <f t="shared" si="1141"/>
        <v>BUKU PEMBANTU PAJAK UP &amp; LS</v>
      </c>
      <c r="CO517" s="838">
        <f t="shared" si="1142"/>
        <v>0</v>
      </c>
      <c r="CP517" s="786">
        <f t="shared" si="1143"/>
        <v>0</v>
      </c>
      <c r="CQ517" s="787">
        <f t="shared" si="1144"/>
        <v>0</v>
      </c>
      <c r="CR517" s="782">
        <f t="shared" si="1145"/>
        <v>0</v>
      </c>
      <c r="CS517" s="733">
        <v>11</v>
      </c>
      <c r="CT517" s="734" t="str">
        <f t="shared" si="1146"/>
        <v>BUKU PENGESAHAN BELANJA</v>
      </c>
      <c r="CU517" s="735">
        <f t="shared" si="1147"/>
        <v>0</v>
      </c>
      <c r="CV517" s="734">
        <f t="shared" si="1170"/>
        <v>11</v>
      </c>
      <c r="CW517" s="736" t="str">
        <f t="shared" si="1148"/>
        <v>BUKU PENGESAHAN BELANJA</v>
      </c>
      <c r="CX517" s="737">
        <f t="shared" si="1149"/>
        <v>0</v>
      </c>
      <c r="CY517" s="769">
        <v>12</v>
      </c>
      <c r="CZ517" s="770" t="str">
        <f t="shared" si="1110"/>
        <v>BUKU PENGEMBALIAN BELANJA</v>
      </c>
      <c r="DA517" s="771">
        <f t="shared" si="1153"/>
        <v>0</v>
      </c>
      <c r="DB517" s="770">
        <f t="shared" si="1152"/>
        <v>12</v>
      </c>
      <c r="DC517" s="770" t="str">
        <f t="shared" si="1150"/>
        <v>BUKU PENGEMBALIAN BELANJA</v>
      </c>
      <c r="DD517" s="772">
        <f t="shared" si="1151"/>
        <v>0</v>
      </c>
    </row>
    <row r="518" spans="2:108" ht="11.25" customHeight="1" x14ac:dyDescent="0.2">
      <c r="B518" s="63"/>
      <c r="C518" s="690"/>
      <c r="D518" s="540"/>
      <c r="E518" s="650"/>
      <c r="F518" s="541"/>
      <c r="G518" s="649"/>
      <c r="H518" s="650"/>
      <c r="I518" s="542"/>
      <c r="J518" s="650"/>
      <c r="K518" s="650"/>
      <c r="L518" s="529"/>
      <c r="M518" s="543"/>
      <c r="N518" s="543"/>
      <c r="O518" s="651">
        <f t="shared" si="1111"/>
        <v>0</v>
      </c>
      <c r="P518" s="1090">
        <f t="shared" si="1112"/>
        <v>0</v>
      </c>
      <c r="Q518" s="641">
        <f t="shared" si="1090"/>
        <v>0</v>
      </c>
      <c r="R518" s="640">
        <v>1</v>
      </c>
      <c r="S518" s="640" t="str">
        <f t="shared" si="1091"/>
        <v>BUKU KAS UMUM</v>
      </c>
      <c r="T518" s="641">
        <f t="shared" si="1092"/>
        <v>0</v>
      </c>
      <c r="U518" s="641">
        <f t="shared" si="1093"/>
        <v>0</v>
      </c>
      <c r="V518" s="641">
        <f t="shared" si="1094"/>
        <v>0</v>
      </c>
      <c r="W518" s="1082">
        <f t="shared" si="1113"/>
        <v>0</v>
      </c>
      <c r="X518" s="641">
        <f t="shared" si="1095"/>
        <v>0</v>
      </c>
      <c r="Y518" s="640">
        <f t="shared" si="1114"/>
        <v>1</v>
      </c>
      <c r="Z518" s="640" t="str">
        <f t="shared" si="1096"/>
        <v>BUKU KAS UMUM</v>
      </c>
      <c r="AA518" s="1083">
        <f t="shared" si="1097"/>
        <v>0</v>
      </c>
      <c r="AB518" s="1055">
        <v>10</v>
      </c>
      <c r="AC518" s="1056" t="str">
        <f t="shared" si="1115"/>
        <v>BUKU PEMBANTU PAJAK UP &amp; LS</v>
      </c>
      <c r="AD518" s="1057">
        <f t="shared" si="1116"/>
        <v>0</v>
      </c>
      <c r="AE518" s="1057">
        <f t="shared" si="1117"/>
        <v>0</v>
      </c>
      <c r="AF518" s="1057">
        <f t="shared" si="1118"/>
        <v>0</v>
      </c>
      <c r="AG518" s="1057">
        <f t="shared" si="1119"/>
        <v>0</v>
      </c>
      <c r="AH518" s="1057">
        <f t="shared" si="1120"/>
        <v>0</v>
      </c>
      <c r="AI518" s="1058">
        <f t="shared" si="1160"/>
        <v>10</v>
      </c>
      <c r="AJ518" s="1058" t="str">
        <f t="shared" si="1121"/>
        <v>BUKU PEMBANTU PAJAK UP &amp; LS</v>
      </c>
      <c r="AK518" s="1059">
        <f t="shared" si="1098"/>
        <v>0</v>
      </c>
      <c r="AL518" s="1014">
        <v>2</v>
      </c>
      <c r="AM518" s="1015" t="str">
        <f t="shared" si="1122"/>
        <v>BUKU PEMBANTU KAS TUNAI</v>
      </c>
      <c r="AN518" s="1016">
        <f t="shared" si="1099"/>
        <v>0</v>
      </c>
      <c r="AO518" s="1015">
        <f t="shared" si="1161"/>
        <v>2</v>
      </c>
      <c r="AP518" s="1015" t="str">
        <f t="shared" si="1123"/>
        <v>BUKU PEMBANTU KAS TUNAI</v>
      </c>
      <c r="AQ518" s="1017">
        <f t="shared" si="1155"/>
        <v>0</v>
      </c>
      <c r="AR518" s="979">
        <v>3</v>
      </c>
      <c r="AS518" s="980" t="str">
        <f t="shared" si="1124"/>
        <v>BUKU PEMBANTU BANK</v>
      </c>
      <c r="AT518" s="981">
        <f t="shared" si="1100"/>
        <v>0</v>
      </c>
      <c r="AU518" s="981">
        <f t="shared" si="1101"/>
        <v>0</v>
      </c>
      <c r="AV518" s="982">
        <f t="shared" si="1125"/>
        <v>0</v>
      </c>
      <c r="AW518" s="983">
        <f t="shared" si="1162"/>
        <v>3</v>
      </c>
      <c r="AX518" s="980" t="str">
        <f t="shared" si="1126"/>
        <v>BUKU PEMBANTU BANK</v>
      </c>
      <c r="AY518" s="984">
        <f t="shared" si="1102"/>
        <v>0</v>
      </c>
      <c r="AZ518" s="702">
        <v>4</v>
      </c>
      <c r="BA518" s="649" t="str">
        <f t="shared" si="1127"/>
        <v>BUKU PEMBANTU BPP</v>
      </c>
      <c r="BB518" s="651">
        <f t="shared" si="1156"/>
        <v>0</v>
      </c>
      <c r="BC518" s="650">
        <f t="shared" si="1163"/>
        <v>4</v>
      </c>
      <c r="BD518" s="649" t="str">
        <f t="shared" si="1128"/>
        <v>BUKU PEMBANTU BPP</v>
      </c>
      <c r="BE518" s="709">
        <f t="shared" si="1157"/>
        <v>0</v>
      </c>
      <c r="BF518" s="944">
        <v>5</v>
      </c>
      <c r="BG518" s="945" t="str">
        <f t="shared" si="1129"/>
        <v>BUKU PEMBANTU UANG PERSEDIAAN</v>
      </c>
      <c r="BH518" s="946">
        <f t="shared" si="1103"/>
        <v>0</v>
      </c>
      <c r="BI518" s="945">
        <f t="shared" si="1164"/>
        <v>5</v>
      </c>
      <c r="BJ518" s="947" t="str">
        <f t="shared" si="1130"/>
        <v>BUKU PEMBANTU UANG PERSEDIAAN</v>
      </c>
      <c r="BK518" s="948">
        <f t="shared" si="1158"/>
        <v>0</v>
      </c>
      <c r="BL518" s="909">
        <v>6</v>
      </c>
      <c r="BM518" s="910" t="str">
        <f t="shared" si="1131"/>
        <v>BUKU PEMBANTU LS BENDAHARA</v>
      </c>
      <c r="BN518" s="911">
        <f t="shared" si="1104"/>
        <v>0</v>
      </c>
      <c r="BO518" s="910">
        <f t="shared" si="1165"/>
        <v>6</v>
      </c>
      <c r="BP518" s="912" t="str">
        <f t="shared" si="1132"/>
        <v>BUKU PEMBANTU LS BENDAHARA</v>
      </c>
      <c r="BQ518" s="913">
        <f t="shared" si="1105"/>
        <v>0</v>
      </c>
      <c r="BR518" s="702">
        <v>7</v>
      </c>
      <c r="BS518" s="650" t="str">
        <f t="shared" si="1133"/>
        <v>BUKU PEMBANTU UANG MUKA PERJADIN</v>
      </c>
      <c r="BT518" s="651">
        <f t="shared" si="1106"/>
        <v>0</v>
      </c>
      <c r="BU518" s="650">
        <f t="shared" si="1166"/>
        <v>7</v>
      </c>
      <c r="BV518" s="649" t="str">
        <f t="shared" si="1134"/>
        <v>BUKU PEMBANTU UANG MUKA PERJADIN</v>
      </c>
      <c r="BW518" s="709">
        <f t="shared" si="1107"/>
        <v>0</v>
      </c>
      <c r="BX518" s="873">
        <v>8</v>
      </c>
      <c r="BY518" s="874" t="str">
        <f t="shared" si="1135"/>
        <v>BUKU PEMBANTU PAJAK UP</v>
      </c>
      <c r="BZ518" s="875">
        <f t="shared" si="1154"/>
        <v>0</v>
      </c>
      <c r="CA518" s="876">
        <f t="shared" si="1167"/>
        <v>8</v>
      </c>
      <c r="CB518" s="874" t="str">
        <f t="shared" si="1136"/>
        <v>BUKU PEMBANTU PAJAK UP</v>
      </c>
      <c r="CC518" s="877">
        <f t="shared" si="1159"/>
        <v>0</v>
      </c>
      <c r="CD518" s="805">
        <v>9</v>
      </c>
      <c r="CE518" s="806" t="str">
        <f t="shared" si="1137"/>
        <v>BUKU PEMBANTU BUNGA REKENING</v>
      </c>
      <c r="CF518" s="807">
        <f t="shared" si="1108"/>
        <v>0</v>
      </c>
      <c r="CG518" s="806">
        <f t="shared" si="1168"/>
        <v>9</v>
      </c>
      <c r="CH518" s="806" t="str">
        <f t="shared" si="1138"/>
        <v>BUKU PEMBANTU BUNGA REKENING</v>
      </c>
      <c r="CI518" s="808">
        <f t="shared" si="1109"/>
        <v>0</v>
      </c>
      <c r="CJ518" s="835">
        <v>10</v>
      </c>
      <c r="CK518" s="836" t="str">
        <f t="shared" si="1139"/>
        <v>BUKU PEMBANTU PAJAK UP &amp; LS</v>
      </c>
      <c r="CL518" s="837">
        <f t="shared" si="1140"/>
        <v>0</v>
      </c>
      <c r="CM518" s="836">
        <f t="shared" si="1169"/>
        <v>10</v>
      </c>
      <c r="CN518" s="836" t="str">
        <f t="shared" si="1141"/>
        <v>BUKU PEMBANTU PAJAK UP &amp; LS</v>
      </c>
      <c r="CO518" s="838">
        <f t="shared" si="1142"/>
        <v>0</v>
      </c>
      <c r="CP518" s="786">
        <f t="shared" si="1143"/>
        <v>0</v>
      </c>
      <c r="CQ518" s="787">
        <f t="shared" si="1144"/>
        <v>0</v>
      </c>
      <c r="CR518" s="782">
        <f t="shared" si="1145"/>
        <v>0</v>
      </c>
      <c r="CS518" s="733">
        <v>11</v>
      </c>
      <c r="CT518" s="734" t="str">
        <f t="shared" si="1146"/>
        <v>BUKU PENGESAHAN BELANJA</v>
      </c>
      <c r="CU518" s="735">
        <f t="shared" si="1147"/>
        <v>0</v>
      </c>
      <c r="CV518" s="734">
        <f t="shared" si="1170"/>
        <v>11</v>
      </c>
      <c r="CW518" s="736" t="str">
        <f t="shared" si="1148"/>
        <v>BUKU PENGESAHAN BELANJA</v>
      </c>
      <c r="CX518" s="737">
        <f t="shared" si="1149"/>
        <v>0</v>
      </c>
      <c r="CY518" s="769">
        <v>12</v>
      </c>
      <c r="CZ518" s="770" t="str">
        <f t="shared" si="1110"/>
        <v>BUKU PENGEMBALIAN BELANJA</v>
      </c>
      <c r="DA518" s="771">
        <f t="shared" si="1153"/>
        <v>0</v>
      </c>
      <c r="DB518" s="770">
        <f t="shared" si="1152"/>
        <v>12</v>
      </c>
      <c r="DC518" s="770" t="str">
        <f t="shared" si="1150"/>
        <v>BUKU PENGEMBALIAN BELANJA</v>
      </c>
      <c r="DD518" s="772">
        <f t="shared" si="1151"/>
        <v>0</v>
      </c>
    </row>
    <row r="519" spans="2:108" ht="11.25" customHeight="1" x14ac:dyDescent="0.2">
      <c r="B519" s="63"/>
      <c r="C519" s="690"/>
      <c r="D519" s="540"/>
      <c r="E519" s="650"/>
      <c r="F519" s="541"/>
      <c r="G519" s="649"/>
      <c r="H519" s="650"/>
      <c r="I519" s="542"/>
      <c r="J519" s="650"/>
      <c r="K519" s="650"/>
      <c r="L519" s="529"/>
      <c r="M519" s="543"/>
      <c r="N519" s="543"/>
      <c r="O519" s="651">
        <f t="shared" si="1111"/>
        <v>0</v>
      </c>
      <c r="P519" s="1090">
        <f t="shared" si="1112"/>
        <v>0</v>
      </c>
      <c r="Q519" s="641">
        <f t="shared" si="1090"/>
        <v>0</v>
      </c>
      <c r="R519" s="640">
        <v>1</v>
      </c>
      <c r="S519" s="640" t="str">
        <f t="shared" si="1091"/>
        <v>BUKU KAS UMUM</v>
      </c>
      <c r="T519" s="641">
        <f t="shared" si="1092"/>
        <v>0</v>
      </c>
      <c r="U519" s="641">
        <f t="shared" si="1093"/>
        <v>0</v>
      </c>
      <c r="V519" s="641">
        <f t="shared" si="1094"/>
        <v>0</v>
      </c>
      <c r="W519" s="1082">
        <f t="shared" si="1113"/>
        <v>0</v>
      </c>
      <c r="X519" s="641">
        <f t="shared" si="1095"/>
        <v>0</v>
      </c>
      <c r="Y519" s="640">
        <f t="shared" si="1114"/>
        <v>1</v>
      </c>
      <c r="Z519" s="640" t="str">
        <f t="shared" si="1096"/>
        <v>BUKU KAS UMUM</v>
      </c>
      <c r="AA519" s="1083">
        <f t="shared" si="1097"/>
        <v>0</v>
      </c>
      <c r="AB519" s="1055">
        <v>10</v>
      </c>
      <c r="AC519" s="1056" t="str">
        <f t="shared" si="1115"/>
        <v>BUKU PEMBANTU PAJAK UP &amp; LS</v>
      </c>
      <c r="AD519" s="1057">
        <f t="shared" si="1116"/>
        <v>0</v>
      </c>
      <c r="AE519" s="1057">
        <f t="shared" si="1117"/>
        <v>0</v>
      </c>
      <c r="AF519" s="1057">
        <f t="shared" si="1118"/>
        <v>0</v>
      </c>
      <c r="AG519" s="1057">
        <f t="shared" si="1119"/>
        <v>0</v>
      </c>
      <c r="AH519" s="1057">
        <f t="shared" si="1120"/>
        <v>0</v>
      </c>
      <c r="AI519" s="1058">
        <f t="shared" si="1160"/>
        <v>10</v>
      </c>
      <c r="AJ519" s="1058" t="str">
        <f t="shared" si="1121"/>
        <v>BUKU PEMBANTU PAJAK UP &amp; LS</v>
      </c>
      <c r="AK519" s="1059">
        <f t="shared" si="1098"/>
        <v>0</v>
      </c>
      <c r="AL519" s="1014">
        <v>2</v>
      </c>
      <c r="AM519" s="1015" t="str">
        <f t="shared" si="1122"/>
        <v>BUKU PEMBANTU KAS TUNAI</v>
      </c>
      <c r="AN519" s="1016">
        <f t="shared" si="1099"/>
        <v>0</v>
      </c>
      <c r="AO519" s="1015">
        <f t="shared" si="1161"/>
        <v>2</v>
      </c>
      <c r="AP519" s="1015" t="str">
        <f t="shared" si="1123"/>
        <v>BUKU PEMBANTU KAS TUNAI</v>
      </c>
      <c r="AQ519" s="1017">
        <f t="shared" si="1155"/>
        <v>0</v>
      </c>
      <c r="AR519" s="979">
        <v>3</v>
      </c>
      <c r="AS519" s="980" t="str">
        <f t="shared" si="1124"/>
        <v>BUKU PEMBANTU BANK</v>
      </c>
      <c r="AT519" s="981">
        <f t="shared" si="1100"/>
        <v>0</v>
      </c>
      <c r="AU519" s="981">
        <f t="shared" si="1101"/>
        <v>0</v>
      </c>
      <c r="AV519" s="982">
        <f t="shared" si="1125"/>
        <v>0</v>
      </c>
      <c r="AW519" s="983">
        <f t="shared" si="1162"/>
        <v>3</v>
      </c>
      <c r="AX519" s="980" t="str">
        <f t="shared" si="1126"/>
        <v>BUKU PEMBANTU BANK</v>
      </c>
      <c r="AY519" s="984">
        <f t="shared" si="1102"/>
        <v>0</v>
      </c>
      <c r="AZ519" s="702">
        <v>4</v>
      </c>
      <c r="BA519" s="649" t="str">
        <f t="shared" si="1127"/>
        <v>BUKU PEMBANTU BPP</v>
      </c>
      <c r="BB519" s="651">
        <f t="shared" si="1156"/>
        <v>0</v>
      </c>
      <c r="BC519" s="650">
        <f t="shared" si="1163"/>
        <v>4</v>
      </c>
      <c r="BD519" s="649" t="str">
        <f t="shared" si="1128"/>
        <v>BUKU PEMBANTU BPP</v>
      </c>
      <c r="BE519" s="709">
        <f t="shared" si="1157"/>
        <v>0</v>
      </c>
      <c r="BF519" s="944">
        <v>5</v>
      </c>
      <c r="BG519" s="945" t="str">
        <f t="shared" si="1129"/>
        <v>BUKU PEMBANTU UANG PERSEDIAAN</v>
      </c>
      <c r="BH519" s="946">
        <f t="shared" si="1103"/>
        <v>0</v>
      </c>
      <c r="BI519" s="945">
        <f t="shared" si="1164"/>
        <v>5</v>
      </c>
      <c r="BJ519" s="947" t="str">
        <f t="shared" si="1130"/>
        <v>BUKU PEMBANTU UANG PERSEDIAAN</v>
      </c>
      <c r="BK519" s="948">
        <f t="shared" si="1158"/>
        <v>0</v>
      </c>
      <c r="BL519" s="909">
        <v>6</v>
      </c>
      <c r="BM519" s="910" t="str">
        <f t="shared" si="1131"/>
        <v>BUKU PEMBANTU LS BENDAHARA</v>
      </c>
      <c r="BN519" s="911">
        <f t="shared" si="1104"/>
        <v>0</v>
      </c>
      <c r="BO519" s="910">
        <f t="shared" si="1165"/>
        <v>6</v>
      </c>
      <c r="BP519" s="912" t="str">
        <f t="shared" si="1132"/>
        <v>BUKU PEMBANTU LS BENDAHARA</v>
      </c>
      <c r="BQ519" s="913">
        <f t="shared" si="1105"/>
        <v>0</v>
      </c>
      <c r="BR519" s="702">
        <v>7</v>
      </c>
      <c r="BS519" s="650" t="str">
        <f t="shared" si="1133"/>
        <v>BUKU PEMBANTU UANG MUKA PERJADIN</v>
      </c>
      <c r="BT519" s="651">
        <f t="shared" si="1106"/>
        <v>0</v>
      </c>
      <c r="BU519" s="650">
        <f t="shared" si="1166"/>
        <v>7</v>
      </c>
      <c r="BV519" s="649" t="str">
        <f t="shared" si="1134"/>
        <v>BUKU PEMBANTU UANG MUKA PERJADIN</v>
      </c>
      <c r="BW519" s="709">
        <f t="shared" si="1107"/>
        <v>0</v>
      </c>
      <c r="BX519" s="873">
        <v>8</v>
      </c>
      <c r="BY519" s="874" t="str">
        <f t="shared" si="1135"/>
        <v>BUKU PEMBANTU PAJAK UP</v>
      </c>
      <c r="BZ519" s="875">
        <f t="shared" si="1154"/>
        <v>0</v>
      </c>
      <c r="CA519" s="876">
        <f t="shared" si="1167"/>
        <v>8</v>
      </c>
      <c r="CB519" s="874" t="str">
        <f t="shared" si="1136"/>
        <v>BUKU PEMBANTU PAJAK UP</v>
      </c>
      <c r="CC519" s="877">
        <f t="shared" si="1159"/>
        <v>0</v>
      </c>
      <c r="CD519" s="805">
        <v>9</v>
      </c>
      <c r="CE519" s="806" t="str">
        <f t="shared" si="1137"/>
        <v>BUKU PEMBANTU BUNGA REKENING</v>
      </c>
      <c r="CF519" s="807">
        <f t="shared" si="1108"/>
        <v>0</v>
      </c>
      <c r="CG519" s="806">
        <f t="shared" si="1168"/>
        <v>9</v>
      </c>
      <c r="CH519" s="806" t="str">
        <f t="shared" si="1138"/>
        <v>BUKU PEMBANTU BUNGA REKENING</v>
      </c>
      <c r="CI519" s="808">
        <f t="shared" si="1109"/>
        <v>0</v>
      </c>
      <c r="CJ519" s="835">
        <v>10</v>
      </c>
      <c r="CK519" s="836" t="str">
        <f t="shared" si="1139"/>
        <v>BUKU PEMBANTU PAJAK UP &amp; LS</v>
      </c>
      <c r="CL519" s="837">
        <f t="shared" si="1140"/>
        <v>0</v>
      </c>
      <c r="CM519" s="836">
        <f t="shared" si="1169"/>
        <v>10</v>
      </c>
      <c r="CN519" s="836" t="str">
        <f t="shared" si="1141"/>
        <v>BUKU PEMBANTU PAJAK UP &amp; LS</v>
      </c>
      <c r="CO519" s="838">
        <f t="shared" si="1142"/>
        <v>0</v>
      </c>
      <c r="CP519" s="786">
        <f t="shared" si="1143"/>
        <v>0</v>
      </c>
      <c r="CQ519" s="787">
        <f t="shared" si="1144"/>
        <v>0</v>
      </c>
      <c r="CR519" s="782">
        <f t="shared" si="1145"/>
        <v>0</v>
      </c>
      <c r="CS519" s="733">
        <v>11</v>
      </c>
      <c r="CT519" s="734" t="str">
        <f t="shared" si="1146"/>
        <v>BUKU PENGESAHAN BELANJA</v>
      </c>
      <c r="CU519" s="735">
        <f t="shared" si="1147"/>
        <v>0</v>
      </c>
      <c r="CV519" s="734">
        <f t="shared" si="1170"/>
        <v>11</v>
      </c>
      <c r="CW519" s="736" t="str">
        <f t="shared" si="1148"/>
        <v>BUKU PENGESAHAN BELANJA</v>
      </c>
      <c r="CX519" s="737">
        <f t="shared" si="1149"/>
        <v>0</v>
      </c>
      <c r="CY519" s="769">
        <v>12</v>
      </c>
      <c r="CZ519" s="770" t="str">
        <f t="shared" si="1110"/>
        <v>BUKU PENGEMBALIAN BELANJA</v>
      </c>
      <c r="DA519" s="771">
        <f t="shared" si="1153"/>
        <v>0</v>
      </c>
      <c r="DB519" s="770">
        <f t="shared" si="1152"/>
        <v>12</v>
      </c>
      <c r="DC519" s="770" t="str">
        <f t="shared" si="1150"/>
        <v>BUKU PENGEMBALIAN BELANJA</v>
      </c>
      <c r="DD519" s="772">
        <f t="shared" si="1151"/>
        <v>0</v>
      </c>
    </row>
    <row r="520" spans="2:108" ht="11.25" customHeight="1" x14ac:dyDescent="0.2">
      <c r="B520" s="63"/>
      <c r="C520" s="690"/>
      <c r="D520" s="540"/>
      <c r="E520" s="650"/>
      <c r="F520" s="541"/>
      <c r="G520" s="649"/>
      <c r="H520" s="650"/>
      <c r="I520" s="542"/>
      <c r="J520" s="650"/>
      <c r="K520" s="650"/>
      <c r="L520" s="529"/>
      <c r="M520" s="543"/>
      <c r="N520" s="543"/>
      <c r="O520" s="651">
        <f t="shared" si="1111"/>
        <v>0</v>
      </c>
      <c r="P520" s="1090">
        <f t="shared" si="1112"/>
        <v>0</v>
      </c>
      <c r="Q520" s="641">
        <f t="shared" si="1090"/>
        <v>0</v>
      </c>
      <c r="R520" s="640">
        <v>1</v>
      </c>
      <c r="S520" s="640" t="str">
        <f t="shared" si="1091"/>
        <v>BUKU KAS UMUM</v>
      </c>
      <c r="T520" s="641">
        <f t="shared" si="1092"/>
        <v>0</v>
      </c>
      <c r="U520" s="641">
        <f t="shared" si="1093"/>
        <v>0</v>
      </c>
      <c r="V520" s="641">
        <f t="shared" si="1094"/>
        <v>0</v>
      </c>
      <c r="W520" s="1082">
        <f t="shared" si="1113"/>
        <v>0</v>
      </c>
      <c r="X520" s="641">
        <f t="shared" si="1095"/>
        <v>0</v>
      </c>
      <c r="Y520" s="640">
        <f t="shared" si="1114"/>
        <v>1</v>
      </c>
      <c r="Z520" s="640" t="str">
        <f t="shared" si="1096"/>
        <v>BUKU KAS UMUM</v>
      </c>
      <c r="AA520" s="1083">
        <f t="shared" si="1097"/>
        <v>0</v>
      </c>
      <c r="AB520" s="1055">
        <v>10</v>
      </c>
      <c r="AC520" s="1056" t="str">
        <f t="shared" si="1115"/>
        <v>BUKU PEMBANTU PAJAK UP &amp; LS</v>
      </c>
      <c r="AD520" s="1057">
        <f t="shared" si="1116"/>
        <v>0</v>
      </c>
      <c r="AE520" s="1057">
        <f t="shared" si="1117"/>
        <v>0</v>
      </c>
      <c r="AF520" s="1057">
        <f t="shared" si="1118"/>
        <v>0</v>
      </c>
      <c r="AG520" s="1057">
        <f t="shared" si="1119"/>
        <v>0</v>
      </c>
      <c r="AH520" s="1057">
        <f t="shared" si="1120"/>
        <v>0</v>
      </c>
      <c r="AI520" s="1058">
        <f t="shared" si="1160"/>
        <v>10</v>
      </c>
      <c r="AJ520" s="1058" t="str">
        <f t="shared" si="1121"/>
        <v>BUKU PEMBANTU PAJAK UP &amp; LS</v>
      </c>
      <c r="AK520" s="1059">
        <f t="shared" si="1098"/>
        <v>0</v>
      </c>
      <c r="AL520" s="1014">
        <v>2</v>
      </c>
      <c r="AM520" s="1015" t="str">
        <f t="shared" si="1122"/>
        <v>BUKU PEMBANTU KAS TUNAI</v>
      </c>
      <c r="AN520" s="1016">
        <f t="shared" si="1099"/>
        <v>0</v>
      </c>
      <c r="AO520" s="1015">
        <f t="shared" si="1161"/>
        <v>2</v>
      </c>
      <c r="AP520" s="1015" t="str">
        <f t="shared" si="1123"/>
        <v>BUKU PEMBANTU KAS TUNAI</v>
      </c>
      <c r="AQ520" s="1017">
        <f t="shared" si="1155"/>
        <v>0</v>
      </c>
      <c r="AR520" s="979">
        <v>3</v>
      </c>
      <c r="AS520" s="980" t="str">
        <f t="shared" si="1124"/>
        <v>BUKU PEMBANTU BANK</v>
      </c>
      <c r="AT520" s="981">
        <f t="shared" si="1100"/>
        <v>0</v>
      </c>
      <c r="AU520" s="981">
        <f t="shared" si="1101"/>
        <v>0</v>
      </c>
      <c r="AV520" s="982">
        <f t="shared" si="1125"/>
        <v>0</v>
      </c>
      <c r="AW520" s="983">
        <f t="shared" si="1162"/>
        <v>3</v>
      </c>
      <c r="AX520" s="980" t="str">
        <f t="shared" si="1126"/>
        <v>BUKU PEMBANTU BANK</v>
      </c>
      <c r="AY520" s="984">
        <f t="shared" si="1102"/>
        <v>0</v>
      </c>
      <c r="AZ520" s="702">
        <v>4</v>
      </c>
      <c r="BA520" s="649" t="str">
        <f t="shared" si="1127"/>
        <v>BUKU PEMBANTU BPP</v>
      </c>
      <c r="BB520" s="651">
        <f t="shared" si="1156"/>
        <v>0</v>
      </c>
      <c r="BC520" s="650">
        <f t="shared" si="1163"/>
        <v>4</v>
      </c>
      <c r="BD520" s="649" t="str">
        <f t="shared" si="1128"/>
        <v>BUKU PEMBANTU BPP</v>
      </c>
      <c r="BE520" s="709">
        <f t="shared" si="1157"/>
        <v>0</v>
      </c>
      <c r="BF520" s="944">
        <v>5</v>
      </c>
      <c r="BG520" s="945" t="str">
        <f t="shared" si="1129"/>
        <v>BUKU PEMBANTU UANG PERSEDIAAN</v>
      </c>
      <c r="BH520" s="946">
        <f t="shared" si="1103"/>
        <v>0</v>
      </c>
      <c r="BI520" s="945">
        <f t="shared" si="1164"/>
        <v>5</v>
      </c>
      <c r="BJ520" s="947" t="str">
        <f t="shared" si="1130"/>
        <v>BUKU PEMBANTU UANG PERSEDIAAN</v>
      </c>
      <c r="BK520" s="948">
        <f t="shared" si="1158"/>
        <v>0</v>
      </c>
      <c r="BL520" s="909">
        <v>6</v>
      </c>
      <c r="BM520" s="910" t="str">
        <f t="shared" si="1131"/>
        <v>BUKU PEMBANTU LS BENDAHARA</v>
      </c>
      <c r="BN520" s="911">
        <f t="shared" si="1104"/>
        <v>0</v>
      </c>
      <c r="BO520" s="910">
        <f t="shared" si="1165"/>
        <v>6</v>
      </c>
      <c r="BP520" s="912" t="str">
        <f t="shared" si="1132"/>
        <v>BUKU PEMBANTU LS BENDAHARA</v>
      </c>
      <c r="BQ520" s="913">
        <f t="shared" si="1105"/>
        <v>0</v>
      </c>
      <c r="BR520" s="702">
        <v>7</v>
      </c>
      <c r="BS520" s="650" t="str">
        <f t="shared" si="1133"/>
        <v>BUKU PEMBANTU UANG MUKA PERJADIN</v>
      </c>
      <c r="BT520" s="651">
        <f t="shared" si="1106"/>
        <v>0</v>
      </c>
      <c r="BU520" s="650">
        <f t="shared" si="1166"/>
        <v>7</v>
      </c>
      <c r="BV520" s="649" t="str">
        <f t="shared" si="1134"/>
        <v>BUKU PEMBANTU UANG MUKA PERJADIN</v>
      </c>
      <c r="BW520" s="709">
        <f t="shared" si="1107"/>
        <v>0</v>
      </c>
      <c r="BX520" s="873">
        <v>8</v>
      </c>
      <c r="BY520" s="874" t="str">
        <f t="shared" si="1135"/>
        <v>BUKU PEMBANTU PAJAK UP</v>
      </c>
      <c r="BZ520" s="875">
        <f t="shared" si="1154"/>
        <v>0</v>
      </c>
      <c r="CA520" s="876">
        <f t="shared" si="1167"/>
        <v>8</v>
      </c>
      <c r="CB520" s="874" t="str">
        <f t="shared" si="1136"/>
        <v>BUKU PEMBANTU PAJAK UP</v>
      </c>
      <c r="CC520" s="877">
        <f t="shared" si="1159"/>
        <v>0</v>
      </c>
      <c r="CD520" s="805">
        <v>9</v>
      </c>
      <c r="CE520" s="806" t="str">
        <f t="shared" si="1137"/>
        <v>BUKU PEMBANTU BUNGA REKENING</v>
      </c>
      <c r="CF520" s="807">
        <f t="shared" si="1108"/>
        <v>0</v>
      </c>
      <c r="CG520" s="806">
        <f t="shared" si="1168"/>
        <v>9</v>
      </c>
      <c r="CH520" s="806" t="str">
        <f t="shared" si="1138"/>
        <v>BUKU PEMBANTU BUNGA REKENING</v>
      </c>
      <c r="CI520" s="808">
        <f t="shared" si="1109"/>
        <v>0</v>
      </c>
      <c r="CJ520" s="835">
        <v>10</v>
      </c>
      <c r="CK520" s="836" t="str">
        <f t="shared" si="1139"/>
        <v>BUKU PEMBANTU PAJAK UP &amp; LS</v>
      </c>
      <c r="CL520" s="837">
        <f t="shared" si="1140"/>
        <v>0</v>
      </c>
      <c r="CM520" s="836">
        <f t="shared" si="1169"/>
        <v>10</v>
      </c>
      <c r="CN520" s="836" t="str">
        <f t="shared" si="1141"/>
        <v>BUKU PEMBANTU PAJAK UP &amp; LS</v>
      </c>
      <c r="CO520" s="838">
        <f t="shared" si="1142"/>
        <v>0</v>
      </c>
      <c r="CP520" s="786">
        <f t="shared" si="1143"/>
        <v>0</v>
      </c>
      <c r="CQ520" s="787">
        <f t="shared" si="1144"/>
        <v>0</v>
      </c>
      <c r="CR520" s="782">
        <f t="shared" si="1145"/>
        <v>0</v>
      </c>
      <c r="CS520" s="733">
        <v>11</v>
      </c>
      <c r="CT520" s="734" t="str">
        <f t="shared" si="1146"/>
        <v>BUKU PENGESAHAN BELANJA</v>
      </c>
      <c r="CU520" s="735">
        <f t="shared" si="1147"/>
        <v>0</v>
      </c>
      <c r="CV520" s="734">
        <f t="shared" si="1170"/>
        <v>11</v>
      </c>
      <c r="CW520" s="736" t="str">
        <f t="shared" si="1148"/>
        <v>BUKU PENGESAHAN BELANJA</v>
      </c>
      <c r="CX520" s="737">
        <f t="shared" si="1149"/>
        <v>0</v>
      </c>
      <c r="CY520" s="769">
        <v>12</v>
      </c>
      <c r="CZ520" s="770" t="str">
        <f t="shared" si="1110"/>
        <v>BUKU PENGEMBALIAN BELANJA</v>
      </c>
      <c r="DA520" s="771">
        <f t="shared" si="1153"/>
        <v>0</v>
      </c>
      <c r="DB520" s="770">
        <f t="shared" si="1152"/>
        <v>12</v>
      </c>
      <c r="DC520" s="770" t="str">
        <f t="shared" si="1150"/>
        <v>BUKU PENGEMBALIAN BELANJA</v>
      </c>
      <c r="DD520" s="772">
        <f t="shared" si="1151"/>
        <v>0</v>
      </c>
    </row>
    <row r="521" spans="2:108" ht="11.25" customHeight="1" x14ac:dyDescent="0.2">
      <c r="B521" s="63"/>
      <c r="C521" s="690"/>
      <c r="D521" s="540"/>
      <c r="E521" s="650"/>
      <c r="F521" s="541"/>
      <c r="G521" s="649"/>
      <c r="H521" s="650"/>
      <c r="I521" s="542"/>
      <c r="J521" s="650"/>
      <c r="K521" s="650"/>
      <c r="L521" s="529"/>
      <c r="M521" s="543"/>
      <c r="N521" s="543"/>
      <c r="O521" s="651">
        <f t="shared" si="1111"/>
        <v>0</v>
      </c>
      <c r="P521" s="1090">
        <f t="shared" si="1112"/>
        <v>0</v>
      </c>
      <c r="Q521" s="641">
        <f t="shared" si="1090"/>
        <v>0</v>
      </c>
      <c r="R521" s="640">
        <v>1</v>
      </c>
      <c r="S521" s="640" t="str">
        <f t="shared" si="1091"/>
        <v>BUKU KAS UMUM</v>
      </c>
      <c r="T521" s="641">
        <f t="shared" si="1092"/>
        <v>0</v>
      </c>
      <c r="U521" s="641">
        <f t="shared" si="1093"/>
        <v>0</v>
      </c>
      <c r="V521" s="641">
        <f t="shared" si="1094"/>
        <v>0</v>
      </c>
      <c r="W521" s="1082">
        <f t="shared" si="1113"/>
        <v>0</v>
      </c>
      <c r="X521" s="641">
        <f t="shared" si="1095"/>
        <v>0</v>
      </c>
      <c r="Y521" s="640">
        <f t="shared" si="1114"/>
        <v>1</v>
      </c>
      <c r="Z521" s="640" t="str">
        <f t="shared" si="1096"/>
        <v>BUKU KAS UMUM</v>
      </c>
      <c r="AA521" s="1083">
        <f t="shared" si="1097"/>
        <v>0</v>
      </c>
      <c r="AB521" s="1055">
        <v>10</v>
      </c>
      <c r="AC521" s="1056" t="str">
        <f t="shared" si="1115"/>
        <v>BUKU PEMBANTU PAJAK UP &amp; LS</v>
      </c>
      <c r="AD521" s="1057">
        <f t="shared" si="1116"/>
        <v>0</v>
      </c>
      <c r="AE521" s="1057">
        <f t="shared" si="1117"/>
        <v>0</v>
      </c>
      <c r="AF521" s="1057">
        <f t="shared" si="1118"/>
        <v>0</v>
      </c>
      <c r="AG521" s="1057">
        <f t="shared" si="1119"/>
        <v>0</v>
      </c>
      <c r="AH521" s="1057">
        <f t="shared" si="1120"/>
        <v>0</v>
      </c>
      <c r="AI521" s="1058">
        <f t="shared" si="1160"/>
        <v>10</v>
      </c>
      <c r="AJ521" s="1058" t="str">
        <f t="shared" si="1121"/>
        <v>BUKU PEMBANTU PAJAK UP &amp; LS</v>
      </c>
      <c r="AK521" s="1059">
        <f t="shared" si="1098"/>
        <v>0</v>
      </c>
      <c r="AL521" s="1014">
        <v>2</v>
      </c>
      <c r="AM521" s="1015" t="str">
        <f t="shared" si="1122"/>
        <v>BUKU PEMBANTU KAS TUNAI</v>
      </c>
      <c r="AN521" s="1016">
        <f t="shared" si="1099"/>
        <v>0</v>
      </c>
      <c r="AO521" s="1015">
        <f t="shared" si="1161"/>
        <v>2</v>
      </c>
      <c r="AP521" s="1015" t="str">
        <f t="shared" si="1123"/>
        <v>BUKU PEMBANTU KAS TUNAI</v>
      </c>
      <c r="AQ521" s="1017">
        <f t="shared" si="1155"/>
        <v>0</v>
      </c>
      <c r="AR521" s="979">
        <v>3</v>
      </c>
      <c r="AS521" s="980" t="str">
        <f t="shared" si="1124"/>
        <v>BUKU PEMBANTU BANK</v>
      </c>
      <c r="AT521" s="981">
        <f t="shared" si="1100"/>
        <v>0</v>
      </c>
      <c r="AU521" s="981">
        <f t="shared" si="1101"/>
        <v>0</v>
      </c>
      <c r="AV521" s="982">
        <f t="shared" si="1125"/>
        <v>0</v>
      </c>
      <c r="AW521" s="983">
        <f t="shared" si="1162"/>
        <v>3</v>
      </c>
      <c r="AX521" s="980" t="str">
        <f t="shared" si="1126"/>
        <v>BUKU PEMBANTU BANK</v>
      </c>
      <c r="AY521" s="984">
        <f t="shared" si="1102"/>
        <v>0</v>
      </c>
      <c r="AZ521" s="702">
        <v>4</v>
      </c>
      <c r="BA521" s="649" t="str">
        <f t="shared" si="1127"/>
        <v>BUKU PEMBANTU BPP</v>
      </c>
      <c r="BB521" s="651">
        <f t="shared" si="1156"/>
        <v>0</v>
      </c>
      <c r="BC521" s="650">
        <f t="shared" si="1163"/>
        <v>4</v>
      </c>
      <c r="BD521" s="649" t="str">
        <f t="shared" si="1128"/>
        <v>BUKU PEMBANTU BPP</v>
      </c>
      <c r="BE521" s="709">
        <f t="shared" si="1157"/>
        <v>0</v>
      </c>
      <c r="BF521" s="944">
        <v>5</v>
      </c>
      <c r="BG521" s="945" t="str">
        <f t="shared" si="1129"/>
        <v>BUKU PEMBANTU UANG PERSEDIAAN</v>
      </c>
      <c r="BH521" s="946">
        <f t="shared" si="1103"/>
        <v>0</v>
      </c>
      <c r="BI521" s="945">
        <f t="shared" si="1164"/>
        <v>5</v>
      </c>
      <c r="BJ521" s="947" t="str">
        <f t="shared" si="1130"/>
        <v>BUKU PEMBANTU UANG PERSEDIAAN</v>
      </c>
      <c r="BK521" s="948">
        <f t="shared" si="1158"/>
        <v>0</v>
      </c>
      <c r="BL521" s="909">
        <v>6</v>
      </c>
      <c r="BM521" s="910" t="str">
        <f t="shared" si="1131"/>
        <v>BUKU PEMBANTU LS BENDAHARA</v>
      </c>
      <c r="BN521" s="911">
        <f t="shared" si="1104"/>
        <v>0</v>
      </c>
      <c r="BO521" s="910">
        <f t="shared" si="1165"/>
        <v>6</v>
      </c>
      <c r="BP521" s="912" t="str">
        <f t="shared" si="1132"/>
        <v>BUKU PEMBANTU LS BENDAHARA</v>
      </c>
      <c r="BQ521" s="913">
        <f t="shared" si="1105"/>
        <v>0</v>
      </c>
      <c r="BR521" s="702">
        <v>7</v>
      </c>
      <c r="BS521" s="650" t="str">
        <f t="shared" si="1133"/>
        <v>BUKU PEMBANTU UANG MUKA PERJADIN</v>
      </c>
      <c r="BT521" s="651">
        <f t="shared" si="1106"/>
        <v>0</v>
      </c>
      <c r="BU521" s="650">
        <f t="shared" si="1166"/>
        <v>7</v>
      </c>
      <c r="BV521" s="649" t="str">
        <f t="shared" si="1134"/>
        <v>BUKU PEMBANTU UANG MUKA PERJADIN</v>
      </c>
      <c r="BW521" s="709">
        <f t="shared" si="1107"/>
        <v>0</v>
      </c>
      <c r="BX521" s="873">
        <v>8</v>
      </c>
      <c r="BY521" s="874" t="str">
        <f t="shared" si="1135"/>
        <v>BUKU PEMBANTU PAJAK UP</v>
      </c>
      <c r="BZ521" s="875">
        <f t="shared" si="1154"/>
        <v>0</v>
      </c>
      <c r="CA521" s="876">
        <f t="shared" si="1167"/>
        <v>8</v>
      </c>
      <c r="CB521" s="874" t="str">
        <f t="shared" si="1136"/>
        <v>BUKU PEMBANTU PAJAK UP</v>
      </c>
      <c r="CC521" s="877">
        <f t="shared" si="1159"/>
        <v>0</v>
      </c>
      <c r="CD521" s="805">
        <v>9</v>
      </c>
      <c r="CE521" s="806" t="str">
        <f t="shared" si="1137"/>
        <v>BUKU PEMBANTU BUNGA REKENING</v>
      </c>
      <c r="CF521" s="807">
        <f t="shared" si="1108"/>
        <v>0</v>
      </c>
      <c r="CG521" s="806">
        <f t="shared" si="1168"/>
        <v>9</v>
      </c>
      <c r="CH521" s="806" t="str">
        <f t="shared" si="1138"/>
        <v>BUKU PEMBANTU BUNGA REKENING</v>
      </c>
      <c r="CI521" s="808">
        <f t="shared" si="1109"/>
        <v>0</v>
      </c>
      <c r="CJ521" s="835">
        <v>10</v>
      </c>
      <c r="CK521" s="836" t="str">
        <f t="shared" si="1139"/>
        <v>BUKU PEMBANTU PAJAK UP &amp; LS</v>
      </c>
      <c r="CL521" s="837">
        <f t="shared" si="1140"/>
        <v>0</v>
      </c>
      <c r="CM521" s="836">
        <f t="shared" si="1169"/>
        <v>10</v>
      </c>
      <c r="CN521" s="836" t="str">
        <f t="shared" si="1141"/>
        <v>BUKU PEMBANTU PAJAK UP &amp; LS</v>
      </c>
      <c r="CO521" s="838">
        <f t="shared" si="1142"/>
        <v>0</v>
      </c>
      <c r="CP521" s="786">
        <f t="shared" si="1143"/>
        <v>0</v>
      </c>
      <c r="CQ521" s="787">
        <f t="shared" si="1144"/>
        <v>0</v>
      </c>
      <c r="CR521" s="782">
        <f t="shared" si="1145"/>
        <v>0</v>
      </c>
      <c r="CS521" s="733">
        <v>11</v>
      </c>
      <c r="CT521" s="734" t="str">
        <f t="shared" si="1146"/>
        <v>BUKU PENGESAHAN BELANJA</v>
      </c>
      <c r="CU521" s="735">
        <f t="shared" si="1147"/>
        <v>0</v>
      </c>
      <c r="CV521" s="734">
        <f t="shared" si="1170"/>
        <v>11</v>
      </c>
      <c r="CW521" s="736" t="str">
        <f t="shared" si="1148"/>
        <v>BUKU PENGESAHAN BELANJA</v>
      </c>
      <c r="CX521" s="737">
        <f t="shared" si="1149"/>
        <v>0</v>
      </c>
      <c r="CY521" s="769">
        <v>12</v>
      </c>
      <c r="CZ521" s="770" t="str">
        <f t="shared" si="1110"/>
        <v>BUKU PENGEMBALIAN BELANJA</v>
      </c>
      <c r="DA521" s="771">
        <f t="shared" si="1153"/>
        <v>0</v>
      </c>
      <c r="DB521" s="770">
        <f t="shared" si="1152"/>
        <v>12</v>
      </c>
      <c r="DC521" s="770" t="str">
        <f t="shared" si="1150"/>
        <v>BUKU PENGEMBALIAN BELANJA</v>
      </c>
      <c r="DD521" s="772">
        <f t="shared" si="1151"/>
        <v>0</v>
      </c>
    </row>
    <row r="522" spans="2:108" ht="11.25" customHeight="1" x14ac:dyDescent="0.2">
      <c r="B522" s="63"/>
      <c r="C522" s="690"/>
      <c r="D522" s="540"/>
      <c r="E522" s="650"/>
      <c r="F522" s="541"/>
      <c r="G522" s="649"/>
      <c r="H522" s="650"/>
      <c r="I522" s="542"/>
      <c r="J522" s="650"/>
      <c r="K522" s="650"/>
      <c r="L522" s="529"/>
      <c r="M522" s="543"/>
      <c r="N522" s="543"/>
      <c r="O522" s="651">
        <f t="shared" si="1111"/>
        <v>0</v>
      </c>
      <c r="P522" s="1090">
        <f t="shared" si="1112"/>
        <v>0</v>
      </c>
      <c r="Q522" s="641">
        <f t="shared" si="1090"/>
        <v>0</v>
      </c>
      <c r="R522" s="640">
        <v>1</v>
      </c>
      <c r="S522" s="640" t="str">
        <f t="shared" si="1091"/>
        <v>BUKU KAS UMUM</v>
      </c>
      <c r="T522" s="641">
        <f t="shared" si="1092"/>
        <v>0</v>
      </c>
      <c r="U522" s="641">
        <f t="shared" si="1093"/>
        <v>0</v>
      </c>
      <c r="V522" s="641">
        <f t="shared" si="1094"/>
        <v>0</v>
      </c>
      <c r="W522" s="1082">
        <f t="shared" si="1113"/>
        <v>0</v>
      </c>
      <c r="X522" s="641">
        <f t="shared" si="1095"/>
        <v>0</v>
      </c>
      <c r="Y522" s="640">
        <f t="shared" si="1114"/>
        <v>1</v>
      </c>
      <c r="Z522" s="640" t="str">
        <f t="shared" si="1096"/>
        <v>BUKU KAS UMUM</v>
      </c>
      <c r="AA522" s="1083">
        <f t="shared" si="1097"/>
        <v>0</v>
      </c>
      <c r="AB522" s="1055">
        <v>10</v>
      </c>
      <c r="AC522" s="1056" t="str">
        <f t="shared" si="1115"/>
        <v>BUKU PEMBANTU PAJAK UP &amp; LS</v>
      </c>
      <c r="AD522" s="1057">
        <f t="shared" si="1116"/>
        <v>0</v>
      </c>
      <c r="AE522" s="1057">
        <f t="shared" si="1117"/>
        <v>0</v>
      </c>
      <c r="AF522" s="1057">
        <f t="shared" si="1118"/>
        <v>0</v>
      </c>
      <c r="AG522" s="1057">
        <f t="shared" si="1119"/>
        <v>0</v>
      </c>
      <c r="AH522" s="1057">
        <f t="shared" si="1120"/>
        <v>0</v>
      </c>
      <c r="AI522" s="1058">
        <f t="shared" si="1160"/>
        <v>10</v>
      </c>
      <c r="AJ522" s="1058" t="str">
        <f t="shared" si="1121"/>
        <v>BUKU PEMBANTU PAJAK UP &amp; LS</v>
      </c>
      <c r="AK522" s="1059">
        <f t="shared" si="1098"/>
        <v>0</v>
      </c>
      <c r="AL522" s="1014">
        <v>2</v>
      </c>
      <c r="AM522" s="1015" t="str">
        <f t="shared" si="1122"/>
        <v>BUKU PEMBANTU KAS TUNAI</v>
      </c>
      <c r="AN522" s="1016">
        <f t="shared" si="1099"/>
        <v>0</v>
      </c>
      <c r="AO522" s="1015">
        <f t="shared" si="1161"/>
        <v>2</v>
      </c>
      <c r="AP522" s="1015" t="str">
        <f t="shared" si="1123"/>
        <v>BUKU PEMBANTU KAS TUNAI</v>
      </c>
      <c r="AQ522" s="1017">
        <f t="shared" si="1155"/>
        <v>0</v>
      </c>
      <c r="AR522" s="979">
        <v>3</v>
      </c>
      <c r="AS522" s="980" t="str">
        <f t="shared" si="1124"/>
        <v>BUKU PEMBANTU BANK</v>
      </c>
      <c r="AT522" s="981">
        <f t="shared" si="1100"/>
        <v>0</v>
      </c>
      <c r="AU522" s="981">
        <f t="shared" si="1101"/>
        <v>0</v>
      </c>
      <c r="AV522" s="982">
        <f t="shared" si="1125"/>
        <v>0</v>
      </c>
      <c r="AW522" s="983">
        <f t="shared" si="1162"/>
        <v>3</v>
      </c>
      <c r="AX522" s="980" t="str">
        <f t="shared" si="1126"/>
        <v>BUKU PEMBANTU BANK</v>
      </c>
      <c r="AY522" s="984">
        <f t="shared" si="1102"/>
        <v>0</v>
      </c>
      <c r="AZ522" s="702">
        <v>4</v>
      </c>
      <c r="BA522" s="649" t="str">
        <f t="shared" si="1127"/>
        <v>BUKU PEMBANTU BPP</v>
      </c>
      <c r="BB522" s="651">
        <f t="shared" si="1156"/>
        <v>0</v>
      </c>
      <c r="BC522" s="650">
        <f t="shared" si="1163"/>
        <v>4</v>
      </c>
      <c r="BD522" s="649" t="str">
        <f t="shared" si="1128"/>
        <v>BUKU PEMBANTU BPP</v>
      </c>
      <c r="BE522" s="709">
        <f t="shared" si="1157"/>
        <v>0</v>
      </c>
      <c r="BF522" s="944">
        <v>5</v>
      </c>
      <c r="BG522" s="945" t="str">
        <f t="shared" si="1129"/>
        <v>BUKU PEMBANTU UANG PERSEDIAAN</v>
      </c>
      <c r="BH522" s="946">
        <f t="shared" si="1103"/>
        <v>0</v>
      </c>
      <c r="BI522" s="945">
        <f t="shared" si="1164"/>
        <v>5</v>
      </c>
      <c r="BJ522" s="947" t="str">
        <f t="shared" si="1130"/>
        <v>BUKU PEMBANTU UANG PERSEDIAAN</v>
      </c>
      <c r="BK522" s="948">
        <f t="shared" si="1158"/>
        <v>0</v>
      </c>
      <c r="BL522" s="909">
        <v>6</v>
      </c>
      <c r="BM522" s="910" t="str">
        <f t="shared" si="1131"/>
        <v>BUKU PEMBANTU LS BENDAHARA</v>
      </c>
      <c r="BN522" s="911">
        <f t="shared" si="1104"/>
        <v>0</v>
      </c>
      <c r="BO522" s="910">
        <f t="shared" si="1165"/>
        <v>6</v>
      </c>
      <c r="BP522" s="912" t="str">
        <f t="shared" si="1132"/>
        <v>BUKU PEMBANTU LS BENDAHARA</v>
      </c>
      <c r="BQ522" s="913">
        <f t="shared" si="1105"/>
        <v>0</v>
      </c>
      <c r="BR522" s="702">
        <v>7</v>
      </c>
      <c r="BS522" s="650" t="str">
        <f t="shared" si="1133"/>
        <v>BUKU PEMBANTU UANG MUKA PERJADIN</v>
      </c>
      <c r="BT522" s="651">
        <f t="shared" si="1106"/>
        <v>0</v>
      </c>
      <c r="BU522" s="650">
        <f t="shared" si="1166"/>
        <v>7</v>
      </c>
      <c r="BV522" s="649" t="str">
        <f t="shared" si="1134"/>
        <v>BUKU PEMBANTU UANG MUKA PERJADIN</v>
      </c>
      <c r="BW522" s="709">
        <f t="shared" si="1107"/>
        <v>0</v>
      </c>
      <c r="BX522" s="873">
        <v>8</v>
      </c>
      <c r="BY522" s="874" t="str">
        <f t="shared" si="1135"/>
        <v>BUKU PEMBANTU PAJAK UP</v>
      </c>
      <c r="BZ522" s="875">
        <f t="shared" si="1154"/>
        <v>0</v>
      </c>
      <c r="CA522" s="876">
        <f t="shared" si="1167"/>
        <v>8</v>
      </c>
      <c r="CB522" s="874" t="str">
        <f t="shared" si="1136"/>
        <v>BUKU PEMBANTU PAJAK UP</v>
      </c>
      <c r="CC522" s="877">
        <f t="shared" si="1159"/>
        <v>0</v>
      </c>
      <c r="CD522" s="805">
        <v>9</v>
      </c>
      <c r="CE522" s="806" t="str">
        <f t="shared" si="1137"/>
        <v>BUKU PEMBANTU BUNGA REKENING</v>
      </c>
      <c r="CF522" s="807">
        <f t="shared" si="1108"/>
        <v>0</v>
      </c>
      <c r="CG522" s="806">
        <f t="shared" si="1168"/>
        <v>9</v>
      </c>
      <c r="CH522" s="806" t="str">
        <f t="shared" si="1138"/>
        <v>BUKU PEMBANTU BUNGA REKENING</v>
      </c>
      <c r="CI522" s="808">
        <f t="shared" si="1109"/>
        <v>0</v>
      </c>
      <c r="CJ522" s="835">
        <v>10</v>
      </c>
      <c r="CK522" s="836" t="str">
        <f t="shared" si="1139"/>
        <v>BUKU PEMBANTU PAJAK UP &amp; LS</v>
      </c>
      <c r="CL522" s="837">
        <f t="shared" si="1140"/>
        <v>0</v>
      </c>
      <c r="CM522" s="836">
        <f t="shared" si="1169"/>
        <v>10</v>
      </c>
      <c r="CN522" s="836" t="str">
        <f t="shared" si="1141"/>
        <v>BUKU PEMBANTU PAJAK UP &amp; LS</v>
      </c>
      <c r="CO522" s="838">
        <f t="shared" si="1142"/>
        <v>0</v>
      </c>
      <c r="CP522" s="786">
        <f t="shared" si="1143"/>
        <v>0</v>
      </c>
      <c r="CQ522" s="787">
        <f t="shared" si="1144"/>
        <v>0</v>
      </c>
      <c r="CR522" s="782">
        <f t="shared" si="1145"/>
        <v>0</v>
      </c>
      <c r="CS522" s="733">
        <v>11</v>
      </c>
      <c r="CT522" s="734" t="str">
        <f t="shared" si="1146"/>
        <v>BUKU PENGESAHAN BELANJA</v>
      </c>
      <c r="CU522" s="735">
        <f t="shared" si="1147"/>
        <v>0</v>
      </c>
      <c r="CV522" s="734">
        <f t="shared" si="1170"/>
        <v>11</v>
      </c>
      <c r="CW522" s="736" t="str">
        <f t="shared" si="1148"/>
        <v>BUKU PENGESAHAN BELANJA</v>
      </c>
      <c r="CX522" s="737">
        <f t="shared" si="1149"/>
        <v>0</v>
      </c>
      <c r="CY522" s="769">
        <v>12</v>
      </c>
      <c r="CZ522" s="770" t="str">
        <f t="shared" si="1110"/>
        <v>BUKU PENGEMBALIAN BELANJA</v>
      </c>
      <c r="DA522" s="771">
        <f t="shared" si="1153"/>
        <v>0</v>
      </c>
      <c r="DB522" s="770">
        <f t="shared" si="1152"/>
        <v>12</v>
      </c>
      <c r="DC522" s="770" t="str">
        <f t="shared" si="1150"/>
        <v>BUKU PENGEMBALIAN BELANJA</v>
      </c>
      <c r="DD522" s="772">
        <f t="shared" si="1151"/>
        <v>0</v>
      </c>
    </row>
    <row r="523" spans="2:108" ht="11.25" customHeight="1" x14ac:dyDescent="0.2">
      <c r="B523" s="63"/>
      <c r="C523" s="690"/>
      <c r="D523" s="540"/>
      <c r="E523" s="650"/>
      <c r="F523" s="541"/>
      <c r="G523" s="649"/>
      <c r="H523" s="650"/>
      <c r="I523" s="542"/>
      <c r="J523" s="650"/>
      <c r="K523" s="650"/>
      <c r="L523" s="529"/>
      <c r="M523" s="543"/>
      <c r="N523" s="543"/>
      <c r="O523" s="651">
        <f t="shared" si="1111"/>
        <v>0</v>
      </c>
      <c r="P523" s="1090">
        <f t="shared" si="1112"/>
        <v>0</v>
      </c>
      <c r="Q523" s="641">
        <f t="shared" ref="Q523:Q557" si="1171">IF(E523="M4",L523,0)</f>
        <v>0</v>
      </c>
      <c r="R523" s="640">
        <v>1</v>
      </c>
      <c r="S523" s="640" t="str">
        <f t="shared" ref="S523:S557" si="1172">IF(R523="","",VLOOKUP(R523,Nama_Buku,2))</f>
        <v>BUKU KAS UMUM</v>
      </c>
      <c r="T523" s="641">
        <f t="shared" ref="T523:T557" si="1173">AVERAGE(O523+P523+Q523)</f>
        <v>0</v>
      </c>
      <c r="U523" s="641">
        <f t="shared" ref="U523:U557" si="1174">IF(E523="A",L523,IF(E523="C2",L523,IF(E523="D2",L523,IF(E523="E",L523,IF(E523="F",L523,IF(E523="G1",L523,IF(E523="G2",L523,IF(E523="H1",L523,IF(E523="R1",L523,0)))))))))</f>
        <v>0</v>
      </c>
      <c r="V523" s="641">
        <f t="shared" ref="V523:V557" si="1175">IF(E523="H2",L523,IF(E523="I1",L523,IF(E523="I2",L523,IF(E523="J1",L523,IF(E523="J2",L523,IF(E523="J3",L523,IF(E523="J4",L523,IF(E523="K1",L523,0))))))))</f>
        <v>0</v>
      </c>
      <c r="W523" s="1082">
        <f t="shared" si="1113"/>
        <v>0</v>
      </c>
      <c r="X523" s="641">
        <f t="shared" ref="X523:X557" si="1176">IF(E523="N1",L523,IF(E523="N2",L523,0))</f>
        <v>0</v>
      </c>
      <c r="Y523" s="640">
        <f t="shared" si="1114"/>
        <v>1</v>
      </c>
      <c r="Z523" s="640" t="str">
        <f t="shared" ref="Z523:Z557" si="1177">IF(Y523="","",VLOOKUP(Y523,Nama_Buku,2))</f>
        <v>BUKU KAS UMUM</v>
      </c>
      <c r="AA523" s="1083">
        <f t="shared" ref="AA523:AA557" si="1178">AVERAGE(U523+V523+W523+X523)</f>
        <v>0</v>
      </c>
      <c r="AB523" s="1055">
        <v>10</v>
      </c>
      <c r="AC523" s="1056" t="str">
        <f t="shared" si="1115"/>
        <v>BUKU PEMBANTU PAJAK UP &amp; LS</v>
      </c>
      <c r="AD523" s="1057">
        <f t="shared" si="1116"/>
        <v>0</v>
      </c>
      <c r="AE523" s="1057">
        <f t="shared" si="1117"/>
        <v>0</v>
      </c>
      <c r="AF523" s="1057">
        <f t="shared" si="1118"/>
        <v>0</v>
      </c>
      <c r="AG523" s="1057">
        <f t="shared" si="1119"/>
        <v>0</v>
      </c>
      <c r="AH523" s="1057">
        <f t="shared" si="1120"/>
        <v>0</v>
      </c>
      <c r="AI523" s="1058">
        <f t="shared" si="1160"/>
        <v>10</v>
      </c>
      <c r="AJ523" s="1058" t="str">
        <f t="shared" si="1121"/>
        <v>BUKU PEMBANTU PAJAK UP &amp; LS</v>
      </c>
      <c r="AK523" s="1059">
        <f t="shared" ref="AK523:AK557" si="1179">AVERAGE(AG523+AH523)</f>
        <v>0</v>
      </c>
      <c r="AL523" s="1014">
        <v>2</v>
      </c>
      <c r="AM523" s="1015" t="str">
        <f t="shared" si="1122"/>
        <v>BUKU PEMBANTU KAS TUNAI</v>
      </c>
      <c r="AN523" s="1016">
        <f t="shared" ref="AN523:AN557" si="1180">IF(E523="G1",L523,IF(E523="J4",L523,IF(E523="K4",L523,IF(E523="M1",L523,0))))</f>
        <v>0</v>
      </c>
      <c r="AO523" s="1015">
        <f t="shared" si="1161"/>
        <v>2</v>
      </c>
      <c r="AP523" s="1015" t="str">
        <f t="shared" si="1123"/>
        <v>BUKU PEMBANTU KAS TUNAI</v>
      </c>
      <c r="AQ523" s="1017">
        <f t="shared" si="1155"/>
        <v>0</v>
      </c>
      <c r="AR523" s="979">
        <v>3</v>
      </c>
      <c r="AS523" s="980" t="str">
        <f t="shared" si="1124"/>
        <v>BUKU PEMBANTU BANK</v>
      </c>
      <c r="AT523" s="981">
        <f t="shared" ref="AT523:AT557" si="1181">IF(E523="B",L523,IF(E523="C1",L523,IF(E523="D1",L523,IF(E523="G2",L523,IF(E523="L1",L523,IF(E523="L4",L523,IF(E523="R2",L523,IF(E523="L7",L523,0))))))))</f>
        <v>0</v>
      </c>
      <c r="AU523" s="981">
        <f t="shared" ref="AU523:AU557" si="1182">IF(E523="C2",L523,IF(E523="D2",L523,IF(E523="G1",L523,IF(E523="H2",L523,IF(E523="I2",L523,IF(E523="J2",L523,IF(E523="K2",L523,IF(E523="L3",L523,IF(E523="L5",L523,IF(E523="L6",L523,0))))))))))</f>
        <v>0</v>
      </c>
      <c r="AV523" s="982">
        <f t="shared" si="1125"/>
        <v>0</v>
      </c>
      <c r="AW523" s="983">
        <f t="shared" si="1162"/>
        <v>3</v>
      </c>
      <c r="AX523" s="980" t="str">
        <f t="shared" si="1126"/>
        <v>BUKU PEMBANTU BANK</v>
      </c>
      <c r="AY523" s="984">
        <f t="shared" ref="AY523:AY557" si="1183">AVERAGE(AU523+AV523)</f>
        <v>0</v>
      </c>
      <c r="AZ523" s="702">
        <v>4</v>
      </c>
      <c r="BA523" s="649" t="str">
        <f t="shared" si="1127"/>
        <v>BUKU PEMBANTU BPP</v>
      </c>
      <c r="BB523" s="651">
        <f t="shared" si="1156"/>
        <v>0</v>
      </c>
      <c r="BC523" s="650">
        <f t="shared" si="1163"/>
        <v>4</v>
      </c>
      <c r="BD523" s="649" t="str">
        <f t="shared" si="1128"/>
        <v>BUKU PEMBANTU BPP</v>
      </c>
      <c r="BE523" s="709">
        <f t="shared" si="1157"/>
        <v>0</v>
      </c>
      <c r="BF523" s="944">
        <v>5</v>
      </c>
      <c r="BG523" s="945" t="str">
        <f t="shared" si="1129"/>
        <v>BUKU PEMBANTU UANG PERSEDIAAN</v>
      </c>
      <c r="BH523" s="946">
        <f t="shared" ref="BH523:BH557" si="1184">IF(E523="B",L523,IF(E523="D1",L523,0))</f>
        <v>0</v>
      </c>
      <c r="BI523" s="945">
        <f t="shared" si="1164"/>
        <v>5</v>
      </c>
      <c r="BJ523" s="947" t="str">
        <f t="shared" si="1130"/>
        <v>BUKU PEMBANTU UANG PERSEDIAAN</v>
      </c>
      <c r="BK523" s="948">
        <f t="shared" si="1158"/>
        <v>0</v>
      </c>
      <c r="BL523" s="909">
        <v>6</v>
      </c>
      <c r="BM523" s="910" t="str">
        <f t="shared" si="1131"/>
        <v>BUKU PEMBANTU LS BENDAHARA</v>
      </c>
      <c r="BN523" s="911">
        <f t="shared" ref="BN523:BN557" si="1185">IF(E523="C1",L523,IF(E523="C1",L523,IF(E523="R2",L523,IF(E523="L7",L523,0))))</f>
        <v>0</v>
      </c>
      <c r="BO523" s="910">
        <f t="shared" si="1165"/>
        <v>6</v>
      </c>
      <c r="BP523" s="912" t="str">
        <f t="shared" si="1132"/>
        <v>BUKU PEMBANTU LS BENDAHARA</v>
      </c>
      <c r="BQ523" s="913">
        <f t="shared" ref="BQ523:BQ557" si="1186">IF(E523="C2",L523,IF(E523="I1",L523,IF(E523="I2",L523,IF(E523="M9",L523,IF(E523="M3",L523,IF(E523="K3",L523,IF(E523="R1",L523,IF(E523="L6",L523,0))))))))</f>
        <v>0</v>
      </c>
      <c r="BR523" s="702">
        <v>7</v>
      </c>
      <c r="BS523" s="650" t="str">
        <f t="shared" si="1133"/>
        <v>BUKU PEMBANTU UANG MUKA PERJADIN</v>
      </c>
      <c r="BT523" s="651">
        <f t="shared" ref="BT523:BT557" si="1187">IF(E523="K1",L523,IF(E523="K2",L523,0))</f>
        <v>0</v>
      </c>
      <c r="BU523" s="650">
        <f t="shared" si="1166"/>
        <v>7</v>
      </c>
      <c r="BV523" s="649" t="str">
        <f t="shared" si="1134"/>
        <v>BUKU PEMBANTU UANG MUKA PERJADIN</v>
      </c>
      <c r="BW523" s="709">
        <f t="shared" ref="BW523:BW557" si="1188">IF(E523="K3",L523,IF(E523="K4",L523,0))</f>
        <v>0</v>
      </c>
      <c r="BX523" s="873">
        <v>8</v>
      </c>
      <c r="BY523" s="874" t="str">
        <f t="shared" si="1135"/>
        <v>BUKU PEMBANTU PAJAK UP</v>
      </c>
      <c r="BZ523" s="875">
        <f t="shared" si="1154"/>
        <v>0</v>
      </c>
      <c r="CA523" s="876">
        <f t="shared" si="1167"/>
        <v>8</v>
      </c>
      <c r="CB523" s="874" t="str">
        <f t="shared" si="1136"/>
        <v>BUKU PEMBANTU PAJAK UP</v>
      </c>
      <c r="CC523" s="877">
        <f t="shared" si="1159"/>
        <v>0</v>
      </c>
      <c r="CD523" s="805">
        <v>9</v>
      </c>
      <c r="CE523" s="806" t="str">
        <f t="shared" si="1137"/>
        <v>BUKU PEMBANTU BUNGA REKENING</v>
      </c>
      <c r="CF523" s="807">
        <f t="shared" ref="CF523:CF557" si="1189">IF(E523="L1",L523,IF(E523="R1",L523,0))</f>
        <v>0</v>
      </c>
      <c r="CG523" s="806">
        <f t="shared" si="1168"/>
        <v>9</v>
      </c>
      <c r="CH523" s="806" t="str">
        <f t="shared" si="1138"/>
        <v>BUKU PEMBANTU BUNGA REKENING</v>
      </c>
      <c r="CI523" s="808">
        <f t="shared" ref="CI523:CI557" si="1190">IF(E523="L2",L523,IF(E523="L3",L523,0))</f>
        <v>0</v>
      </c>
      <c r="CJ523" s="835">
        <v>10</v>
      </c>
      <c r="CK523" s="836" t="str">
        <f t="shared" si="1139"/>
        <v>BUKU PEMBANTU PAJAK UP &amp; LS</v>
      </c>
      <c r="CL523" s="837">
        <f t="shared" si="1140"/>
        <v>0</v>
      </c>
      <c r="CM523" s="836">
        <f t="shared" si="1169"/>
        <v>10</v>
      </c>
      <c r="CN523" s="836" t="str">
        <f t="shared" si="1141"/>
        <v>BUKU PEMBANTU PAJAK UP &amp; LS</v>
      </c>
      <c r="CO523" s="838">
        <f t="shared" si="1142"/>
        <v>0</v>
      </c>
      <c r="CP523" s="786">
        <f t="shared" si="1143"/>
        <v>0</v>
      </c>
      <c r="CQ523" s="787">
        <f t="shared" si="1144"/>
        <v>0</v>
      </c>
      <c r="CR523" s="782">
        <f t="shared" si="1145"/>
        <v>0</v>
      </c>
      <c r="CS523" s="733">
        <v>11</v>
      </c>
      <c r="CT523" s="734" t="str">
        <f t="shared" si="1146"/>
        <v>BUKU PENGESAHAN BELANJA</v>
      </c>
      <c r="CU523" s="735">
        <f t="shared" si="1147"/>
        <v>0</v>
      </c>
      <c r="CV523" s="734">
        <f t="shared" si="1170"/>
        <v>11</v>
      </c>
      <c r="CW523" s="736" t="str">
        <f t="shared" si="1148"/>
        <v>BUKU PENGESAHAN BELANJA</v>
      </c>
      <c r="CX523" s="737">
        <f t="shared" si="1149"/>
        <v>0</v>
      </c>
      <c r="CY523" s="769">
        <v>12</v>
      </c>
      <c r="CZ523" s="770" t="str">
        <f t="shared" ref="CZ523:CZ557" si="1191">IF(CY523="","",VLOOKUP(CY523,Nama_Buku,2))</f>
        <v>BUKU PENGEMBALIAN BELANJA</v>
      </c>
      <c r="DA523" s="771">
        <f t="shared" si="1153"/>
        <v>0</v>
      </c>
      <c r="DB523" s="770">
        <f t="shared" si="1152"/>
        <v>12</v>
      </c>
      <c r="DC523" s="770" t="str">
        <f t="shared" si="1150"/>
        <v>BUKU PENGEMBALIAN BELANJA</v>
      </c>
      <c r="DD523" s="772">
        <f t="shared" si="1151"/>
        <v>0</v>
      </c>
    </row>
    <row r="524" spans="2:108" ht="11.25" customHeight="1" x14ac:dyDescent="0.2">
      <c r="B524" s="63"/>
      <c r="C524" s="690"/>
      <c r="D524" s="540"/>
      <c r="E524" s="650"/>
      <c r="F524" s="541"/>
      <c r="G524" s="649"/>
      <c r="H524" s="650"/>
      <c r="I524" s="542"/>
      <c r="J524" s="650"/>
      <c r="K524" s="650"/>
      <c r="L524" s="529"/>
      <c r="M524" s="543"/>
      <c r="N524" s="543"/>
      <c r="O524" s="651">
        <f t="shared" ref="O524:O557" si="1192">IF(E524="A",L524,IF(E524="B",L524,IF(E524="C1",L524,IF(E524="D1",L524,IF(E524="E",L524,IF(E524="F",L524,IF(E524="G1",L524,IF(E524="G2",L524,IF(E524="R1",L524,IF(E524="L4",L524,IF(E524="R2",L524,IF(E524="l7",L524,0))))))))))))</f>
        <v>0</v>
      </c>
      <c r="P524" s="1090">
        <f t="shared" ref="P524:P557" si="1193">IF(E524="J1",L524,IF(E524="J2",L524,IF(E524="J4",L524,IF(E524="K1",L524,IF(E524="K2",L524,IF(E524="K4",L524,IF(E524="L1",L524,IF(E524="M1",L524,IF(E524="M6",L524,IF(E524="M6",L524,0))))))))))</f>
        <v>0</v>
      </c>
      <c r="Q524" s="641">
        <f t="shared" si="1171"/>
        <v>0</v>
      </c>
      <c r="R524" s="640">
        <v>1</v>
      </c>
      <c r="S524" s="640" t="str">
        <f t="shared" si="1172"/>
        <v>BUKU KAS UMUM</v>
      </c>
      <c r="T524" s="641">
        <f t="shared" si="1173"/>
        <v>0</v>
      </c>
      <c r="U524" s="641">
        <f t="shared" si="1174"/>
        <v>0</v>
      </c>
      <c r="V524" s="641">
        <f t="shared" si="1175"/>
        <v>0</v>
      </c>
      <c r="W524" s="1082">
        <f t="shared" ref="W524:W557" si="1194">IF(E524="K2",L524,IF(E524="K3",L524,IF(E524="K4",L524,IF(E524="L2",L524,IF(E524="L3",L524,IF(E524="M2",L524,IF(E524="M3",L524,IF(E524="M7",L524,IF(E524="L5",L524,IF(E524="L6",L524,0))))))))))</f>
        <v>0</v>
      </c>
      <c r="X524" s="641">
        <f t="shared" si="1176"/>
        <v>0</v>
      </c>
      <c r="Y524" s="640">
        <f t="shared" ref="Y524:Y557" si="1195">R524</f>
        <v>1</v>
      </c>
      <c r="Z524" s="640" t="str">
        <f t="shared" si="1177"/>
        <v>BUKU KAS UMUM</v>
      </c>
      <c r="AA524" s="1083">
        <f t="shared" si="1178"/>
        <v>0</v>
      </c>
      <c r="AB524" s="1055">
        <v>10</v>
      </c>
      <c r="AC524" s="1056" t="str">
        <f t="shared" ref="AC524:AC557" si="1196">IF(AB524="","",VLOOKUP(AB524,Nama_Buku,2))</f>
        <v>BUKU PEMBANTU PAJAK UP &amp; LS</v>
      </c>
      <c r="AD524" s="1057">
        <f t="shared" ref="AD524:AD557" si="1197">IF(E524="B",L524,IF(E524="C1",L524,IF(E524="D1",L524,IF(E524="J1",-L524,IF(E524="J2",-L524,IF(E524="L1",L524,IF(E524="M1",L524,IF(E524="M4",L524,IF(E524="M8",L524,IF(E524="R2",L524,0))))))))))</f>
        <v>0</v>
      </c>
      <c r="AE524" s="1057">
        <f t="shared" ref="AE524:AE557" si="1198">IF(E524="K1",-L524,IF(E524="K2",-L524,))</f>
        <v>0</v>
      </c>
      <c r="AF524" s="1057">
        <f t="shared" ref="AF524:AF557" si="1199">AVERAGE(AD524+AE524)</f>
        <v>0</v>
      </c>
      <c r="AG524" s="1057">
        <f t="shared" ref="AG524:AG557" si="1200">IF(E524="C2",L524,IF(E524="D2",L524,IF(E524="H1",L524,IF(E524="H2",L524,IF(E524="I1",L524,IF(E524="I2",L524,IF(E524="J4",-L524,IF(E524="K4",-L524,0))))))))</f>
        <v>0</v>
      </c>
      <c r="AH524" s="1057">
        <f t="shared" ref="AH524:AH557" si="1201">IF(E524="L2",L524,IF(E524="L3",L524,IF(E524="M2",L524,IF(E524="M3",L524,IF(E524="M5",L524,IF(E524="N1",L524,IF(E524="N2",L524,0)))))))</f>
        <v>0</v>
      </c>
      <c r="AI524" s="1058">
        <f t="shared" si="1160"/>
        <v>10</v>
      </c>
      <c r="AJ524" s="1058" t="str">
        <f t="shared" ref="AJ524:AJ557" si="1202">IF(AI524="","",VLOOKUP(AI524,Nama_Buku,2))</f>
        <v>BUKU PEMBANTU PAJAK UP &amp; LS</v>
      </c>
      <c r="AK524" s="1059">
        <f t="shared" si="1179"/>
        <v>0</v>
      </c>
      <c r="AL524" s="1014">
        <v>2</v>
      </c>
      <c r="AM524" s="1015" t="str">
        <f t="shared" ref="AM524:AM557" si="1203">IF(AL524="","",VLOOKUP(AL524,Nama_Buku,2))</f>
        <v>BUKU PEMBANTU KAS TUNAI</v>
      </c>
      <c r="AN524" s="1016">
        <f t="shared" si="1180"/>
        <v>0</v>
      </c>
      <c r="AO524" s="1015">
        <f t="shared" si="1161"/>
        <v>2</v>
      </c>
      <c r="AP524" s="1015" t="str">
        <f t="shared" ref="AP524:AP557" si="1204">IF(AO524="","",VLOOKUP(AO524,Nama_Buku,2))</f>
        <v>BUKU PEMBANTU KAS TUNAI</v>
      </c>
      <c r="AQ524" s="1017">
        <f t="shared" si="1155"/>
        <v>0</v>
      </c>
      <c r="AR524" s="979">
        <v>3</v>
      </c>
      <c r="AS524" s="980" t="str">
        <f t="shared" ref="AS524:AS557" si="1205">IF(AR524="","",VLOOKUP(AR524,Nama_Buku,2))</f>
        <v>BUKU PEMBANTU BANK</v>
      </c>
      <c r="AT524" s="981">
        <f t="shared" si="1181"/>
        <v>0</v>
      </c>
      <c r="AU524" s="981">
        <f t="shared" si="1182"/>
        <v>0</v>
      </c>
      <c r="AV524" s="982">
        <f t="shared" ref="AV524:AV557" si="1206">IF(E524="M3",L524,IF(E524="N2",L524,IF(E524="M9",L524,0)))</f>
        <v>0</v>
      </c>
      <c r="AW524" s="983">
        <f t="shared" si="1162"/>
        <v>3</v>
      </c>
      <c r="AX524" s="980" t="str">
        <f t="shared" ref="AX524:AX557" si="1207">IF(AW524="","",VLOOKUP(AW524,Nama_Buku,2))</f>
        <v>BUKU PEMBANTU BANK</v>
      </c>
      <c r="AY524" s="984">
        <f t="shared" si="1183"/>
        <v>0</v>
      </c>
      <c r="AZ524" s="702">
        <v>4</v>
      </c>
      <c r="BA524" s="649" t="str">
        <f t="shared" ref="BA524:BA557" si="1208">IF(AZ524="","",VLOOKUP(AZ524,Nama_Buku,2))</f>
        <v>BUKU PEMBANTU BPP</v>
      </c>
      <c r="BB524" s="651">
        <f t="shared" si="1156"/>
        <v>0</v>
      </c>
      <c r="BC524" s="650">
        <f t="shared" si="1163"/>
        <v>4</v>
      </c>
      <c r="BD524" s="649" t="str">
        <f t="shared" ref="BD524:BD557" si="1209">IF(BC524="","",VLOOKUP(BC524,Nama_Buku,2))</f>
        <v>BUKU PEMBANTU BPP</v>
      </c>
      <c r="BE524" s="709">
        <f t="shared" si="1157"/>
        <v>0</v>
      </c>
      <c r="BF524" s="944">
        <v>5</v>
      </c>
      <c r="BG524" s="945" t="str">
        <f t="shared" ref="BG524:BG557" si="1210">IF(BF524="","",VLOOKUP(BF524,Nama_Buku,2))</f>
        <v>BUKU PEMBANTU UANG PERSEDIAAN</v>
      </c>
      <c r="BH524" s="946">
        <f t="shared" si="1184"/>
        <v>0</v>
      </c>
      <c r="BI524" s="945">
        <f t="shared" si="1164"/>
        <v>5</v>
      </c>
      <c r="BJ524" s="947" t="str">
        <f t="shared" ref="BJ524:BJ557" si="1211">IF(BI524="","",VLOOKUP(BI524,Nama_Buku,2))</f>
        <v>BUKU PEMBANTU UANG PERSEDIAAN</v>
      </c>
      <c r="BK524" s="948">
        <f t="shared" si="1158"/>
        <v>0</v>
      </c>
      <c r="BL524" s="909">
        <v>6</v>
      </c>
      <c r="BM524" s="910" t="str">
        <f t="shared" ref="BM524:BM557" si="1212">IF(BL524="","",VLOOKUP(BL524,Nama_Buku,2))</f>
        <v>BUKU PEMBANTU LS BENDAHARA</v>
      </c>
      <c r="BN524" s="911">
        <f t="shared" si="1185"/>
        <v>0</v>
      </c>
      <c r="BO524" s="910">
        <f t="shared" si="1165"/>
        <v>6</v>
      </c>
      <c r="BP524" s="912" t="str">
        <f t="shared" ref="BP524:BP557" si="1213">IF(BO524="","",VLOOKUP(BO524,Nama_Buku,2))</f>
        <v>BUKU PEMBANTU LS BENDAHARA</v>
      </c>
      <c r="BQ524" s="913">
        <f t="shared" si="1186"/>
        <v>0</v>
      </c>
      <c r="BR524" s="702">
        <v>7</v>
      </c>
      <c r="BS524" s="650" t="str">
        <f t="shared" ref="BS524:BS557" si="1214">IF(BR524="","",VLOOKUP(BR524,Nama_Buku,2))</f>
        <v>BUKU PEMBANTU UANG MUKA PERJADIN</v>
      </c>
      <c r="BT524" s="651">
        <f t="shared" si="1187"/>
        <v>0</v>
      </c>
      <c r="BU524" s="650">
        <f t="shared" si="1166"/>
        <v>7</v>
      </c>
      <c r="BV524" s="649" t="str">
        <f t="shared" ref="BV524:BV557" si="1215">IF(BU524="","",VLOOKUP(BU524,Nama_Buku,2))</f>
        <v>BUKU PEMBANTU UANG MUKA PERJADIN</v>
      </c>
      <c r="BW524" s="709">
        <f t="shared" si="1188"/>
        <v>0</v>
      </c>
      <c r="BX524" s="873">
        <v>8</v>
      </c>
      <c r="BY524" s="874" t="str">
        <f t="shared" ref="BY524:BY557" si="1216">IF(BX524="","",VLOOKUP(BX524,Nama_Buku,2))</f>
        <v>BUKU PEMBANTU PAJAK UP</v>
      </c>
      <c r="BZ524" s="875">
        <f t="shared" si="1154"/>
        <v>0</v>
      </c>
      <c r="CA524" s="876">
        <f t="shared" si="1167"/>
        <v>8</v>
      </c>
      <c r="CB524" s="874" t="str">
        <f t="shared" ref="CB524:CB557" si="1217">IF(CA524="","",VLOOKUP(CA524,Nama_Buku,2))</f>
        <v>BUKU PEMBANTU PAJAK UP</v>
      </c>
      <c r="CC524" s="877">
        <f t="shared" si="1159"/>
        <v>0</v>
      </c>
      <c r="CD524" s="805">
        <v>9</v>
      </c>
      <c r="CE524" s="806" t="str">
        <f t="shared" ref="CE524:CE557" si="1218">IF(CD524="","",VLOOKUP(CD524,Nama_Buku,2))</f>
        <v>BUKU PEMBANTU BUNGA REKENING</v>
      </c>
      <c r="CF524" s="807">
        <f t="shared" si="1189"/>
        <v>0</v>
      </c>
      <c r="CG524" s="806">
        <f t="shared" si="1168"/>
        <v>9</v>
      </c>
      <c r="CH524" s="806" t="str">
        <f t="shared" ref="CH524:CH557" si="1219">IF(CG524="","",VLOOKUP(CG524,Nama_Buku,2))</f>
        <v>BUKU PEMBANTU BUNGA REKENING</v>
      </c>
      <c r="CI524" s="808">
        <f t="shared" si="1190"/>
        <v>0</v>
      </c>
      <c r="CJ524" s="835">
        <v>10</v>
      </c>
      <c r="CK524" s="836" t="str">
        <f t="shared" ref="CK524:CK557" si="1220">IF(CJ524="","",VLOOKUP(CJ524,Nama_Buku,2))</f>
        <v>BUKU PEMBANTU PAJAK UP &amp; LS</v>
      </c>
      <c r="CL524" s="837">
        <f t="shared" ref="CL524:CL557" si="1221">IF(E524="M1",L524,IF(E524="M4",L524,IF(E524="M6",L524,IF(E524="M8",L524,0))))</f>
        <v>0</v>
      </c>
      <c r="CM524" s="836">
        <f t="shared" si="1169"/>
        <v>10</v>
      </c>
      <c r="CN524" s="836" t="str">
        <f t="shared" ref="CN524:CN557" si="1222">IF(CM524="","",VLOOKUP(CM524,Nama_Buku,2))</f>
        <v>BUKU PEMBANTU PAJAK UP &amp; LS</v>
      </c>
      <c r="CO524" s="838">
        <f t="shared" ref="CO524:CO557" si="1223">IF(E524="M2",L524,IF(E524="M3",L524,IF(E524="M5",L524,IF(E524="M7",L524,IF(E524="M9",L524,0)))))</f>
        <v>0</v>
      </c>
      <c r="CP524" s="786">
        <f t="shared" ref="CP524:CP557" si="1224">IF(E524="H1",L524,IF(E524="H2",L524,IF(E524="J3",L524,IF(E524="K3",L524,0))))</f>
        <v>0</v>
      </c>
      <c r="CQ524" s="787">
        <f t="shared" ref="CQ524:CQ557" si="1225">IF(E524="H1",M524,IF(E524="H2",M524,IF(E524="J3",M524,0)))</f>
        <v>0</v>
      </c>
      <c r="CR524" s="782">
        <f t="shared" ref="CR524:CR557" si="1226">IF(E524="H1",N524,IF(E524="H2",N524,IF(E524="J3",N524,0)))</f>
        <v>0</v>
      </c>
      <c r="CS524" s="733">
        <v>11</v>
      </c>
      <c r="CT524" s="734" t="str">
        <f t="shared" ref="CT524:CT557" si="1227">IF(CS524="","",VLOOKUP(CS524,Nama_Buku,2))</f>
        <v>BUKU PENGESAHAN BELANJA</v>
      </c>
      <c r="CU524" s="735">
        <f t="shared" ref="CU524:CU557" si="1228">IF(E524="C2",L524,IF(E524="I1",L524,IF(E524="I2",L524,IF(E524="K3",L524,IF(E524="M3",L524,IF(E524="M9",L524,0))))))</f>
        <v>0</v>
      </c>
      <c r="CV524" s="734">
        <f t="shared" si="1170"/>
        <v>11</v>
      </c>
      <c r="CW524" s="736" t="str">
        <f t="shared" ref="CW524:CW557" si="1229">IF(CV524="","",VLOOKUP(CV524,Nama_Buku,2))</f>
        <v>BUKU PENGESAHAN BELANJA</v>
      </c>
      <c r="CX524" s="737">
        <f t="shared" ref="CX524:CX557" si="1230">IF(E524="C3",L524,0)</f>
        <v>0</v>
      </c>
      <c r="CY524" s="769">
        <v>12</v>
      </c>
      <c r="CZ524" s="770" t="str">
        <f t="shared" si="1191"/>
        <v>BUKU PENGEMBALIAN BELANJA</v>
      </c>
      <c r="DA524" s="771">
        <f t="shared" si="1153"/>
        <v>0</v>
      </c>
      <c r="DB524" s="770">
        <f t="shared" si="1152"/>
        <v>12</v>
      </c>
      <c r="DC524" s="770" t="str">
        <f t="shared" ref="DC524:DC557" si="1231">IF(DB524="","",VLOOKUP(DB524,Nama_Buku,2))</f>
        <v>BUKU PENGEMBALIAN BELANJA</v>
      </c>
      <c r="DD524" s="772">
        <f t="shared" ref="DD524:DD557" si="1232">IF(E524="L5",L524,IF(E524="L5",L524,0))</f>
        <v>0</v>
      </c>
    </row>
    <row r="525" spans="2:108" ht="11.25" customHeight="1" x14ac:dyDescent="0.2">
      <c r="B525" s="63"/>
      <c r="C525" s="690"/>
      <c r="D525" s="540"/>
      <c r="E525" s="650"/>
      <c r="F525" s="541"/>
      <c r="G525" s="649"/>
      <c r="H525" s="650"/>
      <c r="I525" s="542"/>
      <c r="J525" s="650"/>
      <c r="K525" s="650"/>
      <c r="L525" s="529"/>
      <c r="M525" s="543"/>
      <c r="N525" s="543"/>
      <c r="O525" s="651">
        <f t="shared" si="1192"/>
        <v>0</v>
      </c>
      <c r="P525" s="1090">
        <f t="shared" si="1193"/>
        <v>0</v>
      </c>
      <c r="Q525" s="641">
        <f t="shared" si="1171"/>
        <v>0</v>
      </c>
      <c r="R525" s="640">
        <v>1</v>
      </c>
      <c r="S525" s="640" t="str">
        <f t="shared" si="1172"/>
        <v>BUKU KAS UMUM</v>
      </c>
      <c r="T525" s="641">
        <f t="shared" si="1173"/>
        <v>0</v>
      </c>
      <c r="U525" s="641">
        <f t="shared" si="1174"/>
        <v>0</v>
      </c>
      <c r="V525" s="641">
        <f t="shared" si="1175"/>
        <v>0</v>
      </c>
      <c r="W525" s="1082">
        <f t="shared" si="1194"/>
        <v>0</v>
      </c>
      <c r="X525" s="641">
        <f t="shared" si="1176"/>
        <v>0</v>
      </c>
      <c r="Y525" s="640">
        <f t="shared" si="1195"/>
        <v>1</v>
      </c>
      <c r="Z525" s="640" t="str">
        <f t="shared" si="1177"/>
        <v>BUKU KAS UMUM</v>
      </c>
      <c r="AA525" s="1083">
        <f t="shared" si="1178"/>
        <v>0</v>
      </c>
      <c r="AB525" s="1055">
        <v>10</v>
      </c>
      <c r="AC525" s="1056" t="str">
        <f t="shared" si="1196"/>
        <v>BUKU PEMBANTU PAJAK UP &amp; LS</v>
      </c>
      <c r="AD525" s="1057">
        <f t="shared" si="1197"/>
        <v>0</v>
      </c>
      <c r="AE525" s="1057">
        <f t="shared" si="1198"/>
        <v>0</v>
      </c>
      <c r="AF525" s="1057">
        <f t="shared" si="1199"/>
        <v>0</v>
      </c>
      <c r="AG525" s="1057">
        <f t="shared" si="1200"/>
        <v>0</v>
      </c>
      <c r="AH525" s="1057">
        <f t="shared" si="1201"/>
        <v>0</v>
      </c>
      <c r="AI525" s="1058">
        <f t="shared" si="1160"/>
        <v>10</v>
      </c>
      <c r="AJ525" s="1058" t="str">
        <f t="shared" si="1202"/>
        <v>BUKU PEMBANTU PAJAK UP &amp; LS</v>
      </c>
      <c r="AK525" s="1059">
        <f t="shared" si="1179"/>
        <v>0</v>
      </c>
      <c r="AL525" s="1014">
        <v>2</v>
      </c>
      <c r="AM525" s="1015" t="str">
        <f t="shared" si="1203"/>
        <v>BUKU PEMBANTU KAS TUNAI</v>
      </c>
      <c r="AN525" s="1016">
        <f t="shared" si="1180"/>
        <v>0</v>
      </c>
      <c r="AO525" s="1015">
        <f t="shared" si="1161"/>
        <v>2</v>
      </c>
      <c r="AP525" s="1015" t="str">
        <f t="shared" si="1204"/>
        <v>BUKU PEMBANTU KAS TUNAI</v>
      </c>
      <c r="AQ525" s="1017">
        <f t="shared" si="1155"/>
        <v>0</v>
      </c>
      <c r="AR525" s="979">
        <v>3</v>
      </c>
      <c r="AS525" s="980" t="str">
        <f t="shared" si="1205"/>
        <v>BUKU PEMBANTU BANK</v>
      </c>
      <c r="AT525" s="981">
        <f t="shared" si="1181"/>
        <v>0</v>
      </c>
      <c r="AU525" s="981">
        <f t="shared" si="1182"/>
        <v>0</v>
      </c>
      <c r="AV525" s="982">
        <f t="shared" si="1206"/>
        <v>0</v>
      </c>
      <c r="AW525" s="983">
        <f t="shared" si="1162"/>
        <v>3</v>
      </c>
      <c r="AX525" s="980" t="str">
        <f t="shared" si="1207"/>
        <v>BUKU PEMBANTU BANK</v>
      </c>
      <c r="AY525" s="984">
        <f t="shared" si="1183"/>
        <v>0</v>
      </c>
      <c r="AZ525" s="702">
        <v>4</v>
      </c>
      <c r="BA525" s="649" t="str">
        <f t="shared" si="1208"/>
        <v>BUKU PEMBANTU BPP</v>
      </c>
      <c r="BB525" s="651">
        <f t="shared" si="1156"/>
        <v>0</v>
      </c>
      <c r="BC525" s="650">
        <f t="shared" si="1163"/>
        <v>4</v>
      </c>
      <c r="BD525" s="649" t="str">
        <f t="shared" si="1209"/>
        <v>BUKU PEMBANTU BPP</v>
      </c>
      <c r="BE525" s="709">
        <f t="shared" si="1157"/>
        <v>0</v>
      </c>
      <c r="BF525" s="944">
        <v>5</v>
      </c>
      <c r="BG525" s="945" t="str">
        <f t="shared" si="1210"/>
        <v>BUKU PEMBANTU UANG PERSEDIAAN</v>
      </c>
      <c r="BH525" s="946">
        <f t="shared" si="1184"/>
        <v>0</v>
      </c>
      <c r="BI525" s="945">
        <f t="shared" si="1164"/>
        <v>5</v>
      </c>
      <c r="BJ525" s="947" t="str">
        <f t="shared" si="1211"/>
        <v>BUKU PEMBANTU UANG PERSEDIAAN</v>
      </c>
      <c r="BK525" s="948">
        <f t="shared" si="1158"/>
        <v>0</v>
      </c>
      <c r="BL525" s="909">
        <v>6</v>
      </c>
      <c r="BM525" s="910" t="str">
        <f t="shared" si="1212"/>
        <v>BUKU PEMBANTU LS BENDAHARA</v>
      </c>
      <c r="BN525" s="911">
        <f t="shared" si="1185"/>
        <v>0</v>
      </c>
      <c r="BO525" s="910">
        <f t="shared" si="1165"/>
        <v>6</v>
      </c>
      <c r="BP525" s="912" t="str">
        <f t="shared" si="1213"/>
        <v>BUKU PEMBANTU LS BENDAHARA</v>
      </c>
      <c r="BQ525" s="913">
        <f t="shared" si="1186"/>
        <v>0</v>
      </c>
      <c r="BR525" s="702">
        <v>7</v>
      </c>
      <c r="BS525" s="650" t="str">
        <f t="shared" si="1214"/>
        <v>BUKU PEMBANTU UANG MUKA PERJADIN</v>
      </c>
      <c r="BT525" s="651">
        <f t="shared" si="1187"/>
        <v>0</v>
      </c>
      <c r="BU525" s="650">
        <f t="shared" si="1166"/>
        <v>7</v>
      </c>
      <c r="BV525" s="649" t="str">
        <f t="shared" si="1215"/>
        <v>BUKU PEMBANTU UANG MUKA PERJADIN</v>
      </c>
      <c r="BW525" s="709">
        <f t="shared" si="1188"/>
        <v>0</v>
      </c>
      <c r="BX525" s="873">
        <v>8</v>
      </c>
      <c r="BY525" s="874" t="str">
        <f t="shared" si="1216"/>
        <v>BUKU PEMBANTU PAJAK UP</v>
      </c>
      <c r="BZ525" s="875">
        <f t="shared" si="1154"/>
        <v>0</v>
      </c>
      <c r="CA525" s="876">
        <f t="shared" si="1167"/>
        <v>8</v>
      </c>
      <c r="CB525" s="874" t="str">
        <f t="shared" si="1217"/>
        <v>BUKU PEMBANTU PAJAK UP</v>
      </c>
      <c r="CC525" s="877">
        <f t="shared" si="1159"/>
        <v>0</v>
      </c>
      <c r="CD525" s="805">
        <v>9</v>
      </c>
      <c r="CE525" s="806" t="str">
        <f t="shared" si="1218"/>
        <v>BUKU PEMBANTU BUNGA REKENING</v>
      </c>
      <c r="CF525" s="807">
        <f t="shared" si="1189"/>
        <v>0</v>
      </c>
      <c r="CG525" s="806">
        <f t="shared" si="1168"/>
        <v>9</v>
      </c>
      <c r="CH525" s="806" t="str">
        <f t="shared" si="1219"/>
        <v>BUKU PEMBANTU BUNGA REKENING</v>
      </c>
      <c r="CI525" s="808">
        <f t="shared" si="1190"/>
        <v>0</v>
      </c>
      <c r="CJ525" s="835">
        <v>10</v>
      </c>
      <c r="CK525" s="836" t="str">
        <f t="shared" si="1220"/>
        <v>BUKU PEMBANTU PAJAK UP &amp; LS</v>
      </c>
      <c r="CL525" s="837">
        <f t="shared" si="1221"/>
        <v>0</v>
      </c>
      <c r="CM525" s="836">
        <f t="shared" si="1169"/>
        <v>10</v>
      </c>
      <c r="CN525" s="836" t="str">
        <f t="shared" si="1222"/>
        <v>BUKU PEMBANTU PAJAK UP &amp; LS</v>
      </c>
      <c r="CO525" s="838">
        <f t="shared" si="1223"/>
        <v>0</v>
      </c>
      <c r="CP525" s="786">
        <f t="shared" si="1224"/>
        <v>0</v>
      </c>
      <c r="CQ525" s="787">
        <f t="shared" si="1225"/>
        <v>0</v>
      </c>
      <c r="CR525" s="782">
        <f t="shared" si="1226"/>
        <v>0</v>
      </c>
      <c r="CS525" s="733">
        <v>11</v>
      </c>
      <c r="CT525" s="734" t="str">
        <f t="shared" si="1227"/>
        <v>BUKU PENGESAHAN BELANJA</v>
      </c>
      <c r="CU525" s="735">
        <f t="shared" si="1228"/>
        <v>0</v>
      </c>
      <c r="CV525" s="734">
        <f t="shared" si="1170"/>
        <v>11</v>
      </c>
      <c r="CW525" s="736" t="str">
        <f t="shared" si="1229"/>
        <v>BUKU PENGESAHAN BELANJA</v>
      </c>
      <c r="CX525" s="737">
        <f t="shared" si="1230"/>
        <v>0</v>
      </c>
      <c r="CY525" s="769">
        <v>12</v>
      </c>
      <c r="CZ525" s="770" t="str">
        <f t="shared" si="1191"/>
        <v>BUKU PENGEMBALIAN BELANJA</v>
      </c>
      <c r="DA525" s="771">
        <f t="shared" si="1153"/>
        <v>0</v>
      </c>
      <c r="DB525" s="770">
        <f t="shared" si="1152"/>
        <v>12</v>
      </c>
      <c r="DC525" s="770" t="str">
        <f t="shared" si="1231"/>
        <v>BUKU PENGEMBALIAN BELANJA</v>
      </c>
      <c r="DD525" s="772">
        <f t="shared" si="1232"/>
        <v>0</v>
      </c>
    </row>
    <row r="526" spans="2:108" ht="11.25" customHeight="1" x14ac:dyDescent="0.2">
      <c r="B526" s="63"/>
      <c r="C526" s="690"/>
      <c r="D526" s="540"/>
      <c r="E526" s="650"/>
      <c r="F526" s="541"/>
      <c r="G526" s="649"/>
      <c r="H526" s="650"/>
      <c r="I526" s="542"/>
      <c r="J526" s="650"/>
      <c r="K526" s="650"/>
      <c r="L526" s="529"/>
      <c r="M526" s="543"/>
      <c r="N526" s="543"/>
      <c r="O526" s="651">
        <f t="shared" si="1192"/>
        <v>0</v>
      </c>
      <c r="P526" s="1090">
        <f t="shared" si="1193"/>
        <v>0</v>
      </c>
      <c r="Q526" s="641">
        <f t="shared" si="1171"/>
        <v>0</v>
      </c>
      <c r="R526" s="640">
        <v>1</v>
      </c>
      <c r="S526" s="640" t="str">
        <f t="shared" si="1172"/>
        <v>BUKU KAS UMUM</v>
      </c>
      <c r="T526" s="641">
        <f t="shared" si="1173"/>
        <v>0</v>
      </c>
      <c r="U526" s="641">
        <f t="shared" si="1174"/>
        <v>0</v>
      </c>
      <c r="V526" s="641">
        <f t="shared" si="1175"/>
        <v>0</v>
      </c>
      <c r="W526" s="1082">
        <f t="shared" si="1194"/>
        <v>0</v>
      </c>
      <c r="X526" s="641">
        <f t="shared" si="1176"/>
        <v>0</v>
      </c>
      <c r="Y526" s="640">
        <f t="shared" si="1195"/>
        <v>1</v>
      </c>
      <c r="Z526" s="640" t="str">
        <f t="shared" si="1177"/>
        <v>BUKU KAS UMUM</v>
      </c>
      <c r="AA526" s="1083">
        <f t="shared" si="1178"/>
        <v>0</v>
      </c>
      <c r="AB526" s="1055">
        <v>10</v>
      </c>
      <c r="AC526" s="1056" t="str">
        <f t="shared" si="1196"/>
        <v>BUKU PEMBANTU PAJAK UP &amp; LS</v>
      </c>
      <c r="AD526" s="1057">
        <f t="shared" si="1197"/>
        <v>0</v>
      </c>
      <c r="AE526" s="1057">
        <f t="shared" si="1198"/>
        <v>0</v>
      </c>
      <c r="AF526" s="1057">
        <f t="shared" si="1199"/>
        <v>0</v>
      </c>
      <c r="AG526" s="1057">
        <f t="shared" si="1200"/>
        <v>0</v>
      </c>
      <c r="AH526" s="1057">
        <f t="shared" si="1201"/>
        <v>0</v>
      </c>
      <c r="AI526" s="1058">
        <f t="shared" si="1160"/>
        <v>10</v>
      </c>
      <c r="AJ526" s="1058" t="str">
        <f t="shared" si="1202"/>
        <v>BUKU PEMBANTU PAJAK UP &amp; LS</v>
      </c>
      <c r="AK526" s="1059">
        <f t="shared" si="1179"/>
        <v>0</v>
      </c>
      <c r="AL526" s="1014">
        <v>2</v>
      </c>
      <c r="AM526" s="1015" t="str">
        <f t="shared" si="1203"/>
        <v>BUKU PEMBANTU KAS TUNAI</v>
      </c>
      <c r="AN526" s="1016">
        <f t="shared" si="1180"/>
        <v>0</v>
      </c>
      <c r="AO526" s="1015">
        <f t="shared" si="1161"/>
        <v>2</v>
      </c>
      <c r="AP526" s="1015" t="str">
        <f t="shared" si="1204"/>
        <v>BUKU PEMBANTU KAS TUNAI</v>
      </c>
      <c r="AQ526" s="1017">
        <f t="shared" si="1155"/>
        <v>0</v>
      </c>
      <c r="AR526" s="979">
        <v>3</v>
      </c>
      <c r="AS526" s="980" t="str">
        <f t="shared" si="1205"/>
        <v>BUKU PEMBANTU BANK</v>
      </c>
      <c r="AT526" s="981">
        <f t="shared" si="1181"/>
        <v>0</v>
      </c>
      <c r="AU526" s="981">
        <f t="shared" si="1182"/>
        <v>0</v>
      </c>
      <c r="AV526" s="982">
        <f t="shared" si="1206"/>
        <v>0</v>
      </c>
      <c r="AW526" s="983">
        <f t="shared" si="1162"/>
        <v>3</v>
      </c>
      <c r="AX526" s="980" t="str">
        <f t="shared" si="1207"/>
        <v>BUKU PEMBANTU BANK</v>
      </c>
      <c r="AY526" s="984">
        <f t="shared" si="1183"/>
        <v>0</v>
      </c>
      <c r="AZ526" s="702">
        <v>4</v>
      </c>
      <c r="BA526" s="649" t="str">
        <f t="shared" si="1208"/>
        <v>BUKU PEMBANTU BPP</v>
      </c>
      <c r="BB526" s="651">
        <f t="shared" si="1156"/>
        <v>0</v>
      </c>
      <c r="BC526" s="650">
        <f t="shared" si="1163"/>
        <v>4</v>
      </c>
      <c r="BD526" s="649" t="str">
        <f t="shared" si="1209"/>
        <v>BUKU PEMBANTU BPP</v>
      </c>
      <c r="BE526" s="709">
        <f t="shared" si="1157"/>
        <v>0</v>
      </c>
      <c r="BF526" s="944">
        <v>5</v>
      </c>
      <c r="BG526" s="945" t="str">
        <f t="shared" si="1210"/>
        <v>BUKU PEMBANTU UANG PERSEDIAAN</v>
      </c>
      <c r="BH526" s="946">
        <f t="shared" si="1184"/>
        <v>0</v>
      </c>
      <c r="BI526" s="945">
        <f t="shared" si="1164"/>
        <v>5</v>
      </c>
      <c r="BJ526" s="947" t="str">
        <f t="shared" si="1211"/>
        <v>BUKU PEMBANTU UANG PERSEDIAAN</v>
      </c>
      <c r="BK526" s="948">
        <f t="shared" si="1158"/>
        <v>0</v>
      </c>
      <c r="BL526" s="909">
        <v>6</v>
      </c>
      <c r="BM526" s="910" t="str">
        <f t="shared" si="1212"/>
        <v>BUKU PEMBANTU LS BENDAHARA</v>
      </c>
      <c r="BN526" s="911">
        <f t="shared" si="1185"/>
        <v>0</v>
      </c>
      <c r="BO526" s="910">
        <f t="shared" si="1165"/>
        <v>6</v>
      </c>
      <c r="BP526" s="912" t="str">
        <f t="shared" si="1213"/>
        <v>BUKU PEMBANTU LS BENDAHARA</v>
      </c>
      <c r="BQ526" s="913">
        <f t="shared" si="1186"/>
        <v>0</v>
      </c>
      <c r="BR526" s="702">
        <v>7</v>
      </c>
      <c r="BS526" s="650" t="str">
        <f t="shared" si="1214"/>
        <v>BUKU PEMBANTU UANG MUKA PERJADIN</v>
      </c>
      <c r="BT526" s="651">
        <f t="shared" si="1187"/>
        <v>0</v>
      </c>
      <c r="BU526" s="650">
        <f t="shared" si="1166"/>
        <v>7</v>
      </c>
      <c r="BV526" s="649" t="str">
        <f t="shared" si="1215"/>
        <v>BUKU PEMBANTU UANG MUKA PERJADIN</v>
      </c>
      <c r="BW526" s="709">
        <f t="shared" si="1188"/>
        <v>0</v>
      </c>
      <c r="BX526" s="873">
        <v>8</v>
      </c>
      <c r="BY526" s="874" t="str">
        <f t="shared" si="1216"/>
        <v>BUKU PEMBANTU PAJAK UP</v>
      </c>
      <c r="BZ526" s="875">
        <f t="shared" si="1154"/>
        <v>0</v>
      </c>
      <c r="CA526" s="876">
        <f t="shared" si="1167"/>
        <v>8</v>
      </c>
      <c r="CB526" s="874" t="str">
        <f t="shared" si="1217"/>
        <v>BUKU PEMBANTU PAJAK UP</v>
      </c>
      <c r="CC526" s="877">
        <f t="shared" si="1159"/>
        <v>0</v>
      </c>
      <c r="CD526" s="805">
        <v>9</v>
      </c>
      <c r="CE526" s="806" t="str">
        <f t="shared" si="1218"/>
        <v>BUKU PEMBANTU BUNGA REKENING</v>
      </c>
      <c r="CF526" s="807">
        <f t="shared" si="1189"/>
        <v>0</v>
      </c>
      <c r="CG526" s="806">
        <f t="shared" si="1168"/>
        <v>9</v>
      </c>
      <c r="CH526" s="806" t="str">
        <f t="shared" si="1219"/>
        <v>BUKU PEMBANTU BUNGA REKENING</v>
      </c>
      <c r="CI526" s="808">
        <f t="shared" si="1190"/>
        <v>0</v>
      </c>
      <c r="CJ526" s="835">
        <v>10</v>
      </c>
      <c r="CK526" s="836" t="str">
        <f t="shared" si="1220"/>
        <v>BUKU PEMBANTU PAJAK UP &amp; LS</v>
      </c>
      <c r="CL526" s="837">
        <f t="shared" si="1221"/>
        <v>0</v>
      </c>
      <c r="CM526" s="836">
        <f t="shared" si="1169"/>
        <v>10</v>
      </c>
      <c r="CN526" s="836" t="str">
        <f t="shared" si="1222"/>
        <v>BUKU PEMBANTU PAJAK UP &amp; LS</v>
      </c>
      <c r="CO526" s="838">
        <f t="shared" si="1223"/>
        <v>0</v>
      </c>
      <c r="CP526" s="786">
        <f t="shared" si="1224"/>
        <v>0</v>
      </c>
      <c r="CQ526" s="787">
        <f t="shared" si="1225"/>
        <v>0</v>
      </c>
      <c r="CR526" s="782">
        <f t="shared" si="1226"/>
        <v>0</v>
      </c>
      <c r="CS526" s="733">
        <v>11</v>
      </c>
      <c r="CT526" s="734" t="str">
        <f t="shared" si="1227"/>
        <v>BUKU PENGESAHAN BELANJA</v>
      </c>
      <c r="CU526" s="735">
        <f t="shared" si="1228"/>
        <v>0</v>
      </c>
      <c r="CV526" s="734">
        <f t="shared" si="1170"/>
        <v>11</v>
      </c>
      <c r="CW526" s="736" t="str">
        <f t="shared" si="1229"/>
        <v>BUKU PENGESAHAN BELANJA</v>
      </c>
      <c r="CX526" s="737">
        <f t="shared" si="1230"/>
        <v>0</v>
      </c>
      <c r="CY526" s="769">
        <v>12</v>
      </c>
      <c r="CZ526" s="770" t="str">
        <f t="shared" si="1191"/>
        <v>BUKU PENGEMBALIAN BELANJA</v>
      </c>
      <c r="DA526" s="771">
        <f t="shared" si="1153"/>
        <v>0</v>
      </c>
      <c r="DB526" s="770">
        <f t="shared" si="1152"/>
        <v>12</v>
      </c>
      <c r="DC526" s="770" t="str">
        <f t="shared" si="1231"/>
        <v>BUKU PENGEMBALIAN BELANJA</v>
      </c>
      <c r="DD526" s="772">
        <f t="shared" si="1232"/>
        <v>0</v>
      </c>
    </row>
    <row r="527" spans="2:108" ht="11.25" customHeight="1" x14ac:dyDescent="0.2">
      <c r="B527" s="63"/>
      <c r="C527" s="690"/>
      <c r="D527" s="540"/>
      <c r="E527" s="650"/>
      <c r="F527" s="541"/>
      <c r="G527" s="649"/>
      <c r="H527" s="650"/>
      <c r="I527" s="542"/>
      <c r="J527" s="650"/>
      <c r="K527" s="650"/>
      <c r="L527" s="529"/>
      <c r="M527" s="543"/>
      <c r="N527" s="543"/>
      <c r="O527" s="651">
        <f t="shared" si="1192"/>
        <v>0</v>
      </c>
      <c r="P527" s="1090">
        <f t="shared" si="1193"/>
        <v>0</v>
      </c>
      <c r="Q527" s="641">
        <f t="shared" si="1171"/>
        <v>0</v>
      </c>
      <c r="R527" s="640">
        <v>1</v>
      </c>
      <c r="S527" s="640" t="str">
        <f t="shared" si="1172"/>
        <v>BUKU KAS UMUM</v>
      </c>
      <c r="T527" s="641">
        <f t="shared" si="1173"/>
        <v>0</v>
      </c>
      <c r="U527" s="641">
        <f t="shared" si="1174"/>
        <v>0</v>
      </c>
      <c r="V527" s="641">
        <f t="shared" si="1175"/>
        <v>0</v>
      </c>
      <c r="W527" s="1082">
        <f t="shared" si="1194"/>
        <v>0</v>
      </c>
      <c r="X527" s="641">
        <f t="shared" si="1176"/>
        <v>0</v>
      </c>
      <c r="Y527" s="640">
        <f t="shared" si="1195"/>
        <v>1</v>
      </c>
      <c r="Z527" s="640" t="str">
        <f t="shared" si="1177"/>
        <v>BUKU KAS UMUM</v>
      </c>
      <c r="AA527" s="1083">
        <f t="shared" si="1178"/>
        <v>0</v>
      </c>
      <c r="AB527" s="1055">
        <v>10</v>
      </c>
      <c r="AC527" s="1056" t="str">
        <f t="shared" si="1196"/>
        <v>BUKU PEMBANTU PAJAK UP &amp; LS</v>
      </c>
      <c r="AD527" s="1057">
        <f t="shared" si="1197"/>
        <v>0</v>
      </c>
      <c r="AE527" s="1057">
        <f t="shared" si="1198"/>
        <v>0</v>
      </c>
      <c r="AF527" s="1057">
        <f t="shared" si="1199"/>
        <v>0</v>
      </c>
      <c r="AG527" s="1057">
        <f t="shared" si="1200"/>
        <v>0</v>
      </c>
      <c r="AH527" s="1057">
        <f t="shared" si="1201"/>
        <v>0</v>
      </c>
      <c r="AI527" s="1058">
        <f t="shared" si="1160"/>
        <v>10</v>
      </c>
      <c r="AJ527" s="1058" t="str">
        <f t="shared" si="1202"/>
        <v>BUKU PEMBANTU PAJAK UP &amp; LS</v>
      </c>
      <c r="AK527" s="1059">
        <f t="shared" si="1179"/>
        <v>0</v>
      </c>
      <c r="AL527" s="1014">
        <v>2</v>
      </c>
      <c r="AM527" s="1015" t="str">
        <f t="shared" si="1203"/>
        <v>BUKU PEMBANTU KAS TUNAI</v>
      </c>
      <c r="AN527" s="1016">
        <f t="shared" si="1180"/>
        <v>0</v>
      </c>
      <c r="AO527" s="1015">
        <f t="shared" si="1161"/>
        <v>2</v>
      </c>
      <c r="AP527" s="1015" t="str">
        <f t="shared" si="1204"/>
        <v>BUKU PEMBANTU KAS TUNAI</v>
      </c>
      <c r="AQ527" s="1017">
        <f t="shared" si="1155"/>
        <v>0</v>
      </c>
      <c r="AR527" s="979">
        <v>3</v>
      </c>
      <c r="AS527" s="980" t="str">
        <f t="shared" si="1205"/>
        <v>BUKU PEMBANTU BANK</v>
      </c>
      <c r="AT527" s="981">
        <f t="shared" si="1181"/>
        <v>0</v>
      </c>
      <c r="AU527" s="981">
        <f t="shared" si="1182"/>
        <v>0</v>
      </c>
      <c r="AV527" s="982">
        <f t="shared" si="1206"/>
        <v>0</v>
      </c>
      <c r="AW527" s="983">
        <f t="shared" si="1162"/>
        <v>3</v>
      </c>
      <c r="AX527" s="980" t="str">
        <f t="shared" si="1207"/>
        <v>BUKU PEMBANTU BANK</v>
      </c>
      <c r="AY527" s="984">
        <f t="shared" si="1183"/>
        <v>0</v>
      </c>
      <c r="AZ527" s="702">
        <v>4</v>
      </c>
      <c r="BA527" s="649" t="str">
        <f t="shared" si="1208"/>
        <v>BUKU PEMBANTU BPP</v>
      </c>
      <c r="BB527" s="651">
        <f t="shared" si="1156"/>
        <v>0</v>
      </c>
      <c r="BC527" s="650">
        <f t="shared" si="1163"/>
        <v>4</v>
      </c>
      <c r="BD527" s="649" t="str">
        <f t="shared" si="1209"/>
        <v>BUKU PEMBANTU BPP</v>
      </c>
      <c r="BE527" s="709">
        <f t="shared" si="1157"/>
        <v>0</v>
      </c>
      <c r="BF527" s="944">
        <v>5</v>
      </c>
      <c r="BG527" s="945" t="str">
        <f t="shared" si="1210"/>
        <v>BUKU PEMBANTU UANG PERSEDIAAN</v>
      </c>
      <c r="BH527" s="946">
        <f t="shared" si="1184"/>
        <v>0</v>
      </c>
      <c r="BI527" s="945">
        <f t="shared" si="1164"/>
        <v>5</v>
      </c>
      <c r="BJ527" s="947" t="str">
        <f t="shared" si="1211"/>
        <v>BUKU PEMBANTU UANG PERSEDIAAN</v>
      </c>
      <c r="BK527" s="948">
        <f t="shared" si="1158"/>
        <v>0</v>
      </c>
      <c r="BL527" s="909">
        <v>6</v>
      </c>
      <c r="BM527" s="910" t="str">
        <f t="shared" si="1212"/>
        <v>BUKU PEMBANTU LS BENDAHARA</v>
      </c>
      <c r="BN527" s="911">
        <f t="shared" si="1185"/>
        <v>0</v>
      </c>
      <c r="BO527" s="910">
        <f t="shared" si="1165"/>
        <v>6</v>
      </c>
      <c r="BP527" s="912" t="str">
        <f t="shared" si="1213"/>
        <v>BUKU PEMBANTU LS BENDAHARA</v>
      </c>
      <c r="BQ527" s="913">
        <f t="shared" si="1186"/>
        <v>0</v>
      </c>
      <c r="BR527" s="702">
        <v>7</v>
      </c>
      <c r="BS527" s="650" t="str">
        <f t="shared" si="1214"/>
        <v>BUKU PEMBANTU UANG MUKA PERJADIN</v>
      </c>
      <c r="BT527" s="651">
        <f t="shared" si="1187"/>
        <v>0</v>
      </c>
      <c r="BU527" s="650">
        <f t="shared" si="1166"/>
        <v>7</v>
      </c>
      <c r="BV527" s="649" t="str">
        <f t="shared" si="1215"/>
        <v>BUKU PEMBANTU UANG MUKA PERJADIN</v>
      </c>
      <c r="BW527" s="709">
        <f t="shared" si="1188"/>
        <v>0</v>
      </c>
      <c r="BX527" s="873">
        <v>8</v>
      </c>
      <c r="BY527" s="874" t="str">
        <f t="shared" si="1216"/>
        <v>BUKU PEMBANTU PAJAK UP</v>
      </c>
      <c r="BZ527" s="875">
        <f t="shared" si="1154"/>
        <v>0</v>
      </c>
      <c r="CA527" s="876">
        <f t="shared" si="1167"/>
        <v>8</v>
      </c>
      <c r="CB527" s="874" t="str">
        <f t="shared" si="1217"/>
        <v>BUKU PEMBANTU PAJAK UP</v>
      </c>
      <c r="CC527" s="877">
        <f t="shared" si="1159"/>
        <v>0</v>
      </c>
      <c r="CD527" s="805">
        <v>9</v>
      </c>
      <c r="CE527" s="806" t="str">
        <f t="shared" si="1218"/>
        <v>BUKU PEMBANTU BUNGA REKENING</v>
      </c>
      <c r="CF527" s="807">
        <f t="shared" si="1189"/>
        <v>0</v>
      </c>
      <c r="CG527" s="806">
        <f t="shared" si="1168"/>
        <v>9</v>
      </c>
      <c r="CH527" s="806" t="str">
        <f t="shared" si="1219"/>
        <v>BUKU PEMBANTU BUNGA REKENING</v>
      </c>
      <c r="CI527" s="808">
        <f t="shared" si="1190"/>
        <v>0</v>
      </c>
      <c r="CJ527" s="835">
        <v>10</v>
      </c>
      <c r="CK527" s="836" t="str">
        <f t="shared" si="1220"/>
        <v>BUKU PEMBANTU PAJAK UP &amp; LS</v>
      </c>
      <c r="CL527" s="837">
        <f t="shared" si="1221"/>
        <v>0</v>
      </c>
      <c r="CM527" s="836">
        <f t="shared" si="1169"/>
        <v>10</v>
      </c>
      <c r="CN527" s="836" t="str">
        <f t="shared" si="1222"/>
        <v>BUKU PEMBANTU PAJAK UP &amp; LS</v>
      </c>
      <c r="CO527" s="838">
        <f t="shared" si="1223"/>
        <v>0</v>
      </c>
      <c r="CP527" s="786">
        <f t="shared" si="1224"/>
        <v>0</v>
      </c>
      <c r="CQ527" s="787">
        <f t="shared" si="1225"/>
        <v>0</v>
      </c>
      <c r="CR527" s="782">
        <f t="shared" si="1226"/>
        <v>0</v>
      </c>
      <c r="CS527" s="733">
        <v>11</v>
      </c>
      <c r="CT527" s="734" t="str">
        <f t="shared" si="1227"/>
        <v>BUKU PENGESAHAN BELANJA</v>
      </c>
      <c r="CU527" s="735">
        <f t="shared" si="1228"/>
        <v>0</v>
      </c>
      <c r="CV527" s="734">
        <f t="shared" si="1170"/>
        <v>11</v>
      </c>
      <c r="CW527" s="736" t="str">
        <f t="shared" si="1229"/>
        <v>BUKU PENGESAHAN BELANJA</v>
      </c>
      <c r="CX527" s="737">
        <f t="shared" si="1230"/>
        <v>0</v>
      </c>
      <c r="CY527" s="769">
        <v>12</v>
      </c>
      <c r="CZ527" s="770" t="str">
        <f t="shared" si="1191"/>
        <v>BUKU PENGEMBALIAN BELANJA</v>
      </c>
      <c r="DA527" s="771">
        <f t="shared" si="1153"/>
        <v>0</v>
      </c>
      <c r="DB527" s="770">
        <f t="shared" si="1152"/>
        <v>12</v>
      </c>
      <c r="DC527" s="770" t="str">
        <f t="shared" si="1231"/>
        <v>BUKU PENGEMBALIAN BELANJA</v>
      </c>
      <c r="DD527" s="772">
        <f t="shared" si="1232"/>
        <v>0</v>
      </c>
    </row>
    <row r="528" spans="2:108" ht="11.25" customHeight="1" x14ac:dyDescent="0.2">
      <c r="B528" s="63"/>
      <c r="C528" s="690"/>
      <c r="D528" s="540"/>
      <c r="E528" s="650"/>
      <c r="F528" s="541"/>
      <c r="G528" s="649"/>
      <c r="H528" s="650"/>
      <c r="I528" s="542"/>
      <c r="J528" s="650"/>
      <c r="K528" s="650"/>
      <c r="L528" s="529"/>
      <c r="M528" s="543"/>
      <c r="N528" s="543"/>
      <c r="O528" s="651">
        <f t="shared" si="1192"/>
        <v>0</v>
      </c>
      <c r="P528" s="1090">
        <f t="shared" si="1193"/>
        <v>0</v>
      </c>
      <c r="Q528" s="641">
        <f t="shared" si="1171"/>
        <v>0</v>
      </c>
      <c r="R528" s="640">
        <v>1</v>
      </c>
      <c r="S528" s="640" t="str">
        <f t="shared" si="1172"/>
        <v>BUKU KAS UMUM</v>
      </c>
      <c r="T528" s="641">
        <f t="shared" si="1173"/>
        <v>0</v>
      </c>
      <c r="U528" s="641">
        <f t="shared" si="1174"/>
        <v>0</v>
      </c>
      <c r="V528" s="641">
        <f t="shared" si="1175"/>
        <v>0</v>
      </c>
      <c r="W528" s="1082">
        <f t="shared" si="1194"/>
        <v>0</v>
      </c>
      <c r="X528" s="641">
        <f t="shared" si="1176"/>
        <v>0</v>
      </c>
      <c r="Y528" s="640">
        <f t="shared" si="1195"/>
        <v>1</v>
      </c>
      <c r="Z528" s="640" t="str">
        <f t="shared" si="1177"/>
        <v>BUKU KAS UMUM</v>
      </c>
      <c r="AA528" s="1083">
        <f t="shared" si="1178"/>
        <v>0</v>
      </c>
      <c r="AB528" s="1055">
        <v>10</v>
      </c>
      <c r="AC528" s="1056" t="str">
        <f t="shared" si="1196"/>
        <v>BUKU PEMBANTU PAJAK UP &amp; LS</v>
      </c>
      <c r="AD528" s="1057">
        <f t="shared" si="1197"/>
        <v>0</v>
      </c>
      <c r="AE528" s="1057">
        <f t="shared" si="1198"/>
        <v>0</v>
      </c>
      <c r="AF528" s="1057">
        <f t="shared" si="1199"/>
        <v>0</v>
      </c>
      <c r="AG528" s="1057">
        <f t="shared" si="1200"/>
        <v>0</v>
      </c>
      <c r="AH528" s="1057">
        <f t="shared" si="1201"/>
        <v>0</v>
      </c>
      <c r="AI528" s="1058">
        <f t="shared" si="1160"/>
        <v>10</v>
      </c>
      <c r="AJ528" s="1058" t="str">
        <f t="shared" si="1202"/>
        <v>BUKU PEMBANTU PAJAK UP &amp; LS</v>
      </c>
      <c r="AK528" s="1059">
        <f t="shared" si="1179"/>
        <v>0</v>
      </c>
      <c r="AL528" s="1014">
        <v>2</v>
      </c>
      <c r="AM528" s="1015" t="str">
        <f t="shared" si="1203"/>
        <v>BUKU PEMBANTU KAS TUNAI</v>
      </c>
      <c r="AN528" s="1016">
        <f t="shared" si="1180"/>
        <v>0</v>
      </c>
      <c r="AO528" s="1015">
        <f t="shared" si="1161"/>
        <v>2</v>
      </c>
      <c r="AP528" s="1015" t="str">
        <f t="shared" si="1204"/>
        <v>BUKU PEMBANTU KAS TUNAI</v>
      </c>
      <c r="AQ528" s="1017">
        <f t="shared" si="1155"/>
        <v>0</v>
      </c>
      <c r="AR528" s="979">
        <v>3</v>
      </c>
      <c r="AS528" s="980" t="str">
        <f t="shared" si="1205"/>
        <v>BUKU PEMBANTU BANK</v>
      </c>
      <c r="AT528" s="981">
        <f t="shared" si="1181"/>
        <v>0</v>
      </c>
      <c r="AU528" s="981">
        <f t="shared" si="1182"/>
        <v>0</v>
      </c>
      <c r="AV528" s="982">
        <f t="shared" si="1206"/>
        <v>0</v>
      </c>
      <c r="AW528" s="983">
        <f t="shared" si="1162"/>
        <v>3</v>
      </c>
      <c r="AX528" s="980" t="str">
        <f t="shared" si="1207"/>
        <v>BUKU PEMBANTU BANK</v>
      </c>
      <c r="AY528" s="984">
        <f t="shared" si="1183"/>
        <v>0</v>
      </c>
      <c r="AZ528" s="702">
        <v>4</v>
      </c>
      <c r="BA528" s="649" t="str">
        <f t="shared" si="1208"/>
        <v>BUKU PEMBANTU BPP</v>
      </c>
      <c r="BB528" s="651">
        <f t="shared" si="1156"/>
        <v>0</v>
      </c>
      <c r="BC528" s="650">
        <f t="shared" si="1163"/>
        <v>4</v>
      </c>
      <c r="BD528" s="649" t="str">
        <f t="shared" si="1209"/>
        <v>BUKU PEMBANTU BPP</v>
      </c>
      <c r="BE528" s="709">
        <f t="shared" si="1157"/>
        <v>0</v>
      </c>
      <c r="BF528" s="944">
        <v>5</v>
      </c>
      <c r="BG528" s="945" t="str">
        <f t="shared" si="1210"/>
        <v>BUKU PEMBANTU UANG PERSEDIAAN</v>
      </c>
      <c r="BH528" s="946">
        <f t="shared" si="1184"/>
        <v>0</v>
      </c>
      <c r="BI528" s="945">
        <f t="shared" si="1164"/>
        <v>5</v>
      </c>
      <c r="BJ528" s="947" t="str">
        <f t="shared" si="1211"/>
        <v>BUKU PEMBANTU UANG PERSEDIAAN</v>
      </c>
      <c r="BK528" s="948">
        <f t="shared" si="1158"/>
        <v>0</v>
      </c>
      <c r="BL528" s="909">
        <v>6</v>
      </c>
      <c r="BM528" s="910" t="str">
        <f t="shared" si="1212"/>
        <v>BUKU PEMBANTU LS BENDAHARA</v>
      </c>
      <c r="BN528" s="911">
        <f t="shared" si="1185"/>
        <v>0</v>
      </c>
      <c r="BO528" s="910">
        <f t="shared" si="1165"/>
        <v>6</v>
      </c>
      <c r="BP528" s="912" t="str">
        <f t="shared" si="1213"/>
        <v>BUKU PEMBANTU LS BENDAHARA</v>
      </c>
      <c r="BQ528" s="913">
        <f t="shared" si="1186"/>
        <v>0</v>
      </c>
      <c r="BR528" s="702">
        <v>7</v>
      </c>
      <c r="BS528" s="650" t="str">
        <f t="shared" si="1214"/>
        <v>BUKU PEMBANTU UANG MUKA PERJADIN</v>
      </c>
      <c r="BT528" s="651">
        <f t="shared" si="1187"/>
        <v>0</v>
      </c>
      <c r="BU528" s="650">
        <f t="shared" si="1166"/>
        <v>7</v>
      </c>
      <c r="BV528" s="649" t="str">
        <f t="shared" si="1215"/>
        <v>BUKU PEMBANTU UANG MUKA PERJADIN</v>
      </c>
      <c r="BW528" s="709">
        <f t="shared" si="1188"/>
        <v>0</v>
      </c>
      <c r="BX528" s="873">
        <v>8</v>
      </c>
      <c r="BY528" s="874" t="str">
        <f t="shared" si="1216"/>
        <v>BUKU PEMBANTU PAJAK UP</v>
      </c>
      <c r="BZ528" s="875">
        <f t="shared" si="1154"/>
        <v>0</v>
      </c>
      <c r="CA528" s="876">
        <f t="shared" si="1167"/>
        <v>8</v>
      </c>
      <c r="CB528" s="874" t="str">
        <f t="shared" si="1217"/>
        <v>BUKU PEMBANTU PAJAK UP</v>
      </c>
      <c r="CC528" s="877">
        <f t="shared" si="1159"/>
        <v>0</v>
      </c>
      <c r="CD528" s="805">
        <v>9</v>
      </c>
      <c r="CE528" s="806" t="str">
        <f t="shared" si="1218"/>
        <v>BUKU PEMBANTU BUNGA REKENING</v>
      </c>
      <c r="CF528" s="807">
        <f t="shared" si="1189"/>
        <v>0</v>
      </c>
      <c r="CG528" s="806">
        <f t="shared" si="1168"/>
        <v>9</v>
      </c>
      <c r="CH528" s="806" t="str">
        <f t="shared" si="1219"/>
        <v>BUKU PEMBANTU BUNGA REKENING</v>
      </c>
      <c r="CI528" s="808">
        <f t="shared" si="1190"/>
        <v>0</v>
      </c>
      <c r="CJ528" s="835">
        <v>10</v>
      </c>
      <c r="CK528" s="836" t="str">
        <f t="shared" si="1220"/>
        <v>BUKU PEMBANTU PAJAK UP &amp; LS</v>
      </c>
      <c r="CL528" s="837">
        <f t="shared" si="1221"/>
        <v>0</v>
      </c>
      <c r="CM528" s="836">
        <f t="shared" si="1169"/>
        <v>10</v>
      </c>
      <c r="CN528" s="836" t="str">
        <f t="shared" si="1222"/>
        <v>BUKU PEMBANTU PAJAK UP &amp; LS</v>
      </c>
      <c r="CO528" s="838">
        <f t="shared" si="1223"/>
        <v>0</v>
      </c>
      <c r="CP528" s="786">
        <f t="shared" si="1224"/>
        <v>0</v>
      </c>
      <c r="CQ528" s="787">
        <f t="shared" si="1225"/>
        <v>0</v>
      </c>
      <c r="CR528" s="782">
        <f t="shared" si="1226"/>
        <v>0</v>
      </c>
      <c r="CS528" s="733">
        <v>11</v>
      </c>
      <c r="CT528" s="734" t="str">
        <f t="shared" si="1227"/>
        <v>BUKU PENGESAHAN BELANJA</v>
      </c>
      <c r="CU528" s="735">
        <f t="shared" si="1228"/>
        <v>0</v>
      </c>
      <c r="CV528" s="734">
        <f t="shared" si="1170"/>
        <v>11</v>
      </c>
      <c r="CW528" s="736" t="str">
        <f t="shared" si="1229"/>
        <v>BUKU PENGESAHAN BELANJA</v>
      </c>
      <c r="CX528" s="737">
        <f t="shared" si="1230"/>
        <v>0</v>
      </c>
      <c r="CY528" s="769">
        <v>12</v>
      </c>
      <c r="CZ528" s="770" t="str">
        <f t="shared" si="1191"/>
        <v>BUKU PENGEMBALIAN BELANJA</v>
      </c>
      <c r="DA528" s="771">
        <f t="shared" si="1153"/>
        <v>0</v>
      </c>
      <c r="DB528" s="770">
        <f t="shared" si="1152"/>
        <v>12</v>
      </c>
      <c r="DC528" s="770" t="str">
        <f t="shared" si="1231"/>
        <v>BUKU PENGEMBALIAN BELANJA</v>
      </c>
      <c r="DD528" s="772">
        <f t="shared" si="1232"/>
        <v>0</v>
      </c>
    </row>
    <row r="529" spans="2:108" ht="11.25" customHeight="1" x14ac:dyDescent="0.2">
      <c r="B529" s="63"/>
      <c r="C529" s="690"/>
      <c r="D529" s="540"/>
      <c r="E529" s="650"/>
      <c r="F529" s="541"/>
      <c r="G529" s="649"/>
      <c r="H529" s="650"/>
      <c r="I529" s="542"/>
      <c r="J529" s="650"/>
      <c r="K529" s="650"/>
      <c r="L529" s="529"/>
      <c r="M529" s="543"/>
      <c r="N529" s="543"/>
      <c r="O529" s="651">
        <f t="shared" si="1192"/>
        <v>0</v>
      </c>
      <c r="P529" s="1090">
        <f t="shared" si="1193"/>
        <v>0</v>
      </c>
      <c r="Q529" s="641">
        <f t="shared" si="1171"/>
        <v>0</v>
      </c>
      <c r="R529" s="640">
        <v>1</v>
      </c>
      <c r="S529" s="640" t="str">
        <f t="shared" si="1172"/>
        <v>BUKU KAS UMUM</v>
      </c>
      <c r="T529" s="641">
        <f t="shared" si="1173"/>
        <v>0</v>
      </c>
      <c r="U529" s="641">
        <f t="shared" si="1174"/>
        <v>0</v>
      </c>
      <c r="V529" s="641">
        <f t="shared" si="1175"/>
        <v>0</v>
      </c>
      <c r="W529" s="1082">
        <f t="shared" si="1194"/>
        <v>0</v>
      </c>
      <c r="X529" s="641">
        <f t="shared" si="1176"/>
        <v>0</v>
      </c>
      <c r="Y529" s="640">
        <f t="shared" si="1195"/>
        <v>1</v>
      </c>
      <c r="Z529" s="640" t="str">
        <f t="shared" si="1177"/>
        <v>BUKU KAS UMUM</v>
      </c>
      <c r="AA529" s="1083">
        <f t="shared" si="1178"/>
        <v>0</v>
      </c>
      <c r="AB529" s="1055">
        <v>10</v>
      </c>
      <c r="AC529" s="1056" t="str">
        <f t="shared" si="1196"/>
        <v>BUKU PEMBANTU PAJAK UP &amp; LS</v>
      </c>
      <c r="AD529" s="1057">
        <f t="shared" si="1197"/>
        <v>0</v>
      </c>
      <c r="AE529" s="1057">
        <f t="shared" si="1198"/>
        <v>0</v>
      </c>
      <c r="AF529" s="1057">
        <f t="shared" si="1199"/>
        <v>0</v>
      </c>
      <c r="AG529" s="1057">
        <f t="shared" si="1200"/>
        <v>0</v>
      </c>
      <c r="AH529" s="1057">
        <f t="shared" si="1201"/>
        <v>0</v>
      </c>
      <c r="AI529" s="1058">
        <f t="shared" si="1160"/>
        <v>10</v>
      </c>
      <c r="AJ529" s="1058" t="str">
        <f t="shared" si="1202"/>
        <v>BUKU PEMBANTU PAJAK UP &amp; LS</v>
      </c>
      <c r="AK529" s="1059">
        <f t="shared" si="1179"/>
        <v>0</v>
      </c>
      <c r="AL529" s="1014">
        <v>2</v>
      </c>
      <c r="AM529" s="1015" t="str">
        <f t="shared" si="1203"/>
        <v>BUKU PEMBANTU KAS TUNAI</v>
      </c>
      <c r="AN529" s="1016">
        <f t="shared" si="1180"/>
        <v>0</v>
      </c>
      <c r="AO529" s="1015">
        <f t="shared" si="1161"/>
        <v>2</v>
      </c>
      <c r="AP529" s="1015" t="str">
        <f t="shared" si="1204"/>
        <v>BUKU PEMBANTU KAS TUNAI</v>
      </c>
      <c r="AQ529" s="1017">
        <f t="shared" si="1155"/>
        <v>0</v>
      </c>
      <c r="AR529" s="979">
        <v>3</v>
      </c>
      <c r="AS529" s="980" t="str">
        <f t="shared" si="1205"/>
        <v>BUKU PEMBANTU BANK</v>
      </c>
      <c r="AT529" s="981">
        <f t="shared" si="1181"/>
        <v>0</v>
      </c>
      <c r="AU529" s="981">
        <f t="shared" si="1182"/>
        <v>0</v>
      </c>
      <c r="AV529" s="982">
        <f t="shared" si="1206"/>
        <v>0</v>
      </c>
      <c r="AW529" s="983">
        <f t="shared" si="1162"/>
        <v>3</v>
      </c>
      <c r="AX529" s="980" t="str">
        <f t="shared" si="1207"/>
        <v>BUKU PEMBANTU BANK</v>
      </c>
      <c r="AY529" s="984">
        <f t="shared" si="1183"/>
        <v>0</v>
      </c>
      <c r="AZ529" s="702">
        <v>4</v>
      </c>
      <c r="BA529" s="649" t="str">
        <f t="shared" si="1208"/>
        <v>BUKU PEMBANTU BPP</v>
      </c>
      <c r="BB529" s="651">
        <f t="shared" si="1156"/>
        <v>0</v>
      </c>
      <c r="BC529" s="650">
        <f t="shared" si="1163"/>
        <v>4</v>
      </c>
      <c r="BD529" s="649" t="str">
        <f t="shared" si="1209"/>
        <v>BUKU PEMBANTU BPP</v>
      </c>
      <c r="BE529" s="709">
        <f t="shared" si="1157"/>
        <v>0</v>
      </c>
      <c r="BF529" s="944">
        <v>5</v>
      </c>
      <c r="BG529" s="945" t="str">
        <f t="shared" si="1210"/>
        <v>BUKU PEMBANTU UANG PERSEDIAAN</v>
      </c>
      <c r="BH529" s="946">
        <f t="shared" si="1184"/>
        <v>0</v>
      </c>
      <c r="BI529" s="945">
        <f t="shared" si="1164"/>
        <v>5</v>
      </c>
      <c r="BJ529" s="947" t="str">
        <f t="shared" si="1211"/>
        <v>BUKU PEMBANTU UANG PERSEDIAAN</v>
      </c>
      <c r="BK529" s="948">
        <f t="shared" si="1158"/>
        <v>0</v>
      </c>
      <c r="BL529" s="909">
        <v>6</v>
      </c>
      <c r="BM529" s="910" t="str">
        <f t="shared" si="1212"/>
        <v>BUKU PEMBANTU LS BENDAHARA</v>
      </c>
      <c r="BN529" s="911">
        <f t="shared" si="1185"/>
        <v>0</v>
      </c>
      <c r="BO529" s="910">
        <f t="shared" si="1165"/>
        <v>6</v>
      </c>
      <c r="BP529" s="912" t="str">
        <f t="shared" si="1213"/>
        <v>BUKU PEMBANTU LS BENDAHARA</v>
      </c>
      <c r="BQ529" s="913">
        <f t="shared" si="1186"/>
        <v>0</v>
      </c>
      <c r="BR529" s="702">
        <v>7</v>
      </c>
      <c r="BS529" s="650" t="str">
        <f t="shared" si="1214"/>
        <v>BUKU PEMBANTU UANG MUKA PERJADIN</v>
      </c>
      <c r="BT529" s="651">
        <f t="shared" si="1187"/>
        <v>0</v>
      </c>
      <c r="BU529" s="650">
        <f t="shared" si="1166"/>
        <v>7</v>
      </c>
      <c r="BV529" s="649" t="str">
        <f t="shared" si="1215"/>
        <v>BUKU PEMBANTU UANG MUKA PERJADIN</v>
      </c>
      <c r="BW529" s="709">
        <f t="shared" si="1188"/>
        <v>0</v>
      </c>
      <c r="BX529" s="873">
        <v>8</v>
      </c>
      <c r="BY529" s="874" t="str">
        <f t="shared" si="1216"/>
        <v>BUKU PEMBANTU PAJAK UP</v>
      </c>
      <c r="BZ529" s="875">
        <f t="shared" si="1154"/>
        <v>0</v>
      </c>
      <c r="CA529" s="876">
        <f t="shared" si="1167"/>
        <v>8</v>
      </c>
      <c r="CB529" s="874" t="str">
        <f t="shared" si="1217"/>
        <v>BUKU PEMBANTU PAJAK UP</v>
      </c>
      <c r="CC529" s="877">
        <f t="shared" si="1159"/>
        <v>0</v>
      </c>
      <c r="CD529" s="805">
        <v>9</v>
      </c>
      <c r="CE529" s="806" t="str">
        <f t="shared" si="1218"/>
        <v>BUKU PEMBANTU BUNGA REKENING</v>
      </c>
      <c r="CF529" s="807">
        <f t="shared" si="1189"/>
        <v>0</v>
      </c>
      <c r="CG529" s="806">
        <f t="shared" si="1168"/>
        <v>9</v>
      </c>
      <c r="CH529" s="806" t="str">
        <f t="shared" si="1219"/>
        <v>BUKU PEMBANTU BUNGA REKENING</v>
      </c>
      <c r="CI529" s="808">
        <f t="shared" si="1190"/>
        <v>0</v>
      </c>
      <c r="CJ529" s="835">
        <v>10</v>
      </c>
      <c r="CK529" s="836" t="str">
        <f t="shared" si="1220"/>
        <v>BUKU PEMBANTU PAJAK UP &amp; LS</v>
      </c>
      <c r="CL529" s="837">
        <f t="shared" si="1221"/>
        <v>0</v>
      </c>
      <c r="CM529" s="836">
        <f t="shared" si="1169"/>
        <v>10</v>
      </c>
      <c r="CN529" s="836" t="str">
        <f t="shared" si="1222"/>
        <v>BUKU PEMBANTU PAJAK UP &amp; LS</v>
      </c>
      <c r="CO529" s="838">
        <f t="shared" si="1223"/>
        <v>0</v>
      </c>
      <c r="CP529" s="786">
        <f t="shared" si="1224"/>
        <v>0</v>
      </c>
      <c r="CQ529" s="787">
        <f t="shared" si="1225"/>
        <v>0</v>
      </c>
      <c r="CR529" s="782">
        <f t="shared" si="1226"/>
        <v>0</v>
      </c>
      <c r="CS529" s="733">
        <v>11</v>
      </c>
      <c r="CT529" s="734" t="str">
        <f t="shared" si="1227"/>
        <v>BUKU PENGESAHAN BELANJA</v>
      </c>
      <c r="CU529" s="735">
        <f t="shared" si="1228"/>
        <v>0</v>
      </c>
      <c r="CV529" s="734">
        <f t="shared" si="1170"/>
        <v>11</v>
      </c>
      <c r="CW529" s="736" t="str">
        <f t="shared" si="1229"/>
        <v>BUKU PENGESAHAN BELANJA</v>
      </c>
      <c r="CX529" s="737">
        <f t="shared" si="1230"/>
        <v>0</v>
      </c>
      <c r="CY529" s="769">
        <v>12</v>
      </c>
      <c r="CZ529" s="770" t="str">
        <f t="shared" si="1191"/>
        <v>BUKU PENGEMBALIAN BELANJA</v>
      </c>
      <c r="DA529" s="771">
        <f t="shared" si="1153"/>
        <v>0</v>
      </c>
      <c r="DB529" s="770">
        <f t="shared" si="1152"/>
        <v>12</v>
      </c>
      <c r="DC529" s="770" t="str">
        <f t="shared" si="1231"/>
        <v>BUKU PENGEMBALIAN BELANJA</v>
      </c>
      <c r="DD529" s="772">
        <f t="shared" si="1232"/>
        <v>0</v>
      </c>
    </row>
    <row r="530" spans="2:108" ht="11.25" customHeight="1" x14ac:dyDescent="0.2">
      <c r="B530" s="63"/>
      <c r="C530" s="690"/>
      <c r="D530" s="540"/>
      <c r="E530" s="650"/>
      <c r="F530" s="541"/>
      <c r="G530" s="649"/>
      <c r="H530" s="650"/>
      <c r="I530" s="542"/>
      <c r="J530" s="650"/>
      <c r="K530" s="650"/>
      <c r="L530" s="529"/>
      <c r="M530" s="543"/>
      <c r="N530" s="543"/>
      <c r="O530" s="651">
        <f t="shared" si="1192"/>
        <v>0</v>
      </c>
      <c r="P530" s="1090">
        <f t="shared" si="1193"/>
        <v>0</v>
      </c>
      <c r="Q530" s="641">
        <f t="shared" si="1171"/>
        <v>0</v>
      </c>
      <c r="R530" s="640">
        <v>1</v>
      </c>
      <c r="S530" s="640" t="str">
        <f t="shared" si="1172"/>
        <v>BUKU KAS UMUM</v>
      </c>
      <c r="T530" s="641">
        <f t="shared" si="1173"/>
        <v>0</v>
      </c>
      <c r="U530" s="641">
        <f t="shared" si="1174"/>
        <v>0</v>
      </c>
      <c r="V530" s="641">
        <f t="shared" si="1175"/>
        <v>0</v>
      </c>
      <c r="W530" s="1082">
        <f t="shared" si="1194"/>
        <v>0</v>
      </c>
      <c r="X530" s="641">
        <f t="shared" si="1176"/>
        <v>0</v>
      </c>
      <c r="Y530" s="640">
        <f t="shared" si="1195"/>
        <v>1</v>
      </c>
      <c r="Z530" s="640" t="str">
        <f t="shared" si="1177"/>
        <v>BUKU KAS UMUM</v>
      </c>
      <c r="AA530" s="1083">
        <f t="shared" si="1178"/>
        <v>0</v>
      </c>
      <c r="AB530" s="1055">
        <v>10</v>
      </c>
      <c r="AC530" s="1056" t="str">
        <f t="shared" si="1196"/>
        <v>BUKU PEMBANTU PAJAK UP &amp; LS</v>
      </c>
      <c r="AD530" s="1057">
        <f t="shared" si="1197"/>
        <v>0</v>
      </c>
      <c r="AE530" s="1057">
        <f t="shared" si="1198"/>
        <v>0</v>
      </c>
      <c r="AF530" s="1057">
        <f t="shared" si="1199"/>
        <v>0</v>
      </c>
      <c r="AG530" s="1057">
        <f t="shared" si="1200"/>
        <v>0</v>
      </c>
      <c r="AH530" s="1057">
        <f t="shared" si="1201"/>
        <v>0</v>
      </c>
      <c r="AI530" s="1058">
        <f t="shared" si="1160"/>
        <v>10</v>
      </c>
      <c r="AJ530" s="1058" t="str">
        <f t="shared" si="1202"/>
        <v>BUKU PEMBANTU PAJAK UP &amp; LS</v>
      </c>
      <c r="AK530" s="1059">
        <f t="shared" si="1179"/>
        <v>0</v>
      </c>
      <c r="AL530" s="1014">
        <v>2</v>
      </c>
      <c r="AM530" s="1015" t="str">
        <f t="shared" si="1203"/>
        <v>BUKU PEMBANTU KAS TUNAI</v>
      </c>
      <c r="AN530" s="1016">
        <f t="shared" si="1180"/>
        <v>0</v>
      </c>
      <c r="AO530" s="1015">
        <f t="shared" si="1161"/>
        <v>2</v>
      </c>
      <c r="AP530" s="1015" t="str">
        <f t="shared" si="1204"/>
        <v>BUKU PEMBANTU KAS TUNAI</v>
      </c>
      <c r="AQ530" s="1017">
        <f t="shared" si="1155"/>
        <v>0</v>
      </c>
      <c r="AR530" s="979">
        <v>3</v>
      </c>
      <c r="AS530" s="980" t="str">
        <f t="shared" si="1205"/>
        <v>BUKU PEMBANTU BANK</v>
      </c>
      <c r="AT530" s="981">
        <f t="shared" si="1181"/>
        <v>0</v>
      </c>
      <c r="AU530" s="981">
        <f t="shared" si="1182"/>
        <v>0</v>
      </c>
      <c r="AV530" s="982">
        <f t="shared" si="1206"/>
        <v>0</v>
      </c>
      <c r="AW530" s="983">
        <f t="shared" si="1162"/>
        <v>3</v>
      </c>
      <c r="AX530" s="980" t="str">
        <f t="shared" si="1207"/>
        <v>BUKU PEMBANTU BANK</v>
      </c>
      <c r="AY530" s="984">
        <f t="shared" si="1183"/>
        <v>0</v>
      </c>
      <c r="AZ530" s="702">
        <v>4</v>
      </c>
      <c r="BA530" s="649" t="str">
        <f t="shared" si="1208"/>
        <v>BUKU PEMBANTU BPP</v>
      </c>
      <c r="BB530" s="651">
        <f t="shared" si="1156"/>
        <v>0</v>
      </c>
      <c r="BC530" s="650">
        <f t="shared" si="1163"/>
        <v>4</v>
      </c>
      <c r="BD530" s="649" t="str">
        <f t="shared" si="1209"/>
        <v>BUKU PEMBANTU BPP</v>
      </c>
      <c r="BE530" s="709">
        <f t="shared" si="1157"/>
        <v>0</v>
      </c>
      <c r="BF530" s="944">
        <v>5</v>
      </c>
      <c r="BG530" s="945" t="str">
        <f t="shared" si="1210"/>
        <v>BUKU PEMBANTU UANG PERSEDIAAN</v>
      </c>
      <c r="BH530" s="946">
        <f t="shared" si="1184"/>
        <v>0</v>
      </c>
      <c r="BI530" s="945">
        <f t="shared" si="1164"/>
        <v>5</v>
      </c>
      <c r="BJ530" s="947" t="str">
        <f t="shared" si="1211"/>
        <v>BUKU PEMBANTU UANG PERSEDIAAN</v>
      </c>
      <c r="BK530" s="948">
        <f t="shared" si="1158"/>
        <v>0</v>
      </c>
      <c r="BL530" s="909">
        <v>6</v>
      </c>
      <c r="BM530" s="910" t="str">
        <f t="shared" si="1212"/>
        <v>BUKU PEMBANTU LS BENDAHARA</v>
      </c>
      <c r="BN530" s="911">
        <f t="shared" si="1185"/>
        <v>0</v>
      </c>
      <c r="BO530" s="910">
        <f t="shared" si="1165"/>
        <v>6</v>
      </c>
      <c r="BP530" s="912" t="str">
        <f t="shared" si="1213"/>
        <v>BUKU PEMBANTU LS BENDAHARA</v>
      </c>
      <c r="BQ530" s="913">
        <f t="shared" si="1186"/>
        <v>0</v>
      </c>
      <c r="BR530" s="702">
        <v>7</v>
      </c>
      <c r="BS530" s="650" t="str">
        <f t="shared" si="1214"/>
        <v>BUKU PEMBANTU UANG MUKA PERJADIN</v>
      </c>
      <c r="BT530" s="651">
        <f t="shared" si="1187"/>
        <v>0</v>
      </c>
      <c r="BU530" s="650">
        <f t="shared" si="1166"/>
        <v>7</v>
      </c>
      <c r="BV530" s="649" t="str">
        <f t="shared" si="1215"/>
        <v>BUKU PEMBANTU UANG MUKA PERJADIN</v>
      </c>
      <c r="BW530" s="709">
        <f t="shared" si="1188"/>
        <v>0</v>
      </c>
      <c r="BX530" s="873">
        <v>8</v>
      </c>
      <c r="BY530" s="874" t="str">
        <f t="shared" si="1216"/>
        <v>BUKU PEMBANTU PAJAK UP</v>
      </c>
      <c r="BZ530" s="875">
        <f t="shared" si="1154"/>
        <v>0</v>
      </c>
      <c r="CA530" s="876">
        <f t="shared" si="1167"/>
        <v>8</v>
      </c>
      <c r="CB530" s="874" t="str">
        <f t="shared" si="1217"/>
        <v>BUKU PEMBANTU PAJAK UP</v>
      </c>
      <c r="CC530" s="877">
        <f t="shared" si="1159"/>
        <v>0</v>
      </c>
      <c r="CD530" s="805">
        <v>9</v>
      </c>
      <c r="CE530" s="806" t="str">
        <f t="shared" si="1218"/>
        <v>BUKU PEMBANTU BUNGA REKENING</v>
      </c>
      <c r="CF530" s="807">
        <f t="shared" si="1189"/>
        <v>0</v>
      </c>
      <c r="CG530" s="806">
        <f t="shared" si="1168"/>
        <v>9</v>
      </c>
      <c r="CH530" s="806" t="str">
        <f t="shared" si="1219"/>
        <v>BUKU PEMBANTU BUNGA REKENING</v>
      </c>
      <c r="CI530" s="808">
        <f t="shared" si="1190"/>
        <v>0</v>
      </c>
      <c r="CJ530" s="835">
        <v>10</v>
      </c>
      <c r="CK530" s="836" t="str">
        <f t="shared" si="1220"/>
        <v>BUKU PEMBANTU PAJAK UP &amp; LS</v>
      </c>
      <c r="CL530" s="837">
        <f t="shared" si="1221"/>
        <v>0</v>
      </c>
      <c r="CM530" s="836">
        <f t="shared" si="1169"/>
        <v>10</v>
      </c>
      <c r="CN530" s="836" t="str">
        <f t="shared" si="1222"/>
        <v>BUKU PEMBANTU PAJAK UP &amp; LS</v>
      </c>
      <c r="CO530" s="838">
        <f t="shared" si="1223"/>
        <v>0</v>
      </c>
      <c r="CP530" s="786">
        <f t="shared" si="1224"/>
        <v>0</v>
      </c>
      <c r="CQ530" s="787">
        <f t="shared" si="1225"/>
        <v>0</v>
      </c>
      <c r="CR530" s="782">
        <f t="shared" si="1226"/>
        <v>0</v>
      </c>
      <c r="CS530" s="733">
        <v>11</v>
      </c>
      <c r="CT530" s="734" t="str">
        <f t="shared" si="1227"/>
        <v>BUKU PENGESAHAN BELANJA</v>
      </c>
      <c r="CU530" s="735">
        <f t="shared" si="1228"/>
        <v>0</v>
      </c>
      <c r="CV530" s="734">
        <f t="shared" si="1170"/>
        <v>11</v>
      </c>
      <c r="CW530" s="736" t="str">
        <f t="shared" si="1229"/>
        <v>BUKU PENGESAHAN BELANJA</v>
      </c>
      <c r="CX530" s="737">
        <f t="shared" si="1230"/>
        <v>0</v>
      </c>
      <c r="CY530" s="769">
        <v>12</v>
      </c>
      <c r="CZ530" s="770" t="str">
        <f t="shared" si="1191"/>
        <v>BUKU PENGEMBALIAN BELANJA</v>
      </c>
      <c r="DA530" s="771">
        <f t="shared" si="1153"/>
        <v>0</v>
      </c>
      <c r="DB530" s="770">
        <f t="shared" si="1152"/>
        <v>12</v>
      </c>
      <c r="DC530" s="770" t="str">
        <f t="shared" si="1231"/>
        <v>BUKU PENGEMBALIAN BELANJA</v>
      </c>
      <c r="DD530" s="772">
        <f t="shared" si="1232"/>
        <v>0</v>
      </c>
    </row>
    <row r="531" spans="2:108" ht="11.25" customHeight="1" x14ac:dyDescent="0.2">
      <c r="B531" s="63"/>
      <c r="C531" s="690"/>
      <c r="D531" s="540"/>
      <c r="E531" s="650"/>
      <c r="F531" s="541"/>
      <c r="G531" s="649"/>
      <c r="H531" s="650"/>
      <c r="I531" s="542"/>
      <c r="J531" s="650"/>
      <c r="K531" s="650"/>
      <c r="L531" s="529"/>
      <c r="M531" s="543"/>
      <c r="N531" s="543"/>
      <c r="O531" s="651">
        <f t="shared" si="1192"/>
        <v>0</v>
      </c>
      <c r="P531" s="1090">
        <f t="shared" si="1193"/>
        <v>0</v>
      </c>
      <c r="Q531" s="641">
        <f t="shared" si="1171"/>
        <v>0</v>
      </c>
      <c r="R531" s="640">
        <v>1</v>
      </c>
      <c r="S531" s="640" t="str">
        <f t="shared" si="1172"/>
        <v>BUKU KAS UMUM</v>
      </c>
      <c r="T531" s="641">
        <f t="shared" si="1173"/>
        <v>0</v>
      </c>
      <c r="U531" s="641">
        <f t="shared" si="1174"/>
        <v>0</v>
      </c>
      <c r="V531" s="641">
        <f t="shared" si="1175"/>
        <v>0</v>
      </c>
      <c r="W531" s="1082">
        <f t="shared" si="1194"/>
        <v>0</v>
      </c>
      <c r="X531" s="641">
        <f t="shared" si="1176"/>
        <v>0</v>
      </c>
      <c r="Y531" s="640">
        <f t="shared" si="1195"/>
        <v>1</v>
      </c>
      <c r="Z531" s="640" t="str">
        <f t="shared" si="1177"/>
        <v>BUKU KAS UMUM</v>
      </c>
      <c r="AA531" s="1083">
        <f t="shared" si="1178"/>
        <v>0</v>
      </c>
      <c r="AB531" s="1055">
        <v>10</v>
      </c>
      <c r="AC531" s="1056" t="str">
        <f t="shared" si="1196"/>
        <v>BUKU PEMBANTU PAJAK UP &amp; LS</v>
      </c>
      <c r="AD531" s="1057">
        <f t="shared" si="1197"/>
        <v>0</v>
      </c>
      <c r="AE531" s="1057">
        <f t="shared" si="1198"/>
        <v>0</v>
      </c>
      <c r="AF531" s="1057">
        <f t="shared" si="1199"/>
        <v>0</v>
      </c>
      <c r="AG531" s="1057">
        <f t="shared" si="1200"/>
        <v>0</v>
      </c>
      <c r="AH531" s="1057">
        <f t="shared" si="1201"/>
        <v>0</v>
      </c>
      <c r="AI531" s="1058">
        <f t="shared" si="1160"/>
        <v>10</v>
      </c>
      <c r="AJ531" s="1058" t="str">
        <f t="shared" si="1202"/>
        <v>BUKU PEMBANTU PAJAK UP &amp; LS</v>
      </c>
      <c r="AK531" s="1059">
        <f t="shared" si="1179"/>
        <v>0</v>
      </c>
      <c r="AL531" s="1014">
        <v>2</v>
      </c>
      <c r="AM531" s="1015" t="str">
        <f t="shared" si="1203"/>
        <v>BUKU PEMBANTU KAS TUNAI</v>
      </c>
      <c r="AN531" s="1016">
        <f t="shared" si="1180"/>
        <v>0</v>
      </c>
      <c r="AO531" s="1015">
        <f t="shared" si="1161"/>
        <v>2</v>
      </c>
      <c r="AP531" s="1015" t="str">
        <f t="shared" si="1204"/>
        <v>BUKU PEMBANTU KAS TUNAI</v>
      </c>
      <c r="AQ531" s="1017">
        <f t="shared" si="1155"/>
        <v>0</v>
      </c>
      <c r="AR531" s="979">
        <v>3</v>
      </c>
      <c r="AS531" s="980" t="str">
        <f t="shared" si="1205"/>
        <v>BUKU PEMBANTU BANK</v>
      </c>
      <c r="AT531" s="981">
        <f t="shared" si="1181"/>
        <v>0</v>
      </c>
      <c r="AU531" s="981">
        <f t="shared" si="1182"/>
        <v>0</v>
      </c>
      <c r="AV531" s="982">
        <f t="shared" si="1206"/>
        <v>0</v>
      </c>
      <c r="AW531" s="983">
        <f t="shared" si="1162"/>
        <v>3</v>
      </c>
      <c r="AX531" s="980" t="str">
        <f t="shared" si="1207"/>
        <v>BUKU PEMBANTU BANK</v>
      </c>
      <c r="AY531" s="984">
        <f t="shared" si="1183"/>
        <v>0</v>
      </c>
      <c r="AZ531" s="702">
        <v>4</v>
      </c>
      <c r="BA531" s="649" t="str">
        <f t="shared" si="1208"/>
        <v>BUKU PEMBANTU BPP</v>
      </c>
      <c r="BB531" s="651">
        <f t="shared" si="1156"/>
        <v>0</v>
      </c>
      <c r="BC531" s="650">
        <f t="shared" si="1163"/>
        <v>4</v>
      </c>
      <c r="BD531" s="649" t="str">
        <f t="shared" si="1209"/>
        <v>BUKU PEMBANTU BPP</v>
      </c>
      <c r="BE531" s="709">
        <f t="shared" si="1157"/>
        <v>0</v>
      </c>
      <c r="BF531" s="944">
        <v>5</v>
      </c>
      <c r="BG531" s="945" t="str">
        <f t="shared" si="1210"/>
        <v>BUKU PEMBANTU UANG PERSEDIAAN</v>
      </c>
      <c r="BH531" s="946">
        <f t="shared" si="1184"/>
        <v>0</v>
      </c>
      <c r="BI531" s="945">
        <f t="shared" si="1164"/>
        <v>5</v>
      </c>
      <c r="BJ531" s="947" t="str">
        <f t="shared" si="1211"/>
        <v>BUKU PEMBANTU UANG PERSEDIAAN</v>
      </c>
      <c r="BK531" s="948">
        <f t="shared" si="1158"/>
        <v>0</v>
      </c>
      <c r="BL531" s="909">
        <v>6</v>
      </c>
      <c r="BM531" s="910" t="str">
        <f t="shared" si="1212"/>
        <v>BUKU PEMBANTU LS BENDAHARA</v>
      </c>
      <c r="BN531" s="911">
        <f t="shared" si="1185"/>
        <v>0</v>
      </c>
      <c r="BO531" s="910">
        <f t="shared" si="1165"/>
        <v>6</v>
      </c>
      <c r="BP531" s="912" t="str">
        <f t="shared" si="1213"/>
        <v>BUKU PEMBANTU LS BENDAHARA</v>
      </c>
      <c r="BQ531" s="913">
        <f t="shared" si="1186"/>
        <v>0</v>
      </c>
      <c r="BR531" s="702">
        <v>7</v>
      </c>
      <c r="BS531" s="650" t="str">
        <f t="shared" si="1214"/>
        <v>BUKU PEMBANTU UANG MUKA PERJADIN</v>
      </c>
      <c r="BT531" s="651">
        <f t="shared" si="1187"/>
        <v>0</v>
      </c>
      <c r="BU531" s="650">
        <f t="shared" si="1166"/>
        <v>7</v>
      </c>
      <c r="BV531" s="649" t="str">
        <f t="shared" si="1215"/>
        <v>BUKU PEMBANTU UANG MUKA PERJADIN</v>
      </c>
      <c r="BW531" s="709">
        <f t="shared" si="1188"/>
        <v>0</v>
      </c>
      <c r="BX531" s="873">
        <v>8</v>
      </c>
      <c r="BY531" s="874" t="str">
        <f t="shared" si="1216"/>
        <v>BUKU PEMBANTU PAJAK UP</v>
      </c>
      <c r="BZ531" s="875">
        <f t="shared" si="1154"/>
        <v>0</v>
      </c>
      <c r="CA531" s="876">
        <f t="shared" si="1167"/>
        <v>8</v>
      </c>
      <c r="CB531" s="874" t="str">
        <f t="shared" si="1217"/>
        <v>BUKU PEMBANTU PAJAK UP</v>
      </c>
      <c r="CC531" s="877">
        <f t="shared" si="1159"/>
        <v>0</v>
      </c>
      <c r="CD531" s="805">
        <v>9</v>
      </c>
      <c r="CE531" s="806" t="str">
        <f t="shared" si="1218"/>
        <v>BUKU PEMBANTU BUNGA REKENING</v>
      </c>
      <c r="CF531" s="807">
        <f t="shared" si="1189"/>
        <v>0</v>
      </c>
      <c r="CG531" s="806">
        <f t="shared" si="1168"/>
        <v>9</v>
      </c>
      <c r="CH531" s="806" t="str">
        <f t="shared" si="1219"/>
        <v>BUKU PEMBANTU BUNGA REKENING</v>
      </c>
      <c r="CI531" s="808">
        <f t="shared" si="1190"/>
        <v>0</v>
      </c>
      <c r="CJ531" s="835">
        <v>10</v>
      </c>
      <c r="CK531" s="836" t="str">
        <f t="shared" si="1220"/>
        <v>BUKU PEMBANTU PAJAK UP &amp; LS</v>
      </c>
      <c r="CL531" s="837">
        <f t="shared" si="1221"/>
        <v>0</v>
      </c>
      <c r="CM531" s="836">
        <f t="shared" si="1169"/>
        <v>10</v>
      </c>
      <c r="CN531" s="836" t="str">
        <f t="shared" si="1222"/>
        <v>BUKU PEMBANTU PAJAK UP &amp; LS</v>
      </c>
      <c r="CO531" s="838">
        <f t="shared" si="1223"/>
        <v>0</v>
      </c>
      <c r="CP531" s="786">
        <f t="shared" si="1224"/>
        <v>0</v>
      </c>
      <c r="CQ531" s="787">
        <f t="shared" si="1225"/>
        <v>0</v>
      </c>
      <c r="CR531" s="782">
        <f t="shared" si="1226"/>
        <v>0</v>
      </c>
      <c r="CS531" s="733">
        <v>11</v>
      </c>
      <c r="CT531" s="734" t="str">
        <f t="shared" si="1227"/>
        <v>BUKU PENGESAHAN BELANJA</v>
      </c>
      <c r="CU531" s="735">
        <f t="shared" si="1228"/>
        <v>0</v>
      </c>
      <c r="CV531" s="734">
        <f t="shared" si="1170"/>
        <v>11</v>
      </c>
      <c r="CW531" s="736" t="str">
        <f t="shared" si="1229"/>
        <v>BUKU PENGESAHAN BELANJA</v>
      </c>
      <c r="CX531" s="737">
        <f t="shared" si="1230"/>
        <v>0</v>
      </c>
      <c r="CY531" s="769">
        <v>12</v>
      </c>
      <c r="CZ531" s="770" t="str">
        <f t="shared" si="1191"/>
        <v>BUKU PENGEMBALIAN BELANJA</v>
      </c>
      <c r="DA531" s="771">
        <f t="shared" si="1153"/>
        <v>0</v>
      </c>
      <c r="DB531" s="770">
        <f t="shared" si="1152"/>
        <v>12</v>
      </c>
      <c r="DC531" s="770" t="str">
        <f t="shared" si="1231"/>
        <v>BUKU PENGEMBALIAN BELANJA</v>
      </c>
      <c r="DD531" s="772">
        <f t="shared" si="1232"/>
        <v>0</v>
      </c>
    </row>
    <row r="532" spans="2:108" ht="11.25" customHeight="1" x14ac:dyDescent="0.2">
      <c r="B532" s="63"/>
      <c r="C532" s="690"/>
      <c r="D532" s="540"/>
      <c r="E532" s="650"/>
      <c r="F532" s="541"/>
      <c r="G532" s="649"/>
      <c r="H532" s="650"/>
      <c r="I532" s="542"/>
      <c r="J532" s="650"/>
      <c r="K532" s="650"/>
      <c r="L532" s="529"/>
      <c r="M532" s="543"/>
      <c r="N532" s="543"/>
      <c r="O532" s="651">
        <f t="shared" si="1192"/>
        <v>0</v>
      </c>
      <c r="P532" s="1090">
        <f t="shared" si="1193"/>
        <v>0</v>
      </c>
      <c r="Q532" s="641">
        <f t="shared" si="1171"/>
        <v>0</v>
      </c>
      <c r="R532" s="640">
        <v>1</v>
      </c>
      <c r="S532" s="640" t="str">
        <f t="shared" si="1172"/>
        <v>BUKU KAS UMUM</v>
      </c>
      <c r="T532" s="641">
        <f t="shared" si="1173"/>
        <v>0</v>
      </c>
      <c r="U532" s="641">
        <f t="shared" si="1174"/>
        <v>0</v>
      </c>
      <c r="V532" s="641">
        <f t="shared" si="1175"/>
        <v>0</v>
      </c>
      <c r="W532" s="1082">
        <f t="shared" si="1194"/>
        <v>0</v>
      </c>
      <c r="X532" s="641">
        <f t="shared" si="1176"/>
        <v>0</v>
      </c>
      <c r="Y532" s="640">
        <f t="shared" si="1195"/>
        <v>1</v>
      </c>
      <c r="Z532" s="640" t="str">
        <f t="shared" si="1177"/>
        <v>BUKU KAS UMUM</v>
      </c>
      <c r="AA532" s="1083">
        <f t="shared" si="1178"/>
        <v>0</v>
      </c>
      <c r="AB532" s="1055">
        <v>10</v>
      </c>
      <c r="AC532" s="1056" t="str">
        <f t="shared" si="1196"/>
        <v>BUKU PEMBANTU PAJAK UP &amp; LS</v>
      </c>
      <c r="AD532" s="1057">
        <f t="shared" si="1197"/>
        <v>0</v>
      </c>
      <c r="AE532" s="1057">
        <f t="shared" si="1198"/>
        <v>0</v>
      </c>
      <c r="AF532" s="1057">
        <f t="shared" si="1199"/>
        <v>0</v>
      </c>
      <c r="AG532" s="1057">
        <f t="shared" si="1200"/>
        <v>0</v>
      </c>
      <c r="AH532" s="1057">
        <f t="shared" si="1201"/>
        <v>0</v>
      </c>
      <c r="AI532" s="1058">
        <f t="shared" si="1160"/>
        <v>10</v>
      </c>
      <c r="AJ532" s="1058" t="str">
        <f t="shared" si="1202"/>
        <v>BUKU PEMBANTU PAJAK UP &amp; LS</v>
      </c>
      <c r="AK532" s="1059">
        <f t="shared" si="1179"/>
        <v>0</v>
      </c>
      <c r="AL532" s="1014">
        <v>2</v>
      </c>
      <c r="AM532" s="1015" t="str">
        <f t="shared" si="1203"/>
        <v>BUKU PEMBANTU KAS TUNAI</v>
      </c>
      <c r="AN532" s="1016">
        <f t="shared" si="1180"/>
        <v>0</v>
      </c>
      <c r="AO532" s="1015">
        <f t="shared" si="1161"/>
        <v>2</v>
      </c>
      <c r="AP532" s="1015" t="str">
        <f t="shared" si="1204"/>
        <v>BUKU PEMBANTU KAS TUNAI</v>
      </c>
      <c r="AQ532" s="1017">
        <f t="shared" si="1155"/>
        <v>0</v>
      </c>
      <c r="AR532" s="979">
        <v>3</v>
      </c>
      <c r="AS532" s="980" t="str">
        <f t="shared" si="1205"/>
        <v>BUKU PEMBANTU BANK</v>
      </c>
      <c r="AT532" s="981">
        <f t="shared" si="1181"/>
        <v>0</v>
      </c>
      <c r="AU532" s="981">
        <f t="shared" si="1182"/>
        <v>0</v>
      </c>
      <c r="AV532" s="982">
        <f t="shared" si="1206"/>
        <v>0</v>
      </c>
      <c r="AW532" s="983">
        <f t="shared" si="1162"/>
        <v>3</v>
      </c>
      <c r="AX532" s="980" t="str">
        <f t="shared" si="1207"/>
        <v>BUKU PEMBANTU BANK</v>
      </c>
      <c r="AY532" s="984">
        <f t="shared" si="1183"/>
        <v>0</v>
      </c>
      <c r="AZ532" s="702">
        <v>4</v>
      </c>
      <c r="BA532" s="649" t="str">
        <f t="shared" si="1208"/>
        <v>BUKU PEMBANTU BPP</v>
      </c>
      <c r="BB532" s="651">
        <f t="shared" si="1156"/>
        <v>0</v>
      </c>
      <c r="BC532" s="650">
        <f t="shared" si="1163"/>
        <v>4</v>
      </c>
      <c r="BD532" s="649" t="str">
        <f t="shared" si="1209"/>
        <v>BUKU PEMBANTU BPP</v>
      </c>
      <c r="BE532" s="709">
        <f t="shared" si="1157"/>
        <v>0</v>
      </c>
      <c r="BF532" s="944">
        <v>5</v>
      </c>
      <c r="BG532" s="945" t="str">
        <f t="shared" si="1210"/>
        <v>BUKU PEMBANTU UANG PERSEDIAAN</v>
      </c>
      <c r="BH532" s="946">
        <f t="shared" si="1184"/>
        <v>0</v>
      </c>
      <c r="BI532" s="945">
        <f t="shared" si="1164"/>
        <v>5</v>
      </c>
      <c r="BJ532" s="947" t="str">
        <f t="shared" si="1211"/>
        <v>BUKU PEMBANTU UANG PERSEDIAAN</v>
      </c>
      <c r="BK532" s="948">
        <f t="shared" si="1158"/>
        <v>0</v>
      </c>
      <c r="BL532" s="909">
        <v>6</v>
      </c>
      <c r="BM532" s="910" t="str">
        <f t="shared" si="1212"/>
        <v>BUKU PEMBANTU LS BENDAHARA</v>
      </c>
      <c r="BN532" s="911">
        <f t="shared" si="1185"/>
        <v>0</v>
      </c>
      <c r="BO532" s="910">
        <f t="shared" si="1165"/>
        <v>6</v>
      </c>
      <c r="BP532" s="912" t="str">
        <f t="shared" si="1213"/>
        <v>BUKU PEMBANTU LS BENDAHARA</v>
      </c>
      <c r="BQ532" s="913">
        <f t="shared" si="1186"/>
        <v>0</v>
      </c>
      <c r="BR532" s="702">
        <v>7</v>
      </c>
      <c r="BS532" s="650" t="str">
        <f t="shared" si="1214"/>
        <v>BUKU PEMBANTU UANG MUKA PERJADIN</v>
      </c>
      <c r="BT532" s="651">
        <f t="shared" si="1187"/>
        <v>0</v>
      </c>
      <c r="BU532" s="650">
        <f t="shared" si="1166"/>
        <v>7</v>
      </c>
      <c r="BV532" s="649" t="str">
        <f t="shared" si="1215"/>
        <v>BUKU PEMBANTU UANG MUKA PERJADIN</v>
      </c>
      <c r="BW532" s="709">
        <f t="shared" si="1188"/>
        <v>0</v>
      </c>
      <c r="BX532" s="873">
        <v>8</v>
      </c>
      <c r="BY532" s="874" t="str">
        <f t="shared" si="1216"/>
        <v>BUKU PEMBANTU PAJAK UP</v>
      </c>
      <c r="BZ532" s="875">
        <f t="shared" si="1154"/>
        <v>0</v>
      </c>
      <c r="CA532" s="876">
        <f t="shared" si="1167"/>
        <v>8</v>
      </c>
      <c r="CB532" s="874" t="str">
        <f t="shared" si="1217"/>
        <v>BUKU PEMBANTU PAJAK UP</v>
      </c>
      <c r="CC532" s="877">
        <f t="shared" si="1159"/>
        <v>0</v>
      </c>
      <c r="CD532" s="805">
        <v>9</v>
      </c>
      <c r="CE532" s="806" t="str">
        <f t="shared" si="1218"/>
        <v>BUKU PEMBANTU BUNGA REKENING</v>
      </c>
      <c r="CF532" s="807">
        <f t="shared" si="1189"/>
        <v>0</v>
      </c>
      <c r="CG532" s="806">
        <f t="shared" si="1168"/>
        <v>9</v>
      </c>
      <c r="CH532" s="806" t="str">
        <f t="shared" si="1219"/>
        <v>BUKU PEMBANTU BUNGA REKENING</v>
      </c>
      <c r="CI532" s="808">
        <f t="shared" si="1190"/>
        <v>0</v>
      </c>
      <c r="CJ532" s="835">
        <v>10</v>
      </c>
      <c r="CK532" s="836" t="str">
        <f t="shared" si="1220"/>
        <v>BUKU PEMBANTU PAJAK UP &amp; LS</v>
      </c>
      <c r="CL532" s="837">
        <f t="shared" si="1221"/>
        <v>0</v>
      </c>
      <c r="CM532" s="836">
        <f t="shared" si="1169"/>
        <v>10</v>
      </c>
      <c r="CN532" s="836" t="str">
        <f t="shared" si="1222"/>
        <v>BUKU PEMBANTU PAJAK UP &amp; LS</v>
      </c>
      <c r="CO532" s="838">
        <f t="shared" si="1223"/>
        <v>0</v>
      </c>
      <c r="CP532" s="786">
        <f t="shared" si="1224"/>
        <v>0</v>
      </c>
      <c r="CQ532" s="787">
        <f t="shared" si="1225"/>
        <v>0</v>
      </c>
      <c r="CR532" s="782">
        <f t="shared" si="1226"/>
        <v>0</v>
      </c>
      <c r="CS532" s="733">
        <v>11</v>
      </c>
      <c r="CT532" s="734" t="str">
        <f t="shared" si="1227"/>
        <v>BUKU PENGESAHAN BELANJA</v>
      </c>
      <c r="CU532" s="735">
        <f t="shared" si="1228"/>
        <v>0</v>
      </c>
      <c r="CV532" s="734">
        <f t="shared" si="1170"/>
        <v>11</v>
      </c>
      <c r="CW532" s="736" t="str">
        <f t="shared" si="1229"/>
        <v>BUKU PENGESAHAN BELANJA</v>
      </c>
      <c r="CX532" s="737">
        <f t="shared" si="1230"/>
        <v>0</v>
      </c>
      <c r="CY532" s="769">
        <v>12</v>
      </c>
      <c r="CZ532" s="770" t="str">
        <f t="shared" si="1191"/>
        <v>BUKU PENGEMBALIAN BELANJA</v>
      </c>
      <c r="DA532" s="771">
        <f t="shared" si="1153"/>
        <v>0</v>
      </c>
      <c r="DB532" s="770">
        <f t="shared" si="1152"/>
        <v>12</v>
      </c>
      <c r="DC532" s="770" t="str">
        <f t="shared" si="1231"/>
        <v>BUKU PENGEMBALIAN BELANJA</v>
      </c>
      <c r="DD532" s="772">
        <f t="shared" si="1232"/>
        <v>0</v>
      </c>
    </row>
    <row r="533" spans="2:108" ht="11.25" customHeight="1" x14ac:dyDescent="0.2">
      <c r="B533" s="63"/>
      <c r="C533" s="690"/>
      <c r="D533" s="540"/>
      <c r="E533" s="650"/>
      <c r="F533" s="541"/>
      <c r="G533" s="649"/>
      <c r="H533" s="650"/>
      <c r="I533" s="542"/>
      <c r="J533" s="650"/>
      <c r="K533" s="650"/>
      <c r="L533" s="529"/>
      <c r="M533" s="543"/>
      <c r="N533" s="543"/>
      <c r="O533" s="651">
        <f t="shared" si="1192"/>
        <v>0</v>
      </c>
      <c r="P533" s="1090">
        <f t="shared" si="1193"/>
        <v>0</v>
      </c>
      <c r="Q533" s="641">
        <f t="shared" si="1171"/>
        <v>0</v>
      </c>
      <c r="R533" s="640">
        <v>1</v>
      </c>
      <c r="S533" s="640" t="str">
        <f t="shared" si="1172"/>
        <v>BUKU KAS UMUM</v>
      </c>
      <c r="T533" s="641">
        <f t="shared" si="1173"/>
        <v>0</v>
      </c>
      <c r="U533" s="641">
        <f t="shared" si="1174"/>
        <v>0</v>
      </c>
      <c r="V533" s="641">
        <f t="shared" si="1175"/>
        <v>0</v>
      </c>
      <c r="W533" s="1082">
        <f t="shared" si="1194"/>
        <v>0</v>
      </c>
      <c r="X533" s="641">
        <f t="shared" si="1176"/>
        <v>0</v>
      </c>
      <c r="Y533" s="640">
        <f t="shared" si="1195"/>
        <v>1</v>
      </c>
      <c r="Z533" s="640" t="str">
        <f t="shared" si="1177"/>
        <v>BUKU KAS UMUM</v>
      </c>
      <c r="AA533" s="1083">
        <f t="shared" si="1178"/>
        <v>0</v>
      </c>
      <c r="AB533" s="1055">
        <v>10</v>
      </c>
      <c r="AC533" s="1056" t="str">
        <f t="shared" si="1196"/>
        <v>BUKU PEMBANTU PAJAK UP &amp; LS</v>
      </c>
      <c r="AD533" s="1057">
        <f t="shared" si="1197"/>
        <v>0</v>
      </c>
      <c r="AE533" s="1057">
        <f t="shared" si="1198"/>
        <v>0</v>
      </c>
      <c r="AF533" s="1057">
        <f t="shared" si="1199"/>
        <v>0</v>
      </c>
      <c r="AG533" s="1057">
        <f t="shared" si="1200"/>
        <v>0</v>
      </c>
      <c r="AH533" s="1057">
        <f t="shared" si="1201"/>
        <v>0</v>
      </c>
      <c r="AI533" s="1058">
        <f t="shared" si="1160"/>
        <v>10</v>
      </c>
      <c r="AJ533" s="1058" t="str">
        <f t="shared" si="1202"/>
        <v>BUKU PEMBANTU PAJAK UP &amp; LS</v>
      </c>
      <c r="AK533" s="1059">
        <f t="shared" si="1179"/>
        <v>0</v>
      </c>
      <c r="AL533" s="1014">
        <v>2</v>
      </c>
      <c r="AM533" s="1015" t="str">
        <f t="shared" si="1203"/>
        <v>BUKU PEMBANTU KAS TUNAI</v>
      </c>
      <c r="AN533" s="1016">
        <f t="shared" si="1180"/>
        <v>0</v>
      </c>
      <c r="AO533" s="1015">
        <f t="shared" si="1161"/>
        <v>2</v>
      </c>
      <c r="AP533" s="1015" t="str">
        <f t="shared" si="1204"/>
        <v>BUKU PEMBANTU KAS TUNAI</v>
      </c>
      <c r="AQ533" s="1017">
        <f t="shared" si="1155"/>
        <v>0</v>
      </c>
      <c r="AR533" s="979">
        <v>3</v>
      </c>
      <c r="AS533" s="980" t="str">
        <f t="shared" si="1205"/>
        <v>BUKU PEMBANTU BANK</v>
      </c>
      <c r="AT533" s="981">
        <f t="shared" si="1181"/>
        <v>0</v>
      </c>
      <c r="AU533" s="981">
        <f t="shared" si="1182"/>
        <v>0</v>
      </c>
      <c r="AV533" s="982">
        <f t="shared" si="1206"/>
        <v>0</v>
      </c>
      <c r="AW533" s="983">
        <f t="shared" si="1162"/>
        <v>3</v>
      </c>
      <c r="AX533" s="980" t="str">
        <f t="shared" si="1207"/>
        <v>BUKU PEMBANTU BANK</v>
      </c>
      <c r="AY533" s="984">
        <f t="shared" si="1183"/>
        <v>0</v>
      </c>
      <c r="AZ533" s="702">
        <v>4</v>
      </c>
      <c r="BA533" s="649" t="str">
        <f t="shared" si="1208"/>
        <v>BUKU PEMBANTU BPP</v>
      </c>
      <c r="BB533" s="651">
        <f t="shared" si="1156"/>
        <v>0</v>
      </c>
      <c r="BC533" s="650">
        <f t="shared" si="1163"/>
        <v>4</v>
      </c>
      <c r="BD533" s="649" t="str">
        <f t="shared" si="1209"/>
        <v>BUKU PEMBANTU BPP</v>
      </c>
      <c r="BE533" s="709">
        <f t="shared" si="1157"/>
        <v>0</v>
      </c>
      <c r="BF533" s="944">
        <v>5</v>
      </c>
      <c r="BG533" s="945" t="str">
        <f t="shared" si="1210"/>
        <v>BUKU PEMBANTU UANG PERSEDIAAN</v>
      </c>
      <c r="BH533" s="946">
        <f t="shared" si="1184"/>
        <v>0</v>
      </c>
      <c r="BI533" s="945">
        <f t="shared" si="1164"/>
        <v>5</v>
      </c>
      <c r="BJ533" s="947" t="str">
        <f t="shared" si="1211"/>
        <v>BUKU PEMBANTU UANG PERSEDIAAN</v>
      </c>
      <c r="BK533" s="948">
        <f t="shared" si="1158"/>
        <v>0</v>
      </c>
      <c r="BL533" s="909">
        <v>6</v>
      </c>
      <c r="BM533" s="910" t="str">
        <f t="shared" si="1212"/>
        <v>BUKU PEMBANTU LS BENDAHARA</v>
      </c>
      <c r="BN533" s="911">
        <f t="shared" si="1185"/>
        <v>0</v>
      </c>
      <c r="BO533" s="910">
        <f t="shared" si="1165"/>
        <v>6</v>
      </c>
      <c r="BP533" s="912" t="str">
        <f t="shared" si="1213"/>
        <v>BUKU PEMBANTU LS BENDAHARA</v>
      </c>
      <c r="BQ533" s="913">
        <f t="shared" si="1186"/>
        <v>0</v>
      </c>
      <c r="BR533" s="702">
        <v>7</v>
      </c>
      <c r="BS533" s="650" t="str">
        <f t="shared" si="1214"/>
        <v>BUKU PEMBANTU UANG MUKA PERJADIN</v>
      </c>
      <c r="BT533" s="651">
        <f t="shared" si="1187"/>
        <v>0</v>
      </c>
      <c r="BU533" s="650">
        <f t="shared" si="1166"/>
        <v>7</v>
      </c>
      <c r="BV533" s="649" t="str">
        <f t="shared" si="1215"/>
        <v>BUKU PEMBANTU UANG MUKA PERJADIN</v>
      </c>
      <c r="BW533" s="709">
        <f t="shared" si="1188"/>
        <v>0</v>
      </c>
      <c r="BX533" s="873">
        <v>8</v>
      </c>
      <c r="BY533" s="874" t="str">
        <f t="shared" si="1216"/>
        <v>BUKU PEMBANTU PAJAK UP</v>
      </c>
      <c r="BZ533" s="875">
        <f t="shared" si="1154"/>
        <v>0</v>
      </c>
      <c r="CA533" s="876">
        <f t="shared" si="1167"/>
        <v>8</v>
      </c>
      <c r="CB533" s="874" t="str">
        <f t="shared" si="1217"/>
        <v>BUKU PEMBANTU PAJAK UP</v>
      </c>
      <c r="CC533" s="877">
        <f t="shared" si="1159"/>
        <v>0</v>
      </c>
      <c r="CD533" s="805">
        <v>9</v>
      </c>
      <c r="CE533" s="806" t="str">
        <f t="shared" si="1218"/>
        <v>BUKU PEMBANTU BUNGA REKENING</v>
      </c>
      <c r="CF533" s="807">
        <f t="shared" si="1189"/>
        <v>0</v>
      </c>
      <c r="CG533" s="806">
        <f t="shared" si="1168"/>
        <v>9</v>
      </c>
      <c r="CH533" s="806" t="str">
        <f t="shared" si="1219"/>
        <v>BUKU PEMBANTU BUNGA REKENING</v>
      </c>
      <c r="CI533" s="808">
        <f t="shared" si="1190"/>
        <v>0</v>
      </c>
      <c r="CJ533" s="835">
        <v>10</v>
      </c>
      <c r="CK533" s="836" t="str">
        <f t="shared" si="1220"/>
        <v>BUKU PEMBANTU PAJAK UP &amp; LS</v>
      </c>
      <c r="CL533" s="837">
        <f t="shared" si="1221"/>
        <v>0</v>
      </c>
      <c r="CM533" s="836">
        <f t="shared" si="1169"/>
        <v>10</v>
      </c>
      <c r="CN533" s="836" t="str">
        <f t="shared" si="1222"/>
        <v>BUKU PEMBANTU PAJAK UP &amp; LS</v>
      </c>
      <c r="CO533" s="838">
        <f t="shared" si="1223"/>
        <v>0</v>
      </c>
      <c r="CP533" s="786">
        <f t="shared" si="1224"/>
        <v>0</v>
      </c>
      <c r="CQ533" s="787">
        <f t="shared" si="1225"/>
        <v>0</v>
      </c>
      <c r="CR533" s="782">
        <f t="shared" si="1226"/>
        <v>0</v>
      </c>
      <c r="CS533" s="733">
        <v>11</v>
      </c>
      <c r="CT533" s="734" t="str">
        <f t="shared" si="1227"/>
        <v>BUKU PENGESAHAN BELANJA</v>
      </c>
      <c r="CU533" s="735">
        <f t="shared" si="1228"/>
        <v>0</v>
      </c>
      <c r="CV533" s="734">
        <f t="shared" si="1170"/>
        <v>11</v>
      </c>
      <c r="CW533" s="736" t="str">
        <f t="shared" si="1229"/>
        <v>BUKU PENGESAHAN BELANJA</v>
      </c>
      <c r="CX533" s="737">
        <f t="shared" si="1230"/>
        <v>0</v>
      </c>
      <c r="CY533" s="769">
        <v>12</v>
      </c>
      <c r="CZ533" s="770" t="str">
        <f t="shared" si="1191"/>
        <v>BUKU PENGEMBALIAN BELANJA</v>
      </c>
      <c r="DA533" s="771">
        <f t="shared" si="1153"/>
        <v>0</v>
      </c>
      <c r="DB533" s="770">
        <f t="shared" si="1152"/>
        <v>12</v>
      </c>
      <c r="DC533" s="770" t="str">
        <f t="shared" si="1231"/>
        <v>BUKU PENGEMBALIAN BELANJA</v>
      </c>
      <c r="DD533" s="772">
        <f t="shared" si="1232"/>
        <v>0</v>
      </c>
    </row>
    <row r="534" spans="2:108" ht="11.25" customHeight="1" x14ac:dyDescent="0.2">
      <c r="B534" s="63"/>
      <c r="C534" s="690"/>
      <c r="D534" s="540"/>
      <c r="E534" s="650"/>
      <c r="F534" s="541"/>
      <c r="G534" s="649"/>
      <c r="H534" s="650"/>
      <c r="I534" s="542"/>
      <c r="J534" s="650"/>
      <c r="K534" s="650"/>
      <c r="L534" s="529"/>
      <c r="M534" s="543"/>
      <c r="N534" s="543"/>
      <c r="O534" s="651">
        <f t="shared" si="1192"/>
        <v>0</v>
      </c>
      <c r="P534" s="1090">
        <f t="shared" si="1193"/>
        <v>0</v>
      </c>
      <c r="Q534" s="641">
        <f t="shared" si="1171"/>
        <v>0</v>
      </c>
      <c r="R534" s="640">
        <v>1</v>
      </c>
      <c r="S534" s="640" t="str">
        <f t="shared" si="1172"/>
        <v>BUKU KAS UMUM</v>
      </c>
      <c r="T534" s="641">
        <f t="shared" si="1173"/>
        <v>0</v>
      </c>
      <c r="U534" s="641">
        <f t="shared" si="1174"/>
        <v>0</v>
      </c>
      <c r="V534" s="641">
        <f t="shared" si="1175"/>
        <v>0</v>
      </c>
      <c r="W534" s="1082">
        <f t="shared" si="1194"/>
        <v>0</v>
      </c>
      <c r="X534" s="641">
        <f t="shared" si="1176"/>
        <v>0</v>
      </c>
      <c r="Y534" s="640">
        <f t="shared" si="1195"/>
        <v>1</v>
      </c>
      <c r="Z534" s="640" t="str">
        <f t="shared" si="1177"/>
        <v>BUKU KAS UMUM</v>
      </c>
      <c r="AA534" s="1083">
        <f t="shared" si="1178"/>
        <v>0</v>
      </c>
      <c r="AB534" s="1055">
        <v>10</v>
      </c>
      <c r="AC534" s="1056" t="str">
        <f t="shared" si="1196"/>
        <v>BUKU PEMBANTU PAJAK UP &amp; LS</v>
      </c>
      <c r="AD534" s="1057">
        <f t="shared" si="1197"/>
        <v>0</v>
      </c>
      <c r="AE534" s="1057">
        <f t="shared" si="1198"/>
        <v>0</v>
      </c>
      <c r="AF534" s="1057">
        <f t="shared" si="1199"/>
        <v>0</v>
      </c>
      <c r="AG534" s="1057">
        <f t="shared" si="1200"/>
        <v>0</v>
      </c>
      <c r="AH534" s="1057">
        <f t="shared" si="1201"/>
        <v>0</v>
      </c>
      <c r="AI534" s="1058">
        <f t="shared" si="1160"/>
        <v>10</v>
      </c>
      <c r="AJ534" s="1058" t="str">
        <f t="shared" si="1202"/>
        <v>BUKU PEMBANTU PAJAK UP &amp; LS</v>
      </c>
      <c r="AK534" s="1059">
        <f t="shared" si="1179"/>
        <v>0</v>
      </c>
      <c r="AL534" s="1014">
        <v>2</v>
      </c>
      <c r="AM534" s="1015" t="str">
        <f t="shared" si="1203"/>
        <v>BUKU PEMBANTU KAS TUNAI</v>
      </c>
      <c r="AN534" s="1016">
        <f t="shared" si="1180"/>
        <v>0</v>
      </c>
      <c r="AO534" s="1015">
        <f t="shared" si="1161"/>
        <v>2</v>
      </c>
      <c r="AP534" s="1015" t="str">
        <f t="shared" si="1204"/>
        <v>BUKU PEMBANTU KAS TUNAI</v>
      </c>
      <c r="AQ534" s="1017">
        <f t="shared" si="1155"/>
        <v>0</v>
      </c>
      <c r="AR534" s="979">
        <v>3</v>
      </c>
      <c r="AS534" s="980" t="str">
        <f t="shared" si="1205"/>
        <v>BUKU PEMBANTU BANK</v>
      </c>
      <c r="AT534" s="981">
        <f t="shared" si="1181"/>
        <v>0</v>
      </c>
      <c r="AU534" s="981">
        <f t="shared" si="1182"/>
        <v>0</v>
      </c>
      <c r="AV534" s="982">
        <f t="shared" si="1206"/>
        <v>0</v>
      </c>
      <c r="AW534" s="983">
        <f t="shared" si="1162"/>
        <v>3</v>
      </c>
      <c r="AX534" s="980" t="str">
        <f t="shared" si="1207"/>
        <v>BUKU PEMBANTU BANK</v>
      </c>
      <c r="AY534" s="984">
        <f t="shared" si="1183"/>
        <v>0</v>
      </c>
      <c r="AZ534" s="702">
        <v>4</v>
      </c>
      <c r="BA534" s="649" t="str">
        <f t="shared" si="1208"/>
        <v>BUKU PEMBANTU BPP</v>
      </c>
      <c r="BB534" s="651">
        <f t="shared" si="1156"/>
        <v>0</v>
      </c>
      <c r="BC534" s="650">
        <f t="shared" si="1163"/>
        <v>4</v>
      </c>
      <c r="BD534" s="649" t="str">
        <f t="shared" si="1209"/>
        <v>BUKU PEMBANTU BPP</v>
      </c>
      <c r="BE534" s="709">
        <f t="shared" si="1157"/>
        <v>0</v>
      </c>
      <c r="BF534" s="944">
        <v>5</v>
      </c>
      <c r="BG534" s="945" t="str">
        <f t="shared" si="1210"/>
        <v>BUKU PEMBANTU UANG PERSEDIAAN</v>
      </c>
      <c r="BH534" s="946">
        <f t="shared" si="1184"/>
        <v>0</v>
      </c>
      <c r="BI534" s="945">
        <f t="shared" si="1164"/>
        <v>5</v>
      </c>
      <c r="BJ534" s="947" t="str">
        <f t="shared" si="1211"/>
        <v>BUKU PEMBANTU UANG PERSEDIAAN</v>
      </c>
      <c r="BK534" s="948">
        <f t="shared" si="1158"/>
        <v>0</v>
      </c>
      <c r="BL534" s="909">
        <v>6</v>
      </c>
      <c r="BM534" s="910" t="str">
        <f t="shared" si="1212"/>
        <v>BUKU PEMBANTU LS BENDAHARA</v>
      </c>
      <c r="BN534" s="911">
        <f t="shared" si="1185"/>
        <v>0</v>
      </c>
      <c r="BO534" s="910">
        <f t="shared" si="1165"/>
        <v>6</v>
      </c>
      <c r="BP534" s="912" t="str">
        <f t="shared" si="1213"/>
        <v>BUKU PEMBANTU LS BENDAHARA</v>
      </c>
      <c r="BQ534" s="913">
        <f t="shared" si="1186"/>
        <v>0</v>
      </c>
      <c r="BR534" s="702">
        <v>7</v>
      </c>
      <c r="BS534" s="650" t="str">
        <f t="shared" si="1214"/>
        <v>BUKU PEMBANTU UANG MUKA PERJADIN</v>
      </c>
      <c r="BT534" s="651">
        <f t="shared" si="1187"/>
        <v>0</v>
      </c>
      <c r="BU534" s="650">
        <f t="shared" si="1166"/>
        <v>7</v>
      </c>
      <c r="BV534" s="649" t="str">
        <f t="shared" si="1215"/>
        <v>BUKU PEMBANTU UANG MUKA PERJADIN</v>
      </c>
      <c r="BW534" s="709">
        <f t="shared" si="1188"/>
        <v>0</v>
      </c>
      <c r="BX534" s="873">
        <v>8</v>
      </c>
      <c r="BY534" s="874" t="str">
        <f t="shared" si="1216"/>
        <v>BUKU PEMBANTU PAJAK UP</v>
      </c>
      <c r="BZ534" s="875">
        <f t="shared" si="1154"/>
        <v>0</v>
      </c>
      <c r="CA534" s="876">
        <f t="shared" si="1167"/>
        <v>8</v>
      </c>
      <c r="CB534" s="874" t="str">
        <f t="shared" si="1217"/>
        <v>BUKU PEMBANTU PAJAK UP</v>
      </c>
      <c r="CC534" s="877">
        <f t="shared" si="1159"/>
        <v>0</v>
      </c>
      <c r="CD534" s="805">
        <v>9</v>
      </c>
      <c r="CE534" s="806" t="str">
        <f t="shared" si="1218"/>
        <v>BUKU PEMBANTU BUNGA REKENING</v>
      </c>
      <c r="CF534" s="807">
        <f t="shared" si="1189"/>
        <v>0</v>
      </c>
      <c r="CG534" s="806">
        <f t="shared" si="1168"/>
        <v>9</v>
      </c>
      <c r="CH534" s="806" t="str">
        <f t="shared" si="1219"/>
        <v>BUKU PEMBANTU BUNGA REKENING</v>
      </c>
      <c r="CI534" s="808">
        <f t="shared" si="1190"/>
        <v>0</v>
      </c>
      <c r="CJ534" s="835">
        <v>10</v>
      </c>
      <c r="CK534" s="836" t="str">
        <f t="shared" si="1220"/>
        <v>BUKU PEMBANTU PAJAK UP &amp; LS</v>
      </c>
      <c r="CL534" s="837">
        <f t="shared" si="1221"/>
        <v>0</v>
      </c>
      <c r="CM534" s="836">
        <f t="shared" si="1169"/>
        <v>10</v>
      </c>
      <c r="CN534" s="836" t="str">
        <f t="shared" si="1222"/>
        <v>BUKU PEMBANTU PAJAK UP &amp; LS</v>
      </c>
      <c r="CO534" s="838">
        <f t="shared" si="1223"/>
        <v>0</v>
      </c>
      <c r="CP534" s="786">
        <f t="shared" si="1224"/>
        <v>0</v>
      </c>
      <c r="CQ534" s="787">
        <f t="shared" si="1225"/>
        <v>0</v>
      </c>
      <c r="CR534" s="782">
        <f t="shared" si="1226"/>
        <v>0</v>
      </c>
      <c r="CS534" s="733">
        <v>11</v>
      </c>
      <c r="CT534" s="734" t="str">
        <f t="shared" si="1227"/>
        <v>BUKU PENGESAHAN BELANJA</v>
      </c>
      <c r="CU534" s="735">
        <f t="shared" si="1228"/>
        <v>0</v>
      </c>
      <c r="CV534" s="734">
        <f t="shared" si="1170"/>
        <v>11</v>
      </c>
      <c r="CW534" s="736" t="str">
        <f t="shared" si="1229"/>
        <v>BUKU PENGESAHAN BELANJA</v>
      </c>
      <c r="CX534" s="737">
        <f t="shared" si="1230"/>
        <v>0</v>
      </c>
      <c r="CY534" s="769">
        <v>12</v>
      </c>
      <c r="CZ534" s="770" t="str">
        <f t="shared" si="1191"/>
        <v>BUKU PENGEMBALIAN BELANJA</v>
      </c>
      <c r="DA534" s="771">
        <f t="shared" si="1153"/>
        <v>0</v>
      </c>
      <c r="DB534" s="770">
        <f t="shared" si="1152"/>
        <v>12</v>
      </c>
      <c r="DC534" s="770" t="str">
        <f t="shared" si="1231"/>
        <v>BUKU PENGEMBALIAN BELANJA</v>
      </c>
      <c r="DD534" s="772">
        <f t="shared" si="1232"/>
        <v>0</v>
      </c>
    </row>
    <row r="535" spans="2:108" ht="11.25" customHeight="1" x14ac:dyDescent="0.2">
      <c r="B535" s="63"/>
      <c r="C535" s="690"/>
      <c r="D535" s="540"/>
      <c r="E535" s="650"/>
      <c r="F535" s="541"/>
      <c r="G535" s="649"/>
      <c r="H535" s="650"/>
      <c r="I535" s="542"/>
      <c r="J535" s="650"/>
      <c r="K535" s="650"/>
      <c r="L535" s="529"/>
      <c r="M535" s="543"/>
      <c r="N535" s="543"/>
      <c r="O535" s="651">
        <f t="shared" si="1192"/>
        <v>0</v>
      </c>
      <c r="P535" s="1090">
        <f t="shared" si="1193"/>
        <v>0</v>
      </c>
      <c r="Q535" s="641">
        <f t="shared" si="1171"/>
        <v>0</v>
      </c>
      <c r="R535" s="640">
        <v>1</v>
      </c>
      <c r="S535" s="640" t="str">
        <f t="shared" si="1172"/>
        <v>BUKU KAS UMUM</v>
      </c>
      <c r="T535" s="641">
        <f t="shared" si="1173"/>
        <v>0</v>
      </c>
      <c r="U535" s="641">
        <f t="shared" si="1174"/>
        <v>0</v>
      </c>
      <c r="V535" s="641">
        <f t="shared" si="1175"/>
        <v>0</v>
      </c>
      <c r="W535" s="1082">
        <f t="shared" si="1194"/>
        <v>0</v>
      </c>
      <c r="X535" s="641">
        <f t="shared" si="1176"/>
        <v>0</v>
      </c>
      <c r="Y535" s="640">
        <f t="shared" si="1195"/>
        <v>1</v>
      </c>
      <c r="Z535" s="640" t="str">
        <f t="shared" si="1177"/>
        <v>BUKU KAS UMUM</v>
      </c>
      <c r="AA535" s="1083">
        <f t="shared" si="1178"/>
        <v>0</v>
      </c>
      <c r="AB535" s="1055">
        <v>10</v>
      </c>
      <c r="AC535" s="1056" t="str">
        <f t="shared" si="1196"/>
        <v>BUKU PEMBANTU PAJAK UP &amp; LS</v>
      </c>
      <c r="AD535" s="1057">
        <f t="shared" si="1197"/>
        <v>0</v>
      </c>
      <c r="AE535" s="1057">
        <f t="shared" si="1198"/>
        <v>0</v>
      </c>
      <c r="AF535" s="1057">
        <f t="shared" si="1199"/>
        <v>0</v>
      </c>
      <c r="AG535" s="1057">
        <f t="shared" si="1200"/>
        <v>0</v>
      </c>
      <c r="AH535" s="1057">
        <f t="shared" si="1201"/>
        <v>0</v>
      </c>
      <c r="AI535" s="1058">
        <f t="shared" si="1160"/>
        <v>10</v>
      </c>
      <c r="AJ535" s="1058" t="str">
        <f t="shared" si="1202"/>
        <v>BUKU PEMBANTU PAJAK UP &amp; LS</v>
      </c>
      <c r="AK535" s="1059">
        <f t="shared" si="1179"/>
        <v>0</v>
      </c>
      <c r="AL535" s="1014">
        <v>2</v>
      </c>
      <c r="AM535" s="1015" t="str">
        <f t="shared" si="1203"/>
        <v>BUKU PEMBANTU KAS TUNAI</v>
      </c>
      <c r="AN535" s="1016">
        <f t="shared" si="1180"/>
        <v>0</v>
      </c>
      <c r="AO535" s="1015">
        <f t="shared" si="1161"/>
        <v>2</v>
      </c>
      <c r="AP535" s="1015" t="str">
        <f t="shared" si="1204"/>
        <v>BUKU PEMBANTU KAS TUNAI</v>
      </c>
      <c r="AQ535" s="1017">
        <f t="shared" si="1155"/>
        <v>0</v>
      </c>
      <c r="AR535" s="979">
        <v>3</v>
      </c>
      <c r="AS535" s="980" t="str">
        <f t="shared" si="1205"/>
        <v>BUKU PEMBANTU BANK</v>
      </c>
      <c r="AT535" s="981">
        <f t="shared" si="1181"/>
        <v>0</v>
      </c>
      <c r="AU535" s="981">
        <f t="shared" si="1182"/>
        <v>0</v>
      </c>
      <c r="AV535" s="982">
        <f t="shared" si="1206"/>
        <v>0</v>
      </c>
      <c r="AW535" s="983">
        <f t="shared" si="1162"/>
        <v>3</v>
      </c>
      <c r="AX535" s="980" t="str">
        <f t="shared" si="1207"/>
        <v>BUKU PEMBANTU BANK</v>
      </c>
      <c r="AY535" s="984">
        <f t="shared" si="1183"/>
        <v>0</v>
      </c>
      <c r="AZ535" s="702">
        <v>4</v>
      </c>
      <c r="BA535" s="649" t="str">
        <f t="shared" si="1208"/>
        <v>BUKU PEMBANTU BPP</v>
      </c>
      <c r="BB535" s="651">
        <f t="shared" si="1156"/>
        <v>0</v>
      </c>
      <c r="BC535" s="650">
        <f t="shared" si="1163"/>
        <v>4</v>
      </c>
      <c r="BD535" s="649" t="str">
        <f t="shared" si="1209"/>
        <v>BUKU PEMBANTU BPP</v>
      </c>
      <c r="BE535" s="709">
        <f t="shared" si="1157"/>
        <v>0</v>
      </c>
      <c r="BF535" s="944">
        <v>5</v>
      </c>
      <c r="BG535" s="945" t="str">
        <f t="shared" si="1210"/>
        <v>BUKU PEMBANTU UANG PERSEDIAAN</v>
      </c>
      <c r="BH535" s="946">
        <f t="shared" si="1184"/>
        <v>0</v>
      </c>
      <c r="BI535" s="945">
        <f t="shared" si="1164"/>
        <v>5</v>
      </c>
      <c r="BJ535" s="947" t="str">
        <f t="shared" si="1211"/>
        <v>BUKU PEMBANTU UANG PERSEDIAAN</v>
      </c>
      <c r="BK535" s="948">
        <f t="shared" si="1158"/>
        <v>0</v>
      </c>
      <c r="BL535" s="909">
        <v>6</v>
      </c>
      <c r="BM535" s="910" t="str">
        <f t="shared" si="1212"/>
        <v>BUKU PEMBANTU LS BENDAHARA</v>
      </c>
      <c r="BN535" s="911">
        <f t="shared" si="1185"/>
        <v>0</v>
      </c>
      <c r="BO535" s="910">
        <f t="shared" si="1165"/>
        <v>6</v>
      </c>
      <c r="BP535" s="912" t="str">
        <f t="shared" si="1213"/>
        <v>BUKU PEMBANTU LS BENDAHARA</v>
      </c>
      <c r="BQ535" s="913">
        <f t="shared" si="1186"/>
        <v>0</v>
      </c>
      <c r="BR535" s="702">
        <v>7</v>
      </c>
      <c r="BS535" s="650" t="str">
        <f t="shared" si="1214"/>
        <v>BUKU PEMBANTU UANG MUKA PERJADIN</v>
      </c>
      <c r="BT535" s="651">
        <f t="shared" si="1187"/>
        <v>0</v>
      </c>
      <c r="BU535" s="650">
        <f t="shared" si="1166"/>
        <v>7</v>
      </c>
      <c r="BV535" s="649" t="str">
        <f t="shared" si="1215"/>
        <v>BUKU PEMBANTU UANG MUKA PERJADIN</v>
      </c>
      <c r="BW535" s="709">
        <f t="shared" si="1188"/>
        <v>0</v>
      </c>
      <c r="BX535" s="873">
        <v>8</v>
      </c>
      <c r="BY535" s="874" t="str">
        <f t="shared" si="1216"/>
        <v>BUKU PEMBANTU PAJAK UP</v>
      </c>
      <c r="BZ535" s="875">
        <f t="shared" si="1154"/>
        <v>0</v>
      </c>
      <c r="CA535" s="876">
        <f t="shared" si="1167"/>
        <v>8</v>
      </c>
      <c r="CB535" s="874" t="str">
        <f t="shared" si="1217"/>
        <v>BUKU PEMBANTU PAJAK UP</v>
      </c>
      <c r="CC535" s="877">
        <f t="shared" si="1159"/>
        <v>0</v>
      </c>
      <c r="CD535" s="805">
        <v>9</v>
      </c>
      <c r="CE535" s="806" t="str">
        <f t="shared" si="1218"/>
        <v>BUKU PEMBANTU BUNGA REKENING</v>
      </c>
      <c r="CF535" s="807">
        <f t="shared" si="1189"/>
        <v>0</v>
      </c>
      <c r="CG535" s="806">
        <f t="shared" si="1168"/>
        <v>9</v>
      </c>
      <c r="CH535" s="806" t="str">
        <f t="shared" si="1219"/>
        <v>BUKU PEMBANTU BUNGA REKENING</v>
      </c>
      <c r="CI535" s="808">
        <f t="shared" si="1190"/>
        <v>0</v>
      </c>
      <c r="CJ535" s="835">
        <v>10</v>
      </c>
      <c r="CK535" s="836" t="str">
        <f t="shared" si="1220"/>
        <v>BUKU PEMBANTU PAJAK UP &amp; LS</v>
      </c>
      <c r="CL535" s="837">
        <f t="shared" si="1221"/>
        <v>0</v>
      </c>
      <c r="CM535" s="836">
        <f t="shared" si="1169"/>
        <v>10</v>
      </c>
      <c r="CN535" s="836" t="str">
        <f t="shared" si="1222"/>
        <v>BUKU PEMBANTU PAJAK UP &amp; LS</v>
      </c>
      <c r="CO535" s="838">
        <f t="shared" si="1223"/>
        <v>0</v>
      </c>
      <c r="CP535" s="786">
        <f t="shared" si="1224"/>
        <v>0</v>
      </c>
      <c r="CQ535" s="787">
        <f t="shared" si="1225"/>
        <v>0</v>
      </c>
      <c r="CR535" s="782">
        <f t="shared" si="1226"/>
        <v>0</v>
      </c>
      <c r="CS535" s="733">
        <v>11</v>
      </c>
      <c r="CT535" s="734" t="str">
        <f t="shared" si="1227"/>
        <v>BUKU PENGESAHAN BELANJA</v>
      </c>
      <c r="CU535" s="735">
        <f t="shared" si="1228"/>
        <v>0</v>
      </c>
      <c r="CV535" s="734">
        <f t="shared" si="1170"/>
        <v>11</v>
      </c>
      <c r="CW535" s="736" t="str">
        <f t="shared" si="1229"/>
        <v>BUKU PENGESAHAN BELANJA</v>
      </c>
      <c r="CX535" s="737">
        <f t="shared" si="1230"/>
        <v>0</v>
      </c>
      <c r="CY535" s="769">
        <v>12</v>
      </c>
      <c r="CZ535" s="770" t="str">
        <f t="shared" si="1191"/>
        <v>BUKU PENGEMBALIAN BELANJA</v>
      </c>
      <c r="DA535" s="771">
        <f t="shared" si="1153"/>
        <v>0</v>
      </c>
      <c r="DB535" s="770">
        <f t="shared" si="1152"/>
        <v>12</v>
      </c>
      <c r="DC535" s="770" t="str">
        <f t="shared" si="1231"/>
        <v>BUKU PENGEMBALIAN BELANJA</v>
      </c>
      <c r="DD535" s="772">
        <f t="shared" si="1232"/>
        <v>0</v>
      </c>
    </row>
    <row r="536" spans="2:108" ht="11.25" customHeight="1" x14ac:dyDescent="0.2">
      <c r="B536" s="63"/>
      <c r="C536" s="690"/>
      <c r="D536" s="540"/>
      <c r="E536" s="650"/>
      <c r="F536" s="541"/>
      <c r="G536" s="649"/>
      <c r="H536" s="650"/>
      <c r="I536" s="542"/>
      <c r="J536" s="650"/>
      <c r="K536" s="650"/>
      <c r="L536" s="529"/>
      <c r="M536" s="543"/>
      <c r="N536" s="543"/>
      <c r="O536" s="651">
        <f t="shared" si="1192"/>
        <v>0</v>
      </c>
      <c r="P536" s="1090">
        <f t="shared" si="1193"/>
        <v>0</v>
      </c>
      <c r="Q536" s="641">
        <f t="shared" si="1171"/>
        <v>0</v>
      </c>
      <c r="R536" s="640">
        <v>1</v>
      </c>
      <c r="S536" s="640" t="str">
        <f t="shared" si="1172"/>
        <v>BUKU KAS UMUM</v>
      </c>
      <c r="T536" s="641">
        <f t="shared" si="1173"/>
        <v>0</v>
      </c>
      <c r="U536" s="641">
        <f t="shared" si="1174"/>
        <v>0</v>
      </c>
      <c r="V536" s="641">
        <f t="shared" si="1175"/>
        <v>0</v>
      </c>
      <c r="W536" s="1082">
        <f t="shared" si="1194"/>
        <v>0</v>
      </c>
      <c r="X536" s="641">
        <f t="shared" si="1176"/>
        <v>0</v>
      </c>
      <c r="Y536" s="640">
        <f t="shared" si="1195"/>
        <v>1</v>
      </c>
      <c r="Z536" s="640" t="str">
        <f t="shared" si="1177"/>
        <v>BUKU KAS UMUM</v>
      </c>
      <c r="AA536" s="1083">
        <f t="shared" si="1178"/>
        <v>0</v>
      </c>
      <c r="AB536" s="1055">
        <v>10</v>
      </c>
      <c r="AC536" s="1056" t="str">
        <f t="shared" si="1196"/>
        <v>BUKU PEMBANTU PAJAK UP &amp; LS</v>
      </c>
      <c r="AD536" s="1057">
        <f t="shared" si="1197"/>
        <v>0</v>
      </c>
      <c r="AE536" s="1057">
        <f t="shared" si="1198"/>
        <v>0</v>
      </c>
      <c r="AF536" s="1057">
        <f t="shared" si="1199"/>
        <v>0</v>
      </c>
      <c r="AG536" s="1057">
        <f t="shared" si="1200"/>
        <v>0</v>
      </c>
      <c r="AH536" s="1057">
        <f t="shared" si="1201"/>
        <v>0</v>
      </c>
      <c r="AI536" s="1058">
        <f t="shared" si="1160"/>
        <v>10</v>
      </c>
      <c r="AJ536" s="1058" t="str">
        <f t="shared" si="1202"/>
        <v>BUKU PEMBANTU PAJAK UP &amp; LS</v>
      </c>
      <c r="AK536" s="1059">
        <f t="shared" si="1179"/>
        <v>0</v>
      </c>
      <c r="AL536" s="1014">
        <v>2</v>
      </c>
      <c r="AM536" s="1015" t="str">
        <f t="shared" si="1203"/>
        <v>BUKU PEMBANTU KAS TUNAI</v>
      </c>
      <c r="AN536" s="1016">
        <f t="shared" si="1180"/>
        <v>0</v>
      </c>
      <c r="AO536" s="1015">
        <f t="shared" si="1161"/>
        <v>2</v>
      </c>
      <c r="AP536" s="1015" t="str">
        <f t="shared" si="1204"/>
        <v>BUKU PEMBANTU KAS TUNAI</v>
      </c>
      <c r="AQ536" s="1017">
        <f t="shared" si="1155"/>
        <v>0</v>
      </c>
      <c r="AR536" s="979">
        <v>3</v>
      </c>
      <c r="AS536" s="980" t="str">
        <f t="shared" si="1205"/>
        <v>BUKU PEMBANTU BANK</v>
      </c>
      <c r="AT536" s="981">
        <f t="shared" si="1181"/>
        <v>0</v>
      </c>
      <c r="AU536" s="981">
        <f t="shared" si="1182"/>
        <v>0</v>
      </c>
      <c r="AV536" s="982">
        <f t="shared" si="1206"/>
        <v>0</v>
      </c>
      <c r="AW536" s="983">
        <f t="shared" si="1162"/>
        <v>3</v>
      </c>
      <c r="AX536" s="980" t="str">
        <f t="shared" si="1207"/>
        <v>BUKU PEMBANTU BANK</v>
      </c>
      <c r="AY536" s="984">
        <f t="shared" si="1183"/>
        <v>0</v>
      </c>
      <c r="AZ536" s="702">
        <v>4</v>
      </c>
      <c r="BA536" s="649" t="str">
        <f t="shared" si="1208"/>
        <v>BUKU PEMBANTU BPP</v>
      </c>
      <c r="BB536" s="651">
        <f t="shared" si="1156"/>
        <v>0</v>
      </c>
      <c r="BC536" s="650">
        <f t="shared" si="1163"/>
        <v>4</v>
      </c>
      <c r="BD536" s="649" t="str">
        <f t="shared" si="1209"/>
        <v>BUKU PEMBANTU BPP</v>
      </c>
      <c r="BE536" s="709">
        <f t="shared" si="1157"/>
        <v>0</v>
      </c>
      <c r="BF536" s="944">
        <v>5</v>
      </c>
      <c r="BG536" s="945" t="str">
        <f t="shared" si="1210"/>
        <v>BUKU PEMBANTU UANG PERSEDIAAN</v>
      </c>
      <c r="BH536" s="946">
        <f t="shared" si="1184"/>
        <v>0</v>
      </c>
      <c r="BI536" s="945">
        <f t="shared" si="1164"/>
        <v>5</v>
      </c>
      <c r="BJ536" s="947" t="str">
        <f t="shared" si="1211"/>
        <v>BUKU PEMBANTU UANG PERSEDIAAN</v>
      </c>
      <c r="BK536" s="948">
        <f t="shared" si="1158"/>
        <v>0</v>
      </c>
      <c r="BL536" s="909">
        <v>6</v>
      </c>
      <c r="BM536" s="910" t="str">
        <f t="shared" si="1212"/>
        <v>BUKU PEMBANTU LS BENDAHARA</v>
      </c>
      <c r="BN536" s="911">
        <f t="shared" si="1185"/>
        <v>0</v>
      </c>
      <c r="BO536" s="910">
        <f t="shared" si="1165"/>
        <v>6</v>
      </c>
      <c r="BP536" s="912" t="str">
        <f t="shared" si="1213"/>
        <v>BUKU PEMBANTU LS BENDAHARA</v>
      </c>
      <c r="BQ536" s="913">
        <f t="shared" si="1186"/>
        <v>0</v>
      </c>
      <c r="BR536" s="702">
        <v>7</v>
      </c>
      <c r="BS536" s="650" t="str">
        <f t="shared" si="1214"/>
        <v>BUKU PEMBANTU UANG MUKA PERJADIN</v>
      </c>
      <c r="BT536" s="651">
        <f t="shared" si="1187"/>
        <v>0</v>
      </c>
      <c r="BU536" s="650">
        <f t="shared" si="1166"/>
        <v>7</v>
      </c>
      <c r="BV536" s="649" t="str">
        <f t="shared" si="1215"/>
        <v>BUKU PEMBANTU UANG MUKA PERJADIN</v>
      </c>
      <c r="BW536" s="709">
        <f t="shared" si="1188"/>
        <v>0</v>
      </c>
      <c r="BX536" s="873">
        <v>8</v>
      </c>
      <c r="BY536" s="874" t="str">
        <f t="shared" si="1216"/>
        <v>BUKU PEMBANTU PAJAK UP</v>
      </c>
      <c r="BZ536" s="875">
        <f t="shared" si="1154"/>
        <v>0</v>
      </c>
      <c r="CA536" s="876">
        <f t="shared" si="1167"/>
        <v>8</v>
      </c>
      <c r="CB536" s="874" t="str">
        <f t="shared" si="1217"/>
        <v>BUKU PEMBANTU PAJAK UP</v>
      </c>
      <c r="CC536" s="877">
        <f t="shared" si="1159"/>
        <v>0</v>
      </c>
      <c r="CD536" s="805">
        <v>9</v>
      </c>
      <c r="CE536" s="806" t="str">
        <f t="shared" si="1218"/>
        <v>BUKU PEMBANTU BUNGA REKENING</v>
      </c>
      <c r="CF536" s="807">
        <f t="shared" si="1189"/>
        <v>0</v>
      </c>
      <c r="CG536" s="806">
        <f t="shared" si="1168"/>
        <v>9</v>
      </c>
      <c r="CH536" s="806" t="str">
        <f t="shared" si="1219"/>
        <v>BUKU PEMBANTU BUNGA REKENING</v>
      </c>
      <c r="CI536" s="808">
        <f t="shared" si="1190"/>
        <v>0</v>
      </c>
      <c r="CJ536" s="835">
        <v>10</v>
      </c>
      <c r="CK536" s="836" t="str">
        <f t="shared" si="1220"/>
        <v>BUKU PEMBANTU PAJAK UP &amp; LS</v>
      </c>
      <c r="CL536" s="837">
        <f t="shared" si="1221"/>
        <v>0</v>
      </c>
      <c r="CM536" s="836">
        <f t="shared" si="1169"/>
        <v>10</v>
      </c>
      <c r="CN536" s="836" t="str">
        <f t="shared" si="1222"/>
        <v>BUKU PEMBANTU PAJAK UP &amp; LS</v>
      </c>
      <c r="CO536" s="838">
        <f t="shared" si="1223"/>
        <v>0</v>
      </c>
      <c r="CP536" s="786">
        <f t="shared" si="1224"/>
        <v>0</v>
      </c>
      <c r="CQ536" s="787">
        <f t="shared" si="1225"/>
        <v>0</v>
      </c>
      <c r="CR536" s="782">
        <f t="shared" si="1226"/>
        <v>0</v>
      </c>
      <c r="CS536" s="733">
        <v>11</v>
      </c>
      <c r="CT536" s="734" t="str">
        <f t="shared" si="1227"/>
        <v>BUKU PENGESAHAN BELANJA</v>
      </c>
      <c r="CU536" s="735">
        <f t="shared" si="1228"/>
        <v>0</v>
      </c>
      <c r="CV536" s="734">
        <f t="shared" si="1170"/>
        <v>11</v>
      </c>
      <c r="CW536" s="736" t="str">
        <f t="shared" si="1229"/>
        <v>BUKU PENGESAHAN BELANJA</v>
      </c>
      <c r="CX536" s="737">
        <f t="shared" si="1230"/>
        <v>0</v>
      </c>
      <c r="CY536" s="769">
        <v>12</v>
      </c>
      <c r="CZ536" s="770" t="str">
        <f t="shared" si="1191"/>
        <v>BUKU PENGEMBALIAN BELANJA</v>
      </c>
      <c r="DA536" s="771">
        <f t="shared" si="1153"/>
        <v>0</v>
      </c>
      <c r="DB536" s="770">
        <f t="shared" si="1152"/>
        <v>12</v>
      </c>
      <c r="DC536" s="770" t="str">
        <f t="shared" si="1231"/>
        <v>BUKU PENGEMBALIAN BELANJA</v>
      </c>
      <c r="DD536" s="772">
        <f t="shared" si="1232"/>
        <v>0</v>
      </c>
    </row>
    <row r="537" spans="2:108" ht="11.25" customHeight="1" x14ac:dyDescent="0.2">
      <c r="B537" s="63"/>
      <c r="C537" s="690"/>
      <c r="D537" s="540"/>
      <c r="E537" s="650"/>
      <c r="F537" s="541"/>
      <c r="G537" s="649"/>
      <c r="H537" s="650"/>
      <c r="I537" s="542"/>
      <c r="J537" s="650"/>
      <c r="K537" s="650"/>
      <c r="L537" s="529"/>
      <c r="M537" s="543"/>
      <c r="N537" s="543"/>
      <c r="O537" s="651">
        <f t="shared" si="1192"/>
        <v>0</v>
      </c>
      <c r="P537" s="1090">
        <f t="shared" si="1193"/>
        <v>0</v>
      </c>
      <c r="Q537" s="641">
        <f t="shared" si="1171"/>
        <v>0</v>
      </c>
      <c r="R537" s="640">
        <v>1</v>
      </c>
      <c r="S537" s="640" t="str">
        <f t="shared" si="1172"/>
        <v>BUKU KAS UMUM</v>
      </c>
      <c r="T537" s="641">
        <f t="shared" si="1173"/>
        <v>0</v>
      </c>
      <c r="U537" s="641">
        <f t="shared" si="1174"/>
        <v>0</v>
      </c>
      <c r="V537" s="641">
        <f t="shared" si="1175"/>
        <v>0</v>
      </c>
      <c r="W537" s="1082">
        <f t="shared" si="1194"/>
        <v>0</v>
      </c>
      <c r="X537" s="641">
        <f t="shared" si="1176"/>
        <v>0</v>
      </c>
      <c r="Y537" s="640">
        <f t="shared" si="1195"/>
        <v>1</v>
      </c>
      <c r="Z537" s="640" t="str">
        <f t="shared" si="1177"/>
        <v>BUKU KAS UMUM</v>
      </c>
      <c r="AA537" s="1083">
        <f t="shared" si="1178"/>
        <v>0</v>
      </c>
      <c r="AB537" s="1055">
        <v>10</v>
      </c>
      <c r="AC537" s="1056" t="str">
        <f t="shared" si="1196"/>
        <v>BUKU PEMBANTU PAJAK UP &amp; LS</v>
      </c>
      <c r="AD537" s="1057">
        <f t="shared" si="1197"/>
        <v>0</v>
      </c>
      <c r="AE537" s="1057">
        <f t="shared" si="1198"/>
        <v>0</v>
      </c>
      <c r="AF537" s="1057">
        <f t="shared" si="1199"/>
        <v>0</v>
      </c>
      <c r="AG537" s="1057">
        <f t="shared" si="1200"/>
        <v>0</v>
      </c>
      <c r="AH537" s="1057">
        <f t="shared" si="1201"/>
        <v>0</v>
      </c>
      <c r="AI537" s="1058">
        <f t="shared" si="1160"/>
        <v>10</v>
      </c>
      <c r="AJ537" s="1058" t="str">
        <f t="shared" si="1202"/>
        <v>BUKU PEMBANTU PAJAK UP &amp; LS</v>
      </c>
      <c r="AK537" s="1059">
        <f t="shared" si="1179"/>
        <v>0</v>
      </c>
      <c r="AL537" s="1014">
        <v>2</v>
      </c>
      <c r="AM537" s="1015" t="str">
        <f t="shared" si="1203"/>
        <v>BUKU PEMBANTU KAS TUNAI</v>
      </c>
      <c r="AN537" s="1016">
        <f t="shared" si="1180"/>
        <v>0</v>
      </c>
      <c r="AO537" s="1015">
        <f t="shared" si="1161"/>
        <v>2</v>
      </c>
      <c r="AP537" s="1015" t="str">
        <f t="shared" si="1204"/>
        <v>BUKU PEMBANTU KAS TUNAI</v>
      </c>
      <c r="AQ537" s="1017">
        <f t="shared" si="1155"/>
        <v>0</v>
      </c>
      <c r="AR537" s="979">
        <v>3</v>
      </c>
      <c r="AS537" s="980" t="str">
        <f t="shared" si="1205"/>
        <v>BUKU PEMBANTU BANK</v>
      </c>
      <c r="AT537" s="981">
        <f t="shared" si="1181"/>
        <v>0</v>
      </c>
      <c r="AU537" s="981">
        <f t="shared" si="1182"/>
        <v>0</v>
      </c>
      <c r="AV537" s="982">
        <f t="shared" si="1206"/>
        <v>0</v>
      </c>
      <c r="AW537" s="983">
        <f t="shared" si="1162"/>
        <v>3</v>
      </c>
      <c r="AX537" s="980" t="str">
        <f t="shared" si="1207"/>
        <v>BUKU PEMBANTU BANK</v>
      </c>
      <c r="AY537" s="984">
        <f t="shared" si="1183"/>
        <v>0</v>
      </c>
      <c r="AZ537" s="702">
        <v>4</v>
      </c>
      <c r="BA537" s="649" t="str">
        <f t="shared" si="1208"/>
        <v>BUKU PEMBANTU BPP</v>
      </c>
      <c r="BB537" s="651">
        <f t="shared" si="1156"/>
        <v>0</v>
      </c>
      <c r="BC537" s="650">
        <f t="shared" si="1163"/>
        <v>4</v>
      </c>
      <c r="BD537" s="649" t="str">
        <f t="shared" si="1209"/>
        <v>BUKU PEMBANTU BPP</v>
      </c>
      <c r="BE537" s="709">
        <f t="shared" si="1157"/>
        <v>0</v>
      </c>
      <c r="BF537" s="944">
        <v>5</v>
      </c>
      <c r="BG537" s="945" t="str">
        <f t="shared" si="1210"/>
        <v>BUKU PEMBANTU UANG PERSEDIAAN</v>
      </c>
      <c r="BH537" s="946">
        <f t="shared" si="1184"/>
        <v>0</v>
      </c>
      <c r="BI537" s="945">
        <f t="shared" si="1164"/>
        <v>5</v>
      </c>
      <c r="BJ537" s="947" t="str">
        <f t="shared" si="1211"/>
        <v>BUKU PEMBANTU UANG PERSEDIAAN</v>
      </c>
      <c r="BK537" s="948">
        <f t="shared" si="1158"/>
        <v>0</v>
      </c>
      <c r="BL537" s="909">
        <v>6</v>
      </c>
      <c r="BM537" s="910" t="str">
        <f t="shared" si="1212"/>
        <v>BUKU PEMBANTU LS BENDAHARA</v>
      </c>
      <c r="BN537" s="911">
        <f t="shared" si="1185"/>
        <v>0</v>
      </c>
      <c r="BO537" s="910">
        <f t="shared" si="1165"/>
        <v>6</v>
      </c>
      <c r="BP537" s="912" t="str">
        <f t="shared" si="1213"/>
        <v>BUKU PEMBANTU LS BENDAHARA</v>
      </c>
      <c r="BQ537" s="913">
        <f t="shared" si="1186"/>
        <v>0</v>
      </c>
      <c r="BR537" s="702">
        <v>7</v>
      </c>
      <c r="BS537" s="650" t="str">
        <f t="shared" si="1214"/>
        <v>BUKU PEMBANTU UANG MUKA PERJADIN</v>
      </c>
      <c r="BT537" s="651">
        <f t="shared" si="1187"/>
        <v>0</v>
      </c>
      <c r="BU537" s="650">
        <f t="shared" si="1166"/>
        <v>7</v>
      </c>
      <c r="BV537" s="649" t="str">
        <f t="shared" si="1215"/>
        <v>BUKU PEMBANTU UANG MUKA PERJADIN</v>
      </c>
      <c r="BW537" s="709">
        <f t="shared" si="1188"/>
        <v>0</v>
      </c>
      <c r="BX537" s="873">
        <v>8</v>
      </c>
      <c r="BY537" s="874" t="str">
        <f t="shared" si="1216"/>
        <v>BUKU PEMBANTU PAJAK UP</v>
      </c>
      <c r="BZ537" s="875">
        <f t="shared" si="1154"/>
        <v>0</v>
      </c>
      <c r="CA537" s="876">
        <f t="shared" si="1167"/>
        <v>8</v>
      </c>
      <c r="CB537" s="874" t="str">
        <f t="shared" si="1217"/>
        <v>BUKU PEMBANTU PAJAK UP</v>
      </c>
      <c r="CC537" s="877">
        <f t="shared" si="1159"/>
        <v>0</v>
      </c>
      <c r="CD537" s="805">
        <v>9</v>
      </c>
      <c r="CE537" s="806" t="str">
        <f t="shared" si="1218"/>
        <v>BUKU PEMBANTU BUNGA REKENING</v>
      </c>
      <c r="CF537" s="807">
        <f t="shared" si="1189"/>
        <v>0</v>
      </c>
      <c r="CG537" s="806">
        <f t="shared" si="1168"/>
        <v>9</v>
      </c>
      <c r="CH537" s="806" t="str">
        <f t="shared" si="1219"/>
        <v>BUKU PEMBANTU BUNGA REKENING</v>
      </c>
      <c r="CI537" s="808">
        <f t="shared" si="1190"/>
        <v>0</v>
      </c>
      <c r="CJ537" s="835">
        <v>10</v>
      </c>
      <c r="CK537" s="836" t="str">
        <f t="shared" si="1220"/>
        <v>BUKU PEMBANTU PAJAK UP &amp; LS</v>
      </c>
      <c r="CL537" s="837">
        <f t="shared" si="1221"/>
        <v>0</v>
      </c>
      <c r="CM537" s="836">
        <f t="shared" si="1169"/>
        <v>10</v>
      </c>
      <c r="CN537" s="836" t="str">
        <f t="shared" si="1222"/>
        <v>BUKU PEMBANTU PAJAK UP &amp; LS</v>
      </c>
      <c r="CO537" s="838">
        <f t="shared" si="1223"/>
        <v>0</v>
      </c>
      <c r="CP537" s="786">
        <f t="shared" si="1224"/>
        <v>0</v>
      </c>
      <c r="CQ537" s="787">
        <f t="shared" si="1225"/>
        <v>0</v>
      </c>
      <c r="CR537" s="782">
        <f t="shared" si="1226"/>
        <v>0</v>
      </c>
      <c r="CS537" s="733">
        <v>11</v>
      </c>
      <c r="CT537" s="734" t="str">
        <f t="shared" si="1227"/>
        <v>BUKU PENGESAHAN BELANJA</v>
      </c>
      <c r="CU537" s="735">
        <f t="shared" si="1228"/>
        <v>0</v>
      </c>
      <c r="CV537" s="734">
        <f t="shared" si="1170"/>
        <v>11</v>
      </c>
      <c r="CW537" s="736" t="str">
        <f t="shared" si="1229"/>
        <v>BUKU PENGESAHAN BELANJA</v>
      </c>
      <c r="CX537" s="737">
        <f t="shared" si="1230"/>
        <v>0</v>
      </c>
      <c r="CY537" s="769">
        <v>12</v>
      </c>
      <c r="CZ537" s="770" t="str">
        <f t="shared" si="1191"/>
        <v>BUKU PENGEMBALIAN BELANJA</v>
      </c>
      <c r="DA537" s="771">
        <f t="shared" si="1153"/>
        <v>0</v>
      </c>
      <c r="DB537" s="770">
        <f t="shared" si="1152"/>
        <v>12</v>
      </c>
      <c r="DC537" s="770" t="str">
        <f t="shared" si="1231"/>
        <v>BUKU PENGEMBALIAN BELANJA</v>
      </c>
      <c r="DD537" s="772">
        <f t="shared" si="1232"/>
        <v>0</v>
      </c>
    </row>
    <row r="538" spans="2:108" ht="11.25" customHeight="1" x14ac:dyDescent="0.2">
      <c r="B538" s="63"/>
      <c r="C538" s="690"/>
      <c r="D538" s="540"/>
      <c r="E538" s="650"/>
      <c r="F538" s="541"/>
      <c r="G538" s="649"/>
      <c r="H538" s="650"/>
      <c r="I538" s="542"/>
      <c r="J538" s="650"/>
      <c r="K538" s="650"/>
      <c r="L538" s="529"/>
      <c r="M538" s="543"/>
      <c r="N538" s="543"/>
      <c r="O538" s="651">
        <f t="shared" si="1192"/>
        <v>0</v>
      </c>
      <c r="P538" s="1090">
        <f t="shared" si="1193"/>
        <v>0</v>
      </c>
      <c r="Q538" s="641">
        <f t="shared" si="1171"/>
        <v>0</v>
      </c>
      <c r="R538" s="640">
        <v>1</v>
      </c>
      <c r="S538" s="640" t="str">
        <f t="shared" si="1172"/>
        <v>BUKU KAS UMUM</v>
      </c>
      <c r="T538" s="641">
        <f t="shared" si="1173"/>
        <v>0</v>
      </c>
      <c r="U538" s="641">
        <f t="shared" si="1174"/>
        <v>0</v>
      </c>
      <c r="V538" s="641">
        <f t="shared" si="1175"/>
        <v>0</v>
      </c>
      <c r="W538" s="1082">
        <f t="shared" si="1194"/>
        <v>0</v>
      </c>
      <c r="X538" s="641">
        <f t="shared" si="1176"/>
        <v>0</v>
      </c>
      <c r="Y538" s="640">
        <f t="shared" si="1195"/>
        <v>1</v>
      </c>
      <c r="Z538" s="640" t="str">
        <f t="shared" si="1177"/>
        <v>BUKU KAS UMUM</v>
      </c>
      <c r="AA538" s="1083">
        <f t="shared" si="1178"/>
        <v>0</v>
      </c>
      <c r="AB538" s="1055">
        <v>10</v>
      </c>
      <c r="AC538" s="1056" t="str">
        <f t="shared" si="1196"/>
        <v>BUKU PEMBANTU PAJAK UP &amp; LS</v>
      </c>
      <c r="AD538" s="1057">
        <f t="shared" si="1197"/>
        <v>0</v>
      </c>
      <c r="AE538" s="1057">
        <f t="shared" si="1198"/>
        <v>0</v>
      </c>
      <c r="AF538" s="1057">
        <f t="shared" si="1199"/>
        <v>0</v>
      </c>
      <c r="AG538" s="1057">
        <f t="shared" si="1200"/>
        <v>0</v>
      </c>
      <c r="AH538" s="1057">
        <f t="shared" si="1201"/>
        <v>0</v>
      </c>
      <c r="AI538" s="1058">
        <f t="shared" si="1160"/>
        <v>10</v>
      </c>
      <c r="AJ538" s="1058" t="str">
        <f t="shared" si="1202"/>
        <v>BUKU PEMBANTU PAJAK UP &amp; LS</v>
      </c>
      <c r="AK538" s="1059">
        <f t="shared" si="1179"/>
        <v>0</v>
      </c>
      <c r="AL538" s="1014">
        <v>2</v>
      </c>
      <c r="AM538" s="1015" t="str">
        <f t="shared" si="1203"/>
        <v>BUKU PEMBANTU KAS TUNAI</v>
      </c>
      <c r="AN538" s="1016">
        <f t="shared" si="1180"/>
        <v>0</v>
      </c>
      <c r="AO538" s="1015">
        <f t="shared" si="1161"/>
        <v>2</v>
      </c>
      <c r="AP538" s="1015" t="str">
        <f t="shared" si="1204"/>
        <v>BUKU PEMBANTU KAS TUNAI</v>
      </c>
      <c r="AQ538" s="1017">
        <f t="shared" si="1155"/>
        <v>0</v>
      </c>
      <c r="AR538" s="979">
        <v>3</v>
      </c>
      <c r="AS538" s="980" t="str">
        <f t="shared" si="1205"/>
        <v>BUKU PEMBANTU BANK</v>
      </c>
      <c r="AT538" s="981">
        <f t="shared" si="1181"/>
        <v>0</v>
      </c>
      <c r="AU538" s="981">
        <f t="shared" si="1182"/>
        <v>0</v>
      </c>
      <c r="AV538" s="982">
        <f t="shared" si="1206"/>
        <v>0</v>
      </c>
      <c r="AW538" s="983">
        <f t="shared" si="1162"/>
        <v>3</v>
      </c>
      <c r="AX538" s="980" t="str">
        <f t="shared" si="1207"/>
        <v>BUKU PEMBANTU BANK</v>
      </c>
      <c r="AY538" s="984">
        <f t="shared" si="1183"/>
        <v>0</v>
      </c>
      <c r="AZ538" s="702">
        <v>4</v>
      </c>
      <c r="BA538" s="649" t="str">
        <f t="shared" si="1208"/>
        <v>BUKU PEMBANTU BPP</v>
      </c>
      <c r="BB538" s="651">
        <f t="shared" si="1156"/>
        <v>0</v>
      </c>
      <c r="BC538" s="650">
        <f t="shared" si="1163"/>
        <v>4</v>
      </c>
      <c r="BD538" s="649" t="str">
        <f t="shared" si="1209"/>
        <v>BUKU PEMBANTU BPP</v>
      </c>
      <c r="BE538" s="709">
        <f t="shared" si="1157"/>
        <v>0</v>
      </c>
      <c r="BF538" s="944">
        <v>5</v>
      </c>
      <c r="BG538" s="945" t="str">
        <f t="shared" si="1210"/>
        <v>BUKU PEMBANTU UANG PERSEDIAAN</v>
      </c>
      <c r="BH538" s="946">
        <f t="shared" si="1184"/>
        <v>0</v>
      </c>
      <c r="BI538" s="945">
        <f t="shared" si="1164"/>
        <v>5</v>
      </c>
      <c r="BJ538" s="947" t="str">
        <f t="shared" si="1211"/>
        <v>BUKU PEMBANTU UANG PERSEDIAAN</v>
      </c>
      <c r="BK538" s="948">
        <f t="shared" si="1158"/>
        <v>0</v>
      </c>
      <c r="BL538" s="909">
        <v>6</v>
      </c>
      <c r="BM538" s="910" t="str">
        <f t="shared" si="1212"/>
        <v>BUKU PEMBANTU LS BENDAHARA</v>
      </c>
      <c r="BN538" s="911">
        <f t="shared" si="1185"/>
        <v>0</v>
      </c>
      <c r="BO538" s="910">
        <f t="shared" si="1165"/>
        <v>6</v>
      </c>
      <c r="BP538" s="912" t="str">
        <f t="shared" si="1213"/>
        <v>BUKU PEMBANTU LS BENDAHARA</v>
      </c>
      <c r="BQ538" s="913">
        <f t="shared" si="1186"/>
        <v>0</v>
      </c>
      <c r="BR538" s="702">
        <v>7</v>
      </c>
      <c r="BS538" s="650" t="str">
        <f t="shared" si="1214"/>
        <v>BUKU PEMBANTU UANG MUKA PERJADIN</v>
      </c>
      <c r="BT538" s="651">
        <f t="shared" si="1187"/>
        <v>0</v>
      </c>
      <c r="BU538" s="650">
        <f t="shared" si="1166"/>
        <v>7</v>
      </c>
      <c r="BV538" s="649" t="str">
        <f t="shared" si="1215"/>
        <v>BUKU PEMBANTU UANG MUKA PERJADIN</v>
      </c>
      <c r="BW538" s="709">
        <f t="shared" si="1188"/>
        <v>0</v>
      </c>
      <c r="BX538" s="873">
        <v>8</v>
      </c>
      <c r="BY538" s="874" t="str">
        <f t="shared" si="1216"/>
        <v>BUKU PEMBANTU PAJAK UP</v>
      </c>
      <c r="BZ538" s="875">
        <f t="shared" si="1154"/>
        <v>0</v>
      </c>
      <c r="CA538" s="876">
        <f t="shared" si="1167"/>
        <v>8</v>
      </c>
      <c r="CB538" s="874" t="str">
        <f t="shared" si="1217"/>
        <v>BUKU PEMBANTU PAJAK UP</v>
      </c>
      <c r="CC538" s="877">
        <f t="shared" si="1159"/>
        <v>0</v>
      </c>
      <c r="CD538" s="805">
        <v>9</v>
      </c>
      <c r="CE538" s="806" t="str">
        <f t="shared" si="1218"/>
        <v>BUKU PEMBANTU BUNGA REKENING</v>
      </c>
      <c r="CF538" s="807">
        <f t="shared" si="1189"/>
        <v>0</v>
      </c>
      <c r="CG538" s="806">
        <f t="shared" si="1168"/>
        <v>9</v>
      </c>
      <c r="CH538" s="806" t="str">
        <f t="shared" si="1219"/>
        <v>BUKU PEMBANTU BUNGA REKENING</v>
      </c>
      <c r="CI538" s="808">
        <f t="shared" si="1190"/>
        <v>0</v>
      </c>
      <c r="CJ538" s="835">
        <v>10</v>
      </c>
      <c r="CK538" s="836" t="str">
        <f t="shared" si="1220"/>
        <v>BUKU PEMBANTU PAJAK UP &amp; LS</v>
      </c>
      <c r="CL538" s="837">
        <f t="shared" si="1221"/>
        <v>0</v>
      </c>
      <c r="CM538" s="836">
        <f t="shared" si="1169"/>
        <v>10</v>
      </c>
      <c r="CN538" s="836" t="str">
        <f t="shared" si="1222"/>
        <v>BUKU PEMBANTU PAJAK UP &amp; LS</v>
      </c>
      <c r="CO538" s="838">
        <f t="shared" si="1223"/>
        <v>0</v>
      </c>
      <c r="CP538" s="786">
        <f t="shared" si="1224"/>
        <v>0</v>
      </c>
      <c r="CQ538" s="787">
        <f t="shared" si="1225"/>
        <v>0</v>
      </c>
      <c r="CR538" s="782">
        <f t="shared" si="1226"/>
        <v>0</v>
      </c>
      <c r="CS538" s="733">
        <v>11</v>
      </c>
      <c r="CT538" s="734" t="str">
        <f t="shared" si="1227"/>
        <v>BUKU PENGESAHAN BELANJA</v>
      </c>
      <c r="CU538" s="735">
        <f t="shared" si="1228"/>
        <v>0</v>
      </c>
      <c r="CV538" s="734">
        <f t="shared" si="1170"/>
        <v>11</v>
      </c>
      <c r="CW538" s="736" t="str">
        <f t="shared" si="1229"/>
        <v>BUKU PENGESAHAN BELANJA</v>
      </c>
      <c r="CX538" s="737">
        <f t="shared" si="1230"/>
        <v>0</v>
      </c>
      <c r="CY538" s="769">
        <v>12</v>
      </c>
      <c r="CZ538" s="770" t="str">
        <f t="shared" si="1191"/>
        <v>BUKU PENGEMBALIAN BELANJA</v>
      </c>
      <c r="DA538" s="771">
        <f t="shared" si="1153"/>
        <v>0</v>
      </c>
      <c r="DB538" s="770">
        <f t="shared" si="1152"/>
        <v>12</v>
      </c>
      <c r="DC538" s="770" t="str">
        <f t="shared" si="1231"/>
        <v>BUKU PENGEMBALIAN BELANJA</v>
      </c>
      <c r="DD538" s="772">
        <f t="shared" si="1232"/>
        <v>0</v>
      </c>
    </row>
    <row r="539" spans="2:108" ht="11.25" customHeight="1" x14ac:dyDescent="0.2">
      <c r="B539" s="63"/>
      <c r="C539" s="690"/>
      <c r="D539" s="540"/>
      <c r="E539" s="650"/>
      <c r="F539" s="541"/>
      <c r="G539" s="649"/>
      <c r="H539" s="650"/>
      <c r="I539" s="542"/>
      <c r="J539" s="650"/>
      <c r="K539" s="650"/>
      <c r="L539" s="529"/>
      <c r="M539" s="543"/>
      <c r="N539" s="543"/>
      <c r="O539" s="651">
        <f t="shared" si="1192"/>
        <v>0</v>
      </c>
      <c r="P539" s="1090">
        <f t="shared" si="1193"/>
        <v>0</v>
      </c>
      <c r="Q539" s="641">
        <f t="shared" si="1171"/>
        <v>0</v>
      </c>
      <c r="R539" s="640">
        <v>1</v>
      </c>
      <c r="S539" s="640" t="str">
        <f t="shared" si="1172"/>
        <v>BUKU KAS UMUM</v>
      </c>
      <c r="T539" s="641">
        <f t="shared" si="1173"/>
        <v>0</v>
      </c>
      <c r="U539" s="641">
        <f t="shared" si="1174"/>
        <v>0</v>
      </c>
      <c r="V539" s="641">
        <f t="shared" si="1175"/>
        <v>0</v>
      </c>
      <c r="W539" s="1082">
        <f t="shared" si="1194"/>
        <v>0</v>
      </c>
      <c r="X539" s="641">
        <f t="shared" si="1176"/>
        <v>0</v>
      </c>
      <c r="Y539" s="640">
        <f t="shared" si="1195"/>
        <v>1</v>
      </c>
      <c r="Z539" s="640" t="str">
        <f t="shared" si="1177"/>
        <v>BUKU KAS UMUM</v>
      </c>
      <c r="AA539" s="1083">
        <f t="shared" si="1178"/>
        <v>0</v>
      </c>
      <c r="AB539" s="1055">
        <v>10</v>
      </c>
      <c r="AC539" s="1056" t="str">
        <f t="shared" si="1196"/>
        <v>BUKU PEMBANTU PAJAK UP &amp; LS</v>
      </c>
      <c r="AD539" s="1057">
        <f t="shared" si="1197"/>
        <v>0</v>
      </c>
      <c r="AE539" s="1057">
        <f t="shared" si="1198"/>
        <v>0</v>
      </c>
      <c r="AF539" s="1057">
        <f t="shared" si="1199"/>
        <v>0</v>
      </c>
      <c r="AG539" s="1057">
        <f t="shared" si="1200"/>
        <v>0</v>
      </c>
      <c r="AH539" s="1057">
        <f t="shared" si="1201"/>
        <v>0</v>
      </c>
      <c r="AI539" s="1058">
        <f t="shared" si="1160"/>
        <v>10</v>
      </c>
      <c r="AJ539" s="1058" t="str">
        <f t="shared" si="1202"/>
        <v>BUKU PEMBANTU PAJAK UP &amp; LS</v>
      </c>
      <c r="AK539" s="1059">
        <f t="shared" si="1179"/>
        <v>0</v>
      </c>
      <c r="AL539" s="1014">
        <v>2</v>
      </c>
      <c r="AM539" s="1015" t="str">
        <f t="shared" si="1203"/>
        <v>BUKU PEMBANTU KAS TUNAI</v>
      </c>
      <c r="AN539" s="1016">
        <f t="shared" si="1180"/>
        <v>0</v>
      </c>
      <c r="AO539" s="1015">
        <f t="shared" si="1161"/>
        <v>2</v>
      </c>
      <c r="AP539" s="1015" t="str">
        <f t="shared" si="1204"/>
        <v>BUKU PEMBANTU KAS TUNAI</v>
      </c>
      <c r="AQ539" s="1017">
        <f t="shared" si="1155"/>
        <v>0</v>
      </c>
      <c r="AR539" s="979">
        <v>3</v>
      </c>
      <c r="AS539" s="980" t="str">
        <f t="shared" si="1205"/>
        <v>BUKU PEMBANTU BANK</v>
      </c>
      <c r="AT539" s="981">
        <f t="shared" si="1181"/>
        <v>0</v>
      </c>
      <c r="AU539" s="981">
        <f t="shared" si="1182"/>
        <v>0</v>
      </c>
      <c r="AV539" s="982">
        <f t="shared" si="1206"/>
        <v>0</v>
      </c>
      <c r="AW539" s="983">
        <f t="shared" si="1162"/>
        <v>3</v>
      </c>
      <c r="AX539" s="980" t="str">
        <f t="shared" si="1207"/>
        <v>BUKU PEMBANTU BANK</v>
      </c>
      <c r="AY539" s="984">
        <f t="shared" si="1183"/>
        <v>0</v>
      </c>
      <c r="AZ539" s="702">
        <v>4</v>
      </c>
      <c r="BA539" s="649" t="str">
        <f t="shared" si="1208"/>
        <v>BUKU PEMBANTU BPP</v>
      </c>
      <c r="BB539" s="651">
        <f t="shared" si="1156"/>
        <v>0</v>
      </c>
      <c r="BC539" s="650">
        <f t="shared" si="1163"/>
        <v>4</v>
      </c>
      <c r="BD539" s="649" t="str">
        <f t="shared" si="1209"/>
        <v>BUKU PEMBANTU BPP</v>
      </c>
      <c r="BE539" s="709">
        <f t="shared" si="1157"/>
        <v>0</v>
      </c>
      <c r="BF539" s="944">
        <v>5</v>
      </c>
      <c r="BG539" s="945" t="str">
        <f t="shared" si="1210"/>
        <v>BUKU PEMBANTU UANG PERSEDIAAN</v>
      </c>
      <c r="BH539" s="946">
        <f t="shared" si="1184"/>
        <v>0</v>
      </c>
      <c r="BI539" s="945">
        <f t="shared" si="1164"/>
        <v>5</v>
      </c>
      <c r="BJ539" s="947" t="str">
        <f t="shared" si="1211"/>
        <v>BUKU PEMBANTU UANG PERSEDIAAN</v>
      </c>
      <c r="BK539" s="948">
        <f t="shared" si="1158"/>
        <v>0</v>
      </c>
      <c r="BL539" s="909">
        <v>6</v>
      </c>
      <c r="BM539" s="910" t="str">
        <f t="shared" si="1212"/>
        <v>BUKU PEMBANTU LS BENDAHARA</v>
      </c>
      <c r="BN539" s="911">
        <f t="shared" si="1185"/>
        <v>0</v>
      </c>
      <c r="BO539" s="910">
        <f t="shared" si="1165"/>
        <v>6</v>
      </c>
      <c r="BP539" s="912" t="str">
        <f t="shared" si="1213"/>
        <v>BUKU PEMBANTU LS BENDAHARA</v>
      </c>
      <c r="BQ539" s="913">
        <f t="shared" si="1186"/>
        <v>0</v>
      </c>
      <c r="BR539" s="702">
        <v>7</v>
      </c>
      <c r="BS539" s="650" t="str">
        <f t="shared" si="1214"/>
        <v>BUKU PEMBANTU UANG MUKA PERJADIN</v>
      </c>
      <c r="BT539" s="651">
        <f t="shared" si="1187"/>
        <v>0</v>
      </c>
      <c r="BU539" s="650">
        <f t="shared" si="1166"/>
        <v>7</v>
      </c>
      <c r="BV539" s="649" t="str">
        <f t="shared" si="1215"/>
        <v>BUKU PEMBANTU UANG MUKA PERJADIN</v>
      </c>
      <c r="BW539" s="709">
        <f t="shared" si="1188"/>
        <v>0</v>
      </c>
      <c r="BX539" s="873">
        <v>8</v>
      </c>
      <c r="BY539" s="874" t="str">
        <f t="shared" si="1216"/>
        <v>BUKU PEMBANTU PAJAK UP</v>
      </c>
      <c r="BZ539" s="875">
        <f t="shared" si="1154"/>
        <v>0</v>
      </c>
      <c r="CA539" s="876">
        <f t="shared" si="1167"/>
        <v>8</v>
      </c>
      <c r="CB539" s="874" t="str">
        <f t="shared" si="1217"/>
        <v>BUKU PEMBANTU PAJAK UP</v>
      </c>
      <c r="CC539" s="877">
        <f t="shared" si="1159"/>
        <v>0</v>
      </c>
      <c r="CD539" s="805">
        <v>9</v>
      </c>
      <c r="CE539" s="806" t="str">
        <f t="shared" si="1218"/>
        <v>BUKU PEMBANTU BUNGA REKENING</v>
      </c>
      <c r="CF539" s="807">
        <f t="shared" si="1189"/>
        <v>0</v>
      </c>
      <c r="CG539" s="806">
        <f t="shared" si="1168"/>
        <v>9</v>
      </c>
      <c r="CH539" s="806" t="str">
        <f t="shared" si="1219"/>
        <v>BUKU PEMBANTU BUNGA REKENING</v>
      </c>
      <c r="CI539" s="808">
        <f t="shared" si="1190"/>
        <v>0</v>
      </c>
      <c r="CJ539" s="835">
        <v>10</v>
      </c>
      <c r="CK539" s="836" t="str">
        <f t="shared" si="1220"/>
        <v>BUKU PEMBANTU PAJAK UP &amp; LS</v>
      </c>
      <c r="CL539" s="837">
        <f t="shared" si="1221"/>
        <v>0</v>
      </c>
      <c r="CM539" s="836">
        <f t="shared" si="1169"/>
        <v>10</v>
      </c>
      <c r="CN539" s="836" t="str">
        <f t="shared" si="1222"/>
        <v>BUKU PEMBANTU PAJAK UP &amp; LS</v>
      </c>
      <c r="CO539" s="838">
        <f t="shared" si="1223"/>
        <v>0</v>
      </c>
      <c r="CP539" s="786">
        <f t="shared" si="1224"/>
        <v>0</v>
      </c>
      <c r="CQ539" s="787">
        <f t="shared" si="1225"/>
        <v>0</v>
      </c>
      <c r="CR539" s="782">
        <f t="shared" si="1226"/>
        <v>0</v>
      </c>
      <c r="CS539" s="733">
        <v>11</v>
      </c>
      <c r="CT539" s="734" t="str">
        <f t="shared" si="1227"/>
        <v>BUKU PENGESAHAN BELANJA</v>
      </c>
      <c r="CU539" s="735">
        <f t="shared" si="1228"/>
        <v>0</v>
      </c>
      <c r="CV539" s="734">
        <f t="shared" si="1170"/>
        <v>11</v>
      </c>
      <c r="CW539" s="736" t="str">
        <f t="shared" si="1229"/>
        <v>BUKU PENGESAHAN BELANJA</v>
      </c>
      <c r="CX539" s="737">
        <f t="shared" si="1230"/>
        <v>0</v>
      </c>
      <c r="CY539" s="769">
        <v>12</v>
      </c>
      <c r="CZ539" s="770" t="str">
        <f t="shared" si="1191"/>
        <v>BUKU PENGEMBALIAN BELANJA</v>
      </c>
      <c r="DA539" s="771">
        <f t="shared" si="1153"/>
        <v>0</v>
      </c>
      <c r="DB539" s="770">
        <f t="shared" si="1152"/>
        <v>12</v>
      </c>
      <c r="DC539" s="770" t="str">
        <f t="shared" si="1231"/>
        <v>BUKU PENGEMBALIAN BELANJA</v>
      </c>
      <c r="DD539" s="772">
        <f t="shared" si="1232"/>
        <v>0</v>
      </c>
    </row>
    <row r="540" spans="2:108" ht="11.25" customHeight="1" x14ac:dyDescent="0.2">
      <c r="B540" s="63"/>
      <c r="C540" s="690"/>
      <c r="D540" s="540"/>
      <c r="E540" s="650"/>
      <c r="F540" s="541"/>
      <c r="G540" s="649"/>
      <c r="H540" s="650"/>
      <c r="I540" s="542"/>
      <c r="J540" s="650"/>
      <c r="K540" s="650"/>
      <c r="L540" s="529"/>
      <c r="M540" s="543"/>
      <c r="N540" s="543"/>
      <c r="O540" s="651">
        <f t="shared" si="1192"/>
        <v>0</v>
      </c>
      <c r="P540" s="1090">
        <f t="shared" si="1193"/>
        <v>0</v>
      </c>
      <c r="Q540" s="641">
        <f t="shared" si="1171"/>
        <v>0</v>
      </c>
      <c r="R540" s="640">
        <v>1</v>
      </c>
      <c r="S540" s="640" t="str">
        <f t="shared" si="1172"/>
        <v>BUKU KAS UMUM</v>
      </c>
      <c r="T540" s="641">
        <f t="shared" si="1173"/>
        <v>0</v>
      </c>
      <c r="U540" s="641">
        <f t="shared" si="1174"/>
        <v>0</v>
      </c>
      <c r="V540" s="641">
        <f t="shared" si="1175"/>
        <v>0</v>
      </c>
      <c r="W540" s="1082">
        <f t="shared" si="1194"/>
        <v>0</v>
      </c>
      <c r="X540" s="641">
        <f t="shared" si="1176"/>
        <v>0</v>
      </c>
      <c r="Y540" s="640">
        <f t="shared" si="1195"/>
        <v>1</v>
      </c>
      <c r="Z540" s="640" t="str">
        <f t="shared" si="1177"/>
        <v>BUKU KAS UMUM</v>
      </c>
      <c r="AA540" s="1083">
        <f t="shared" si="1178"/>
        <v>0</v>
      </c>
      <c r="AB540" s="1055">
        <v>10</v>
      </c>
      <c r="AC540" s="1056" t="str">
        <f t="shared" si="1196"/>
        <v>BUKU PEMBANTU PAJAK UP &amp; LS</v>
      </c>
      <c r="AD540" s="1057">
        <f t="shared" si="1197"/>
        <v>0</v>
      </c>
      <c r="AE540" s="1057">
        <f t="shared" si="1198"/>
        <v>0</v>
      </c>
      <c r="AF540" s="1057">
        <f t="shared" si="1199"/>
        <v>0</v>
      </c>
      <c r="AG540" s="1057">
        <f t="shared" si="1200"/>
        <v>0</v>
      </c>
      <c r="AH540" s="1057">
        <f t="shared" si="1201"/>
        <v>0</v>
      </c>
      <c r="AI540" s="1058">
        <f t="shared" si="1160"/>
        <v>10</v>
      </c>
      <c r="AJ540" s="1058" t="str">
        <f t="shared" si="1202"/>
        <v>BUKU PEMBANTU PAJAK UP &amp; LS</v>
      </c>
      <c r="AK540" s="1059">
        <f t="shared" si="1179"/>
        <v>0</v>
      </c>
      <c r="AL540" s="1014">
        <v>2</v>
      </c>
      <c r="AM540" s="1015" t="str">
        <f t="shared" si="1203"/>
        <v>BUKU PEMBANTU KAS TUNAI</v>
      </c>
      <c r="AN540" s="1016">
        <f t="shared" si="1180"/>
        <v>0</v>
      </c>
      <c r="AO540" s="1015">
        <f t="shared" si="1161"/>
        <v>2</v>
      </c>
      <c r="AP540" s="1015" t="str">
        <f t="shared" si="1204"/>
        <v>BUKU PEMBANTU KAS TUNAI</v>
      </c>
      <c r="AQ540" s="1017">
        <f t="shared" si="1155"/>
        <v>0</v>
      </c>
      <c r="AR540" s="979">
        <v>3</v>
      </c>
      <c r="AS540" s="980" t="str">
        <f t="shared" si="1205"/>
        <v>BUKU PEMBANTU BANK</v>
      </c>
      <c r="AT540" s="981">
        <f t="shared" si="1181"/>
        <v>0</v>
      </c>
      <c r="AU540" s="981">
        <f t="shared" si="1182"/>
        <v>0</v>
      </c>
      <c r="AV540" s="982">
        <f t="shared" si="1206"/>
        <v>0</v>
      </c>
      <c r="AW540" s="983">
        <f t="shared" si="1162"/>
        <v>3</v>
      </c>
      <c r="AX540" s="980" t="str">
        <f t="shared" si="1207"/>
        <v>BUKU PEMBANTU BANK</v>
      </c>
      <c r="AY540" s="984">
        <f t="shared" si="1183"/>
        <v>0</v>
      </c>
      <c r="AZ540" s="702">
        <v>4</v>
      </c>
      <c r="BA540" s="649" t="str">
        <f t="shared" si="1208"/>
        <v>BUKU PEMBANTU BPP</v>
      </c>
      <c r="BB540" s="651">
        <f t="shared" si="1156"/>
        <v>0</v>
      </c>
      <c r="BC540" s="650">
        <f t="shared" si="1163"/>
        <v>4</v>
      </c>
      <c r="BD540" s="649" t="str">
        <f t="shared" si="1209"/>
        <v>BUKU PEMBANTU BPP</v>
      </c>
      <c r="BE540" s="709">
        <f t="shared" si="1157"/>
        <v>0</v>
      </c>
      <c r="BF540" s="944">
        <v>5</v>
      </c>
      <c r="BG540" s="945" t="str">
        <f t="shared" si="1210"/>
        <v>BUKU PEMBANTU UANG PERSEDIAAN</v>
      </c>
      <c r="BH540" s="946">
        <f t="shared" si="1184"/>
        <v>0</v>
      </c>
      <c r="BI540" s="945">
        <f t="shared" si="1164"/>
        <v>5</v>
      </c>
      <c r="BJ540" s="947" t="str">
        <f t="shared" si="1211"/>
        <v>BUKU PEMBANTU UANG PERSEDIAAN</v>
      </c>
      <c r="BK540" s="948">
        <f t="shared" si="1158"/>
        <v>0</v>
      </c>
      <c r="BL540" s="909">
        <v>6</v>
      </c>
      <c r="BM540" s="910" t="str">
        <f t="shared" si="1212"/>
        <v>BUKU PEMBANTU LS BENDAHARA</v>
      </c>
      <c r="BN540" s="911">
        <f t="shared" si="1185"/>
        <v>0</v>
      </c>
      <c r="BO540" s="910">
        <f t="shared" si="1165"/>
        <v>6</v>
      </c>
      <c r="BP540" s="912" t="str">
        <f t="shared" si="1213"/>
        <v>BUKU PEMBANTU LS BENDAHARA</v>
      </c>
      <c r="BQ540" s="913">
        <f t="shared" si="1186"/>
        <v>0</v>
      </c>
      <c r="BR540" s="702">
        <v>7</v>
      </c>
      <c r="BS540" s="650" t="str">
        <f t="shared" si="1214"/>
        <v>BUKU PEMBANTU UANG MUKA PERJADIN</v>
      </c>
      <c r="BT540" s="651">
        <f t="shared" si="1187"/>
        <v>0</v>
      </c>
      <c r="BU540" s="650">
        <f t="shared" si="1166"/>
        <v>7</v>
      </c>
      <c r="BV540" s="649" t="str">
        <f t="shared" si="1215"/>
        <v>BUKU PEMBANTU UANG MUKA PERJADIN</v>
      </c>
      <c r="BW540" s="709">
        <f t="shared" si="1188"/>
        <v>0</v>
      </c>
      <c r="BX540" s="873">
        <v>8</v>
      </c>
      <c r="BY540" s="874" t="str">
        <f t="shared" si="1216"/>
        <v>BUKU PEMBANTU PAJAK UP</v>
      </c>
      <c r="BZ540" s="875">
        <f t="shared" si="1154"/>
        <v>0</v>
      </c>
      <c r="CA540" s="876">
        <f t="shared" si="1167"/>
        <v>8</v>
      </c>
      <c r="CB540" s="874" t="str">
        <f t="shared" si="1217"/>
        <v>BUKU PEMBANTU PAJAK UP</v>
      </c>
      <c r="CC540" s="877">
        <f t="shared" si="1159"/>
        <v>0</v>
      </c>
      <c r="CD540" s="805">
        <v>9</v>
      </c>
      <c r="CE540" s="806" t="str">
        <f t="shared" si="1218"/>
        <v>BUKU PEMBANTU BUNGA REKENING</v>
      </c>
      <c r="CF540" s="807">
        <f t="shared" si="1189"/>
        <v>0</v>
      </c>
      <c r="CG540" s="806">
        <f t="shared" si="1168"/>
        <v>9</v>
      </c>
      <c r="CH540" s="806" t="str">
        <f t="shared" si="1219"/>
        <v>BUKU PEMBANTU BUNGA REKENING</v>
      </c>
      <c r="CI540" s="808">
        <f t="shared" si="1190"/>
        <v>0</v>
      </c>
      <c r="CJ540" s="835">
        <v>10</v>
      </c>
      <c r="CK540" s="836" t="str">
        <f t="shared" si="1220"/>
        <v>BUKU PEMBANTU PAJAK UP &amp; LS</v>
      </c>
      <c r="CL540" s="837">
        <f t="shared" si="1221"/>
        <v>0</v>
      </c>
      <c r="CM540" s="836">
        <f t="shared" si="1169"/>
        <v>10</v>
      </c>
      <c r="CN540" s="836" t="str">
        <f t="shared" si="1222"/>
        <v>BUKU PEMBANTU PAJAK UP &amp; LS</v>
      </c>
      <c r="CO540" s="838">
        <f t="shared" si="1223"/>
        <v>0</v>
      </c>
      <c r="CP540" s="786">
        <f t="shared" si="1224"/>
        <v>0</v>
      </c>
      <c r="CQ540" s="787">
        <f t="shared" si="1225"/>
        <v>0</v>
      </c>
      <c r="CR540" s="782">
        <f t="shared" si="1226"/>
        <v>0</v>
      </c>
      <c r="CS540" s="733">
        <v>11</v>
      </c>
      <c r="CT540" s="734" t="str">
        <f t="shared" si="1227"/>
        <v>BUKU PENGESAHAN BELANJA</v>
      </c>
      <c r="CU540" s="735">
        <f t="shared" si="1228"/>
        <v>0</v>
      </c>
      <c r="CV540" s="734">
        <f t="shared" si="1170"/>
        <v>11</v>
      </c>
      <c r="CW540" s="736" t="str">
        <f t="shared" si="1229"/>
        <v>BUKU PENGESAHAN BELANJA</v>
      </c>
      <c r="CX540" s="737">
        <f t="shared" si="1230"/>
        <v>0</v>
      </c>
      <c r="CY540" s="769">
        <v>12</v>
      </c>
      <c r="CZ540" s="770" t="str">
        <f t="shared" si="1191"/>
        <v>BUKU PENGEMBALIAN BELANJA</v>
      </c>
      <c r="DA540" s="771">
        <f t="shared" si="1153"/>
        <v>0</v>
      </c>
      <c r="DB540" s="770">
        <f t="shared" si="1152"/>
        <v>12</v>
      </c>
      <c r="DC540" s="770" t="str">
        <f t="shared" si="1231"/>
        <v>BUKU PENGEMBALIAN BELANJA</v>
      </c>
      <c r="DD540" s="772">
        <f t="shared" si="1232"/>
        <v>0</v>
      </c>
    </row>
    <row r="541" spans="2:108" ht="11.25" customHeight="1" x14ac:dyDescent="0.2">
      <c r="B541" s="63"/>
      <c r="C541" s="690"/>
      <c r="D541" s="540"/>
      <c r="E541" s="650"/>
      <c r="F541" s="541"/>
      <c r="G541" s="649"/>
      <c r="H541" s="650"/>
      <c r="I541" s="542"/>
      <c r="J541" s="650"/>
      <c r="K541" s="650"/>
      <c r="L541" s="529"/>
      <c r="M541" s="543"/>
      <c r="N541" s="543"/>
      <c r="O541" s="651">
        <f t="shared" si="1192"/>
        <v>0</v>
      </c>
      <c r="P541" s="1090">
        <f t="shared" si="1193"/>
        <v>0</v>
      </c>
      <c r="Q541" s="641">
        <f t="shared" si="1171"/>
        <v>0</v>
      </c>
      <c r="R541" s="640">
        <v>1</v>
      </c>
      <c r="S541" s="640" t="str">
        <f t="shared" si="1172"/>
        <v>BUKU KAS UMUM</v>
      </c>
      <c r="T541" s="641">
        <f t="shared" si="1173"/>
        <v>0</v>
      </c>
      <c r="U541" s="641">
        <f t="shared" si="1174"/>
        <v>0</v>
      </c>
      <c r="V541" s="641">
        <f t="shared" si="1175"/>
        <v>0</v>
      </c>
      <c r="W541" s="1082">
        <f t="shared" si="1194"/>
        <v>0</v>
      </c>
      <c r="X541" s="641">
        <f t="shared" si="1176"/>
        <v>0</v>
      </c>
      <c r="Y541" s="640">
        <f t="shared" si="1195"/>
        <v>1</v>
      </c>
      <c r="Z541" s="640" t="str">
        <f t="shared" si="1177"/>
        <v>BUKU KAS UMUM</v>
      </c>
      <c r="AA541" s="1083">
        <f t="shared" si="1178"/>
        <v>0</v>
      </c>
      <c r="AB541" s="1055">
        <v>10</v>
      </c>
      <c r="AC541" s="1056" t="str">
        <f t="shared" si="1196"/>
        <v>BUKU PEMBANTU PAJAK UP &amp; LS</v>
      </c>
      <c r="AD541" s="1057">
        <f t="shared" si="1197"/>
        <v>0</v>
      </c>
      <c r="AE541" s="1057">
        <f t="shared" si="1198"/>
        <v>0</v>
      </c>
      <c r="AF541" s="1057">
        <f t="shared" si="1199"/>
        <v>0</v>
      </c>
      <c r="AG541" s="1057">
        <f t="shared" si="1200"/>
        <v>0</v>
      </c>
      <c r="AH541" s="1057">
        <f t="shared" si="1201"/>
        <v>0</v>
      </c>
      <c r="AI541" s="1058">
        <f t="shared" si="1160"/>
        <v>10</v>
      </c>
      <c r="AJ541" s="1058" t="str">
        <f t="shared" si="1202"/>
        <v>BUKU PEMBANTU PAJAK UP &amp; LS</v>
      </c>
      <c r="AK541" s="1059">
        <f t="shared" si="1179"/>
        <v>0</v>
      </c>
      <c r="AL541" s="1014">
        <v>2</v>
      </c>
      <c r="AM541" s="1015" t="str">
        <f t="shared" si="1203"/>
        <v>BUKU PEMBANTU KAS TUNAI</v>
      </c>
      <c r="AN541" s="1016">
        <f t="shared" si="1180"/>
        <v>0</v>
      </c>
      <c r="AO541" s="1015">
        <f t="shared" si="1161"/>
        <v>2</v>
      </c>
      <c r="AP541" s="1015" t="str">
        <f t="shared" si="1204"/>
        <v>BUKU PEMBANTU KAS TUNAI</v>
      </c>
      <c r="AQ541" s="1017">
        <f t="shared" si="1155"/>
        <v>0</v>
      </c>
      <c r="AR541" s="979">
        <v>3</v>
      </c>
      <c r="AS541" s="980" t="str">
        <f t="shared" si="1205"/>
        <v>BUKU PEMBANTU BANK</v>
      </c>
      <c r="AT541" s="981">
        <f t="shared" si="1181"/>
        <v>0</v>
      </c>
      <c r="AU541" s="981">
        <f t="shared" si="1182"/>
        <v>0</v>
      </c>
      <c r="AV541" s="982">
        <f t="shared" si="1206"/>
        <v>0</v>
      </c>
      <c r="AW541" s="983">
        <f t="shared" si="1162"/>
        <v>3</v>
      </c>
      <c r="AX541" s="980" t="str">
        <f t="shared" si="1207"/>
        <v>BUKU PEMBANTU BANK</v>
      </c>
      <c r="AY541" s="984">
        <f t="shared" si="1183"/>
        <v>0</v>
      </c>
      <c r="AZ541" s="702">
        <v>4</v>
      </c>
      <c r="BA541" s="649" t="str">
        <f t="shared" si="1208"/>
        <v>BUKU PEMBANTU BPP</v>
      </c>
      <c r="BB541" s="651">
        <f t="shared" si="1156"/>
        <v>0</v>
      </c>
      <c r="BC541" s="650">
        <f t="shared" si="1163"/>
        <v>4</v>
      </c>
      <c r="BD541" s="649" t="str">
        <f t="shared" si="1209"/>
        <v>BUKU PEMBANTU BPP</v>
      </c>
      <c r="BE541" s="709">
        <f t="shared" si="1157"/>
        <v>0</v>
      </c>
      <c r="BF541" s="944">
        <v>5</v>
      </c>
      <c r="BG541" s="945" t="str">
        <f t="shared" si="1210"/>
        <v>BUKU PEMBANTU UANG PERSEDIAAN</v>
      </c>
      <c r="BH541" s="946">
        <f t="shared" si="1184"/>
        <v>0</v>
      </c>
      <c r="BI541" s="945">
        <f t="shared" si="1164"/>
        <v>5</v>
      </c>
      <c r="BJ541" s="947" t="str">
        <f t="shared" si="1211"/>
        <v>BUKU PEMBANTU UANG PERSEDIAAN</v>
      </c>
      <c r="BK541" s="948">
        <f t="shared" si="1158"/>
        <v>0</v>
      </c>
      <c r="BL541" s="909">
        <v>6</v>
      </c>
      <c r="BM541" s="910" t="str">
        <f t="shared" si="1212"/>
        <v>BUKU PEMBANTU LS BENDAHARA</v>
      </c>
      <c r="BN541" s="911">
        <f t="shared" si="1185"/>
        <v>0</v>
      </c>
      <c r="BO541" s="910">
        <f t="shared" si="1165"/>
        <v>6</v>
      </c>
      <c r="BP541" s="912" t="str">
        <f t="shared" si="1213"/>
        <v>BUKU PEMBANTU LS BENDAHARA</v>
      </c>
      <c r="BQ541" s="913">
        <f t="shared" si="1186"/>
        <v>0</v>
      </c>
      <c r="BR541" s="702">
        <v>7</v>
      </c>
      <c r="BS541" s="650" t="str">
        <f t="shared" si="1214"/>
        <v>BUKU PEMBANTU UANG MUKA PERJADIN</v>
      </c>
      <c r="BT541" s="651">
        <f t="shared" si="1187"/>
        <v>0</v>
      </c>
      <c r="BU541" s="650">
        <f t="shared" si="1166"/>
        <v>7</v>
      </c>
      <c r="BV541" s="649" t="str">
        <f t="shared" si="1215"/>
        <v>BUKU PEMBANTU UANG MUKA PERJADIN</v>
      </c>
      <c r="BW541" s="709">
        <f t="shared" si="1188"/>
        <v>0</v>
      </c>
      <c r="BX541" s="873">
        <v>8</v>
      </c>
      <c r="BY541" s="874" t="str">
        <f t="shared" si="1216"/>
        <v>BUKU PEMBANTU PAJAK UP</v>
      </c>
      <c r="BZ541" s="875">
        <f t="shared" si="1154"/>
        <v>0</v>
      </c>
      <c r="CA541" s="876">
        <f t="shared" si="1167"/>
        <v>8</v>
      </c>
      <c r="CB541" s="874" t="str">
        <f t="shared" si="1217"/>
        <v>BUKU PEMBANTU PAJAK UP</v>
      </c>
      <c r="CC541" s="877">
        <f t="shared" si="1159"/>
        <v>0</v>
      </c>
      <c r="CD541" s="805">
        <v>9</v>
      </c>
      <c r="CE541" s="806" t="str">
        <f t="shared" si="1218"/>
        <v>BUKU PEMBANTU BUNGA REKENING</v>
      </c>
      <c r="CF541" s="807">
        <f t="shared" si="1189"/>
        <v>0</v>
      </c>
      <c r="CG541" s="806">
        <f t="shared" si="1168"/>
        <v>9</v>
      </c>
      <c r="CH541" s="806" t="str">
        <f t="shared" si="1219"/>
        <v>BUKU PEMBANTU BUNGA REKENING</v>
      </c>
      <c r="CI541" s="808">
        <f t="shared" si="1190"/>
        <v>0</v>
      </c>
      <c r="CJ541" s="835">
        <v>10</v>
      </c>
      <c r="CK541" s="836" t="str">
        <f t="shared" si="1220"/>
        <v>BUKU PEMBANTU PAJAK UP &amp; LS</v>
      </c>
      <c r="CL541" s="837">
        <f t="shared" si="1221"/>
        <v>0</v>
      </c>
      <c r="CM541" s="836">
        <f t="shared" si="1169"/>
        <v>10</v>
      </c>
      <c r="CN541" s="836" t="str">
        <f t="shared" si="1222"/>
        <v>BUKU PEMBANTU PAJAK UP &amp; LS</v>
      </c>
      <c r="CO541" s="838">
        <f t="shared" si="1223"/>
        <v>0</v>
      </c>
      <c r="CP541" s="786">
        <f t="shared" si="1224"/>
        <v>0</v>
      </c>
      <c r="CQ541" s="787">
        <f t="shared" si="1225"/>
        <v>0</v>
      </c>
      <c r="CR541" s="782">
        <f t="shared" si="1226"/>
        <v>0</v>
      </c>
      <c r="CS541" s="733">
        <v>11</v>
      </c>
      <c r="CT541" s="734" t="str">
        <f t="shared" si="1227"/>
        <v>BUKU PENGESAHAN BELANJA</v>
      </c>
      <c r="CU541" s="735">
        <f t="shared" si="1228"/>
        <v>0</v>
      </c>
      <c r="CV541" s="734">
        <f t="shared" si="1170"/>
        <v>11</v>
      </c>
      <c r="CW541" s="736" t="str">
        <f t="shared" si="1229"/>
        <v>BUKU PENGESAHAN BELANJA</v>
      </c>
      <c r="CX541" s="737">
        <f t="shared" si="1230"/>
        <v>0</v>
      </c>
      <c r="CY541" s="769">
        <v>12</v>
      </c>
      <c r="CZ541" s="770" t="str">
        <f t="shared" si="1191"/>
        <v>BUKU PENGEMBALIAN BELANJA</v>
      </c>
      <c r="DA541" s="771">
        <f t="shared" si="1153"/>
        <v>0</v>
      </c>
      <c r="DB541" s="770">
        <f t="shared" si="1152"/>
        <v>12</v>
      </c>
      <c r="DC541" s="770" t="str">
        <f t="shared" si="1231"/>
        <v>BUKU PENGEMBALIAN BELANJA</v>
      </c>
      <c r="DD541" s="772">
        <f t="shared" si="1232"/>
        <v>0</v>
      </c>
    </row>
    <row r="542" spans="2:108" ht="11.25" customHeight="1" x14ac:dyDescent="0.2">
      <c r="B542" s="63"/>
      <c r="C542" s="690"/>
      <c r="D542" s="540"/>
      <c r="E542" s="650"/>
      <c r="F542" s="541"/>
      <c r="G542" s="649"/>
      <c r="H542" s="650"/>
      <c r="I542" s="542"/>
      <c r="J542" s="650"/>
      <c r="K542" s="650"/>
      <c r="L542" s="529"/>
      <c r="M542" s="543"/>
      <c r="N542" s="543"/>
      <c r="O542" s="651">
        <f t="shared" si="1192"/>
        <v>0</v>
      </c>
      <c r="P542" s="1090">
        <f t="shared" si="1193"/>
        <v>0</v>
      </c>
      <c r="Q542" s="641">
        <f t="shared" si="1171"/>
        <v>0</v>
      </c>
      <c r="R542" s="640">
        <v>1</v>
      </c>
      <c r="S542" s="640" t="str">
        <f t="shared" si="1172"/>
        <v>BUKU KAS UMUM</v>
      </c>
      <c r="T542" s="641">
        <f t="shared" si="1173"/>
        <v>0</v>
      </c>
      <c r="U542" s="641">
        <f t="shared" si="1174"/>
        <v>0</v>
      </c>
      <c r="V542" s="641">
        <f t="shared" si="1175"/>
        <v>0</v>
      </c>
      <c r="W542" s="1082">
        <f t="shared" si="1194"/>
        <v>0</v>
      </c>
      <c r="X542" s="641">
        <f t="shared" si="1176"/>
        <v>0</v>
      </c>
      <c r="Y542" s="640">
        <f t="shared" si="1195"/>
        <v>1</v>
      </c>
      <c r="Z542" s="640" t="str">
        <f t="shared" si="1177"/>
        <v>BUKU KAS UMUM</v>
      </c>
      <c r="AA542" s="1083">
        <f t="shared" si="1178"/>
        <v>0</v>
      </c>
      <c r="AB542" s="1055">
        <v>10</v>
      </c>
      <c r="AC542" s="1056" t="str">
        <f t="shared" si="1196"/>
        <v>BUKU PEMBANTU PAJAK UP &amp; LS</v>
      </c>
      <c r="AD542" s="1057">
        <f t="shared" si="1197"/>
        <v>0</v>
      </c>
      <c r="AE542" s="1057">
        <f t="shared" si="1198"/>
        <v>0</v>
      </c>
      <c r="AF542" s="1057">
        <f t="shared" si="1199"/>
        <v>0</v>
      </c>
      <c r="AG542" s="1057">
        <f t="shared" si="1200"/>
        <v>0</v>
      </c>
      <c r="AH542" s="1057">
        <f t="shared" si="1201"/>
        <v>0</v>
      </c>
      <c r="AI542" s="1058">
        <f t="shared" si="1160"/>
        <v>10</v>
      </c>
      <c r="AJ542" s="1058" t="str">
        <f t="shared" si="1202"/>
        <v>BUKU PEMBANTU PAJAK UP &amp; LS</v>
      </c>
      <c r="AK542" s="1059">
        <f t="shared" si="1179"/>
        <v>0</v>
      </c>
      <c r="AL542" s="1014">
        <v>2</v>
      </c>
      <c r="AM542" s="1015" t="str">
        <f t="shared" si="1203"/>
        <v>BUKU PEMBANTU KAS TUNAI</v>
      </c>
      <c r="AN542" s="1016">
        <f t="shared" si="1180"/>
        <v>0</v>
      </c>
      <c r="AO542" s="1015">
        <f t="shared" si="1161"/>
        <v>2</v>
      </c>
      <c r="AP542" s="1015" t="str">
        <f t="shared" si="1204"/>
        <v>BUKU PEMBANTU KAS TUNAI</v>
      </c>
      <c r="AQ542" s="1017">
        <f t="shared" si="1155"/>
        <v>0</v>
      </c>
      <c r="AR542" s="979">
        <v>3</v>
      </c>
      <c r="AS542" s="980" t="str">
        <f t="shared" si="1205"/>
        <v>BUKU PEMBANTU BANK</v>
      </c>
      <c r="AT542" s="981">
        <f t="shared" si="1181"/>
        <v>0</v>
      </c>
      <c r="AU542" s="981">
        <f t="shared" si="1182"/>
        <v>0</v>
      </c>
      <c r="AV542" s="982">
        <f t="shared" si="1206"/>
        <v>0</v>
      </c>
      <c r="AW542" s="983">
        <f t="shared" si="1162"/>
        <v>3</v>
      </c>
      <c r="AX542" s="980" t="str">
        <f t="shared" si="1207"/>
        <v>BUKU PEMBANTU BANK</v>
      </c>
      <c r="AY542" s="984">
        <f t="shared" si="1183"/>
        <v>0</v>
      </c>
      <c r="AZ542" s="702">
        <v>4</v>
      </c>
      <c r="BA542" s="649" t="str">
        <f t="shared" si="1208"/>
        <v>BUKU PEMBANTU BPP</v>
      </c>
      <c r="BB542" s="651">
        <f t="shared" si="1156"/>
        <v>0</v>
      </c>
      <c r="BC542" s="650">
        <f t="shared" si="1163"/>
        <v>4</v>
      </c>
      <c r="BD542" s="649" t="str">
        <f t="shared" si="1209"/>
        <v>BUKU PEMBANTU BPP</v>
      </c>
      <c r="BE542" s="709">
        <f t="shared" si="1157"/>
        <v>0</v>
      </c>
      <c r="BF542" s="944">
        <v>5</v>
      </c>
      <c r="BG542" s="945" t="str">
        <f t="shared" si="1210"/>
        <v>BUKU PEMBANTU UANG PERSEDIAAN</v>
      </c>
      <c r="BH542" s="946">
        <f t="shared" si="1184"/>
        <v>0</v>
      </c>
      <c r="BI542" s="945">
        <f t="shared" si="1164"/>
        <v>5</v>
      </c>
      <c r="BJ542" s="947" t="str">
        <f t="shared" si="1211"/>
        <v>BUKU PEMBANTU UANG PERSEDIAAN</v>
      </c>
      <c r="BK542" s="948">
        <f t="shared" si="1158"/>
        <v>0</v>
      </c>
      <c r="BL542" s="909">
        <v>6</v>
      </c>
      <c r="BM542" s="910" t="str">
        <f t="shared" si="1212"/>
        <v>BUKU PEMBANTU LS BENDAHARA</v>
      </c>
      <c r="BN542" s="911">
        <f t="shared" si="1185"/>
        <v>0</v>
      </c>
      <c r="BO542" s="910">
        <f t="shared" si="1165"/>
        <v>6</v>
      </c>
      <c r="BP542" s="912" t="str">
        <f t="shared" si="1213"/>
        <v>BUKU PEMBANTU LS BENDAHARA</v>
      </c>
      <c r="BQ542" s="913">
        <f t="shared" si="1186"/>
        <v>0</v>
      </c>
      <c r="BR542" s="702">
        <v>7</v>
      </c>
      <c r="BS542" s="650" t="str">
        <f t="shared" si="1214"/>
        <v>BUKU PEMBANTU UANG MUKA PERJADIN</v>
      </c>
      <c r="BT542" s="651">
        <f t="shared" si="1187"/>
        <v>0</v>
      </c>
      <c r="BU542" s="650">
        <f t="shared" si="1166"/>
        <v>7</v>
      </c>
      <c r="BV542" s="649" t="str">
        <f t="shared" si="1215"/>
        <v>BUKU PEMBANTU UANG MUKA PERJADIN</v>
      </c>
      <c r="BW542" s="709">
        <f t="shared" si="1188"/>
        <v>0</v>
      </c>
      <c r="BX542" s="873">
        <v>8</v>
      </c>
      <c r="BY542" s="874" t="str">
        <f t="shared" si="1216"/>
        <v>BUKU PEMBANTU PAJAK UP</v>
      </c>
      <c r="BZ542" s="875">
        <f t="shared" si="1154"/>
        <v>0</v>
      </c>
      <c r="CA542" s="876">
        <f t="shared" si="1167"/>
        <v>8</v>
      </c>
      <c r="CB542" s="874" t="str">
        <f t="shared" si="1217"/>
        <v>BUKU PEMBANTU PAJAK UP</v>
      </c>
      <c r="CC542" s="877">
        <f t="shared" si="1159"/>
        <v>0</v>
      </c>
      <c r="CD542" s="805">
        <v>9</v>
      </c>
      <c r="CE542" s="806" t="str">
        <f t="shared" si="1218"/>
        <v>BUKU PEMBANTU BUNGA REKENING</v>
      </c>
      <c r="CF542" s="807">
        <f t="shared" si="1189"/>
        <v>0</v>
      </c>
      <c r="CG542" s="806">
        <f t="shared" si="1168"/>
        <v>9</v>
      </c>
      <c r="CH542" s="806" t="str">
        <f t="shared" si="1219"/>
        <v>BUKU PEMBANTU BUNGA REKENING</v>
      </c>
      <c r="CI542" s="808">
        <f t="shared" si="1190"/>
        <v>0</v>
      </c>
      <c r="CJ542" s="835">
        <v>10</v>
      </c>
      <c r="CK542" s="836" t="str">
        <f t="shared" si="1220"/>
        <v>BUKU PEMBANTU PAJAK UP &amp; LS</v>
      </c>
      <c r="CL542" s="837">
        <f t="shared" si="1221"/>
        <v>0</v>
      </c>
      <c r="CM542" s="836">
        <f t="shared" si="1169"/>
        <v>10</v>
      </c>
      <c r="CN542" s="836" t="str">
        <f t="shared" si="1222"/>
        <v>BUKU PEMBANTU PAJAK UP &amp; LS</v>
      </c>
      <c r="CO542" s="838">
        <f t="shared" si="1223"/>
        <v>0</v>
      </c>
      <c r="CP542" s="786">
        <f t="shared" si="1224"/>
        <v>0</v>
      </c>
      <c r="CQ542" s="787">
        <f t="shared" si="1225"/>
        <v>0</v>
      </c>
      <c r="CR542" s="782">
        <f t="shared" si="1226"/>
        <v>0</v>
      </c>
      <c r="CS542" s="733">
        <v>11</v>
      </c>
      <c r="CT542" s="734" t="str">
        <f t="shared" si="1227"/>
        <v>BUKU PENGESAHAN BELANJA</v>
      </c>
      <c r="CU542" s="735">
        <f t="shared" si="1228"/>
        <v>0</v>
      </c>
      <c r="CV542" s="734">
        <f t="shared" si="1170"/>
        <v>11</v>
      </c>
      <c r="CW542" s="736" t="str">
        <f t="shared" si="1229"/>
        <v>BUKU PENGESAHAN BELANJA</v>
      </c>
      <c r="CX542" s="737">
        <f t="shared" si="1230"/>
        <v>0</v>
      </c>
      <c r="CY542" s="769">
        <v>12</v>
      </c>
      <c r="CZ542" s="770" t="str">
        <f t="shared" si="1191"/>
        <v>BUKU PENGEMBALIAN BELANJA</v>
      </c>
      <c r="DA542" s="771">
        <f t="shared" si="1153"/>
        <v>0</v>
      </c>
      <c r="DB542" s="770">
        <f t="shared" si="1152"/>
        <v>12</v>
      </c>
      <c r="DC542" s="770" t="str">
        <f t="shared" si="1231"/>
        <v>BUKU PENGEMBALIAN BELANJA</v>
      </c>
      <c r="DD542" s="772">
        <f t="shared" si="1232"/>
        <v>0</v>
      </c>
    </row>
    <row r="543" spans="2:108" ht="11.25" customHeight="1" x14ac:dyDescent="0.2">
      <c r="B543" s="63"/>
      <c r="C543" s="690"/>
      <c r="D543" s="540"/>
      <c r="E543" s="650"/>
      <c r="F543" s="541"/>
      <c r="G543" s="649"/>
      <c r="H543" s="650"/>
      <c r="I543" s="542"/>
      <c r="J543" s="650"/>
      <c r="K543" s="650"/>
      <c r="L543" s="529"/>
      <c r="M543" s="543"/>
      <c r="N543" s="543"/>
      <c r="O543" s="651">
        <f t="shared" si="1192"/>
        <v>0</v>
      </c>
      <c r="P543" s="1090">
        <f t="shared" si="1193"/>
        <v>0</v>
      </c>
      <c r="Q543" s="641">
        <f t="shared" si="1171"/>
        <v>0</v>
      </c>
      <c r="R543" s="640">
        <v>1</v>
      </c>
      <c r="S543" s="640" t="str">
        <f t="shared" si="1172"/>
        <v>BUKU KAS UMUM</v>
      </c>
      <c r="T543" s="641">
        <f t="shared" si="1173"/>
        <v>0</v>
      </c>
      <c r="U543" s="641">
        <f t="shared" si="1174"/>
        <v>0</v>
      </c>
      <c r="V543" s="641">
        <f t="shared" si="1175"/>
        <v>0</v>
      </c>
      <c r="W543" s="1082">
        <f t="shared" si="1194"/>
        <v>0</v>
      </c>
      <c r="X543" s="641">
        <f t="shared" si="1176"/>
        <v>0</v>
      </c>
      <c r="Y543" s="640">
        <f t="shared" si="1195"/>
        <v>1</v>
      </c>
      <c r="Z543" s="640" t="str">
        <f t="shared" si="1177"/>
        <v>BUKU KAS UMUM</v>
      </c>
      <c r="AA543" s="1083">
        <f t="shared" si="1178"/>
        <v>0</v>
      </c>
      <c r="AB543" s="1055">
        <v>10</v>
      </c>
      <c r="AC543" s="1056" t="str">
        <f t="shared" si="1196"/>
        <v>BUKU PEMBANTU PAJAK UP &amp; LS</v>
      </c>
      <c r="AD543" s="1057">
        <f t="shared" si="1197"/>
        <v>0</v>
      </c>
      <c r="AE543" s="1057">
        <f t="shared" si="1198"/>
        <v>0</v>
      </c>
      <c r="AF543" s="1057">
        <f t="shared" si="1199"/>
        <v>0</v>
      </c>
      <c r="AG543" s="1057">
        <f t="shared" si="1200"/>
        <v>0</v>
      </c>
      <c r="AH543" s="1057">
        <f t="shared" si="1201"/>
        <v>0</v>
      </c>
      <c r="AI543" s="1058">
        <f t="shared" si="1160"/>
        <v>10</v>
      </c>
      <c r="AJ543" s="1058" t="str">
        <f t="shared" si="1202"/>
        <v>BUKU PEMBANTU PAJAK UP &amp; LS</v>
      </c>
      <c r="AK543" s="1059">
        <f t="shared" si="1179"/>
        <v>0</v>
      </c>
      <c r="AL543" s="1014">
        <v>2</v>
      </c>
      <c r="AM543" s="1015" t="str">
        <f t="shared" si="1203"/>
        <v>BUKU PEMBANTU KAS TUNAI</v>
      </c>
      <c r="AN543" s="1016">
        <f t="shared" si="1180"/>
        <v>0</v>
      </c>
      <c r="AO543" s="1015">
        <f t="shared" si="1161"/>
        <v>2</v>
      </c>
      <c r="AP543" s="1015" t="str">
        <f t="shared" si="1204"/>
        <v>BUKU PEMBANTU KAS TUNAI</v>
      </c>
      <c r="AQ543" s="1017">
        <f t="shared" si="1155"/>
        <v>0</v>
      </c>
      <c r="AR543" s="979">
        <v>3</v>
      </c>
      <c r="AS543" s="980" t="str">
        <f t="shared" si="1205"/>
        <v>BUKU PEMBANTU BANK</v>
      </c>
      <c r="AT543" s="981">
        <f t="shared" si="1181"/>
        <v>0</v>
      </c>
      <c r="AU543" s="981">
        <f t="shared" si="1182"/>
        <v>0</v>
      </c>
      <c r="AV543" s="982">
        <f t="shared" si="1206"/>
        <v>0</v>
      </c>
      <c r="AW543" s="983">
        <f t="shared" si="1162"/>
        <v>3</v>
      </c>
      <c r="AX543" s="980" t="str">
        <f t="shared" si="1207"/>
        <v>BUKU PEMBANTU BANK</v>
      </c>
      <c r="AY543" s="984">
        <f t="shared" si="1183"/>
        <v>0</v>
      </c>
      <c r="AZ543" s="702">
        <v>4</v>
      </c>
      <c r="BA543" s="649" t="str">
        <f t="shared" si="1208"/>
        <v>BUKU PEMBANTU BPP</v>
      </c>
      <c r="BB543" s="651">
        <f t="shared" si="1156"/>
        <v>0</v>
      </c>
      <c r="BC543" s="650">
        <f t="shared" si="1163"/>
        <v>4</v>
      </c>
      <c r="BD543" s="649" t="str">
        <f t="shared" si="1209"/>
        <v>BUKU PEMBANTU BPP</v>
      </c>
      <c r="BE543" s="709">
        <f t="shared" si="1157"/>
        <v>0</v>
      </c>
      <c r="BF543" s="944">
        <v>5</v>
      </c>
      <c r="BG543" s="945" t="str">
        <f t="shared" si="1210"/>
        <v>BUKU PEMBANTU UANG PERSEDIAAN</v>
      </c>
      <c r="BH543" s="946">
        <f t="shared" si="1184"/>
        <v>0</v>
      </c>
      <c r="BI543" s="945">
        <f t="shared" si="1164"/>
        <v>5</v>
      </c>
      <c r="BJ543" s="947" t="str">
        <f t="shared" si="1211"/>
        <v>BUKU PEMBANTU UANG PERSEDIAAN</v>
      </c>
      <c r="BK543" s="948">
        <f t="shared" si="1158"/>
        <v>0</v>
      </c>
      <c r="BL543" s="909">
        <v>6</v>
      </c>
      <c r="BM543" s="910" t="str">
        <f t="shared" si="1212"/>
        <v>BUKU PEMBANTU LS BENDAHARA</v>
      </c>
      <c r="BN543" s="911">
        <f t="shared" si="1185"/>
        <v>0</v>
      </c>
      <c r="BO543" s="910">
        <f t="shared" si="1165"/>
        <v>6</v>
      </c>
      <c r="BP543" s="912" t="str">
        <f t="shared" si="1213"/>
        <v>BUKU PEMBANTU LS BENDAHARA</v>
      </c>
      <c r="BQ543" s="913">
        <f t="shared" si="1186"/>
        <v>0</v>
      </c>
      <c r="BR543" s="702">
        <v>7</v>
      </c>
      <c r="BS543" s="650" t="str">
        <f t="shared" si="1214"/>
        <v>BUKU PEMBANTU UANG MUKA PERJADIN</v>
      </c>
      <c r="BT543" s="651">
        <f t="shared" si="1187"/>
        <v>0</v>
      </c>
      <c r="BU543" s="650">
        <f t="shared" si="1166"/>
        <v>7</v>
      </c>
      <c r="BV543" s="649" t="str">
        <f t="shared" si="1215"/>
        <v>BUKU PEMBANTU UANG MUKA PERJADIN</v>
      </c>
      <c r="BW543" s="709">
        <f t="shared" si="1188"/>
        <v>0</v>
      </c>
      <c r="BX543" s="873">
        <v>8</v>
      </c>
      <c r="BY543" s="874" t="str">
        <f t="shared" si="1216"/>
        <v>BUKU PEMBANTU PAJAK UP</v>
      </c>
      <c r="BZ543" s="875">
        <f t="shared" si="1154"/>
        <v>0</v>
      </c>
      <c r="CA543" s="876">
        <f t="shared" si="1167"/>
        <v>8</v>
      </c>
      <c r="CB543" s="874" t="str">
        <f t="shared" si="1217"/>
        <v>BUKU PEMBANTU PAJAK UP</v>
      </c>
      <c r="CC543" s="877">
        <f t="shared" si="1159"/>
        <v>0</v>
      </c>
      <c r="CD543" s="805">
        <v>9</v>
      </c>
      <c r="CE543" s="806" t="str">
        <f t="shared" si="1218"/>
        <v>BUKU PEMBANTU BUNGA REKENING</v>
      </c>
      <c r="CF543" s="807">
        <f t="shared" si="1189"/>
        <v>0</v>
      </c>
      <c r="CG543" s="806">
        <f t="shared" si="1168"/>
        <v>9</v>
      </c>
      <c r="CH543" s="806" t="str">
        <f t="shared" si="1219"/>
        <v>BUKU PEMBANTU BUNGA REKENING</v>
      </c>
      <c r="CI543" s="808">
        <f t="shared" si="1190"/>
        <v>0</v>
      </c>
      <c r="CJ543" s="835">
        <v>10</v>
      </c>
      <c r="CK543" s="836" t="str">
        <f t="shared" si="1220"/>
        <v>BUKU PEMBANTU PAJAK UP &amp; LS</v>
      </c>
      <c r="CL543" s="837">
        <f t="shared" si="1221"/>
        <v>0</v>
      </c>
      <c r="CM543" s="836">
        <f t="shared" si="1169"/>
        <v>10</v>
      </c>
      <c r="CN543" s="836" t="str">
        <f t="shared" si="1222"/>
        <v>BUKU PEMBANTU PAJAK UP &amp; LS</v>
      </c>
      <c r="CO543" s="838">
        <f t="shared" si="1223"/>
        <v>0</v>
      </c>
      <c r="CP543" s="786">
        <f t="shared" si="1224"/>
        <v>0</v>
      </c>
      <c r="CQ543" s="787">
        <f t="shared" si="1225"/>
        <v>0</v>
      </c>
      <c r="CR543" s="782">
        <f t="shared" si="1226"/>
        <v>0</v>
      </c>
      <c r="CS543" s="733">
        <v>11</v>
      </c>
      <c r="CT543" s="734" t="str">
        <f t="shared" si="1227"/>
        <v>BUKU PENGESAHAN BELANJA</v>
      </c>
      <c r="CU543" s="735">
        <f t="shared" si="1228"/>
        <v>0</v>
      </c>
      <c r="CV543" s="734">
        <f t="shared" si="1170"/>
        <v>11</v>
      </c>
      <c r="CW543" s="736" t="str">
        <f t="shared" si="1229"/>
        <v>BUKU PENGESAHAN BELANJA</v>
      </c>
      <c r="CX543" s="737">
        <f t="shared" si="1230"/>
        <v>0</v>
      </c>
      <c r="CY543" s="769">
        <v>12</v>
      </c>
      <c r="CZ543" s="770" t="str">
        <f t="shared" si="1191"/>
        <v>BUKU PENGEMBALIAN BELANJA</v>
      </c>
      <c r="DA543" s="771">
        <f t="shared" si="1153"/>
        <v>0</v>
      </c>
      <c r="DB543" s="770">
        <f t="shared" si="1152"/>
        <v>12</v>
      </c>
      <c r="DC543" s="770" t="str">
        <f t="shared" si="1231"/>
        <v>BUKU PENGEMBALIAN BELANJA</v>
      </c>
      <c r="DD543" s="772">
        <f t="shared" si="1232"/>
        <v>0</v>
      </c>
    </row>
    <row r="544" spans="2:108" ht="11.25" customHeight="1" x14ac:dyDescent="0.2">
      <c r="B544" s="63"/>
      <c r="C544" s="690"/>
      <c r="D544" s="540"/>
      <c r="E544" s="650"/>
      <c r="F544" s="541"/>
      <c r="G544" s="649"/>
      <c r="H544" s="650"/>
      <c r="I544" s="542"/>
      <c r="J544" s="650"/>
      <c r="K544" s="650"/>
      <c r="L544" s="529"/>
      <c r="M544" s="543"/>
      <c r="N544" s="543"/>
      <c r="O544" s="651">
        <f t="shared" si="1192"/>
        <v>0</v>
      </c>
      <c r="P544" s="1090">
        <f t="shared" si="1193"/>
        <v>0</v>
      </c>
      <c r="Q544" s="641">
        <f t="shared" si="1171"/>
        <v>0</v>
      </c>
      <c r="R544" s="640">
        <v>1</v>
      </c>
      <c r="S544" s="640" t="str">
        <f t="shared" si="1172"/>
        <v>BUKU KAS UMUM</v>
      </c>
      <c r="T544" s="641">
        <f t="shared" si="1173"/>
        <v>0</v>
      </c>
      <c r="U544" s="641">
        <f t="shared" si="1174"/>
        <v>0</v>
      </c>
      <c r="V544" s="641">
        <f t="shared" si="1175"/>
        <v>0</v>
      </c>
      <c r="W544" s="1082">
        <f t="shared" si="1194"/>
        <v>0</v>
      </c>
      <c r="X544" s="641">
        <f t="shared" si="1176"/>
        <v>0</v>
      </c>
      <c r="Y544" s="640">
        <f t="shared" si="1195"/>
        <v>1</v>
      </c>
      <c r="Z544" s="640" t="str">
        <f t="shared" si="1177"/>
        <v>BUKU KAS UMUM</v>
      </c>
      <c r="AA544" s="1083">
        <f t="shared" si="1178"/>
        <v>0</v>
      </c>
      <c r="AB544" s="1055">
        <v>10</v>
      </c>
      <c r="AC544" s="1056" t="str">
        <f t="shared" si="1196"/>
        <v>BUKU PEMBANTU PAJAK UP &amp; LS</v>
      </c>
      <c r="AD544" s="1057">
        <f t="shared" si="1197"/>
        <v>0</v>
      </c>
      <c r="AE544" s="1057">
        <f t="shared" si="1198"/>
        <v>0</v>
      </c>
      <c r="AF544" s="1057">
        <f t="shared" si="1199"/>
        <v>0</v>
      </c>
      <c r="AG544" s="1057">
        <f t="shared" si="1200"/>
        <v>0</v>
      </c>
      <c r="AH544" s="1057">
        <f t="shared" si="1201"/>
        <v>0</v>
      </c>
      <c r="AI544" s="1058">
        <f t="shared" si="1160"/>
        <v>10</v>
      </c>
      <c r="AJ544" s="1058" t="str">
        <f t="shared" si="1202"/>
        <v>BUKU PEMBANTU PAJAK UP &amp; LS</v>
      </c>
      <c r="AK544" s="1059">
        <f t="shared" si="1179"/>
        <v>0</v>
      </c>
      <c r="AL544" s="1014">
        <v>2</v>
      </c>
      <c r="AM544" s="1015" t="str">
        <f t="shared" si="1203"/>
        <v>BUKU PEMBANTU KAS TUNAI</v>
      </c>
      <c r="AN544" s="1016">
        <f t="shared" si="1180"/>
        <v>0</v>
      </c>
      <c r="AO544" s="1015">
        <f t="shared" si="1161"/>
        <v>2</v>
      </c>
      <c r="AP544" s="1015" t="str">
        <f t="shared" si="1204"/>
        <v>BUKU PEMBANTU KAS TUNAI</v>
      </c>
      <c r="AQ544" s="1017">
        <f t="shared" si="1155"/>
        <v>0</v>
      </c>
      <c r="AR544" s="979">
        <v>3</v>
      </c>
      <c r="AS544" s="980" t="str">
        <f t="shared" si="1205"/>
        <v>BUKU PEMBANTU BANK</v>
      </c>
      <c r="AT544" s="981">
        <f t="shared" si="1181"/>
        <v>0</v>
      </c>
      <c r="AU544" s="981">
        <f t="shared" si="1182"/>
        <v>0</v>
      </c>
      <c r="AV544" s="982">
        <f t="shared" si="1206"/>
        <v>0</v>
      </c>
      <c r="AW544" s="983">
        <f t="shared" si="1162"/>
        <v>3</v>
      </c>
      <c r="AX544" s="980" t="str">
        <f t="shared" si="1207"/>
        <v>BUKU PEMBANTU BANK</v>
      </c>
      <c r="AY544" s="984">
        <f t="shared" si="1183"/>
        <v>0</v>
      </c>
      <c r="AZ544" s="702">
        <v>4</v>
      </c>
      <c r="BA544" s="649" t="str">
        <f t="shared" si="1208"/>
        <v>BUKU PEMBANTU BPP</v>
      </c>
      <c r="BB544" s="651">
        <f t="shared" si="1156"/>
        <v>0</v>
      </c>
      <c r="BC544" s="650">
        <f t="shared" si="1163"/>
        <v>4</v>
      </c>
      <c r="BD544" s="649" t="str">
        <f t="shared" si="1209"/>
        <v>BUKU PEMBANTU BPP</v>
      </c>
      <c r="BE544" s="709">
        <f t="shared" si="1157"/>
        <v>0</v>
      </c>
      <c r="BF544" s="944">
        <v>5</v>
      </c>
      <c r="BG544" s="945" t="str">
        <f t="shared" si="1210"/>
        <v>BUKU PEMBANTU UANG PERSEDIAAN</v>
      </c>
      <c r="BH544" s="946">
        <f t="shared" si="1184"/>
        <v>0</v>
      </c>
      <c r="BI544" s="945">
        <f t="shared" si="1164"/>
        <v>5</v>
      </c>
      <c r="BJ544" s="947" t="str">
        <f t="shared" si="1211"/>
        <v>BUKU PEMBANTU UANG PERSEDIAAN</v>
      </c>
      <c r="BK544" s="948">
        <f t="shared" si="1158"/>
        <v>0</v>
      </c>
      <c r="BL544" s="909">
        <v>6</v>
      </c>
      <c r="BM544" s="910" t="str">
        <f t="shared" si="1212"/>
        <v>BUKU PEMBANTU LS BENDAHARA</v>
      </c>
      <c r="BN544" s="911">
        <f t="shared" si="1185"/>
        <v>0</v>
      </c>
      <c r="BO544" s="910">
        <f t="shared" si="1165"/>
        <v>6</v>
      </c>
      <c r="BP544" s="912" t="str">
        <f t="shared" si="1213"/>
        <v>BUKU PEMBANTU LS BENDAHARA</v>
      </c>
      <c r="BQ544" s="913">
        <f t="shared" si="1186"/>
        <v>0</v>
      </c>
      <c r="BR544" s="702">
        <v>7</v>
      </c>
      <c r="BS544" s="650" t="str">
        <f t="shared" si="1214"/>
        <v>BUKU PEMBANTU UANG MUKA PERJADIN</v>
      </c>
      <c r="BT544" s="651">
        <f t="shared" si="1187"/>
        <v>0</v>
      </c>
      <c r="BU544" s="650">
        <f t="shared" si="1166"/>
        <v>7</v>
      </c>
      <c r="BV544" s="649" t="str">
        <f t="shared" si="1215"/>
        <v>BUKU PEMBANTU UANG MUKA PERJADIN</v>
      </c>
      <c r="BW544" s="709">
        <f t="shared" si="1188"/>
        <v>0</v>
      </c>
      <c r="BX544" s="873">
        <v>8</v>
      </c>
      <c r="BY544" s="874" t="str">
        <f t="shared" si="1216"/>
        <v>BUKU PEMBANTU PAJAK UP</v>
      </c>
      <c r="BZ544" s="875">
        <f t="shared" si="1154"/>
        <v>0</v>
      </c>
      <c r="CA544" s="876">
        <f t="shared" si="1167"/>
        <v>8</v>
      </c>
      <c r="CB544" s="874" t="str">
        <f t="shared" si="1217"/>
        <v>BUKU PEMBANTU PAJAK UP</v>
      </c>
      <c r="CC544" s="877">
        <f t="shared" si="1159"/>
        <v>0</v>
      </c>
      <c r="CD544" s="805">
        <v>9</v>
      </c>
      <c r="CE544" s="806" t="str">
        <f t="shared" si="1218"/>
        <v>BUKU PEMBANTU BUNGA REKENING</v>
      </c>
      <c r="CF544" s="807">
        <f t="shared" si="1189"/>
        <v>0</v>
      </c>
      <c r="CG544" s="806">
        <f t="shared" si="1168"/>
        <v>9</v>
      </c>
      <c r="CH544" s="806" t="str">
        <f t="shared" si="1219"/>
        <v>BUKU PEMBANTU BUNGA REKENING</v>
      </c>
      <c r="CI544" s="808">
        <f t="shared" si="1190"/>
        <v>0</v>
      </c>
      <c r="CJ544" s="835">
        <v>10</v>
      </c>
      <c r="CK544" s="836" t="str">
        <f t="shared" si="1220"/>
        <v>BUKU PEMBANTU PAJAK UP &amp; LS</v>
      </c>
      <c r="CL544" s="837">
        <f t="shared" si="1221"/>
        <v>0</v>
      </c>
      <c r="CM544" s="836">
        <f t="shared" si="1169"/>
        <v>10</v>
      </c>
      <c r="CN544" s="836" t="str">
        <f t="shared" si="1222"/>
        <v>BUKU PEMBANTU PAJAK UP &amp; LS</v>
      </c>
      <c r="CO544" s="838">
        <f t="shared" si="1223"/>
        <v>0</v>
      </c>
      <c r="CP544" s="786">
        <f t="shared" si="1224"/>
        <v>0</v>
      </c>
      <c r="CQ544" s="787">
        <f t="shared" si="1225"/>
        <v>0</v>
      </c>
      <c r="CR544" s="782">
        <f t="shared" si="1226"/>
        <v>0</v>
      </c>
      <c r="CS544" s="733">
        <v>11</v>
      </c>
      <c r="CT544" s="734" t="str">
        <f t="shared" si="1227"/>
        <v>BUKU PENGESAHAN BELANJA</v>
      </c>
      <c r="CU544" s="735">
        <f t="shared" si="1228"/>
        <v>0</v>
      </c>
      <c r="CV544" s="734">
        <f t="shared" si="1170"/>
        <v>11</v>
      </c>
      <c r="CW544" s="736" t="str">
        <f t="shared" si="1229"/>
        <v>BUKU PENGESAHAN BELANJA</v>
      </c>
      <c r="CX544" s="737">
        <f t="shared" si="1230"/>
        <v>0</v>
      </c>
      <c r="CY544" s="769">
        <v>12</v>
      </c>
      <c r="CZ544" s="770" t="str">
        <f t="shared" si="1191"/>
        <v>BUKU PENGEMBALIAN BELANJA</v>
      </c>
      <c r="DA544" s="771">
        <f t="shared" si="1153"/>
        <v>0</v>
      </c>
      <c r="DB544" s="770">
        <f t="shared" si="1152"/>
        <v>12</v>
      </c>
      <c r="DC544" s="770" t="str">
        <f t="shared" si="1231"/>
        <v>BUKU PENGEMBALIAN BELANJA</v>
      </c>
      <c r="DD544" s="772">
        <f t="shared" si="1232"/>
        <v>0</v>
      </c>
    </row>
    <row r="545" spans="2:108" ht="11.25" customHeight="1" x14ac:dyDescent="0.2">
      <c r="B545" s="63"/>
      <c r="C545" s="690"/>
      <c r="D545" s="540"/>
      <c r="E545" s="650"/>
      <c r="F545" s="541"/>
      <c r="G545" s="649"/>
      <c r="H545" s="650"/>
      <c r="I545" s="542"/>
      <c r="J545" s="650"/>
      <c r="K545" s="650"/>
      <c r="L545" s="529"/>
      <c r="M545" s="543"/>
      <c r="N545" s="543"/>
      <c r="O545" s="651">
        <f t="shared" si="1192"/>
        <v>0</v>
      </c>
      <c r="P545" s="1090">
        <f t="shared" si="1193"/>
        <v>0</v>
      </c>
      <c r="Q545" s="641">
        <f t="shared" si="1171"/>
        <v>0</v>
      </c>
      <c r="R545" s="640">
        <v>1</v>
      </c>
      <c r="S545" s="640" t="str">
        <f t="shared" si="1172"/>
        <v>BUKU KAS UMUM</v>
      </c>
      <c r="T545" s="641">
        <f t="shared" si="1173"/>
        <v>0</v>
      </c>
      <c r="U545" s="641">
        <f t="shared" si="1174"/>
        <v>0</v>
      </c>
      <c r="V545" s="641">
        <f t="shared" si="1175"/>
        <v>0</v>
      </c>
      <c r="W545" s="1082">
        <f t="shared" si="1194"/>
        <v>0</v>
      </c>
      <c r="X545" s="641">
        <f t="shared" si="1176"/>
        <v>0</v>
      </c>
      <c r="Y545" s="640">
        <f t="shared" si="1195"/>
        <v>1</v>
      </c>
      <c r="Z545" s="640" t="str">
        <f t="shared" si="1177"/>
        <v>BUKU KAS UMUM</v>
      </c>
      <c r="AA545" s="1083">
        <f t="shared" si="1178"/>
        <v>0</v>
      </c>
      <c r="AB545" s="1055">
        <v>10</v>
      </c>
      <c r="AC545" s="1056" t="str">
        <f t="shared" si="1196"/>
        <v>BUKU PEMBANTU PAJAK UP &amp; LS</v>
      </c>
      <c r="AD545" s="1057">
        <f t="shared" si="1197"/>
        <v>0</v>
      </c>
      <c r="AE545" s="1057">
        <f t="shared" si="1198"/>
        <v>0</v>
      </c>
      <c r="AF545" s="1057">
        <f t="shared" si="1199"/>
        <v>0</v>
      </c>
      <c r="AG545" s="1057">
        <f t="shared" si="1200"/>
        <v>0</v>
      </c>
      <c r="AH545" s="1057">
        <f t="shared" si="1201"/>
        <v>0</v>
      </c>
      <c r="AI545" s="1058">
        <f t="shared" si="1160"/>
        <v>10</v>
      </c>
      <c r="AJ545" s="1058" t="str">
        <f t="shared" si="1202"/>
        <v>BUKU PEMBANTU PAJAK UP &amp; LS</v>
      </c>
      <c r="AK545" s="1059">
        <f t="shared" si="1179"/>
        <v>0</v>
      </c>
      <c r="AL545" s="1014">
        <v>2</v>
      </c>
      <c r="AM545" s="1015" t="str">
        <f t="shared" si="1203"/>
        <v>BUKU PEMBANTU KAS TUNAI</v>
      </c>
      <c r="AN545" s="1016">
        <f t="shared" si="1180"/>
        <v>0</v>
      </c>
      <c r="AO545" s="1015">
        <f t="shared" si="1161"/>
        <v>2</v>
      </c>
      <c r="AP545" s="1015" t="str">
        <f t="shared" si="1204"/>
        <v>BUKU PEMBANTU KAS TUNAI</v>
      </c>
      <c r="AQ545" s="1017">
        <f t="shared" si="1155"/>
        <v>0</v>
      </c>
      <c r="AR545" s="979">
        <v>3</v>
      </c>
      <c r="AS545" s="980" t="str">
        <f t="shared" si="1205"/>
        <v>BUKU PEMBANTU BANK</v>
      </c>
      <c r="AT545" s="981">
        <f t="shared" si="1181"/>
        <v>0</v>
      </c>
      <c r="AU545" s="981">
        <f t="shared" si="1182"/>
        <v>0</v>
      </c>
      <c r="AV545" s="982">
        <f t="shared" si="1206"/>
        <v>0</v>
      </c>
      <c r="AW545" s="983">
        <f t="shared" si="1162"/>
        <v>3</v>
      </c>
      <c r="AX545" s="980" t="str">
        <f t="shared" si="1207"/>
        <v>BUKU PEMBANTU BANK</v>
      </c>
      <c r="AY545" s="984">
        <f t="shared" si="1183"/>
        <v>0</v>
      </c>
      <c r="AZ545" s="702">
        <v>4</v>
      </c>
      <c r="BA545" s="649" t="str">
        <f t="shared" si="1208"/>
        <v>BUKU PEMBANTU BPP</v>
      </c>
      <c r="BB545" s="651">
        <f t="shared" si="1156"/>
        <v>0</v>
      </c>
      <c r="BC545" s="650">
        <f t="shared" si="1163"/>
        <v>4</v>
      </c>
      <c r="BD545" s="649" t="str">
        <f t="shared" si="1209"/>
        <v>BUKU PEMBANTU BPP</v>
      </c>
      <c r="BE545" s="709">
        <f t="shared" si="1157"/>
        <v>0</v>
      </c>
      <c r="BF545" s="944">
        <v>5</v>
      </c>
      <c r="BG545" s="945" t="str">
        <f t="shared" si="1210"/>
        <v>BUKU PEMBANTU UANG PERSEDIAAN</v>
      </c>
      <c r="BH545" s="946">
        <f t="shared" si="1184"/>
        <v>0</v>
      </c>
      <c r="BI545" s="945">
        <f t="shared" si="1164"/>
        <v>5</v>
      </c>
      <c r="BJ545" s="947" t="str">
        <f t="shared" si="1211"/>
        <v>BUKU PEMBANTU UANG PERSEDIAAN</v>
      </c>
      <c r="BK545" s="948">
        <f t="shared" si="1158"/>
        <v>0</v>
      </c>
      <c r="BL545" s="909">
        <v>6</v>
      </c>
      <c r="BM545" s="910" t="str">
        <f t="shared" si="1212"/>
        <v>BUKU PEMBANTU LS BENDAHARA</v>
      </c>
      <c r="BN545" s="911">
        <f t="shared" si="1185"/>
        <v>0</v>
      </c>
      <c r="BO545" s="910">
        <f t="shared" si="1165"/>
        <v>6</v>
      </c>
      <c r="BP545" s="912" t="str">
        <f t="shared" si="1213"/>
        <v>BUKU PEMBANTU LS BENDAHARA</v>
      </c>
      <c r="BQ545" s="913">
        <f t="shared" si="1186"/>
        <v>0</v>
      </c>
      <c r="BR545" s="702">
        <v>7</v>
      </c>
      <c r="BS545" s="650" t="str">
        <f t="shared" si="1214"/>
        <v>BUKU PEMBANTU UANG MUKA PERJADIN</v>
      </c>
      <c r="BT545" s="651">
        <f t="shared" si="1187"/>
        <v>0</v>
      </c>
      <c r="BU545" s="650">
        <f t="shared" si="1166"/>
        <v>7</v>
      </c>
      <c r="BV545" s="649" t="str">
        <f t="shared" si="1215"/>
        <v>BUKU PEMBANTU UANG MUKA PERJADIN</v>
      </c>
      <c r="BW545" s="709">
        <f t="shared" si="1188"/>
        <v>0</v>
      </c>
      <c r="BX545" s="873">
        <v>8</v>
      </c>
      <c r="BY545" s="874" t="str">
        <f t="shared" si="1216"/>
        <v>BUKU PEMBANTU PAJAK UP</v>
      </c>
      <c r="BZ545" s="875">
        <f t="shared" si="1154"/>
        <v>0</v>
      </c>
      <c r="CA545" s="876">
        <f t="shared" si="1167"/>
        <v>8</v>
      </c>
      <c r="CB545" s="874" t="str">
        <f t="shared" si="1217"/>
        <v>BUKU PEMBANTU PAJAK UP</v>
      </c>
      <c r="CC545" s="877">
        <f t="shared" si="1159"/>
        <v>0</v>
      </c>
      <c r="CD545" s="805">
        <v>9</v>
      </c>
      <c r="CE545" s="806" t="str">
        <f t="shared" si="1218"/>
        <v>BUKU PEMBANTU BUNGA REKENING</v>
      </c>
      <c r="CF545" s="807">
        <f t="shared" si="1189"/>
        <v>0</v>
      </c>
      <c r="CG545" s="806">
        <f t="shared" si="1168"/>
        <v>9</v>
      </c>
      <c r="CH545" s="806" t="str">
        <f t="shared" si="1219"/>
        <v>BUKU PEMBANTU BUNGA REKENING</v>
      </c>
      <c r="CI545" s="808">
        <f t="shared" si="1190"/>
        <v>0</v>
      </c>
      <c r="CJ545" s="835">
        <v>10</v>
      </c>
      <c r="CK545" s="836" t="str">
        <f t="shared" si="1220"/>
        <v>BUKU PEMBANTU PAJAK UP &amp; LS</v>
      </c>
      <c r="CL545" s="837">
        <f t="shared" si="1221"/>
        <v>0</v>
      </c>
      <c r="CM545" s="836">
        <f t="shared" si="1169"/>
        <v>10</v>
      </c>
      <c r="CN545" s="836" t="str">
        <f t="shared" si="1222"/>
        <v>BUKU PEMBANTU PAJAK UP &amp; LS</v>
      </c>
      <c r="CO545" s="838">
        <f t="shared" si="1223"/>
        <v>0</v>
      </c>
      <c r="CP545" s="786">
        <f t="shared" si="1224"/>
        <v>0</v>
      </c>
      <c r="CQ545" s="787">
        <f t="shared" si="1225"/>
        <v>0</v>
      </c>
      <c r="CR545" s="782">
        <f t="shared" si="1226"/>
        <v>0</v>
      </c>
      <c r="CS545" s="733">
        <v>11</v>
      </c>
      <c r="CT545" s="734" t="str">
        <f t="shared" si="1227"/>
        <v>BUKU PENGESAHAN BELANJA</v>
      </c>
      <c r="CU545" s="735">
        <f t="shared" si="1228"/>
        <v>0</v>
      </c>
      <c r="CV545" s="734">
        <f t="shared" si="1170"/>
        <v>11</v>
      </c>
      <c r="CW545" s="736" t="str">
        <f t="shared" si="1229"/>
        <v>BUKU PENGESAHAN BELANJA</v>
      </c>
      <c r="CX545" s="737">
        <f t="shared" si="1230"/>
        <v>0</v>
      </c>
      <c r="CY545" s="769">
        <v>12</v>
      </c>
      <c r="CZ545" s="770" t="str">
        <f t="shared" si="1191"/>
        <v>BUKU PENGEMBALIAN BELANJA</v>
      </c>
      <c r="DA545" s="771">
        <f t="shared" si="1153"/>
        <v>0</v>
      </c>
      <c r="DB545" s="770">
        <f t="shared" si="1152"/>
        <v>12</v>
      </c>
      <c r="DC545" s="770" t="str">
        <f t="shared" si="1231"/>
        <v>BUKU PENGEMBALIAN BELANJA</v>
      </c>
      <c r="DD545" s="772">
        <f t="shared" si="1232"/>
        <v>0</v>
      </c>
    </row>
    <row r="546" spans="2:108" ht="11.25" customHeight="1" x14ac:dyDescent="0.2">
      <c r="B546" s="63"/>
      <c r="C546" s="690"/>
      <c r="D546" s="540"/>
      <c r="E546" s="650"/>
      <c r="F546" s="541"/>
      <c r="G546" s="649"/>
      <c r="H546" s="650"/>
      <c r="I546" s="542"/>
      <c r="J546" s="650"/>
      <c r="K546" s="650"/>
      <c r="L546" s="529"/>
      <c r="M546" s="543"/>
      <c r="N546" s="543"/>
      <c r="O546" s="651">
        <f t="shared" si="1192"/>
        <v>0</v>
      </c>
      <c r="P546" s="1090">
        <f t="shared" si="1193"/>
        <v>0</v>
      </c>
      <c r="Q546" s="641">
        <f t="shared" si="1171"/>
        <v>0</v>
      </c>
      <c r="R546" s="640">
        <v>1</v>
      </c>
      <c r="S546" s="640" t="str">
        <f t="shared" si="1172"/>
        <v>BUKU KAS UMUM</v>
      </c>
      <c r="T546" s="641">
        <f t="shared" si="1173"/>
        <v>0</v>
      </c>
      <c r="U546" s="641">
        <f t="shared" si="1174"/>
        <v>0</v>
      </c>
      <c r="V546" s="641">
        <f t="shared" si="1175"/>
        <v>0</v>
      </c>
      <c r="W546" s="1082">
        <f t="shared" si="1194"/>
        <v>0</v>
      </c>
      <c r="X546" s="641">
        <f t="shared" si="1176"/>
        <v>0</v>
      </c>
      <c r="Y546" s="640">
        <f t="shared" si="1195"/>
        <v>1</v>
      </c>
      <c r="Z546" s="640" t="str">
        <f t="shared" si="1177"/>
        <v>BUKU KAS UMUM</v>
      </c>
      <c r="AA546" s="1083">
        <f t="shared" si="1178"/>
        <v>0</v>
      </c>
      <c r="AB546" s="1055">
        <v>10</v>
      </c>
      <c r="AC546" s="1056" t="str">
        <f t="shared" si="1196"/>
        <v>BUKU PEMBANTU PAJAK UP &amp; LS</v>
      </c>
      <c r="AD546" s="1057">
        <f t="shared" si="1197"/>
        <v>0</v>
      </c>
      <c r="AE546" s="1057">
        <f t="shared" si="1198"/>
        <v>0</v>
      </c>
      <c r="AF546" s="1057">
        <f t="shared" si="1199"/>
        <v>0</v>
      </c>
      <c r="AG546" s="1057">
        <f t="shared" si="1200"/>
        <v>0</v>
      </c>
      <c r="AH546" s="1057">
        <f t="shared" si="1201"/>
        <v>0</v>
      </c>
      <c r="AI546" s="1058">
        <f t="shared" si="1160"/>
        <v>10</v>
      </c>
      <c r="AJ546" s="1058" t="str">
        <f t="shared" si="1202"/>
        <v>BUKU PEMBANTU PAJAK UP &amp; LS</v>
      </c>
      <c r="AK546" s="1059">
        <f t="shared" si="1179"/>
        <v>0</v>
      </c>
      <c r="AL546" s="1014">
        <v>2</v>
      </c>
      <c r="AM546" s="1015" t="str">
        <f t="shared" si="1203"/>
        <v>BUKU PEMBANTU KAS TUNAI</v>
      </c>
      <c r="AN546" s="1016">
        <f t="shared" si="1180"/>
        <v>0</v>
      </c>
      <c r="AO546" s="1015">
        <f t="shared" si="1161"/>
        <v>2</v>
      </c>
      <c r="AP546" s="1015" t="str">
        <f t="shared" si="1204"/>
        <v>BUKU PEMBANTU KAS TUNAI</v>
      </c>
      <c r="AQ546" s="1017">
        <f t="shared" si="1155"/>
        <v>0</v>
      </c>
      <c r="AR546" s="979">
        <v>3</v>
      </c>
      <c r="AS546" s="980" t="str">
        <f t="shared" si="1205"/>
        <v>BUKU PEMBANTU BANK</v>
      </c>
      <c r="AT546" s="981">
        <f t="shared" si="1181"/>
        <v>0</v>
      </c>
      <c r="AU546" s="981">
        <f t="shared" si="1182"/>
        <v>0</v>
      </c>
      <c r="AV546" s="982">
        <f t="shared" si="1206"/>
        <v>0</v>
      </c>
      <c r="AW546" s="983">
        <f t="shared" si="1162"/>
        <v>3</v>
      </c>
      <c r="AX546" s="980" t="str">
        <f t="shared" si="1207"/>
        <v>BUKU PEMBANTU BANK</v>
      </c>
      <c r="AY546" s="984">
        <f t="shared" si="1183"/>
        <v>0</v>
      </c>
      <c r="AZ546" s="702">
        <v>4</v>
      </c>
      <c r="BA546" s="649" t="str">
        <f t="shared" si="1208"/>
        <v>BUKU PEMBANTU BPP</v>
      </c>
      <c r="BB546" s="651">
        <f t="shared" si="1156"/>
        <v>0</v>
      </c>
      <c r="BC546" s="650">
        <f t="shared" si="1163"/>
        <v>4</v>
      </c>
      <c r="BD546" s="649" t="str">
        <f t="shared" si="1209"/>
        <v>BUKU PEMBANTU BPP</v>
      </c>
      <c r="BE546" s="709">
        <f t="shared" si="1157"/>
        <v>0</v>
      </c>
      <c r="BF546" s="944">
        <v>5</v>
      </c>
      <c r="BG546" s="945" t="str">
        <f t="shared" si="1210"/>
        <v>BUKU PEMBANTU UANG PERSEDIAAN</v>
      </c>
      <c r="BH546" s="946">
        <f t="shared" si="1184"/>
        <v>0</v>
      </c>
      <c r="BI546" s="945">
        <f t="shared" si="1164"/>
        <v>5</v>
      </c>
      <c r="BJ546" s="947" t="str">
        <f t="shared" si="1211"/>
        <v>BUKU PEMBANTU UANG PERSEDIAAN</v>
      </c>
      <c r="BK546" s="948">
        <f t="shared" si="1158"/>
        <v>0</v>
      </c>
      <c r="BL546" s="909">
        <v>6</v>
      </c>
      <c r="BM546" s="910" t="str">
        <f t="shared" si="1212"/>
        <v>BUKU PEMBANTU LS BENDAHARA</v>
      </c>
      <c r="BN546" s="911">
        <f t="shared" si="1185"/>
        <v>0</v>
      </c>
      <c r="BO546" s="910">
        <f t="shared" si="1165"/>
        <v>6</v>
      </c>
      <c r="BP546" s="912" t="str">
        <f t="shared" si="1213"/>
        <v>BUKU PEMBANTU LS BENDAHARA</v>
      </c>
      <c r="BQ546" s="913">
        <f t="shared" si="1186"/>
        <v>0</v>
      </c>
      <c r="BR546" s="702">
        <v>7</v>
      </c>
      <c r="BS546" s="650" t="str">
        <f t="shared" si="1214"/>
        <v>BUKU PEMBANTU UANG MUKA PERJADIN</v>
      </c>
      <c r="BT546" s="651">
        <f t="shared" si="1187"/>
        <v>0</v>
      </c>
      <c r="BU546" s="650">
        <f t="shared" si="1166"/>
        <v>7</v>
      </c>
      <c r="BV546" s="649" t="str">
        <f t="shared" si="1215"/>
        <v>BUKU PEMBANTU UANG MUKA PERJADIN</v>
      </c>
      <c r="BW546" s="709">
        <f t="shared" si="1188"/>
        <v>0</v>
      </c>
      <c r="BX546" s="873">
        <v>8</v>
      </c>
      <c r="BY546" s="874" t="str">
        <f t="shared" si="1216"/>
        <v>BUKU PEMBANTU PAJAK UP</v>
      </c>
      <c r="BZ546" s="875">
        <f t="shared" si="1154"/>
        <v>0</v>
      </c>
      <c r="CA546" s="876">
        <f t="shared" si="1167"/>
        <v>8</v>
      </c>
      <c r="CB546" s="874" t="str">
        <f t="shared" si="1217"/>
        <v>BUKU PEMBANTU PAJAK UP</v>
      </c>
      <c r="CC546" s="877">
        <f t="shared" si="1159"/>
        <v>0</v>
      </c>
      <c r="CD546" s="805">
        <v>9</v>
      </c>
      <c r="CE546" s="806" t="str">
        <f t="shared" si="1218"/>
        <v>BUKU PEMBANTU BUNGA REKENING</v>
      </c>
      <c r="CF546" s="807">
        <f t="shared" si="1189"/>
        <v>0</v>
      </c>
      <c r="CG546" s="806">
        <f t="shared" si="1168"/>
        <v>9</v>
      </c>
      <c r="CH546" s="806" t="str">
        <f t="shared" si="1219"/>
        <v>BUKU PEMBANTU BUNGA REKENING</v>
      </c>
      <c r="CI546" s="808">
        <f t="shared" si="1190"/>
        <v>0</v>
      </c>
      <c r="CJ546" s="835">
        <v>10</v>
      </c>
      <c r="CK546" s="836" t="str">
        <f t="shared" si="1220"/>
        <v>BUKU PEMBANTU PAJAK UP &amp; LS</v>
      </c>
      <c r="CL546" s="837">
        <f t="shared" si="1221"/>
        <v>0</v>
      </c>
      <c r="CM546" s="836">
        <f t="shared" si="1169"/>
        <v>10</v>
      </c>
      <c r="CN546" s="836" t="str">
        <f t="shared" si="1222"/>
        <v>BUKU PEMBANTU PAJAK UP &amp; LS</v>
      </c>
      <c r="CO546" s="838">
        <f t="shared" si="1223"/>
        <v>0</v>
      </c>
      <c r="CP546" s="786">
        <f t="shared" si="1224"/>
        <v>0</v>
      </c>
      <c r="CQ546" s="787">
        <f t="shared" si="1225"/>
        <v>0</v>
      </c>
      <c r="CR546" s="782">
        <f t="shared" si="1226"/>
        <v>0</v>
      </c>
      <c r="CS546" s="733">
        <v>11</v>
      </c>
      <c r="CT546" s="734" t="str">
        <f t="shared" si="1227"/>
        <v>BUKU PENGESAHAN BELANJA</v>
      </c>
      <c r="CU546" s="735">
        <f t="shared" si="1228"/>
        <v>0</v>
      </c>
      <c r="CV546" s="734">
        <f t="shared" si="1170"/>
        <v>11</v>
      </c>
      <c r="CW546" s="736" t="str">
        <f t="shared" si="1229"/>
        <v>BUKU PENGESAHAN BELANJA</v>
      </c>
      <c r="CX546" s="737">
        <f t="shared" si="1230"/>
        <v>0</v>
      </c>
      <c r="CY546" s="769">
        <v>12</v>
      </c>
      <c r="CZ546" s="770" t="str">
        <f t="shared" si="1191"/>
        <v>BUKU PENGEMBALIAN BELANJA</v>
      </c>
      <c r="DA546" s="771">
        <f t="shared" si="1153"/>
        <v>0</v>
      </c>
      <c r="DB546" s="770">
        <f t="shared" si="1152"/>
        <v>12</v>
      </c>
      <c r="DC546" s="770" t="str">
        <f t="shared" si="1231"/>
        <v>BUKU PENGEMBALIAN BELANJA</v>
      </c>
      <c r="DD546" s="772">
        <f t="shared" si="1232"/>
        <v>0</v>
      </c>
    </row>
    <row r="547" spans="2:108" ht="11.25" customHeight="1" x14ac:dyDescent="0.2">
      <c r="B547" s="63"/>
      <c r="C547" s="690"/>
      <c r="D547" s="540"/>
      <c r="E547" s="650"/>
      <c r="F547" s="541"/>
      <c r="G547" s="649"/>
      <c r="H547" s="650"/>
      <c r="I547" s="542"/>
      <c r="J547" s="650"/>
      <c r="K547" s="650"/>
      <c r="L547" s="529"/>
      <c r="M547" s="543"/>
      <c r="N547" s="543"/>
      <c r="O547" s="651">
        <f t="shared" si="1192"/>
        <v>0</v>
      </c>
      <c r="P547" s="1090">
        <f t="shared" si="1193"/>
        <v>0</v>
      </c>
      <c r="Q547" s="641">
        <f t="shared" si="1171"/>
        <v>0</v>
      </c>
      <c r="R547" s="640">
        <v>1</v>
      </c>
      <c r="S547" s="640" t="str">
        <f t="shared" si="1172"/>
        <v>BUKU KAS UMUM</v>
      </c>
      <c r="T547" s="641">
        <f t="shared" si="1173"/>
        <v>0</v>
      </c>
      <c r="U547" s="641">
        <f t="shared" si="1174"/>
        <v>0</v>
      </c>
      <c r="V547" s="641">
        <f t="shared" si="1175"/>
        <v>0</v>
      </c>
      <c r="W547" s="1082">
        <f t="shared" si="1194"/>
        <v>0</v>
      </c>
      <c r="X547" s="641">
        <f t="shared" si="1176"/>
        <v>0</v>
      </c>
      <c r="Y547" s="640">
        <f t="shared" si="1195"/>
        <v>1</v>
      </c>
      <c r="Z547" s="640" t="str">
        <f t="shared" si="1177"/>
        <v>BUKU KAS UMUM</v>
      </c>
      <c r="AA547" s="1083">
        <f t="shared" si="1178"/>
        <v>0</v>
      </c>
      <c r="AB547" s="1055">
        <v>10</v>
      </c>
      <c r="AC547" s="1056" t="str">
        <f t="shared" si="1196"/>
        <v>BUKU PEMBANTU PAJAK UP &amp; LS</v>
      </c>
      <c r="AD547" s="1057">
        <f t="shared" si="1197"/>
        <v>0</v>
      </c>
      <c r="AE547" s="1057">
        <f t="shared" si="1198"/>
        <v>0</v>
      </c>
      <c r="AF547" s="1057">
        <f t="shared" si="1199"/>
        <v>0</v>
      </c>
      <c r="AG547" s="1057">
        <f t="shared" si="1200"/>
        <v>0</v>
      </c>
      <c r="AH547" s="1057">
        <f t="shared" si="1201"/>
        <v>0</v>
      </c>
      <c r="AI547" s="1058">
        <f t="shared" si="1160"/>
        <v>10</v>
      </c>
      <c r="AJ547" s="1058" t="str">
        <f t="shared" si="1202"/>
        <v>BUKU PEMBANTU PAJAK UP &amp; LS</v>
      </c>
      <c r="AK547" s="1059">
        <f t="shared" si="1179"/>
        <v>0</v>
      </c>
      <c r="AL547" s="1014">
        <v>2</v>
      </c>
      <c r="AM547" s="1015" t="str">
        <f t="shared" si="1203"/>
        <v>BUKU PEMBANTU KAS TUNAI</v>
      </c>
      <c r="AN547" s="1016">
        <f t="shared" si="1180"/>
        <v>0</v>
      </c>
      <c r="AO547" s="1015">
        <f t="shared" si="1161"/>
        <v>2</v>
      </c>
      <c r="AP547" s="1015" t="str">
        <f t="shared" si="1204"/>
        <v>BUKU PEMBANTU KAS TUNAI</v>
      </c>
      <c r="AQ547" s="1017">
        <f t="shared" si="1155"/>
        <v>0</v>
      </c>
      <c r="AR547" s="979">
        <v>3</v>
      </c>
      <c r="AS547" s="980" t="str">
        <f t="shared" si="1205"/>
        <v>BUKU PEMBANTU BANK</v>
      </c>
      <c r="AT547" s="981">
        <f t="shared" si="1181"/>
        <v>0</v>
      </c>
      <c r="AU547" s="981">
        <f t="shared" si="1182"/>
        <v>0</v>
      </c>
      <c r="AV547" s="982">
        <f t="shared" si="1206"/>
        <v>0</v>
      </c>
      <c r="AW547" s="983">
        <f t="shared" si="1162"/>
        <v>3</v>
      </c>
      <c r="AX547" s="980" t="str">
        <f t="shared" si="1207"/>
        <v>BUKU PEMBANTU BANK</v>
      </c>
      <c r="AY547" s="984">
        <f t="shared" si="1183"/>
        <v>0</v>
      </c>
      <c r="AZ547" s="702">
        <v>4</v>
      </c>
      <c r="BA547" s="649" t="str">
        <f t="shared" si="1208"/>
        <v>BUKU PEMBANTU BPP</v>
      </c>
      <c r="BB547" s="651">
        <f t="shared" si="1156"/>
        <v>0</v>
      </c>
      <c r="BC547" s="650">
        <f t="shared" si="1163"/>
        <v>4</v>
      </c>
      <c r="BD547" s="649" t="str">
        <f t="shared" si="1209"/>
        <v>BUKU PEMBANTU BPP</v>
      </c>
      <c r="BE547" s="709">
        <f t="shared" si="1157"/>
        <v>0</v>
      </c>
      <c r="BF547" s="944">
        <v>5</v>
      </c>
      <c r="BG547" s="945" t="str">
        <f t="shared" si="1210"/>
        <v>BUKU PEMBANTU UANG PERSEDIAAN</v>
      </c>
      <c r="BH547" s="946">
        <f t="shared" si="1184"/>
        <v>0</v>
      </c>
      <c r="BI547" s="945">
        <f t="shared" si="1164"/>
        <v>5</v>
      </c>
      <c r="BJ547" s="947" t="str">
        <f t="shared" si="1211"/>
        <v>BUKU PEMBANTU UANG PERSEDIAAN</v>
      </c>
      <c r="BK547" s="948">
        <f t="shared" si="1158"/>
        <v>0</v>
      </c>
      <c r="BL547" s="909">
        <v>6</v>
      </c>
      <c r="BM547" s="910" t="str">
        <f t="shared" si="1212"/>
        <v>BUKU PEMBANTU LS BENDAHARA</v>
      </c>
      <c r="BN547" s="911">
        <f t="shared" si="1185"/>
        <v>0</v>
      </c>
      <c r="BO547" s="910">
        <f t="shared" si="1165"/>
        <v>6</v>
      </c>
      <c r="BP547" s="912" t="str">
        <f t="shared" si="1213"/>
        <v>BUKU PEMBANTU LS BENDAHARA</v>
      </c>
      <c r="BQ547" s="913">
        <f t="shared" si="1186"/>
        <v>0</v>
      </c>
      <c r="BR547" s="702">
        <v>7</v>
      </c>
      <c r="BS547" s="650" t="str">
        <f t="shared" si="1214"/>
        <v>BUKU PEMBANTU UANG MUKA PERJADIN</v>
      </c>
      <c r="BT547" s="651">
        <f t="shared" si="1187"/>
        <v>0</v>
      </c>
      <c r="BU547" s="650">
        <f t="shared" si="1166"/>
        <v>7</v>
      </c>
      <c r="BV547" s="649" t="str">
        <f t="shared" si="1215"/>
        <v>BUKU PEMBANTU UANG MUKA PERJADIN</v>
      </c>
      <c r="BW547" s="709">
        <f t="shared" si="1188"/>
        <v>0</v>
      </c>
      <c r="BX547" s="873">
        <v>8</v>
      </c>
      <c r="BY547" s="874" t="str">
        <f t="shared" si="1216"/>
        <v>BUKU PEMBANTU PAJAK UP</v>
      </c>
      <c r="BZ547" s="875">
        <f t="shared" si="1154"/>
        <v>0</v>
      </c>
      <c r="CA547" s="876">
        <f t="shared" si="1167"/>
        <v>8</v>
      </c>
      <c r="CB547" s="874" t="str">
        <f t="shared" si="1217"/>
        <v>BUKU PEMBANTU PAJAK UP</v>
      </c>
      <c r="CC547" s="877">
        <f t="shared" si="1159"/>
        <v>0</v>
      </c>
      <c r="CD547" s="805">
        <v>9</v>
      </c>
      <c r="CE547" s="806" t="str">
        <f t="shared" si="1218"/>
        <v>BUKU PEMBANTU BUNGA REKENING</v>
      </c>
      <c r="CF547" s="807">
        <f t="shared" si="1189"/>
        <v>0</v>
      </c>
      <c r="CG547" s="806">
        <f t="shared" si="1168"/>
        <v>9</v>
      </c>
      <c r="CH547" s="806" t="str">
        <f t="shared" si="1219"/>
        <v>BUKU PEMBANTU BUNGA REKENING</v>
      </c>
      <c r="CI547" s="808">
        <f t="shared" si="1190"/>
        <v>0</v>
      </c>
      <c r="CJ547" s="835">
        <v>10</v>
      </c>
      <c r="CK547" s="836" t="str">
        <f t="shared" si="1220"/>
        <v>BUKU PEMBANTU PAJAK UP &amp; LS</v>
      </c>
      <c r="CL547" s="837">
        <f t="shared" si="1221"/>
        <v>0</v>
      </c>
      <c r="CM547" s="836">
        <f t="shared" si="1169"/>
        <v>10</v>
      </c>
      <c r="CN547" s="836" t="str">
        <f t="shared" si="1222"/>
        <v>BUKU PEMBANTU PAJAK UP &amp; LS</v>
      </c>
      <c r="CO547" s="838">
        <f t="shared" si="1223"/>
        <v>0</v>
      </c>
      <c r="CP547" s="786">
        <f t="shared" si="1224"/>
        <v>0</v>
      </c>
      <c r="CQ547" s="787">
        <f t="shared" si="1225"/>
        <v>0</v>
      </c>
      <c r="CR547" s="782">
        <f t="shared" si="1226"/>
        <v>0</v>
      </c>
      <c r="CS547" s="733">
        <v>11</v>
      </c>
      <c r="CT547" s="734" t="str">
        <f t="shared" si="1227"/>
        <v>BUKU PENGESAHAN BELANJA</v>
      </c>
      <c r="CU547" s="735">
        <f t="shared" si="1228"/>
        <v>0</v>
      </c>
      <c r="CV547" s="734">
        <f t="shared" si="1170"/>
        <v>11</v>
      </c>
      <c r="CW547" s="736" t="str">
        <f t="shared" si="1229"/>
        <v>BUKU PENGESAHAN BELANJA</v>
      </c>
      <c r="CX547" s="737">
        <f t="shared" si="1230"/>
        <v>0</v>
      </c>
      <c r="CY547" s="769">
        <v>12</v>
      </c>
      <c r="CZ547" s="770" t="str">
        <f t="shared" si="1191"/>
        <v>BUKU PENGEMBALIAN BELANJA</v>
      </c>
      <c r="DA547" s="771">
        <f t="shared" si="1153"/>
        <v>0</v>
      </c>
      <c r="DB547" s="770">
        <f t="shared" ref="DB547:DB557" si="1233">CY547</f>
        <v>12</v>
      </c>
      <c r="DC547" s="770" t="str">
        <f t="shared" si="1231"/>
        <v>BUKU PENGEMBALIAN BELANJA</v>
      </c>
      <c r="DD547" s="772">
        <f t="shared" si="1232"/>
        <v>0</v>
      </c>
    </row>
    <row r="548" spans="2:108" ht="11.25" customHeight="1" x14ac:dyDescent="0.2">
      <c r="B548" s="63"/>
      <c r="C548" s="690"/>
      <c r="D548" s="540"/>
      <c r="E548" s="650"/>
      <c r="F548" s="541"/>
      <c r="G548" s="649"/>
      <c r="H548" s="650"/>
      <c r="I548" s="542"/>
      <c r="J548" s="650"/>
      <c r="K548" s="650"/>
      <c r="L548" s="529"/>
      <c r="M548" s="543"/>
      <c r="N548" s="543"/>
      <c r="O548" s="651">
        <f t="shared" si="1192"/>
        <v>0</v>
      </c>
      <c r="P548" s="1090">
        <f t="shared" si="1193"/>
        <v>0</v>
      </c>
      <c r="Q548" s="641">
        <f t="shared" si="1171"/>
        <v>0</v>
      </c>
      <c r="R548" s="640">
        <v>1</v>
      </c>
      <c r="S548" s="640" t="str">
        <f t="shared" si="1172"/>
        <v>BUKU KAS UMUM</v>
      </c>
      <c r="T548" s="641">
        <f t="shared" si="1173"/>
        <v>0</v>
      </c>
      <c r="U548" s="641">
        <f t="shared" si="1174"/>
        <v>0</v>
      </c>
      <c r="V548" s="641">
        <f t="shared" si="1175"/>
        <v>0</v>
      </c>
      <c r="W548" s="1082">
        <f t="shared" si="1194"/>
        <v>0</v>
      </c>
      <c r="X548" s="641">
        <f t="shared" si="1176"/>
        <v>0</v>
      </c>
      <c r="Y548" s="640">
        <f t="shared" si="1195"/>
        <v>1</v>
      </c>
      <c r="Z548" s="640" t="str">
        <f t="shared" si="1177"/>
        <v>BUKU KAS UMUM</v>
      </c>
      <c r="AA548" s="1083">
        <f t="shared" si="1178"/>
        <v>0</v>
      </c>
      <c r="AB548" s="1055">
        <v>10</v>
      </c>
      <c r="AC548" s="1056" t="str">
        <f t="shared" si="1196"/>
        <v>BUKU PEMBANTU PAJAK UP &amp; LS</v>
      </c>
      <c r="AD548" s="1057">
        <f t="shared" si="1197"/>
        <v>0</v>
      </c>
      <c r="AE548" s="1057">
        <f t="shared" si="1198"/>
        <v>0</v>
      </c>
      <c r="AF548" s="1057">
        <f t="shared" si="1199"/>
        <v>0</v>
      </c>
      <c r="AG548" s="1057">
        <f t="shared" si="1200"/>
        <v>0</v>
      </c>
      <c r="AH548" s="1057">
        <f t="shared" si="1201"/>
        <v>0</v>
      </c>
      <c r="AI548" s="1058">
        <f t="shared" si="1160"/>
        <v>10</v>
      </c>
      <c r="AJ548" s="1058" t="str">
        <f t="shared" si="1202"/>
        <v>BUKU PEMBANTU PAJAK UP &amp; LS</v>
      </c>
      <c r="AK548" s="1059">
        <f t="shared" si="1179"/>
        <v>0</v>
      </c>
      <c r="AL548" s="1014">
        <v>2</v>
      </c>
      <c r="AM548" s="1015" t="str">
        <f t="shared" si="1203"/>
        <v>BUKU PEMBANTU KAS TUNAI</v>
      </c>
      <c r="AN548" s="1016">
        <f t="shared" si="1180"/>
        <v>0</v>
      </c>
      <c r="AO548" s="1015">
        <f t="shared" si="1161"/>
        <v>2</v>
      </c>
      <c r="AP548" s="1015" t="str">
        <f t="shared" si="1204"/>
        <v>BUKU PEMBANTU KAS TUNAI</v>
      </c>
      <c r="AQ548" s="1017">
        <f t="shared" si="1155"/>
        <v>0</v>
      </c>
      <c r="AR548" s="979">
        <v>3</v>
      </c>
      <c r="AS548" s="980" t="str">
        <f t="shared" si="1205"/>
        <v>BUKU PEMBANTU BANK</v>
      </c>
      <c r="AT548" s="981">
        <f t="shared" si="1181"/>
        <v>0</v>
      </c>
      <c r="AU548" s="981">
        <f t="shared" si="1182"/>
        <v>0</v>
      </c>
      <c r="AV548" s="982">
        <f t="shared" si="1206"/>
        <v>0</v>
      </c>
      <c r="AW548" s="983">
        <f t="shared" si="1162"/>
        <v>3</v>
      </c>
      <c r="AX548" s="980" t="str">
        <f t="shared" si="1207"/>
        <v>BUKU PEMBANTU BANK</v>
      </c>
      <c r="AY548" s="984">
        <f t="shared" si="1183"/>
        <v>0</v>
      </c>
      <c r="AZ548" s="702">
        <v>4</v>
      </c>
      <c r="BA548" s="649" t="str">
        <f t="shared" si="1208"/>
        <v>BUKU PEMBANTU BPP</v>
      </c>
      <c r="BB548" s="651">
        <f t="shared" si="1156"/>
        <v>0</v>
      </c>
      <c r="BC548" s="650">
        <f t="shared" si="1163"/>
        <v>4</v>
      </c>
      <c r="BD548" s="649" t="str">
        <f t="shared" si="1209"/>
        <v>BUKU PEMBANTU BPP</v>
      </c>
      <c r="BE548" s="709">
        <f t="shared" si="1157"/>
        <v>0</v>
      </c>
      <c r="BF548" s="944">
        <v>5</v>
      </c>
      <c r="BG548" s="945" t="str">
        <f t="shared" si="1210"/>
        <v>BUKU PEMBANTU UANG PERSEDIAAN</v>
      </c>
      <c r="BH548" s="946">
        <f t="shared" si="1184"/>
        <v>0</v>
      </c>
      <c r="BI548" s="945">
        <f t="shared" si="1164"/>
        <v>5</v>
      </c>
      <c r="BJ548" s="947" t="str">
        <f t="shared" si="1211"/>
        <v>BUKU PEMBANTU UANG PERSEDIAAN</v>
      </c>
      <c r="BK548" s="948">
        <f t="shared" si="1158"/>
        <v>0</v>
      </c>
      <c r="BL548" s="909">
        <v>6</v>
      </c>
      <c r="BM548" s="910" t="str">
        <f t="shared" si="1212"/>
        <v>BUKU PEMBANTU LS BENDAHARA</v>
      </c>
      <c r="BN548" s="911">
        <f t="shared" si="1185"/>
        <v>0</v>
      </c>
      <c r="BO548" s="910">
        <f t="shared" si="1165"/>
        <v>6</v>
      </c>
      <c r="BP548" s="912" t="str">
        <f t="shared" si="1213"/>
        <v>BUKU PEMBANTU LS BENDAHARA</v>
      </c>
      <c r="BQ548" s="913">
        <f t="shared" si="1186"/>
        <v>0</v>
      </c>
      <c r="BR548" s="702">
        <v>7</v>
      </c>
      <c r="BS548" s="650" t="str">
        <f t="shared" si="1214"/>
        <v>BUKU PEMBANTU UANG MUKA PERJADIN</v>
      </c>
      <c r="BT548" s="651">
        <f t="shared" si="1187"/>
        <v>0</v>
      </c>
      <c r="BU548" s="650">
        <f t="shared" si="1166"/>
        <v>7</v>
      </c>
      <c r="BV548" s="649" t="str">
        <f t="shared" si="1215"/>
        <v>BUKU PEMBANTU UANG MUKA PERJADIN</v>
      </c>
      <c r="BW548" s="709">
        <f t="shared" si="1188"/>
        <v>0</v>
      </c>
      <c r="BX548" s="873">
        <v>8</v>
      </c>
      <c r="BY548" s="874" t="str">
        <f t="shared" si="1216"/>
        <v>BUKU PEMBANTU PAJAK UP</v>
      </c>
      <c r="BZ548" s="875">
        <f t="shared" si="1154"/>
        <v>0</v>
      </c>
      <c r="CA548" s="876">
        <f t="shared" si="1167"/>
        <v>8</v>
      </c>
      <c r="CB548" s="874" t="str">
        <f t="shared" si="1217"/>
        <v>BUKU PEMBANTU PAJAK UP</v>
      </c>
      <c r="CC548" s="877">
        <f t="shared" si="1159"/>
        <v>0</v>
      </c>
      <c r="CD548" s="805">
        <v>9</v>
      </c>
      <c r="CE548" s="806" t="str">
        <f t="shared" si="1218"/>
        <v>BUKU PEMBANTU BUNGA REKENING</v>
      </c>
      <c r="CF548" s="807">
        <f t="shared" si="1189"/>
        <v>0</v>
      </c>
      <c r="CG548" s="806">
        <f t="shared" si="1168"/>
        <v>9</v>
      </c>
      <c r="CH548" s="806" t="str">
        <f t="shared" si="1219"/>
        <v>BUKU PEMBANTU BUNGA REKENING</v>
      </c>
      <c r="CI548" s="808">
        <f t="shared" si="1190"/>
        <v>0</v>
      </c>
      <c r="CJ548" s="835">
        <v>10</v>
      </c>
      <c r="CK548" s="836" t="str">
        <f t="shared" si="1220"/>
        <v>BUKU PEMBANTU PAJAK UP &amp; LS</v>
      </c>
      <c r="CL548" s="837">
        <f t="shared" si="1221"/>
        <v>0</v>
      </c>
      <c r="CM548" s="836">
        <f t="shared" si="1169"/>
        <v>10</v>
      </c>
      <c r="CN548" s="836" t="str">
        <f t="shared" si="1222"/>
        <v>BUKU PEMBANTU PAJAK UP &amp; LS</v>
      </c>
      <c r="CO548" s="838">
        <f t="shared" si="1223"/>
        <v>0</v>
      </c>
      <c r="CP548" s="786">
        <f t="shared" si="1224"/>
        <v>0</v>
      </c>
      <c r="CQ548" s="787">
        <f t="shared" si="1225"/>
        <v>0</v>
      </c>
      <c r="CR548" s="782">
        <f t="shared" si="1226"/>
        <v>0</v>
      </c>
      <c r="CS548" s="733">
        <v>11</v>
      </c>
      <c r="CT548" s="734" t="str">
        <f t="shared" si="1227"/>
        <v>BUKU PENGESAHAN BELANJA</v>
      </c>
      <c r="CU548" s="735">
        <f t="shared" si="1228"/>
        <v>0</v>
      </c>
      <c r="CV548" s="734">
        <f t="shared" si="1170"/>
        <v>11</v>
      </c>
      <c r="CW548" s="736" t="str">
        <f t="shared" si="1229"/>
        <v>BUKU PENGESAHAN BELANJA</v>
      </c>
      <c r="CX548" s="737">
        <f t="shared" si="1230"/>
        <v>0</v>
      </c>
      <c r="CY548" s="769">
        <v>12</v>
      </c>
      <c r="CZ548" s="770" t="str">
        <f t="shared" si="1191"/>
        <v>BUKU PENGEMBALIAN BELANJA</v>
      </c>
      <c r="DA548" s="771">
        <f t="shared" si="1153"/>
        <v>0</v>
      </c>
      <c r="DB548" s="770">
        <f t="shared" si="1233"/>
        <v>12</v>
      </c>
      <c r="DC548" s="770" t="str">
        <f t="shared" si="1231"/>
        <v>BUKU PENGEMBALIAN BELANJA</v>
      </c>
      <c r="DD548" s="772">
        <f t="shared" si="1232"/>
        <v>0</v>
      </c>
    </row>
    <row r="549" spans="2:108" ht="11.25" customHeight="1" x14ac:dyDescent="0.2">
      <c r="B549" s="63"/>
      <c r="C549" s="690"/>
      <c r="D549" s="540"/>
      <c r="E549" s="650"/>
      <c r="F549" s="541"/>
      <c r="G549" s="649"/>
      <c r="H549" s="650"/>
      <c r="I549" s="542"/>
      <c r="J549" s="650"/>
      <c r="K549" s="650"/>
      <c r="L549" s="529"/>
      <c r="M549" s="543"/>
      <c r="N549" s="543"/>
      <c r="O549" s="651">
        <f t="shared" si="1192"/>
        <v>0</v>
      </c>
      <c r="P549" s="1090">
        <f t="shared" si="1193"/>
        <v>0</v>
      </c>
      <c r="Q549" s="641">
        <f t="shared" si="1171"/>
        <v>0</v>
      </c>
      <c r="R549" s="640">
        <v>1</v>
      </c>
      <c r="S549" s="640" t="str">
        <f t="shared" si="1172"/>
        <v>BUKU KAS UMUM</v>
      </c>
      <c r="T549" s="641">
        <f t="shared" si="1173"/>
        <v>0</v>
      </c>
      <c r="U549" s="641">
        <f t="shared" si="1174"/>
        <v>0</v>
      </c>
      <c r="V549" s="641">
        <f t="shared" si="1175"/>
        <v>0</v>
      </c>
      <c r="W549" s="1082">
        <f t="shared" si="1194"/>
        <v>0</v>
      </c>
      <c r="X549" s="641">
        <f t="shared" si="1176"/>
        <v>0</v>
      </c>
      <c r="Y549" s="640">
        <f t="shared" si="1195"/>
        <v>1</v>
      </c>
      <c r="Z549" s="640" t="str">
        <f t="shared" si="1177"/>
        <v>BUKU KAS UMUM</v>
      </c>
      <c r="AA549" s="1083">
        <f t="shared" si="1178"/>
        <v>0</v>
      </c>
      <c r="AB549" s="1055">
        <v>10</v>
      </c>
      <c r="AC549" s="1056" t="str">
        <f t="shared" si="1196"/>
        <v>BUKU PEMBANTU PAJAK UP &amp; LS</v>
      </c>
      <c r="AD549" s="1057">
        <f t="shared" si="1197"/>
        <v>0</v>
      </c>
      <c r="AE549" s="1057">
        <f t="shared" si="1198"/>
        <v>0</v>
      </c>
      <c r="AF549" s="1057">
        <f t="shared" si="1199"/>
        <v>0</v>
      </c>
      <c r="AG549" s="1057">
        <f t="shared" si="1200"/>
        <v>0</v>
      </c>
      <c r="AH549" s="1057">
        <f t="shared" si="1201"/>
        <v>0</v>
      </c>
      <c r="AI549" s="1058">
        <f t="shared" si="1160"/>
        <v>10</v>
      </c>
      <c r="AJ549" s="1058" t="str">
        <f t="shared" si="1202"/>
        <v>BUKU PEMBANTU PAJAK UP &amp; LS</v>
      </c>
      <c r="AK549" s="1059">
        <f t="shared" si="1179"/>
        <v>0</v>
      </c>
      <c r="AL549" s="1014">
        <v>2</v>
      </c>
      <c r="AM549" s="1015" t="str">
        <f t="shared" si="1203"/>
        <v>BUKU PEMBANTU KAS TUNAI</v>
      </c>
      <c r="AN549" s="1016">
        <f t="shared" si="1180"/>
        <v>0</v>
      </c>
      <c r="AO549" s="1015">
        <f t="shared" si="1161"/>
        <v>2</v>
      </c>
      <c r="AP549" s="1015" t="str">
        <f t="shared" si="1204"/>
        <v>BUKU PEMBANTU KAS TUNAI</v>
      </c>
      <c r="AQ549" s="1017">
        <f t="shared" si="1155"/>
        <v>0</v>
      </c>
      <c r="AR549" s="979">
        <v>3</v>
      </c>
      <c r="AS549" s="980" t="str">
        <f t="shared" si="1205"/>
        <v>BUKU PEMBANTU BANK</v>
      </c>
      <c r="AT549" s="981">
        <f t="shared" si="1181"/>
        <v>0</v>
      </c>
      <c r="AU549" s="981">
        <f t="shared" si="1182"/>
        <v>0</v>
      </c>
      <c r="AV549" s="982">
        <f t="shared" si="1206"/>
        <v>0</v>
      </c>
      <c r="AW549" s="983">
        <f t="shared" si="1162"/>
        <v>3</v>
      </c>
      <c r="AX549" s="980" t="str">
        <f t="shared" si="1207"/>
        <v>BUKU PEMBANTU BANK</v>
      </c>
      <c r="AY549" s="984">
        <f t="shared" si="1183"/>
        <v>0</v>
      </c>
      <c r="AZ549" s="702">
        <v>4</v>
      </c>
      <c r="BA549" s="649" t="str">
        <f t="shared" si="1208"/>
        <v>BUKU PEMBANTU BPP</v>
      </c>
      <c r="BB549" s="651">
        <f t="shared" si="1156"/>
        <v>0</v>
      </c>
      <c r="BC549" s="650">
        <f t="shared" si="1163"/>
        <v>4</v>
      </c>
      <c r="BD549" s="649" t="str">
        <f t="shared" si="1209"/>
        <v>BUKU PEMBANTU BPP</v>
      </c>
      <c r="BE549" s="709">
        <f t="shared" si="1157"/>
        <v>0</v>
      </c>
      <c r="BF549" s="944">
        <v>5</v>
      </c>
      <c r="BG549" s="945" t="str">
        <f t="shared" si="1210"/>
        <v>BUKU PEMBANTU UANG PERSEDIAAN</v>
      </c>
      <c r="BH549" s="946">
        <f t="shared" si="1184"/>
        <v>0</v>
      </c>
      <c r="BI549" s="945">
        <f t="shared" si="1164"/>
        <v>5</v>
      </c>
      <c r="BJ549" s="947" t="str">
        <f t="shared" si="1211"/>
        <v>BUKU PEMBANTU UANG PERSEDIAAN</v>
      </c>
      <c r="BK549" s="948">
        <f t="shared" si="1158"/>
        <v>0</v>
      </c>
      <c r="BL549" s="909">
        <v>6</v>
      </c>
      <c r="BM549" s="910" t="str">
        <f t="shared" si="1212"/>
        <v>BUKU PEMBANTU LS BENDAHARA</v>
      </c>
      <c r="BN549" s="911">
        <f t="shared" si="1185"/>
        <v>0</v>
      </c>
      <c r="BO549" s="910">
        <f t="shared" si="1165"/>
        <v>6</v>
      </c>
      <c r="BP549" s="912" t="str">
        <f t="shared" si="1213"/>
        <v>BUKU PEMBANTU LS BENDAHARA</v>
      </c>
      <c r="BQ549" s="913">
        <f t="shared" si="1186"/>
        <v>0</v>
      </c>
      <c r="BR549" s="702">
        <v>7</v>
      </c>
      <c r="BS549" s="650" t="str">
        <f t="shared" si="1214"/>
        <v>BUKU PEMBANTU UANG MUKA PERJADIN</v>
      </c>
      <c r="BT549" s="651">
        <f t="shared" si="1187"/>
        <v>0</v>
      </c>
      <c r="BU549" s="650">
        <f t="shared" si="1166"/>
        <v>7</v>
      </c>
      <c r="BV549" s="649" t="str">
        <f t="shared" si="1215"/>
        <v>BUKU PEMBANTU UANG MUKA PERJADIN</v>
      </c>
      <c r="BW549" s="709">
        <f t="shared" si="1188"/>
        <v>0</v>
      </c>
      <c r="BX549" s="873">
        <v>8</v>
      </c>
      <c r="BY549" s="874" t="str">
        <f t="shared" si="1216"/>
        <v>BUKU PEMBANTU PAJAK UP</v>
      </c>
      <c r="BZ549" s="875">
        <f t="shared" si="1154"/>
        <v>0</v>
      </c>
      <c r="CA549" s="876">
        <f t="shared" si="1167"/>
        <v>8</v>
      </c>
      <c r="CB549" s="874" t="str">
        <f t="shared" si="1217"/>
        <v>BUKU PEMBANTU PAJAK UP</v>
      </c>
      <c r="CC549" s="877">
        <f t="shared" si="1159"/>
        <v>0</v>
      </c>
      <c r="CD549" s="805">
        <v>9</v>
      </c>
      <c r="CE549" s="806" t="str">
        <f t="shared" si="1218"/>
        <v>BUKU PEMBANTU BUNGA REKENING</v>
      </c>
      <c r="CF549" s="807">
        <f t="shared" si="1189"/>
        <v>0</v>
      </c>
      <c r="CG549" s="806">
        <f t="shared" si="1168"/>
        <v>9</v>
      </c>
      <c r="CH549" s="806" t="str">
        <f t="shared" si="1219"/>
        <v>BUKU PEMBANTU BUNGA REKENING</v>
      </c>
      <c r="CI549" s="808">
        <f t="shared" si="1190"/>
        <v>0</v>
      </c>
      <c r="CJ549" s="835">
        <v>10</v>
      </c>
      <c r="CK549" s="836" t="str">
        <f t="shared" si="1220"/>
        <v>BUKU PEMBANTU PAJAK UP &amp; LS</v>
      </c>
      <c r="CL549" s="837">
        <f t="shared" si="1221"/>
        <v>0</v>
      </c>
      <c r="CM549" s="836">
        <f t="shared" si="1169"/>
        <v>10</v>
      </c>
      <c r="CN549" s="836" t="str">
        <f t="shared" si="1222"/>
        <v>BUKU PEMBANTU PAJAK UP &amp; LS</v>
      </c>
      <c r="CO549" s="838">
        <f t="shared" si="1223"/>
        <v>0</v>
      </c>
      <c r="CP549" s="786">
        <f t="shared" si="1224"/>
        <v>0</v>
      </c>
      <c r="CQ549" s="787">
        <f t="shared" si="1225"/>
        <v>0</v>
      </c>
      <c r="CR549" s="782">
        <f t="shared" si="1226"/>
        <v>0</v>
      </c>
      <c r="CS549" s="733">
        <v>11</v>
      </c>
      <c r="CT549" s="734" t="str">
        <f t="shared" si="1227"/>
        <v>BUKU PENGESAHAN BELANJA</v>
      </c>
      <c r="CU549" s="735">
        <f t="shared" si="1228"/>
        <v>0</v>
      </c>
      <c r="CV549" s="734">
        <f t="shared" si="1170"/>
        <v>11</v>
      </c>
      <c r="CW549" s="736" t="str">
        <f t="shared" si="1229"/>
        <v>BUKU PENGESAHAN BELANJA</v>
      </c>
      <c r="CX549" s="737">
        <f t="shared" si="1230"/>
        <v>0</v>
      </c>
      <c r="CY549" s="769">
        <v>12</v>
      </c>
      <c r="CZ549" s="770" t="str">
        <f t="shared" si="1191"/>
        <v>BUKU PENGEMBALIAN BELANJA</v>
      </c>
      <c r="DA549" s="771">
        <f t="shared" si="1153"/>
        <v>0</v>
      </c>
      <c r="DB549" s="770">
        <f t="shared" si="1233"/>
        <v>12</v>
      </c>
      <c r="DC549" s="770" t="str">
        <f t="shared" si="1231"/>
        <v>BUKU PENGEMBALIAN BELANJA</v>
      </c>
      <c r="DD549" s="772">
        <f t="shared" si="1232"/>
        <v>0</v>
      </c>
    </row>
    <row r="550" spans="2:108" ht="11.25" customHeight="1" x14ac:dyDescent="0.2">
      <c r="B550" s="63"/>
      <c r="C550" s="690"/>
      <c r="D550" s="540"/>
      <c r="E550" s="650"/>
      <c r="F550" s="541"/>
      <c r="G550" s="649"/>
      <c r="H550" s="650"/>
      <c r="I550" s="542"/>
      <c r="J550" s="650"/>
      <c r="K550" s="650"/>
      <c r="L550" s="529"/>
      <c r="M550" s="543"/>
      <c r="N550" s="543"/>
      <c r="O550" s="651">
        <f t="shared" si="1192"/>
        <v>0</v>
      </c>
      <c r="P550" s="1090">
        <f t="shared" si="1193"/>
        <v>0</v>
      </c>
      <c r="Q550" s="641">
        <f t="shared" si="1171"/>
        <v>0</v>
      </c>
      <c r="R550" s="640">
        <v>1</v>
      </c>
      <c r="S550" s="640" t="str">
        <f t="shared" si="1172"/>
        <v>BUKU KAS UMUM</v>
      </c>
      <c r="T550" s="641">
        <f t="shared" si="1173"/>
        <v>0</v>
      </c>
      <c r="U550" s="641">
        <f t="shared" si="1174"/>
        <v>0</v>
      </c>
      <c r="V550" s="641">
        <f t="shared" si="1175"/>
        <v>0</v>
      </c>
      <c r="W550" s="1082">
        <f t="shared" si="1194"/>
        <v>0</v>
      </c>
      <c r="X550" s="641">
        <f t="shared" si="1176"/>
        <v>0</v>
      </c>
      <c r="Y550" s="640">
        <f t="shared" si="1195"/>
        <v>1</v>
      </c>
      <c r="Z550" s="640" t="str">
        <f t="shared" si="1177"/>
        <v>BUKU KAS UMUM</v>
      </c>
      <c r="AA550" s="1083">
        <f t="shared" si="1178"/>
        <v>0</v>
      </c>
      <c r="AB550" s="1055">
        <v>10</v>
      </c>
      <c r="AC550" s="1056" t="str">
        <f t="shared" si="1196"/>
        <v>BUKU PEMBANTU PAJAK UP &amp; LS</v>
      </c>
      <c r="AD550" s="1057">
        <f t="shared" si="1197"/>
        <v>0</v>
      </c>
      <c r="AE550" s="1057">
        <f t="shared" si="1198"/>
        <v>0</v>
      </c>
      <c r="AF550" s="1057">
        <f t="shared" si="1199"/>
        <v>0</v>
      </c>
      <c r="AG550" s="1057">
        <f t="shared" si="1200"/>
        <v>0</v>
      </c>
      <c r="AH550" s="1057">
        <f t="shared" si="1201"/>
        <v>0</v>
      </c>
      <c r="AI550" s="1058">
        <f t="shared" si="1160"/>
        <v>10</v>
      </c>
      <c r="AJ550" s="1058" t="str">
        <f t="shared" si="1202"/>
        <v>BUKU PEMBANTU PAJAK UP &amp; LS</v>
      </c>
      <c r="AK550" s="1059">
        <f t="shared" si="1179"/>
        <v>0</v>
      </c>
      <c r="AL550" s="1014">
        <v>2</v>
      </c>
      <c r="AM550" s="1015" t="str">
        <f t="shared" si="1203"/>
        <v>BUKU PEMBANTU KAS TUNAI</v>
      </c>
      <c r="AN550" s="1016">
        <f t="shared" si="1180"/>
        <v>0</v>
      </c>
      <c r="AO550" s="1015">
        <f t="shared" si="1161"/>
        <v>2</v>
      </c>
      <c r="AP550" s="1015" t="str">
        <f t="shared" si="1204"/>
        <v>BUKU PEMBANTU KAS TUNAI</v>
      </c>
      <c r="AQ550" s="1017">
        <f t="shared" si="1155"/>
        <v>0</v>
      </c>
      <c r="AR550" s="979">
        <v>3</v>
      </c>
      <c r="AS550" s="980" t="str">
        <f t="shared" si="1205"/>
        <v>BUKU PEMBANTU BANK</v>
      </c>
      <c r="AT550" s="981">
        <f t="shared" si="1181"/>
        <v>0</v>
      </c>
      <c r="AU550" s="981">
        <f t="shared" si="1182"/>
        <v>0</v>
      </c>
      <c r="AV550" s="982">
        <f t="shared" si="1206"/>
        <v>0</v>
      </c>
      <c r="AW550" s="983">
        <f t="shared" si="1162"/>
        <v>3</v>
      </c>
      <c r="AX550" s="980" t="str">
        <f t="shared" si="1207"/>
        <v>BUKU PEMBANTU BANK</v>
      </c>
      <c r="AY550" s="984">
        <f t="shared" si="1183"/>
        <v>0</v>
      </c>
      <c r="AZ550" s="702">
        <v>4</v>
      </c>
      <c r="BA550" s="649" t="str">
        <f t="shared" si="1208"/>
        <v>BUKU PEMBANTU BPP</v>
      </c>
      <c r="BB550" s="651">
        <f t="shared" si="1156"/>
        <v>0</v>
      </c>
      <c r="BC550" s="650">
        <f t="shared" si="1163"/>
        <v>4</v>
      </c>
      <c r="BD550" s="649" t="str">
        <f t="shared" si="1209"/>
        <v>BUKU PEMBANTU BPP</v>
      </c>
      <c r="BE550" s="709">
        <f t="shared" si="1157"/>
        <v>0</v>
      </c>
      <c r="BF550" s="944">
        <v>5</v>
      </c>
      <c r="BG550" s="945" t="str">
        <f t="shared" si="1210"/>
        <v>BUKU PEMBANTU UANG PERSEDIAAN</v>
      </c>
      <c r="BH550" s="946">
        <f t="shared" si="1184"/>
        <v>0</v>
      </c>
      <c r="BI550" s="945">
        <f t="shared" si="1164"/>
        <v>5</v>
      </c>
      <c r="BJ550" s="947" t="str">
        <f t="shared" si="1211"/>
        <v>BUKU PEMBANTU UANG PERSEDIAAN</v>
      </c>
      <c r="BK550" s="948">
        <f t="shared" si="1158"/>
        <v>0</v>
      </c>
      <c r="BL550" s="909">
        <v>6</v>
      </c>
      <c r="BM550" s="910" t="str">
        <f t="shared" si="1212"/>
        <v>BUKU PEMBANTU LS BENDAHARA</v>
      </c>
      <c r="BN550" s="911">
        <f t="shared" si="1185"/>
        <v>0</v>
      </c>
      <c r="BO550" s="910">
        <f t="shared" si="1165"/>
        <v>6</v>
      </c>
      <c r="BP550" s="912" t="str">
        <f t="shared" si="1213"/>
        <v>BUKU PEMBANTU LS BENDAHARA</v>
      </c>
      <c r="BQ550" s="913">
        <f t="shared" si="1186"/>
        <v>0</v>
      </c>
      <c r="BR550" s="702">
        <v>7</v>
      </c>
      <c r="BS550" s="650" t="str">
        <f t="shared" si="1214"/>
        <v>BUKU PEMBANTU UANG MUKA PERJADIN</v>
      </c>
      <c r="BT550" s="651">
        <f t="shared" si="1187"/>
        <v>0</v>
      </c>
      <c r="BU550" s="650">
        <f t="shared" si="1166"/>
        <v>7</v>
      </c>
      <c r="BV550" s="649" t="str">
        <f t="shared" si="1215"/>
        <v>BUKU PEMBANTU UANG MUKA PERJADIN</v>
      </c>
      <c r="BW550" s="709">
        <f t="shared" si="1188"/>
        <v>0</v>
      </c>
      <c r="BX550" s="873">
        <v>8</v>
      </c>
      <c r="BY550" s="874" t="str">
        <f t="shared" si="1216"/>
        <v>BUKU PEMBANTU PAJAK UP</v>
      </c>
      <c r="BZ550" s="875">
        <f t="shared" si="1154"/>
        <v>0</v>
      </c>
      <c r="CA550" s="876">
        <f t="shared" si="1167"/>
        <v>8</v>
      </c>
      <c r="CB550" s="874" t="str">
        <f t="shared" si="1217"/>
        <v>BUKU PEMBANTU PAJAK UP</v>
      </c>
      <c r="CC550" s="877">
        <f t="shared" si="1159"/>
        <v>0</v>
      </c>
      <c r="CD550" s="805">
        <v>9</v>
      </c>
      <c r="CE550" s="806" t="str">
        <f t="shared" si="1218"/>
        <v>BUKU PEMBANTU BUNGA REKENING</v>
      </c>
      <c r="CF550" s="807">
        <f t="shared" si="1189"/>
        <v>0</v>
      </c>
      <c r="CG550" s="806">
        <f t="shared" si="1168"/>
        <v>9</v>
      </c>
      <c r="CH550" s="806" t="str">
        <f t="shared" si="1219"/>
        <v>BUKU PEMBANTU BUNGA REKENING</v>
      </c>
      <c r="CI550" s="808">
        <f t="shared" si="1190"/>
        <v>0</v>
      </c>
      <c r="CJ550" s="835">
        <v>10</v>
      </c>
      <c r="CK550" s="836" t="str">
        <f t="shared" si="1220"/>
        <v>BUKU PEMBANTU PAJAK UP &amp; LS</v>
      </c>
      <c r="CL550" s="837">
        <f t="shared" si="1221"/>
        <v>0</v>
      </c>
      <c r="CM550" s="836">
        <f t="shared" si="1169"/>
        <v>10</v>
      </c>
      <c r="CN550" s="836" t="str">
        <f t="shared" si="1222"/>
        <v>BUKU PEMBANTU PAJAK UP &amp; LS</v>
      </c>
      <c r="CO550" s="838">
        <f t="shared" si="1223"/>
        <v>0</v>
      </c>
      <c r="CP550" s="786">
        <f t="shared" si="1224"/>
        <v>0</v>
      </c>
      <c r="CQ550" s="787">
        <f t="shared" si="1225"/>
        <v>0</v>
      </c>
      <c r="CR550" s="782">
        <f t="shared" si="1226"/>
        <v>0</v>
      </c>
      <c r="CS550" s="733">
        <v>11</v>
      </c>
      <c r="CT550" s="734" t="str">
        <f t="shared" si="1227"/>
        <v>BUKU PENGESAHAN BELANJA</v>
      </c>
      <c r="CU550" s="735">
        <f t="shared" si="1228"/>
        <v>0</v>
      </c>
      <c r="CV550" s="734">
        <f t="shared" si="1170"/>
        <v>11</v>
      </c>
      <c r="CW550" s="736" t="str">
        <f t="shared" si="1229"/>
        <v>BUKU PENGESAHAN BELANJA</v>
      </c>
      <c r="CX550" s="737">
        <f t="shared" si="1230"/>
        <v>0</v>
      </c>
      <c r="CY550" s="769">
        <v>12</v>
      </c>
      <c r="CZ550" s="770" t="str">
        <f t="shared" si="1191"/>
        <v>BUKU PENGEMBALIAN BELANJA</v>
      </c>
      <c r="DA550" s="771">
        <f t="shared" si="1153"/>
        <v>0</v>
      </c>
      <c r="DB550" s="770">
        <f t="shared" si="1233"/>
        <v>12</v>
      </c>
      <c r="DC550" s="770" t="str">
        <f t="shared" si="1231"/>
        <v>BUKU PENGEMBALIAN BELANJA</v>
      </c>
      <c r="DD550" s="772">
        <f t="shared" si="1232"/>
        <v>0</v>
      </c>
    </row>
    <row r="551" spans="2:108" ht="11.25" customHeight="1" x14ac:dyDescent="0.2">
      <c r="B551" s="63"/>
      <c r="C551" s="690"/>
      <c r="D551" s="540"/>
      <c r="E551" s="650"/>
      <c r="F551" s="541"/>
      <c r="G551" s="649"/>
      <c r="H551" s="650"/>
      <c r="I551" s="542"/>
      <c r="J551" s="650"/>
      <c r="K551" s="650"/>
      <c r="L551" s="529"/>
      <c r="M551" s="543"/>
      <c r="N551" s="543"/>
      <c r="O551" s="651">
        <f t="shared" si="1192"/>
        <v>0</v>
      </c>
      <c r="P551" s="1090">
        <f t="shared" si="1193"/>
        <v>0</v>
      </c>
      <c r="Q551" s="641">
        <f t="shared" si="1171"/>
        <v>0</v>
      </c>
      <c r="R551" s="640">
        <v>1</v>
      </c>
      <c r="S551" s="640" t="str">
        <f t="shared" si="1172"/>
        <v>BUKU KAS UMUM</v>
      </c>
      <c r="T551" s="641">
        <f t="shared" si="1173"/>
        <v>0</v>
      </c>
      <c r="U551" s="641">
        <f t="shared" si="1174"/>
        <v>0</v>
      </c>
      <c r="V551" s="641">
        <f t="shared" si="1175"/>
        <v>0</v>
      </c>
      <c r="W551" s="1082">
        <f t="shared" si="1194"/>
        <v>0</v>
      </c>
      <c r="X551" s="641">
        <f t="shared" si="1176"/>
        <v>0</v>
      </c>
      <c r="Y551" s="640">
        <f t="shared" si="1195"/>
        <v>1</v>
      </c>
      <c r="Z551" s="640" t="str">
        <f t="shared" si="1177"/>
        <v>BUKU KAS UMUM</v>
      </c>
      <c r="AA551" s="1083">
        <f t="shared" si="1178"/>
        <v>0</v>
      </c>
      <c r="AB551" s="1055">
        <v>10</v>
      </c>
      <c r="AC551" s="1056" t="str">
        <f t="shared" si="1196"/>
        <v>BUKU PEMBANTU PAJAK UP &amp; LS</v>
      </c>
      <c r="AD551" s="1057">
        <f t="shared" si="1197"/>
        <v>0</v>
      </c>
      <c r="AE551" s="1057">
        <f t="shared" si="1198"/>
        <v>0</v>
      </c>
      <c r="AF551" s="1057">
        <f t="shared" si="1199"/>
        <v>0</v>
      </c>
      <c r="AG551" s="1057">
        <f t="shared" si="1200"/>
        <v>0</v>
      </c>
      <c r="AH551" s="1057">
        <f t="shared" si="1201"/>
        <v>0</v>
      </c>
      <c r="AI551" s="1058">
        <f t="shared" si="1160"/>
        <v>10</v>
      </c>
      <c r="AJ551" s="1058" t="str">
        <f t="shared" si="1202"/>
        <v>BUKU PEMBANTU PAJAK UP &amp; LS</v>
      </c>
      <c r="AK551" s="1059">
        <f t="shared" si="1179"/>
        <v>0</v>
      </c>
      <c r="AL551" s="1014">
        <v>2</v>
      </c>
      <c r="AM551" s="1015" t="str">
        <f t="shared" si="1203"/>
        <v>BUKU PEMBANTU KAS TUNAI</v>
      </c>
      <c r="AN551" s="1016">
        <f t="shared" si="1180"/>
        <v>0</v>
      </c>
      <c r="AO551" s="1015">
        <f t="shared" si="1161"/>
        <v>2</v>
      </c>
      <c r="AP551" s="1015" t="str">
        <f t="shared" si="1204"/>
        <v>BUKU PEMBANTU KAS TUNAI</v>
      </c>
      <c r="AQ551" s="1017">
        <f t="shared" si="1155"/>
        <v>0</v>
      </c>
      <c r="AR551" s="979">
        <v>3</v>
      </c>
      <c r="AS551" s="980" t="str">
        <f t="shared" si="1205"/>
        <v>BUKU PEMBANTU BANK</v>
      </c>
      <c r="AT551" s="981">
        <f t="shared" si="1181"/>
        <v>0</v>
      </c>
      <c r="AU551" s="981">
        <f t="shared" si="1182"/>
        <v>0</v>
      </c>
      <c r="AV551" s="982">
        <f t="shared" si="1206"/>
        <v>0</v>
      </c>
      <c r="AW551" s="983">
        <f t="shared" si="1162"/>
        <v>3</v>
      </c>
      <c r="AX551" s="980" t="str">
        <f t="shared" si="1207"/>
        <v>BUKU PEMBANTU BANK</v>
      </c>
      <c r="AY551" s="984">
        <f t="shared" si="1183"/>
        <v>0</v>
      </c>
      <c r="AZ551" s="702">
        <v>4</v>
      </c>
      <c r="BA551" s="649" t="str">
        <f t="shared" si="1208"/>
        <v>BUKU PEMBANTU BPP</v>
      </c>
      <c r="BB551" s="651">
        <f t="shared" si="1156"/>
        <v>0</v>
      </c>
      <c r="BC551" s="650">
        <f t="shared" si="1163"/>
        <v>4</v>
      </c>
      <c r="BD551" s="649" t="str">
        <f t="shared" si="1209"/>
        <v>BUKU PEMBANTU BPP</v>
      </c>
      <c r="BE551" s="709">
        <f t="shared" si="1157"/>
        <v>0</v>
      </c>
      <c r="BF551" s="944">
        <v>5</v>
      </c>
      <c r="BG551" s="945" t="str">
        <f t="shared" si="1210"/>
        <v>BUKU PEMBANTU UANG PERSEDIAAN</v>
      </c>
      <c r="BH551" s="946">
        <f t="shared" si="1184"/>
        <v>0</v>
      </c>
      <c r="BI551" s="945">
        <f t="shared" si="1164"/>
        <v>5</v>
      </c>
      <c r="BJ551" s="947" t="str">
        <f t="shared" si="1211"/>
        <v>BUKU PEMBANTU UANG PERSEDIAAN</v>
      </c>
      <c r="BK551" s="948">
        <f t="shared" si="1158"/>
        <v>0</v>
      </c>
      <c r="BL551" s="909">
        <v>6</v>
      </c>
      <c r="BM551" s="910" t="str">
        <f t="shared" si="1212"/>
        <v>BUKU PEMBANTU LS BENDAHARA</v>
      </c>
      <c r="BN551" s="911">
        <f t="shared" si="1185"/>
        <v>0</v>
      </c>
      <c r="BO551" s="910">
        <f t="shared" si="1165"/>
        <v>6</v>
      </c>
      <c r="BP551" s="912" t="str">
        <f t="shared" si="1213"/>
        <v>BUKU PEMBANTU LS BENDAHARA</v>
      </c>
      <c r="BQ551" s="913">
        <f t="shared" si="1186"/>
        <v>0</v>
      </c>
      <c r="BR551" s="702">
        <v>7</v>
      </c>
      <c r="BS551" s="650" t="str">
        <f t="shared" si="1214"/>
        <v>BUKU PEMBANTU UANG MUKA PERJADIN</v>
      </c>
      <c r="BT551" s="651">
        <f t="shared" si="1187"/>
        <v>0</v>
      </c>
      <c r="BU551" s="650">
        <f t="shared" si="1166"/>
        <v>7</v>
      </c>
      <c r="BV551" s="649" t="str">
        <f t="shared" si="1215"/>
        <v>BUKU PEMBANTU UANG MUKA PERJADIN</v>
      </c>
      <c r="BW551" s="709">
        <f t="shared" si="1188"/>
        <v>0</v>
      </c>
      <c r="BX551" s="873">
        <v>8</v>
      </c>
      <c r="BY551" s="874" t="str">
        <f t="shared" si="1216"/>
        <v>BUKU PEMBANTU PAJAK UP</v>
      </c>
      <c r="BZ551" s="875">
        <f t="shared" si="1154"/>
        <v>0</v>
      </c>
      <c r="CA551" s="876">
        <f t="shared" si="1167"/>
        <v>8</v>
      </c>
      <c r="CB551" s="874" t="str">
        <f t="shared" si="1217"/>
        <v>BUKU PEMBANTU PAJAK UP</v>
      </c>
      <c r="CC551" s="877">
        <f t="shared" si="1159"/>
        <v>0</v>
      </c>
      <c r="CD551" s="805">
        <v>9</v>
      </c>
      <c r="CE551" s="806" t="str">
        <f t="shared" si="1218"/>
        <v>BUKU PEMBANTU BUNGA REKENING</v>
      </c>
      <c r="CF551" s="807">
        <f t="shared" si="1189"/>
        <v>0</v>
      </c>
      <c r="CG551" s="806">
        <f t="shared" si="1168"/>
        <v>9</v>
      </c>
      <c r="CH551" s="806" t="str">
        <f t="shared" si="1219"/>
        <v>BUKU PEMBANTU BUNGA REKENING</v>
      </c>
      <c r="CI551" s="808">
        <f t="shared" si="1190"/>
        <v>0</v>
      </c>
      <c r="CJ551" s="835">
        <v>10</v>
      </c>
      <c r="CK551" s="836" t="str">
        <f t="shared" si="1220"/>
        <v>BUKU PEMBANTU PAJAK UP &amp; LS</v>
      </c>
      <c r="CL551" s="837">
        <f t="shared" si="1221"/>
        <v>0</v>
      </c>
      <c r="CM551" s="836">
        <f t="shared" si="1169"/>
        <v>10</v>
      </c>
      <c r="CN551" s="836" t="str">
        <f t="shared" si="1222"/>
        <v>BUKU PEMBANTU PAJAK UP &amp; LS</v>
      </c>
      <c r="CO551" s="838">
        <f t="shared" si="1223"/>
        <v>0</v>
      </c>
      <c r="CP551" s="786">
        <f t="shared" si="1224"/>
        <v>0</v>
      </c>
      <c r="CQ551" s="787">
        <f t="shared" si="1225"/>
        <v>0</v>
      </c>
      <c r="CR551" s="782">
        <f t="shared" si="1226"/>
        <v>0</v>
      </c>
      <c r="CS551" s="733">
        <v>11</v>
      </c>
      <c r="CT551" s="734" t="str">
        <f t="shared" si="1227"/>
        <v>BUKU PENGESAHAN BELANJA</v>
      </c>
      <c r="CU551" s="735">
        <f t="shared" si="1228"/>
        <v>0</v>
      </c>
      <c r="CV551" s="734">
        <f t="shared" si="1170"/>
        <v>11</v>
      </c>
      <c r="CW551" s="736" t="str">
        <f t="shared" si="1229"/>
        <v>BUKU PENGESAHAN BELANJA</v>
      </c>
      <c r="CX551" s="737">
        <f t="shared" si="1230"/>
        <v>0</v>
      </c>
      <c r="CY551" s="769">
        <v>12</v>
      </c>
      <c r="CZ551" s="770" t="str">
        <f t="shared" si="1191"/>
        <v>BUKU PENGEMBALIAN BELANJA</v>
      </c>
      <c r="DA551" s="771">
        <f t="shared" si="1153"/>
        <v>0</v>
      </c>
      <c r="DB551" s="770">
        <f t="shared" si="1233"/>
        <v>12</v>
      </c>
      <c r="DC551" s="770" t="str">
        <f t="shared" si="1231"/>
        <v>BUKU PENGEMBALIAN BELANJA</v>
      </c>
      <c r="DD551" s="772">
        <f t="shared" si="1232"/>
        <v>0</v>
      </c>
    </row>
    <row r="552" spans="2:108" ht="11.25" customHeight="1" x14ac:dyDescent="0.2">
      <c r="B552" s="63"/>
      <c r="C552" s="690"/>
      <c r="D552" s="540"/>
      <c r="E552" s="650"/>
      <c r="F552" s="541"/>
      <c r="G552" s="649"/>
      <c r="H552" s="650"/>
      <c r="I552" s="542"/>
      <c r="J552" s="650"/>
      <c r="K552" s="650"/>
      <c r="L552" s="529"/>
      <c r="M552" s="543"/>
      <c r="N552" s="543"/>
      <c r="O552" s="651">
        <f t="shared" si="1192"/>
        <v>0</v>
      </c>
      <c r="P552" s="1090">
        <f t="shared" si="1193"/>
        <v>0</v>
      </c>
      <c r="Q552" s="641">
        <f t="shared" si="1171"/>
        <v>0</v>
      </c>
      <c r="R552" s="640">
        <v>1</v>
      </c>
      <c r="S552" s="640" t="str">
        <f t="shared" si="1172"/>
        <v>BUKU KAS UMUM</v>
      </c>
      <c r="T552" s="641">
        <f t="shared" si="1173"/>
        <v>0</v>
      </c>
      <c r="U552" s="641">
        <f t="shared" si="1174"/>
        <v>0</v>
      </c>
      <c r="V552" s="641">
        <f t="shared" si="1175"/>
        <v>0</v>
      </c>
      <c r="W552" s="1082">
        <f t="shared" si="1194"/>
        <v>0</v>
      </c>
      <c r="X552" s="641">
        <f t="shared" si="1176"/>
        <v>0</v>
      </c>
      <c r="Y552" s="640">
        <f t="shared" si="1195"/>
        <v>1</v>
      </c>
      <c r="Z552" s="640" t="str">
        <f t="shared" si="1177"/>
        <v>BUKU KAS UMUM</v>
      </c>
      <c r="AA552" s="1083">
        <f t="shared" si="1178"/>
        <v>0</v>
      </c>
      <c r="AB552" s="1055">
        <v>10</v>
      </c>
      <c r="AC552" s="1056" t="str">
        <f t="shared" si="1196"/>
        <v>BUKU PEMBANTU PAJAK UP &amp; LS</v>
      </c>
      <c r="AD552" s="1057">
        <f t="shared" si="1197"/>
        <v>0</v>
      </c>
      <c r="AE552" s="1057">
        <f t="shared" si="1198"/>
        <v>0</v>
      </c>
      <c r="AF552" s="1057">
        <f t="shared" si="1199"/>
        <v>0</v>
      </c>
      <c r="AG552" s="1057">
        <f t="shared" si="1200"/>
        <v>0</v>
      </c>
      <c r="AH552" s="1057">
        <f t="shared" si="1201"/>
        <v>0</v>
      </c>
      <c r="AI552" s="1058">
        <f t="shared" si="1160"/>
        <v>10</v>
      </c>
      <c r="AJ552" s="1058" t="str">
        <f t="shared" si="1202"/>
        <v>BUKU PEMBANTU PAJAK UP &amp; LS</v>
      </c>
      <c r="AK552" s="1059">
        <f t="shared" si="1179"/>
        <v>0</v>
      </c>
      <c r="AL552" s="1014">
        <v>2</v>
      </c>
      <c r="AM552" s="1015" t="str">
        <f t="shared" si="1203"/>
        <v>BUKU PEMBANTU KAS TUNAI</v>
      </c>
      <c r="AN552" s="1016">
        <f t="shared" si="1180"/>
        <v>0</v>
      </c>
      <c r="AO552" s="1015">
        <f t="shared" si="1161"/>
        <v>2</v>
      </c>
      <c r="AP552" s="1015" t="str">
        <f t="shared" si="1204"/>
        <v>BUKU PEMBANTU KAS TUNAI</v>
      </c>
      <c r="AQ552" s="1017">
        <f t="shared" si="1155"/>
        <v>0</v>
      </c>
      <c r="AR552" s="979">
        <v>3</v>
      </c>
      <c r="AS552" s="980" t="str">
        <f t="shared" si="1205"/>
        <v>BUKU PEMBANTU BANK</v>
      </c>
      <c r="AT552" s="981">
        <f t="shared" si="1181"/>
        <v>0</v>
      </c>
      <c r="AU552" s="981">
        <f t="shared" si="1182"/>
        <v>0</v>
      </c>
      <c r="AV552" s="982">
        <f t="shared" si="1206"/>
        <v>0</v>
      </c>
      <c r="AW552" s="983">
        <f t="shared" si="1162"/>
        <v>3</v>
      </c>
      <c r="AX552" s="980" t="str">
        <f t="shared" si="1207"/>
        <v>BUKU PEMBANTU BANK</v>
      </c>
      <c r="AY552" s="984">
        <f t="shared" si="1183"/>
        <v>0</v>
      </c>
      <c r="AZ552" s="702">
        <v>4</v>
      </c>
      <c r="BA552" s="649" t="str">
        <f t="shared" si="1208"/>
        <v>BUKU PEMBANTU BPP</v>
      </c>
      <c r="BB552" s="651">
        <f t="shared" si="1156"/>
        <v>0</v>
      </c>
      <c r="BC552" s="650">
        <f t="shared" si="1163"/>
        <v>4</v>
      </c>
      <c r="BD552" s="649" t="str">
        <f t="shared" si="1209"/>
        <v>BUKU PEMBANTU BPP</v>
      </c>
      <c r="BE552" s="709">
        <f t="shared" si="1157"/>
        <v>0</v>
      </c>
      <c r="BF552" s="944">
        <v>5</v>
      </c>
      <c r="BG552" s="945" t="str">
        <f t="shared" si="1210"/>
        <v>BUKU PEMBANTU UANG PERSEDIAAN</v>
      </c>
      <c r="BH552" s="946">
        <f t="shared" si="1184"/>
        <v>0</v>
      </c>
      <c r="BI552" s="945">
        <f t="shared" si="1164"/>
        <v>5</v>
      </c>
      <c r="BJ552" s="947" t="str">
        <f t="shared" si="1211"/>
        <v>BUKU PEMBANTU UANG PERSEDIAAN</v>
      </c>
      <c r="BK552" s="948">
        <f t="shared" si="1158"/>
        <v>0</v>
      </c>
      <c r="BL552" s="909">
        <v>6</v>
      </c>
      <c r="BM552" s="910" t="str">
        <f t="shared" si="1212"/>
        <v>BUKU PEMBANTU LS BENDAHARA</v>
      </c>
      <c r="BN552" s="911">
        <f t="shared" si="1185"/>
        <v>0</v>
      </c>
      <c r="BO552" s="910">
        <f t="shared" si="1165"/>
        <v>6</v>
      </c>
      <c r="BP552" s="912" t="str">
        <f t="shared" si="1213"/>
        <v>BUKU PEMBANTU LS BENDAHARA</v>
      </c>
      <c r="BQ552" s="913">
        <f t="shared" si="1186"/>
        <v>0</v>
      </c>
      <c r="BR552" s="702">
        <v>7</v>
      </c>
      <c r="BS552" s="650" t="str">
        <f t="shared" si="1214"/>
        <v>BUKU PEMBANTU UANG MUKA PERJADIN</v>
      </c>
      <c r="BT552" s="651">
        <f t="shared" si="1187"/>
        <v>0</v>
      </c>
      <c r="BU552" s="650">
        <f t="shared" si="1166"/>
        <v>7</v>
      </c>
      <c r="BV552" s="649" t="str">
        <f t="shared" si="1215"/>
        <v>BUKU PEMBANTU UANG MUKA PERJADIN</v>
      </c>
      <c r="BW552" s="709">
        <f t="shared" si="1188"/>
        <v>0</v>
      </c>
      <c r="BX552" s="873">
        <v>8</v>
      </c>
      <c r="BY552" s="874" t="str">
        <f t="shared" si="1216"/>
        <v>BUKU PEMBANTU PAJAK UP</v>
      </c>
      <c r="BZ552" s="875">
        <f t="shared" si="1154"/>
        <v>0</v>
      </c>
      <c r="CA552" s="876">
        <f t="shared" si="1167"/>
        <v>8</v>
      </c>
      <c r="CB552" s="874" t="str">
        <f t="shared" si="1217"/>
        <v>BUKU PEMBANTU PAJAK UP</v>
      </c>
      <c r="CC552" s="877">
        <f t="shared" si="1159"/>
        <v>0</v>
      </c>
      <c r="CD552" s="805">
        <v>9</v>
      </c>
      <c r="CE552" s="806" t="str">
        <f t="shared" si="1218"/>
        <v>BUKU PEMBANTU BUNGA REKENING</v>
      </c>
      <c r="CF552" s="807">
        <f t="shared" si="1189"/>
        <v>0</v>
      </c>
      <c r="CG552" s="806">
        <f t="shared" si="1168"/>
        <v>9</v>
      </c>
      <c r="CH552" s="806" t="str">
        <f t="shared" si="1219"/>
        <v>BUKU PEMBANTU BUNGA REKENING</v>
      </c>
      <c r="CI552" s="808">
        <f t="shared" si="1190"/>
        <v>0</v>
      </c>
      <c r="CJ552" s="835">
        <v>10</v>
      </c>
      <c r="CK552" s="836" t="str">
        <f t="shared" si="1220"/>
        <v>BUKU PEMBANTU PAJAK UP &amp; LS</v>
      </c>
      <c r="CL552" s="837">
        <f t="shared" si="1221"/>
        <v>0</v>
      </c>
      <c r="CM552" s="836">
        <f t="shared" si="1169"/>
        <v>10</v>
      </c>
      <c r="CN552" s="836" t="str">
        <f t="shared" si="1222"/>
        <v>BUKU PEMBANTU PAJAK UP &amp; LS</v>
      </c>
      <c r="CO552" s="838">
        <f t="shared" si="1223"/>
        <v>0</v>
      </c>
      <c r="CP552" s="786">
        <f t="shared" si="1224"/>
        <v>0</v>
      </c>
      <c r="CQ552" s="787">
        <f t="shared" si="1225"/>
        <v>0</v>
      </c>
      <c r="CR552" s="782">
        <f t="shared" si="1226"/>
        <v>0</v>
      </c>
      <c r="CS552" s="733">
        <v>11</v>
      </c>
      <c r="CT552" s="734" t="str">
        <f t="shared" si="1227"/>
        <v>BUKU PENGESAHAN BELANJA</v>
      </c>
      <c r="CU552" s="735">
        <f t="shared" si="1228"/>
        <v>0</v>
      </c>
      <c r="CV552" s="734">
        <f t="shared" si="1170"/>
        <v>11</v>
      </c>
      <c r="CW552" s="736" t="str">
        <f t="shared" si="1229"/>
        <v>BUKU PENGESAHAN BELANJA</v>
      </c>
      <c r="CX552" s="737">
        <f t="shared" si="1230"/>
        <v>0</v>
      </c>
      <c r="CY552" s="769">
        <v>12</v>
      </c>
      <c r="CZ552" s="770" t="str">
        <f t="shared" si="1191"/>
        <v>BUKU PENGEMBALIAN BELANJA</v>
      </c>
      <c r="DA552" s="771">
        <f t="shared" si="1153"/>
        <v>0</v>
      </c>
      <c r="DB552" s="770">
        <f t="shared" si="1233"/>
        <v>12</v>
      </c>
      <c r="DC552" s="770" t="str">
        <f t="shared" si="1231"/>
        <v>BUKU PENGEMBALIAN BELANJA</v>
      </c>
      <c r="DD552" s="772">
        <f t="shared" si="1232"/>
        <v>0</v>
      </c>
    </row>
    <row r="553" spans="2:108" ht="11.25" customHeight="1" x14ac:dyDescent="0.2">
      <c r="B553" s="63"/>
      <c r="C553" s="690"/>
      <c r="D553" s="540"/>
      <c r="E553" s="650"/>
      <c r="F553" s="541"/>
      <c r="G553" s="649"/>
      <c r="H553" s="650"/>
      <c r="I553" s="542"/>
      <c r="J553" s="650"/>
      <c r="K553" s="650"/>
      <c r="L553" s="529"/>
      <c r="M553" s="543"/>
      <c r="N553" s="543"/>
      <c r="O553" s="651">
        <f t="shared" si="1192"/>
        <v>0</v>
      </c>
      <c r="P553" s="1090">
        <f t="shared" si="1193"/>
        <v>0</v>
      </c>
      <c r="Q553" s="641">
        <f t="shared" si="1171"/>
        <v>0</v>
      </c>
      <c r="R553" s="640">
        <v>1</v>
      </c>
      <c r="S553" s="640" t="str">
        <f t="shared" si="1172"/>
        <v>BUKU KAS UMUM</v>
      </c>
      <c r="T553" s="641">
        <f t="shared" si="1173"/>
        <v>0</v>
      </c>
      <c r="U553" s="641">
        <f t="shared" si="1174"/>
        <v>0</v>
      </c>
      <c r="V553" s="641">
        <f t="shared" si="1175"/>
        <v>0</v>
      </c>
      <c r="W553" s="1082">
        <f t="shared" si="1194"/>
        <v>0</v>
      </c>
      <c r="X553" s="641">
        <f t="shared" si="1176"/>
        <v>0</v>
      </c>
      <c r="Y553" s="640">
        <f t="shared" si="1195"/>
        <v>1</v>
      </c>
      <c r="Z553" s="640" t="str">
        <f t="shared" si="1177"/>
        <v>BUKU KAS UMUM</v>
      </c>
      <c r="AA553" s="1083">
        <f t="shared" si="1178"/>
        <v>0</v>
      </c>
      <c r="AB553" s="1055">
        <v>10</v>
      </c>
      <c r="AC553" s="1056" t="str">
        <f t="shared" si="1196"/>
        <v>BUKU PEMBANTU PAJAK UP &amp; LS</v>
      </c>
      <c r="AD553" s="1057">
        <f t="shared" si="1197"/>
        <v>0</v>
      </c>
      <c r="AE553" s="1057">
        <f t="shared" si="1198"/>
        <v>0</v>
      </c>
      <c r="AF553" s="1057">
        <f t="shared" si="1199"/>
        <v>0</v>
      </c>
      <c r="AG553" s="1057">
        <f t="shared" si="1200"/>
        <v>0</v>
      </c>
      <c r="AH553" s="1057">
        <f t="shared" si="1201"/>
        <v>0</v>
      </c>
      <c r="AI553" s="1058">
        <f t="shared" si="1160"/>
        <v>10</v>
      </c>
      <c r="AJ553" s="1058" t="str">
        <f t="shared" si="1202"/>
        <v>BUKU PEMBANTU PAJAK UP &amp; LS</v>
      </c>
      <c r="AK553" s="1059">
        <f t="shared" si="1179"/>
        <v>0</v>
      </c>
      <c r="AL553" s="1014">
        <v>2</v>
      </c>
      <c r="AM553" s="1015" t="str">
        <f t="shared" si="1203"/>
        <v>BUKU PEMBANTU KAS TUNAI</v>
      </c>
      <c r="AN553" s="1016">
        <f t="shared" si="1180"/>
        <v>0</v>
      </c>
      <c r="AO553" s="1015">
        <f t="shared" si="1161"/>
        <v>2</v>
      </c>
      <c r="AP553" s="1015" t="str">
        <f t="shared" si="1204"/>
        <v>BUKU PEMBANTU KAS TUNAI</v>
      </c>
      <c r="AQ553" s="1017">
        <f t="shared" si="1155"/>
        <v>0</v>
      </c>
      <c r="AR553" s="979">
        <v>3</v>
      </c>
      <c r="AS553" s="980" t="str">
        <f t="shared" si="1205"/>
        <v>BUKU PEMBANTU BANK</v>
      </c>
      <c r="AT553" s="981">
        <f t="shared" si="1181"/>
        <v>0</v>
      </c>
      <c r="AU553" s="981">
        <f t="shared" si="1182"/>
        <v>0</v>
      </c>
      <c r="AV553" s="982">
        <f t="shared" si="1206"/>
        <v>0</v>
      </c>
      <c r="AW553" s="983">
        <f t="shared" si="1162"/>
        <v>3</v>
      </c>
      <c r="AX553" s="980" t="str">
        <f t="shared" si="1207"/>
        <v>BUKU PEMBANTU BANK</v>
      </c>
      <c r="AY553" s="984">
        <f t="shared" si="1183"/>
        <v>0</v>
      </c>
      <c r="AZ553" s="702">
        <v>4</v>
      </c>
      <c r="BA553" s="649" t="str">
        <f t="shared" si="1208"/>
        <v>BUKU PEMBANTU BPP</v>
      </c>
      <c r="BB553" s="651">
        <f t="shared" si="1156"/>
        <v>0</v>
      </c>
      <c r="BC553" s="650">
        <f t="shared" si="1163"/>
        <v>4</v>
      </c>
      <c r="BD553" s="649" t="str">
        <f t="shared" si="1209"/>
        <v>BUKU PEMBANTU BPP</v>
      </c>
      <c r="BE553" s="709">
        <f t="shared" si="1157"/>
        <v>0</v>
      </c>
      <c r="BF553" s="944">
        <v>5</v>
      </c>
      <c r="BG553" s="945" t="str">
        <f t="shared" si="1210"/>
        <v>BUKU PEMBANTU UANG PERSEDIAAN</v>
      </c>
      <c r="BH553" s="946">
        <f t="shared" si="1184"/>
        <v>0</v>
      </c>
      <c r="BI553" s="945">
        <f t="shared" si="1164"/>
        <v>5</v>
      </c>
      <c r="BJ553" s="947" t="str">
        <f t="shared" si="1211"/>
        <v>BUKU PEMBANTU UANG PERSEDIAAN</v>
      </c>
      <c r="BK553" s="948">
        <f t="shared" si="1158"/>
        <v>0</v>
      </c>
      <c r="BL553" s="909">
        <v>6</v>
      </c>
      <c r="BM553" s="910" t="str">
        <f t="shared" si="1212"/>
        <v>BUKU PEMBANTU LS BENDAHARA</v>
      </c>
      <c r="BN553" s="911">
        <f t="shared" si="1185"/>
        <v>0</v>
      </c>
      <c r="BO553" s="910">
        <f t="shared" si="1165"/>
        <v>6</v>
      </c>
      <c r="BP553" s="912" t="str">
        <f t="shared" si="1213"/>
        <v>BUKU PEMBANTU LS BENDAHARA</v>
      </c>
      <c r="BQ553" s="913">
        <f t="shared" si="1186"/>
        <v>0</v>
      </c>
      <c r="BR553" s="702">
        <v>7</v>
      </c>
      <c r="BS553" s="650" t="str">
        <f t="shared" si="1214"/>
        <v>BUKU PEMBANTU UANG MUKA PERJADIN</v>
      </c>
      <c r="BT553" s="651">
        <f t="shared" si="1187"/>
        <v>0</v>
      </c>
      <c r="BU553" s="650">
        <f t="shared" si="1166"/>
        <v>7</v>
      </c>
      <c r="BV553" s="649" t="str">
        <f t="shared" si="1215"/>
        <v>BUKU PEMBANTU UANG MUKA PERJADIN</v>
      </c>
      <c r="BW553" s="709">
        <f t="shared" si="1188"/>
        <v>0</v>
      </c>
      <c r="BX553" s="873">
        <v>8</v>
      </c>
      <c r="BY553" s="874" t="str">
        <f t="shared" si="1216"/>
        <v>BUKU PEMBANTU PAJAK UP</v>
      </c>
      <c r="BZ553" s="875">
        <f t="shared" si="1154"/>
        <v>0</v>
      </c>
      <c r="CA553" s="876">
        <f t="shared" si="1167"/>
        <v>8</v>
      </c>
      <c r="CB553" s="874" t="str">
        <f t="shared" si="1217"/>
        <v>BUKU PEMBANTU PAJAK UP</v>
      </c>
      <c r="CC553" s="877">
        <f t="shared" si="1159"/>
        <v>0</v>
      </c>
      <c r="CD553" s="805">
        <v>9</v>
      </c>
      <c r="CE553" s="806" t="str">
        <f t="shared" si="1218"/>
        <v>BUKU PEMBANTU BUNGA REKENING</v>
      </c>
      <c r="CF553" s="807">
        <f t="shared" si="1189"/>
        <v>0</v>
      </c>
      <c r="CG553" s="806">
        <f t="shared" si="1168"/>
        <v>9</v>
      </c>
      <c r="CH553" s="806" t="str">
        <f t="shared" si="1219"/>
        <v>BUKU PEMBANTU BUNGA REKENING</v>
      </c>
      <c r="CI553" s="808">
        <f t="shared" si="1190"/>
        <v>0</v>
      </c>
      <c r="CJ553" s="835">
        <v>10</v>
      </c>
      <c r="CK553" s="836" t="str">
        <f t="shared" si="1220"/>
        <v>BUKU PEMBANTU PAJAK UP &amp; LS</v>
      </c>
      <c r="CL553" s="837">
        <f t="shared" si="1221"/>
        <v>0</v>
      </c>
      <c r="CM553" s="836">
        <f t="shared" si="1169"/>
        <v>10</v>
      </c>
      <c r="CN553" s="836" t="str">
        <f t="shared" si="1222"/>
        <v>BUKU PEMBANTU PAJAK UP &amp; LS</v>
      </c>
      <c r="CO553" s="838">
        <f t="shared" si="1223"/>
        <v>0</v>
      </c>
      <c r="CP553" s="786">
        <f t="shared" si="1224"/>
        <v>0</v>
      </c>
      <c r="CQ553" s="787">
        <f t="shared" si="1225"/>
        <v>0</v>
      </c>
      <c r="CR553" s="782">
        <f t="shared" si="1226"/>
        <v>0</v>
      </c>
      <c r="CS553" s="733">
        <v>11</v>
      </c>
      <c r="CT553" s="734" t="str">
        <f t="shared" si="1227"/>
        <v>BUKU PENGESAHAN BELANJA</v>
      </c>
      <c r="CU553" s="735">
        <f t="shared" si="1228"/>
        <v>0</v>
      </c>
      <c r="CV553" s="734">
        <f t="shared" si="1170"/>
        <v>11</v>
      </c>
      <c r="CW553" s="736" t="str">
        <f t="shared" si="1229"/>
        <v>BUKU PENGESAHAN BELANJA</v>
      </c>
      <c r="CX553" s="737">
        <f t="shared" si="1230"/>
        <v>0</v>
      </c>
      <c r="CY553" s="769">
        <v>12</v>
      </c>
      <c r="CZ553" s="770" t="str">
        <f t="shared" si="1191"/>
        <v>BUKU PENGEMBALIAN BELANJA</v>
      </c>
      <c r="DA553" s="771">
        <f t="shared" si="1153"/>
        <v>0</v>
      </c>
      <c r="DB553" s="770">
        <f t="shared" si="1233"/>
        <v>12</v>
      </c>
      <c r="DC553" s="770" t="str">
        <f t="shared" si="1231"/>
        <v>BUKU PENGEMBALIAN BELANJA</v>
      </c>
      <c r="DD553" s="772">
        <f t="shared" si="1232"/>
        <v>0</v>
      </c>
    </row>
    <row r="554" spans="2:108" ht="11.25" customHeight="1" x14ac:dyDescent="0.2">
      <c r="B554" s="63"/>
      <c r="C554" s="690"/>
      <c r="D554" s="540"/>
      <c r="E554" s="650"/>
      <c r="F554" s="541"/>
      <c r="G554" s="649"/>
      <c r="H554" s="650"/>
      <c r="I554" s="542"/>
      <c r="J554" s="650"/>
      <c r="K554" s="650"/>
      <c r="L554" s="529"/>
      <c r="M554" s="543"/>
      <c r="N554" s="543"/>
      <c r="O554" s="651">
        <f t="shared" si="1192"/>
        <v>0</v>
      </c>
      <c r="P554" s="1090">
        <f t="shared" si="1193"/>
        <v>0</v>
      </c>
      <c r="Q554" s="641">
        <f t="shared" si="1171"/>
        <v>0</v>
      </c>
      <c r="R554" s="640">
        <v>1</v>
      </c>
      <c r="S554" s="640" t="str">
        <f t="shared" si="1172"/>
        <v>BUKU KAS UMUM</v>
      </c>
      <c r="T554" s="641">
        <f t="shared" si="1173"/>
        <v>0</v>
      </c>
      <c r="U554" s="641">
        <f t="shared" si="1174"/>
        <v>0</v>
      </c>
      <c r="V554" s="641">
        <f t="shared" si="1175"/>
        <v>0</v>
      </c>
      <c r="W554" s="1082">
        <f t="shared" si="1194"/>
        <v>0</v>
      </c>
      <c r="X554" s="641">
        <f t="shared" si="1176"/>
        <v>0</v>
      </c>
      <c r="Y554" s="640">
        <f t="shared" si="1195"/>
        <v>1</v>
      </c>
      <c r="Z554" s="640" t="str">
        <f t="shared" si="1177"/>
        <v>BUKU KAS UMUM</v>
      </c>
      <c r="AA554" s="1083">
        <f t="shared" si="1178"/>
        <v>0</v>
      </c>
      <c r="AB554" s="1055">
        <v>10</v>
      </c>
      <c r="AC554" s="1056" t="str">
        <f t="shared" si="1196"/>
        <v>BUKU PEMBANTU PAJAK UP &amp; LS</v>
      </c>
      <c r="AD554" s="1057">
        <f t="shared" si="1197"/>
        <v>0</v>
      </c>
      <c r="AE554" s="1057">
        <f t="shared" si="1198"/>
        <v>0</v>
      </c>
      <c r="AF554" s="1057">
        <f t="shared" si="1199"/>
        <v>0</v>
      </c>
      <c r="AG554" s="1057">
        <f t="shared" si="1200"/>
        <v>0</v>
      </c>
      <c r="AH554" s="1057">
        <f t="shared" si="1201"/>
        <v>0</v>
      </c>
      <c r="AI554" s="1058">
        <f t="shared" si="1160"/>
        <v>10</v>
      </c>
      <c r="AJ554" s="1058" t="str">
        <f t="shared" si="1202"/>
        <v>BUKU PEMBANTU PAJAK UP &amp; LS</v>
      </c>
      <c r="AK554" s="1059">
        <f t="shared" si="1179"/>
        <v>0</v>
      </c>
      <c r="AL554" s="1014">
        <v>2</v>
      </c>
      <c r="AM554" s="1015" t="str">
        <f t="shared" si="1203"/>
        <v>BUKU PEMBANTU KAS TUNAI</v>
      </c>
      <c r="AN554" s="1016">
        <f t="shared" si="1180"/>
        <v>0</v>
      </c>
      <c r="AO554" s="1015">
        <f t="shared" si="1161"/>
        <v>2</v>
      </c>
      <c r="AP554" s="1015" t="str">
        <f t="shared" si="1204"/>
        <v>BUKU PEMBANTU KAS TUNAI</v>
      </c>
      <c r="AQ554" s="1017">
        <f t="shared" si="1155"/>
        <v>0</v>
      </c>
      <c r="AR554" s="979">
        <v>3</v>
      </c>
      <c r="AS554" s="980" t="str">
        <f t="shared" si="1205"/>
        <v>BUKU PEMBANTU BANK</v>
      </c>
      <c r="AT554" s="981">
        <f t="shared" si="1181"/>
        <v>0</v>
      </c>
      <c r="AU554" s="981">
        <f t="shared" si="1182"/>
        <v>0</v>
      </c>
      <c r="AV554" s="982">
        <f t="shared" si="1206"/>
        <v>0</v>
      </c>
      <c r="AW554" s="983">
        <f t="shared" si="1162"/>
        <v>3</v>
      </c>
      <c r="AX554" s="980" t="str">
        <f t="shared" si="1207"/>
        <v>BUKU PEMBANTU BANK</v>
      </c>
      <c r="AY554" s="984">
        <f t="shared" si="1183"/>
        <v>0</v>
      </c>
      <c r="AZ554" s="702">
        <v>4</v>
      </c>
      <c r="BA554" s="649" t="str">
        <f t="shared" si="1208"/>
        <v>BUKU PEMBANTU BPP</v>
      </c>
      <c r="BB554" s="651">
        <f t="shared" si="1156"/>
        <v>0</v>
      </c>
      <c r="BC554" s="650">
        <f t="shared" si="1163"/>
        <v>4</v>
      </c>
      <c r="BD554" s="649" t="str">
        <f t="shared" si="1209"/>
        <v>BUKU PEMBANTU BPP</v>
      </c>
      <c r="BE554" s="709">
        <f t="shared" si="1157"/>
        <v>0</v>
      </c>
      <c r="BF554" s="944">
        <v>5</v>
      </c>
      <c r="BG554" s="945" t="str">
        <f t="shared" si="1210"/>
        <v>BUKU PEMBANTU UANG PERSEDIAAN</v>
      </c>
      <c r="BH554" s="946">
        <f t="shared" si="1184"/>
        <v>0</v>
      </c>
      <c r="BI554" s="945">
        <f t="shared" si="1164"/>
        <v>5</v>
      </c>
      <c r="BJ554" s="947" t="str">
        <f t="shared" si="1211"/>
        <v>BUKU PEMBANTU UANG PERSEDIAAN</v>
      </c>
      <c r="BK554" s="948">
        <f t="shared" si="1158"/>
        <v>0</v>
      </c>
      <c r="BL554" s="909">
        <v>6</v>
      </c>
      <c r="BM554" s="910" t="str">
        <f t="shared" si="1212"/>
        <v>BUKU PEMBANTU LS BENDAHARA</v>
      </c>
      <c r="BN554" s="911">
        <f t="shared" si="1185"/>
        <v>0</v>
      </c>
      <c r="BO554" s="910">
        <f t="shared" si="1165"/>
        <v>6</v>
      </c>
      <c r="BP554" s="912" t="str">
        <f t="shared" si="1213"/>
        <v>BUKU PEMBANTU LS BENDAHARA</v>
      </c>
      <c r="BQ554" s="913">
        <f t="shared" si="1186"/>
        <v>0</v>
      </c>
      <c r="BR554" s="702">
        <v>7</v>
      </c>
      <c r="BS554" s="650" t="str">
        <f t="shared" si="1214"/>
        <v>BUKU PEMBANTU UANG MUKA PERJADIN</v>
      </c>
      <c r="BT554" s="651">
        <f t="shared" si="1187"/>
        <v>0</v>
      </c>
      <c r="BU554" s="650">
        <f t="shared" si="1166"/>
        <v>7</v>
      </c>
      <c r="BV554" s="649" t="str">
        <f t="shared" si="1215"/>
        <v>BUKU PEMBANTU UANG MUKA PERJADIN</v>
      </c>
      <c r="BW554" s="709">
        <f t="shared" si="1188"/>
        <v>0</v>
      </c>
      <c r="BX554" s="873">
        <v>8</v>
      </c>
      <c r="BY554" s="874" t="str">
        <f t="shared" si="1216"/>
        <v>BUKU PEMBANTU PAJAK UP</v>
      </c>
      <c r="BZ554" s="875">
        <f t="shared" si="1154"/>
        <v>0</v>
      </c>
      <c r="CA554" s="876">
        <f t="shared" si="1167"/>
        <v>8</v>
      </c>
      <c r="CB554" s="874" t="str">
        <f t="shared" si="1217"/>
        <v>BUKU PEMBANTU PAJAK UP</v>
      </c>
      <c r="CC554" s="877">
        <f t="shared" si="1159"/>
        <v>0</v>
      </c>
      <c r="CD554" s="805">
        <v>9</v>
      </c>
      <c r="CE554" s="806" t="str">
        <f t="shared" si="1218"/>
        <v>BUKU PEMBANTU BUNGA REKENING</v>
      </c>
      <c r="CF554" s="807">
        <f t="shared" si="1189"/>
        <v>0</v>
      </c>
      <c r="CG554" s="806">
        <f t="shared" si="1168"/>
        <v>9</v>
      </c>
      <c r="CH554" s="806" t="str">
        <f t="shared" si="1219"/>
        <v>BUKU PEMBANTU BUNGA REKENING</v>
      </c>
      <c r="CI554" s="808">
        <f t="shared" si="1190"/>
        <v>0</v>
      </c>
      <c r="CJ554" s="835">
        <v>10</v>
      </c>
      <c r="CK554" s="836" t="str">
        <f t="shared" si="1220"/>
        <v>BUKU PEMBANTU PAJAK UP &amp; LS</v>
      </c>
      <c r="CL554" s="837">
        <f t="shared" si="1221"/>
        <v>0</v>
      </c>
      <c r="CM554" s="836">
        <f t="shared" si="1169"/>
        <v>10</v>
      </c>
      <c r="CN554" s="836" t="str">
        <f t="shared" si="1222"/>
        <v>BUKU PEMBANTU PAJAK UP &amp; LS</v>
      </c>
      <c r="CO554" s="838">
        <f t="shared" si="1223"/>
        <v>0</v>
      </c>
      <c r="CP554" s="786">
        <f t="shared" si="1224"/>
        <v>0</v>
      </c>
      <c r="CQ554" s="787">
        <f t="shared" si="1225"/>
        <v>0</v>
      </c>
      <c r="CR554" s="782">
        <f t="shared" si="1226"/>
        <v>0</v>
      </c>
      <c r="CS554" s="733">
        <v>11</v>
      </c>
      <c r="CT554" s="734" t="str">
        <f t="shared" si="1227"/>
        <v>BUKU PENGESAHAN BELANJA</v>
      </c>
      <c r="CU554" s="735">
        <f t="shared" si="1228"/>
        <v>0</v>
      </c>
      <c r="CV554" s="734">
        <f t="shared" si="1170"/>
        <v>11</v>
      </c>
      <c r="CW554" s="736" t="str">
        <f t="shared" si="1229"/>
        <v>BUKU PENGESAHAN BELANJA</v>
      </c>
      <c r="CX554" s="737">
        <f t="shared" si="1230"/>
        <v>0</v>
      </c>
      <c r="CY554" s="769">
        <v>12</v>
      </c>
      <c r="CZ554" s="770" t="str">
        <f t="shared" si="1191"/>
        <v>BUKU PENGEMBALIAN BELANJA</v>
      </c>
      <c r="DA554" s="771">
        <f t="shared" si="1153"/>
        <v>0</v>
      </c>
      <c r="DB554" s="770">
        <f t="shared" si="1233"/>
        <v>12</v>
      </c>
      <c r="DC554" s="770" t="str">
        <f t="shared" si="1231"/>
        <v>BUKU PENGEMBALIAN BELANJA</v>
      </c>
      <c r="DD554" s="772">
        <f t="shared" si="1232"/>
        <v>0</v>
      </c>
    </row>
    <row r="555" spans="2:108" ht="11.25" customHeight="1" x14ac:dyDescent="0.2">
      <c r="B555" s="63"/>
      <c r="C555" s="690"/>
      <c r="D555" s="540"/>
      <c r="E555" s="650"/>
      <c r="F555" s="541"/>
      <c r="G555" s="649"/>
      <c r="H555" s="650"/>
      <c r="I555" s="542"/>
      <c r="J555" s="650"/>
      <c r="K555" s="650"/>
      <c r="L555" s="529"/>
      <c r="M555" s="543"/>
      <c r="N555" s="543"/>
      <c r="O555" s="651">
        <f t="shared" si="1192"/>
        <v>0</v>
      </c>
      <c r="P555" s="1090">
        <f t="shared" si="1193"/>
        <v>0</v>
      </c>
      <c r="Q555" s="641">
        <f t="shared" si="1171"/>
        <v>0</v>
      </c>
      <c r="R555" s="640">
        <v>1</v>
      </c>
      <c r="S555" s="640" t="str">
        <f t="shared" si="1172"/>
        <v>BUKU KAS UMUM</v>
      </c>
      <c r="T555" s="641">
        <f t="shared" si="1173"/>
        <v>0</v>
      </c>
      <c r="U555" s="641">
        <f t="shared" si="1174"/>
        <v>0</v>
      </c>
      <c r="V555" s="641">
        <f t="shared" si="1175"/>
        <v>0</v>
      </c>
      <c r="W555" s="1082">
        <f t="shared" si="1194"/>
        <v>0</v>
      </c>
      <c r="X555" s="641">
        <f t="shared" si="1176"/>
        <v>0</v>
      </c>
      <c r="Y555" s="640">
        <f t="shared" si="1195"/>
        <v>1</v>
      </c>
      <c r="Z555" s="640" t="str">
        <f t="shared" si="1177"/>
        <v>BUKU KAS UMUM</v>
      </c>
      <c r="AA555" s="1083">
        <f t="shared" si="1178"/>
        <v>0</v>
      </c>
      <c r="AB555" s="1055">
        <v>10</v>
      </c>
      <c r="AC555" s="1056" t="str">
        <f t="shared" si="1196"/>
        <v>BUKU PEMBANTU PAJAK UP &amp; LS</v>
      </c>
      <c r="AD555" s="1057">
        <f t="shared" si="1197"/>
        <v>0</v>
      </c>
      <c r="AE555" s="1057">
        <f t="shared" si="1198"/>
        <v>0</v>
      </c>
      <c r="AF555" s="1057">
        <f t="shared" si="1199"/>
        <v>0</v>
      </c>
      <c r="AG555" s="1057">
        <f t="shared" si="1200"/>
        <v>0</v>
      </c>
      <c r="AH555" s="1057">
        <f t="shared" si="1201"/>
        <v>0</v>
      </c>
      <c r="AI555" s="1058">
        <f t="shared" si="1160"/>
        <v>10</v>
      </c>
      <c r="AJ555" s="1058" t="str">
        <f t="shared" si="1202"/>
        <v>BUKU PEMBANTU PAJAK UP &amp; LS</v>
      </c>
      <c r="AK555" s="1059">
        <f t="shared" si="1179"/>
        <v>0</v>
      </c>
      <c r="AL555" s="1014">
        <v>2</v>
      </c>
      <c r="AM555" s="1015" t="str">
        <f t="shared" si="1203"/>
        <v>BUKU PEMBANTU KAS TUNAI</v>
      </c>
      <c r="AN555" s="1016">
        <f t="shared" si="1180"/>
        <v>0</v>
      </c>
      <c r="AO555" s="1015">
        <f t="shared" si="1161"/>
        <v>2</v>
      </c>
      <c r="AP555" s="1015" t="str">
        <f t="shared" si="1204"/>
        <v>BUKU PEMBANTU KAS TUNAI</v>
      </c>
      <c r="AQ555" s="1017">
        <f t="shared" si="1155"/>
        <v>0</v>
      </c>
      <c r="AR555" s="979">
        <v>3</v>
      </c>
      <c r="AS555" s="980" t="str">
        <f t="shared" si="1205"/>
        <v>BUKU PEMBANTU BANK</v>
      </c>
      <c r="AT555" s="981">
        <f t="shared" si="1181"/>
        <v>0</v>
      </c>
      <c r="AU555" s="981">
        <f t="shared" si="1182"/>
        <v>0</v>
      </c>
      <c r="AV555" s="982">
        <f t="shared" si="1206"/>
        <v>0</v>
      </c>
      <c r="AW555" s="983">
        <f t="shared" si="1162"/>
        <v>3</v>
      </c>
      <c r="AX555" s="980" t="str">
        <f t="shared" si="1207"/>
        <v>BUKU PEMBANTU BANK</v>
      </c>
      <c r="AY555" s="984">
        <f t="shared" si="1183"/>
        <v>0</v>
      </c>
      <c r="AZ555" s="702">
        <v>4</v>
      </c>
      <c r="BA555" s="649" t="str">
        <f t="shared" si="1208"/>
        <v>BUKU PEMBANTU BPP</v>
      </c>
      <c r="BB555" s="651">
        <f t="shared" si="1156"/>
        <v>0</v>
      </c>
      <c r="BC555" s="650">
        <f t="shared" si="1163"/>
        <v>4</v>
      </c>
      <c r="BD555" s="649" t="str">
        <f t="shared" si="1209"/>
        <v>BUKU PEMBANTU BPP</v>
      </c>
      <c r="BE555" s="709">
        <f t="shared" si="1157"/>
        <v>0</v>
      </c>
      <c r="BF555" s="944">
        <v>5</v>
      </c>
      <c r="BG555" s="945" t="str">
        <f t="shared" si="1210"/>
        <v>BUKU PEMBANTU UANG PERSEDIAAN</v>
      </c>
      <c r="BH555" s="946">
        <f t="shared" si="1184"/>
        <v>0</v>
      </c>
      <c r="BI555" s="945">
        <f t="shared" si="1164"/>
        <v>5</v>
      </c>
      <c r="BJ555" s="947" t="str">
        <f t="shared" si="1211"/>
        <v>BUKU PEMBANTU UANG PERSEDIAAN</v>
      </c>
      <c r="BK555" s="948">
        <f t="shared" si="1158"/>
        <v>0</v>
      </c>
      <c r="BL555" s="909">
        <v>6</v>
      </c>
      <c r="BM555" s="910" t="str">
        <f t="shared" si="1212"/>
        <v>BUKU PEMBANTU LS BENDAHARA</v>
      </c>
      <c r="BN555" s="911">
        <f t="shared" si="1185"/>
        <v>0</v>
      </c>
      <c r="BO555" s="910">
        <f t="shared" si="1165"/>
        <v>6</v>
      </c>
      <c r="BP555" s="912" t="str">
        <f t="shared" si="1213"/>
        <v>BUKU PEMBANTU LS BENDAHARA</v>
      </c>
      <c r="BQ555" s="913">
        <f t="shared" si="1186"/>
        <v>0</v>
      </c>
      <c r="BR555" s="702">
        <v>7</v>
      </c>
      <c r="BS555" s="650" t="str">
        <f t="shared" si="1214"/>
        <v>BUKU PEMBANTU UANG MUKA PERJADIN</v>
      </c>
      <c r="BT555" s="651">
        <f t="shared" si="1187"/>
        <v>0</v>
      </c>
      <c r="BU555" s="650">
        <f t="shared" si="1166"/>
        <v>7</v>
      </c>
      <c r="BV555" s="649" t="str">
        <f t="shared" si="1215"/>
        <v>BUKU PEMBANTU UANG MUKA PERJADIN</v>
      </c>
      <c r="BW555" s="709">
        <f t="shared" si="1188"/>
        <v>0</v>
      </c>
      <c r="BX555" s="873">
        <v>8</v>
      </c>
      <c r="BY555" s="874" t="str">
        <f t="shared" si="1216"/>
        <v>BUKU PEMBANTU PAJAK UP</v>
      </c>
      <c r="BZ555" s="875">
        <f t="shared" si="1154"/>
        <v>0</v>
      </c>
      <c r="CA555" s="876">
        <f t="shared" si="1167"/>
        <v>8</v>
      </c>
      <c r="CB555" s="874" t="str">
        <f t="shared" si="1217"/>
        <v>BUKU PEMBANTU PAJAK UP</v>
      </c>
      <c r="CC555" s="877">
        <f t="shared" si="1159"/>
        <v>0</v>
      </c>
      <c r="CD555" s="805">
        <v>9</v>
      </c>
      <c r="CE555" s="806" t="str">
        <f t="shared" si="1218"/>
        <v>BUKU PEMBANTU BUNGA REKENING</v>
      </c>
      <c r="CF555" s="807">
        <f t="shared" si="1189"/>
        <v>0</v>
      </c>
      <c r="CG555" s="806">
        <f t="shared" si="1168"/>
        <v>9</v>
      </c>
      <c r="CH555" s="806" t="str">
        <f t="shared" si="1219"/>
        <v>BUKU PEMBANTU BUNGA REKENING</v>
      </c>
      <c r="CI555" s="808">
        <f t="shared" si="1190"/>
        <v>0</v>
      </c>
      <c r="CJ555" s="835">
        <v>10</v>
      </c>
      <c r="CK555" s="836" t="str">
        <f t="shared" si="1220"/>
        <v>BUKU PEMBANTU PAJAK UP &amp; LS</v>
      </c>
      <c r="CL555" s="837">
        <f t="shared" si="1221"/>
        <v>0</v>
      </c>
      <c r="CM555" s="836">
        <f t="shared" si="1169"/>
        <v>10</v>
      </c>
      <c r="CN555" s="836" t="str">
        <f t="shared" si="1222"/>
        <v>BUKU PEMBANTU PAJAK UP &amp; LS</v>
      </c>
      <c r="CO555" s="838">
        <f t="shared" si="1223"/>
        <v>0</v>
      </c>
      <c r="CP555" s="786">
        <f t="shared" si="1224"/>
        <v>0</v>
      </c>
      <c r="CQ555" s="787">
        <f t="shared" si="1225"/>
        <v>0</v>
      </c>
      <c r="CR555" s="782">
        <f t="shared" si="1226"/>
        <v>0</v>
      </c>
      <c r="CS555" s="733">
        <v>11</v>
      </c>
      <c r="CT555" s="734" t="str">
        <f t="shared" si="1227"/>
        <v>BUKU PENGESAHAN BELANJA</v>
      </c>
      <c r="CU555" s="735">
        <f t="shared" si="1228"/>
        <v>0</v>
      </c>
      <c r="CV555" s="734">
        <f t="shared" si="1170"/>
        <v>11</v>
      </c>
      <c r="CW555" s="736" t="str">
        <f t="shared" si="1229"/>
        <v>BUKU PENGESAHAN BELANJA</v>
      </c>
      <c r="CX555" s="737">
        <f t="shared" si="1230"/>
        <v>0</v>
      </c>
      <c r="CY555" s="769">
        <v>12</v>
      </c>
      <c r="CZ555" s="770" t="str">
        <f t="shared" si="1191"/>
        <v>BUKU PENGEMBALIAN BELANJA</v>
      </c>
      <c r="DA555" s="771">
        <f t="shared" si="1153"/>
        <v>0</v>
      </c>
      <c r="DB555" s="770">
        <f t="shared" si="1233"/>
        <v>12</v>
      </c>
      <c r="DC555" s="770" t="str">
        <f t="shared" si="1231"/>
        <v>BUKU PENGEMBALIAN BELANJA</v>
      </c>
      <c r="DD555" s="772">
        <f t="shared" si="1232"/>
        <v>0</v>
      </c>
    </row>
    <row r="556" spans="2:108" ht="11.25" customHeight="1" x14ac:dyDescent="0.2">
      <c r="B556" s="63"/>
      <c r="C556" s="690"/>
      <c r="D556" s="540"/>
      <c r="E556" s="650"/>
      <c r="F556" s="541"/>
      <c r="G556" s="649"/>
      <c r="H556" s="650"/>
      <c r="I556" s="542"/>
      <c r="J556" s="650"/>
      <c r="K556" s="650"/>
      <c r="L556" s="529"/>
      <c r="M556" s="543"/>
      <c r="N556" s="543"/>
      <c r="O556" s="651">
        <f t="shared" si="1192"/>
        <v>0</v>
      </c>
      <c r="P556" s="1090">
        <f t="shared" si="1193"/>
        <v>0</v>
      </c>
      <c r="Q556" s="641">
        <f t="shared" si="1171"/>
        <v>0</v>
      </c>
      <c r="R556" s="640">
        <v>1</v>
      </c>
      <c r="S556" s="640" t="str">
        <f t="shared" si="1172"/>
        <v>BUKU KAS UMUM</v>
      </c>
      <c r="T556" s="641">
        <f t="shared" si="1173"/>
        <v>0</v>
      </c>
      <c r="U556" s="641">
        <f t="shared" si="1174"/>
        <v>0</v>
      </c>
      <c r="V556" s="641">
        <f t="shared" si="1175"/>
        <v>0</v>
      </c>
      <c r="W556" s="1082">
        <f t="shared" si="1194"/>
        <v>0</v>
      </c>
      <c r="X556" s="641">
        <f t="shared" si="1176"/>
        <v>0</v>
      </c>
      <c r="Y556" s="640">
        <f t="shared" si="1195"/>
        <v>1</v>
      </c>
      <c r="Z556" s="640" t="str">
        <f t="shared" si="1177"/>
        <v>BUKU KAS UMUM</v>
      </c>
      <c r="AA556" s="1083">
        <f t="shared" si="1178"/>
        <v>0</v>
      </c>
      <c r="AB556" s="1055">
        <v>10</v>
      </c>
      <c r="AC556" s="1056" t="str">
        <f t="shared" si="1196"/>
        <v>BUKU PEMBANTU PAJAK UP &amp; LS</v>
      </c>
      <c r="AD556" s="1057">
        <f t="shared" si="1197"/>
        <v>0</v>
      </c>
      <c r="AE556" s="1057">
        <f t="shared" si="1198"/>
        <v>0</v>
      </c>
      <c r="AF556" s="1057">
        <f t="shared" si="1199"/>
        <v>0</v>
      </c>
      <c r="AG556" s="1057">
        <f t="shared" si="1200"/>
        <v>0</v>
      </c>
      <c r="AH556" s="1057">
        <f t="shared" si="1201"/>
        <v>0</v>
      </c>
      <c r="AI556" s="1058">
        <f t="shared" si="1160"/>
        <v>10</v>
      </c>
      <c r="AJ556" s="1058" t="str">
        <f t="shared" si="1202"/>
        <v>BUKU PEMBANTU PAJAK UP &amp; LS</v>
      </c>
      <c r="AK556" s="1059">
        <f t="shared" si="1179"/>
        <v>0</v>
      </c>
      <c r="AL556" s="1014">
        <v>2</v>
      </c>
      <c r="AM556" s="1015" t="str">
        <f t="shared" si="1203"/>
        <v>BUKU PEMBANTU KAS TUNAI</v>
      </c>
      <c r="AN556" s="1016">
        <f t="shared" si="1180"/>
        <v>0</v>
      </c>
      <c r="AO556" s="1015">
        <f t="shared" si="1161"/>
        <v>2</v>
      </c>
      <c r="AP556" s="1015" t="str">
        <f t="shared" si="1204"/>
        <v>BUKU PEMBANTU KAS TUNAI</v>
      </c>
      <c r="AQ556" s="1017">
        <f t="shared" si="1155"/>
        <v>0</v>
      </c>
      <c r="AR556" s="979">
        <v>3</v>
      </c>
      <c r="AS556" s="980" t="str">
        <f t="shared" si="1205"/>
        <v>BUKU PEMBANTU BANK</v>
      </c>
      <c r="AT556" s="981">
        <f t="shared" si="1181"/>
        <v>0</v>
      </c>
      <c r="AU556" s="981">
        <f t="shared" si="1182"/>
        <v>0</v>
      </c>
      <c r="AV556" s="982">
        <f t="shared" si="1206"/>
        <v>0</v>
      </c>
      <c r="AW556" s="983">
        <f t="shared" si="1162"/>
        <v>3</v>
      </c>
      <c r="AX556" s="980" t="str">
        <f t="shared" si="1207"/>
        <v>BUKU PEMBANTU BANK</v>
      </c>
      <c r="AY556" s="984">
        <f t="shared" si="1183"/>
        <v>0</v>
      </c>
      <c r="AZ556" s="702">
        <v>4</v>
      </c>
      <c r="BA556" s="649" t="str">
        <f t="shared" si="1208"/>
        <v>BUKU PEMBANTU BPP</v>
      </c>
      <c r="BB556" s="651">
        <f t="shared" si="1156"/>
        <v>0</v>
      </c>
      <c r="BC556" s="650">
        <f t="shared" si="1163"/>
        <v>4</v>
      </c>
      <c r="BD556" s="649" t="str">
        <f t="shared" si="1209"/>
        <v>BUKU PEMBANTU BPP</v>
      </c>
      <c r="BE556" s="709">
        <f t="shared" si="1157"/>
        <v>0</v>
      </c>
      <c r="BF556" s="944">
        <v>5</v>
      </c>
      <c r="BG556" s="945" t="str">
        <f t="shared" si="1210"/>
        <v>BUKU PEMBANTU UANG PERSEDIAAN</v>
      </c>
      <c r="BH556" s="946">
        <f t="shared" si="1184"/>
        <v>0</v>
      </c>
      <c r="BI556" s="945">
        <f t="shared" si="1164"/>
        <v>5</v>
      </c>
      <c r="BJ556" s="947" t="str">
        <f t="shared" si="1211"/>
        <v>BUKU PEMBANTU UANG PERSEDIAAN</v>
      </c>
      <c r="BK556" s="948">
        <f t="shared" si="1158"/>
        <v>0</v>
      </c>
      <c r="BL556" s="909">
        <v>6</v>
      </c>
      <c r="BM556" s="910" t="str">
        <f t="shared" si="1212"/>
        <v>BUKU PEMBANTU LS BENDAHARA</v>
      </c>
      <c r="BN556" s="911">
        <f t="shared" si="1185"/>
        <v>0</v>
      </c>
      <c r="BO556" s="910">
        <f t="shared" si="1165"/>
        <v>6</v>
      </c>
      <c r="BP556" s="912" t="str">
        <f t="shared" si="1213"/>
        <v>BUKU PEMBANTU LS BENDAHARA</v>
      </c>
      <c r="BQ556" s="913">
        <f t="shared" si="1186"/>
        <v>0</v>
      </c>
      <c r="BR556" s="702">
        <v>7</v>
      </c>
      <c r="BS556" s="650" t="str">
        <f t="shared" si="1214"/>
        <v>BUKU PEMBANTU UANG MUKA PERJADIN</v>
      </c>
      <c r="BT556" s="651">
        <f t="shared" si="1187"/>
        <v>0</v>
      </c>
      <c r="BU556" s="650">
        <f t="shared" si="1166"/>
        <v>7</v>
      </c>
      <c r="BV556" s="649" t="str">
        <f t="shared" si="1215"/>
        <v>BUKU PEMBANTU UANG MUKA PERJADIN</v>
      </c>
      <c r="BW556" s="709">
        <f t="shared" si="1188"/>
        <v>0</v>
      </c>
      <c r="BX556" s="873">
        <v>8</v>
      </c>
      <c r="BY556" s="874" t="str">
        <f t="shared" si="1216"/>
        <v>BUKU PEMBANTU PAJAK UP</v>
      </c>
      <c r="BZ556" s="875">
        <f t="shared" si="1154"/>
        <v>0</v>
      </c>
      <c r="CA556" s="876">
        <f t="shared" si="1167"/>
        <v>8</v>
      </c>
      <c r="CB556" s="874" t="str">
        <f t="shared" si="1217"/>
        <v>BUKU PEMBANTU PAJAK UP</v>
      </c>
      <c r="CC556" s="877">
        <f t="shared" si="1159"/>
        <v>0</v>
      </c>
      <c r="CD556" s="805">
        <v>9</v>
      </c>
      <c r="CE556" s="806" t="str">
        <f t="shared" si="1218"/>
        <v>BUKU PEMBANTU BUNGA REKENING</v>
      </c>
      <c r="CF556" s="807">
        <f t="shared" si="1189"/>
        <v>0</v>
      </c>
      <c r="CG556" s="806">
        <f t="shared" si="1168"/>
        <v>9</v>
      </c>
      <c r="CH556" s="806" t="str">
        <f t="shared" si="1219"/>
        <v>BUKU PEMBANTU BUNGA REKENING</v>
      </c>
      <c r="CI556" s="808">
        <f t="shared" si="1190"/>
        <v>0</v>
      </c>
      <c r="CJ556" s="835">
        <v>10</v>
      </c>
      <c r="CK556" s="836" t="str">
        <f t="shared" si="1220"/>
        <v>BUKU PEMBANTU PAJAK UP &amp; LS</v>
      </c>
      <c r="CL556" s="837">
        <f t="shared" si="1221"/>
        <v>0</v>
      </c>
      <c r="CM556" s="836">
        <f t="shared" si="1169"/>
        <v>10</v>
      </c>
      <c r="CN556" s="836" t="str">
        <f t="shared" si="1222"/>
        <v>BUKU PEMBANTU PAJAK UP &amp; LS</v>
      </c>
      <c r="CO556" s="838">
        <f t="shared" si="1223"/>
        <v>0</v>
      </c>
      <c r="CP556" s="786">
        <f t="shared" si="1224"/>
        <v>0</v>
      </c>
      <c r="CQ556" s="787">
        <f t="shared" si="1225"/>
        <v>0</v>
      </c>
      <c r="CR556" s="782">
        <f t="shared" si="1226"/>
        <v>0</v>
      </c>
      <c r="CS556" s="733">
        <v>11</v>
      </c>
      <c r="CT556" s="734" t="str">
        <f t="shared" si="1227"/>
        <v>BUKU PENGESAHAN BELANJA</v>
      </c>
      <c r="CU556" s="735">
        <f t="shared" si="1228"/>
        <v>0</v>
      </c>
      <c r="CV556" s="734">
        <f t="shared" si="1170"/>
        <v>11</v>
      </c>
      <c r="CW556" s="736" t="str">
        <f t="shared" si="1229"/>
        <v>BUKU PENGESAHAN BELANJA</v>
      </c>
      <c r="CX556" s="737">
        <f t="shared" si="1230"/>
        <v>0</v>
      </c>
      <c r="CY556" s="769">
        <v>12</v>
      </c>
      <c r="CZ556" s="770" t="str">
        <f t="shared" si="1191"/>
        <v>BUKU PENGEMBALIAN BELANJA</v>
      </c>
      <c r="DA556" s="771">
        <f t="shared" si="1153"/>
        <v>0</v>
      </c>
      <c r="DB556" s="770">
        <f t="shared" si="1233"/>
        <v>12</v>
      </c>
      <c r="DC556" s="770" t="str">
        <f t="shared" si="1231"/>
        <v>BUKU PENGEMBALIAN BELANJA</v>
      </c>
      <c r="DD556" s="772">
        <f t="shared" si="1232"/>
        <v>0</v>
      </c>
    </row>
    <row r="557" spans="2:108" ht="10.5" thickBot="1" x14ac:dyDescent="0.25">
      <c r="B557" s="691"/>
      <c r="C557" s="692"/>
      <c r="D557" s="693"/>
      <c r="E557" s="694"/>
      <c r="F557" s="652"/>
      <c r="G557" s="652"/>
      <c r="H557" s="650"/>
      <c r="I557" s="650"/>
      <c r="J557" s="650"/>
      <c r="K557" s="650"/>
      <c r="L557" s="652"/>
      <c r="M557" s="650"/>
      <c r="N557" s="650"/>
      <c r="O557" s="651">
        <f t="shared" si="1192"/>
        <v>0</v>
      </c>
      <c r="P557" s="1091">
        <f t="shared" si="1193"/>
        <v>0</v>
      </c>
      <c r="Q557" s="1084">
        <f t="shared" si="1171"/>
        <v>0</v>
      </c>
      <c r="R557" s="1085">
        <v>1</v>
      </c>
      <c r="S557" s="1085" t="str">
        <f t="shared" si="1172"/>
        <v>BUKU KAS UMUM</v>
      </c>
      <c r="T557" s="1084">
        <f t="shared" si="1173"/>
        <v>0</v>
      </c>
      <c r="U557" s="1084">
        <f t="shared" si="1174"/>
        <v>0</v>
      </c>
      <c r="V557" s="1084">
        <f t="shared" si="1175"/>
        <v>0</v>
      </c>
      <c r="W557" s="1086">
        <f t="shared" si="1194"/>
        <v>0</v>
      </c>
      <c r="X557" s="1084">
        <f t="shared" si="1176"/>
        <v>0</v>
      </c>
      <c r="Y557" s="1085">
        <f t="shared" si="1195"/>
        <v>1</v>
      </c>
      <c r="Z557" s="1085" t="str">
        <f t="shared" si="1177"/>
        <v>BUKU KAS UMUM</v>
      </c>
      <c r="AA557" s="1087">
        <f t="shared" si="1178"/>
        <v>0</v>
      </c>
      <c r="AB557" s="1067">
        <v>10</v>
      </c>
      <c r="AC557" s="1068" t="str">
        <f t="shared" si="1196"/>
        <v>BUKU PEMBANTU PAJAK UP &amp; LS</v>
      </c>
      <c r="AD557" s="1069">
        <f t="shared" si="1197"/>
        <v>0</v>
      </c>
      <c r="AE557" s="1069">
        <f t="shared" si="1198"/>
        <v>0</v>
      </c>
      <c r="AF557" s="1069">
        <f t="shared" si="1199"/>
        <v>0</v>
      </c>
      <c r="AG557" s="1069">
        <f t="shared" si="1200"/>
        <v>0</v>
      </c>
      <c r="AH557" s="1069">
        <f t="shared" si="1201"/>
        <v>0</v>
      </c>
      <c r="AI557" s="1070">
        <f t="shared" si="1160"/>
        <v>10</v>
      </c>
      <c r="AJ557" s="1070" t="str">
        <f t="shared" si="1202"/>
        <v>BUKU PEMBANTU PAJAK UP &amp; LS</v>
      </c>
      <c r="AK557" s="1071">
        <f t="shared" si="1179"/>
        <v>0</v>
      </c>
      <c r="AL557" s="1022">
        <v>2</v>
      </c>
      <c r="AM557" s="1023" t="str">
        <f t="shared" si="1203"/>
        <v>BUKU PEMBANTU KAS TUNAI</v>
      </c>
      <c r="AN557" s="1024">
        <f t="shared" si="1180"/>
        <v>0</v>
      </c>
      <c r="AO557" s="1023">
        <f t="shared" si="1161"/>
        <v>2</v>
      </c>
      <c r="AP557" s="1023" t="str">
        <f t="shared" si="1204"/>
        <v>BUKU PEMBANTU KAS TUNAI</v>
      </c>
      <c r="AQ557" s="1025">
        <f t="shared" si="1155"/>
        <v>0</v>
      </c>
      <c r="AR557" s="991">
        <v>3</v>
      </c>
      <c r="AS557" s="990" t="str">
        <f t="shared" si="1205"/>
        <v>BUKU PEMBANTU BANK</v>
      </c>
      <c r="AT557" s="981">
        <f t="shared" si="1181"/>
        <v>0</v>
      </c>
      <c r="AU557" s="981">
        <f t="shared" si="1182"/>
        <v>0</v>
      </c>
      <c r="AV557" s="982">
        <f t="shared" si="1206"/>
        <v>0</v>
      </c>
      <c r="AW557" s="989">
        <f t="shared" si="1162"/>
        <v>3</v>
      </c>
      <c r="AX557" s="990" t="str">
        <f t="shared" si="1207"/>
        <v>BUKU PEMBANTU BANK</v>
      </c>
      <c r="AY557" s="984">
        <f t="shared" si="1183"/>
        <v>0</v>
      </c>
      <c r="AZ557" s="704">
        <v>4</v>
      </c>
      <c r="BA557" s="710" t="str">
        <f t="shared" si="1208"/>
        <v>BUKU PEMBANTU BPP</v>
      </c>
      <c r="BB557" s="706">
        <f t="shared" si="1156"/>
        <v>0</v>
      </c>
      <c r="BC557" s="705">
        <f t="shared" si="1163"/>
        <v>4</v>
      </c>
      <c r="BD557" s="710" t="str">
        <f t="shared" si="1209"/>
        <v>BUKU PEMBANTU BPP</v>
      </c>
      <c r="BE557" s="711">
        <f t="shared" si="1157"/>
        <v>0</v>
      </c>
      <c r="BF557" s="952">
        <f t="shared" ref="BF557" si="1234">BF556</f>
        <v>5</v>
      </c>
      <c r="BG557" s="953" t="str">
        <f t="shared" si="1210"/>
        <v>BUKU PEMBANTU UANG PERSEDIAAN</v>
      </c>
      <c r="BH557" s="954">
        <f t="shared" si="1184"/>
        <v>0</v>
      </c>
      <c r="BI557" s="953">
        <f t="shared" si="1164"/>
        <v>5</v>
      </c>
      <c r="BJ557" s="955" t="str">
        <f t="shared" si="1211"/>
        <v>BUKU PEMBANTU UANG PERSEDIAAN</v>
      </c>
      <c r="BK557" s="956">
        <f t="shared" si="1158"/>
        <v>0</v>
      </c>
      <c r="BL557" s="917">
        <f t="shared" ref="BL557" si="1235">BL556</f>
        <v>6</v>
      </c>
      <c r="BM557" s="918" t="str">
        <f t="shared" si="1212"/>
        <v>BUKU PEMBANTU LS BENDAHARA</v>
      </c>
      <c r="BN557" s="919">
        <f t="shared" si="1185"/>
        <v>0</v>
      </c>
      <c r="BO557" s="918">
        <f t="shared" si="1165"/>
        <v>6</v>
      </c>
      <c r="BP557" s="920" t="str">
        <f t="shared" si="1213"/>
        <v>BUKU PEMBANTU LS BENDAHARA</v>
      </c>
      <c r="BQ557" s="921">
        <f t="shared" si="1186"/>
        <v>0</v>
      </c>
      <c r="BR557" s="704">
        <f t="shared" ref="BR557" si="1236">BR556</f>
        <v>7</v>
      </c>
      <c r="BS557" s="705" t="str">
        <f t="shared" si="1214"/>
        <v>BUKU PEMBANTU UANG MUKA PERJADIN</v>
      </c>
      <c r="BT557" s="706">
        <f t="shared" si="1187"/>
        <v>0</v>
      </c>
      <c r="BU557" s="705">
        <f t="shared" si="1166"/>
        <v>7</v>
      </c>
      <c r="BV557" s="710" t="str">
        <f t="shared" si="1215"/>
        <v>BUKU PEMBANTU UANG MUKA PERJADIN</v>
      </c>
      <c r="BW557" s="711">
        <f t="shared" si="1188"/>
        <v>0</v>
      </c>
      <c r="BX557" s="882">
        <f t="shared" ref="BX557" si="1237">BX556</f>
        <v>8</v>
      </c>
      <c r="BY557" s="883" t="str">
        <f t="shared" si="1216"/>
        <v>BUKU PEMBANTU PAJAK UP</v>
      </c>
      <c r="BZ557" s="884">
        <f t="shared" si="1154"/>
        <v>0</v>
      </c>
      <c r="CA557" s="885">
        <f t="shared" si="1167"/>
        <v>8</v>
      </c>
      <c r="CB557" s="883" t="str">
        <f t="shared" si="1217"/>
        <v>BUKU PEMBANTU PAJAK UP</v>
      </c>
      <c r="CC557" s="886">
        <f t="shared" si="1159"/>
        <v>0</v>
      </c>
      <c r="CD557" s="812">
        <f t="shared" ref="CD557" si="1238">CD556</f>
        <v>9</v>
      </c>
      <c r="CE557" s="813" t="str">
        <f t="shared" si="1218"/>
        <v>BUKU PEMBANTU BUNGA REKENING</v>
      </c>
      <c r="CF557" s="814">
        <f t="shared" si="1189"/>
        <v>0</v>
      </c>
      <c r="CG557" s="813">
        <f t="shared" si="1168"/>
        <v>9</v>
      </c>
      <c r="CH557" s="813" t="str">
        <f t="shared" si="1219"/>
        <v>BUKU PEMBANTU BUNGA REKENING</v>
      </c>
      <c r="CI557" s="815">
        <f t="shared" si="1190"/>
        <v>0</v>
      </c>
      <c r="CJ557" s="843">
        <f t="shared" ref="CJ557" si="1239">CJ556</f>
        <v>10</v>
      </c>
      <c r="CK557" s="844" t="str">
        <f t="shared" si="1220"/>
        <v>BUKU PEMBANTU PAJAK UP &amp; LS</v>
      </c>
      <c r="CL557" s="845">
        <f t="shared" si="1221"/>
        <v>0</v>
      </c>
      <c r="CM557" s="844">
        <f t="shared" si="1169"/>
        <v>10</v>
      </c>
      <c r="CN557" s="844" t="str">
        <f t="shared" si="1222"/>
        <v>BUKU PEMBANTU PAJAK UP &amp; LS</v>
      </c>
      <c r="CO557" s="846">
        <f t="shared" si="1223"/>
        <v>0</v>
      </c>
      <c r="CP557" s="789">
        <f t="shared" si="1224"/>
        <v>0</v>
      </c>
      <c r="CQ557" s="790">
        <f t="shared" si="1225"/>
        <v>0</v>
      </c>
      <c r="CR557" s="782">
        <f t="shared" si="1226"/>
        <v>0</v>
      </c>
      <c r="CS557" s="740">
        <v>11</v>
      </c>
      <c r="CT557" s="741" t="str">
        <f t="shared" si="1227"/>
        <v>BUKU PENGESAHAN BELANJA</v>
      </c>
      <c r="CU557" s="742">
        <f t="shared" si="1228"/>
        <v>0</v>
      </c>
      <c r="CV557" s="741">
        <f t="shared" si="1170"/>
        <v>11</v>
      </c>
      <c r="CW557" s="743" t="str">
        <f t="shared" si="1229"/>
        <v>BUKU PENGESAHAN BELANJA</v>
      </c>
      <c r="CX557" s="744">
        <f t="shared" si="1230"/>
        <v>0</v>
      </c>
      <c r="CY557" s="776">
        <f t="shared" ref="CY557" si="1240">CY556</f>
        <v>12</v>
      </c>
      <c r="CZ557" s="777" t="str">
        <f t="shared" si="1191"/>
        <v>BUKU PENGEMBALIAN BELANJA</v>
      </c>
      <c r="DA557" s="778">
        <f t="shared" si="1153"/>
        <v>0</v>
      </c>
      <c r="DB557" s="777">
        <f t="shared" si="1233"/>
        <v>12</v>
      </c>
      <c r="DC557" s="777" t="str">
        <f t="shared" si="1231"/>
        <v>BUKU PENGEMBALIAN BELANJA</v>
      </c>
      <c r="DD557" s="779">
        <f t="shared" si="1232"/>
        <v>0</v>
      </c>
    </row>
    <row r="558" spans="2:108" x14ac:dyDescent="0.2">
      <c r="C558" s="1"/>
    </row>
    <row r="560" spans="2:108" x14ac:dyDescent="0.2">
      <c r="C560" s="695"/>
      <c r="R560" s="259"/>
    </row>
    <row r="561" spans="3:18" x14ac:dyDescent="0.2">
      <c r="C561" s="695"/>
      <c r="R561" s="259"/>
    </row>
    <row r="562" spans="3:18" x14ac:dyDescent="0.2">
      <c r="C562" s="695"/>
      <c r="R562" s="259"/>
    </row>
    <row r="563" spans="3:18" x14ac:dyDescent="0.2">
      <c r="C563" s="695"/>
      <c r="R563" s="259"/>
    </row>
    <row r="564" spans="3:18" x14ac:dyDescent="0.2">
      <c r="C564" s="695"/>
      <c r="R564" s="259"/>
    </row>
    <row r="565" spans="3:18" x14ac:dyDescent="0.2">
      <c r="C565" s="695"/>
      <c r="R565" s="259"/>
    </row>
    <row r="566" spans="3:18" x14ac:dyDescent="0.2">
      <c r="C566" s="695"/>
      <c r="R566" s="259"/>
    </row>
    <row r="567" spans="3:18" x14ac:dyDescent="0.2">
      <c r="C567" s="1"/>
      <c r="R567" s="259"/>
    </row>
    <row r="568" spans="3:18" x14ac:dyDescent="0.2">
      <c r="C568" s="695"/>
      <c r="R568" s="259"/>
    </row>
    <row r="569" spans="3:18" x14ac:dyDescent="0.2">
      <c r="C569" s="695"/>
      <c r="R569" s="259"/>
    </row>
    <row r="570" spans="3:18" x14ac:dyDescent="0.2">
      <c r="C570" s="695"/>
    </row>
    <row r="571" spans="3:18" x14ac:dyDescent="0.2">
      <c r="R571" s="259"/>
    </row>
    <row r="572" spans="3:18" x14ac:dyDescent="0.2">
      <c r="C572" s="695"/>
      <c r="R572" s="259"/>
    </row>
    <row r="573" spans="3:18" x14ac:dyDescent="0.2">
      <c r="C573" s="695"/>
      <c r="R573" s="259"/>
    </row>
    <row r="574" spans="3:18" x14ac:dyDescent="0.2">
      <c r="C574" s="695"/>
      <c r="R574" s="259"/>
    </row>
    <row r="575" spans="3:18" x14ac:dyDescent="0.2">
      <c r="C575" s="695"/>
      <c r="R575" s="259"/>
    </row>
    <row r="576" spans="3:18" x14ac:dyDescent="0.2">
      <c r="C576" s="695"/>
      <c r="R576" s="259"/>
    </row>
    <row r="577" spans="2:18" x14ac:dyDescent="0.2">
      <c r="C577" s="695"/>
      <c r="R577" s="259"/>
    </row>
    <row r="578" spans="2:18" x14ac:dyDescent="0.2">
      <c r="C578" s="695"/>
      <c r="R578" s="259"/>
    </row>
    <row r="579" spans="2:18" x14ac:dyDescent="0.2">
      <c r="C579" s="695"/>
      <c r="R579" s="259"/>
    </row>
    <row r="580" spans="2:18" x14ac:dyDescent="0.2">
      <c r="C580" s="695"/>
      <c r="R580" s="259"/>
    </row>
    <row r="581" spans="2:18" x14ac:dyDescent="0.2">
      <c r="C581" s="695"/>
      <c r="F581" s="111"/>
      <c r="G581" s="111"/>
      <c r="H581" s="427"/>
      <c r="I581" s="427"/>
      <c r="J581" s="427"/>
      <c r="K581" s="427"/>
      <c r="R581" s="259"/>
    </row>
    <row r="582" spans="2:18" x14ac:dyDescent="0.2">
      <c r="B582" s="657"/>
      <c r="C582" s="655"/>
      <c r="D582" s="1"/>
      <c r="L582" s="259"/>
      <c r="O582" s="259"/>
      <c r="P582" s="259"/>
      <c r="Q582" s="259"/>
    </row>
    <row r="583" spans="2:18" x14ac:dyDescent="0.2">
      <c r="B583" s="657"/>
      <c r="C583" s="655"/>
      <c r="D583" s="1"/>
      <c r="L583" s="259"/>
      <c r="O583" s="259"/>
      <c r="P583" s="259"/>
      <c r="Q583" s="259"/>
    </row>
    <row r="584" spans="2:18" x14ac:dyDescent="0.2">
      <c r="B584" s="657"/>
      <c r="C584" s="655"/>
      <c r="D584" s="1"/>
      <c r="L584" s="259"/>
      <c r="O584" s="259"/>
      <c r="P584" s="259"/>
      <c r="Q584" s="259"/>
    </row>
    <row r="585" spans="2:18" x14ac:dyDescent="0.2">
      <c r="B585" s="657"/>
      <c r="C585" s="655"/>
      <c r="D585" s="1"/>
      <c r="L585" s="259"/>
      <c r="O585" s="259"/>
      <c r="P585" s="259"/>
      <c r="Q585" s="259"/>
    </row>
    <row r="586" spans="2:18" x14ac:dyDescent="0.2">
      <c r="B586" s="657"/>
      <c r="C586" s="655"/>
      <c r="D586" s="1"/>
      <c r="L586" s="259"/>
      <c r="O586" s="259"/>
      <c r="P586" s="259"/>
      <c r="Q586" s="259"/>
    </row>
    <row r="587" spans="2:18" x14ac:dyDescent="0.2">
      <c r="B587" s="657"/>
      <c r="C587" s="655"/>
      <c r="D587" s="1"/>
      <c r="L587" s="259"/>
      <c r="O587" s="259"/>
      <c r="P587" s="259"/>
      <c r="Q587" s="259"/>
    </row>
    <row r="588" spans="2:18" x14ac:dyDescent="0.2">
      <c r="B588" s="657"/>
      <c r="C588" s="655"/>
      <c r="D588" s="1"/>
      <c r="L588" s="259"/>
      <c r="O588" s="259"/>
      <c r="P588" s="259"/>
      <c r="Q588" s="259"/>
    </row>
    <row r="589" spans="2:18" x14ac:dyDescent="0.2">
      <c r="B589" s="657"/>
      <c r="C589" s="655"/>
      <c r="D589" s="1"/>
      <c r="L589" s="259"/>
      <c r="O589" s="259"/>
      <c r="P589" s="259"/>
      <c r="Q589" s="259"/>
    </row>
    <row r="590" spans="2:18" x14ac:dyDescent="0.2">
      <c r="B590" s="657"/>
      <c r="C590" s="655"/>
      <c r="D590" s="1"/>
      <c r="L590" s="655"/>
      <c r="O590" s="655"/>
      <c r="P590" s="655"/>
      <c r="Q590" s="655"/>
    </row>
    <row r="591" spans="2:18" x14ac:dyDescent="0.2">
      <c r="B591" s="657"/>
      <c r="C591" s="655"/>
      <c r="D591" s="1"/>
      <c r="L591" s="259"/>
      <c r="O591" s="259"/>
      <c r="P591" s="259"/>
      <c r="Q591" s="259"/>
    </row>
    <row r="592" spans="2:18" x14ac:dyDescent="0.2">
      <c r="B592" s="657"/>
      <c r="C592" s="655"/>
      <c r="D592" s="1"/>
      <c r="L592" s="259"/>
      <c r="O592" s="259"/>
      <c r="P592" s="259"/>
      <c r="Q592" s="259"/>
    </row>
    <row r="593" spans="2:17" x14ac:dyDescent="0.2">
      <c r="B593" s="657"/>
      <c r="C593" s="655"/>
      <c r="D593" s="1"/>
      <c r="L593" s="259"/>
      <c r="O593" s="259"/>
      <c r="P593" s="259"/>
      <c r="Q593" s="259"/>
    </row>
    <row r="594" spans="2:17" x14ac:dyDescent="0.2">
      <c r="B594" s="657"/>
      <c r="C594" s="655"/>
      <c r="D594" s="1"/>
      <c r="L594" s="259"/>
      <c r="O594" s="259"/>
      <c r="P594" s="259"/>
      <c r="Q594" s="259"/>
    </row>
    <row r="595" spans="2:17" x14ac:dyDescent="0.2">
      <c r="B595" s="657"/>
      <c r="C595" s="655"/>
      <c r="D595" s="1"/>
      <c r="L595" s="259"/>
      <c r="O595" s="259"/>
      <c r="P595" s="259"/>
      <c r="Q595" s="259"/>
    </row>
    <row r="596" spans="2:17" x14ac:dyDescent="0.2">
      <c r="B596" s="657"/>
      <c r="C596" s="655"/>
      <c r="D596" s="1"/>
      <c r="L596" s="259"/>
      <c r="O596" s="259"/>
      <c r="P596" s="259"/>
      <c r="Q596" s="259"/>
    </row>
    <row r="597" spans="2:17" x14ac:dyDescent="0.2">
      <c r="B597" s="657"/>
      <c r="C597" s="655"/>
      <c r="D597" s="1"/>
      <c r="L597" s="259"/>
      <c r="O597" s="259"/>
      <c r="P597" s="259"/>
      <c r="Q597" s="259"/>
    </row>
    <row r="598" spans="2:17" x14ac:dyDescent="0.2">
      <c r="B598" s="657"/>
      <c r="C598" s="655"/>
      <c r="D598" s="1"/>
      <c r="L598" s="259"/>
      <c r="O598" s="259"/>
      <c r="P598" s="259"/>
      <c r="Q598" s="259"/>
    </row>
    <row r="599" spans="2:17" x14ac:dyDescent="0.2">
      <c r="B599" s="657"/>
      <c r="C599" s="655"/>
      <c r="D599" s="1"/>
      <c r="L599" s="259"/>
      <c r="O599" s="259"/>
      <c r="P599" s="259"/>
      <c r="Q599" s="259"/>
    </row>
    <row r="600" spans="2:17" x14ac:dyDescent="0.2">
      <c r="B600" s="657"/>
      <c r="C600" s="655"/>
      <c r="D600" s="1"/>
      <c r="L600" s="259"/>
      <c r="O600" s="259"/>
      <c r="P600" s="259"/>
      <c r="Q600" s="259"/>
    </row>
    <row r="601" spans="2:17" x14ac:dyDescent="0.2">
      <c r="B601" s="657"/>
      <c r="C601" s="655"/>
      <c r="D601" s="1"/>
      <c r="L601" s="259"/>
      <c r="O601" s="259"/>
      <c r="P601" s="259"/>
      <c r="Q601" s="259"/>
    </row>
    <row r="602" spans="2:17" x14ac:dyDescent="0.2">
      <c r="B602" s="657"/>
      <c r="C602" s="655"/>
      <c r="D602" s="1"/>
      <c r="L602" s="696"/>
      <c r="M602" s="697"/>
      <c r="N602" s="697"/>
      <c r="O602" s="696"/>
      <c r="P602" s="696"/>
      <c r="Q602" s="696"/>
    </row>
    <row r="603" spans="2:17" x14ac:dyDescent="0.2">
      <c r="B603" s="657"/>
      <c r="C603" s="655"/>
      <c r="D603" s="1"/>
      <c r="L603" s="259"/>
      <c r="O603" s="259"/>
      <c r="P603" s="259"/>
      <c r="Q603" s="259"/>
    </row>
    <row r="604" spans="2:17" x14ac:dyDescent="0.2">
      <c r="B604" s="657"/>
      <c r="C604" s="655"/>
      <c r="D604" s="1"/>
      <c r="L604" s="259"/>
      <c r="O604" s="259"/>
      <c r="P604" s="259"/>
      <c r="Q604" s="259"/>
    </row>
    <row r="605" spans="2:17" x14ac:dyDescent="0.2">
      <c r="B605" s="657"/>
      <c r="C605" s="655"/>
      <c r="D605" s="1"/>
      <c r="L605" s="259"/>
      <c r="O605" s="259"/>
      <c r="P605" s="259"/>
      <c r="Q605" s="259"/>
    </row>
    <row r="606" spans="2:17" x14ac:dyDescent="0.2">
      <c r="B606" s="657"/>
      <c r="C606" s="655"/>
      <c r="D606" s="1"/>
      <c r="L606" s="259"/>
      <c r="O606" s="259"/>
      <c r="P606" s="259"/>
      <c r="Q606" s="259"/>
    </row>
    <row r="607" spans="2:17" x14ac:dyDescent="0.2">
      <c r="B607" s="657"/>
      <c r="C607" s="655"/>
      <c r="D607" s="1"/>
      <c r="L607" s="259"/>
      <c r="O607" s="259"/>
      <c r="P607" s="259"/>
      <c r="Q607" s="259"/>
    </row>
    <row r="608" spans="2:17" x14ac:dyDescent="0.2">
      <c r="B608" s="657"/>
      <c r="C608" s="655"/>
      <c r="D608" s="1"/>
      <c r="L608" s="259"/>
      <c r="O608" s="259"/>
      <c r="P608" s="259"/>
      <c r="Q608" s="259"/>
    </row>
    <row r="609" spans="2:17" x14ac:dyDescent="0.2">
      <c r="B609" s="657"/>
      <c r="C609" s="655"/>
      <c r="D609" s="1"/>
      <c r="L609" s="259"/>
      <c r="O609" s="259"/>
      <c r="P609" s="259"/>
      <c r="Q609" s="259"/>
    </row>
    <row r="610" spans="2:17" x14ac:dyDescent="0.2">
      <c r="B610" s="657"/>
      <c r="C610" s="655"/>
      <c r="D610" s="1"/>
      <c r="L610" s="259"/>
      <c r="O610" s="259"/>
      <c r="P610" s="259"/>
      <c r="Q610" s="259"/>
    </row>
    <row r="611" spans="2:17" x14ac:dyDescent="0.2">
      <c r="B611" s="657"/>
      <c r="C611" s="655"/>
      <c r="D611" s="1"/>
      <c r="L611" s="259"/>
      <c r="O611" s="259"/>
      <c r="P611" s="259"/>
      <c r="Q611" s="259"/>
    </row>
    <row r="612" spans="2:17" x14ac:dyDescent="0.2">
      <c r="B612" s="657"/>
      <c r="C612" s="655"/>
      <c r="D612" s="1"/>
      <c r="L612" s="259"/>
      <c r="O612" s="259"/>
      <c r="P612" s="259"/>
      <c r="Q612" s="259"/>
    </row>
    <row r="613" spans="2:17" x14ac:dyDescent="0.2">
      <c r="B613" s="657"/>
      <c r="C613" s="655"/>
      <c r="D613" s="1"/>
      <c r="L613" s="259"/>
      <c r="O613" s="259"/>
      <c r="P613" s="259"/>
      <c r="Q613" s="259"/>
    </row>
    <row r="614" spans="2:17" x14ac:dyDescent="0.2">
      <c r="B614" s="657"/>
      <c r="C614" s="655"/>
      <c r="D614" s="1"/>
      <c r="L614" s="259"/>
      <c r="O614" s="259"/>
      <c r="P614" s="259"/>
      <c r="Q614" s="259"/>
    </row>
    <row r="615" spans="2:17" x14ac:dyDescent="0.2">
      <c r="B615" s="657"/>
      <c r="C615" s="655"/>
      <c r="D615" s="1"/>
      <c r="L615" s="259"/>
      <c r="O615" s="259"/>
      <c r="P615" s="259"/>
      <c r="Q615" s="259"/>
    </row>
    <row r="616" spans="2:17" x14ac:dyDescent="0.2">
      <c r="B616" s="657"/>
      <c r="C616" s="655"/>
      <c r="D616" s="111"/>
      <c r="E616" s="427"/>
      <c r="L616" s="259"/>
      <c r="O616" s="259"/>
      <c r="P616" s="259"/>
      <c r="Q616" s="259"/>
    </row>
    <row r="617" spans="2:17" x14ac:dyDescent="0.2">
      <c r="B617" s="657"/>
      <c r="C617" s="655"/>
      <c r="D617" s="1"/>
      <c r="L617" s="259"/>
      <c r="O617" s="259"/>
      <c r="P617" s="259"/>
      <c r="Q617" s="259"/>
    </row>
    <row r="618" spans="2:17" x14ac:dyDescent="0.2">
      <c r="B618" s="657"/>
      <c r="C618" s="655"/>
      <c r="D618" s="1"/>
      <c r="L618" s="655"/>
      <c r="O618" s="655"/>
      <c r="P618" s="655"/>
      <c r="Q618" s="655"/>
    </row>
    <row r="619" spans="2:17" x14ac:dyDescent="0.2">
      <c r="B619" s="657"/>
      <c r="C619" s="655"/>
      <c r="D619" s="1"/>
      <c r="L619" s="259"/>
      <c r="O619" s="259"/>
      <c r="P619" s="259"/>
      <c r="Q619" s="259"/>
    </row>
    <row r="620" spans="2:17" x14ac:dyDescent="0.2">
      <c r="B620" s="657"/>
      <c r="C620" s="655"/>
      <c r="D620" s="1"/>
      <c r="L620" s="259"/>
      <c r="O620" s="259"/>
      <c r="P620" s="259"/>
      <c r="Q620" s="259"/>
    </row>
    <row r="621" spans="2:17" x14ac:dyDescent="0.2">
      <c r="B621" s="657"/>
      <c r="C621" s="655"/>
      <c r="D621" s="1"/>
      <c r="L621" s="259"/>
      <c r="O621" s="259"/>
      <c r="P621" s="259"/>
      <c r="Q621" s="259"/>
    </row>
    <row r="622" spans="2:17" x14ac:dyDescent="0.2">
      <c r="B622" s="657"/>
      <c r="C622" s="655"/>
      <c r="D622" s="1"/>
      <c r="L622" s="259"/>
      <c r="O622" s="259"/>
      <c r="P622" s="259"/>
      <c r="Q622" s="259"/>
    </row>
    <row r="623" spans="2:17" x14ac:dyDescent="0.2">
      <c r="B623" s="657"/>
      <c r="C623" s="655"/>
      <c r="D623" s="1"/>
      <c r="L623" s="259"/>
      <c r="O623" s="259"/>
      <c r="P623" s="259"/>
      <c r="Q623" s="259"/>
    </row>
    <row r="624" spans="2:17" x14ac:dyDescent="0.2">
      <c r="B624" s="657"/>
      <c r="C624" s="655"/>
      <c r="D624" s="1"/>
      <c r="L624" s="259"/>
      <c r="O624" s="259"/>
      <c r="P624" s="259"/>
      <c r="Q624" s="259"/>
    </row>
    <row r="625" spans="2:17" x14ac:dyDescent="0.2">
      <c r="B625" s="657"/>
      <c r="C625" s="655"/>
      <c r="D625" s="1"/>
      <c r="L625" s="259"/>
      <c r="O625" s="259"/>
      <c r="P625" s="259"/>
      <c r="Q625" s="259"/>
    </row>
    <row r="626" spans="2:17" x14ac:dyDescent="0.2">
      <c r="B626" s="657"/>
      <c r="C626" s="655"/>
      <c r="D626" s="111"/>
      <c r="E626" s="427"/>
      <c r="L626" s="259"/>
      <c r="O626" s="259"/>
      <c r="P626" s="259"/>
      <c r="Q626" s="259"/>
    </row>
    <row r="627" spans="2:17" x14ac:dyDescent="0.2">
      <c r="B627" s="657"/>
      <c r="C627" s="655"/>
      <c r="D627" s="1"/>
      <c r="L627" s="259"/>
      <c r="O627" s="259"/>
      <c r="P627" s="259"/>
      <c r="Q627" s="259"/>
    </row>
    <row r="628" spans="2:17" x14ac:dyDescent="0.2">
      <c r="B628" s="657"/>
      <c r="C628" s="655"/>
      <c r="D628" s="1"/>
      <c r="L628" s="259"/>
      <c r="O628" s="259"/>
      <c r="P628" s="259"/>
      <c r="Q628" s="259"/>
    </row>
    <row r="629" spans="2:17" x14ac:dyDescent="0.2">
      <c r="B629" s="657"/>
      <c r="C629" s="655"/>
      <c r="D629" s="111"/>
      <c r="E629" s="427"/>
      <c r="L629" s="259"/>
      <c r="O629" s="259"/>
      <c r="P629" s="259"/>
      <c r="Q629" s="259"/>
    </row>
    <row r="630" spans="2:17" x14ac:dyDescent="0.2">
      <c r="B630" s="657"/>
      <c r="C630" s="655"/>
      <c r="D630" s="1"/>
      <c r="L630" s="259"/>
      <c r="O630" s="259"/>
      <c r="P630" s="259"/>
      <c r="Q630" s="259"/>
    </row>
    <row r="631" spans="2:17" x14ac:dyDescent="0.2">
      <c r="B631" s="657"/>
      <c r="C631" s="655"/>
      <c r="D631" s="1"/>
      <c r="L631" s="259"/>
      <c r="O631" s="259"/>
      <c r="P631" s="259"/>
      <c r="Q631" s="259"/>
    </row>
    <row r="632" spans="2:17" x14ac:dyDescent="0.2">
      <c r="B632" s="657"/>
      <c r="C632" s="655"/>
      <c r="D632" s="1"/>
      <c r="L632" s="259"/>
      <c r="O632" s="259"/>
      <c r="P632" s="259"/>
      <c r="Q632" s="259"/>
    </row>
    <row r="633" spans="2:17" x14ac:dyDescent="0.2">
      <c r="B633" s="657"/>
      <c r="C633" s="655"/>
      <c r="D633" s="1"/>
      <c r="L633" s="259"/>
      <c r="O633" s="259"/>
      <c r="P633" s="259"/>
      <c r="Q633" s="259"/>
    </row>
    <row r="634" spans="2:17" x14ac:dyDescent="0.2">
      <c r="B634" s="657"/>
      <c r="C634" s="655"/>
      <c r="D634" s="1"/>
      <c r="L634" s="259"/>
      <c r="O634" s="259"/>
      <c r="P634" s="259"/>
      <c r="Q634" s="259"/>
    </row>
    <row r="635" spans="2:17" x14ac:dyDescent="0.2">
      <c r="B635" s="657"/>
      <c r="C635" s="655"/>
      <c r="D635" s="1"/>
      <c r="L635" s="259"/>
      <c r="O635" s="259"/>
      <c r="P635" s="259"/>
      <c r="Q635" s="259"/>
    </row>
    <row r="636" spans="2:17" x14ac:dyDescent="0.2">
      <c r="B636" s="657"/>
      <c r="C636" s="655"/>
      <c r="D636" s="1"/>
      <c r="L636" s="259"/>
      <c r="O636" s="259"/>
      <c r="P636" s="259"/>
      <c r="Q636" s="259"/>
    </row>
    <row r="637" spans="2:17" x14ac:dyDescent="0.2">
      <c r="B637" s="657"/>
      <c r="C637" s="655"/>
      <c r="D637" s="1"/>
      <c r="L637" s="259"/>
      <c r="O637" s="259"/>
      <c r="P637" s="259"/>
      <c r="Q637" s="259"/>
    </row>
    <row r="638" spans="2:17" x14ac:dyDescent="0.2">
      <c r="B638" s="657"/>
      <c r="C638" s="655"/>
      <c r="D638" s="1"/>
      <c r="L638" s="259"/>
      <c r="O638" s="259"/>
      <c r="P638" s="259"/>
      <c r="Q638" s="259"/>
    </row>
    <row r="639" spans="2:17" x14ac:dyDescent="0.2">
      <c r="B639" s="657"/>
      <c r="C639" s="655"/>
      <c r="D639" s="1"/>
      <c r="L639" s="259"/>
      <c r="O639" s="259"/>
      <c r="P639" s="259"/>
      <c r="Q639" s="259"/>
    </row>
    <row r="640" spans="2:17" x14ac:dyDescent="0.2">
      <c r="B640" s="657"/>
      <c r="C640" s="655"/>
      <c r="D640" s="111"/>
      <c r="E640" s="427"/>
      <c r="L640" s="259"/>
      <c r="O640" s="259"/>
      <c r="P640" s="259"/>
      <c r="Q640" s="259"/>
    </row>
    <row r="641" spans="2:17" x14ac:dyDescent="0.2">
      <c r="B641" s="657"/>
      <c r="C641" s="655"/>
      <c r="D641" s="1"/>
      <c r="L641" s="259"/>
      <c r="O641" s="259"/>
      <c r="P641" s="259"/>
      <c r="Q641" s="259"/>
    </row>
    <row r="642" spans="2:17" x14ac:dyDescent="0.2">
      <c r="B642" s="657"/>
      <c r="C642" s="655"/>
      <c r="D642" s="1"/>
      <c r="L642" s="259"/>
      <c r="O642" s="259"/>
      <c r="P642" s="259"/>
      <c r="Q642" s="259"/>
    </row>
    <row r="643" spans="2:17" x14ac:dyDescent="0.2">
      <c r="B643" s="657"/>
      <c r="C643" s="655"/>
      <c r="D643" s="111"/>
      <c r="E643" s="427"/>
      <c r="L643" s="259"/>
      <c r="O643" s="259"/>
      <c r="P643" s="259"/>
      <c r="Q643" s="259"/>
    </row>
    <row r="644" spans="2:17" x14ac:dyDescent="0.2">
      <c r="B644" s="657"/>
      <c r="C644" s="655"/>
      <c r="D644" s="1"/>
      <c r="L644" s="259"/>
      <c r="O644" s="259"/>
      <c r="P644" s="259"/>
      <c r="Q644" s="259"/>
    </row>
    <row r="645" spans="2:17" x14ac:dyDescent="0.2">
      <c r="B645" s="657"/>
      <c r="C645" s="655"/>
      <c r="D645" s="1"/>
      <c r="L645" s="259"/>
      <c r="O645" s="259"/>
      <c r="P645" s="259"/>
      <c r="Q645" s="259"/>
    </row>
    <row r="646" spans="2:17" x14ac:dyDescent="0.2">
      <c r="B646" s="657"/>
      <c r="C646" s="655"/>
      <c r="D646" s="1"/>
      <c r="L646" s="259"/>
      <c r="O646" s="259"/>
      <c r="P646" s="259"/>
      <c r="Q646" s="259"/>
    </row>
    <row r="647" spans="2:17" x14ac:dyDescent="0.2">
      <c r="B647" s="657"/>
      <c r="C647" s="655"/>
      <c r="D647" s="1"/>
      <c r="L647" s="259"/>
      <c r="O647" s="259"/>
      <c r="P647" s="259"/>
      <c r="Q647" s="259"/>
    </row>
    <row r="648" spans="2:17" x14ac:dyDescent="0.2">
      <c r="B648" s="657"/>
      <c r="C648" s="655"/>
      <c r="D648" s="1"/>
      <c r="L648" s="259"/>
      <c r="O648" s="259"/>
      <c r="P648" s="259"/>
      <c r="Q648" s="259"/>
    </row>
    <row r="649" spans="2:17" x14ac:dyDescent="0.2">
      <c r="B649" s="657"/>
      <c r="C649" s="655"/>
      <c r="D649" s="1"/>
      <c r="L649" s="259"/>
      <c r="O649" s="259"/>
      <c r="P649" s="259"/>
      <c r="Q649" s="259"/>
    </row>
    <row r="650" spans="2:17" x14ac:dyDescent="0.2">
      <c r="B650" s="657"/>
      <c r="C650" s="655"/>
      <c r="D650" s="1"/>
      <c r="L650" s="259"/>
      <c r="O650" s="259"/>
      <c r="P650" s="259"/>
      <c r="Q650" s="259"/>
    </row>
    <row r="651" spans="2:17" x14ac:dyDescent="0.2">
      <c r="B651" s="657"/>
      <c r="C651" s="655"/>
      <c r="D651" s="1"/>
      <c r="L651" s="259"/>
      <c r="O651" s="259"/>
      <c r="P651" s="259"/>
      <c r="Q651" s="259"/>
    </row>
    <row r="652" spans="2:17" x14ac:dyDescent="0.2">
      <c r="B652" s="657"/>
      <c r="C652" s="655"/>
      <c r="D652" s="1"/>
      <c r="L652" s="259"/>
      <c r="O652" s="259"/>
      <c r="P652" s="259"/>
      <c r="Q652" s="259"/>
    </row>
    <row r="653" spans="2:17" x14ac:dyDescent="0.2">
      <c r="B653" s="657"/>
      <c r="C653" s="655"/>
      <c r="D653" s="1"/>
      <c r="L653" s="259"/>
      <c r="O653" s="259"/>
      <c r="P653" s="259"/>
      <c r="Q653" s="259"/>
    </row>
    <row r="654" spans="2:17" x14ac:dyDescent="0.2">
      <c r="B654" s="657"/>
      <c r="C654" s="655"/>
      <c r="D654" s="1"/>
      <c r="L654" s="259"/>
      <c r="O654" s="259"/>
      <c r="P654" s="259"/>
      <c r="Q654" s="259"/>
    </row>
    <row r="655" spans="2:17" x14ac:dyDescent="0.2">
      <c r="B655" s="657"/>
      <c r="C655" s="655"/>
      <c r="D655" s="1"/>
      <c r="L655" s="259"/>
      <c r="O655" s="259"/>
      <c r="P655" s="259"/>
      <c r="Q655" s="259"/>
    </row>
    <row r="656" spans="2:17" x14ac:dyDescent="0.2">
      <c r="B656" s="657"/>
      <c r="C656" s="655"/>
      <c r="D656" s="1"/>
      <c r="L656" s="259"/>
      <c r="O656" s="259"/>
      <c r="P656" s="259"/>
      <c r="Q656" s="259"/>
    </row>
    <row r="657" spans="2:17" x14ac:dyDescent="0.2">
      <c r="B657" s="657"/>
      <c r="C657" s="655"/>
      <c r="D657" s="1"/>
      <c r="L657" s="259"/>
      <c r="O657" s="259"/>
      <c r="P657" s="259"/>
      <c r="Q657" s="259"/>
    </row>
    <row r="658" spans="2:17" x14ac:dyDescent="0.2">
      <c r="B658" s="657"/>
      <c r="C658" s="655"/>
      <c r="D658" s="1"/>
      <c r="L658" s="259"/>
      <c r="O658" s="259"/>
      <c r="P658" s="259"/>
      <c r="Q658" s="259"/>
    </row>
    <row r="659" spans="2:17" x14ac:dyDescent="0.2">
      <c r="B659" s="657"/>
      <c r="C659" s="655"/>
      <c r="D659" s="1"/>
      <c r="L659" s="259"/>
      <c r="O659" s="259"/>
      <c r="P659" s="259"/>
      <c r="Q659" s="259"/>
    </row>
    <row r="660" spans="2:17" x14ac:dyDescent="0.2">
      <c r="B660" s="657"/>
      <c r="C660" s="655"/>
      <c r="D660" s="1"/>
      <c r="L660" s="259"/>
      <c r="O660" s="259"/>
      <c r="P660" s="259"/>
      <c r="Q660" s="259"/>
    </row>
    <row r="661" spans="2:17" x14ac:dyDescent="0.2">
      <c r="B661" s="657"/>
      <c r="C661" s="655"/>
      <c r="D661" s="1"/>
      <c r="L661" s="259"/>
      <c r="O661" s="259"/>
      <c r="P661" s="259"/>
      <c r="Q661" s="259"/>
    </row>
    <row r="662" spans="2:17" x14ac:dyDescent="0.2">
      <c r="B662" s="657"/>
      <c r="C662" s="655"/>
      <c r="D662" s="1"/>
      <c r="L662" s="259"/>
      <c r="O662" s="259"/>
      <c r="P662" s="259"/>
      <c r="Q662" s="259"/>
    </row>
    <row r="663" spans="2:17" x14ac:dyDescent="0.2">
      <c r="B663" s="657"/>
      <c r="C663" s="655"/>
      <c r="D663" s="1"/>
      <c r="L663" s="259"/>
      <c r="O663" s="259"/>
      <c r="P663" s="259"/>
      <c r="Q663" s="259"/>
    </row>
    <row r="664" spans="2:17" x14ac:dyDescent="0.2">
      <c r="B664" s="657"/>
      <c r="C664" s="655"/>
      <c r="D664" s="1"/>
      <c r="L664" s="259"/>
      <c r="O664" s="259"/>
      <c r="P664" s="259"/>
      <c r="Q664" s="259"/>
    </row>
    <row r="665" spans="2:17" x14ac:dyDescent="0.2">
      <c r="B665" s="657"/>
      <c r="C665" s="655"/>
      <c r="D665" s="1"/>
      <c r="L665" s="259"/>
      <c r="O665" s="259"/>
      <c r="P665" s="259"/>
      <c r="Q665" s="259"/>
    </row>
    <row r="666" spans="2:17" x14ac:dyDescent="0.2">
      <c r="B666" s="657"/>
      <c r="C666" s="655"/>
      <c r="D666" s="1"/>
      <c r="L666" s="259"/>
      <c r="O666" s="259"/>
      <c r="P666" s="259"/>
      <c r="Q666" s="259"/>
    </row>
    <row r="667" spans="2:17" x14ac:dyDescent="0.2">
      <c r="B667" s="657"/>
      <c r="C667" s="655"/>
      <c r="D667" s="1"/>
      <c r="L667" s="259"/>
      <c r="O667" s="259"/>
      <c r="P667" s="259"/>
      <c r="Q667" s="259"/>
    </row>
    <row r="668" spans="2:17" x14ac:dyDescent="0.2">
      <c r="B668" s="657"/>
      <c r="C668" s="655"/>
      <c r="D668" s="1"/>
      <c r="L668" s="259"/>
      <c r="O668" s="259"/>
      <c r="P668" s="259"/>
      <c r="Q668" s="259"/>
    </row>
    <row r="669" spans="2:17" x14ac:dyDescent="0.2">
      <c r="B669" s="657"/>
      <c r="C669" s="655"/>
      <c r="D669" s="1"/>
      <c r="L669" s="259"/>
      <c r="O669" s="259"/>
      <c r="P669" s="259"/>
      <c r="Q669" s="259"/>
    </row>
    <row r="670" spans="2:17" x14ac:dyDescent="0.2">
      <c r="B670" s="657"/>
      <c r="C670" s="655"/>
      <c r="D670" s="1"/>
      <c r="L670" s="259"/>
      <c r="O670" s="259"/>
      <c r="P670" s="259"/>
      <c r="Q670" s="259"/>
    </row>
    <row r="671" spans="2:17" x14ac:dyDescent="0.2">
      <c r="B671" s="657"/>
      <c r="C671" s="655"/>
      <c r="D671" s="1"/>
      <c r="L671" s="259"/>
      <c r="O671" s="259"/>
      <c r="P671" s="259"/>
      <c r="Q671" s="259"/>
    </row>
    <row r="672" spans="2:17" x14ac:dyDescent="0.2">
      <c r="B672" s="657"/>
      <c r="C672" s="655"/>
      <c r="D672" s="1"/>
      <c r="L672" s="259"/>
      <c r="O672" s="259"/>
      <c r="P672" s="259"/>
      <c r="Q672" s="259"/>
    </row>
    <row r="673" spans="2:17" x14ac:dyDescent="0.2">
      <c r="B673" s="657"/>
      <c r="C673" s="655"/>
      <c r="D673" s="1"/>
      <c r="L673" s="259"/>
      <c r="O673" s="259"/>
      <c r="P673" s="259"/>
      <c r="Q673" s="259"/>
    </row>
    <row r="674" spans="2:17" x14ac:dyDescent="0.2">
      <c r="B674" s="657"/>
      <c r="C674" s="655"/>
      <c r="D674" s="1"/>
      <c r="L674" s="259"/>
      <c r="O674" s="259"/>
      <c r="P674" s="259"/>
      <c r="Q674" s="259"/>
    </row>
    <row r="675" spans="2:17" x14ac:dyDescent="0.2">
      <c r="B675" s="657"/>
      <c r="C675" s="655"/>
      <c r="D675" s="1"/>
      <c r="L675" s="259"/>
      <c r="O675" s="259"/>
      <c r="P675" s="259"/>
      <c r="Q675" s="259"/>
    </row>
    <row r="676" spans="2:17" x14ac:dyDescent="0.2">
      <c r="B676" s="657"/>
      <c r="C676" s="655"/>
      <c r="D676" s="1"/>
      <c r="L676" s="655"/>
      <c r="O676" s="655"/>
      <c r="P676" s="655"/>
      <c r="Q676" s="655"/>
    </row>
    <row r="677" spans="2:17" x14ac:dyDescent="0.2">
      <c r="B677" s="657"/>
      <c r="C677" s="655"/>
      <c r="D677" s="1"/>
      <c r="L677" s="655"/>
      <c r="O677" s="655"/>
      <c r="P677" s="655"/>
      <c r="Q677" s="655"/>
    </row>
    <row r="678" spans="2:17" x14ac:dyDescent="0.2">
      <c r="B678" s="657"/>
      <c r="C678" s="655"/>
      <c r="D678" s="1"/>
      <c r="L678" s="655"/>
      <c r="O678" s="655"/>
      <c r="P678" s="655"/>
      <c r="Q678" s="655"/>
    </row>
    <row r="679" spans="2:17" x14ac:dyDescent="0.2">
      <c r="B679" s="657"/>
      <c r="C679" s="655"/>
      <c r="D679" s="1"/>
      <c r="L679" s="655"/>
      <c r="O679" s="655"/>
      <c r="P679" s="655"/>
      <c r="Q679" s="655"/>
    </row>
    <row r="680" spans="2:17" x14ac:dyDescent="0.2">
      <c r="B680" s="657"/>
      <c r="C680" s="655"/>
      <c r="D680" s="1"/>
      <c r="L680" s="655"/>
      <c r="O680" s="655"/>
      <c r="P680" s="655"/>
      <c r="Q680" s="655"/>
    </row>
    <row r="681" spans="2:17" x14ac:dyDescent="0.2">
      <c r="B681" s="657"/>
      <c r="C681" s="655"/>
      <c r="D681" s="1"/>
      <c r="L681" s="655"/>
      <c r="O681" s="655"/>
      <c r="P681" s="655"/>
      <c r="Q681" s="655"/>
    </row>
    <row r="682" spans="2:17" x14ac:dyDescent="0.2">
      <c r="B682" s="657"/>
      <c r="C682" s="655"/>
      <c r="D682" s="1"/>
      <c r="L682" s="655"/>
      <c r="O682" s="655"/>
      <c r="P682" s="655"/>
      <c r="Q682" s="655"/>
    </row>
    <row r="683" spans="2:17" x14ac:dyDescent="0.2">
      <c r="B683" s="657"/>
      <c r="C683" s="655"/>
      <c r="D683" s="1"/>
      <c r="L683" s="655"/>
      <c r="O683" s="655"/>
      <c r="P683" s="655"/>
      <c r="Q683" s="655"/>
    </row>
    <row r="684" spans="2:17" x14ac:dyDescent="0.2">
      <c r="B684" s="657"/>
      <c r="C684" s="655"/>
      <c r="D684" s="1"/>
      <c r="L684" s="655"/>
      <c r="O684" s="655"/>
      <c r="P684" s="655"/>
      <c r="Q684" s="655"/>
    </row>
    <row r="685" spans="2:17" x14ac:dyDescent="0.2">
      <c r="B685" s="657"/>
      <c r="C685" s="655"/>
      <c r="D685" s="1"/>
      <c r="L685" s="655"/>
      <c r="O685" s="655"/>
      <c r="P685" s="655"/>
      <c r="Q685" s="655"/>
    </row>
    <row r="686" spans="2:17" x14ac:dyDescent="0.2">
      <c r="B686" s="657"/>
      <c r="C686" s="655"/>
      <c r="D686" s="1"/>
      <c r="L686" s="655"/>
      <c r="O686" s="655"/>
      <c r="P686" s="655"/>
      <c r="Q686" s="655"/>
    </row>
    <row r="687" spans="2:17" x14ac:dyDescent="0.2">
      <c r="B687" s="657"/>
      <c r="C687" s="655"/>
      <c r="D687" s="1"/>
      <c r="L687" s="655"/>
      <c r="O687" s="655"/>
      <c r="P687" s="655"/>
      <c r="Q687" s="655"/>
    </row>
    <row r="688" spans="2:17" x14ac:dyDescent="0.2">
      <c r="B688" s="657"/>
      <c r="C688" s="655"/>
      <c r="D688" s="1"/>
      <c r="L688" s="655"/>
      <c r="O688" s="655"/>
      <c r="P688" s="655"/>
      <c r="Q688" s="655"/>
    </row>
  </sheetData>
  <autoFilter ref="C9:CR557" xr:uid="{00000000-0009-0000-0000-000003000000}"/>
  <mergeCells count="4">
    <mergeCell ref="C7:E7"/>
    <mergeCell ref="C3:AA3"/>
    <mergeCell ref="C4:AA4"/>
    <mergeCell ref="C5:AA5"/>
  </mergeCells>
  <phoneticPr fontId="0" type="noConversion"/>
  <dataValidations count="3">
    <dataValidation type="list" allowBlank="1" showInputMessage="1" showErrorMessage="1" sqref="G7:Q7" xr:uid="{00000000-0002-0000-0300-000000000000}">
      <formula1>Daftar</formula1>
    </dataValidation>
    <dataValidation type="list" allowBlank="1" showInputMessage="1" showErrorMessage="1" sqref="F7" xr:uid="{00000000-0002-0000-0300-000001000000}">
      <formula1>Kode</formula1>
    </dataValidation>
    <dataValidation type="list" allowBlank="1" showInputMessage="1" showErrorMessage="1" sqref="DB11:DB557 CJ11:CJ557 CV11:CV557 CA11:CA557 AB11:AB557 AZ11:AZ557 AR11:AR557 AO11:AO557 CP11:CS557 AW11:AW557 BC11:BC557 BO11:BO557 BI11:BI557 BF11:BF557 CY11:CY557 BU11:BU557 BL11:BL557 BR11:BR557 Y11:Y557 CG11:CG557 BX11:BX557 AI11:AI557 R11:R557 CM11:CM557 CD11:CD557 AL11:AL557" xr:uid="{00000000-0002-0000-0300-000002000000}">
      <formula1>Nomor</formula1>
    </dataValidation>
  </dataValidations>
  <hyperlinks>
    <hyperlink ref="C1" location="MENU!A1" display="Back to Menu" xr:uid="{00000000-0004-0000-0300-000000000000}"/>
  </hyperlinks>
  <pageMargins left="0.74803149606299213" right="0.74803149606299213" top="0.98425196850393704" bottom="0.98425196850393704" header="0.51181102362204722" footer="0.51181102362204722"/>
  <pageSetup paperSize="142" scale="85"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N571"/>
  <sheetViews>
    <sheetView showGridLines="0" view="pageBreakPreview" topLeftCell="A28" zoomScale="70" zoomScaleNormal="100" zoomScaleSheetLayoutView="70" workbookViewId="0">
      <selection activeCell="E563" sqref="E563"/>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6" width="19.33203125" style="1" bestFit="1" customWidth="1"/>
    <col min="7" max="7" width="22" style="1" bestFit="1" customWidth="1"/>
    <col min="8" max="8" width="17" style="1" bestFit="1" customWidth="1"/>
    <col min="9" max="9" width="1.6640625" style="1" customWidth="1"/>
    <col min="10" max="10" width="9.33203125" style="1"/>
    <col min="11" max="11" width="15.6640625" style="1" bestFit="1" customWidth="1"/>
    <col min="12" max="12" width="11.6640625" style="1" bestFit="1" customWidth="1"/>
    <col min="13" max="16384" width="9.33203125" style="1"/>
  </cols>
  <sheetData>
    <row r="1" spans="2:10" ht="13.5" thickBot="1" x14ac:dyDescent="0.25">
      <c r="C1" s="397" t="s">
        <v>369</v>
      </c>
    </row>
    <row r="3" spans="2:10" ht="9" customHeight="1" x14ac:dyDescent="0.2">
      <c r="B3" s="41"/>
      <c r="C3" s="42"/>
      <c r="D3" s="42"/>
      <c r="E3" s="42"/>
      <c r="F3" s="43"/>
      <c r="G3" s="43"/>
      <c r="H3" s="43"/>
      <c r="I3" s="44"/>
    </row>
    <row r="4" spans="2:10" ht="17.25" customHeight="1" x14ac:dyDescent="0.4">
      <c r="B4" s="45"/>
      <c r="C4" s="1143" t="str">
        <f>Input_Transaksi!C3</f>
        <v>BLU Kantor UPBU A.P.T. Pranoto Samarinda</v>
      </c>
      <c r="D4" s="1143"/>
      <c r="E4" s="1143"/>
      <c r="F4" s="1143"/>
      <c r="G4" s="1143"/>
      <c r="H4" s="1143"/>
      <c r="I4" s="46"/>
    </row>
    <row r="5" spans="2:10" ht="12.75" customHeight="1" x14ac:dyDescent="0.2">
      <c r="B5" s="47"/>
      <c r="C5" s="1144" t="str">
        <f>D9</f>
        <v>BUKU KAS UMUM</v>
      </c>
      <c r="D5" s="1144"/>
      <c r="E5" s="1144"/>
      <c r="F5" s="1144"/>
      <c r="G5" s="1144"/>
      <c r="H5" s="1144"/>
      <c r="I5" s="48"/>
    </row>
    <row r="6" spans="2:10" ht="12.75" customHeight="1" x14ac:dyDescent="0.2">
      <c r="B6" s="47"/>
      <c r="C6" s="1145" t="str">
        <f>Input_Transaksi!C5</f>
        <v>PERIODE : 01 JANUARI S.D 31 JANUARI 2026</v>
      </c>
      <c r="D6" s="1145"/>
      <c r="E6" s="1145"/>
      <c r="F6" s="1145"/>
      <c r="G6" s="1145"/>
      <c r="H6" s="1145"/>
      <c r="I6" s="48"/>
    </row>
    <row r="7" spans="2:10" ht="8.15" customHeight="1" x14ac:dyDescent="0.2">
      <c r="B7" s="47"/>
      <c r="C7" s="1146"/>
      <c r="D7" s="1146"/>
      <c r="E7" s="1146"/>
      <c r="F7" s="1146"/>
      <c r="G7" s="1146"/>
      <c r="H7" s="1146"/>
      <c r="I7" s="48"/>
    </row>
    <row r="8" spans="2:10" s="2" customFormat="1" ht="12" customHeight="1" x14ac:dyDescent="0.2">
      <c r="B8" s="49"/>
      <c r="C8" s="113" t="s">
        <v>19</v>
      </c>
      <c r="D8" s="115">
        <v>1</v>
      </c>
      <c r="E8" s="115"/>
      <c r="F8" s="18"/>
      <c r="G8" s="66" t="s">
        <v>6</v>
      </c>
      <c r="H8" s="621">
        <f>VLOOKUP(D8,SETUP!$H$7:$J$16,3,FALSE)</f>
        <v>66573.83</v>
      </c>
      <c r="I8" s="50"/>
    </row>
    <row r="9" spans="2:10" s="2" customFormat="1" ht="12" customHeight="1" x14ac:dyDescent="0.2">
      <c r="B9" s="49"/>
      <c r="C9" s="113" t="s">
        <v>20</v>
      </c>
      <c r="D9" s="128" t="str">
        <f>VLOOKUP(D8,SETUP!$H$7:$J$16,2,FALSE)</f>
        <v>BUKU KAS UMUM</v>
      </c>
      <c r="E9" s="116"/>
      <c r="F9" s="51"/>
      <c r="G9" s="67" t="s">
        <v>7</v>
      </c>
      <c r="H9" s="614">
        <f>H558</f>
        <v>0</v>
      </c>
      <c r="I9" s="50"/>
    </row>
    <row r="10" spans="2:10" s="2" customFormat="1" ht="8.15" customHeight="1" x14ac:dyDescent="0.2">
      <c r="B10" s="49"/>
      <c r="C10" s="6"/>
      <c r="D10" s="19"/>
      <c r="E10" s="9"/>
      <c r="F10" s="10"/>
      <c r="G10" s="8"/>
      <c r="H10" s="52"/>
      <c r="I10" s="50"/>
    </row>
    <row r="11" spans="2:10" ht="20.149999999999999" customHeight="1" x14ac:dyDescent="0.2">
      <c r="B11" s="53"/>
      <c r="C11" s="20" t="s">
        <v>0</v>
      </c>
      <c r="D11" s="21" t="s">
        <v>5</v>
      </c>
      <c r="E11" s="21" t="s">
        <v>1</v>
      </c>
      <c r="F11" s="22" t="s">
        <v>8</v>
      </c>
      <c r="G11" s="22" t="s">
        <v>9</v>
      </c>
      <c r="H11" s="23" t="s">
        <v>2</v>
      </c>
      <c r="I11" s="54"/>
    </row>
    <row r="12" spans="2:10" x14ac:dyDescent="0.2">
      <c r="B12" s="47"/>
      <c r="C12" s="24"/>
      <c r="D12" s="310">
        <f>MAX(D13:D169)</f>
        <v>0</v>
      </c>
      <c r="E12" s="26"/>
      <c r="F12" s="27"/>
      <c r="G12" s="27"/>
      <c r="H12" s="28"/>
      <c r="I12" s="48"/>
    </row>
    <row r="13" spans="2:10" ht="10.5" x14ac:dyDescent="0.2">
      <c r="B13" s="47"/>
      <c r="C13" s="29">
        <f>IF(D8=" "," ",SETUP!J3)</f>
        <v>46023</v>
      </c>
      <c r="D13" s="30"/>
      <c r="E13" s="31" t="s">
        <v>76</v>
      </c>
      <c r="F13" s="615">
        <f>H8</f>
        <v>66573.83</v>
      </c>
      <c r="G13" s="615">
        <v>0</v>
      </c>
      <c r="H13" s="615">
        <f>H8</f>
        <v>66573.83</v>
      </c>
      <c r="I13" s="48"/>
    </row>
    <row r="14" spans="2:10" ht="20" x14ac:dyDescent="0.2">
      <c r="B14" s="47"/>
      <c r="C14" s="599">
        <f>IF(F14+G14&gt;0,Input_Transaksi!C11,"")</f>
        <v>46024</v>
      </c>
      <c r="D14" s="600" t="str">
        <f>IF(F14+G14&gt;0,Input_Transaksi!D11,"")</f>
        <v>2026.001</v>
      </c>
      <c r="E14" s="1096" t="str">
        <f>IF(F14+G14&gt;0,Input_Transaksi!F11&amp;Input_Transaksi!G11 &amp;" "&amp;Input_Transaksi!H11,"")</f>
        <v xml:space="preserve">Transfer Uang Bunga Rekening RPL 046 BLU APT PRANOTO UTK OPS PENGELUARAN ke Rekening Bendahara Peneriman RPL 046 BLU APT PRANOTO UTK OPS  </v>
      </c>
      <c r="F14" s="616">
        <f>IF(Input_Transaksi!R11=$D$8,Input_Transaksi!T11,0)</f>
        <v>0</v>
      </c>
      <c r="G14" s="616">
        <f>IF(Input_Transaksi!Y11=$D$8,Input_Transaksi!AA11,0)</f>
        <v>66573.83</v>
      </c>
      <c r="H14" s="617">
        <f t="shared" ref="H14" si="0">H13+F14-G14</f>
        <v>0</v>
      </c>
      <c r="I14" s="48"/>
    </row>
    <row r="15" spans="2:10" ht="20" x14ac:dyDescent="0.2">
      <c r="B15" s="47"/>
      <c r="C15" s="599">
        <f>IF(F15+G15&gt;0,Input_Transaksi!C12,"")</f>
        <v>46051</v>
      </c>
      <c r="D15" s="600" t="str">
        <f>IF(F15+G15&gt;0,Input_Transaksi!D12,"")</f>
        <v>2026.002</v>
      </c>
      <c r="E15" s="1096" t="str">
        <f>IF(F15+G15&gt;0,Input_Transaksi!F12&amp;Input_Transaksi!G12 &amp;" "&amp;Input_Transaksi!H12,"")</f>
        <v xml:space="preserve">Menerima transfer dana sesuai Surat Perintah Transfer Dana Tanggal 29 Januari 2026 sebesar Rp. 25.000.000 ke Rekening 2001302885742 RPL 046 BLU APT PRANOTO UTK OPS PENGELUARAN  </v>
      </c>
      <c r="F15" s="616">
        <f>IF(Input_Transaksi!R12=$D$8,Input_Transaksi!T12,0)</f>
        <v>25000000</v>
      </c>
      <c r="G15" s="616">
        <f>IF(Input_Transaksi!Y12=$D$8,Input_Transaksi!AA12,0)</f>
        <v>0</v>
      </c>
      <c r="H15" s="617">
        <f t="shared" ref="H15:H78" si="1">H14+F15-G15</f>
        <v>25000000</v>
      </c>
      <c r="I15" s="48"/>
    </row>
    <row r="16" spans="2:10" customFormat="1" ht="20" x14ac:dyDescent="0.2">
      <c r="B16" s="64"/>
      <c r="C16" s="599">
        <f>IF(F16+G16&gt;0,Input_Transaksi!C13,"")</f>
        <v>46051</v>
      </c>
      <c r="D16" s="600" t="str">
        <f>IF(F16+G16&gt;0,Input_Transaksi!D13,"")</f>
        <v>2026.003</v>
      </c>
      <c r="E16" s="1096" t="str">
        <f>IF(F16+G16&gt;0,Input_Transaksi!F13&amp;Input_Transaksi!G13 &amp;" "&amp;Input_Transaksi!H13,"")</f>
        <v xml:space="preserve">Menerima transfer dana sesuai Surat Perintah Transfer Dana Tanggal 29 Januari 2026 sebesar Rp. 35.964.000 ke Rekening 2001302885742 RPL 046 BLU APT PRANOTO UTK OPS PENGELUARAN  </v>
      </c>
      <c r="F16" s="616">
        <f>IF(Input_Transaksi!R13=$D$8,Input_Transaksi!T13,0)</f>
        <v>35964000</v>
      </c>
      <c r="G16" s="616">
        <f>IF(Input_Transaksi!Y13=$D$8,Input_Transaksi!AA13,0)</f>
        <v>0</v>
      </c>
      <c r="H16" s="617">
        <f t="shared" si="1"/>
        <v>60964000</v>
      </c>
      <c r="I16" s="60"/>
      <c r="J16" s="1"/>
    </row>
    <row r="17" spans="2:10" customFormat="1" ht="20" x14ac:dyDescent="0.2">
      <c r="B17" s="64"/>
      <c r="C17" s="599">
        <f>IF(F17+G17&gt;0,Input_Transaksi!C14,"")</f>
        <v>46051</v>
      </c>
      <c r="D17" s="600" t="str">
        <f>IF(F17+G17&gt;0,Input_Transaksi!D14,"")</f>
        <v>2026.004</v>
      </c>
      <c r="E17" s="1096" t="str">
        <f>IF(F17+G17&gt;0,Input_Transaksi!F14&amp;Input_Transaksi!G14 &amp;" "&amp;Input_Transaksi!H14,"")</f>
        <v xml:space="preserve">Menerima transfer dana sesuai Surat Perintah Transfer Dana Tanggal 29 Januari 2026 sebesar Rp. 26.640.000 ke Rekening 2001302885742 RPL 046 BLU APT PRANOTO UTK OPS PENGELUARAN  </v>
      </c>
      <c r="F17" s="616">
        <f>IF(Input_Transaksi!R14=$D$8,Input_Transaksi!T14,0)</f>
        <v>26640000</v>
      </c>
      <c r="G17" s="616">
        <f>IF(Input_Transaksi!Y14=$D$8,Input_Transaksi!AA14,0)</f>
        <v>0</v>
      </c>
      <c r="H17" s="617">
        <f t="shared" si="1"/>
        <v>87604000</v>
      </c>
      <c r="I17" s="60"/>
      <c r="J17" s="1"/>
    </row>
    <row r="18" spans="2:10" customFormat="1" ht="20" x14ac:dyDescent="0.2">
      <c r="B18" s="64"/>
      <c r="C18" s="599">
        <f>IF(F18+G18&gt;0,Input_Transaksi!C15,"")</f>
        <v>46051</v>
      </c>
      <c r="D18" s="600" t="str">
        <f>IF(F18+G18&gt;0,Input_Transaksi!D15,"")</f>
        <v>2026.005</v>
      </c>
      <c r="E18" s="1096" t="str">
        <f>IF(F18+G18&gt;0,Input_Transaksi!F15&amp;Input_Transaksi!G15 &amp;" "&amp;Input_Transaksi!H15,"")</f>
        <v xml:space="preserve">Menerima transfer dana sesuai Surat Perintah Transfer Dana Tanggal 29 Januari 2026 sebesar Rp. 10.989.000 ke Rekening 2001302885742 RPL 046 BLU APT PRANOTO UTK OPS PENGELUARAN  </v>
      </c>
      <c r="F18" s="616">
        <f>IF(Input_Transaksi!R15=$D$8,Input_Transaksi!T15,0)</f>
        <v>10989000</v>
      </c>
      <c r="G18" s="616">
        <f>IF(Input_Transaksi!Y15=$D$8,Input_Transaksi!AA15,0)</f>
        <v>0</v>
      </c>
      <c r="H18" s="617">
        <f t="shared" si="1"/>
        <v>98593000</v>
      </c>
      <c r="I18" s="60"/>
      <c r="J18" s="1"/>
    </row>
    <row r="19" spans="2:10" customFormat="1" ht="20" x14ac:dyDescent="0.2">
      <c r="B19" s="64"/>
      <c r="C19" s="599">
        <f>IF(F19+G19&gt;0,Input_Transaksi!C16,"")</f>
        <v>46051</v>
      </c>
      <c r="D19" s="600" t="str">
        <f>IF(F19+G19&gt;0,Input_Transaksi!D16,"")</f>
        <v>2026.006</v>
      </c>
      <c r="E19" s="1096" t="str">
        <f>IF(F19+G19&gt;0,Input_Transaksi!F16&amp;Input_Transaksi!G16 &amp;" "&amp;Input_Transaksi!H16,"")</f>
        <v xml:space="preserve">Menerima transfer dana sesuai Surat Perintah Transfer Dana Tanggal 29 Januari 2026 sebesar Rp. 35.520.000 ke Rekening 2001302885742 RPL 046 BLU APT PRANOTO UTK OPS PENGELUARAN  </v>
      </c>
      <c r="F19" s="616">
        <f>IF(Input_Transaksi!R16=$D$8,Input_Transaksi!T16,0)</f>
        <v>35520000</v>
      </c>
      <c r="G19" s="616">
        <f>IF(Input_Transaksi!Y16=$D$8,Input_Transaksi!AA16,0)</f>
        <v>0</v>
      </c>
      <c r="H19" s="617">
        <f t="shared" si="1"/>
        <v>134113000</v>
      </c>
      <c r="I19" s="60"/>
      <c r="J19" s="1"/>
    </row>
    <row r="20" spans="2:10" customFormat="1" ht="20" x14ac:dyDescent="0.2">
      <c r="B20" s="64"/>
      <c r="C20" s="599">
        <f>IF(F20+G20&gt;0,Input_Transaksi!C17,"")</f>
        <v>46051</v>
      </c>
      <c r="D20" s="600" t="str">
        <f>IF(F20+G20&gt;0,Input_Transaksi!D17,"")</f>
        <v>2026.007</v>
      </c>
      <c r="E20" s="1096" t="str">
        <f>IF(F20+G20&gt;0,Input_Transaksi!F17&amp;Input_Transaksi!G17 &amp;" "&amp;Input_Transaksi!H17,"")</f>
        <v xml:space="preserve">Menerima transfer dana sesuai Surat Perintah Transfer Dana Tanggal 29 Januari 2026 sebesar Rp. 194.986.485 ke Rekening 2001302885742 RPL 046 BLU APT PRANOTO UTK OPS PENGELUARAN  </v>
      </c>
      <c r="F20" s="616">
        <f>IF(Input_Transaksi!R17=$D$8,Input_Transaksi!T17,0)</f>
        <v>194986485</v>
      </c>
      <c r="G20" s="616">
        <f>IF(Input_Transaksi!Y17=$D$8,Input_Transaksi!AA17,0)</f>
        <v>0</v>
      </c>
      <c r="H20" s="617">
        <f t="shared" si="1"/>
        <v>329099485</v>
      </c>
      <c r="I20" s="60"/>
      <c r="J20" s="1"/>
    </row>
    <row r="21" spans="2:10" customFormat="1" ht="20" x14ac:dyDescent="0.2">
      <c r="B21" s="64"/>
      <c r="C21" s="599">
        <f>IF(F21+G21&gt;0,Input_Transaksi!C18,"")</f>
        <v>46051</v>
      </c>
      <c r="D21" s="600" t="str">
        <f>IF(F21+G21&gt;0,Input_Transaksi!D18,"")</f>
        <v>2026.008</v>
      </c>
      <c r="E21" s="1096" t="str">
        <f>IF(F21+G21&gt;0,Input_Transaksi!F18&amp;Input_Transaksi!G18 &amp;" "&amp;Input_Transaksi!H18,"")</f>
        <v xml:space="preserve">Menerima transfer dana sesuai Surat Perintah Transfer Dana Tanggal 29 Januari 2026 sebesar Rp. 21.867.000 ke Rekening 2001302885742 RPL 046 BLU APT PRANOTO UTK OPS PENGELUARAN  </v>
      </c>
      <c r="F21" s="616">
        <f>IF(Input_Transaksi!R18=$D$8,Input_Transaksi!T18,0)</f>
        <v>21867000</v>
      </c>
      <c r="G21" s="616">
        <f>IF(Input_Transaksi!Y18=$D$8,Input_Transaksi!AA18,0)</f>
        <v>0</v>
      </c>
      <c r="H21" s="617">
        <f t="shared" si="1"/>
        <v>350966485</v>
      </c>
      <c r="I21" s="60"/>
      <c r="J21" s="1"/>
    </row>
    <row r="22" spans="2:10" customFormat="1" ht="20" x14ac:dyDescent="0.2">
      <c r="B22" s="64"/>
      <c r="C22" s="599">
        <f>IF(F22+G22&gt;0,Input_Transaksi!C19,"")</f>
        <v>46051</v>
      </c>
      <c r="D22" s="600" t="str">
        <f>IF(F22+G22&gt;0,Input_Transaksi!D19,"")</f>
        <v>2026.009</v>
      </c>
      <c r="E22" s="1096" t="str">
        <f>IF(F22+G22&gt;0,Input_Transaksi!F19&amp;Input_Transaksi!G19 &amp;" "&amp;Input_Transaksi!H19,"")</f>
        <v xml:space="preserve">Menerima transfer dana sesuai Surat Perintah Transfer Dana Tanggal 29 Januari 2026 sebesar Rp. 196.697.855 ke Rekening 2001302885742 RPL 046 BLU APT PRANOTO UTK OPS PENGELUARAN  </v>
      </c>
      <c r="F22" s="616">
        <f>IF(Input_Transaksi!R19=$D$8,Input_Transaksi!T19,0)</f>
        <v>196697855</v>
      </c>
      <c r="G22" s="616">
        <f>IF(Input_Transaksi!Y19=$D$8,Input_Transaksi!AA19,0)</f>
        <v>0</v>
      </c>
      <c r="H22" s="617">
        <f t="shared" si="1"/>
        <v>547664340</v>
      </c>
      <c r="I22" s="60"/>
      <c r="J22" s="1"/>
    </row>
    <row r="23" spans="2:10" customFormat="1" ht="20" x14ac:dyDescent="0.2">
      <c r="B23" s="64"/>
      <c r="C23" s="599">
        <f>IF(F23+G23&gt;0,Input_Transaksi!C20,"")</f>
        <v>46051</v>
      </c>
      <c r="D23" s="600" t="str">
        <f>IF(F23+G23&gt;0,Input_Transaksi!D20,"")</f>
        <v>2026.010</v>
      </c>
      <c r="E23" s="1096" t="str">
        <f>IF(F23+G23&gt;0,Input_Transaksi!F20&amp;Input_Transaksi!G20 &amp;" "&amp;Input_Transaksi!H20,"")</f>
        <v xml:space="preserve">Menerima transfer dana sesuai Surat Perintah Transfer Dana Tanggal 29 Januari 2026 sebesar Rp. 4.440.000 ke Rekening 2001302885742 RPL 046 BLU APT PRANOTO UTK OPS PENGELUARAN  </v>
      </c>
      <c r="F23" s="616">
        <f>IF(Input_Transaksi!R20=$D$8,Input_Transaksi!T20,0)</f>
        <v>4440000</v>
      </c>
      <c r="G23" s="616">
        <f>IF(Input_Transaksi!Y20=$D$8,Input_Transaksi!AA20,0)</f>
        <v>0</v>
      </c>
      <c r="H23" s="617">
        <f t="shared" si="1"/>
        <v>552104340</v>
      </c>
      <c r="I23" s="60"/>
      <c r="J23" s="1"/>
    </row>
    <row r="24" spans="2:10" customFormat="1" ht="20" x14ac:dyDescent="0.2">
      <c r="B24" s="64"/>
      <c r="C24" s="599">
        <f>IF(F24+G24&gt;0,Input_Transaksi!C21,"")</f>
        <v>46051</v>
      </c>
      <c r="D24" s="600" t="str">
        <f>IF(F24+G24&gt;0,Input_Transaksi!D21,"")</f>
        <v>2026.011</v>
      </c>
      <c r="E24" s="1096" t="str">
        <f>IF(F24+G24&gt;0,Input_Transaksi!F21&amp;Input_Transaksi!G21 &amp;" "&amp;Input_Transaksi!H21,"")</f>
        <v>Pembayaran  Admin Bank Pelatihan Basic PK Angkatan XLVI  an. Heriyanto  POLITEKNIK PENERBANGAN PALEMBANG</v>
      </c>
      <c r="F24" s="616">
        <f>IF(Input_Transaksi!R21=$D$8,Input_Transaksi!T21,0)</f>
        <v>0</v>
      </c>
      <c r="G24" s="616">
        <f>IF(Input_Transaksi!Y21=$D$8,Input_Transaksi!AA21,0)</f>
        <v>2900</v>
      </c>
      <c r="H24" s="617">
        <f t="shared" si="1"/>
        <v>552101440</v>
      </c>
      <c r="I24" s="60"/>
      <c r="J24" s="1"/>
    </row>
    <row r="25" spans="2:10" customFormat="1" ht="20" x14ac:dyDescent="0.2">
      <c r="B25" s="64"/>
      <c r="C25" s="599">
        <f>IF(F25+G25&gt;0,Input_Transaksi!C22,"")</f>
        <v>46051</v>
      </c>
      <c r="D25" s="600" t="str">
        <f>IF(F25+G25&gt;0,Input_Transaksi!D22,"")</f>
        <v>2026.012</v>
      </c>
      <c r="E25" s="1096" t="str">
        <f>IF(F25+G25&gt;0,Input_Transaksi!F22&amp;Input_Transaksi!G22 &amp;" "&amp;Input_Transaksi!H22,"")</f>
        <v>Pembayaran Belanja Pelatihan Basic PK Angkatan XLVI an. Heriyanto  POLITEKNIK PENERBANGAN PALEMBANG</v>
      </c>
      <c r="F25" s="616">
        <f>IF(Input_Transaksi!R22=$D$8,Input_Transaksi!T22,0)</f>
        <v>0</v>
      </c>
      <c r="G25" s="616">
        <f>IF(Input_Transaksi!Y22=$D$8,Input_Transaksi!AA22,0)</f>
        <v>24997100</v>
      </c>
      <c r="H25" s="617">
        <f t="shared" si="1"/>
        <v>527104340</v>
      </c>
      <c r="I25" s="60"/>
      <c r="J25" s="1"/>
    </row>
    <row r="26" spans="2:10" customFormat="1" ht="20" x14ac:dyDescent="0.2">
      <c r="B26" s="64"/>
      <c r="C26" s="599">
        <f>IF(F26+G26&gt;0,Input_Transaksi!C23,"")</f>
        <v>46051</v>
      </c>
      <c r="D26" s="600" t="str">
        <f>IF(F26+G26&gt;0,Input_Transaksi!D23,"")</f>
        <v>2026.013</v>
      </c>
      <c r="E26" s="1096" t="str">
        <f>IF(F26+G26&gt;0,Input_Transaksi!F23&amp;Input_Transaksi!G23 &amp;" "&amp;Input_Transaksi!H23,"")</f>
        <v>Pembayaran Belanja Barang Pekerjaan Pemotongan Rumput Sisi Udara Tahap I  : 1 (Satu) Paket  CV. GARUDA KARYA BERSAMA</v>
      </c>
      <c r="F26" s="616">
        <f>IF(Input_Transaksi!R23=$D$8,Input_Transaksi!T23,0)</f>
        <v>0</v>
      </c>
      <c r="G26" s="616">
        <f>IF(Input_Transaksi!Y23=$D$8,Input_Transaksi!AA23,0)</f>
        <v>173661169</v>
      </c>
      <c r="H26" s="617">
        <f t="shared" si="1"/>
        <v>353443171</v>
      </c>
      <c r="I26" s="60"/>
      <c r="J26" s="1"/>
    </row>
    <row r="27" spans="2:10" customFormat="1" hidden="1" x14ac:dyDescent="0.2">
      <c r="B27" s="64"/>
      <c r="C27" s="599" t="str">
        <f>IF(F27+G27&gt;0,Input_Transaksi!C24,"")</f>
        <v/>
      </c>
      <c r="D27" s="600" t="str">
        <f>IF(F27+G27&gt;0,Input_Transaksi!D24,"")</f>
        <v/>
      </c>
      <c r="E27" s="1096" t="str">
        <f>IF(F27+G27&gt;0,Input_Transaksi!F24&amp;Input_Transaksi!G24 &amp;" "&amp;Input_Transaksi!H24,"")</f>
        <v/>
      </c>
      <c r="F27" s="616">
        <f>IF(Input_Transaksi!R24=$D$8,Input_Transaksi!T24,0)</f>
        <v>0</v>
      </c>
      <c r="G27" s="616">
        <f>IF(Input_Transaksi!Y24=$D$8,Input_Transaksi!AA24,0)</f>
        <v>0</v>
      </c>
      <c r="H27" s="617">
        <f t="shared" si="1"/>
        <v>353443171</v>
      </c>
      <c r="I27" s="60"/>
      <c r="J27" s="1"/>
    </row>
    <row r="28" spans="2:10" customFormat="1" ht="20" x14ac:dyDescent="0.2">
      <c r="B28" s="64"/>
      <c r="C28" s="599">
        <f>IF(F28+G28&gt;0,Input_Transaksi!C25,"")</f>
        <v>46051</v>
      </c>
      <c r="D28" s="600" t="str">
        <f>IF(F28+G28&gt;0,Input_Transaksi!D25,"")</f>
        <v>2026.015</v>
      </c>
      <c r="E28" s="1096" t="str">
        <f>IF(F28+G28&gt;0,Input_Transaksi!F25&amp;Input_Transaksi!G25 &amp;" "&amp;Input_Transaksi!H25,"")</f>
        <v>Setor Pajak Belanja Barang Pekerjaan Pemotongan Rumput Sisi Udara Tahap I  : 1 (Satu) Paket  CV. GARUDA KARYA BERSAMA</v>
      </c>
      <c r="F28" s="616">
        <f>IF(Input_Transaksi!R25=$D$8,Input_Transaksi!T25,0)</f>
        <v>0</v>
      </c>
      <c r="G28" s="616">
        <f>IF(Input_Transaksi!Y25=$D$8,Input_Transaksi!AA25,0)</f>
        <v>19492580</v>
      </c>
      <c r="H28" s="617">
        <f t="shared" si="1"/>
        <v>333950591</v>
      </c>
      <c r="I28" s="60"/>
      <c r="J28" s="1"/>
    </row>
    <row r="29" spans="2:10" customFormat="1" hidden="1" x14ac:dyDescent="0.2">
      <c r="B29" s="65"/>
      <c r="C29" s="599" t="str">
        <f>IF(F29+G29&gt;0,Input_Transaksi!C26,"")</f>
        <v/>
      </c>
      <c r="D29" s="600" t="str">
        <f>IF(F29+G29&gt;0,Input_Transaksi!D26,"")</f>
        <v/>
      </c>
      <c r="E29" s="1096" t="str">
        <f>IF(F29+G29&gt;0,Input_Transaksi!F26&amp;Input_Transaksi!G26 &amp;" "&amp;Input_Transaksi!H26,"")</f>
        <v/>
      </c>
      <c r="F29" s="616">
        <f>IF(Input_Transaksi!R26=$D$8,Input_Transaksi!T26,0)</f>
        <v>0</v>
      </c>
      <c r="G29" s="616">
        <f>IF(Input_Transaksi!Y26=$D$8,Input_Transaksi!AA26,0)</f>
        <v>0</v>
      </c>
      <c r="H29" s="617">
        <f t="shared" si="1"/>
        <v>333950591</v>
      </c>
      <c r="I29" s="61"/>
      <c r="J29" s="1"/>
    </row>
    <row r="30" spans="2:10" customFormat="1" ht="20" x14ac:dyDescent="0.2">
      <c r="B30" s="65"/>
      <c r="C30" s="599">
        <f>IF(F30+G30&gt;0,Input_Transaksi!C27,"")</f>
        <v>46051</v>
      </c>
      <c r="D30" s="600" t="str">
        <f>IF(F30+G30&gt;0,Input_Transaksi!D27,"")</f>
        <v>2026.017</v>
      </c>
      <c r="E30" s="1096" t="str">
        <f>IF(F30+G30&gt;0,Input_Transaksi!F27&amp;Input_Transaksi!G27 &amp;" "&amp;Input_Transaksi!H27,"")</f>
        <v>Setor Pajak Belanja Barang Pekerjaan Pemotongan Rumput Sisi Udara Tahap I  : 1 (Satu) Paket  CV. GARUDA KARYA BERSAMA</v>
      </c>
      <c r="F30" s="616">
        <f>IF(Input_Transaksi!R27=$D$8,Input_Transaksi!T27,0)</f>
        <v>0</v>
      </c>
      <c r="G30" s="616">
        <f>IF(Input_Transaksi!Y27=$D$8,Input_Transaksi!AA27,0)</f>
        <v>3544106</v>
      </c>
      <c r="H30" s="617">
        <f t="shared" si="1"/>
        <v>330406485</v>
      </c>
      <c r="I30" s="61"/>
      <c r="J30" s="1"/>
    </row>
    <row r="31" spans="2:10" customFormat="1" x14ac:dyDescent="0.2">
      <c r="B31" s="65"/>
      <c r="C31" s="599">
        <f>IF(F31+G31&gt;0,Input_Transaksi!C28,"")</f>
        <v>46051</v>
      </c>
      <c r="D31" s="600" t="str">
        <f>IF(F31+G31&gt;0,Input_Transaksi!D28,"")</f>
        <v>2026.018</v>
      </c>
      <c r="E31" s="1096" t="str">
        <f>IF(F31+G31&gt;0,Input_Transaksi!F28&amp;Input_Transaksi!G28 &amp;" "&amp;Input_Transaksi!H28,"")</f>
        <v xml:space="preserve">Pembayaran Belanja Barang Pengadaan Obat Air CV. GUNA AHKLAK SUKSES </v>
      </c>
      <c r="F31" s="616">
        <f>IF(Input_Transaksi!R28=$D$8,Input_Transaksi!T28,0)</f>
        <v>0</v>
      </c>
      <c r="G31" s="616">
        <f>IF(Input_Transaksi!Y28=$D$8,Input_Transaksi!AA28,0)</f>
        <v>172150230</v>
      </c>
      <c r="H31" s="617">
        <f t="shared" si="1"/>
        <v>158256255</v>
      </c>
      <c r="I31" s="61"/>
      <c r="J31" s="1"/>
    </row>
    <row r="32" spans="2:10" hidden="1" x14ac:dyDescent="0.2">
      <c r="B32" s="63"/>
      <c r="C32" s="599" t="str">
        <f>IF(F32+G32&gt;0,Input_Transaksi!C29,"")</f>
        <v/>
      </c>
      <c r="D32" s="600" t="str">
        <f>IF(F32+G32&gt;0,Input_Transaksi!D29,"")</f>
        <v/>
      </c>
      <c r="E32" s="1096" t="str">
        <f>IF(F32+G32&gt;0,Input_Transaksi!F29&amp;Input_Transaksi!G29 &amp;" "&amp;Input_Transaksi!H29,"")</f>
        <v/>
      </c>
      <c r="F32" s="616">
        <f>IF(Input_Transaksi!R29=$D$8,Input_Transaksi!T29,0)</f>
        <v>0</v>
      </c>
      <c r="G32" s="616">
        <f>IF(Input_Transaksi!Y29=$D$8,Input_Transaksi!AA29,0)</f>
        <v>0</v>
      </c>
      <c r="H32" s="617">
        <f t="shared" si="1"/>
        <v>158256255</v>
      </c>
      <c r="I32" s="62"/>
    </row>
    <row r="33" spans="2:10" customFormat="1" x14ac:dyDescent="0.2">
      <c r="B33" s="65"/>
      <c r="C33" s="599">
        <f>IF(F33+G33&gt;0,Input_Transaksi!C30,"")</f>
        <v>46051</v>
      </c>
      <c r="D33" s="600" t="str">
        <f>IF(F33+G33&gt;0,Input_Transaksi!D30,"")</f>
        <v>2026.020</v>
      </c>
      <c r="E33" s="1096" t="str">
        <f>IF(F33+G33&gt;0,Input_Transaksi!F30&amp;Input_Transaksi!G30 &amp;" "&amp;Input_Transaksi!H30,"")</f>
        <v xml:space="preserve">Setor Pajak Belanja Barang Pengadaan Obat Air CV. GUNA AHKLAK SUKSES </v>
      </c>
      <c r="F33" s="616">
        <f>IF(Input_Transaksi!R30=$D$8,Input_Transaksi!T30,0)</f>
        <v>0</v>
      </c>
      <c r="G33" s="616">
        <f>IF(Input_Transaksi!Y30=$D$8,Input_Transaksi!AA30,0)</f>
        <v>19322985</v>
      </c>
      <c r="H33" s="617">
        <f t="shared" si="1"/>
        <v>138933270</v>
      </c>
      <c r="I33" s="61"/>
      <c r="J33" s="1"/>
    </row>
    <row r="34" spans="2:10" hidden="1" x14ac:dyDescent="0.2">
      <c r="B34" s="63"/>
      <c r="C34" s="599" t="str">
        <f>IF(F34+G34&gt;0,Input_Transaksi!C31,"")</f>
        <v/>
      </c>
      <c r="D34" s="600" t="str">
        <f>IF(F34+G34&gt;0,Input_Transaksi!D31,"")</f>
        <v/>
      </c>
      <c r="E34" s="1096" t="str">
        <f>IF(F34+G34&gt;0,Input_Transaksi!F31&amp;Input_Transaksi!G31 &amp;" "&amp;Input_Transaksi!H31,"")</f>
        <v/>
      </c>
      <c r="F34" s="616">
        <f>IF(Input_Transaksi!R31=$D$8,Input_Transaksi!T31,0)</f>
        <v>0</v>
      </c>
      <c r="G34" s="616">
        <f>IF(Input_Transaksi!Y31=$D$8,Input_Transaksi!AA31,0)</f>
        <v>0</v>
      </c>
      <c r="H34" s="617">
        <f t="shared" si="1"/>
        <v>138933270</v>
      </c>
      <c r="I34" s="62"/>
    </row>
    <row r="35" spans="2:10" customFormat="1" x14ac:dyDescent="0.2">
      <c r="B35" s="65"/>
      <c r="C35" s="599">
        <f>IF(F35+G35&gt;0,Input_Transaksi!C32,"")</f>
        <v>46051</v>
      </c>
      <c r="D35" s="600" t="str">
        <f>IF(F35+G35&gt;0,Input_Transaksi!D32,"")</f>
        <v>2026.022</v>
      </c>
      <c r="E35" s="1096" t="str">
        <f>IF(F35+G35&gt;0,Input_Transaksi!F32&amp;Input_Transaksi!G32 &amp;" "&amp;Input_Transaksi!H32,"")</f>
        <v xml:space="preserve">Setor Pajak Belanja Barang Pengadaan Obat Air CV. GUNA AHKLAK SUKSES </v>
      </c>
      <c r="F35" s="616">
        <f>IF(Input_Transaksi!R32=$D$8,Input_Transaksi!T32,0)</f>
        <v>0</v>
      </c>
      <c r="G35" s="616">
        <f>IF(Input_Transaksi!Y32=$D$8,Input_Transaksi!AA32,0)</f>
        <v>3513270</v>
      </c>
      <c r="H35" s="617">
        <f t="shared" si="1"/>
        <v>135420000</v>
      </c>
      <c r="I35" s="61"/>
      <c r="J35" s="1"/>
    </row>
    <row r="36" spans="2:10" customFormat="1" x14ac:dyDescent="0.2">
      <c r="B36" s="65"/>
      <c r="C36" s="599">
        <f>IF(F36+G36&gt;0,Input_Transaksi!C33,"")</f>
        <v>46051</v>
      </c>
      <c r="D36" s="600" t="str">
        <f>IF(F36+G36&gt;0,Input_Transaksi!D33,"")</f>
        <v>2026.023</v>
      </c>
      <c r="E36" s="1096" t="str">
        <f>IF(F36+G36&gt;0,Input_Transaksi!F33&amp;Input_Transaksi!G33 &amp;" "&amp;Input_Transaksi!H33,"")</f>
        <v>Pembayaran Belanja Barang Pemeliharaan Fasilitas Sisi Udara PT. ANGKASA JAYA SERVIS</v>
      </c>
      <c r="F36" s="616">
        <f>IF(Input_Transaksi!R33=$D$8,Input_Transaksi!T33,0)</f>
        <v>0</v>
      </c>
      <c r="G36" s="616">
        <f>IF(Input_Transaksi!Y33=$D$8,Input_Transaksi!AA33,0)</f>
        <v>31752000</v>
      </c>
      <c r="H36" s="617">
        <f t="shared" si="1"/>
        <v>103668000</v>
      </c>
      <c r="I36" s="61"/>
      <c r="J36" s="1"/>
    </row>
    <row r="37" spans="2:10" customFormat="1" hidden="1" x14ac:dyDescent="0.2">
      <c r="B37" s="65"/>
      <c r="C37" s="599" t="str">
        <f>IF(F37+G37&gt;0,Input_Transaksi!C34,"")</f>
        <v/>
      </c>
      <c r="D37" s="600" t="str">
        <f>IF(F37+G37&gt;0,Input_Transaksi!D34,"")</f>
        <v/>
      </c>
      <c r="E37" s="1096" t="str">
        <f>IF(F37+G37&gt;0,Input_Transaksi!F34&amp;Input_Transaksi!G34 &amp;" "&amp;Input_Transaksi!H34,"")</f>
        <v/>
      </c>
      <c r="F37" s="616">
        <f>IF(Input_Transaksi!R34=$D$8,Input_Transaksi!T34,0)</f>
        <v>0</v>
      </c>
      <c r="G37" s="616">
        <f>IF(Input_Transaksi!Y34=$D$8,Input_Transaksi!AA34,0)</f>
        <v>0</v>
      </c>
      <c r="H37" s="617">
        <f t="shared" si="1"/>
        <v>103668000</v>
      </c>
      <c r="I37" s="61"/>
      <c r="J37" s="1"/>
    </row>
    <row r="38" spans="2:10" customFormat="1" x14ac:dyDescent="0.2">
      <c r="B38" s="65"/>
      <c r="C38" s="599">
        <f>IF(F38+G38&gt;0,Input_Transaksi!C35,"")</f>
        <v>46051</v>
      </c>
      <c r="D38" s="600" t="str">
        <f>IF(F38+G38&gt;0,Input_Transaksi!D35,"")</f>
        <v>2026.025</v>
      </c>
      <c r="E38" s="1096" t="str">
        <f>IF(F38+G38&gt;0,Input_Transaksi!F35&amp;Input_Transaksi!G35 &amp;" "&amp;Input_Transaksi!H35,"")</f>
        <v>Setor Pajak Belanja Barang Pemeliharaan Fasilitas Sisi Udara PT. ANGKASA JAYA SERVIS</v>
      </c>
      <c r="F38" s="616">
        <f>IF(Input_Transaksi!R35=$D$8,Input_Transaksi!T35,0)</f>
        <v>0</v>
      </c>
      <c r="G38" s="616">
        <f>IF(Input_Transaksi!Y35=$D$8,Input_Transaksi!AA35,0)</f>
        <v>3564000</v>
      </c>
      <c r="H38" s="617">
        <f t="shared" si="1"/>
        <v>100104000</v>
      </c>
      <c r="I38" s="61"/>
      <c r="J38" s="1"/>
    </row>
    <row r="39" spans="2:10" hidden="1" x14ac:dyDescent="0.2">
      <c r="B39" s="63"/>
      <c r="C39" s="599" t="str">
        <f>IF(F39+G39&gt;0,Input_Transaksi!C36,"")</f>
        <v/>
      </c>
      <c r="D39" s="600" t="str">
        <f>IF(F39+G39&gt;0,Input_Transaksi!D36,"")</f>
        <v/>
      </c>
      <c r="E39" s="1096" t="str">
        <f>IF(F39+G39&gt;0,Input_Transaksi!F36&amp;Input_Transaksi!G36 &amp;" "&amp;Input_Transaksi!H36,"")</f>
        <v/>
      </c>
      <c r="F39" s="616">
        <f>IF(Input_Transaksi!R36=$D$8,Input_Transaksi!T36,0)</f>
        <v>0</v>
      </c>
      <c r="G39" s="616">
        <f>IF(Input_Transaksi!Y36=$D$8,Input_Transaksi!AA36,0)</f>
        <v>0</v>
      </c>
      <c r="H39" s="617">
        <f t="shared" si="1"/>
        <v>100104000</v>
      </c>
      <c r="I39" s="62"/>
    </row>
    <row r="40" spans="2:10" customFormat="1" x14ac:dyDescent="0.2">
      <c r="B40" s="65"/>
      <c r="C40" s="599">
        <f>IF(F40+G40&gt;0,Input_Transaksi!C37,"")</f>
        <v>46051</v>
      </c>
      <c r="D40" s="600" t="str">
        <f>IF(F40+G40&gt;0,Input_Transaksi!D37,"")</f>
        <v>2026.027</v>
      </c>
      <c r="E40" s="1096" t="str">
        <f>IF(F40+G40&gt;0,Input_Transaksi!F37&amp;Input_Transaksi!G37 &amp;" "&amp;Input_Transaksi!H37,"")</f>
        <v>Setor Pajak Belanja Barang Pemeliharaan Fasilitas Sisi Udara PT. ANGKASA JAYA SERVIS</v>
      </c>
      <c r="F40" s="616">
        <f>IF(Input_Transaksi!R37=$D$8,Input_Transaksi!T37,0)</f>
        <v>0</v>
      </c>
      <c r="G40" s="616">
        <f>IF(Input_Transaksi!Y37=$D$8,Input_Transaksi!AA37,0)</f>
        <v>648000</v>
      </c>
      <c r="H40" s="617">
        <f t="shared" si="1"/>
        <v>99456000</v>
      </c>
      <c r="I40" s="61"/>
      <c r="J40" s="1"/>
    </row>
    <row r="41" spans="2:10" customFormat="1" x14ac:dyDescent="0.2">
      <c r="B41" s="65"/>
      <c r="C41" s="599">
        <f>IF(F41+G41&gt;0,Input_Transaksi!C38,"")</f>
        <v>46051</v>
      </c>
      <c r="D41" s="600" t="str">
        <f>IF(F41+G41&gt;0,Input_Transaksi!D38,"")</f>
        <v>2026.028</v>
      </c>
      <c r="E41" s="1096" t="str">
        <f>IF(F41+G41&gt;0,Input_Transaksi!F38&amp;Input_Transaksi!G38 &amp;" "&amp;Input_Transaksi!H38,"")</f>
        <v xml:space="preserve">Pembayaran Belanja Barang Pemeliharaan Sistem Tata Udara CV. GUNA AHKLAK SUKSES </v>
      </c>
      <c r="F41" s="616">
        <f>IF(Input_Transaksi!R38=$D$8,Input_Transaksi!T38,0)</f>
        <v>0</v>
      </c>
      <c r="G41" s="616">
        <f>IF(Input_Transaksi!Y38=$D$8,Input_Transaksi!AA38,0)</f>
        <v>23520000</v>
      </c>
      <c r="H41" s="617">
        <f t="shared" si="1"/>
        <v>75936000</v>
      </c>
      <c r="I41" s="61"/>
      <c r="J41" s="1"/>
    </row>
    <row r="42" spans="2:10" customFormat="1" hidden="1" x14ac:dyDescent="0.2">
      <c r="B42" s="65"/>
      <c r="C42" s="599" t="str">
        <f>IF(F42+G42&gt;0,Input_Transaksi!C39,"")</f>
        <v/>
      </c>
      <c r="D42" s="600" t="str">
        <f>IF(F42+G42&gt;0,Input_Transaksi!D39,"")</f>
        <v/>
      </c>
      <c r="E42" s="1096" t="str">
        <f>IF(F42+G42&gt;0,Input_Transaksi!F39&amp;Input_Transaksi!G39 &amp;" "&amp;Input_Transaksi!H39,"")</f>
        <v/>
      </c>
      <c r="F42" s="616">
        <f>IF(Input_Transaksi!R39=$D$8,Input_Transaksi!T39,0)</f>
        <v>0</v>
      </c>
      <c r="G42" s="616">
        <f>IF(Input_Transaksi!Y39=$D$8,Input_Transaksi!AA39,0)</f>
        <v>0</v>
      </c>
      <c r="H42" s="617">
        <f t="shared" si="1"/>
        <v>75936000</v>
      </c>
      <c r="I42" s="61"/>
      <c r="J42" s="1"/>
    </row>
    <row r="43" spans="2:10" customFormat="1" x14ac:dyDescent="0.2">
      <c r="B43" s="65"/>
      <c r="C43" s="599">
        <f>IF(F43+G43&gt;0,Input_Transaksi!C40,"")</f>
        <v>46051</v>
      </c>
      <c r="D43" s="600" t="str">
        <f>IF(F43+G43&gt;0,Input_Transaksi!D40,"")</f>
        <v>2026.030</v>
      </c>
      <c r="E43" s="1096" t="str">
        <f>IF(F43+G43&gt;0,Input_Transaksi!F40&amp;Input_Transaksi!G40 &amp;" "&amp;Input_Transaksi!H40,"")</f>
        <v xml:space="preserve">Setor Pajak Belanja Barang Pemeliharaan Sistem Tata Udara CV. GUNA AHKLAK SUKSES </v>
      </c>
      <c r="F43" s="616">
        <f>IF(Input_Transaksi!R40=$D$8,Input_Transaksi!T40,0)</f>
        <v>0</v>
      </c>
      <c r="G43" s="616">
        <f>IF(Input_Transaksi!Y40=$D$8,Input_Transaksi!AA40,0)</f>
        <v>480000</v>
      </c>
      <c r="H43" s="617">
        <f t="shared" si="1"/>
        <v>75456000</v>
      </c>
      <c r="I43" s="61"/>
      <c r="J43" s="1"/>
    </row>
    <row r="44" spans="2:10" customFormat="1" hidden="1" x14ac:dyDescent="0.2">
      <c r="B44" s="65"/>
      <c r="C44" s="599" t="str">
        <f>IF(F44+G44&gt;0,Input_Transaksi!C41,"")</f>
        <v/>
      </c>
      <c r="D44" s="600" t="str">
        <f>IF(F44+G44&gt;0,Input_Transaksi!D41,"")</f>
        <v/>
      </c>
      <c r="E44" s="1096" t="str">
        <f>IF(F44+G44&gt;0,Input_Transaksi!F41&amp;Input_Transaksi!G41 &amp;" "&amp;Input_Transaksi!H41,"")</f>
        <v/>
      </c>
      <c r="F44" s="616">
        <f>IF(Input_Transaksi!R41=$D$8,Input_Transaksi!T41,0)</f>
        <v>0</v>
      </c>
      <c r="G44" s="616">
        <f>IF(Input_Transaksi!Y41=$D$8,Input_Transaksi!AA41,0)</f>
        <v>0</v>
      </c>
      <c r="H44" s="617">
        <f t="shared" si="1"/>
        <v>75456000</v>
      </c>
      <c r="I44" s="61"/>
      <c r="J44" s="1"/>
    </row>
    <row r="45" spans="2:10" customFormat="1" x14ac:dyDescent="0.2">
      <c r="B45" s="65"/>
      <c r="C45" s="599">
        <f>IF(F45+G45&gt;0,Input_Transaksi!C42,"")</f>
        <v>46051</v>
      </c>
      <c r="D45" s="600" t="str">
        <f>IF(F45+G45&gt;0,Input_Transaksi!D42,"")</f>
        <v>2026.032</v>
      </c>
      <c r="E45" s="1096" t="str">
        <f>IF(F45+G45&gt;0,Input_Transaksi!F42&amp;Input_Transaksi!G42 &amp;" "&amp;Input_Transaksi!H42,"")</f>
        <v xml:space="preserve">Setor Pajak Belanja Barang Pemeliharaan Sistem Tata Udara CV. GUNA AHKLAK SUKSES </v>
      </c>
      <c r="F45" s="616">
        <f>IF(Input_Transaksi!R42=$D$8,Input_Transaksi!T42,0)</f>
        <v>0</v>
      </c>
      <c r="G45" s="616">
        <f>IF(Input_Transaksi!Y42=$D$8,Input_Transaksi!AA42,0)</f>
        <v>2640000</v>
      </c>
      <c r="H45" s="617">
        <f t="shared" si="1"/>
        <v>72816000</v>
      </c>
      <c r="I45" s="61"/>
      <c r="J45" s="1"/>
    </row>
    <row r="46" spans="2:10" customFormat="1" x14ac:dyDescent="0.2">
      <c r="B46" s="65"/>
      <c r="C46" s="599">
        <f>IF(F46+G46&gt;0,Input_Transaksi!C43,"")</f>
        <v>46051</v>
      </c>
      <c r="D46" s="600" t="str">
        <f>IF(F46+G46&gt;0,Input_Transaksi!D43,"")</f>
        <v>2026.033</v>
      </c>
      <c r="E46" s="1096" t="str">
        <f>IF(F46+G46&gt;0,Input_Transaksi!F43&amp;Input_Transaksi!G43 &amp;" "&amp;Input_Transaksi!H43,"")</f>
        <v xml:space="preserve">Pembayaran Belanja Barang Pemeliharaan Sistem Air Bersih CV. GUNA AHKLAK SUKSES </v>
      </c>
      <c r="F46" s="616">
        <f>IF(Input_Transaksi!R43=$D$8,Input_Transaksi!T43,0)</f>
        <v>0</v>
      </c>
      <c r="G46" s="616">
        <f>IF(Input_Transaksi!Y43=$D$8,Input_Transaksi!AA43,0)</f>
        <v>9702000</v>
      </c>
      <c r="H46" s="617">
        <f t="shared" si="1"/>
        <v>63114000</v>
      </c>
      <c r="I46" s="61"/>
      <c r="J46" s="1"/>
    </row>
    <row r="47" spans="2:10" customFormat="1" hidden="1" x14ac:dyDescent="0.2">
      <c r="B47" s="65"/>
      <c r="C47" s="599" t="str">
        <f>IF(F47+G47&gt;0,Input_Transaksi!C44,"")</f>
        <v/>
      </c>
      <c r="D47" s="600" t="str">
        <f>IF(F47+G47&gt;0,Input_Transaksi!D44,"")</f>
        <v/>
      </c>
      <c r="E47" s="1096" t="str">
        <f>IF(F47+G47&gt;0,Input_Transaksi!F44&amp;Input_Transaksi!G44 &amp;" "&amp;Input_Transaksi!H44,"")</f>
        <v/>
      </c>
      <c r="F47" s="616">
        <f>IF(Input_Transaksi!R44=$D$8,Input_Transaksi!T44,0)</f>
        <v>0</v>
      </c>
      <c r="G47" s="616">
        <f>IF(Input_Transaksi!Y44=$D$8,Input_Transaksi!AA44,0)</f>
        <v>0</v>
      </c>
      <c r="H47" s="617">
        <f t="shared" si="1"/>
        <v>63114000</v>
      </c>
      <c r="I47" s="61"/>
      <c r="J47" s="1"/>
    </row>
    <row r="48" spans="2:10" customFormat="1" x14ac:dyDescent="0.2">
      <c r="B48" s="65"/>
      <c r="C48" s="599">
        <f>IF(F48+G48&gt;0,Input_Transaksi!C45,"")</f>
        <v>46051</v>
      </c>
      <c r="D48" s="600" t="str">
        <f>IF(F48+G48&gt;0,Input_Transaksi!D45,"")</f>
        <v>2026.035</v>
      </c>
      <c r="E48" s="1096" t="str">
        <f>IF(F48+G48&gt;0,Input_Transaksi!F45&amp;Input_Transaksi!G45 &amp;" "&amp;Input_Transaksi!H45,"")</f>
        <v xml:space="preserve">Setor Pajak Belanja Barang Pemeliharaan Sistem Air Bersih CV. GUNA AHKLAK SUKSES </v>
      </c>
      <c r="F48" s="616">
        <f>IF(Input_Transaksi!R45=$D$8,Input_Transaksi!T45,0)</f>
        <v>0</v>
      </c>
      <c r="G48" s="616">
        <f>IF(Input_Transaksi!Y45=$D$8,Input_Transaksi!AA45,0)</f>
        <v>1089000</v>
      </c>
      <c r="H48" s="617">
        <f t="shared" si="1"/>
        <v>62025000</v>
      </c>
      <c r="I48" s="61"/>
      <c r="J48" s="1"/>
    </row>
    <row r="49" spans="2:10" customFormat="1" hidden="1" x14ac:dyDescent="0.2">
      <c r="B49" s="65"/>
      <c r="C49" s="599" t="str">
        <f>IF(F49+G49&gt;0,Input_Transaksi!C46,"")</f>
        <v/>
      </c>
      <c r="D49" s="600" t="str">
        <f>IF(F49+G49&gt;0,Input_Transaksi!D46,"")</f>
        <v/>
      </c>
      <c r="E49" s="1096" t="str">
        <f>IF(F49+G49&gt;0,Input_Transaksi!F46&amp;Input_Transaksi!G46 &amp;" "&amp;Input_Transaksi!H46,"")</f>
        <v/>
      </c>
      <c r="F49" s="616">
        <f>IF(Input_Transaksi!R46=$D$8,Input_Transaksi!T46,0)</f>
        <v>0</v>
      </c>
      <c r="G49" s="616">
        <f>IF(Input_Transaksi!Y46=$D$8,Input_Transaksi!AA46,0)</f>
        <v>0</v>
      </c>
      <c r="H49" s="617">
        <f t="shared" si="1"/>
        <v>62025000</v>
      </c>
      <c r="I49" s="61"/>
      <c r="J49" s="1"/>
    </row>
    <row r="50" spans="2:10" customFormat="1" x14ac:dyDescent="0.2">
      <c r="B50" s="65"/>
      <c r="C50" s="599">
        <f>IF(F50+G50&gt;0,Input_Transaksi!C47,"")</f>
        <v>46051</v>
      </c>
      <c r="D50" s="600" t="str">
        <f>IF(F50+G50&gt;0,Input_Transaksi!D47,"")</f>
        <v>2026.037</v>
      </c>
      <c r="E50" s="1096" t="str">
        <f>IF(F50+G50&gt;0,Input_Transaksi!F47&amp;Input_Transaksi!G47 &amp;" "&amp;Input_Transaksi!H47,"")</f>
        <v xml:space="preserve">Setor Pajak Belanja Barang Pemeliharaan Sistem Air Bersih CV. GUNA AHKLAK SUKSES </v>
      </c>
      <c r="F50" s="616">
        <f>IF(Input_Transaksi!R47=$D$8,Input_Transaksi!T47,0)</f>
        <v>0</v>
      </c>
      <c r="G50" s="616">
        <f>IF(Input_Transaksi!Y47=$D$8,Input_Transaksi!AA47,0)</f>
        <v>198000</v>
      </c>
      <c r="H50" s="617">
        <f t="shared" si="1"/>
        <v>61827000</v>
      </c>
      <c r="I50" s="61"/>
      <c r="J50" s="1"/>
    </row>
    <row r="51" spans="2:10" customFormat="1" x14ac:dyDescent="0.2">
      <c r="B51" s="65"/>
      <c r="C51" s="599">
        <f>IF(F51+G51&gt;0,Input_Transaksi!C48,"")</f>
        <v>46051</v>
      </c>
      <c r="D51" s="600" t="str">
        <f>IF(F51+G51&gt;0,Input_Transaksi!D48,"")</f>
        <v>2026.038</v>
      </c>
      <c r="E51" s="1096" t="str">
        <f>IF(F51+G51&gt;0,Input_Transaksi!F48&amp;Input_Transaksi!G48 &amp;" "&amp;Input_Transaksi!H48,"")</f>
        <v>Pembayaran Belanja Barang Pengelolaan Sistem Limbah PT. ANGKASA JAYA SERVIS</v>
      </c>
      <c r="F51" s="616">
        <f>IF(Input_Transaksi!R48=$D$8,Input_Transaksi!T48,0)</f>
        <v>0</v>
      </c>
      <c r="G51" s="616">
        <f>IF(Input_Transaksi!Y48=$D$8,Input_Transaksi!AA48,0)</f>
        <v>19306000</v>
      </c>
      <c r="H51" s="617">
        <f t="shared" si="1"/>
        <v>42521000</v>
      </c>
      <c r="I51" s="61"/>
      <c r="J51" s="1"/>
    </row>
    <row r="52" spans="2:10" customFormat="1" hidden="1" x14ac:dyDescent="0.2">
      <c r="B52" s="65"/>
      <c r="C52" s="599" t="str">
        <f>IF(F52+G52&gt;0,Input_Transaksi!C49,"")</f>
        <v/>
      </c>
      <c r="D52" s="600" t="str">
        <f>IF(F52+G52&gt;0,Input_Transaksi!D49,"")</f>
        <v/>
      </c>
      <c r="E52" s="1096" t="str">
        <f>IF(F52+G52&gt;0,Input_Transaksi!F49&amp;Input_Transaksi!G49 &amp;" "&amp;Input_Transaksi!H49,"")</f>
        <v/>
      </c>
      <c r="F52" s="616">
        <f>IF(Input_Transaksi!R49=$D$8,Input_Transaksi!T49,0)</f>
        <v>0</v>
      </c>
      <c r="G52" s="616">
        <f>IF(Input_Transaksi!Y49=$D$8,Input_Transaksi!AA49,0)</f>
        <v>0</v>
      </c>
      <c r="H52" s="617">
        <f t="shared" si="1"/>
        <v>42521000</v>
      </c>
      <c r="I52" s="61"/>
      <c r="J52" s="1"/>
    </row>
    <row r="53" spans="2:10" customFormat="1" x14ac:dyDescent="0.2">
      <c r="B53" s="65"/>
      <c r="C53" s="599">
        <f>IF(F53+G53&gt;0,Input_Transaksi!C50,"")</f>
        <v>46051</v>
      </c>
      <c r="D53" s="600" t="str">
        <f>IF(F53+G53&gt;0,Input_Transaksi!D50,"")</f>
        <v>2026.040</v>
      </c>
      <c r="E53" s="1096" t="str">
        <f>IF(F53+G53&gt;0,Input_Transaksi!F50&amp;Input_Transaksi!G50 &amp;" "&amp;Input_Transaksi!H50,"")</f>
        <v>Setor Pajak Belanja Barang Pengelolaan Sistem Limbah PT. ANGKASA JAYA SERVIS</v>
      </c>
      <c r="F53" s="616">
        <f>IF(Input_Transaksi!R50=$D$8,Input_Transaksi!T50,0)</f>
        <v>0</v>
      </c>
      <c r="G53" s="616">
        <f>IF(Input_Transaksi!Y50=$D$8,Input_Transaksi!AA50,0)</f>
        <v>2167000</v>
      </c>
      <c r="H53" s="617">
        <f t="shared" si="1"/>
        <v>40354000</v>
      </c>
      <c r="I53" s="61"/>
      <c r="J53" s="1"/>
    </row>
    <row r="54" spans="2:10" hidden="1" x14ac:dyDescent="0.2">
      <c r="B54" s="63"/>
      <c r="C54" s="599" t="str">
        <f>IF(F54+G54&gt;0,Input_Transaksi!C51,"")</f>
        <v/>
      </c>
      <c r="D54" s="600" t="str">
        <f>IF(F54+G54&gt;0,Input_Transaksi!D51,"")</f>
        <v/>
      </c>
      <c r="E54" s="1096" t="str">
        <f>IF(F54+G54&gt;0,Input_Transaksi!F51&amp;Input_Transaksi!G51 &amp;" "&amp;Input_Transaksi!H51,"")</f>
        <v/>
      </c>
      <c r="F54" s="616">
        <f>IF(Input_Transaksi!R51=$D$8,Input_Transaksi!T51,0)</f>
        <v>0</v>
      </c>
      <c r="G54" s="616">
        <f>IF(Input_Transaksi!Y51=$D$8,Input_Transaksi!AA51,0)</f>
        <v>0</v>
      </c>
      <c r="H54" s="617">
        <f t="shared" si="1"/>
        <v>40354000</v>
      </c>
      <c r="I54" s="62"/>
    </row>
    <row r="55" spans="2:10" customFormat="1" x14ac:dyDescent="0.2">
      <c r="B55" s="65"/>
      <c r="C55" s="599">
        <f>IF(F55+G55&gt;0,Input_Transaksi!C52,"")</f>
        <v>46051</v>
      </c>
      <c r="D55" s="600" t="str">
        <f>IF(F55+G55&gt;0,Input_Transaksi!D52,"")</f>
        <v>2026.042</v>
      </c>
      <c r="E55" s="1096" t="str">
        <f>IF(F55+G55&gt;0,Input_Transaksi!F52&amp;Input_Transaksi!G52 &amp;" "&amp;Input_Transaksi!H52,"")</f>
        <v>Setor Pajak Belanja Barang Pengelolaan Sistem Limbah PT. ANGKASA JAYA SERVIS</v>
      </c>
      <c r="F55" s="616">
        <f>IF(Input_Transaksi!R52=$D$8,Input_Transaksi!T52,0)</f>
        <v>0</v>
      </c>
      <c r="G55" s="616">
        <f>IF(Input_Transaksi!Y52=$D$8,Input_Transaksi!AA52,0)</f>
        <v>394000</v>
      </c>
      <c r="H55" s="617">
        <f t="shared" si="1"/>
        <v>39960000</v>
      </c>
      <c r="I55" s="61"/>
    </row>
    <row r="56" spans="2:10" customFormat="1" x14ac:dyDescent="0.2">
      <c r="B56" s="65"/>
      <c r="C56" s="599">
        <f>IF(F56+G56&gt;0,Input_Transaksi!C53,"")</f>
        <v>46051</v>
      </c>
      <c r="D56" s="600" t="str">
        <f>IF(F56+G56&gt;0,Input_Transaksi!D53,"")</f>
        <v>2026.043</v>
      </c>
      <c r="E56" s="1096" t="str">
        <f>IF(F56+G56&gt;0,Input_Transaksi!F53&amp;Input_Transaksi!G53 &amp;" "&amp;Input_Transaksi!H53,"")</f>
        <v xml:space="preserve">Pembayaran Belanja Barang Perbaikan Sofa Disabilitas CV. GUNA AHKLAK SUKSES </v>
      </c>
      <c r="F56" s="616">
        <f>IF(Input_Transaksi!R53=$D$8,Input_Transaksi!T53,0)</f>
        <v>0</v>
      </c>
      <c r="G56" s="616">
        <f>IF(Input_Transaksi!Y53=$D$8,Input_Transaksi!AA53,0)</f>
        <v>31360000</v>
      </c>
      <c r="H56" s="617">
        <f t="shared" si="1"/>
        <v>8600000</v>
      </c>
      <c r="I56" s="61"/>
    </row>
    <row r="57" spans="2:10" customFormat="1" hidden="1" x14ac:dyDescent="0.2">
      <c r="B57" s="65"/>
      <c r="C57" s="599" t="str">
        <f>IF(F57+G57&gt;0,Input_Transaksi!C54,"")</f>
        <v/>
      </c>
      <c r="D57" s="600" t="str">
        <f>IF(F57+G57&gt;0,Input_Transaksi!D54,"")</f>
        <v/>
      </c>
      <c r="E57" s="1096" t="str">
        <f>IF(F57+G57&gt;0,Input_Transaksi!F54&amp;Input_Transaksi!G54 &amp;" "&amp;Input_Transaksi!H54,"")</f>
        <v/>
      </c>
      <c r="F57" s="616">
        <f>IF(Input_Transaksi!R54=$D$8,Input_Transaksi!T54,0)</f>
        <v>0</v>
      </c>
      <c r="G57" s="616">
        <f>IF(Input_Transaksi!Y54=$D$8,Input_Transaksi!AA54,0)</f>
        <v>0</v>
      </c>
      <c r="H57" s="617">
        <f t="shared" si="1"/>
        <v>8600000</v>
      </c>
      <c r="I57" s="61"/>
    </row>
    <row r="58" spans="2:10" customFormat="1" x14ac:dyDescent="0.2">
      <c r="B58" s="65"/>
      <c r="C58" s="599">
        <f>IF(F58+G58&gt;0,Input_Transaksi!C55,"")</f>
        <v>46051</v>
      </c>
      <c r="D58" s="600" t="str">
        <f>IF(F58+G58&gt;0,Input_Transaksi!D55,"")</f>
        <v>2026.045</v>
      </c>
      <c r="E58" s="1096" t="str">
        <f>IF(F58+G58&gt;0,Input_Transaksi!F55&amp;Input_Transaksi!G55 &amp;" "&amp;Input_Transaksi!H55,"")</f>
        <v xml:space="preserve">Setor Pajak Belanja Barang Perbaikan Sofa Disabilitas CV. GUNA AHKLAK SUKSES </v>
      </c>
      <c r="F58" s="616">
        <f>IF(Input_Transaksi!R55=$D$8,Input_Transaksi!T55,0)</f>
        <v>0</v>
      </c>
      <c r="G58" s="616">
        <f>IF(Input_Transaksi!Y55=$D$8,Input_Transaksi!AA55,0)</f>
        <v>640000</v>
      </c>
      <c r="H58" s="617">
        <f t="shared" si="1"/>
        <v>7960000</v>
      </c>
      <c r="I58" s="61"/>
    </row>
    <row r="59" spans="2:10" customFormat="1" hidden="1" x14ac:dyDescent="0.2">
      <c r="B59" s="65"/>
      <c r="C59" s="599" t="str">
        <f>IF(F59+G59&gt;0,Input_Transaksi!C56,"")</f>
        <v/>
      </c>
      <c r="D59" s="600" t="str">
        <f>IF(F59+G59&gt;0,Input_Transaksi!D56,"")</f>
        <v/>
      </c>
      <c r="E59" s="1096" t="str">
        <f>IF(F59+G59&gt;0,Input_Transaksi!F56&amp;Input_Transaksi!G56 &amp;" "&amp;Input_Transaksi!H56,"")</f>
        <v/>
      </c>
      <c r="F59" s="616">
        <f>IF(Input_Transaksi!R56=$D$8,Input_Transaksi!T56,0)</f>
        <v>0</v>
      </c>
      <c r="G59" s="616">
        <f>IF(Input_Transaksi!Y56=$D$8,Input_Transaksi!AA56,0)</f>
        <v>0</v>
      </c>
      <c r="H59" s="617">
        <f t="shared" si="1"/>
        <v>7960000</v>
      </c>
      <c r="I59" s="61"/>
    </row>
    <row r="60" spans="2:10" customFormat="1" x14ac:dyDescent="0.2">
      <c r="B60" s="65"/>
      <c r="C60" s="599">
        <f>IF(F60+G60&gt;0,Input_Transaksi!C57,"")</f>
        <v>46051</v>
      </c>
      <c r="D60" s="600" t="str">
        <f>IF(F60+G60&gt;0,Input_Transaksi!D57,"")</f>
        <v>2026.047</v>
      </c>
      <c r="E60" s="1096" t="str">
        <f>IF(F60+G60&gt;0,Input_Transaksi!F57&amp;Input_Transaksi!G57 &amp;" "&amp;Input_Transaksi!H57,"")</f>
        <v xml:space="preserve">Setor Pajak Belanja Barang Perbaikan Sofa Disabilitas CV. GUNA AHKLAK SUKSES </v>
      </c>
      <c r="F60" s="616">
        <f>IF(Input_Transaksi!R57=$D$8,Input_Transaksi!T57,0)</f>
        <v>0</v>
      </c>
      <c r="G60" s="616">
        <f>IF(Input_Transaksi!Y57=$D$8,Input_Transaksi!AA57,0)</f>
        <v>3520000</v>
      </c>
      <c r="H60" s="617">
        <f t="shared" si="1"/>
        <v>4440000</v>
      </c>
      <c r="I60" s="61"/>
    </row>
    <row r="61" spans="2:10" customFormat="1" x14ac:dyDescent="0.2">
      <c r="B61" s="65"/>
      <c r="C61" s="599">
        <f>IF(F61+G61&gt;0,Input_Transaksi!C58,"")</f>
        <v>46051</v>
      </c>
      <c r="D61" s="600" t="str">
        <f>IF(F61+G61&gt;0,Input_Transaksi!D58,"")</f>
        <v>2026.048</v>
      </c>
      <c r="E61" s="1096" t="str">
        <f>IF(F61+G61&gt;0,Input_Transaksi!F58&amp;Input_Transaksi!G58 &amp;" "&amp;Input_Transaksi!H58,"")</f>
        <v>Pembayaran Belanja Barang Perbaikan Conveyor CheckIn PT. ANGKASA JAYA SERVIS</v>
      </c>
      <c r="F61" s="616">
        <f>IF(Input_Transaksi!R58=$D$8,Input_Transaksi!T58,0)</f>
        <v>0</v>
      </c>
      <c r="G61" s="616">
        <f>IF(Input_Transaksi!Y58=$D$8,Input_Transaksi!AA58,0)</f>
        <v>3920000</v>
      </c>
      <c r="H61" s="617">
        <f t="shared" si="1"/>
        <v>520000</v>
      </c>
      <c r="I61" s="61"/>
    </row>
    <row r="62" spans="2:10" customFormat="1" hidden="1" x14ac:dyDescent="0.2">
      <c r="B62" s="65"/>
      <c r="C62" s="599" t="str">
        <f>IF(F62+G62&gt;0,Input_Transaksi!C59,"")</f>
        <v/>
      </c>
      <c r="D62" s="600" t="str">
        <f>IF(F62+G62&gt;0,Input_Transaksi!D59,"")</f>
        <v/>
      </c>
      <c r="E62" s="1096" t="str">
        <f>IF(F62+G62&gt;0,Input_Transaksi!F59&amp;Input_Transaksi!G59 &amp;" "&amp;Input_Transaksi!H59,"")</f>
        <v/>
      </c>
      <c r="F62" s="616">
        <f>IF(Input_Transaksi!R59=$D$8,Input_Transaksi!T59,0)</f>
        <v>0</v>
      </c>
      <c r="G62" s="616">
        <f>IF(Input_Transaksi!Y59=$D$8,Input_Transaksi!AA59,0)</f>
        <v>0</v>
      </c>
      <c r="H62" s="617">
        <f t="shared" si="1"/>
        <v>520000</v>
      </c>
      <c r="I62" s="61"/>
    </row>
    <row r="63" spans="2:10" customFormat="1" x14ac:dyDescent="0.2">
      <c r="B63" s="65"/>
      <c r="C63" s="599">
        <f>IF(F63+G63&gt;0,Input_Transaksi!C60,"")</f>
        <v>46051</v>
      </c>
      <c r="D63" s="600" t="str">
        <f>IF(F63+G63&gt;0,Input_Transaksi!D60,"")</f>
        <v>2026.050</v>
      </c>
      <c r="E63" s="1096" t="str">
        <f>IF(F63+G63&gt;0,Input_Transaksi!F60&amp;Input_Transaksi!G60 &amp;" "&amp;Input_Transaksi!H60,"")</f>
        <v>Setor Pajak Belanja Barang Perbaikan Conveyor CheckIn PT. ANGKASA JAYA SERVIS</v>
      </c>
      <c r="F63" s="616">
        <f>IF(Input_Transaksi!R60=$D$8,Input_Transaksi!T60,0)</f>
        <v>0</v>
      </c>
      <c r="G63" s="616">
        <f>IF(Input_Transaksi!Y60=$D$8,Input_Transaksi!AA60,0)</f>
        <v>440000</v>
      </c>
      <c r="H63" s="617">
        <f t="shared" si="1"/>
        <v>80000</v>
      </c>
      <c r="I63" s="61"/>
    </row>
    <row r="64" spans="2:10" customFormat="1" hidden="1" x14ac:dyDescent="0.2">
      <c r="B64" s="65"/>
      <c r="C64" s="599" t="str">
        <f>IF(F64+G64&gt;0,Input_Transaksi!C61,"")</f>
        <v/>
      </c>
      <c r="D64" s="600" t="str">
        <f>IF(F64+G64&gt;0,Input_Transaksi!D61,"")</f>
        <v/>
      </c>
      <c r="E64" s="1096" t="str">
        <f>IF(F64+G64&gt;0,Input_Transaksi!F61&amp;Input_Transaksi!G61 &amp;" "&amp;Input_Transaksi!H61,"")</f>
        <v/>
      </c>
      <c r="F64" s="616">
        <f>IF(Input_Transaksi!R61=$D$8,Input_Transaksi!T61,0)</f>
        <v>0</v>
      </c>
      <c r="G64" s="616">
        <f>IF(Input_Transaksi!Y61=$D$8,Input_Transaksi!AA61,0)</f>
        <v>0</v>
      </c>
      <c r="H64" s="617">
        <f t="shared" si="1"/>
        <v>80000</v>
      </c>
      <c r="I64" s="61"/>
    </row>
    <row r="65" spans="2:11" customFormat="1" x14ac:dyDescent="0.2">
      <c r="B65" s="65"/>
      <c r="C65" s="599">
        <f>IF(F65+G65&gt;0,Input_Transaksi!C62,"")</f>
        <v>46051</v>
      </c>
      <c r="D65" s="600" t="str">
        <f>IF(F65+G65&gt;0,Input_Transaksi!D62,"")</f>
        <v>2026.052</v>
      </c>
      <c r="E65" s="1096" t="str">
        <f>IF(F65+G65&gt;0,Input_Transaksi!F62&amp;Input_Transaksi!G62 &amp;" "&amp;Input_Transaksi!H62,"")</f>
        <v>Setor Pajak Belanja Barang Perbaikan Conveyor CheckIn PT. ANGKASA JAYA SERVIS</v>
      </c>
      <c r="F65" s="616">
        <f>IF(Input_Transaksi!R62=$D$8,Input_Transaksi!T62,0)</f>
        <v>0</v>
      </c>
      <c r="G65" s="616">
        <f>IF(Input_Transaksi!Y62=$D$8,Input_Transaksi!AA62,0)</f>
        <v>80000</v>
      </c>
      <c r="H65" s="617">
        <f t="shared" si="1"/>
        <v>0</v>
      </c>
      <c r="I65" s="61"/>
    </row>
    <row r="66" spans="2:11" customFormat="1" hidden="1" x14ac:dyDescent="0.2">
      <c r="B66" s="65"/>
      <c r="C66" s="599" t="str">
        <f>IF(F66+G66&gt;0,Input_Transaksi!C63,"")</f>
        <v/>
      </c>
      <c r="D66" s="600" t="str">
        <f>IF(F66+G66&gt;0,Input_Transaksi!D63,"")</f>
        <v/>
      </c>
      <c r="E66" s="1096" t="str">
        <f>IF(F66+G66&gt;0,Input_Transaksi!F63&amp;Input_Transaksi!G63 &amp;" "&amp;Input_Transaksi!H63,"")</f>
        <v/>
      </c>
      <c r="F66" s="616">
        <f>IF(Input_Transaksi!R63=$D$8,Input_Transaksi!T63,0)</f>
        <v>0</v>
      </c>
      <c r="G66" s="616">
        <f>IF(Input_Transaksi!Y63=$D$8,Input_Transaksi!AA63,0)</f>
        <v>0</v>
      </c>
      <c r="H66" s="617">
        <f t="shared" si="1"/>
        <v>0</v>
      </c>
      <c r="I66" s="61"/>
    </row>
    <row r="67" spans="2:11" customFormat="1" hidden="1" x14ac:dyDescent="0.2">
      <c r="B67" s="65"/>
      <c r="C67" s="599" t="str">
        <f>IF(F67+G67&gt;0,Input_Transaksi!C64,"")</f>
        <v/>
      </c>
      <c r="D67" s="600" t="str">
        <f>IF(F67+G67&gt;0,Input_Transaksi!D64,"")</f>
        <v/>
      </c>
      <c r="E67" s="1096" t="str">
        <f>IF(F67+G67&gt;0,Input_Transaksi!F64&amp;Input_Transaksi!G64 &amp;" "&amp;Input_Transaksi!H64,"")</f>
        <v/>
      </c>
      <c r="F67" s="616">
        <f>IF(Input_Transaksi!R64=$D$8,Input_Transaksi!T64,0)</f>
        <v>0</v>
      </c>
      <c r="G67" s="616">
        <f>IF(Input_Transaksi!Y64=$D$8,Input_Transaksi!AA64,0)</f>
        <v>0</v>
      </c>
      <c r="H67" s="617">
        <f t="shared" si="1"/>
        <v>0</v>
      </c>
      <c r="I67" s="61"/>
    </row>
    <row r="68" spans="2:11" customFormat="1" hidden="1" x14ac:dyDescent="0.2">
      <c r="B68" s="65"/>
      <c r="C68" s="599" t="str">
        <f>IF(F68+G68&gt;0,Input_Transaksi!C65,"")</f>
        <v/>
      </c>
      <c r="D68" s="600" t="str">
        <f>IF(F68+G68&gt;0,Input_Transaksi!D65,"")</f>
        <v/>
      </c>
      <c r="E68" s="1096" t="str">
        <f>IF(F68+G68&gt;0,Input_Transaksi!F65&amp;Input_Transaksi!G65 &amp;" "&amp;Input_Transaksi!H65,"")</f>
        <v/>
      </c>
      <c r="F68" s="616">
        <f>IF(Input_Transaksi!R65=$D$8,Input_Transaksi!T65,0)</f>
        <v>0</v>
      </c>
      <c r="G68" s="616">
        <f>IF(Input_Transaksi!Y65=$D$8,Input_Transaksi!AA65,0)</f>
        <v>0</v>
      </c>
      <c r="H68" s="617">
        <f t="shared" si="1"/>
        <v>0</v>
      </c>
      <c r="I68" s="61"/>
    </row>
    <row r="69" spans="2:11" customFormat="1" hidden="1" x14ac:dyDescent="0.2">
      <c r="B69" s="65"/>
      <c r="C69" s="599" t="str">
        <f>IF(F69+G69&gt;0,Input_Transaksi!C66,"")</f>
        <v/>
      </c>
      <c r="D69" s="600" t="str">
        <f>IF(F69+G69&gt;0,Input_Transaksi!D66,"")</f>
        <v/>
      </c>
      <c r="E69" s="1096" t="str">
        <f>IF(F69+G69&gt;0,Input_Transaksi!F66&amp;Input_Transaksi!G66 &amp;" "&amp;Input_Transaksi!H66,"")</f>
        <v/>
      </c>
      <c r="F69" s="616">
        <f>IF(Input_Transaksi!R66=$D$8,Input_Transaksi!T66,0)</f>
        <v>0</v>
      </c>
      <c r="G69" s="616">
        <f>IF(Input_Transaksi!Y66=$D$8,Input_Transaksi!AA66,0)</f>
        <v>0</v>
      </c>
      <c r="H69" s="617">
        <f t="shared" si="1"/>
        <v>0</v>
      </c>
      <c r="I69" s="61"/>
    </row>
    <row r="70" spans="2:11" customFormat="1" hidden="1" x14ac:dyDescent="0.2">
      <c r="B70" s="65"/>
      <c r="C70" s="599" t="str">
        <f>IF(F70+G70&gt;0,Input_Transaksi!C67,"")</f>
        <v/>
      </c>
      <c r="D70" s="600" t="str">
        <f>IF(F70+G70&gt;0,Input_Transaksi!D67,"")</f>
        <v/>
      </c>
      <c r="E70" s="1096" t="str">
        <f>IF(F70+G70&gt;0,Input_Transaksi!F67&amp;Input_Transaksi!G67 &amp;" "&amp;Input_Transaksi!H67,"")</f>
        <v/>
      </c>
      <c r="F70" s="616">
        <f>IF(Input_Transaksi!R67=$D$8,Input_Transaksi!T67,0)</f>
        <v>0</v>
      </c>
      <c r="G70" s="616">
        <f>IF(Input_Transaksi!Y67=$D$8,Input_Transaksi!AA67,0)</f>
        <v>0</v>
      </c>
      <c r="H70" s="617">
        <f t="shared" si="1"/>
        <v>0</v>
      </c>
      <c r="I70" s="61"/>
    </row>
    <row r="71" spans="2:11" customFormat="1" hidden="1" x14ac:dyDescent="0.2">
      <c r="B71" s="65"/>
      <c r="C71" s="599" t="str">
        <f>IF(F71+G71&gt;0,Input_Transaksi!C68,"")</f>
        <v/>
      </c>
      <c r="D71" s="600" t="str">
        <f>IF(F71+G71&gt;0,Input_Transaksi!D68,"")</f>
        <v/>
      </c>
      <c r="E71" s="1096" t="str">
        <f>IF(F71+G71&gt;0,Input_Transaksi!F68&amp;Input_Transaksi!G68 &amp;" "&amp;Input_Transaksi!H68,"")</f>
        <v/>
      </c>
      <c r="F71" s="616">
        <f>IF(Input_Transaksi!R68=$D$8,Input_Transaksi!T68,0)</f>
        <v>0</v>
      </c>
      <c r="G71" s="616">
        <f>IF(Input_Transaksi!Y68=$D$8,Input_Transaksi!AA68,0)</f>
        <v>0</v>
      </c>
      <c r="H71" s="617">
        <f t="shared" si="1"/>
        <v>0</v>
      </c>
      <c r="I71" s="61"/>
    </row>
    <row r="72" spans="2:11" customFormat="1" hidden="1" x14ac:dyDescent="0.2">
      <c r="B72" s="65"/>
      <c r="C72" s="599" t="str">
        <f>IF(F72+G72&gt;0,Input_Transaksi!C69,"")</f>
        <v/>
      </c>
      <c r="D72" s="600" t="str">
        <f>IF(F72+G72&gt;0,Input_Transaksi!D69,"")</f>
        <v/>
      </c>
      <c r="E72" s="1096" t="str">
        <f>IF(F72+G72&gt;0,Input_Transaksi!F69&amp;Input_Transaksi!G69 &amp;" "&amp;Input_Transaksi!H69,"")</f>
        <v/>
      </c>
      <c r="F72" s="616">
        <f>IF(Input_Transaksi!R69=$D$8,Input_Transaksi!T69,0)</f>
        <v>0</v>
      </c>
      <c r="G72" s="616">
        <f>IF(Input_Transaksi!Y69=$D$8,Input_Transaksi!AA69,0)</f>
        <v>0</v>
      </c>
      <c r="H72" s="617">
        <f t="shared" si="1"/>
        <v>0</v>
      </c>
      <c r="I72" s="61"/>
    </row>
    <row r="73" spans="2:11" customFormat="1" hidden="1" x14ac:dyDescent="0.2">
      <c r="B73" s="65"/>
      <c r="C73" s="599" t="str">
        <f>IF(F73+G73&gt;0,Input_Transaksi!C70,"")</f>
        <v/>
      </c>
      <c r="D73" s="600" t="str">
        <f>IF(F73+G73&gt;0,Input_Transaksi!D70,"")</f>
        <v/>
      </c>
      <c r="E73" s="1096" t="str">
        <f>IF(F73+G73&gt;0,Input_Transaksi!F70&amp;Input_Transaksi!G70 &amp;" "&amp;Input_Transaksi!H70,"")</f>
        <v/>
      </c>
      <c r="F73" s="616">
        <f>IF(Input_Transaksi!R70=$D$8,Input_Transaksi!T70,0)</f>
        <v>0</v>
      </c>
      <c r="G73" s="616">
        <f>IF(Input_Transaksi!Y70=$D$8,Input_Transaksi!AA70,0)</f>
        <v>0</v>
      </c>
      <c r="H73" s="617">
        <f t="shared" si="1"/>
        <v>0</v>
      </c>
      <c r="I73" s="61"/>
      <c r="K73" s="428"/>
    </row>
    <row r="74" spans="2:11" customFormat="1" hidden="1" x14ac:dyDescent="0.2">
      <c r="B74" s="65"/>
      <c r="C74" s="599" t="str">
        <f>IF(F74+G74&gt;0,Input_Transaksi!C71,"")</f>
        <v/>
      </c>
      <c r="D74" s="600" t="str">
        <f>IF(F74+G74&gt;0,Input_Transaksi!D71,"")</f>
        <v/>
      </c>
      <c r="E74" s="1096" t="str">
        <f>IF(F74+G74&gt;0,Input_Transaksi!F71&amp;Input_Transaksi!G71 &amp;" "&amp;Input_Transaksi!H71,"")</f>
        <v/>
      </c>
      <c r="F74" s="616">
        <f>IF(Input_Transaksi!R71=$D$8,Input_Transaksi!T71,0)</f>
        <v>0</v>
      </c>
      <c r="G74" s="616">
        <f>IF(Input_Transaksi!Y71=$D$8,Input_Transaksi!AA71,0)</f>
        <v>0</v>
      </c>
      <c r="H74" s="617">
        <f t="shared" si="1"/>
        <v>0</v>
      </c>
      <c r="I74" s="61"/>
      <c r="K74" s="428"/>
    </row>
    <row r="75" spans="2:11" customFormat="1" hidden="1" x14ac:dyDescent="0.2">
      <c r="B75" s="65"/>
      <c r="C75" s="599" t="str">
        <f>IF(F75+G75&gt;0,Input_Transaksi!C72,"")</f>
        <v/>
      </c>
      <c r="D75" s="600" t="str">
        <f>IF(F75+G75&gt;0,Input_Transaksi!D72,"")</f>
        <v/>
      </c>
      <c r="E75" s="1096" t="str">
        <f>IF(F75+G75&gt;0,Input_Transaksi!F72&amp;Input_Transaksi!G72 &amp;" "&amp;Input_Transaksi!H72,"")</f>
        <v/>
      </c>
      <c r="F75" s="616">
        <f>IF(Input_Transaksi!R72=$D$8,Input_Transaksi!T72,0)</f>
        <v>0</v>
      </c>
      <c r="G75" s="616">
        <f>IF(Input_Transaksi!Y72=$D$8,Input_Transaksi!AA72,0)</f>
        <v>0</v>
      </c>
      <c r="H75" s="617">
        <f t="shared" si="1"/>
        <v>0</v>
      </c>
      <c r="I75" s="61"/>
      <c r="K75" s="429"/>
    </row>
    <row r="76" spans="2:11" customFormat="1" hidden="1" x14ac:dyDescent="0.2">
      <c r="B76" s="65"/>
      <c r="C76" s="599" t="str">
        <f>IF(F76+G76&gt;0,Input_Transaksi!C73,"")</f>
        <v/>
      </c>
      <c r="D76" s="600" t="str">
        <f>IF(F76+G76&gt;0,Input_Transaksi!D73,"")</f>
        <v/>
      </c>
      <c r="E76" s="1096" t="str">
        <f>IF(F76+G76&gt;0,Input_Transaksi!F73&amp;Input_Transaksi!G73 &amp;" "&amp;Input_Transaksi!H73,"")</f>
        <v/>
      </c>
      <c r="F76" s="616">
        <f>IF(Input_Transaksi!R73=$D$8,Input_Transaksi!T73,0)</f>
        <v>0</v>
      </c>
      <c r="G76" s="616">
        <f>IF(Input_Transaksi!Y73=$D$8,Input_Transaksi!AA73,0)</f>
        <v>0</v>
      </c>
      <c r="H76" s="617">
        <f t="shared" si="1"/>
        <v>0</v>
      </c>
      <c r="I76" s="61"/>
    </row>
    <row r="77" spans="2:11" customFormat="1" hidden="1" x14ac:dyDescent="0.2">
      <c r="B77" s="65"/>
      <c r="C77" s="599" t="str">
        <f>IF(F77+G77&gt;0,Input_Transaksi!C74,"")</f>
        <v/>
      </c>
      <c r="D77" s="600" t="str">
        <f>IF(F77+G77&gt;0,Input_Transaksi!D74,"")</f>
        <v/>
      </c>
      <c r="E77" s="1096" t="str">
        <f>IF(F77+G77&gt;0,Input_Transaksi!F74&amp;Input_Transaksi!G74 &amp;" "&amp;Input_Transaksi!H74,"")</f>
        <v/>
      </c>
      <c r="F77" s="616">
        <f>IF(Input_Transaksi!R74=$D$8,Input_Transaksi!T74,0)</f>
        <v>0</v>
      </c>
      <c r="G77" s="616">
        <f>IF(Input_Transaksi!Y74=$D$8,Input_Transaksi!AA74,0)</f>
        <v>0</v>
      </c>
      <c r="H77" s="617">
        <f t="shared" si="1"/>
        <v>0</v>
      </c>
      <c r="I77" s="61"/>
    </row>
    <row r="78" spans="2:11" customFormat="1" hidden="1" x14ac:dyDescent="0.2">
      <c r="B78" s="65"/>
      <c r="C78" s="599" t="str">
        <f>IF(F78+G78&gt;0,Input_Transaksi!C75,"")</f>
        <v/>
      </c>
      <c r="D78" s="600" t="str">
        <f>IF(F78+G78&gt;0,Input_Transaksi!D75,"")</f>
        <v/>
      </c>
      <c r="E78" s="1096" t="str">
        <f>IF(F78+G78&gt;0,Input_Transaksi!F75&amp;Input_Transaksi!G75 &amp;" "&amp;Input_Transaksi!H75,"")</f>
        <v/>
      </c>
      <c r="F78" s="616">
        <f>IF(Input_Transaksi!R75=$D$8,Input_Transaksi!T75,0)</f>
        <v>0</v>
      </c>
      <c r="G78" s="616">
        <f>IF(Input_Transaksi!Y75=$D$8,Input_Transaksi!AA75,0)</f>
        <v>0</v>
      </c>
      <c r="H78" s="617">
        <f t="shared" si="1"/>
        <v>0</v>
      </c>
      <c r="I78" s="61"/>
    </row>
    <row r="79" spans="2:11" customFormat="1" hidden="1" x14ac:dyDescent="0.2">
      <c r="B79" s="65"/>
      <c r="C79" s="599" t="str">
        <f>IF(F79+G79&gt;0,Input_Transaksi!C76,"")</f>
        <v/>
      </c>
      <c r="D79" s="600" t="str">
        <f>IF(F79+G79&gt;0,Input_Transaksi!D76,"")</f>
        <v/>
      </c>
      <c r="E79" s="1096" t="str">
        <f>IF(F79+G79&gt;0,Input_Transaksi!F76&amp;Input_Transaksi!G76 &amp;" "&amp;Input_Transaksi!H76,"")</f>
        <v/>
      </c>
      <c r="F79" s="616">
        <f>IF(Input_Transaksi!R76=$D$8,Input_Transaksi!T76,0)</f>
        <v>0</v>
      </c>
      <c r="G79" s="616">
        <f>IF(Input_Transaksi!Y76=$D$8,Input_Transaksi!AA76,0)</f>
        <v>0</v>
      </c>
      <c r="H79" s="617">
        <f t="shared" ref="H79:H142" si="2">H78+F79-G79</f>
        <v>0</v>
      </c>
      <c r="I79" s="61"/>
    </row>
    <row r="80" spans="2:11" customFormat="1" hidden="1" x14ac:dyDescent="0.2">
      <c r="B80" s="65"/>
      <c r="C80" s="599" t="str">
        <f>IF(F80+G80&gt;0,Input_Transaksi!C77,"")</f>
        <v/>
      </c>
      <c r="D80" s="600" t="str">
        <f>IF(F80+G80&gt;0,Input_Transaksi!D77,"")</f>
        <v/>
      </c>
      <c r="E80" s="1096" t="str">
        <f>IF(F80+G80&gt;0,Input_Transaksi!F77&amp;Input_Transaksi!G77 &amp;" "&amp;Input_Transaksi!H77,"")</f>
        <v/>
      </c>
      <c r="F80" s="616">
        <f>IF(Input_Transaksi!R77=$D$8,Input_Transaksi!T77,0)</f>
        <v>0</v>
      </c>
      <c r="G80" s="616">
        <f>IF(Input_Transaksi!Y77=$D$8,Input_Transaksi!AA77,0)</f>
        <v>0</v>
      </c>
      <c r="H80" s="617">
        <f t="shared" si="2"/>
        <v>0</v>
      </c>
      <c r="I80" s="61"/>
    </row>
    <row r="81" spans="2:9" customFormat="1" hidden="1" x14ac:dyDescent="0.2">
      <c r="B81" s="65"/>
      <c r="C81" s="599" t="str">
        <f>IF(F81+G81&gt;0,Input_Transaksi!C78,"")</f>
        <v/>
      </c>
      <c r="D81" s="600" t="str">
        <f>IF(F81+G81&gt;0,Input_Transaksi!D78,"")</f>
        <v/>
      </c>
      <c r="E81" s="1096" t="str">
        <f>IF(F81+G81&gt;0,Input_Transaksi!F78&amp;Input_Transaksi!G78 &amp;" "&amp;Input_Transaksi!H78,"")</f>
        <v/>
      </c>
      <c r="F81" s="616">
        <f>IF(Input_Transaksi!R78=$D$8,Input_Transaksi!T78,0)</f>
        <v>0</v>
      </c>
      <c r="G81" s="616">
        <f>IF(Input_Transaksi!Y78=$D$8,Input_Transaksi!AA78,0)</f>
        <v>0</v>
      </c>
      <c r="H81" s="617">
        <f t="shared" si="2"/>
        <v>0</v>
      </c>
      <c r="I81" s="61"/>
    </row>
    <row r="82" spans="2:9" customFormat="1" hidden="1" x14ac:dyDescent="0.2">
      <c r="B82" s="65"/>
      <c r="C82" s="599" t="str">
        <f>IF(F82+G82&gt;0,Input_Transaksi!C79,"")</f>
        <v/>
      </c>
      <c r="D82" s="600" t="str">
        <f>IF(F82+G82&gt;0,Input_Transaksi!D79,"")</f>
        <v/>
      </c>
      <c r="E82" s="1096" t="str">
        <f>IF(F82+G82&gt;0,Input_Transaksi!F79&amp;Input_Transaksi!G79 &amp;" "&amp;Input_Transaksi!H79,"")</f>
        <v/>
      </c>
      <c r="F82" s="616">
        <f>IF(Input_Transaksi!R79=$D$8,Input_Transaksi!T79,0)</f>
        <v>0</v>
      </c>
      <c r="G82" s="616">
        <f>IF(Input_Transaksi!Y79=$D$8,Input_Transaksi!AA79,0)</f>
        <v>0</v>
      </c>
      <c r="H82" s="617">
        <f t="shared" si="2"/>
        <v>0</v>
      </c>
      <c r="I82" s="61"/>
    </row>
    <row r="83" spans="2:9" customFormat="1" hidden="1" x14ac:dyDescent="0.2">
      <c r="B83" s="65"/>
      <c r="C83" s="599" t="str">
        <f>IF(F83+G83&gt;0,Input_Transaksi!C80,"")</f>
        <v/>
      </c>
      <c r="D83" s="600" t="str">
        <f>IF(F83+G83&gt;0,Input_Transaksi!D80,"")</f>
        <v/>
      </c>
      <c r="E83" s="1096" t="str">
        <f>IF(F83+G83&gt;0,Input_Transaksi!F80&amp;Input_Transaksi!G80 &amp;" "&amp;Input_Transaksi!H80,"")</f>
        <v/>
      </c>
      <c r="F83" s="616">
        <f>IF(Input_Transaksi!R80=$D$8,Input_Transaksi!T80,0)</f>
        <v>0</v>
      </c>
      <c r="G83" s="616">
        <f>IF(Input_Transaksi!Y80=$D$8,Input_Transaksi!AA80,0)</f>
        <v>0</v>
      </c>
      <c r="H83" s="617">
        <f t="shared" si="2"/>
        <v>0</v>
      </c>
      <c r="I83" s="61"/>
    </row>
    <row r="84" spans="2:9" customFormat="1" hidden="1" x14ac:dyDescent="0.2">
      <c r="B84" s="65"/>
      <c r="C84" s="599" t="str">
        <f>IF(F84+G84&gt;0,Input_Transaksi!C81,"")</f>
        <v/>
      </c>
      <c r="D84" s="600" t="str">
        <f>IF(F84+G84&gt;0,Input_Transaksi!D81,"")</f>
        <v/>
      </c>
      <c r="E84" s="1096" t="str">
        <f>IF(F84+G84&gt;0,Input_Transaksi!F81&amp;Input_Transaksi!G81 &amp;" "&amp;Input_Transaksi!H81,"")</f>
        <v/>
      </c>
      <c r="F84" s="616">
        <f>IF(Input_Transaksi!R81=$D$8,Input_Transaksi!T81,0)</f>
        <v>0</v>
      </c>
      <c r="G84" s="616">
        <f>IF(Input_Transaksi!Y81=$D$8,Input_Transaksi!AA81,0)</f>
        <v>0</v>
      </c>
      <c r="H84" s="617">
        <f t="shared" si="2"/>
        <v>0</v>
      </c>
      <c r="I84" s="61"/>
    </row>
    <row r="85" spans="2:9" customFormat="1" hidden="1" x14ac:dyDescent="0.2">
      <c r="B85" s="65"/>
      <c r="C85" s="599" t="str">
        <f>IF(F85+G85&gt;0,Input_Transaksi!C82,"")</f>
        <v/>
      </c>
      <c r="D85" s="600" t="str">
        <f>IF(F85+G85&gt;0,Input_Transaksi!D82,"")</f>
        <v/>
      </c>
      <c r="E85" s="1096" t="str">
        <f>IF(F85+G85&gt;0,Input_Transaksi!F82&amp;Input_Transaksi!G82 &amp;" "&amp;Input_Transaksi!H82,"")</f>
        <v/>
      </c>
      <c r="F85" s="616">
        <f>IF(Input_Transaksi!R82=$D$8,Input_Transaksi!T82,0)</f>
        <v>0</v>
      </c>
      <c r="G85" s="616">
        <f>IF(Input_Transaksi!Y82=$D$8,Input_Transaksi!AA82,0)</f>
        <v>0</v>
      </c>
      <c r="H85" s="617">
        <f t="shared" si="2"/>
        <v>0</v>
      </c>
      <c r="I85" s="61"/>
    </row>
    <row r="86" spans="2:9" hidden="1" x14ac:dyDescent="0.2">
      <c r="B86" s="63"/>
      <c r="C86" s="599" t="str">
        <f>IF(F86+G86&gt;0,Input_Transaksi!C83,"")</f>
        <v/>
      </c>
      <c r="D86" s="600" t="str">
        <f>IF(F86+G86&gt;0,Input_Transaksi!D83,"")</f>
        <v/>
      </c>
      <c r="E86" s="1096" t="str">
        <f>IF(F86+G86&gt;0,Input_Transaksi!F83&amp;Input_Transaksi!G83 &amp;" "&amp;Input_Transaksi!H83,"")</f>
        <v/>
      </c>
      <c r="F86" s="616">
        <f>IF(Input_Transaksi!R83=$D$8,Input_Transaksi!T83,0)</f>
        <v>0</v>
      </c>
      <c r="G86" s="616">
        <f>IF(Input_Transaksi!Y83=$D$8,Input_Transaksi!AA83,0)</f>
        <v>0</v>
      </c>
      <c r="H86" s="617">
        <f t="shared" si="2"/>
        <v>0</v>
      </c>
      <c r="I86" s="62"/>
    </row>
    <row r="87" spans="2:9" customFormat="1" hidden="1" x14ac:dyDescent="0.2">
      <c r="B87" s="65"/>
      <c r="C87" s="599" t="str">
        <f>IF(F87+G87&gt;0,Input_Transaksi!C84,"")</f>
        <v/>
      </c>
      <c r="D87" s="600" t="str">
        <f>IF(F87+G87&gt;0,Input_Transaksi!D84,"")</f>
        <v/>
      </c>
      <c r="E87" s="1096" t="str">
        <f>IF(F87+G87&gt;0,Input_Transaksi!F84&amp;Input_Transaksi!G84 &amp;" "&amp;Input_Transaksi!H84,"")</f>
        <v/>
      </c>
      <c r="F87" s="616">
        <f>IF(Input_Transaksi!R84=$D$8,Input_Transaksi!T84,0)</f>
        <v>0</v>
      </c>
      <c r="G87" s="616">
        <f>IF(Input_Transaksi!Y84=$D$8,Input_Transaksi!AA84,0)</f>
        <v>0</v>
      </c>
      <c r="H87" s="617">
        <f t="shared" si="2"/>
        <v>0</v>
      </c>
      <c r="I87" s="61"/>
    </row>
    <row r="88" spans="2:9" hidden="1" x14ac:dyDescent="0.2">
      <c r="B88" s="63"/>
      <c r="C88" s="599" t="str">
        <f>IF(F88+G88&gt;0,Input_Transaksi!C85,"")</f>
        <v/>
      </c>
      <c r="D88" s="600" t="str">
        <f>IF(F88+G88&gt;0,Input_Transaksi!D85,"")</f>
        <v/>
      </c>
      <c r="E88" s="1096" t="str">
        <f>IF(F88+G88&gt;0,Input_Transaksi!F85&amp;Input_Transaksi!G85 &amp;" "&amp;Input_Transaksi!H85,"")</f>
        <v/>
      </c>
      <c r="F88" s="616">
        <f>IF(Input_Transaksi!R85=$D$8,Input_Transaksi!T85,0)</f>
        <v>0</v>
      </c>
      <c r="G88" s="616">
        <f>IF(Input_Transaksi!Y85=$D$8,Input_Transaksi!AA85,0)</f>
        <v>0</v>
      </c>
      <c r="H88" s="617">
        <f t="shared" si="2"/>
        <v>0</v>
      </c>
      <c r="I88" s="62"/>
    </row>
    <row r="89" spans="2:9" customFormat="1" hidden="1" x14ac:dyDescent="0.2">
      <c r="B89" s="65"/>
      <c r="C89" s="599" t="str">
        <f>IF(F89+G89&gt;0,Input_Transaksi!C86,"")</f>
        <v/>
      </c>
      <c r="D89" s="600" t="str">
        <f>IF(F89+G89&gt;0,Input_Transaksi!D86,"")</f>
        <v/>
      </c>
      <c r="E89" s="1096" t="str">
        <f>IF(F89+G89&gt;0,Input_Transaksi!F86&amp;Input_Transaksi!G86 &amp;" "&amp;Input_Transaksi!H86,"")</f>
        <v/>
      </c>
      <c r="F89" s="616">
        <f>IF(Input_Transaksi!R86=$D$8,Input_Transaksi!T86,0)</f>
        <v>0</v>
      </c>
      <c r="G89" s="616">
        <f>IF(Input_Transaksi!Y86=$D$8,Input_Transaksi!AA86,0)</f>
        <v>0</v>
      </c>
      <c r="H89" s="617">
        <f t="shared" si="2"/>
        <v>0</v>
      </c>
      <c r="I89" s="61"/>
    </row>
    <row r="90" spans="2:9" customFormat="1" hidden="1" x14ac:dyDescent="0.2">
      <c r="B90" s="65"/>
      <c r="C90" s="599" t="str">
        <f>IF(F90+G90&gt;0,Input_Transaksi!C87,"")</f>
        <v/>
      </c>
      <c r="D90" s="600" t="str">
        <f>IF(F90+G90&gt;0,Input_Transaksi!D87,"")</f>
        <v/>
      </c>
      <c r="E90" s="1096" t="str">
        <f>IF(F90+G90&gt;0,Input_Transaksi!F87&amp;Input_Transaksi!G87 &amp;" "&amp;Input_Transaksi!H87,"")</f>
        <v/>
      </c>
      <c r="F90" s="616">
        <f>IF(Input_Transaksi!R87=$D$8,Input_Transaksi!T87,0)</f>
        <v>0</v>
      </c>
      <c r="G90" s="616">
        <f>IF(Input_Transaksi!Y87=$D$8,Input_Transaksi!AA87,0)</f>
        <v>0</v>
      </c>
      <c r="H90" s="617">
        <f t="shared" si="2"/>
        <v>0</v>
      </c>
      <c r="I90" s="61"/>
    </row>
    <row r="91" spans="2:9" customFormat="1" hidden="1" x14ac:dyDescent="0.2">
      <c r="B91" s="65"/>
      <c r="C91" s="599" t="str">
        <f>IF(F91+G91&gt;0,Input_Transaksi!C88,"")</f>
        <v/>
      </c>
      <c r="D91" s="600" t="str">
        <f>IF(F91+G91&gt;0,Input_Transaksi!D88,"")</f>
        <v/>
      </c>
      <c r="E91" s="1096" t="str">
        <f>IF(F91+G91&gt;0,Input_Transaksi!F88&amp;Input_Transaksi!G88 &amp;" "&amp;Input_Transaksi!H88,"")</f>
        <v/>
      </c>
      <c r="F91" s="616">
        <f>IF(Input_Transaksi!R88=$D$8,Input_Transaksi!T88,0)</f>
        <v>0</v>
      </c>
      <c r="G91" s="616">
        <f>IF(Input_Transaksi!Y88=$D$8,Input_Transaksi!AA88,0)</f>
        <v>0</v>
      </c>
      <c r="H91" s="617">
        <f t="shared" si="2"/>
        <v>0</v>
      </c>
      <c r="I91" s="61"/>
    </row>
    <row r="92" spans="2:9" customFormat="1" hidden="1" x14ac:dyDescent="0.2">
      <c r="B92" s="65"/>
      <c r="C92" s="599" t="str">
        <f>IF(F92+G92&gt;0,Input_Transaksi!C89,"")</f>
        <v/>
      </c>
      <c r="D92" s="600" t="str">
        <f>IF(F92+G92&gt;0,Input_Transaksi!D89,"")</f>
        <v/>
      </c>
      <c r="E92" s="1096" t="str">
        <f>IF(F92+G92&gt;0,Input_Transaksi!F89&amp;Input_Transaksi!G89 &amp;" "&amp;Input_Transaksi!H89,"")</f>
        <v/>
      </c>
      <c r="F92" s="616">
        <f>IF(Input_Transaksi!R89=$D$8,Input_Transaksi!T89,0)</f>
        <v>0</v>
      </c>
      <c r="G92" s="616">
        <f>IF(Input_Transaksi!Y89=$D$8,Input_Transaksi!AA89,0)</f>
        <v>0</v>
      </c>
      <c r="H92" s="617">
        <f t="shared" si="2"/>
        <v>0</v>
      </c>
      <c r="I92" s="61"/>
    </row>
    <row r="93" spans="2:9" customFormat="1" hidden="1" x14ac:dyDescent="0.2">
      <c r="B93" s="65"/>
      <c r="C93" s="599" t="str">
        <f>IF(F93+G93&gt;0,Input_Transaksi!C90,"")</f>
        <v/>
      </c>
      <c r="D93" s="600" t="str">
        <f>IF(F93+G93&gt;0,Input_Transaksi!D90,"")</f>
        <v/>
      </c>
      <c r="E93" s="1096" t="str">
        <f>IF(F93+G93&gt;0,Input_Transaksi!F90&amp;Input_Transaksi!G90 &amp;" "&amp;Input_Transaksi!H90,"")</f>
        <v/>
      </c>
      <c r="F93" s="616">
        <f>IF(Input_Transaksi!R90=$D$8,Input_Transaksi!T90,0)</f>
        <v>0</v>
      </c>
      <c r="G93" s="616">
        <f>IF(Input_Transaksi!Y90=$D$8,Input_Transaksi!AA90,0)</f>
        <v>0</v>
      </c>
      <c r="H93" s="617">
        <f t="shared" si="2"/>
        <v>0</v>
      </c>
      <c r="I93" s="61"/>
    </row>
    <row r="94" spans="2:9" customFormat="1" hidden="1" x14ac:dyDescent="0.2">
      <c r="B94" s="65"/>
      <c r="C94" s="599" t="str">
        <f>IF(F94+G94&gt;0,Input_Transaksi!C91,"")</f>
        <v/>
      </c>
      <c r="D94" s="600" t="str">
        <f>IF(F94+G94&gt;0,Input_Transaksi!D91,"")</f>
        <v/>
      </c>
      <c r="E94" s="1096" t="str">
        <f>IF(F94+G94&gt;0,Input_Transaksi!F91&amp;Input_Transaksi!G91 &amp;" "&amp;Input_Transaksi!H91,"")</f>
        <v/>
      </c>
      <c r="F94" s="616">
        <f>IF(Input_Transaksi!R91=$D$8,Input_Transaksi!T91,0)</f>
        <v>0</v>
      </c>
      <c r="G94" s="616">
        <f>IF(Input_Transaksi!Y91=$D$8,Input_Transaksi!AA91,0)</f>
        <v>0</v>
      </c>
      <c r="H94" s="617">
        <f t="shared" si="2"/>
        <v>0</v>
      </c>
      <c r="I94" s="61"/>
    </row>
    <row r="95" spans="2:9" customFormat="1" hidden="1" x14ac:dyDescent="0.2">
      <c r="B95" s="65"/>
      <c r="C95" s="599" t="str">
        <f>IF(F95+G95&gt;0,Input_Transaksi!C92,"")</f>
        <v/>
      </c>
      <c r="D95" s="600" t="str">
        <f>IF(F95+G95&gt;0,Input_Transaksi!D92,"")</f>
        <v/>
      </c>
      <c r="E95" s="1096" t="str">
        <f>IF(F95+G95&gt;0,Input_Transaksi!F92&amp;Input_Transaksi!G92 &amp;" "&amp;Input_Transaksi!H92,"")</f>
        <v/>
      </c>
      <c r="F95" s="616">
        <f>IF(Input_Transaksi!R92=$D$8,Input_Transaksi!T92,0)</f>
        <v>0</v>
      </c>
      <c r="G95" s="616">
        <f>IF(Input_Transaksi!Y92=$D$8,Input_Transaksi!AA92,0)</f>
        <v>0</v>
      </c>
      <c r="H95" s="617">
        <f t="shared" si="2"/>
        <v>0</v>
      </c>
      <c r="I95" s="61"/>
    </row>
    <row r="96" spans="2:9" customFormat="1" hidden="1" x14ac:dyDescent="0.2">
      <c r="B96" s="65"/>
      <c r="C96" s="599" t="str">
        <f>IF(F96+G96&gt;0,Input_Transaksi!C93,"")</f>
        <v/>
      </c>
      <c r="D96" s="600" t="str">
        <f>IF(F96+G96&gt;0,Input_Transaksi!D93,"")</f>
        <v/>
      </c>
      <c r="E96" s="1096" t="str">
        <f>IF(F96+G96&gt;0,Input_Transaksi!F93&amp;Input_Transaksi!G93 &amp;" "&amp;Input_Transaksi!H93,"")</f>
        <v/>
      </c>
      <c r="F96" s="616">
        <f>IF(Input_Transaksi!R93=$D$8,Input_Transaksi!T93,0)</f>
        <v>0</v>
      </c>
      <c r="G96" s="616">
        <f>IF(Input_Transaksi!Y93=$D$8,Input_Transaksi!AA93,0)</f>
        <v>0</v>
      </c>
      <c r="H96" s="617">
        <f t="shared" si="2"/>
        <v>0</v>
      </c>
      <c r="I96" s="61"/>
    </row>
    <row r="97" spans="2:9" customFormat="1" hidden="1" x14ac:dyDescent="0.2">
      <c r="B97" s="65"/>
      <c r="C97" s="599" t="str">
        <f>IF(F97+G97&gt;0,Input_Transaksi!C94,"")</f>
        <v/>
      </c>
      <c r="D97" s="600" t="str">
        <f>IF(F97+G97&gt;0,Input_Transaksi!D94,"")</f>
        <v/>
      </c>
      <c r="E97" s="1096" t="str">
        <f>IF(F97+G97&gt;0,Input_Transaksi!F94&amp;Input_Transaksi!G94 &amp;" "&amp;Input_Transaksi!H94,"")</f>
        <v/>
      </c>
      <c r="F97" s="616">
        <f>IF(Input_Transaksi!R94=$D$8,Input_Transaksi!T94,0)</f>
        <v>0</v>
      </c>
      <c r="G97" s="616">
        <f>IF(Input_Transaksi!Y94=$D$8,Input_Transaksi!AA94,0)</f>
        <v>0</v>
      </c>
      <c r="H97" s="617">
        <f t="shared" si="2"/>
        <v>0</v>
      </c>
      <c r="I97" s="61"/>
    </row>
    <row r="98" spans="2:9" customFormat="1" hidden="1" x14ac:dyDescent="0.2">
      <c r="B98" s="65"/>
      <c r="C98" s="599" t="str">
        <f>IF(F98+G98&gt;0,Input_Transaksi!C95,"")</f>
        <v/>
      </c>
      <c r="D98" s="600" t="str">
        <f>IF(F98+G98&gt;0,Input_Transaksi!D95,"")</f>
        <v/>
      </c>
      <c r="E98" s="1096" t="str">
        <f>IF(F98+G98&gt;0,Input_Transaksi!F95&amp;Input_Transaksi!G95 &amp;" "&amp;Input_Transaksi!H95,"")</f>
        <v/>
      </c>
      <c r="F98" s="616">
        <f>IF(Input_Transaksi!R95=$D$8,Input_Transaksi!T95,0)</f>
        <v>0</v>
      </c>
      <c r="G98" s="616">
        <f>IF(Input_Transaksi!Y95=$D$8,Input_Transaksi!AA95,0)</f>
        <v>0</v>
      </c>
      <c r="H98" s="617">
        <f t="shared" si="2"/>
        <v>0</v>
      </c>
      <c r="I98" s="61"/>
    </row>
    <row r="99" spans="2:9" customFormat="1" hidden="1" x14ac:dyDescent="0.2">
      <c r="B99" s="65"/>
      <c r="C99" s="599" t="str">
        <f>IF(F99+G99&gt;0,Input_Transaksi!C96,"")</f>
        <v/>
      </c>
      <c r="D99" s="600" t="str">
        <f>IF(F99+G99&gt;0,Input_Transaksi!D96,"")</f>
        <v/>
      </c>
      <c r="E99" s="1096" t="str">
        <f>IF(F99+G99&gt;0,Input_Transaksi!F96&amp;Input_Transaksi!G96 &amp;" "&amp;Input_Transaksi!H96,"")</f>
        <v/>
      </c>
      <c r="F99" s="616">
        <f>IF(Input_Transaksi!R96=$D$8,Input_Transaksi!T96,0)</f>
        <v>0</v>
      </c>
      <c r="G99" s="616">
        <f>IF(Input_Transaksi!Y96=$D$8,Input_Transaksi!AA96,0)</f>
        <v>0</v>
      </c>
      <c r="H99" s="617">
        <f t="shared" si="2"/>
        <v>0</v>
      </c>
      <c r="I99" s="61"/>
    </row>
    <row r="100" spans="2:9" customFormat="1" hidden="1" x14ac:dyDescent="0.2">
      <c r="B100" s="65"/>
      <c r="C100" s="599" t="str">
        <f>IF(F100+G100&gt;0,Input_Transaksi!C97,"")</f>
        <v/>
      </c>
      <c r="D100" s="600" t="str">
        <f>IF(F100+G100&gt;0,Input_Transaksi!D97,"")</f>
        <v/>
      </c>
      <c r="E100" s="1096" t="str">
        <f>IF(F100+G100&gt;0,Input_Transaksi!F97&amp;Input_Transaksi!G97 &amp;" "&amp;Input_Transaksi!H97,"")</f>
        <v/>
      </c>
      <c r="F100" s="616">
        <f>IF(Input_Transaksi!R97=$D$8,Input_Transaksi!T97,0)</f>
        <v>0</v>
      </c>
      <c r="G100" s="616">
        <f>IF(Input_Transaksi!Y97=$D$8,Input_Transaksi!AA97,0)</f>
        <v>0</v>
      </c>
      <c r="H100" s="617">
        <f t="shared" si="2"/>
        <v>0</v>
      </c>
      <c r="I100" s="61"/>
    </row>
    <row r="101" spans="2:9" customFormat="1" hidden="1" x14ac:dyDescent="0.2">
      <c r="B101" s="65"/>
      <c r="C101" s="599" t="str">
        <f>IF(F101+G101&gt;0,Input_Transaksi!C98,"")</f>
        <v/>
      </c>
      <c r="D101" s="600" t="str">
        <f>IF(F101+G101&gt;0,Input_Transaksi!D98,"")</f>
        <v/>
      </c>
      <c r="E101" s="1096" t="str">
        <f>IF(F101+G101&gt;0,Input_Transaksi!F98&amp;Input_Transaksi!G98 &amp;" "&amp;Input_Transaksi!H98,"")</f>
        <v/>
      </c>
      <c r="F101" s="616">
        <f>IF(Input_Transaksi!R98=$D$8,Input_Transaksi!T98,0)</f>
        <v>0</v>
      </c>
      <c r="G101" s="616">
        <f>IF(Input_Transaksi!Y98=$D$8,Input_Transaksi!AA98,0)</f>
        <v>0</v>
      </c>
      <c r="H101" s="617">
        <f t="shared" si="2"/>
        <v>0</v>
      </c>
      <c r="I101" s="61"/>
    </row>
    <row r="102" spans="2:9" customFormat="1" hidden="1" x14ac:dyDescent="0.2">
      <c r="B102" s="65"/>
      <c r="C102" s="599" t="str">
        <f>IF(F102+G102&gt;0,Input_Transaksi!C99,"")</f>
        <v/>
      </c>
      <c r="D102" s="600" t="str">
        <f>IF(F102+G102&gt;0,Input_Transaksi!D99,"")</f>
        <v/>
      </c>
      <c r="E102" s="1096" t="str">
        <f>IF(F102+G102&gt;0,Input_Transaksi!F99&amp;Input_Transaksi!G99 &amp;" "&amp;Input_Transaksi!H99,"")</f>
        <v/>
      </c>
      <c r="F102" s="616">
        <f>IF(Input_Transaksi!R99=$D$8,Input_Transaksi!T99,0)</f>
        <v>0</v>
      </c>
      <c r="G102" s="616">
        <f>IF(Input_Transaksi!Y99=$D$8,Input_Transaksi!AA99,0)</f>
        <v>0</v>
      </c>
      <c r="H102" s="617">
        <f t="shared" si="2"/>
        <v>0</v>
      </c>
      <c r="I102" s="61"/>
    </row>
    <row r="103" spans="2:9" customFormat="1" hidden="1" x14ac:dyDescent="0.2">
      <c r="B103" s="65"/>
      <c r="C103" s="599" t="str">
        <f>IF(F103+G103&gt;0,Input_Transaksi!C100,"")</f>
        <v/>
      </c>
      <c r="D103" s="600" t="str">
        <f>IF(F103+G103&gt;0,Input_Transaksi!D100,"")</f>
        <v/>
      </c>
      <c r="E103" s="1096" t="str">
        <f>IF(F103+G103&gt;0,Input_Transaksi!F100&amp;Input_Transaksi!G100 &amp;" "&amp;Input_Transaksi!H100,"")</f>
        <v/>
      </c>
      <c r="F103" s="616">
        <f>IF(Input_Transaksi!R100=$D$8,Input_Transaksi!T100,0)</f>
        <v>0</v>
      </c>
      <c r="G103" s="616">
        <f>IF(Input_Transaksi!Y100=$D$8,Input_Transaksi!AA100,0)</f>
        <v>0</v>
      </c>
      <c r="H103" s="617">
        <f t="shared" si="2"/>
        <v>0</v>
      </c>
      <c r="I103" s="61"/>
    </row>
    <row r="104" spans="2:9" customFormat="1" hidden="1" x14ac:dyDescent="0.2">
      <c r="B104" s="65"/>
      <c r="C104" s="599" t="str">
        <f>IF(F104+G104&gt;0,Input_Transaksi!C101,"")</f>
        <v/>
      </c>
      <c r="D104" s="600" t="str">
        <f>IF(F104+G104&gt;0,Input_Transaksi!D101,"")</f>
        <v/>
      </c>
      <c r="E104" s="1096" t="str">
        <f>IF(F104+G104&gt;0,Input_Transaksi!F101&amp;Input_Transaksi!G101 &amp;" "&amp;Input_Transaksi!H101,"")</f>
        <v/>
      </c>
      <c r="F104" s="616">
        <f>IF(Input_Transaksi!R101=$D$8,Input_Transaksi!T101,0)</f>
        <v>0</v>
      </c>
      <c r="G104" s="616">
        <f>IF(Input_Transaksi!Y101=$D$8,Input_Transaksi!AA101,0)</f>
        <v>0</v>
      </c>
      <c r="H104" s="617">
        <f t="shared" si="2"/>
        <v>0</v>
      </c>
      <c r="I104" s="61"/>
    </row>
    <row r="105" spans="2:9" customFormat="1" hidden="1" x14ac:dyDescent="0.2">
      <c r="B105" s="65"/>
      <c r="C105" s="599" t="str">
        <f>IF(F105+G105&gt;0,Input_Transaksi!C102,"")</f>
        <v/>
      </c>
      <c r="D105" s="600" t="str">
        <f>IF(F105+G105&gt;0,Input_Transaksi!D102,"")</f>
        <v/>
      </c>
      <c r="E105" s="1096" t="str">
        <f>IF(F105+G105&gt;0,Input_Transaksi!F102&amp;Input_Transaksi!G102 &amp;" "&amp;Input_Transaksi!H102,"")</f>
        <v/>
      </c>
      <c r="F105" s="616">
        <f>IF(Input_Transaksi!R102=$D$8,Input_Transaksi!T102,0)</f>
        <v>0</v>
      </c>
      <c r="G105" s="616">
        <f>IF(Input_Transaksi!Y102=$D$8,Input_Transaksi!AA102,0)</f>
        <v>0</v>
      </c>
      <c r="H105" s="617">
        <f t="shared" si="2"/>
        <v>0</v>
      </c>
      <c r="I105" s="61"/>
    </row>
    <row r="106" spans="2:9" customFormat="1" hidden="1" x14ac:dyDescent="0.2">
      <c r="B106" s="65"/>
      <c r="C106" s="599" t="str">
        <f>IF(F106+G106&gt;0,Input_Transaksi!C103,"")</f>
        <v/>
      </c>
      <c r="D106" s="600" t="str">
        <f>IF(F106+G106&gt;0,Input_Transaksi!D103,"")</f>
        <v/>
      </c>
      <c r="E106" s="1096" t="str">
        <f>IF(F106+G106&gt;0,Input_Transaksi!F103&amp;Input_Transaksi!G103 &amp;" "&amp;Input_Transaksi!H103,"")</f>
        <v/>
      </c>
      <c r="F106" s="616">
        <f>IF(Input_Transaksi!R103=$D$8,Input_Transaksi!T103,0)</f>
        <v>0</v>
      </c>
      <c r="G106" s="616">
        <f>IF(Input_Transaksi!Y103=$D$8,Input_Transaksi!AA103,0)</f>
        <v>0</v>
      </c>
      <c r="H106" s="617">
        <f t="shared" si="2"/>
        <v>0</v>
      </c>
      <c r="I106" s="61"/>
    </row>
    <row r="107" spans="2:9" customFormat="1" hidden="1" x14ac:dyDescent="0.2">
      <c r="B107" s="65"/>
      <c r="C107" s="599" t="str">
        <f>IF(F107+G107&gt;0,Input_Transaksi!C104,"")</f>
        <v/>
      </c>
      <c r="D107" s="600" t="str">
        <f>IF(F107+G107&gt;0,Input_Transaksi!D104,"")</f>
        <v/>
      </c>
      <c r="E107" s="1096" t="str">
        <f>IF(F107+G107&gt;0,Input_Transaksi!F104&amp;Input_Transaksi!G104 &amp;" "&amp;Input_Transaksi!H104,"")</f>
        <v/>
      </c>
      <c r="F107" s="616">
        <f>IF(Input_Transaksi!R104=$D$8,Input_Transaksi!T104,0)</f>
        <v>0</v>
      </c>
      <c r="G107" s="616">
        <f>IF(Input_Transaksi!Y104=$D$8,Input_Transaksi!AA104,0)</f>
        <v>0</v>
      </c>
      <c r="H107" s="617">
        <f t="shared" si="2"/>
        <v>0</v>
      </c>
      <c r="I107" s="61"/>
    </row>
    <row r="108" spans="2:9" customFormat="1" hidden="1" x14ac:dyDescent="0.2">
      <c r="B108" s="65"/>
      <c r="C108" s="599" t="str">
        <f>IF(F108+G108&gt;0,Input_Transaksi!C105,"")</f>
        <v/>
      </c>
      <c r="D108" s="600" t="str">
        <f>IF(F108+G108&gt;0,Input_Transaksi!D105,"")</f>
        <v/>
      </c>
      <c r="E108" s="1096" t="str">
        <f>IF(F108+G108&gt;0,Input_Transaksi!F105&amp;Input_Transaksi!G105 &amp;" "&amp;Input_Transaksi!H105,"")</f>
        <v/>
      </c>
      <c r="F108" s="616">
        <f>IF(Input_Transaksi!R105=$D$8,Input_Transaksi!T105,0)</f>
        <v>0</v>
      </c>
      <c r="G108" s="616">
        <f>IF(Input_Transaksi!Y105=$D$8,Input_Transaksi!AA105,0)</f>
        <v>0</v>
      </c>
      <c r="H108" s="617">
        <f t="shared" si="2"/>
        <v>0</v>
      </c>
      <c r="I108" s="61"/>
    </row>
    <row r="109" spans="2:9" customFormat="1" hidden="1" x14ac:dyDescent="0.2">
      <c r="B109" s="65"/>
      <c r="C109" s="599" t="str">
        <f>IF(F109+G109&gt;0,Input_Transaksi!C106,"")</f>
        <v/>
      </c>
      <c r="D109" s="600" t="str">
        <f>IF(F109+G109&gt;0,Input_Transaksi!D106,"")</f>
        <v/>
      </c>
      <c r="E109" s="1096" t="str">
        <f>IF(F109+G109&gt;0,Input_Transaksi!F106&amp;Input_Transaksi!G106 &amp;" "&amp;Input_Transaksi!H106,"")</f>
        <v/>
      </c>
      <c r="F109" s="616">
        <f>IF(Input_Transaksi!R106=$D$8,Input_Transaksi!T106,0)</f>
        <v>0</v>
      </c>
      <c r="G109" s="616">
        <f>IF(Input_Transaksi!Y106=$D$8,Input_Transaksi!AA106,0)</f>
        <v>0</v>
      </c>
      <c r="H109" s="617">
        <f t="shared" si="2"/>
        <v>0</v>
      </c>
      <c r="I109" s="61"/>
    </row>
    <row r="110" spans="2:9" customFormat="1" hidden="1" x14ac:dyDescent="0.2">
      <c r="B110" s="65"/>
      <c r="C110" s="599" t="str">
        <f>IF(F110+G110&gt;0,Input_Transaksi!C107,"")</f>
        <v/>
      </c>
      <c r="D110" s="600" t="str">
        <f>IF(F110+G110&gt;0,Input_Transaksi!D107,"")</f>
        <v/>
      </c>
      <c r="E110" s="1096" t="str">
        <f>IF(F110+G110&gt;0,Input_Transaksi!F107&amp;Input_Transaksi!G107 &amp;" "&amp;Input_Transaksi!H107,"")</f>
        <v/>
      </c>
      <c r="F110" s="616">
        <f>IF(Input_Transaksi!R107=$D$8,Input_Transaksi!T107,0)</f>
        <v>0</v>
      </c>
      <c r="G110" s="616">
        <f>IF(Input_Transaksi!Y107=$D$8,Input_Transaksi!AA107,0)</f>
        <v>0</v>
      </c>
      <c r="H110" s="617">
        <f t="shared" si="2"/>
        <v>0</v>
      </c>
      <c r="I110" s="61"/>
    </row>
    <row r="111" spans="2:9" customFormat="1" hidden="1" x14ac:dyDescent="0.2">
      <c r="B111" s="65"/>
      <c r="C111" s="599" t="str">
        <f>IF(F111+G111&gt;0,Input_Transaksi!C108,"")</f>
        <v/>
      </c>
      <c r="D111" s="600" t="str">
        <f>IF(F111+G111&gt;0,Input_Transaksi!D108,"")</f>
        <v/>
      </c>
      <c r="E111" s="1096" t="str">
        <f>IF(F111+G111&gt;0,Input_Transaksi!F108&amp;Input_Transaksi!G108 &amp;" "&amp;Input_Transaksi!H108,"")</f>
        <v/>
      </c>
      <c r="F111" s="616">
        <f>IF(Input_Transaksi!R108=$D$8,Input_Transaksi!T108,0)</f>
        <v>0</v>
      </c>
      <c r="G111" s="616">
        <f>IF(Input_Transaksi!Y108=$D$8,Input_Transaksi!AA108,0)</f>
        <v>0</v>
      </c>
      <c r="H111" s="617">
        <f t="shared" si="2"/>
        <v>0</v>
      </c>
      <c r="I111" s="61"/>
    </row>
    <row r="112" spans="2:9" customFormat="1" hidden="1" x14ac:dyDescent="0.2">
      <c r="B112" s="65"/>
      <c r="C112" s="599" t="str">
        <f>IF(F112+G112&gt;0,Input_Transaksi!C109,"")</f>
        <v/>
      </c>
      <c r="D112" s="600" t="str">
        <f>IF(F112+G112&gt;0,Input_Transaksi!D109,"")</f>
        <v/>
      </c>
      <c r="E112" s="1096" t="str">
        <f>IF(F112+G112&gt;0,Input_Transaksi!F109&amp;Input_Transaksi!G109 &amp;" "&amp;Input_Transaksi!H109,"")</f>
        <v/>
      </c>
      <c r="F112" s="616">
        <f>IF(Input_Transaksi!R109=$D$8,Input_Transaksi!T109,0)</f>
        <v>0</v>
      </c>
      <c r="G112" s="616">
        <f>IF(Input_Transaksi!Y109=$D$8,Input_Transaksi!AA109,0)</f>
        <v>0</v>
      </c>
      <c r="H112" s="617">
        <f t="shared" si="2"/>
        <v>0</v>
      </c>
      <c r="I112" s="61"/>
    </row>
    <row r="113" spans="2:9" customFormat="1" hidden="1" x14ac:dyDescent="0.2">
      <c r="B113" s="65"/>
      <c r="C113" s="599" t="str">
        <f>IF(F113+G113&gt;0,Input_Transaksi!C110,"")</f>
        <v/>
      </c>
      <c r="D113" s="600" t="str">
        <f>IF(F113+G113&gt;0,Input_Transaksi!D110,"")</f>
        <v/>
      </c>
      <c r="E113" s="1096" t="str">
        <f>IF(F113+G113&gt;0,Input_Transaksi!F110&amp;Input_Transaksi!G110 &amp;" "&amp;Input_Transaksi!H110,"")</f>
        <v/>
      </c>
      <c r="F113" s="616">
        <f>IF(Input_Transaksi!R110=$D$8,Input_Transaksi!T110,0)</f>
        <v>0</v>
      </c>
      <c r="G113" s="616">
        <f>IF(Input_Transaksi!Y110=$D$8,Input_Transaksi!AA110,0)</f>
        <v>0</v>
      </c>
      <c r="H113" s="617">
        <f t="shared" si="2"/>
        <v>0</v>
      </c>
      <c r="I113" s="61"/>
    </row>
    <row r="114" spans="2:9" customFormat="1" hidden="1" x14ac:dyDescent="0.2">
      <c r="B114" s="65"/>
      <c r="C114" s="599" t="str">
        <f>IF(F114+G114&gt;0,Input_Transaksi!C111,"")</f>
        <v/>
      </c>
      <c r="D114" s="600" t="str">
        <f>IF(F114+G114&gt;0,Input_Transaksi!D111,"")</f>
        <v/>
      </c>
      <c r="E114" s="1096" t="str">
        <f>IF(F114+G114&gt;0,Input_Transaksi!F111&amp;Input_Transaksi!G111 &amp;" "&amp;Input_Transaksi!H111,"")</f>
        <v/>
      </c>
      <c r="F114" s="616">
        <f>IF(Input_Transaksi!R111=$D$8,Input_Transaksi!T111,0)</f>
        <v>0</v>
      </c>
      <c r="G114" s="616">
        <f>IF(Input_Transaksi!Y111=$D$8,Input_Transaksi!AA111,0)</f>
        <v>0</v>
      </c>
      <c r="H114" s="617">
        <f t="shared" si="2"/>
        <v>0</v>
      </c>
      <c r="I114" s="61"/>
    </row>
    <row r="115" spans="2:9" customFormat="1" hidden="1" x14ac:dyDescent="0.2">
      <c r="B115" s="65"/>
      <c r="C115" s="599" t="str">
        <f>IF(F115+G115&gt;0,Input_Transaksi!C112,"")</f>
        <v/>
      </c>
      <c r="D115" s="600" t="str">
        <f>IF(F115+G115&gt;0,Input_Transaksi!D112,"")</f>
        <v/>
      </c>
      <c r="E115" s="1096" t="str">
        <f>IF(F115+G115&gt;0,Input_Transaksi!F112&amp;Input_Transaksi!G112 &amp;" "&amp;Input_Transaksi!H112,"")</f>
        <v/>
      </c>
      <c r="F115" s="616">
        <f>IF(Input_Transaksi!R112=$D$8,Input_Transaksi!T112,0)</f>
        <v>0</v>
      </c>
      <c r="G115" s="616">
        <f>IF(Input_Transaksi!Y112=$D$8,Input_Transaksi!AA112,0)</f>
        <v>0</v>
      </c>
      <c r="H115" s="617">
        <f t="shared" si="2"/>
        <v>0</v>
      </c>
      <c r="I115" s="61"/>
    </row>
    <row r="116" spans="2:9" customFormat="1" hidden="1" x14ac:dyDescent="0.2">
      <c r="B116" s="65"/>
      <c r="C116" s="599" t="str">
        <f>IF(F116+G116&gt;0,Input_Transaksi!C113,"")</f>
        <v/>
      </c>
      <c r="D116" s="600" t="str">
        <f>IF(F116+G116&gt;0,Input_Transaksi!D113,"")</f>
        <v/>
      </c>
      <c r="E116" s="1096" t="str">
        <f>IF(F116+G116&gt;0,Input_Transaksi!F113&amp;Input_Transaksi!G113 &amp;" "&amp;Input_Transaksi!H113,"")</f>
        <v/>
      </c>
      <c r="F116" s="616">
        <f>IF(Input_Transaksi!R113=$D$8,Input_Transaksi!T113,0)</f>
        <v>0</v>
      </c>
      <c r="G116" s="616">
        <f>IF(Input_Transaksi!Y113=$D$8,Input_Transaksi!AA113,0)</f>
        <v>0</v>
      </c>
      <c r="H116" s="617">
        <f t="shared" si="2"/>
        <v>0</v>
      </c>
      <c r="I116" s="61"/>
    </row>
    <row r="117" spans="2:9" customFormat="1" hidden="1" x14ac:dyDescent="0.2">
      <c r="B117" s="65"/>
      <c r="C117" s="599" t="str">
        <f>IF(F117+G117&gt;0,Input_Transaksi!C114,"")</f>
        <v/>
      </c>
      <c r="D117" s="600" t="str">
        <f>IF(F117+G117&gt;0,Input_Transaksi!D114,"")</f>
        <v/>
      </c>
      <c r="E117" s="1096" t="str">
        <f>IF(F117+G117&gt;0,Input_Transaksi!F114&amp;Input_Transaksi!G114 &amp;" "&amp;Input_Transaksi!H114,"")</f>
        <v/>
      </c>
      <c r="F117" s="616">
        <f>IF(Input_Transaksi!R114=$D$8,Input_Transaksi!T114,0)</f>
        <v>0</v>
      </c>
      <c r="G117" s="616">
        <f>IF(Input_Transaksi!Y114=$D$8,Input_Transaksi!AA114,0)</f>
        <v>0</v>
      </c>
      <c r="H117" s="617">
        <f t="shared" si="2"/>
        <v>0</v>
      </c>
      <c r="I117" s="61"/>
    </row>
    <row r="118" spans="2:9" customFormat="1" hidden="1" x14ac:dyDescent="0.2">
      <c r="B118" s="65"/>
      <c r="C118" s="599" t="str">
        <f>IF(F118+G118&gt;0,Input_Transaksi!C115,"")</f>
        <v/>
      </c>
      <c r="D118" s="600" t="str">
        <f>IF(F118+G118&gt;0,Input_Transaksi!D115,"")</f>
        <v/>
      </c>
      <c r="E118" s="1096" t="str">
        <f>IF(F118+G118&gt;0,Input_Transaksi!F115&amp;Input_Transaksi!G115 &amp;" "&amp;Input_Transaksi!H115,"")</f>
        <v/>
      </c>
      <c r="F118" s="616">
        <f>IF(Input_Transaksi!R115=$D$8,Input_Transaksi!T115,0)</f>
        <v>0</v>
      </c>
      <c r="G118" s="616">
        <f>IF(Input_Transaksi!Y115=$D$8,Input_Transaksi!AA115,0)</f>
        <v>0</v>
      </c>
      <c r="H118" s="617">
        <f t="shared" si="2"/>
        <v>0</v>
      </c>
      <c r="I118" s="61"/>
    </row>
    <row r="119" spans="2:9" customFormat="1" hidden="1" x14ac:dyDescent="0.2">
      <c r="B119" s="65"/>
      <c r="C119" s="599" t="str">
        <f>IF(F119+G119&gt;0,Input_Transaksi!C116,"")</f>
        <v/>
      </c>
      <c r="D119" s="600" t="str">
        <f>IF(F119+G119&gt;0,Input_Transaksi!D116,"")</f>
        <v/>
      </c>
      <c r="E119" s="1096" t="str">
        <f>IF(F119+G119&gt;0,Input_Transaksi!F116&amp;Input_Transaksi!G116 &amp;" "&amp;Input_Transaksi!H116,"")</f>
        <v/>
      </c>
      <c r="F119" s="616">
        <f>IF(Input_Transaksi!R116=$D$8,Input_Transaksi!T116,0)</f>
        <v>0</v>
      </c>
      <c r="G119" s="616">
        <f>IF(Input_Transaksi!Y116=$D$8,Input_Transaksi!AA116,0)</f>
        <v>0</v>
      </c>
      <c r="H119" s="617">
        <f t="shared" si="2"/>
        <v>0</v>
      </c>
      <c r="I119" s="61"/>
    </row>
    <row r="120" spans="2:9" customFormat="1" hidden="1" x14ac:dyDescent="0.2">
      <c r="B120" s="65"/>
      <c r="C120" s="599" t="str">
        <f>IF(F120+G120&gt;0,Input_Transaksi!C117,"")</f>
        <v/>
      </c>
      <c r="D120" s="600" t="str">
        <f>IF(F120+G120&gt;0,Input_Transaksi!D117,"")</f>
        <v/>
      </c>
      <c r="E120" s="1096" t="str">
        <f>IF(F120+G120&gt;0,Input_Transaksi!F117&amp;Input_Transaksi!G117 &amp;" "&amp;Input_Transaksi!H117,"")</f>
        <v/>
      </c>
      <c r="F120" s="616">
        <f>IF(Input_Transaksi!R117=$D$8,Input_Transaksi!T117,0)</f>
        <v>0</v>
      </c>
      <c r="G120" s="616">
        <f>IF(Input_Transaksi!Y117=$D$8,Input_Transaksi!AA117,0)</f>
        <v>0</v>
      </c>
      <c r="H120" s="617">
        <f t="shared" si="2"/>
        <v>0</v>
      </c>
      <c r="I120" s="61"/>
    </row>
    <row r="121" spans="2:9" customFormat="1" hidden="1" x14ac:dyDescent="0.2">
      <c r="B121" s="65"/>
      <c r="C121" s="599" t="str">
        <f>IF(F121+G121&gt;0,Input_Transaksi!C118,"")</f>
        <v/>
      </c>
      <c r="D121" s="600" t="str">
        <f>IF(F121+G121&gt;0,Input_Transaksi!D118,"")</f>
        <v/>
      </c>
      <c r="E121" s="1096" t="str">
        <f>IF(F121+G121&gt;0,Input_Transaksi!F118&amp;Input_Transaksi!G118 &amp;" "&amp;Input_Transaksi!H118,"")</f>
        <v/>
      </c>
      <c r="F121" s="616">
        <f>IF(Input_Transaksi!R118=$D$8,Input_Transaksi!T118,0)</f>
        <v>0</v>
      </c>
      <c r="G121" s="616">
        <f>IF(Input_Transaksi!Y118=$D$8,Input_Transaksi!AA118,0)</f>
        <v>0</v>
      </c>
      <c r="H121" s="617">
        <f t="shared" si="2"/>
        <v>0</v>
      </c>
      <c r="I121" s="61"/>
    </row>
    <row r="122" spans="2:9" customFormat="1" hidden="1" x14ac:dyDescent="0.2">
      <c r="B122" s="65"/>
      <c r="C122" s="599" t="str">
        <f>IF(F122+G122&gt;0,Input_Transaksi!C119,"")</f>
        <v/>
      </c>
      <c r="D122" s="600" t="str">
        <f>IF(F122+G122&gt;0,Input_Transaksi!D119,"")</f>
        <v/>
      </c>
      <c r="E122" s="1096" t="str">
        <f>IF(F122+G122&gt;0,Input_Transaksi!F119&amp;Input_Transaksi!G119 &amp;" "&amp;Input_Transaksi!H119,"")</f>
        <v/>
      </c>
      <c r="F122" s="616">
        <f>IF(Input_Transaksi!R119=$D$8,Input_Transaksi!T119,0)</f>
        <v>0</v>
      </c>
      <c r="G122" s="616">
        <f>IF(Input_Transaksi!Y119=$D$8,Input_Transaksi!AA119,0)</f>
        <v>0</v>
      </c>
      <c r="H122" s="617">
        <f t="shared" si="2"/>
        <v>0</v>
      </c>
      <c r="I122" s="61"/>
    </row>
    <row r="123" spans="2:9" customFormat="1" hidden="1" x14ac:dyDescent="0.2">
      <c r="B123" s="65"/>
      <c r="C123" s="599" t="str">
        <f>IF(F123+G123&gt;0,Input_Transaksi!C120,"")</f>
        <v/>
      </c>
      <c r="D123" s="600" t="str">
        <f>IF(F123+G123&gt;0,Input_Transaksi!D120,"")</f>
        <v/>
      </c>
      <c r="E123" s="1096" t="str">
        <f>IF(F123+G123&gt;0,Input_Transaksi!F120&amp;Input_Transaksi!G120 &amp;" "&amp;Input_Transaksi!H120,"")</f>
        <v/>
      </c>
      <c r="F123" s="616">
        <f>IF(Input_Transaksi!R120=$D$8,Input_Transaksi!T120,0)</f>
        <v>0</v>
      </c>
      <c r="G123" s="616">
        <f>IF(Input_Transaksi!Y120=$D$8,Input_Transaksi!AA120,0)</f>
        <v>0</v>
      </c>
      <c r="H123" s="617">
        <f t="shared" si="2"/>
        <v>0</v>
      </c>
      <c r="I123" s="61"/>
    </row>
    <row r="124" spans="2:9" customFormat="1" hidden="1" x14ac:dyDescent="0.2">
      <c r="B124" s="65"/>
      <c r="C124" s="599" t="str">
        <f>IF(F124+G124&gt;0,Input_Transaksi!C121,"")</f>
        <v/>
      </c>
      <c r="D124" s="600" t="str">
        <f>IF(F124+G124&gt;0,Input_Transaksi!D121,"")</f>
        <v/>
      </c>
      <c r="E124" s="1096" t="str">
        <f>IF(F124+G124&gt;0,Input_Transaksi!F121&amp;Input_Transaksi!G121 &amp;" "&amp;Input_Transaksi!H121,"")</f>
        <v/>
      </c>
      <c r="F124" s="616">
        <f>IF(Input_Transaksi!R121=$D$8,Input_Transaksi!T121,0)</f>
        <v>0</v>
      </c>
      <c r="G124" s="616">
        <f>IF(Input_Transaksi!Y121=$D$8,Input_Transaksi!AA121,0)</f>
        <v>0</v>
      </c>
      <c r="H124" s="617">
        <f t="shared" si="2"/>
        <v>0</v>
      </c>
      <c r="I124" s="61"/>
    </row>
    <row r="125" spans="2:9" customFormat="1" hidden="1" x14ac:dyDescent="0.2">
      <c r="B125" s="65"/>
      <c r="C125" s="599" t="str">
        <f>IF(F125+G125&gt;0,Input_Transaksi!C122,"")</f>
        <v/>
      </c>
      <c r="D125" s="600" t="str">
        <f>IF(F125+G125&gt;0,Input_Transaksi!D122,"")</f>
        <v/>
      </c>
      <c r="E125" s="1096" t="str">
        <f>IF(F125+G125&gt;0,Input_Transaksi!F122&amp;Input_Transaksi!G122 &amp;" "&amp;Input_Transaksi!H122,"")</f>
        <v/>
      </c>
      <c r="F125" s="616">
        <f>IF(Input_Transaksi!R122=$D$8,Input_Transaksi!T122,0)</f>
        <v>0</v>
      </c>
      <c r="G125" s="616">
        <f>IF(Input_Transaksi!Y122=$D$8,Input_Transaksi!AA122,0)</f>
        <v>0</v>
      </c>
      <c r="H125" s="617">
        <f t="shared" si="2"/>
        <v>0</v>
      </c>
      <c r="I125" s="61"/>
    </row>
    <row r="126" spans="2:9" customFormat="1" hidden="1" x14ac:dyDescent="0.2">
      <c r="B126" s="65"/>
      <c r="C126" s="599" t="str">
        <f>IF(F126+G126&gt;0,Input_Transaksi!C123,"")</f>
        <v/>
      </c>
      <c r="D126" s="600" t="str">
        <f>IF(F126+G126&gt;0,Input_Transaksi!D123,"")</f>
        <v/>
      </c>
      <c r="E126" s="1096" t="str">
        <f>IF(F126+G126&gt;0,Input_Transaksi!F123&amp;Input_Transaksi!G123 &amp;" "&amp;Input_Transaksi!H123,"")</f>
        <v/>
      </c>
      <c r="F126" s="616">
        <f>IF(Input_Transaksi!R123=$D$8,Input_Transaksi!T123,0)</f>
        <v>0</v>
      </c>
      <c r="G126" s="616">
        <f>IF(Input_Transaksi!Y123=$D$8,Input_Transaksi!AA123,0)</f>
        <v>0</v>
      </c>
      <c r="H126" s="617">
        <f t="shared" si="2"/>
        <v>0</v>
      </c>
      <c r="I126" s="61"/>
    </row>
    <row r="127" spans="2:9" customFormat="1" hidden="1" x14ac:dyDescent="0.2">
      <c r="B127" s="65"/>
      <c r="C127" s="599" t="str">
        <f>IF(F127+G127&gt;0,Input_Transaksi!C124,"")</f>
        <v/>
      </c>
      <c r="D127" s="600" t="str">
        <f>IF(F127+G127&gt;0,Input_Transaksi!D124,"")</f>
        <v/>
      </c>
      <c r="E127" s="1096" t="str">
        <f>IF(F127+G127&gt;0,Input_Transaksi!F124&amp;Input_Transaksi!G124 &amp;" "&amp;Input_Transaksi!H124,"")</f>
        <v/>
      </c>
      <c r="F127" s="616">
        <f>IF(Input_Transaksi!R124=$D$8,Input_Transaksi!T124,0)</f>
        <v>0</v>
      </c>
      <c r="G127" s="616">
        <f>IF(Input_Transaksi!Y124=$D$8,Input_Transaksi!AA124,0)</f>
        <v>0</v>
      </c>
      <c r="H127" s="617">
        <f t="shared" si="2"/>
        <v>0</v>
      </c>
      <c r="I127" s="61"/>
    </row>
    <row r="128" spans="2:9" customFormat="1" hidden="1" x14ac:dyDescent="0.2">
      <c r="B128" s="65"/>
      <c r="C128" s="599" t="str">
        <f>IF(F128+G128&gt;0,Input_Transaksi!C125,"")</f>
        <v/>
      </c>
      <c r="D128" s="600" t="str">
        <f>IF(F128+G128&gt;0,Input_Transaksi!D125,"")</f>
        <v/>
      </c>
      <c r="E128" s="1096" t="str">
        <f>IF(F128+G128&gt;0,Input_Transaksi!F125&amp;Input_Transaksi!G125 &amp;" "&amp;Input_Transaksi!H125,"")</f>
        <v/>
      </c>
      <c r="F128" s="616">
        <f>IF(Input_Transaksi!R125=$D$8,Input_Transaksi!T125,0)</f>
        <v>0</v>
      </c>
      <c r="G128" s="616">
        <f>IF(Input_Transaksi!Y125=$D$8,Input_Transaksi!AA125,0)</f>
        <v>0</v>
      </c>
      <c r="H128" s="617">
        <f t="shared" si="2"/>
        <v>0</v>
      </c>
      <c r="I128" s="61"/>
    </row>
    <row r="129" spans="2:9" customFormat="1" hidden="1" x14ac:dyDescent="0.2">
      <c r="B129" s="65"/>
      <c r="C129" s="599" t="str">
        <f>IF(F129+G129&gt;0,Input_Transaksi!C126,"")</f>
        <v/>
      </c>
      <c r="D129" s="600" t="str">
        <f>IF(F129+G129&gt;0,Input_Transaksi!D126,"")</f>
        <v/>
      </c>
      <c r="E129" s="1096" t="str">
        <f>IF(F129+G129&gt;0,Input_Transaksi!F126&amp;Input_Transaksi!G126 &amp;" "&amp;Input_Transaksi!H126,"")</f>
        <v/>
      </c>
      <c r="F129" s="616">
        <f>IF(Input_Transaksi!R126=$D$8,Input_Transaksi!T126,0)</f>
        <v>0</v>
      </c>
      <c r="G129" s="616">
        <f>IF(Input_Transaksi!Y126=$D$8,Input_Transaksi!AA126,0)</f>
        <v>0</v>
      </c>
      <c r="H129" s="617">
        <f t="shared" si="2"/>
        <v>0</v>
      </c>
      <c r="I129" s="61"/>
    </row>
    <row r="130" spans="2:9" customFormat="1" hidden="1" x14ac:dyDescent="0.2">
      <c r="B130" s="65"/>
      <c r="C130" s="599" t="str">
        <f>IF(F130+G130&gt;0,Input_Transaksi!C127,"")</f>
        <v/>
      </c>
      <c r="D130" s="600" t="str">
        <f>IF(F130+G130&gt;0,Input_Transaksi!D127,"")</f>
        <v/>
      </c>
      <c r="E130" s="1096" t="str">
        <f>IF(F130+G130&gt;0,Input_Transaksi!F127&amp;Input_Transaksi!G127 &amp;" "&amp;Input_Transaksi!H127,"")</f>
        <v/>
      </c>
      <c r="F130" s="616">
        <f>IF(Input_Transaksi!R127=$D$8,Input_Transaksi!T127,0)</f>
        <v>0</v>
      </c>
      <c r="G130" s="616">
        <f>IF(Input_Transaksi!Y127=$D$8,Input_Transaksi!AA127,0)</f>
        <v>0</v>
      </c>
      <c r="H130" s="617">
        <f t="shared" si="2"/>
        <v>0</v>
      </c>
      <c r="I130" s="61"/>
    </row>
    <row r="131" spans="2:9" customFormat="1" hidden="1" x14ac:dyDescent="0.2">
      <c r="B131" s="65"/>
      <c r="C131" s="599" t="str">
        <f>IF(F131+G131&gt;0,Input_Transaksi!C128,"")</f>
        <v/>
      </c>
      <c r="D131" s="600" t="str">
        <f>IF(F131+G131&gt;0,Input_Transaksi!D128,"")</f>
        <v/>
      </c>
      <c r="E131" s="1096" t="str">
        <f>IF(F131+G131&gt;0,Input_Transaksi!F128&amp;Input_Transaksi!G128 &amp;" "&amp;Input_Transaksi!H128,"")</f>
        <v/>
      </c>
      <c r="F131" s="616">
        <f>IF(Input_Transaksi!R128=$D$8,Input_Transaksi!T128,0)</f>
        <v>0</v>
      </c>
      <c r="G131" s="616">
        <f>IF(Input_Transaksi!Y128=$D$8,Input_Transaksi!AA128,0)</f>
        <v>0</v>
      </c>
      <c r="H131" s="617">
        <f t="shared" si="2"/>
        <v>0</v>
      </c>
      <c r="I131" s="61"/>
    </row>
    <row r="132" spans="2:9" customFormat="1" hidden="1" x14ac:dyDescent="0.2">
      <c r="B132" s="65"/>
      <c r="C132" s="599" t="str">
        <f>IF(F132+G132&gt;0,Input_Transaksi!C129,"")</f>
        <v/>
      </c>
      <c r="D132" s="600" t="str">
        <f>IF(F132+G132&gt;0,Input_Transaksi!D129,"")</f>
        <v/>
      </c>
      <c r="E132" s="1096" t="str">
        <f>IF(F132+G132&gt;0,Input_Transaksi!F129&amp;Input_Transaksi!G129 &amp;" "&amp;Input_Transaksi!H129,"")</f>
        <v/>
      </c>
      <c r="F132" s="616">
        <f>IF(Input_Transaksi!R129=$D$8,Input_Transaksi!T129,0)</f>
        <v>0</v>
      </c>
      <c r="G132" s="616">
        <f>IF(Input_Transaksi!Y129=$D$8,Input_Transaksi!AA129,0)</f>
        <v>0</v>
      </c>
      <c r="H132" s="617">
        <f t="shared" si="2"/>
        <v>0</v>
      </c>
      <c r="I132" s="61"/>
    </row>
    <row r="133" spans="2:9" customFormat="1" hidden="1" x14ac:dyDescent="0.2">
      <c r="B133" s="65"/>
      <c r="C133" s="599" t="str">
        <f>IF(F133+G133&gt;0,Input_Transaksi!C130,"")</f>
        <v/>
      </c>
      <c r="D133" s="600" t="str">
        <f>IF(F133+G133&gt;0,Input_Transaksi!D130,"")</f>
        <v/>
      </c>
      <c r="E133" s="1096" t="str">
        <f>IF(F133+G133&gt;0,Input_Transaksi!F130&amp;Input_Transaksi!G130 &amp;" "&amp;Input_Transaksi!H130,"")</f>
        <v/>
      </c>
      <c r="F133" s="616">
        <f>IF(Input_Transaksi!R130=$D$8,Input_Transaksi!T130,0)</f>
        <v>0</v>
      </c>
      <c r="G133" s="616">
        <f>IF(Input_Transaksi!Y130=$D$8,Input_Transaksi!AA130,0)</f>
        <v>0</v>
      </c>
      <c r="H133" s="617">
        <f t="shared" si="2"/>
        <v>0</v>
      </c>
      <c r="I133" s="61"/>
    </row>
    <row r="134" spans="2:9" customFormat="1" hidden="1" x14ac:dyDescent="0.2">
      <c r="B134" s="65"/>
      <c r="C134" s="599" t="str">
        <f>IF(F134+G134&gt;0,Input_Transaksi!C131,"")</f>
        <v/>
      </c>
      <c r="D134" s="600" t="str">
        <f>IF(F134+G134&gt;0,Input_Transaksi!D131,"")</f>
        <v/>
      </c>
      <c r="E134" s="1096" t="str">
        <f>IF(F134+G134&gt;0,Input_Transaksi!F131&amp;Input_Transaksi!G131 &amp;" "&amp;Input_Transaksi!H131,"")</f>
        <v/>
      </c>
      <c r="F134" s="616">
        <f>IF(Input_Transaksi!R131=$D$8,Input_Transaksi!T131,0)</f>
        <v>0</v>
      </c>
      <c r="G134" s="616">
        <f>IF(Input_Transaksi!Y131=$D$8,Input_Transaksi!AA131,0)</f>
        <v>0</v>
      </c>
      <c r="H134" s="617">
        <f t="shared" si="2"/>
        <v>0</v>
      </c>
      <c r="I134" s="61"/>
    </row>
    <row r="135" spans="2:9" customFormat="1" hidden="1" x14ac:dyDescent="0.2">
      <c r="B135" s="65"/>
      <c r="C135" s="599" t="str">
        <f>IF(F135+G135&gt;0,Input_Transaksi!C132,"")</f>
        <v/>
      </c>
      <c r="D135" s="600" t="str">
        <f>IF(F135+G135&gt;0,Input_Transaksi!D132,"")</f>
        <v/>
      </c>
      <c r="E135" s="1096" t="str">
        <f>IF(F135+G135&gt;0,Input_Transaksi!F132&amp;Input_Transaksi!G132 &amp;" "&amp;Input_Transaksi!H132,"")</f>
        <v/>
      </c>
      <c r="F135" s="616">
        <f>IF(Input_Transaksi!R132=$D$8,Input_Transaksi!T132,0)</f>
        <v>0</v>
      </c>
      <c r="G135" s="616">
        <f>IF(Input_Transaksi!Y132=$D$8,Input_Transaksi!AA132,0)</f>
        <v>0</v>
      </c>
      <c r="H135" s="617">
        <f t="shared" si="2"/>
        <v>0</v>
      </c>
      <c r="I135" s="61"/>
    </row>
    <row r="136" spans="2:9" customFormat="1" hidden="1" x14ac:dyDescent="0.2">
      <c r="B136" s="65"/>
      <c r="C136" s="599" t="str">
        <f>IF(F136+G136&gt;0,Input_Transaksi!C133,"")</f>
        <v/>
      </c>
      <c r="D136" s="600" t="str">
        <f>IF(F136+G136&gt;0,Input_Transaksi!D133,"")</f>
        <v/>
      </c>
      <c r="E136" s="1096" t="str">
        <f>IF(F136+G136&gt;0,Input_Transaksi!F133&amp;Input_Transaksi!G133 &amp;" "&amp;Input_Transaksi!H133,"")</f>
        <v/>
      </c>
      <c r="F136" s="616">
        <f>IF(Input_Transaksi!R133=$D$8,Input_Transaksi!T133,0)</f>
        <v>0</v>
      </c>
      <c r="G136" s="616">
        <f>IF(Input_Transaksi!Y133=$D$8,Input_Transaksi!AA133,0)</f>
        <v>0</v>
      </c>
      <c r="H136" s="617">
        <f t="shared" si="2"/>
        <v>0</v>
      </c>
      <c r="I136" s="61"/>
    </row>
    <row r="137" spans="2:9" customFormat="1" hidden="1" x14ac:dyDescent="0.2">
      <c r="B137" s="65"/>
      <c r="C137" s="599" t="str">
        <f>IF(F137+G137&gt;0,Input_Transaksi!C134,"")</f>
        <v/>
      </c>
      <c r="D137" s="600" t="str">
        <f>IF(F137+G137&gt;0,Input_Transaksi!D134,"")</f>
        <v/>
      </c>
      <c r="E137" s="1096" t="str">
        <f>IF(F137+G137&gt;0,Input_Transaksi!F134&amp;Input_Transaksi!G134 &amp;" "&amp;Input_Transaksi!H134,"")</f>
        <v/>
      </c>
      <c r="F137" s="616">
        <f>IF(Input_Transaksi!R134=$D$8,Input_Transaksi!T134,0)</f>
        <v>0</v>
      </c>
      <c r="G137" s="616">
        <f>IF(Input_Transaksi!Y134=$D$8,Input_Transaksi!AA134,0)</f>
        <v>0</v>
      </c>
      <c r="H137" s="617">
        <f t="shared" si="2"/>
        <v>0</v>
      </c>
      <c r="I137" s="61"/>
    </row>
    <row r="138" spans="2:9" customFormat="1" hidden="1" x14ac:dyDescent="0.2">
      <c r="B138" s="65"/>
      <c r="C138" s="599" t="str">
        <f>IF(F138+G138&gt;0,Input_Transaksi!C135,"")</f>
        <v/>
      </c>
      <c r="D138" s="600" t="str">
        <f>IF(F138+G138&gt;0,Input_Transaksi!D135,"")</f>
        <v/>
      </c>
      <c r="E138" s="1096" t="str">
        <f>IF(F138+G138&gt;0,Input_Transaksi!F135&amp;Input_Transaksi!G135 &amp;" "&amp;Input_Transaksi!H135,"")</f>
        <v/>
      </c>
      <c r="F138" s="616">
        <f>IF(Input_Transaksi!R135=$D$8,Input_Transaksi!T135,0)</f>
        <v>0</v>
      </c>
      <c r="G138" s="616">
        <f>IF(Input_Transaksi!Y135=$D$8,Input_Transaksi!AA135,0)</f>
        <v>0</v>
      </c>
      <c r="H138" s="617">
        <f t="shared" si="2"/>
        <v>0</v>
      </c>
      <c r="I138" s="61"/>
    </row>
    <row r="139" spans="2:9" customFormat="1" hidden="1" x14ac:dyDescent="0.2">
      <c r="B139" s="65"/>
      <c r="C139" s="599" t="str">
        <f>IF(F139+G139&gt;0,Input_Transaksi!C136,"")</f>
        <v/>
      </c>
      <c r="D139" s="600" t="str">
        <f>IF(F139+G139&gt;0,Input_Transaksi!D136,"")</f>
        <v/>
      </c>
      <c r="E139" s="1096" t="str">
        <f>IF(F139+G139&gt;0,Input_Transaksi!F136&amp;Input_Transaksi!G136 &amp;" "&amp;Input_Transaksi!H136,"")</f>
        <v/>
      </c>
      <c r="F139" s="616">
        <f>IF(Input_Transaksi!R136=$D$8,Input_Transaksi!T136,0)</f>
        <v>0</v>
      </c>
      <c r="G139" s="616">
        <f>IF(Input_Transaksi!Y136=$D$8,Input_Transaksi!AA136,0)</f>
        <v>0</v>
      </c>
      <c r="H139" s="617">
        <f t="shared" si="2"/>
        <v>0</v>
      </c>
      <c r="I139" s="61"/>
    </row>
    <row r="140" spans="2:9" customFormat="1" hidden="1" x14ac:dyDescent="0.2">
      <c r="B140" s="65"/>
      <c r="C140" s="599" t="str">
        <f>IF(F140+G140&gt;0,Input_Transaksi!C137,"")</f>
        <v/>
      </c>
      <c r="D140" s="600" t="str">
        <f>IF(F140+G140&gt;0,Input_Transaksi!D137,"")</f>
        <v/>
      </c>
      <c r="E140" s="1096" t="str">
        <f>IF(F140+G140&gt;0,Input_Transaksi!F137&amp;Input_Transaksi!G137 &amp;" "&amp;Input_Transaksi!H137,"")</f>
        <v/>
      </c>
      <c r="F140" s="616">
        <f>IF(Input_Transaksi!R137=$D$8,Input_Transaksi!T137,0)</f>
        <v>0</v>
      </c>
      <c r="G140" s="616">
        <f>IF(Input_Transaksi!Y137=$D$8,Input_Transaksi!AA137,0)</f>
        <v>0</v>
      </c>
      <c r="H140" s="617">
        <f t="shared" si="2"/>
        <v>0</v>
      </c>
      <c r="I140" s="61"/>
    </row>
    <row r="141" spans="2:9" customFormat="1" hidden="1" x14ac:dyDescent="0.2">
      <c r="B141" s="65"/>
      <c r="C141" s="599" t="str">
        <f>IF(F141+G141&gt;0,Input_Transaksi!C138,"")</f>
        <v/>
      </c>
      <c r="D141" s="600" t="str">
        <f>IF(F141+G141&gt;0,Input_Transaksi!D138,"")</f>
        <v/>
      </c>
      <c r="E141" s="1096" t="str">
        <f>IF(F141+G141&gt;0,Input_Transaksi!F138&amp;Input_Transaksi!G138 &amp;" "&amp;Input_Transaksi!H138,"")</f>
        <v/>
      </c>
      <c r="F141" s="616">
        <f>IF(Input_Transaksi!R138=$D$8,Input_Transaksi!T138,0)</f>
        <v>0</v>
      </c>
      <c r="G141" s="616">
        <f>IF(Input_Transaksi!Y138=$D$8,Input_Transaksi!AA138,0)</f>
        <v>0</v>
      </c>
      <c r="H141" s="617">
        <f t="shared" si="2"/>
        <v>0</v>
      </c>
      <c r="I141" s="61"/>
    </row>
    <row r="142" spans="2:9" customFormat="1" hidden="1" x14ac:dyDescent="0.2">
      <c r="B142" s="65"/>
      <c r="C142" s="599" t="str">
        <f>IF(F142+G142&gt;0,Input_Transaksi!C139,"")</f>
        <v/>
      </c>
      <c r="D142" s="600" t="str">
        <f>IF(F142+G142&gt;0,Input_Transaksi!D139,"")</f>
        <v/>
      </c>
      <c r="E142" s="1096" t="str">
        <f>IF(F142+G142&gt;0,Input_Transaksi!F139&amp;Input_Transaksi!G139 &amp;" "&amp;Input_Transaksi!H139,"")</f>
        <v/>
      </c>
      <c r="F142" s="616">
        <f>IF(Input_Transaksi!R139=$D$8,Input_Transaksi!T139,0)</f>
        <v>0</v>
      </c>
      <c r="G142" s="616">
        <f>IF(Input_Transaksi!Y139=$D$8,Input_Transaksi!AA139,0)</f>
        <v>0</v>
      </c>
      <c r="H142" s="617">
        <f t="shared" si="2"/>
        <v>0</v>
      </c>
      <c r="I142" s="61"/>
    </row>
    <row r="143" spans="2:9" customFormat="1" hidden="1" x14ac:dyDescent="0.2">
      <c r="B143" s="65"/>
      <c r="C143" s="599" t="str">
        <f>IF(F143+G143&gt;0,Input_Transaksi!C140,"")</f>
        <v/>
      </c>
      <c r="D143" s="600" t="str">
        <f>IF(F143+G143&gt;0,Input_Transaksi!D140,"")</f>
        <v/>
      </c>
      <c r="E143" s="1096" t="str">
        <f>IF(F143+G143&gt;0,Input_Transaksi!F140&amp;Input_Transaksi!G140 &amp;" "&amp;Input_Transaksi!H140,"")</f>
        <v/>
      </c>
      <c r="F143" s="616">
        <f>IF(Input_Transaksi!R140=$D$8,Input_Transaksi!T140,0)</f>
        <v>0</v>
      </c>
      <c r="G143" s="616">
        <f>IF(Input_Transaksi!Y140=$D$8,Input_Transaksi!AA140,0)</f>
        <v>0</v>
      </c>
      <c r="H143" s="617">
        <f t="shared" ref="H143:H206" si="3">H142+F143-G143</f>
        <v>0</v>
      </c>
      <c r="I143" s="61"/>
    </row>
    <row r="144" spans="2:9" customFormat="1" hidden="1" x14ac:dyDescent="0.2">
      <c r="B144" s="65"/>
      <c r="C144" s="599" t="str">
        <f>IF(F144+G144&gt;0,Input_Transaksi!C141,"")</f>
        <v/>
      </c>
      <c r="D144" s="600" t="str">
        <f>IF(F144+G144&gt;0,Input_Transaksi!D141,"")</f>
        <v/>
      </c>
      <c r="E144" s="1096" t="str">
        <f>IF(F144+G144&gt;0,Input_Transaksi!F141&amp;Input_Transaksi!G141 &amp;" "&amp;Input_Transaksi!H141,"")</f>
        <v/>
      </c>
      <c r="F144" s="616">
        <f>IF(Input_Transaksi!R141=$D$8,Input_Transaksi!T141,0)</f>
        <v>0</v>
      </c>
      <c r="G144" s="616">
        <f>IF(Input_Transaksi!Y141=$D$8,Input_Transaksi!AA141,0)</f>
        <v>0</v>
      </c>
      <c r="H144" s="617">
        <f t="shared" si="3"/>
        <v>0</v>
      </c>
      <c r="I144" s="61"/>
    </row>
    <row r="145" spans="2:9" customFormat="1" hidden="1" x14ac:dyDescent="0.2">
      <c r="B145" s="65"/>
      <c r="C145" s="599" t="str">
        <f>IF(F145+G145&gt;0,Input_Transaksi!C142,"")</f>
        <v/>
      </c>
      <c r="D145" s="600" t="str">
        <f>IF(F145+G145&gt;0,Input_Transaksi!D142,"")</f>
        <v/>
      </c>
      <c r="E145" s="1096" t="str">
        <f>IF(F145+G145&gt;0,Input_Transaksi!F142&amp;Input_Transaksi!G142 &amp;" "&amp;Input_Transaksi!H142,"")</f>
        <v/>
      </c>
      <c r="F145" s="616">
        <f>IF(Input_Transaksi!R142=$D$8,Input_Transaksi!T142,0)</f>
        <v>0</v>
      </c>
      <c r="G145" s="616">
        <f>IF(Input_Transaksi!Y142=$D$8,Input_Transaksi!AA142,0)</f>
        <v>0</v>
      </c>
      <c r="H145" s="617">
        <f t="shared" si="3"/>
        <v>0</v>
      </c>
      <c r="I145" s="61"/>
    </row>
    <row r="146" spans="2:9" customFormat="1" hidden="1" x14ac:dyDescent="0.2">
      <c r="B146" s="65"/>
      <c r="C146" s="599" t="str">
        <f>IF(F146+G146&gt;0,Input_Transaksi!C143,"")</f>
        <v/>
      </c>
      <c r="D146" s="600" t="str">
        <f>IF(F146+G146&gt;0,Input_Transaksi!D143,"")</f>
        <v/>
      </c>
      <c r="E146" s="1096" t="str">
        <f>IF(F146+G146&gt;0,Input_Transaksi!F143&amp;Input_Transaksi!G143 &amp;" "&amp;Input_Transaksi!H143,"")</f>
        <v/>
      </c>
      <c r="F146" s="616">
        <f>IF(Input_Transaksi!R143=$D$8,Input_Transaksi!T143,0)</f>
        <v>0</v>
      </c>
      <c r="G146" s="616">
        <f>IF(Input_Transaksi!Y143=$D$8,Input_Transaksi!AA143,0)</f>
        <v>0</v>
      </c>
      <c r="H146" s="617">
        <f t="shared" si="3"/>
        <v>0</v>
      </c>
      <c r="I146" s="61"/>
    </row>
    <row r="147" spans="2:9" customFormat="1" hidden="1" x14ac:dyDescent="0.2">
      <c r="B147" s="65"/>
      <c r="C147" s="599" t="str">
        <f>IF(F147+G147&gt;0,Input_Transaksi!C144,"")</f>
        <v/>
      </c>
      <c r="D147" s="600" t="str">
        <f>IF(F147+G147&gt;0,Input_Transaksi!D144,"")</f>
        <v/>
      </c>
      <c r="E147" s="1096" t="str">
        <f>IF(F147+G147&gt;0,Input_Transaksi!F144&amp;Input_Transaksi!G144 &amp;" "&amp;Input_Transaksi!H144,"")</f>
        <v/>
      </c>
      <c r="F147" s="616">
        <f>IF(Input_Transaksi!R144=$D$8,Input_Transaksi!T144,0)</f>
        <v>0</v>
      </c>
      <c r="G147" s="616">
        <f>IF(Input_Transaksi!Y144=$D$8,Input_Transaksi!AA144,0)</f>
        <v>0</v>
      </c>
      <c r="H147" s="617">
        <f t="shared" si="3"/>
        <v>0</v>
      </c>
      <c r="I147" s="61"/>
    </row>
    <row r="148" spans="2:9" customFormat="1" hidden="1" x14ac:dyDescent="0.2">
      <c r="B148" s="65"/>
      <c r="C148" s="599" t="str">
        <f>IF(F148+G148&gt;0,Input_Transaksi!C145,"")</f>
        <v/>
      </c>
      <c r="D148" s="600" t="str">
        <f>IF(F148+G148&gt;0,Input_Transaksi!D145,"")</f>
        <v/>
      </c>
      <c r="E148" s="1096" t="str">
        <f>IF(F148+G148&gt;0,Input_Transaksi!F145&amp;Input_Transaksi!G145 &amp;" "&amp;Input_Transaksi!H145,"")</f>
        <v/>
      </c>
      <c r="F148" s="616">
        <f>IF(Input_Transaksi!R145=$D$8,Input_Transaksi!T145,0)</f>
        <v>0</v>
      </c>
      <c r="G148" s="616">
        <f>IF(Input_Transaksi!Y145=$D$8,Input_Transaksi!AA145,0)</f>
        <v>0</v>
      </c>
      <c r="H148" s="617">
        <f t="shared" si="3"/>
        <v>0</v>
      </c>
      <c r="I148" s="61"/>
    </row>
    <row r="149" spans="2:9" customFormat="1" hidden="1" x14ac:dyDescent="0.2">
      <c r="B149" s="65"/>
      <c r="C149" s="599" t="str">
        <f>IF(F149+G149&gt;0,Input_Transaksi!C146,"")</f>
        <v/>
      </c>
      <c r="D149" s="600" t="str">
        <f>IF(F149+G149&gt;0,Input_Transaksi!D146,"")</f>
        <v/>
      </c>
      <c r="E149" s="1096" t="str">
        <f>IF(F149+G149&gt;0,Input_Transaksi!F146&amp;Input_Transaksi!G146 &amp;" "&amp;Input_Transaksi!H146,"")</f>
        <v/>
      </c>
      <c r="F149" s="616">
        <f>IF(Input_Transaksi!R146=$D$8,Input_Transaksi!T146,0)</f>
        <v>0</v>
      </c>
      <c r="G149" s="616">
        <f>IF(Input_Transaksi!Y146=$D$8,Input_Transaksi!AA146,0)</f>
        <v>0</v>
      </c>
      <c r="H149" s="617">
        <f t="shared" si="3"/>
        <v>0</v>
      </c>
      <c r="I149" s="61"/>
    </row>
    <row r="150" spans="2:9" customFormat="1" hidden="1" x14ac:dyDescent="0.2">
      <c r="B150" s="65"/>
      <c r="C150" s="599" t="str">
        <f>IF(F150+G150&gt;0,Input_Transaksi!C147,"")</f>
        <v/>
      </c>
      <c r="D150" s="600" t="str">
        <f>IF(F150+G150&gt;0,Input_Transaksi!D147,"")</f>
        <v/>
      </c>
      <c r="E150" s="1096" t="str">
        <f>IF(F150+G150&gt;0,Input_Transaksi!F147&amp;Input_Transaksi!G147 &amp;" "&amp;Input_Transaksi!H147,"")</f>
        <v/>
      </c>
      <c r="F150" s="616">
        <f>IF(Input_Transaksi!R147=$D$8,Input_Transaksi!T147,0)</f>
        <v>0</v>
      </c>
      <c r="G150" s="616">
        <f>IF(Input_Transaksi!Y147=$D$8,Input_Transaksi!AA147,0)</f>
        <v>0</v>
      </c>
      <c r="H150" s="617">
        <f t="shared" si="3"/>
        <v>0</v>
      </c>
      <c r="I150" s="61"/>
    </row>
    <row r="151" spans="2:9" customFormat="1" hidden="1" x14ac:dyDescent="0.2">
      <c r="B151" s="65"/>
      <c r="C151" s="599" t="str">
        <f>IF(F151+G151&gt;0,Input_Transaksi!C148,"")</f>
        <v/>
      </c>
      <c r="D151" s="600" t="str">
        <f>IF(F151+G151&gt;0,Input_Transaksi!D148,"")</f>
        <v/>
      </c>
      <c r="E151" s="1096" t="str">
        <f>IF(F151+G151&gt;0,Input_Transaksi!F148&amp;Input_Transaksi!G148 &amp;" "&amp;Input_Transaksi!H148,"")</f>
        <v/>
      </c>
      <c r="F151" s="616">
        <f>IF(Input_Transaksi!R148=$D$8,Input_Transaksi!T148,0)</f>
        <v>0</v>
      </c>
      <c r="G151" s="616">
        <f>IF(Input_Transaksi!Y148=$D$8,Input_Transaksi!AA148,0)</f>
        <v>0</v>
      </c>
      <c r="H151" s="617">
        <f t="shared" si="3"/>
        <v>0</v>
      </c>
      <c r="I151" s="61"/>
    </row>
    <row r="152" spans="2:9" customFormat="1" hidden="1" x14ac:dyDescent="0.2">
      <c r="B152" s="65"/>
      <c r="C152" s="599" t="str">
        <f>IF(F152+G152&gt;0,Input_Transaksi!C149,"")</f>
        <v/>
      </c>
      <c r="D152" s="600" t="str">
        <f>IF(F152+G152&gt;0,Input_Transaksi!D149,"")</f>
        <v/>
      </c>
      <c r="E152" s="1096" t="str">
        <f>IF(F152+G152&gt;0,Input_Transaksi!F149&amp;Input_Transaksi!G149 &amp;" "&amp;Input_Transaksi!H149,"")</f>
        <v/>
      </c>
      <c r="F152" s="616">
        <f>IF(Input_Transaksi!R149=$D$8,Input_Transaksi!T149,0)</f>
        <v>0</v>
      </c>
      <c r="G152" s="616">
        <f>IF(Input_Transaksi!Y149=$D$8,Input_Transaksi!AA149,0)</f>
        <v>0</v>
      </c>
      <c r="H152" s="617">
        <f t="shared" si="3"/>
        <v>0</v>
      </c>
      <c r="I152" s="61"/>
    </row>
    <row r="153" spans="2:9" customFormat="1" hidden="1" x14ac:dyDescent="0.2">
      <c r="B153" s="65"/>
      <c r="C153" s="599" t="str">
        <f>IF(F153+G153&gt;0,Input_Transaksi!C150,"")</f>
        <v/>
      </c>
      <c r="D153" s="600" t="str">
        <f>IF(F153+G153&gt;0,Input_Transaksi!D150,"")</f>
        <v/>
      </c>
      <c r="E153" s="1096" t="str">
        <f>IF(F153+G153&gt;0,Input_Transaksi!F150&amp;Input_Transaksi!G150 &amp;" "&amp;Input_Transaksi!H150,"")</f>
        <v/>
      </c>
      <c r="F153" s="616">
        <f>IF(Input_Transaksi!R150=$D$8,Input_Transaksi!T150,0)</f>
        <v>0</v>
      </c>
      <c r="G153" s="616">
        <f>IF(Input_Transaksi!Y150=$D$8,Input_Transaksi!AA150,0)</f>
        <v>0</v>
      </c>
      <c r="H153" s="617">
        <f t="shared" si="3"/>
        <v>0</v>
      </c>
      <c r="I153" s="61"/>
    </row>
    <row r="154" spans="2:9" customFormat="1" hidden="1" x14ac:dyDescent="0.2">
      <c r="B154" s="65"/>
      <c r="C154" s="599" t="str">
        <f>IF(F154+G154&gt;0,Input_Transaksi!C151,"")</f>
        <v/>
      </c>
      <c r="D154" s="600" t="str">
        <f>IF(F154+G154&gt;0,Input_Transaksi!D151,"")</f>
        <v/>
      </c>
      <c r="E154" s="1096" t="str">
        <f>IF(F154+G154&gt;0,Input_Transaksi!F151&amp;Input_Transaksi!G151 &amp;" "&amp;Input_Transaksi!H151,"")</f>
        <v/>
      </c>
      <c r="F154" s="616">
        <f>IF(Input_Transaksi!R151=$D$8,Input_Transaksi!T151,0)</f>
        <v>0</v>
      </c>
      <c r="G154" s="616">
        <f>IF(Input_Transaksi!Y151=$D$8,Input_Transaksi!AA151,0)</f>
        <v>0</v>
      </c>
      <c r="H154" s="617">
        <f t="shared" si="3"/>
        <v>0</v>
      </c>
      <c r="I154" s="61"/>
    </row>
    <row r="155" spans="2:9" customFormat="1" hidden="1" x14ac:dyDescent="0.2">
      <c r="B155" s="65"/>
      <c r="C155" s="599" t="str">
        <f>IF(F155+G155&gt;0,Input_Transaksi!C152,"")</f>
        <v/>
      </c>
      <c r="D155" s="600" t="str">
        <f>IF(F155+G155&gt;0,Input_Transaksi!D152,"")</f>
        <v/>
      </c>
      <c r="E155" s="1096" t="str">
        <f>IF(F155+G155&gt;0,Input_Transaksi!F152&amp;Input_Transaksi!G152 &amp;" "&amp;Input_Transaksi!H152,"")</f>
        <v/>
      </c>
      <c r="F155" s="616">
        <f>IF(Input_Transaksi!R152=$D$8,Input_Transaksi!T152,0)</f>
        <v>0</v>
      </c>
      <c r="G155" s="616">
        <f>IF(Input_Transaksi!Y152=$D$8,Input_Transaksi!AA152,0)</f>
        <v>0</v>
      </c>
      <c r="H155" s="617">
        <f t="shared" si="3"/>
        <v>0</v>
      </c>
      <c r="I155" s="61"/>
    </row>
    <row r="156" spans="2:9" customFormat="1" hidden="1" x14ac:dyDescent="0.2">
      <c r="B156" s="65"/>
      <c r="C156" s="599" t="str">
        <f>IF(F156+G156&gt;0,Input_Transaksi!C153,"")</f>
        <v/>
      </c>
      <c r="D156" s="600" t="str">
        <f>IF(F156+G156&gt;0,Input_Transaksi!D153,"")</f>
        <v/>
      </c>
      <c r="E156" s="1096" t="str">
        <f>IF(F156+G156&gt;0,Input_Transaksi!F153&amp;Input_Transaksi!G153 &amp;" "&amp;Input_Transaksi!H153,"")</f>
        <v/>
      </c>
      <c r="F156" s="616">
        <f>IF(Input_Transaksi!R153=$D$8,Input_Transaksi!T153,0)</f>
        <v>0</v>
      </c>
      <c r="G156" s="616">
        <f>IF(Input_Transaksi!Y153=$D$8,Input_Transaksi!AA153,0)</f>
        <v>0</v>
      </c>
      <c r="H156" s="617">
        <f t="shared" si="3"/>
        <v>0</v>
      </c>
      <c r="I156" s="61"/>
    </row>
    <row r="157" spans="2:9" customFormat="1" hidden="1" x14ac:dyDescent="0.2">
      <c r="B157" s="65"/>
      <c r="C157" s="599" t="str">
        <f>IF(F157+G157&gt;0,Input_Transaksi!C154,"")</f>
        <v/>
      </c>
      <c r="D157" s="600" t="str">
        <f>IF(F157+G157&gt;0,Input_Transaksi!D154,"")</f>
        <v/>
      </c>
      <c r="E157" s="1096" t="str">
        <f>IF(F157+G157&gt;0,Input_Transaksi!F154&amp;Input_Transaksi!G154 &amp;" "&amp;Input_Transaksi!H154,"")</f>
        <v/>
      </c>
      <c r="F157" s="616">
        <f>IF(Input_Transaksi!R154=$D$8,Input_Transaksi!T154,0)</f>
        <v>0</v>
      </c>
      <c r="G157" s="616">
        <f>IF(Input_Transaksi!Y154=$D$8,Input_Transaksi!AA154,0)</f>
        <v>0</v>
      </c>
      <c r="H157" s="617">
        <f t="shared" si="3"/>
        <v>0</v>
      </c>
      <c r="I157" s="61"/>
    </row>
    <row r="158" spans="2:9" customFormat="1" hidden="1" x14ac:dyDescent="0.2">
      <c r="B158" s="65"/>
      <c r="C158" s="599" t="str">
        <f>IF(F158+G158&gt;0,Input_Transaksi!C155,"")</f>
        <v/>
      </c>
      <c r="D158" s="600" t="str">
        <f>IF(F158+G158&gt;0,Input_Transaksi!D155,"")</f>
        <v/>
      </c>
      <c r="E158" s="1096" t="str">
        <f>IF(F158+G158&gt;0,Input_Transaksi!F155&amp;Input_Transaksi!G155 &amp;" "&amp;Input_Transaksi!H155,"")</f>
        <v/>
      </c>
      <c r="F158" s="616">
        <f>IF(Input_Transaksi!R155=$D$8,Input_Transaksi!T155,0)</f>
        <v>0</v>
      </c>
      <c r="G158" s="616">
        <f>IF(Input_Transaksi!Y155=$D$8,Input_Transaksi!AA155,0)</f>
        <v>0</v>
      </c>
      <c r="H158" s="617">
        <f t="shared" si="3"/>
        <v>0</v>
      </c>
      <c r="I158" s="61"/>
    </row>
    <row r="159" spans="2:9" customFormat="1" hidden="1" x14ac:dyDescent="0.2">
      <c r="B159" s="65"/>
      <c r="C159" s="599" t="str">
        <f>IF(F159+G159&gt;0,Input_Transaksi!C156,"")</f>
        <v/>
      </c>
      <c r="D159" s="600" t="str">
        <f>IF(F159+G159&gt;0,Input_Transaksi!D156,"")</f>
        <v/>
      </c>
      <c r="E159" s="1096" t="str">
        <f>IF(F159+G159&gt;0,Input_Transaksi!F156&amp;Input_Transaksi!G156 &amp;" "&amp;Input_Transaksi!H156,"")</f>
        <v/>
      </c>
      <c r="F159" s="616">
        <f>IF(Input_Transaksi!R156=$D$8,Input_Transaksi!T156,0)</f>
        <v>0</v>
      </c>
      <c r="G159" s="616">
        <f>IF(Input_Transaksi!Y156=$D$8,Input_Transaksi!AA156,0)</f>
        <v>0</v>
      </c>
      <c r="H159" s="617">
        <f t="shared" si="3"/>
        <v>0</v>
      </c>
      <c r="I159" s="61"/>
    </row>
    <row r="160" spans="2:9" customFormat="1" hidden="1" x14ac:dyDescent="0.2">
      <c r="B160" s="65"/>
      <c r="C160" s="599" t="str">
        <f>IF(F160+G160&gt;0,Input_Transaksi!C157,"")</f>
        <v/>
      </c>
      <c r="D160" s="600" t="str">
        <f>IF(F160+G160&gt;0,Input_Transaksi!D157,"")</f>
        <v/>
      </c>
      <c r="E160" s="1096" t="str">
        <f>IF(F160+G160&gt;0,Input_Transaksi!F157&amp;Input_Transaksi!G157 &amp;" "&amp;Input_Transaksi!H157,"")</f>
        <v/>
      </c>
      <c r="F160" s="616">
        <f>IF(Input_Transaksi!R157=$D$8,Input_Transaksi!T157,0)</f>
        <v>0</v>
      </c>
      <c r="G160" s="616">
        <f>IF(Input_Transaksi!Y157=$D$8,Input_Transaksi!AA157,0)</f>
        <v>0</v>
      </c>
      <c r="H160" s="617">
        <f t="shared" si="3"/>
        <v>0</v>
      </c>
      <c r="I160" s="61"/>
    </row>
    <row r="161" spans="2:12" customFormat="1" hidden="1" x14ac:dyDescent="0.2">
      <c r="B161" s="65"/>
      <c r="C161" s="599" t="str">
        <f>IF(F161+G161&gt;0,Input_Transaksi!C158,"")</f>
        <v/>
      </c>
      <c r="D161" s="600" t="str">
        <f>IF(F161+G161&gt;0,Input_Transaksi!D158,"")</f>
        <v/>
      </c>
      <c r="E161" s="1096" t="str">
        <f>IF(F161+G161&gt;0,Input_Transaksi!F158&amp;Input_Transaksi!G158 &amp;" "&amp;Input_Transaksi!H158,"")</f>
        <v/>
      </c>
      <c r="F161" s="616">
        <f>IF(Input_Transaksi!R158=$D$8,Input_Transaksi!T158,0)</f>
        <v>0</v>
      </c>
      <c r="G161" s="616">
        <f>IF(Input_Transaksi!Y158=$D$8,Input_Transaksi!AA158,0)</f>
        <v>0</v>
      </c>
      <c r="H161" s="617">
        <f t="shared" si="3"/>
        <v>0</v>
      </c>
      <c r="I161" s="61"/>
    </row>
    <row r="162" spans="2:12" customFormat="1" hidden="1" x14ac:dyDescent="0.2">
      <c r="B162" s="65"/>
      <c r="C162" s="599" t="str">
        <f>IF(F162+G162&gt;0,Input_Transaksi!C159,"")</f>
        <v/>
      </c>
      <c r="D162" s="600" t="str">
        <f>IF(F162+G162&gt;0,Input_Transaksi!D159,"")</f>
        <v/>
      </c>
      <c r="E162" s="1096" t="str">
        <f>IF(F162+G162&gt;0,Input_Transaksi!F159&amp;Input_Transaksi!G159 &amp;" "&amp;Input_Transaksi!H159,"")</f>
        <v/>
      </c>
      <c r="F162" s="616">
        <f>IF(Input_Transaksi!R159=$D$8,Input_Transaksi!T159,0)</f>
        <v>0</v>
      </c>
      <c r="G162" s="616">
        <f>IF(Input_Transaksi!Y159=$D$8,Input_Transaksi!AA159,0)</f>
        <v>0</v>
      </c>
      <c r="H162" s="617">
        <f t="shared" si="3"/>
        <v>0</v>
      </c>
      <c r="I162" s="61"/>
    </row>
    <row r="163" spans="2:12" customFormat="1" hidden="1" x14ac:dyDescent="0.2">
      <c r="B163" s="65"/>
      <c r="C163" s="599" t="str">
        <f>IF(F163+G163&gt;0,Input_Transaksi!C160,"")</f>
        <v/>
      </c>
      <c r="D163" s="600" t="str">
        <f>IF(F163+G163&gt;0,Input_Transaksi!D160,"")</f>
        <v/>
      </c>
      <c r="E163" s="1096" t="str">
        <f>IF(F163+G163&gt;0,Input_Transaksi!F160&amp;Input_Transaksi!G160 &amp;" "&amp;Input_Transaksi!H160,"")</f>
        <v/>
      </c>
      <c r="F163" s="616">
        <f>IF(Input_Transaksi!R160=$D$8,Input_Transaksi!T160,0)</f>
        <v>0</v>
      </c>
      <c r="G163" s="616">
        <f>IF(Input_Transaksi!Y160=$D$8,Input_Transaksi!AA160,0)</f>
        <v>0</v>
      </c>
      <c r="H163" s="617">
        <f t="shared" si="3"/>
        <v>0</v>
      </c>
      <c r="I163" s="61"/>
    </row>
    <row r="164" spans="2:12" customFormat="1" hidden="1" x14ac:dyDescent="0.2">
      <c r="B164" s="65"/>
      <c r="C164" s="599" t="str">
        <f>IF(F164+G164&gt;0,Input_Transaksi!C161,"")</f>
        <v/>
      </c>
      <c r="D164" s="600" t="str">
        <f>IF(F164+G164&gt;0,Input_Transaksi!D161,"")</f>
        <v/>
      </c>
      <c r="E164" s="1096" t="str">
        <f>IF(F164+G164&gt;0,Input_Transaksi!F161&amp;Input_Transaksi!G161 &amp;" "&amp;Input_Transaksi!H161,"")</f>
        <v/>
      </c>
      <c r="F164" s="616">
        <f>IF(Input_Transaksi!R161=$D$8,Input_Transaksi!T161,0)</f>
        <v>0</v>
      </c>
      <c r="G164" s="616">
        <f>IF(Input_Transaksi!Y161=$D$8,Input_Transaksi!AA161,0)</f>
        <v>0</v>
      </c>
      <c r="H164" s="617">
        <f t="shared" si="3"/>
        <v>0</v>
      </c>
      <c r="I164" s="61"/>
    </row>
    <row r="165" spans="2:12" customFormat="1" hidden="1" x14ac:dyDescent="0.2">
      <c r="B165" s="65"/>
      <c r="C165" s="599" t="str">
        <f>IF(F165+G165&gt;0,Input_Transaksi!C162,"")</f>
        <v/>
      </c>
      <c r="D165" s="600" t="str">
        <f>IF(F165+G165&gt;0,Input_Transaksi!D162,"")</f>
        <v/>
      </c>
      <c r="E165" s="1096" t="str">
        <f>IF(F165+G165&gt;0,Input_Transaksi!F162&amp;Input_Transaksi!G162 &amp;" "&amp;Input_Transaksi!H162,"")</f>
        <v/>
      </c>
      <c r="F165" s="616">
        <f>IF(Input_Transaksi!R162=$D$8,Input_Transaksi!T162,0)</f>
        <v>0</v>
      </c>
      <c r="G165" s="616">
        <f>IF(Input_Transaksi!Y162=$D$8,Input_Transaksi!AA162,0)</f>
        <v>0</v>
      </c>
      <c r="H165" s="617">
        <f t="shared" si="3"/>
        <v>0</v>
      </c>
      <c r="I165" s="61"/>
    </row>
    <row r="166" spans="2:12" customFormat="1" hidden="1" x14ac:dyDescent="0.2">
      <c r="B166" s="65"/>
      <c r="C166" s="599" t="str">
        <f>IF(F166+G166&gt;0,Input_Transaksi!C163,"")</f>
        <v/>
      </c>
      <c r="D166" s="600" t="str">
        <f>IF(F166+G166&gt;0,Input_Transaksi!D163,"")</f>
        <v/>
      </c>
      <c r="E166" s="1096" t="str">
        <f>IF(F166+G166&gt;0,Input_Transaksi!F163&amp;Input_Transaksi!G163 &amp;" "&amp;Input_Transaksi!H163,"")</f>
        <v/>
      </c>
      <c r="F166" s="616">
        <f>IF(Input_Transaksi!R163=$D$8,Input_Transaksi!T163,0)</f>
        <v>0</v>
      </c>
      <c r="G166" s="616">
        <f>IF(Input_Transaksi!Y163=$D$8,Input_Transaksi!AA163,0)</f>
        <v>0</v>
      </c>
      <c r="H166" s="617">
        <f t="shared" si="3"/>
        <v>0</v>
      </c>
      <c r="I166" s="61"/>
    </row>
    <row r="167" spans="2:12" customFormat="1" hidden="1" x14ac:dyDescent="0.2">
      <c r="B167" s="65"/>
      <c r="C167" s="599" t="str">
        <f>IF(F167+G167&gt;0,Input_Transaksi!C164,"")</f>
        <v/>
      </c>
      <c r="D167" s="600" t="str">
        <f>IF(F167+G167&gt;0,Input_Transaksi!D164,"")</f>
        <v/>
      </c>
      <c r="E167" s="1096" t="str">
        <f>IF(F167+G167&gt;0,Input_Transaksi!F164&amp;Input_Transaksi!G164 &amp;" "&amp;Input_Transaksi!H164,"")</f>
        <v/>
      </c>
      <c r="F167" s="616">
        <f>IF(Input_Transaksi!R164=$D$8,Input_Transaksi!T164,0)</f>
        <v>0</v>
      </c>
      <c r="G167" s="616">
        <f>IF(Input_Transaksi!Y164=$D$8,Input_Transaksi!AA164,0)</f>
        <v>0</v>
      </c>
      <c r="H167" s="617">
        <f t="shared" si="3"/>
        <v>0</v>
      </c>
      <c r="I167" s="61"/>
      <c r="K167" s="1"/>
      <c r="L167" s="1"/>
    </row>
    <row r="168" spans="2:12" customFormat="1" hidden="1" x14ac:dyDescent="0.2">
      <c r="B168" s="65"/>
      <c r="C168" s="599" t="str">
        <f>IF(F168+G168&gt;0,Input_Transaksi!C165,"")</f>
        <v/>
      </c>
      <c r="D168" s="600" t="str">
        <f>IF(F168+G168&gt;0,Input_Transaksi!D165,"")</f>
        <v/>
      </c>
      <c r="E168" s="1096" t="str">
        <f>IF(F168+G168&gt;0,Input_Transaksi!F165&amp;Input_Transaksi!G165 &amp;" "&amp;Input_Transaksi!H165,"")</f>
        <v/>
      </c>
      <c r="F168" s="616">
        <f>IF(Input_Transaksi!R165=$D$8,Input_Transaksi!T165,0)</f>
        <v>0</v>
      </c>
      <c r="G168" s="616">
        <f>IF(Input_Transaksi!Y165=$D$8,Input_Transaksi!AA165,0)</f>
        <v>0</v>
      </c>
      <c r="H168" s="617">
        <f t="shared" si="3"/>
        <v>0</v>
      </c>
      <c r="I168" s="61"/>
    </row>
    <row r="169" spans="2:12" customFormat="1" hidden="1" x14ac:dyDescent="0.2">
      <c r="B169" s="65"/>
      <c r="C169" s="599" t="str">
        <f>IF(F169+G169&gt;0,Input_Transaksi!C166,"")</f>
        <v/>
      </c>
      <c r="D169" s="600" t="str">
        <f>IF(F169+G169&gt;0,Input_Transaksi!D166,"")</f>
        <v/>
      </c>
      <c r="E169" s="1096" t="str">
        <f>IF(F169+G169&gt;0,Input_Transaksi!F166&amp;Input_Transaksi!G166 &amp;" "&amp;Input_Transaksi!H166,"")</f>
        <v/>
      </c>
      <c r="F169" s="616">
        <f>IF(Input_Transaksi!R166=$D$8,Input_Transaksi!T166,0)</f>
        <v>0</v>
      </c>
      <c r="G169" s="616">
        <f>IF(Input_Transaksi!Y166=$D$8,Input_Transaksi!AA166,0)</f>
        <v>0</v>
      </c>
      <c r="H169" s="617">
        <f t="shared" si="3"/>
        <v>0</v>
      </c>
      <c r="I169" s="61"/>
      <c r="K169" s="531"/>
      <c r="L169" s="429"/>
    </row>
    <row r="170" spans="2:12" customFormat="1" hidden="1" x14ac:dyDescent="0.2">
      <c r="B170" s="65"/>
      <c r="C170" s="599" t="str">
        <f>IF(F170+G170&gt;0,Input_Transaksi!C167,"")</f>
        <v/>
      </c>
      <c r="D170" s="600" t="str">
        <f>IF(F170+G170&gt;0,Input_Transaksi!D167,"")</f>
        <v/>
      </c>
      <c r="E170" s="1096" t="str">
        <f>IF(F170+G170&gt;0,Input_Transaksi!F167&amp;Input_Transaksi!G167 &amp;" "&amp;Input_Transaksi!H167,"")</f>
        <v/>
      </c>
      <c r="F170" s="616">
        <f>IF(Input_Transaksi!R167=$D$8,Input_Transaksi!T167,0)</f>
        <v>0</v>
      </c>
      <c r="G170" s="616">
        <f>IF(Input_Transaksi!Y167=$D$8,Input_Transaksi!AA167,0)</f>
        <v>0</v>
      </c>
      <c r="H170" s="617">
        <f t="shared" si="3"/>
        <v>0</v>
      </c>
      <c r="I170" s="61"/>
      <c r="K170" s="531"/>
      <c r="L170" s="429"/>
    </row>
    <row r="171" spans="2:12" customFormat="1" hidden="1" x14ac:dyDescent="0.2">
      <c r="B171" s="65"/>
      <c r="C171" s="599" t="str">
        <f>IF(F171+G171&gt;0,Input_Transaksi!C168,"")</f>
        <v/>
      </c>
      <c r="D171" s="600" t="str">
        <f>IF(F171+G171&gt;0,Input_Transaksi!D168,"")</f>
        <v/>
      </c>
      <c r="E171" s="1096" t="str">
        <f>IF(F171+G171&gt;0,Input_Transaksi!F168&amp;Input_Transaksi!G168 &amp;" "&amp;Input_Transaksi!H168,"")</f>
        <v/>
      </c>
      <c r="F171" s="616">
        <f>IF(Input_Transaksi!R168=$D$8,Input_Transaksi!T168,0)</f>
        <v>0</v>
      </c>
      <c r="G171" s="616">
        <f>IF(Input_Transaksi!Y168=$D$8,Input_Transaksi!AA168,0)</f>
        <v>0</v>
      </c>
      <c r="H171" s="617">
        <f t="shared" si="3"/>
        <v>0</v>
      </c>
      <c r="I171" s="61"/>
      <c r="K171" s="531"/>
      <c r="L171" s="429"/>
    </row>
    <row r="172" spans="2:12" customFormat="1" hidden="1" x14ac:dyDescent="0.2">
      <c r="B172" s="65"/>
      <c r="C172" s="599" t="str">
        <f>IF(F172+G172&gt;0,Input_Transaksi!C169,"")</f>
        <v/>
      </c>
      <c r="D172" s="600" t="str">
        <f>IF(F172+G172&gt;0,Input_Transaksi!D169,"")</f>
        <v/>
      </c>
      <c r="E172" s="1096" t="str">
        <f>IF(F172+G172&gt;0,Input_Transaksi!F169&amp;Input_Transaksi!G169 &amp;" "&amp;Input_Transaksi!H169,"")</f>
        <v/>
      </c>
      <c r="F172" s="616">
        <f>IF(Input_Transaksi!R169=$D$8,Input_Transaksi!T169,0)</f>
        <v>0</v>
      </c>
      <c r="G172" s="616">
        <f>IF(Input_Transaksi!Y169=$D$8,Input_Transaksi!AA169,0)</f>
        <v>0</v>
      </c>
      <c r="H172" s="617">
        <f t="shared" si="3"/>
        <v>0</v>
      </c>
      <c r="I172" s="61"/>
      <c r="K172" s="531"/>
      <c r="L172" s="429"/>
    </row>
    <row r="173" spans="2:12" customFormat="1" hidden="1" x14ac:dyDescent="0.2">
      <c r="B173" s="65"/>
      <c r="C173" s="599" t="str">
        <f>IF(F173+G173&gt;0,Input_Transaksi!C170,"")</f>
        <v/>
      </c>
      <c r="D173" s="600" t="str">
        <f>IF(F173+G173&gt;0,Input_Transaksi!D170,"")</f>
        <v/>
      </c>
      <c r="E173" s="1096" t="str">
        <f>IF(F173+G173&gt;0,Input_Transaksi!F170&amp;Input_Transaksi!G170 &amp;" "&amp;Input_Transaksi!H170,"")</f>
        <v/>
      </c>
      <c r="F173" s="616">
        <f>IF(Input_Transaksi!R170=$D$8,Input_Transaksi!T170,0)</f>
        <v>0</v>
      </c>
      <c r="G173" s="616">
        <f>IF(Input_Transaksi!Y170=$D$8,Input_Transaksi!AA170,0)</f>
        <v>0</v>
      </c>
      <c r="H173" s="617">
        <f t="shared" si="3"/>
        <v>0</v>
      </c>
      <c r="I173" s="61"/>
      <c r="K173" s="531"/>
      <c r="L173" s="429"/>
    </row>
    <row r="174" spans="2:12" customFormat="1" hidden="1" x14ac:dyDescent="0.2">
      <c r="B174" s="65"/>
      <c r="C174" s="599" t="str">
        <f>IF(F174+G174&gt;0,Input_Transaksi!C171,"")</f>
        <v/>
      </c>
      <c r="D174" s="600" t="str">
        <f>IF(F174+G174&gt;0,Input_Transaksi!D171,"")</f>
        <v/>
      </c>
      <c r="E174" s="1096" t="str">
        <f>IF(F174+G174&gt;0,Input_Transaksi!F171&amp;Input_Transaksi!G171 &amp;" "&amp;Input_Transaksi!H171,"")</f>
        <v/>
      </c>
      <c r="F174" s="616">
        <f>IF(Input_Transaksi!R171=$D$8,Input_Transaksi!T171,0)</f>
        <v>0</v>
      </c>
      <c r="G174" s="616">
        <f>IF(Input_Transaksi!Y171=$D$8,Input_Transaksi!AA171,0)</f>
        <v>0</v>
      </c>
      <c r="H174" s="617">
        <f t="shared" si="3"/>
        <v>0</v>
      </c>
      <c r="I174" s="61"/>
      <c r="K174" s="531"/>
      <c r="L174" s="429"/>
    </row>
    <row r="175" spans="2:12" customFormat="1" hidden="1" x14ac:dyDescent="0.2">
      <c r="B175" s="65"/>
      <c r="C175" s="599" t="str">
        <f>IF(F175+G175&gt;0,Input_Transaksi!C172,"")</f>
        <v/>
      </c>
      <c r="D175" s="600" t="str">
        <f>IF(F175+G175&gt;0,Input_Transaksi!D172,"")</f>
        <v/>
      </c>
      <c r="E175" s="1096" t="str">
        <f>IF(F175+G175&gt;0,Input_Transaksi!F172&amp;Input_Transaksi!G172 &amp;" "&amp;Input_Transaksi!H172,"")</f>
        <v/>
      </c>
      <c r="F175" s="616">
        <f>IF(Input_Transaksi!R172=$D$8,Input_Transaksi!T172,0)</f>
        <v>0</v>
      </c>
      <c r="G175" s="616">
        <f>IF(Input_Transaksi!Y172=$D$8,Input_Transaksi!AA172,0)</f>
        <v>0</v>
      </c>
      <c r="H175" s="617">
        <f t="shared" si="3"/>
        <v>0</v>
      </c>
      <c r="I175" s="61"/>
      <c r="K175" s="531"/>
      <c r="L175" s="429"/>
    </row>
    <row r="176" spans="2:12" customFormat="1" hidden="1" x14ac:dyDescent="0.2">
      <c r="B176" s="65"/>
      <c r="C176" s="599" t="str">
        <f>IF(F176+G176&gt;0,Input_Transaksi!C173,"")</f>
        <v/>
      </c>
      <c r="D176" s="600" t="str">
        <f>IF(F176+G176&gt;0,Input_Transaksi!D173,"")</f>
        <v/>
      </c>
      <c r="E176" s="1096" t="str">
        <f>IF(F176+G176&gt;0,Input_Transaksi!F173&amp;Input_Transaksi!G173 &amp;" "&amp;Input_Transaksi!H173,"")</f>
        <v/>
      </c>
      <c r="F176" s="616">
        <f>IF(Input_Transaksi!R173=$D$8,Input_Transaksi!T173,0)</f>
        <v>0</v>
      </c>
      <c r="G176" s="616">
        <f>IF(Input_Transaksi!Y173=$D$8,Input_Transaksi!AA173,0)</f>
        <v>0</v>
      </c>
      <c r="H176" s="617">
        <f t="shared" si="3"/>
        <v>0</v>
      </c>
      <c r="I176" s="61"/>
      <c r="K176" s="531"/>
      <c r="L176" s="429"/>
    </row>
    <row r="177" spans="2:12" customFormat="1" hidden="1" x14ac:dyDescent="0.2">
      <c r="B177" s="65"/>
      <c r="C177" s="599" t="str">
        <f>IF(F177+G177&gt;0,Input_Transaksi!C174,"")</f>
        <v/>
      </c>
      <c r="D177" s="600" t="str">
        <f>IF(F177+G177&gt;0,Input_Transaksi!D174,"")</f>
        <v/>
      </c>
      <c r="E177" s="1096" t="str">
        <f>IF(F177+G177&gt;0,Input_Transaksi!F174&amp;Input_Transaksi!G174 &amp;" "&amp;Input_Transaksi!H174,"")</f>
        <v/>
      </c>
      <c r="F177" s="616">
        <f>IF(Input_Transaksi!R174=$D$8,Input_Transaksi!T174,0)</f>
        <v>0</v>
      </c>
      <c r="G177" s="616">
        <f>IF(Input_Transaksi!Y174=$D$8,Input_Transaksi!AA174,0)</f>
        <v>0</v>
      </c>
      <c r="H177" s="617">
        <f t="shared" si="3"/>
        <v>0</v>
      </c>
      <c r="I177" s="61"/>
      <c r="K177" s="531"/>
      <c r="L177" s="429"/>
    </row>
    <row r="178" spans="2:12" customFormat="1" hidden="1" x14ac:dyDescent="0.2">
      <c r="B178" s="65"/>
      <c r="C178" s="599" t="str">
        <f>IF(F178+G178&gt;0,Input_Transaksi!C175,"")</f>
        <v/>
      </c>
      <c r="D178" s="600" t="str">
        <f>IF(F178+G178&gt;0,Input_Transaksi!D175,"")</f>
        <v/>
      </c>
      <c r="E178" s="1096" t="str">
        <f>IF(F178+G178&gt;0,Input_Transaksi!F175&amp;Input_Transaksi!G175 &amp;" "&amp;Input_Transaksi!H175,"")</f>
        <v/>
      </c>
      <c r="F178" s="616">
        <f>IF(Input_Transaksi!R175=$D$8,Input_Transaksi!T175,0)</f>
        <v>0</v>
      </c>
      <c r="G178" s="616">
        <f>IF(Input_Transaksi!Y175=$D$8,Input_Transaksi!AA175,0)</f>
        <v>0</v>
      </c>
      <c r="H178" s="617">
        <f t="shared" si="3"/>
        <v>0</v>
      </c>
      <c r="I178" s="61"/>
      <c r="K178" s="531"/>
      <c r="L178" s="429"/>
    </row>
    <row r="179" spans="2:12" customFormat="1" hidden="1" x14ac:dyDescent="0.2">
      <c r="B179" s="65"/>
      <c r="C179" s="599" t="str">
        <f>IF(F179+G179&gt;0,Input_Transaksi!C176,"")</f>
        <v/>
      </c>
      <c r="D179" s="600" t="str">
        <f>IF(F179+G179&gt;0,Input_Transaksi!D176,"")</f>
        <v/>
      </c>
      <c r="E179" s="1096" t="str">
        <f>IF(F179+G179&gt;0,Input_Transaksi!F176&amp;Input_Transaksi!G176 &amp;" "&amp;Input_Transaksi!H176,"")</f>
        <v/>
      </c>
      <c r="F179" s="616">
        <f>IF(Input_Transaksi!R176=$D$8,Input_Transaksi!T176,0)</f>
        <v>0</v>
      </c>
      <c r="G179" s="616">
        <f>IF(Input_Transaksi!Y176=$D$8,Input_Transaksi!AA176,0)</f>
        <v>0</v>
      </c>
      <c r="H179" s="617">
        <f t="shared" si="3"/>
        <v>0</v>
      </c>
      <c r="I179" s="61"/>
      <c r="K179" s="531"/>
      <c r="L179" s="429"/>
    </row>
    <row r="180" spans="2:12" customFormat="1" hidden="1" x14ac:dyDescent="0.2">
      <c r="B180" s="65"/>
      <c r="C180" s="599" t="str">
        <f>IF(F180+G180&gt;0,Input_Transaksi!C177,"")</f>
        <v/>
      </c>
      <c r="D180" s="600" t="str">
        <f>IF(F180+G180&gt;0,Input_Transaksi!D177,"")</f>
        <v/>
      </c>
      <c r="E180" s="1096" t="str">
        <f>IF(F180+G180&gt;0,Input_Transaksi!F177&amp;Input_Transaksi!G177 &amp;" "&amp;Input_Transaksi!H177,"")</f>
        <v/>
      </c>
      <c r="F180" s="616">
        <f>IF(Input_Transaksi!R177=$D$8,Input_Transaksi!T177,0)</f>
        <v>0</v>
      </c>
      <c r="G180" s="616">
        <f>IF(Input_Transaksi!Y177=$D$8,Input_Transaksi!AA177,0)</f>
        <v>0</v>
      </c>
      <c r="H180" s="617">
        <f t="shared" si="3"/>
        <v>0</v>
      </c>
      <c r="I180" s="61"/>
      <c r="K180" s="531"/>
      <c r="L180" s="429"/>
    </row>
    <row r="181" spans="2:12" customFormat="1" hidden="1" x14ac:dyDescent="0.2">
      <c r="B181" s="65"/>
      <c r="C181" s="599" t="str">
        <f>IF(F181+G181&gt;0,Input_Transaksi!C178,"")</f>
        <v/>
      </c>
      <c r="D181" s="600" t="str">
        <f>IF(F181+G181&gt;0,Input_Transaksi!D178,"")</f>
        <v/>
      </c>
      <c r="E181" s="1096" t="str">
        <f>IF(F181+G181&gt;0,Input_Transaksi!F178&amp;Input_Transaksi!G178 &amp;" "&amp;Input_Transaksi!H178,"")</f>
        <v/>
      </c>
      <c r="F181" s="616">
        <f>IF(Input_Transaksi!R178=$D$8,Input_Transaksi!T178,0)</f>
        <v>0</v>
      </c>
      <c r="G181" s="616">
        <f>IF(Input_Transaksi!Y178=$D$8,Input_Transaksi!AA178,0)</f>
        <v>0</v>
      </c>
      <c r="H181" s="617">
        <f t="shared" si="3"/>
        <v>0</v>
      </c>
      <c r="I181" s="61"/>
      <c r="K181" s="531"/>
      <c r="L181" s="429"/>
    </row>
    <row r="182" spans="2:12" customFormat="1" hidden="1" x14ac:dyDescent="0.2">
      <c r="B182" s="65"/>
      <c r="C182" s="599" t="str">
        <f>IF(F182+G182&gt;0,Input_Transaksi!C179,"")</f>
        <v/>
      </c>
      <c r="D182" s="600" t="str">
        <f>IF(F182+G182&gt;0,Input_Transaksi!D179,"")</f>
        <v/>
      </c>
      <c r="E182" s="1096" t="str">
        <f>IF(F182+G182&gt;0,Input_Transaksi!F179&amp;Input_Transaksi!G179 &amp;" "&amp;Input_Transaksi!H179,"")</f>
        <v/>
      </c>
      <c r="F182" s="616">
        <f>IF(Input_Transaksi!R179=$D$8,Input_Transaksi!T179,0)</f>
        <v>0</v>
      </c>
      <c r="G182" s="616">
        <f>IF(Input_Transaksi!Y179=$D$8,Input_Transaksi!AA179,0)</f>
        <v>0</v>
      </c>
      <c r="H182" s="617">
        <f t="shared" si="3"/>
        <v>0</v>
      </c>
      <c r="I182" s="61"/>
      <c r="K182" s="531"/>
      <c r="L182" s="429"/>
    </row>
    <row r="183" spans="2:12" customFormat="1" hidden="1" x14ac:dyDescent="0.2">
      <c r="B183" s="65"/>
      <c r="C183" s="599" t="str">
        <f>IF(F183+G183&gt;0,Input_Transaksi!C180,"")</f>
        <v/>
      </c>
      <c r="D183" s="600" t="str">
        <f>IF(F183+G183&gt;0,Input_Transaksi!D180,"")</f>
        <v/>
      </c>
      <c r="E183" s="1096" t="str">
        <f>IF(F183+G183&gt;0,Input_Transaksi!F180&amp;Input_Transaksi!G180 &amp;" "&amp;Input_Transaksi!H180,"")</f>
        <v/>
      </c>
      <c r="F183" s="616">
        <f>IF(Input_Transaksi!R180=$D$8,Input_Transaksi!T180,0)</f>
        <v>0</v>
      </c>
      <c r="G183" s="616">
        <f>IF(Input_Transaksi!Y180=$D$8,Input_Transaksi!AA180,0)</f>
        <v>0</v>
      </c>
      <c r="H183" s="617">
        <f t="shared" si="3"/>
        <v>0</v>
      </c>
      <c r="I183" s="61"/>
      <c r="K183" s="531"/>
      <c r="L183" s="429"/>
    </row>
    <row r="184" spans="2:12" customFormat="1" hidden="1" x14ac:dyDescent="0.2">
      <c r="B184" s="65"/>
      <c r="C184" s="599" t="str">
        <f>IF(F184+G184&gt;0,Input_Transaksi!C181,"")</f>
        <v/>
      </c>
      <c r="D184" s="600" t="str">
        <f>IF(F184+G184&gt;0,Input_Transaksi!D181,"")</f>
        <v/>
      </c>
      <c r="E184" s="1096" t="str">
        <f>IF(F184+G184&gt;0,Input_Transaksi!F181&amp;Input_Transaksi!G181 &amp;" "&amp;Input_Transaksi!H181,"")</f>
        <v/>
      </c>
      <c r="F184" s="616">
        <f>IF(Input_Transaksi!R181=$D$8,Input_Transaksi!T181,0)</f>
        <v>0</v>
      </c>
      <c r="G184" s="616">
        <f>IF(Input_Transaksi!Y181=$D$8,Input_Transaksi!AA181,0)</f>
        <v>0</v>
      </c>
      <c r="H184" s="617">
        <f t="shared" si="3"/>
        <v>0</v>
      </c>
      <c r="I184" s="61"/>
      <c r="K184" s="531"/>
      <c r="L184" s="429"/>
    </row>
    <row r="185" spans="2:12" customFormat="1" hidden="1" x14ac:dyDescent="0.2">
      <c r="B185" s="65"/>
      <c r="C185" s="599" t="str">
        <f>IF(F185+G185&gt;0,Input_Transaksi!C182,"")</f>
        <v/>
      </c>
      <c r="D185" s="600" t="str">
        <f>IF(F185+G185&gt;0,Input_Transaksi!D182,"")</f>
        <v/>
      </c>
      <c r="E185" s="1096" t="str">
        <f>IF(F185+G185&gt;0,Input_Transaksi!F182&amp;Input_Transaksi!G182 &amp;" "&amp;Input_Transaksi!H182,"")</f>
        <v/>
      </c>
      <c r="F185" s="616">
        <f>IF(Input_Transaksi!R182=$D$8,Input_Transaksi!T182,0)</f>
        <v>0</v>
      </c>
      <c r="G185" s="616">
        <f>IF(Input_Transaksi!Y182=$D$8,Input_Transaksi!AA182,0)</f>
        <v>0</v>
      </c>
      <c r="H185" s="617">
        <f t="shared" si="3"/>
        <v>0</v>
      </c>
      <c r="I185" s="61"/>
      <c r="K185" s="531"/>
      <c r="L185" s="429"/>
    </row>
    <row r="186" spans="2:12" customFormat="1" hidden="1" x14ac:dyDescent="0.2">
      <c r="B186" s="65"/>
      <c r="C186" s="599" t="str">
        <f>IF(F186+G186&gt;0,Input_Transaksi!C183,"")</f>
        <v/>
      </c>
      <c r="D186" s="600" t="str">
        <f>IF(F186+G186&gt;0,Input_Transaksi!D183,"")</f>
        <v/>
      </c>
      <c r="E186" s="1096" t="str">
        <f>IF(F186+G186&gt;0,Input_Transaksi!F183&amp;Input_Transaksi!G183 &amp;" "&amp;Input_Transaksi!H183,"")</f>
        <v/>
      </c>
      <c r="F186" s="616">
        <f>IF(Input_Transaksi!R183=$D$8,Input_Transaksi!T183,0)</f>
        <v>0</v>
      </c>
      <c r="G186" s="616">
        <f>IF(Input_Transaksi!Y183=$D$8,Input_Transaksi!AA183,0)</f>
        <v>0</v>
      </c>
      <c r="H186" s="617">
        <f t="shared" si="3"/>
        <v>0</v>
      </c>
      <c r="I186" s="61"/>
      <c r="K186" s="531"/>
      <c r="L186" s="429"/>
    </row>
    <row r="187" spans="2:12" customFormat="1" hidden="1" x14ac:dyDescent="0.2">
      <c r="B187" s="65"/>
      <c r="C187" s="599" t="str">
        <f>IF(F187+G187&gt;0,Input_Transaksi!C184,"")</f>
        <v/>
      </c>
      <c r="D187" s="600" t="str">
        <f>IF(F187+G187&gt;0,Input_Transaksi!D184,"")</f>
        <v/>
      </c>
      <c r="E187" s="1096" t="str">
        <f>IF(F187+G187&gt;0,Input_Transaksi!F184&amp;Input_Transaksi!G184 &amp;" "&amp;Input_Transaksi!H184,"")</f>
        <v/>
      </c>
      <c r="F187" s="616">
        <f>IF(Input_Transaksi!R184=$D$8,Input_Transaksi!T184,0)</f>
        <v>0</v>
      </c>
      <c r="G187" s="616">
        <f>IF(Input_Transaksi!Y184=$D$8,Input_Transaksi!AA184,0)</f>
        <v>0</v>
      </c>
      <c r="H187" s="617">
        <f t="shared" si="3"/>
        <v>0</v>
      </c>
      <c r="I187" s="61"/>
      <c r="K187" s="531"/>
      <c r="L187" s="429"/>
    </row>
    <row r="188" spans="2:12" customFormat="1" hidden="1" x14ac:dyDescent="0.2">
      <c r="B188" s="65"/>
      <c r="C188" s="599" t="str">
        <f>IF(F188+G188&gt;0,Input_Transaksi!C185,"")</f>
        <v/>
      </c>
      <c r="D188" s="600" t="str">
        <f>IF(F188+G188&gt;0,Input_Transaksi!D185,"")</f>
        <v/>
      </c>
      <c r="E188" s="1096" t="str">
        <f>IF(F188+G188&gt;0,Input_Transaksi!F185&amp;Input_Transaksi!G185 &amp;" "&amp;Input_Transaksi!H185,"")</f>
        <v/>
      </c>
      <c r="F188" s="616">
        <f>IF(Input_Transaksi!R185=$D$8,Input_Transaksi!T185,0)</f>
        <v>0</v>
      </c>
      <c r="G188" s="616">
        <f>IF(Input_Transaksi!Y185=$D$8,Input_Transaksi!AA185,0)</f>
        <v>0</v>
      </c>
      <c r="H188" s="617">
        <f t="shared" si="3"/>
        <v>0</v>
      </c>
      <c r="I188" s="61"/>
      <c r="K188" s="531"/>
      <c r="L188" s="429"/>
    </row>
    <row r="189" spans="2:12" customFormat="1" hidden="1" x14ac:dyDescent="0.2">
      <c r="B189" s="65"/>
      <c r="C189" s="599" t="str">
        <f>IF(F189+G189&gt;0,Input_Transaksi!C186,"")</f>
        <v/>
      </c>
      <c r="D189" s="600" t="str">
        <f>IF(F189+G189&gt;0,Input_Transaksi!D186,"")</f>
        <v/>
      </c>
      <c r="E189" s="1096" t="str">
        <f>IF(F189+G189&gt;0,Input_Transaksi!F186&amp;Input_Transaksi!G186 &amp;" "&amp;Input_Transaksi!H186,"")</f>
        <v/>
      </c>
      <c r="F189" s="616">
        <f>IF(Input_Transaksi!R186=$D$8,Input_Transaksi!T186,0)</f>
        <v>0</v>
      </c>
      <c r="G189" s="616">
        <f>IF(Input_Transaksi!Y186=$D$8,Input_Transaksi!AA186,0)</f>
        <v>0</v>
      </c>
      <c r="H189" s="617">
        <f t="shared" si="3"/>
        <v>0</v>
      </c>
      <c r="I189" s="61"/>
      <c r="K189" s="531"/>
      <c r="L189" s="429"/>
    </row>
    <row r="190" spans="2:12" customFormat="1" hidden="1" x14ac:dyDescent="0.2">
      <c r="B190" s="65"/>
      <c r="C190" s="599" t="str">
        <f>IF(F190+G190&gt;0,Input_Transaksi!C187,"")</f>
        <v/>
      </c>
      <c r="D190" s="600" t="str">
        <f>IF(F190+G190&gt;0,Input_Transaksi!D187,"")</f>
        <v/>
      </c>
      <c r="E190" s="1096" t="str">
        <f>IF(F190+G190&gt;0,Input_Transaksi!F187&amp;Input_Transaksi!G187 &amp;" "&amp;Input_Transaksi!H187,"")</f>
        <v/>
      </c>
      <c r="F190" s="616">
        <f>IF(Input_Transaksi!R187=$D$8,Input_Transaksi!T187,0)</f>
        <v>0</v>
      </c>
      <c r="G190" s="616">
        <f>IF(Input_Transaksi!Y187=$D$8,Input_Transaksi!AA187,0)</f>
        <v>0</v>
      </c>
      <c r="H190" s="617">
        <f t="shared" si="3"/>
        <v>0</v>
      </c>
      <c r="I190" s="61"/>
      <c r="K190" s="531"/>
      <c r="L190" s="429"/>
    </row>
    <row r="191" spans="2:12" customFormat="1" hidden="1" x14ac:dyDescent="0.2">
      <c r="B191" s="65"/>
      <c r="C191" s="599" t="str">
        <f>IF(F191+G191&gt;0,Input_Transaksi!C188,"")</f>
        <v/>
      </c>
      <c r="D191" s="600" t="str">
        <f>IF(F191+G191&gt;0,Input_Transaksi!D188,"")</f>
        <v/>
      </c>
      <c r="E191" s="1096" t="str">
        <f>IF(F191+G191&gt;0,Input_Transaksi!F188&amp;Input_Transaksi!G188 &amp;" "&amp;Input_Transaksi!H188,"")</f>
        <v/>
      </c>
      <c r="F191" s="616">
        <f>IF(Input_Transaksi!R188=$D$8,Input_Transaksi!T188,0)</f>
        <v>0</v>
      </c>
      <c r="G191" s="616">
        <f>IF(Input_Transaksi!Y188=$D$8,Input_Transaksi!AA188,0)</f>
        <v>0</v>
      </c>
      <c r="H191" s="617">
        <f t="shared" si="3"/>
        <v>0</v>
      </c>
      <c r="I191" s="61"/>
      <c r="K191" s="531"/>
      <c r="L191" s="429"/>
    </row>
    <row r="192" spans="2:12" customFormat="1" hidden="1" x14ac:dyDescent="0.2">
      <c r="B192" s="65"/>
      <c r="C192" s="599" t="str">
        <f>IF(F192+G192&gt;0,Input_Transaksi!C189,"")</f>
        <v/>
      </c>
      <c r="D192" s="600" t="str">
        <f>IF(F192+G192&gt;0,Input_Transaksi!D189,"")</f>
        <v/>
      </c>
      <c r="E192" s="1096" t="str">
        <f>IF(F192+G192&gt;0,Input_Transaksi!F189&amp;Input_Transaksi!G189 &amp;" "&amp;Input_Transaksi!H189,"")</f>
        <v/>
      </c>
      <c r="F192" s="616">
        <f>IF(Input_Transaksi!R189=$D$8,Input_Transaksi!T189,0)</f>
        <v>0</v>
      </c>
      <c r="G192" s="616">
        <f>IF(Input_Transaksi!Y189=$D$8,Input_Transaksi!AA189,0)</f>
        <v>0</v>
      </c>
      <c r="H192" s="617">
        <f t="shared" si="3"/>
        <v>0</v>
      </c>
      <c r="I192" s="61"/>
      <c r="K192" s="531"/>
      <c r="L192" s="429"/>
    </row>
    <row r="193" spans="2:12" customFormat="1" hidden="1" x14ac:dyDescent="0.2">
      <c r="B193" s="65"/>
      <c r="C193" s="599" t="str">
        <f>IF(F193+G193&gt;0,Input_Transaksi!C190,"")</f>
        <v/>
      </c>
      <c r="D193" s="600" t="str">
        <f>IF(F193+G193&gt;0,Input_Transaksi!D190,"")</f>
        <v/>
      </c>
      <c r="E193" s="1096" t="str">
        <f>IF(F193+G193&gt;0,Input_Transaksi!F190&amp;Input_Transaksi!G190 &amp;" "&amp;Input_Transaksi!H190,"")</f>
        <v/>
      </c>
      <c r="F193" s="616">
        <f>IF(Input_Transaksi!R190=$D$8,Input_Transaksi!T190,0)</f>
        <v>0</v>
      </c>
      <c r="G193" s="616">
        <f>IF(Input_Transaksi!Y190=$D$8,Input_Transaksi!AA190,0)</f>
        <v>0</v>
      </c>
      <c r="H193" s="617">
        <f t="shared" si="3"/>
        <v>0</v>
      </c>
      <c r="I193" s="61"/>
      <c r="K193" s="531"/>
      <c r="L193" s="429"/>
    </row>
    <row r="194" spans="2:12" customFormat="1" hidden="1" x14ac:dyDescent="0.2">
      <c r="B194" s="65"/>
      <c r="C194" s="599" t="str">
        <f>IF(F194+G194&gt;0,Input_Transaksi!C191,"")</f>
        <v/>
      </c>
      <c r="D194" s="600" t="str">
        <f>IF(F194+G194&gt;0,Input_Transaksi!D191,"")</f>
        <v/>
      </c>
      <c r="E194" s="1096" t="str">
        <f>IF(F194+G194&gt;0,Input_Transaksi!F191&amp;Input_Transaksi!G191 &amp;" "&amp;Input_Transaksi!H191,"")</f>
        <v/>
      </c>
      <c r="F194" s="616">
        <f>IF(Input_Transaksi!R191=$D$8,Input_Transaksi!T191,0)</f>
        <v>0</v>
      </c>
      <c r="G194" s="616">
        <f>IF(Input_Transaksi!Y191=$D$8,Input_Transaksi!AA191,0)</f>
        <v>0</v>
      </c>
      <c r="H194" s="617">
        <f t="shared" si="3"/>
        <v>0</v>
      </c>
      <c r="I194" s="61"/>
      <c r="K194" s="531"/>
      <c r="L194" s="429"/>
    </row>
    <row r="195" spans="2:12" customFormat="1" hidden="1" x14ac:dyDescent="0.2">
      <c r="B195" s="65"/>
      <c r="C195" s="599" t="str">
        <f>IF(F195+G195&gt;0,Input_Transaksi!C192,"")</f>
        <v/>
      </c>
      <c r="D195" s="600" t="str">
        <f>IF(F195+G195&gt;0,Input_Transaksi!D192,"")</f>
        <v/>
      </c>
      <c r="E195" s="1096" t="str">
        <f>IF(F195+G195&gt;0,Input_Transaksi!F192&amp;Input_Transaksi!G192 &amp;" "&amp;Input_Transaksi!H192,"")</f>
        <v/>
      </c>
      <c r="F195" s="616">
        <f>IF(Input_Transaksi!R192=$D$8,Input_Transaksi!T192,0)</f>
        <v>0</v>
      </c>
      <c r="G195" s="616">
        <f>IF(Input_Transaksi!Y192=$D$8,Input_Transaksi!AA192,0)</f>
        <v>0</v>
      </c>
      <c r="H195" s="617">
        <f t="shared" si="3"/>
        <v>0</v>
      </c>
      <c r="I195" s="61"/>
      <c r="K195" s="531"/>
      <c r="L195" s="429"/>
    </row>
    <row r="196" spans="2:12" customFormat="1" hidden="1" x14ac:dyDescent="0.2">
      <c r="B196" s="65"/>
      <c r="C196" s="599" t="str">
        <f>IF(F196+G196&gt;0,Input_Transaksi!C193,"")</f>
        <v/>
      </c>
      <c r="D196" s="600" t="str">
        <f>IF(F196+G196&gt;0,Input_Transaksi!D193,"")</f>
        <v/>
      </c>
      <c r="E196" s="1096" t="str">
        <f>IF(F196+G196&gt;0,Input_Transaksi!F193&amp;Input_Transaksi!G193 &amp;" "&amp;Input_Transaksi!H193,"")</f>
        <v/>
      </c>
      <c r="F196" s="616">
        <f>IF(Input_Transaksi!R193=$D$8,Input_Transaksi!T193,0)</f>
        <v>0</v>
      </c>
      <c r="G196" s="616">
        <f>IF(Input_Transaksi!Y193=$D$8,Input_Transaksi!AA193,0)</f>
        <v>0</v>
      </c>
      <c r="H196" s="617">
        <f t="shared" si="3"/>
        <v>0</v>
      </c>
      <c r="I196" s="61"/>
      <c r="K196" s="531"/>
      <c r="L196" s="429"/>
    </row>
    <row r="197" spans="2:12" customFormat="1" hidden="1" x14ac:dyDescent="0.2">
      <c r="B197" s="65"/>
      <c r="C197" s="599" t="str">
        <f>IF(F197+G197&gt;0,Input_Transaksi!C194,"")</f>
        <v/>
      </c>
      <c r="D197" s="600" t="str">
        <f>IF(F197+G197&gt;0,Input_Transaksi!D194,"")</f>
        <v/>
      </c>
      <c r="E197" s="1096" t="str">
        <f>IF(F197+G197&gt;0,Input_Transaksi!F194&amp;Input_Transaksi!G194 &amp;" "&amp;Input_Transaksi!H194,"")</f>
        <v/>
      </c>
      <c r="F197" s="616">
        <f>IF(Input_Transaksi!R194=$D$8,Input_Transaksi!T194,0)</f>
        <v>0</v>
      </c>
      <c r="G197" s="616">
        <f>IF(Input_Transaksi!Y194=$D$8,Input_Transaksi!AA194,0)</f>
        <v>0</v>
      </c>
      <c r="H197" s="617">
        <f t="shared" si="3"/>
        <v>0</v>
      </c>
      <c r="I197" s="61"/>
      <c r="K197" s="531"/>
      <c r="L197" s="429"/>
    </row>
    <row r="198" spans="2:12" customFormat="1" hidden="1" x14ac:dyDescent="0.2">
      <c r="B198" s="65"/>
      <c r="C198" s="599" t="str">
        <f>IF(F198+G198&gt;0,Input_Transaksi!C195,"")</f>
        <v/>
      </c>
      <c r="D198" s="600" t="str">
        <f>IF(F198+G198&gt;0,Input_Transaksi!D195,"")</f>
        <v/>
      </c>
      <c r="E198" s="1096" t="str">
        <f>IF(F198+G198&gt;0,Input_Transaksi!F195&amp;Input_Transaksi!G195 &amp;" "&amp;Input_Transaksi!H195,"")</f>
        <v/>
      </c>
      <c r="F198" s="616">
        <f>IF(Input_Transaksi!R195=$D$8,Input_Transaksi!T195,0)</f>
        <v>0</v>
      </c>
      <c r="G198" s="616">
        <f>IF(Input_Transaksi!Y195=$D$8,Input_Transaksi!AA195,0)</f>
        <v>0</v>
      </c>
      <c r="H198" s="617">
        <f t="shared" si="3"/>
        <v>0</v>
      </c>
      <c r="I198" s="61"/>
      <c r="K198" s="531"/>
      <c r="L198" s="429"/>
    </row>
    <row r="199" spans="2:12" customFormat="1" hidden="1" x14ac:dyDescent="0.2">
      <c r="B199" s="65"/>
      <c r="C199" s="599" t="str">
        <f>IF(F199+G199&gt;0,Input_Transaksi!C196,"")</f>
        <v/>
      </c>
      <c r="D199" s="600" t="str">
        <f>IF(F199+G199&gt;0,Input_Transaksi!D196,"")</f>
        <v/>
      </c>
      <c r="E199" s="1096" t="str">
        <f>IF(F199+G199&gt;0,Input_Transaksi!F196&amp;Input_Transaksi!G196 &amp;" "&amp;Input_Transaksi!H196,"")</f>
        <v/>
      </c>
      <c r="F199" s="616">
        <f>IF(Input_Transaksi!R196=$D$8,Input_Transaksi!T196,0)</f>
        <v>0</v>
      </c>
      <c r="G199" s="616">
        <f>IF(Input_Transaksi!Y196=$D$8,Input_Transaksi!AA196,0)</f>
        <v>0</v>
      </c>
      <c r="H199" s="617">
        <f t="shared" si="3"/>
        <v>0</v>
      </c>
      <c r="I199" s="61"/>
      <c r="K199" s="531"/>
      <c r="L199" s="429"/>
    </row>
    <row r="200" spans="2:12" customFormat="1" hidden="1" x14ac:dyDescent="0.2">
      <c r="B200" s="65"/>
      <c r="C200" s="599" t="str">
        <f>IF(F200+G200&gt;0,Input_Transaksi!C197,"")</f>
        <v/>
      </c>
      <c r="D200" s="600" t="str">
        <f>IF(F200+G200&gt;0,Input_Transaksi!D197,"")</f>
        <v/>
      </c>
      <c r="E200" s="1096" t="str">
        <f>IF(F200+G200&gt;0,Input_Transaksi!F197&amp;Input_Transaksi!G197 &amp;" "&amp;Input_Transaksi!H197,"")</f>
        <v/>
      </c>
      <c r="F200" s="616">
        <f>IF(Input_Transaksi!R197=$D$8,Input_Transaksi!T197,0)</f>
        <v>0</v>
      </c>
      <c r="G200" s="616">
        <f>IF(Input_Transaksi!Y197=$D$8,Input_Transaksi!AA197,0)</f>
        <v>0</v>
      </c>
      <c r="H200" s="617">
        <f t="shared" si="3"/>
        <v>0</v>
      </c>
      <c r="I200" s="61"/>
      <c r="K200" s="531"/>
      <c r="L200" s="429"/>
    </row>
    <row r="201" spans="2:12" customFormat="1" hidden="1" x14ac:dyDescent="0.2">
      <c r="B201" s="65"/>
      <c r="C201" s="599" t="str">
        <f>IF(F201+G201&gt;0,Input_Transaksi!C198,"")</f>
        <v/>
      </c>
      <c r="D201" s="600" t="str">
        <f>IF(F201+G201&gt;0,Input_Transaksi!D198,"")</f>
        <v/>
      </c>
      <c r="E201" s="1096" t="str">
        <f>IF(F201+G201&gt;0,Input_Transaksi!F198&amp;Input_Transaksi!G198 &amp;" "&amp;Input_Transaksi!H198,"")</f>
        <v/>
      </c>
      <c r="F201" s="616">
        <f>IF(Input_Transaksi!R198=$D$8,Input_Transaksi!T198,0)</f>
        <v>0</v>
      </c>
      <c r="G201" s="616">
        <f>IF(Input_Transaksi!Y198=$D$8,Input_Transaksi!AA198,0)</f>
        <v>0</v>
      </c>
      <c r="H201" s="617">
        <f t="shared" si="3"/>
        <v>0</v>
      </c>
      <c r="I201" s="61"/>
      <c r="K201" s="531"/>
      <c r="L201" s="429"/>
    </row>
    <row r="202" spans="2:12" customFormat="1" hidden="1" x14ac:dyDescent="0.2">
      <c r="B202" s="65"/>
      <c r="C202" s="599" t="str">
        <f>IF(F202+G202&gt;0,Input_Transaksi!C199,"")</f>
        <v/>
      </c>
      <c r="D202" s="600" t="str">
        <f>IF(F202+G202&gt;0,Input_Transaksi!D199,"")</f>
        <v/>
      </c>
      <c r="E202" s="1096" t="str">
        <f>IF(F202+G202&gt;0,Input_Transaksi!F199&amp;Input_Transaksi!G199 &amp;" "&amp;Input_Transaksi!H199,"")</f>
        <v/>
      </c>
      <c r="F202" s="616">
        <f>IF(Input_Transaksi!R199=$D$8,Input_Transaksi!T199,0)</f>
        <v>0</v>
      </c>
      <c r="G202" s="616">
        <f>IF(Input_Transaksi!Y199=$D$8,Input_Transaksi!AA199,0)</f>
        <v>0</v>
      </c>
      <c r="H202" s="617">
        <f t="shared" si="3"/>
        <v>0</v>
      </c>
      <c r="I202" s="61"/>
      <c r="K202" s="531"/>
      <c r="L202" s="429"/>
    </row>
    <row r="203" spans="2:12" customFormat="1" hidden="1" x14ac:dyDescent="0.2">
      <c r="B203" s="65"/>
      <c r="C203" s="599" t="str">
        <f>IF(F203+G203&gt;0,Input_Transaksi!C200,"")</f>
        <v/>
      </c>
      <c r="D203" s="600" t="str">
        <f>IF(F203+G203&gt;0,Input_Transaksi!D200,"")</f>
        <v/>
      </c>
      <c r="E203" s="1096" t="str">
        <f>IF(F203+G203&gt;0,Input_Transaksi!F200&amp;Input_Transaksi!G200 &amp;" "&amp;Input_Transaksi!H200,"")</f>
        <v/>
      </c>
      <c r="F203" s="616">
        <f>IF(Input_Transaksi!R200=$D$8,Input_Transaksi!T200,0)</f>
        <v>0</v>
      </c>
      <c r="G203" s="616">
        <f>IF(Input_Transaksi!Y200=$D$8,Input_Transaksi!AA200,0)</f>
        <v>0</v>
      </c>
      <c r="H203" s="617">
        <f t="shared" si="3"/>
        <v>0</v>
      </c>
      <c r="I203" s="61"/>
      <c r="K203" s="531"/>
      <c r="L203" s="429"/>
    </row>
    <row r="204" spans="2:12" customFormat="1" hidden="1" x14ac:dyDescent="0.2">
      <c r="B204" s="65"/>
      <c r="C204" s="599" t="str">
        <f>IF(F204+G204&gt;0,Input_Transaksi!C201,"")</f>
        <v/>
      </c>
      <c r="D204" s="600" t="str">
        <f>IF(F204+G204&gt;0,Input_Transaksi!D201,"")</f>
        <v/>
      </c>
      <c r="E204" s="1096" t="str">
        <f>IF(F204+G204&gt;0,Input_Transaksi!F201&amp;Input_Transaksi!G201 &amp;" "&amp;Input_Transaksi!H201,"")</f>
        <v/>
      </c>
      <c r="F204" s="616">
        <f>IF(Input_Transaksi!R201=$D$8,Input_Transaksi!T201,0)</f>
        <v>0</v>
      </c>
      <c r="G204" s="616">
        <f>IF(Input_Transaksi!Y201=$D$8,Input_Transaksi!AA201,0)</f>
        <v>0</v>
      </c>
      <c r="H204" s="617">
        <f t="shared" si="3"/>
        <v>0</v>
      </c>
      <c r="I204" s="61"/>
      <c r="K204" s="531"/>
      <c r="L204" s="429"/>
    </row>
    <row r="205" spans="2:12" customFormat="1" hidden="1" x14ac:dyDescent="0.2">
      <c r="B205" s="65"/>
      <c r="C205" s="599" t="str">
        <f>IF(F205+G205&gt;0,Input_Transaksi!C202,"")</f>
        <v/>
      </c>
      <c r="D205" s="600" t="str">
        <f>IF(F205+G205&gt;0,Input_Transaksi!D202,"")</f>
        <v/>
      </c>
      <c r="E205" s="1096" t="str">
        <f>IF(F205+G205&gt;0,Input_Transaksi!F202&amp;Input_Transaksi!G202 &amp;" "&amp;Input_Transaksi!H202,"")</f>
        <v/>
      </c>
      <c r="F205" s="616">
        <f>IF(Input_Transaksi!R202=$D$8,Input_Transaksi!T202,0)</f>
        <v>0</v>
      </c>
      <c r="G205" s="616">
        <f>IF(Input_Transaksi!Y202=$D$8,Input_Transaksi!AA202,0)</f>
        <v>0</v>
      </c>
      <c r="H205" s="617">
        <f t="shared" si="3"/>
        <v>0</v>
      </c>
      <c r="I205" s="61"/>
      <c r="K205" s="531"/>
      <c r="L205" s="429"/>
    </row>
    <row r="206" spans="2:12" customFormat="1" hidden="1" x14ac:dyDescent="0.2">
      <c r="B206" s="65"/>
      <c r="C206" s="599" t="str">
        <f>IF(F206+G206&gt;0,Input_Transaksi!C203,"")</f>
        <v/>
      </c>
      <c r="D206" s="600" t="str">
        <f>IF(F206+G206&gt;0,Input_Transaksi!D203,"")</f>
        <v/>
      </c>
      <c r="E206" s="1096" t="str">
        <f>IF(F206+G206&gt;0,Input_Transaksi!F203&amp;Input_Transaksi!G203 &amp;" "&amp;Input_Transaksi!H203,"")</f>
        <v/>
      </c>
      <c r="F206" s="616">
        <f>IF(Input_Transaksi!R203=$D$8,Input_Transaksi!T203,0)</f>
        <v>0</v>
      </c>
      <c r="G206" s="616">
        <f>IF(Input_Transaksi!Y203=$D$8,Input_Transaksi!AA203,0)</f>
        <v>0</v>
      </c>
      <c r="H206" s="617">
        <f t="shared" si="3"/>
        <v>0</v>
      </c>
      <c r="I206" s="61"/>
      <c r="K206" s="531"/>
      <c r="L206" s="429"/>
    </row>
    <row r="207" spans="2:12" customFormat="1" hidden="1" x14ac:dyDescent="0.2">
      <c r="B207" s="65"/>
      <c r="C207" s="599" t="str">
        <f>IF(F207+G207&gt;0,Input_Transaksi!C204,"")</f>
        <v/>
      </c>
      <c r="D207" s="600" t="str">
        <f>IF(F207+G207&gt;0,Input_Transaksi!D204,"")</f>
        <v/>
      </c>
      <c r="E207" s="1096" t="str">
        <f>IF(F207+G207&gt;0,Input_Transaksi!F204&amp;Input_Transaksi!G204 &amp;" "&amp;Input_Transaksi!H204,"")</f>
        <v/>
      </c>
      <c r="F207" s="616">
        <f>IF(Input_Transaksi!R204=$D$8,Input_Transaksi!T204,0)</f>
        <v>0</v>
      </c>
      <c r="G207" s="616">
        <f>IF(Input_Transaksi!Y204=$D$8,Input_Transaksi!AA204,0)</f>
        <v>0</v>
      </c>
      <c r="H207" s="617">
        <f t="shared" ref="H207:H270" si="4">H206+F207-G207</f>
        <v>0</v>
      </c>
      <c r="I207" s="61"/>
      <c r="K207" s="531"/>
      <c r="L207" s="429"/>
    </row>
    <row r="208" spans="2:12" customFormat="1" hidden="1" x14ac:dyDescent="0.2">
      <c r="B208" s="65"/>
      <c r="C208" s="599" t="str">
        <f>IF(F208+G208&gt;0,Input_Transaksi!C205,"")</f>
        <v/>
      </c>
      <c r="D208" s="600" t="str">
        <f>IF(F208+G208&gt;0,Input_Transaksi!D205,"")</f>
        <v/>
      </c>
      <c r="E208" s="1096" t="str">
        <f>IF(F208+G208&gt;0,Input_Transaksi!F205&amp;Input_Transaksi!G205 &amp;" "&amp;Input_Transaksi!H205,"")</f>
        <v/>
      </c>
      <c r="F208" s="616">
        <f>IF(Input_Transaksi!R205=$D$8,Input_Transaksi!T205,0)</f>
        <v>0</v>
      </c>
      <c r="G208" s="616">
        <f>IF(Input_Transaksi!Y205=$D$8,Input_Transaksi!AA205,0)</f>
        <v>0</v>
      </c>
      <c r="H208" s="617">
        <f t="shared" si="4"/>
        <v>0</v>
      </c>
      <c r="I208" s="61"/>
      <c r="K208" s="531"/>
      <c r="L208" s="429"/>
    </row>
    <row r="209" spans="2:12" customFormat="1" hidden="1" x14ac:dyDescent="0.2">
      <c r="B209" s="65"/>
      <c r="C209" s="599" t="str">
        <f>IF(F209+G209&gt;0,Input_Transaksi!C206,"")</f>
        <v/>
      </c>
      <c r="D209" s="600" t="str">
        <f>IF(F209+G209&gt;0,Input_Transaksi!D206,"")</f>
        <v/>
      </c>
      <c r="E209" s="1096" t="str">
        <f>IF(F209+G209&gt;0,Input_Transaksi!F206&amp;Input_Transaksi!G206 &amp;" "&amp;Input_Transaksi!H206,"")</f>
        <v/>
      </c>
      <c r="F209" s="616">
        <f>IF(Input_Transaksi!R206=$D$8,Input_Transaksi!T206,0)</f>
        <v>0</v>
      </c>
      <c r="G209" s="616">
        <f>IF(Input_Transaksi!Y206=$D$8,Input_Transaksi!AA206,0)</f>
        <v>0</v>
      </c>
      <c r="H209" s="617">
        <f t="shared" si="4"/>
        <v>0</v>
      </c>
      <c r="I209" s="61"/>
      <c r="K209" s="531"/>
      <c r="L209" s="429"/>
    </row>
    <row r="210" spans="2:12" customFormat="1" hidden="1" x14ac:dyDescent="0.2">
      <c r="B210" s="65"/>
      <c r="C210" s="599" t="str">
        <f>IF(F210+G210&gt;0,Input_Transaksi!C207,"")</f>
        <v/>
      </c>
      <c r="D210" s="600" t="str">
        <f>IF(F210+G210&gt;0,Input_Transaksi!D207,"")</f>
        <v/>
      </c>
      <c r="E210" s="1096" t="str">
        <f>IF(F210+G210&gt;0,Input_Transaksi!F207&amp;Input_Transaksi!G207 &amp;" "&amp;Input_Transaksi!H207,"")</f>
        <v/>
      </c>
      <c r="F210" s="616">
        <f>IF(Input_Transaksi!R207=$D$8,Input_Transaksi!T207,0)</f>
        <v>0</v>
      </c>
      <c r="G210" s="616">
        <f>IF(Input_Transaksi!Y207=$D$8,Input_Transaksi!AA207,0)</f>
        <v>0</v>
      </c>
      <c r="H210" s="617">
        <f t="shared" si="4"/>
        <v>0</v>
      </c>
      <c r="I210" s="61"/>
      <c r="K210" s="531"/>
      <c r="L210" s="429"/>
    </row>
    <row r="211" spans="2:12" customFormat="1" hidden="1" x14ac:dyDescent="0.2">
      <c r="B211" s="65"/>
      <c r="C211" s="599" t="str">
        <f>IF(F211+G211&gt;0,Input_Transaksi!C208,"")</f>
        <v/>
      </c>
      <c r="D211" s="600" t="str">
        <f>IF(F211+G211&gt;0,Input_Transaksi!D208,"")</f>
        <v/>
      </c>
      <c r="E211" s="1096" t="str">
        <f>IF(F211+G211&gt;0,Input_Transaksi!F208&amp;Input_Transaksi!G208 &amp;" "&amp;Input_Transaksi!H208,"")</f>
        <v/>
      </c>
      <c r="F211" s="616">
        <f>IF(Input_Transaksi!R208=$D$8,Input_Transaksi!T208,0)</f>
        <v>0</v>
      </c>
      <c r="G211" s="616">
        <f>IF(Input_Transaksi!Y208=$D$8,Input_Transaksi!AA208,0)</f>
        <v>0</v>
      </c>
      <c r="H211" s="617">
        <f t="shared" si="4"/>
        <v>0</v>
      </c>
      <c r="I211" s="61"/>
      <c r="K211" s="531"/>
      <c r="L211" s="429"/>
    </row>
    <row r="212" spans="2:12" customFormat="1" hidden="1" x14ac:dyDescent="0.2">
      <c r="B212" s="65"/>
      <c r="C212" s="599" t="str">
        <f>IF(F212+G212&gt;0,Input_Transaksi!C209,"")</f>
        <v/>
      </c>
      <c r="D212" s="600" t="str">
        <f>IF(F212+G212&gt;0,Input_Transaksi!D209,"")</f>
        <v/>
      </c>
      <c r="E212" s="1096" t="str">
        <f>IF(F212+G212&gt;0,Input_Transaksi!F209&amp;Input_Transaksi!G209 &amp;" "&amp;Input_Transaksi!H209,"")</f>
        <v/>
      </c>
      <c r="F212" s="616">
        <f>IF(Input_Transaksi!R209=$D$8,Input_Transaksi!T209,0)</f>
        <v>0</v>
      </c>
      <c r="G212" s="616">
        <f>IF(Input_Transaksi!Y209=$D$8,Input_Transaksi!AA209,0)</f>
        <v>0</v>
      </c>
      <c r="H212" s="617">
        <f t="shared" si="4"/>
        <v>0</v>
      </c>
      <c r="I212" s="61"/>
      <c r="K212" s="531"/>
      <c r="L212" s="429"/>
    </row>
    <row r="213" spans="2:12" customFormat="1" hidden="1" x14ac:dyDescent="0.2">
      <c r="B213" s="65"/>
      <c r="C213" s="599" t="str">
        <f>IF(F213+G213&gt;0,Input_Transaksi!C210,"")</f>
        <v/>
      </c>
      <c r="D213" s="600" t="str">
        <f>IF(F213+G213&gt;0,Input_Transaksi!D210,"")</f>
        <v/>
      </c>
      <c r="E213" s="1096" t="str">
        <f>IF(F213+G213&gt;0,Input_Transaksi!F210&amp;Input_Transaksi!G210 &amp;" "&amp;Input_Transaksi!H210,"")</f>
        <v/>
      </c>
      <c r="F213" s="616">
        <f>IF(Input_Transaksi!R210=$D$8,Input_Transaksi!T210,0)</f>
        <v>0</v>
      </c>
      <c r="G213" s="616">
        <f>IF(Input_Transaksi!Y210=$D$8,Input_Transaksi!AA210,0)</f>
        <v>0</v>
      </c>
      <c r="H213" s="617">
        <f t="shared" si="4"/>
        <v>0</v>
      </c>
      <c r="I213" s="61"/>
      <c r="K213" s="531"/>
      <c r="L213" s="429"/>
    </row>
    <row r="214" spans="2:12" customFormat="1" hidden="1" x14ac:dyDescent="0.2">
      <c r="B214" s="65"/>
      <c r="C214" s="599" t="str">
        <f>IF(F214+G214&gt;0,Input_Transaksi!C211,"")</f>
        <v/>
      </c>
      <c r="D214" s="600" t="str">
        <f>IF(F214+G214&gt;0,Input_Transaksi!D211,"")</f>
        <v/>
      </c>
      <c r="E214" s="1096" t="str">
        <f>IF(F214+G214&gt;0,Input_Transaksi!F211&amp;Input_Transaksi!G211 &amp;" "&amp;Input_Transaksi!H211,"")</f>
        <v/>
      </c>
      <c r="F214" s="616">
        <f>IF(Input_Transaksi!R211=$D$8,Input_Transaksi!T211,0)</f>
        <v>0</v>
      </c>
      <c r="G214" s="616">
        <f>IF(Input_Transaksi!Y211=$D$8,Input_Transaksi!AA211,0)</f>
        <v>0</v>
      </c>
      <c r="H214" s="617">
        <f t="shared" si="4"/>
        <v>0</v>
      </c>
      <c r="I214" s="61"/>
      <c r="K214" s="531"/>
      <c r="L214" s="429"/>
    </row>
    <row r="215" spans="2:12" customFormat="1" hidden="1" x14ac:dyDescent="0.2">
      <c r="B215" s="65"/>
      <c r="C215" s="599" t="str">
        <f>IF(F215+G215&gt;0,Input_Transaksi!C212,"")</f>
        <v/>
      </c>
      <c r="D215" s="600" t="str">
        <f>IF(F215+G215&gt;0,Input_Transaksi!D212,"")</f>
        <v/>
      </c>
      <c r="E215" s="1096" t="str">
        <f>IF(F215+G215&gt;0,Input_Transaksi!F212&amp;Input_Transaksi!G212 &amp;" "&amp;Input_Transaksi!H212,"")</f>
        <v/>
      </c>
      <c r="F215" s="616">
        <f>IF(Input_Transaksi!R212=$D$8,Input_Transaksi!T212,0)</f>
        <v>0</v>
      </c>
      <c r="G215" s="616">
        <f>IF(Input_Transaksi!Y212=$D$8,Input_Transaksi!AA212,0)</f>
        <v>0</v>
      </c>
      <c r="H215" s="617">
        <f t="shared" si="4"/>
        <v>0</v>
      </c>
      <c r="I215" s="61"/>
      <c r="K215" s="531"/>
      <c r="L215" s="429"/>
    </row>
    <row r="216" spans="2:12" customFormat="1" hidden="1" x14ac:dyDescent="0.2">
      <c r="B216" s="65"/>
      <c r="C216" s="599" t="str">
        <f>IF(F216+G216&gt;0,Input_Transaksi!C213,"")</f>
        <v/>
      </c>
      <c r="D216" s="600" t="str">
        <f>IF(F216+G216&gt;0,Input_Transaksi!D213,"")</f>
        <v/>
      </c>
      <c r="E216" s="1096" t="str">
        <f>IF(F216+G216&gt;0,Input_Transaksi!F213&amp;Input_Transaksi!G213 &amp;" "&amp;Input_Transaksi!H213,"")</f>
        <v/>
      </c>
      <c r="F216" s="616">
        <f>IF(Input_Transaksi!R213=$D$8,Input_Transaksi!T213,0)</f>
        <v>0</v>
      </c>
      <c r="G216" s="616">
        <f>IF(Input_Transaksi!Y213=$D$8,Input_Transaksi!AA213,0)</f>
        <v>0</v>
      </c>
      <c r="H216" s="617">
        <f t="shared" si="4"/>
        <v>0</v>
      </c>
      <c r="I216" s="61"/>
      <c r="K216" s="531"/>
      <c r="L216" s="429"/>
    </row>
    <row r="217" spans="2:12" customFormat="1" hidden="1" x14ac:dyDescent="0.2">
      <c r="B217" s="65"/>
      <c r="C217" s="599" t="str">
        <f>IF(F217+G217&gt;0,Input_Transaksi!C214,"")</f>
        <v/>
      </c>
      <c r="D217" s="600" t="str">
        <f>IF(F217+G217&gt;0,Input_Transaksi!D214,"")</f>
        <v/>
      </c>
      <c r="E217" s="1096" t="str">
        <f>IF(F217+G217&gt;0,Input_Transaksi!F214&amp;Input_Transaksi!G214 &amp;" "&amp;Input_Transaksi!H214,"")</f>
        <v/>
      </c>
      <c r="F217" s="616">
        <f>IF(Input_Transaksi!R214=$D$8,Input_Transaksi!T214,0)</f>
        <v>0</v>
      </c>
      <c r="G217" s="616">
        <f>IF(Input_Transaksi!Y214=$D$8,Input_Transaksi!AA214,0)</f>
        <v>0</v>
      </c>
      <c r="H217" s="617">
        <f t="shared" si="4"/>
        <v>0</v>
      </c>
      <c r="I217" s="61"/>
      <c r="K217" s="531"/>
      <c r="L217" s="429"/>
    </row>
    <row r="218" spans="2:12" customFormat="1" hidden="1" x14ac:dyDescent="0.2">
      <c r="B218" s="65"/>
      <c r="C218" s="599" t="str">
        <f>IF(F218+G218&gt;0,Input_Transaksi!C215,"")</f>
        <v/>
      </c>
      <c r="D218" s="600" t="str">
        <f>IF(F218+G218&gt;0,Input_Transaksi!D215,"")</f>
        <v/>
      </c>
      <c r="E218" s="1096" t="str">
        <f>IF(F218+G218&gt;0,Input_Transaksi!F215&amp;Input_Transaksi!G215 &amp;" "&amp;Input_Transaksi!H215,"")</f>
        <v/>
      </c>
      <c r="F218" s="616">
        <f>IF(Input_Transaksi!R215=$D$8,Input_Transaksi!T215,0)</f>
        <v>0</v>
      </c>
      <c r="G218" s="616">
        <f>IF(Input_Transaksi!Y215=$D$8,Input_Transaksi!AA215,0)</f>
        <v>0</v>
      </c>
      <c r="H218" s="617">
        <f t="shared" si="4"/>
        <v>0</v>
      </c>
      <c r="I218" s="61"/>
      <c r="K218" s="531"/>
      <c r="L218" s="429"/>
    </row>
    <row r="219" spans="2:12" customFormat="1" hidden="1" x14ac:dyDescent="0.2">
      <c r="B219" s="65"/>
      <c r="C219" s="599" t="str">
        <f>IF(F219+G219&gt;0,Input_Transaksi!C216,"")</f>
        <v/>
      </c>
      <c r="D219" s="600" t="str">
        <f>IF(F219+G219&gt;0,Input_Transaksi!D216,"")</f>
        <v/>
      </c>
      <c r="E219" s="1096" t="str">
        <f>IF(F219+G219&gt;0,Input_Transaksi!F216&amp;Input_Transaksi!G216 &amp;" "&amp;Input_Transaksi!H216,"")</f>
        <v/>
      </c>
      <c r="F219" s="616">
        <f>IF(Input_Transaksi!R216=$D$8,Input_Transaksi!T216,0)</f>
        <v>0</v>
      </c>
      <c r="G219" s="616">
        <f>IF(Input_Transaksi!Y216=$D$8,Input_Transaksi!AA216,0)</f>
        <v>0</v>
      </c>
      <c r="H219" s="617">
        <f t="shared" si="4"/>
        <v>0</v>
      </c>
      <c r="I219" s="61"/>
      <c r="K219" s="531"/>
      <c r="L219" s="429"/>
    </row>
    <row r="220" spans="2:12" customFormat="1" hidden="1" x14ac:dyDescent="0.2">
      <c r="B220" s="65"/>
      <c r="C220" s="599" t="str">
        <f>IF(F220+G220&gt;0,Input_Transaksi!C217,"")</f>
        <v/>
      </c>
      <c r="D220" s="600" t="str">
        <f>IF(F220+G220&gt;0,Input_Transaksi!D217,"")</f>
        <v/>
      </c>
      <c r="E220" s="1096" t="str">
        <f>IF(F220+G220&gt;0,Input_Transaksi!F217&amp;Input_Transaksi!G217 &amp;" "&amp;Input_Transaksi!H217,"")</f>
        <v/>
      </c>
      <c r="F220" s="616">
        <f>IF(Input_Transaksi!R217=$D$8,Input_Transaksi!T217,0)</f>
        <v>0</v>
      </c>
      <c r="G220" s="616">
        <f>IF(Input_Transaksi!Y217=$D$8,Input_Transaksi!AA217,0)</f>
        <v>0</v>
      </c>
      <c r="H220" s="617">
        <f t="shared" si="4"/>
        <v>0</v>
      </c>
      <c r="I220" s="61"/>
      <c r="K220" s="531"/>
      <c r="L220" s="429"/>
    </row>
    <row r="221" spans="2:12" customFormat="1" hidden="1" x14ac:dyDescent="0.2">
      <c r="B221" s="65"/>
      <c r="C221" s="599" t="str">
        <f>IF(F221+G221&gt;0,Input_Transaksi!C218,"")</f>
        <v/>
      </c>
      <c r="D221" s="600" t="str">
        <f>IF(F221+G221&gt;0,Input_Transaksi!D218,"")</f>
        <v/>
      </c>
      <c r="E221" s="1096" t="str">
        <f>IF(F221+G221&gt;0,Input_Transaksi!F218&amp;Input_Transaksi!G218 &amp;" "&amp;Input_Transaksi!H218,"")</f>
        <v/>
      </c>
      <c r="F221" s="616">
        <f>IF(Input_Transaksi!R218=$D$8,Input_Transaksi!T218,0)</f>
        <v>0</v>
      </c>
      <c r="G221" s="616">
        <f>IF(Input_Transaksi!Y218=$D$8,Input_Transaksi!AA218,0)</f>
        <v>0</v>
      </c>
      <c r="H221" s="617">
        <f t="shared" si="4"/>
        <v>0</v>
      </c>
      <c r="I221" s="61"/>
      <c r="K221" s="531"/>
      <c r="L221" s="429"/>
    </row>
    <row r="222" spans="2:12" customFormat="1" hidden="1" x14ac:dyDescent="0.2">
      <c r="B222" s="65"/>
      <c r="C222" s="599" t="str">
        <f>IF(F222+G222&gt;0,Input_Transaksi!C219,"")</f>
        <v/>
      </c>
      <c r="D222" s="600" t="str">
        <f>IF(F222+G222&gt;0,Input_Transaksi!D219,"")</f>
        <v/>
      </c>
      <c r="E222" s="1096" t="str">
        <f>IF(F222+G222&gt;0,Input_Transaksi!F219&amp;Input_Transaksi!G219 &amp;" "&amp;Input_Transaksi!H219,"")</f>
        <v/>
      </c>
      <c r="F222" s="616">
        <f>IF(Input_Transaksi!R219=$D$8,Input_Transaksi!T219,0)</f>
        <v>0</v>
      </c>
      <c r="G222" s="616">
        <f>IF(Input_Transaksi!Y219=$D$8,Input_Transaksi!AA219,0)</f>
        <v>0</v>
      </c>
      <c r="H222" s="617">
        <f t="shared" si="4"/>
        <v>0</v>
      </c>
      <c r="I222" s="61"/>
      <c r="K222" s="531"/>
      <c r="L222" s="429"/>
    </row>
    <row r="223" spans="2:12" customFormat="1" hidden="1" x14ac:dyDescent="0.2">
      <c r="B223" s="65"/>
      <c r="C223" s="599" t="str">
        <f>IF(F223+G223&gt;0,Input_Transaksi!C220,"")</f>
        <v/>
      </c>
      <c r="D223" s="600" t="str">
        <f>IF(F223+G223&gt;0,Input_Transaksi!D220,"")</f>
        <v/>
      </c>
      <c r="E223" s="1096" t="str">
        <f>IF(F223+G223&gt;0,Input_Transaksi!F220&amp;Input_Transaksi!G220 &amp;" "&amp;Input_Transaksi!H220,"")</f>
        <v/>
      </c>
      <c r="F223" s="616">
        <f>IF(Input_Transaksi!R220=$D$8,Input_Transaksi!T220,0)</f>
        <v>0</v>
      </c>
      <c r="G223" s="616">
        <f>IF(Input_Transaksi!Y220=$D$8,Input_Transaksi!AA220,0)</f>
        <v>0</v>
      </c>
      <c r="H223" s="617">
        <f t="shared" si="4"/>
        <v>0</v>
      </c>
      <c r="I223" s="61"/>
      <c r="K223" s="531"/>
      <c r="L223" s="429"/>
    </row>
    <row r="224" spans="2:12" customFormat="1" hidden="1" x14ac:dyDescent="0.2">
      <c r="B224" s="65"/>
      <c r="C224" s="599" t="str">
        <f>IF(F224+G224&gt;0,Input_Transaksi!C221,"")</f>
        <v/>
      </c>
      <c r="D224" s="600" t="str">
        <f>IF(F224+G224&gt;0,Input_Transaksi!D221,"")</f>
        <v/>
      </c>
      <c r="E224" s="1096" t="str">
        <f>IF(F224+G224&gt;0,Input_Transaksi!F221&amp;Input_Transaksi!G221 &amp;" "&amp;Input_Transaksi!H221,"")</f>
        <v/>
      </c>
      <c r="F224" s="616">
        <f>IF(Input_Transaksi!R221=$D$8,Input_Transaksi!T221,0)</f>
        <v>0</v>
      </c>
      <c r="G224" s="616">
        <f>IF(Input_Transaksi!Y221=$D$8,Input_Transaksi!AA221,0)</f>
        <v>0</v>
      </c>
      <c r="H224" s="617">
        <f t="shared" si="4"/>
        <v>0</v>
      </c>
      <c r="I224" s="61"/>
      <c r="K224" s="531"/>
      <c r="L224" s="429"/>
    </row>
    <row r="225" spans="2:12" customFormat="1" hidden="1" x14ac:dyDescent="0.2">
      <c r="B225" s="65"/>
      <c r="C225" s="599" t="str">
        <f>IF(F225+G225&gt;0,Input_Transaksi!C222,"")</f>
        <v/>
      </c>
      <c r="D225" s="600" t="str">
        <f>IF(F225+G225&gt;0,Input_Transaksi!D222,"")</f>
        <v/>
      </c>
      <c r="E225" s="1096" t="str">
        <f>IF(F225+G225&gt;0,Input_Transaksi!F222&amp;Input_Transaksi!G222 &amp;" "&amp;Input_Transaksi!H222,"")</f>
        <v/>
      </c>
      <c r="F225" s="616">
        <f>IF(Input_Transaksi!R222=$D$8,Input_Transaksi!T222,0)</f>
        <v>0</v>
      </c>
      <c r="G225" s="616">
        <f>IF(Input_Transaksi!Y222=$D$8,Input_Transaksi!AA222,0)</f>
        <v>0</v>
      </c>
      <c r="H225" s="617">
        <f t="shared" si="4"/>
        <v>0</v>
      </c>
      <c r="I225" s="61"/>
      <c r="K225" s="531"/>
      <c r="L225" s="429"/>
    </row>
    <row r="226" spans="2:12" customFormat="1" hidden="1" x14ac:dyDescent="0.2">
      <c r="B226" s="65"/>
      <c r="C226" s="599" t="str">
        <f>IF(F226+G226&gt;0,Input_Transaksi!C223,"")</f>
        <v/>
      </c>
      <c r="D226" s="600" t="str">
        <f>IF(F226+G226&gt;0,Input_Transaksi!D223,"")</f>
        <v/>
      </c>
      <c r="E226" s="1096" t="str">
        <f>IF(F226+G226&gt;0,Input_Transaksi!F223&amp;Input_Transaksi!G223 &amp;" "&amp;Input_Transaksi!H223,"")</f>
        <v/>
      </c>
      <c r="F226" s="616">
        <f>IF(Input_Transaksi!R223=$D$8,Input_Transaksi!T223,0)</f>
        <v>0</v>
      </c>
      <c r="G226" s="616">
        <f>IF(Input_Transaksi!Y223=$D$8,Input_Transaksi!AA223,0)</f>
        <v>0</v>
      </c>
      <c r="H226" s="617">
        <f t="shared" si="4"/>
        <v>0</v>
      </c>
      <c r="I226" s="61"/>
      <c r="K226" s="531"/>
      <c r="L226" s="429"/>
    </row>
    <row r="227" spans="2:12" customFormat="1" hidden="1" x14ac:dyDescent="0.2">
      <c r="B227" s="65"/>
      <c r="C227" s="599" t="str">
        <f>IF(F227+G227&gt;0,Input_Transaksi!C224,"")</f>
        <v/>
      </c>
      <c r="D227" s="600" t="str">
        <f>IF(F227+G227&gt;0,Input_Transaksi!D224,"")</f>
        <v/>
      </c>
      <c r="E227" s="1096" t="str">
        <f>IF(F227+G227&gt;0,Input_Transaksi!F224&amp;Input_Transaksi!G224 &amp;" "&amp;Input_Transaksi!H224,"")</f>
        <v/>
      </c>
      <c r="F227" s="616">
        <f>IF(Input_Transaksi!R224=$D$8,Input_Transaksi!T224,0)</f>
        <v>0</v>
      </c>
      <c r="G227" s="616">
        <f>IF(Input_Transaksi!Y224=$D$8,Input_Transaksi!AA224,0)</f>
        <v>0</v>
      </c>
      <c r="H227" s="617">
        <f t="shared" si="4"/>
        <v>0</v>
      </c>
      <c r="I227" s="61"/>
      <c r="K227" s="531"/>
      <c r="L227" s="429"/>
    </row>
    <row r="228" spans="2:12" customFormat="1" hidden="1" x14ac:dyDescent="0.2">
      <c r="B228" s="65"/>
      <c r="C228" s="599" t="str">
        <f>IF(F228+G228&gt;0,Input_Transaksi!C225,"")</f>
        <v/>
      </c>
      <c r="D228" s="600" t="str">
        <f>IF(F228+G228&gt;0,Input_Transaksi!D225,"")</f>
        <v/>
      </c>
      <c r="E228" s="1096" t="str">
        <f>IF(F228+G228&gt;0,Input_Transaksi!F225&amp;Input_Transaksi!G225 &amp;" "&amp;Input_Transaksi!H225,"")</f>
        <v/>
      </c>
      <c r="F228" s="616">
        <f>IF(Input_Transaksi!R225=$D$8,Input_Transaksi!T225,0)</f>
        <v>0</v>
      </c>
      <c r="G228" s="616">
        <f>IF(Input_Transaksi!Y225=$D$8,Input_Transaksi!AA225,0)</f>
        <v>0</v>
      </c>
      <c r="H228" s="617">
        <f t="shared" si="4"/>
        <v>0</v>
      </c>
      <c r="I228" s="61"/>
      <c r="K228" s="531"/>
      <c r="L228" s="429"/>
    </row>
    <row r="229" spans="2:12" customFormat="1" hidden="1" x14ac:dyDescent="0.2">
      <c r="B229" s="65"/>
      <c r="C229" s="599" t="str">
        <f>IF(F229+G229&gt;0,Input_Transaksi!C226,"")</f>
        <v/>
      </c>
      <c r="D229" s="600" t="str">
        <f>IF(F229+G229&gt;0,Input_Transaksi!D226,"")</f>
        <v/>
      </c>
      <c r="E229" s="1096" t="str">
        <f>IF(F229+G229&gt;0,Input_Transaksi!F226&amp;Input_Transaksi!G226 &amp;" "&amp;Input_Transaksi!H226,"")</f>
        <v/>
      </c>
      <c r="F229" s="616">
        <f>IF(Input_Transaksi!R226=$D$8,Input_Transaksi!T226,0)</f>
        <v>0</v>
      </c>
      <c r="G229" s="616">
        <f>IF(Input_Transaksi!Y226=$D$8,Input_Transaksi!AA226,0)</f>
        <v>0</v>
      </c>
      <c r="H229" s="617">
        <f t="shared" si="4"/>
        <v>0</v>
      </c>
      <c r="I229" s="61"/>
      <c r="K229" s="531"/>
      <c r="L229" s="429"/>
    </row>
    <row r="230" spans="2:12" customFormat="1" hidden="1" x14ac:dyDescent="0.2">
      <c r="B230" s="65"/>
      <c r="C230" s="599" t="str">
        <f>IF(F230+G230&gt;0,Input_Transaksi!C227,"")</f>
        <v/>
      </c>
      <c r="D230" s="600" t="str">
        <f>IF(F230+G230&gt;0,Input_Transaksi!D227,"")</f>
        <v/>
      </c>
      <c r="E230" s="1096" t="str">
        <f>IF(F230+G230&gt;0,Input_Transaksi!F227&amp;Input_Transaksi!G227 &amp;" "&amp;Input_Transaksi!H227,"")</f>
        <v/>
      </c>
      <c r="F230" s="616">
        <f>IF(Input_Transaksi!R227=$D$8,Input_Transaksi!T227,0)</f>
        <v>0</v>
      </c>
      <c r="G230" s="616">
        <f>IF(Input_Transaksi!Y227=$D$8,Input_Transaksi!AA227,0)</f>
        <v>0</v>
      </c>
      <c r="H230" s="617">
        <f t="shared" si="4"/>
        <v>0</v>
      </c>
      <c r="I230" s="61"/>
      <c r="K230" s="531"/>
      <c r="L230" s="429"/>
    </row>
    <row r="231" spans="2:12" customFormat="1" hidden="1" x14ac:dyDescent="0.2">
      <c r="B231" s="65"/>
      <c r="C231" s="599" t="str">
        <f>IF(F231+G231&gt;0,Input_Transaksi!C228,"")</f>
        <v/>
      </c>
      <c r="D231" s="600" t="str">
        <f>IF(F231+G231&gt;0,Input_Transaksi!D228,"")</f>
        <v/>
      </c>
      <c r="E231" s="1096" t="str">
        <f>IF(F231+G231&gt;0,Input_Transaksi!F228&amp;Input_Transaksi!G228 &amp;" "&amp;Input_Transaksi!H228,"")</f>
        <v/>
      </c>
      <c r="F231" s="616">
        <f>IF(Input_Transaksi!R228=$D$8,Input_Transaksi!T228,0)</f>
        <v>0</v>
      </c>
      <c r="G231" s="616">
        <f>IF(Input_Transaksi!Y228=$D$8,Input_Transaksi!AA228,0)</f>
        <v>0</v>
      </c>
      <c r="H231" s="617">
        <f t="shared" si="4"/>
        <v>0</v>
      </c>
      <c r="I231" s="61"/>
      <c r="K231" s="531"/>
      <c r="L231" s="429"/>
    </row>
    <row r="232" spans="2:12" customFormat="1" hidden="1" x14ac:dyDescent="0.2">
      <c r="B232" s="65"/>
      <c r="C232" s="599" t="str">
        <f>IF(F232+G232&gt;0,Input_Transaksi!C229,"")</f>
        <v/>
      </c>
      <c r="D232" s="600" t="str">
        <f>IF(F232+G232&gt;0,Input_Transaksi!D229,"")</f>
        <v/>
      </c>
      <c r="E232" s="1096" t="str">
        <f>IF(F232+G232&gt;0,Input_Transaksi!F229&amp;Input_Transaksi!G229 &amp;" "&amp;Input_Transaksi!H229,"")</f>
        <v/>
      </c>
      <c r="F232" s="616">
        <f>IF(Input_Transaksi!R229=$D$8,Input_Transaksi!T229,0)</f>
        <v>0</v>
      </c>
      <c r="G232" s="616">
        <f>IF(Input_Transaksi!Y229=$D$8,Input_Transaksi!AA229,0)</f>
        <v>0</v>
      </c>
      <c r="H232" s="617">
        <f t="shared" si="4"/>
        <v>0</v>
      </c>
      <c r="I232" s="61"/>
      <c r="K232" s="531"/>
      <c r="L232" s="429"/>
    </row>
    <row r="233" spans="2:12" customFormat="1" hidden="1" x14ac:dyDescent="0.2">
      <c r="B233" s="65"/>
      <c r="C233" s="599" t="str">
        <f>IF(F233+G233&gt;0,Input_Transaksi!C230,"")</f>
        <v/>
      </c>
      <c r="D233" s="600" t="str">
        <f>IF(F233+G233&gt;0,Input_Transaksi!D230,"")</f>
        <v/>
      </c>
      <c r="E233" s="1096" t="str">
        <f>IF(F233+G233&gt;0,Input_Transaksi!F230&amp;Input_Transaksi!G230 &amp;" "&amp;Input_Transaksi!H230,"")</f>
        <v/>
      </c>
      <c r="F233" s="616">
        <f>IF(Input_Transaksi!R230=$D$8,Input_Transaksi!T230,0)</f>
        <v>0</v>
      </c>
      <c r="G233" s="616">
        <f>IF(Input_Transaksi!Y230=$D$8,Input_Transaksi!AA230,0)</f>
        <v>0</v>
      </c>
      <c r="H233" s="617">
        <f t="shared" si="4"/>
        <v>0</v>
      </c>
      <c r="I233" s="61"/>
      <c r="K233" s="531"/>
      <c r="L233" s="429"/>
    </row>
    <row r="234" spans="2:12" customFormat="1" hidden="1" x14ac:dyDescent="0.2">
      <c r="B234" s="65"/>
      <c r="C234" s="599" t="str">
        <f>IF(F234+G234&gt;0,Input_Transaksi!C231,"")</f>
        <v/>
      </c>
      <c r="D234" s="600" t="str">
        <f>IF(F234+G234&gt;0,Input_Transaksi!D231,"")</f>
        <v/>
      </c>
      <c r="E234" s="1096" t="str">
        <f>IF(F234+G234&gt;0,Input_Transaksi!F231&amp;Input_Transaksi!G231 &amp;" "&amp;Input_Transaksi!H231,"")</f>
        <v/>
      </c>
      <c r="F234" s="616">
        <f>IF(Input_Transaksi!R231=$D$8,Input_Transaksi!T231,0)</f>
        <v>0</v>
      </c>
      <c r="G234" s="616">
        <f>IF(Input_Transaksi!Y231=$D$8,Input_Transaksi!AA231,0)</f>
        <v>0</v>
      </c>
      <c r="H234" s="617">
        <f t="shared" si="4"/>
        <v>0</v>
      </c>
      <c r="I234" s="61"/>
      <c r="K234" s="531"/>
      <c r="L234" s="429"/>
    </row>
    <row r="235" spans="2:12" customFormat="1" hidden="1" x14ac:dyDescent="0.2">
      <c r="B235" s="65"/>
      <c r="C235" s="599" t="str">
        <f>IF(F235+G235&gt;0,Input_Transaksi!C232,"")</f>
        <v/>
      </c>
      <c r="D235" s="600" t="str">
        <f>IF(F235+G235&gt;0,Input_Transaksi!D232,"")</f>
        <v/>
      </c>
      <c r="E235" s="1096" t="str">
        <f>IF(F235+G235&gt;0,Input_Transaksi!F232&amp;Input_Transaksi!G232 &amp;" "&amp;Input_Transaksi!H232,"")</f>
        <v/>
      </c>
      <c r="F235" s="616">
        <f>IF(Input_Transaksi!R232=$D$8,Input_Transaksi!T232,0)</f>
        <v>0</v>
      </c>
      <c r="G235" s="616">
        <f>IF(Input_Transaksi!Y232=$D$8,Input_Transaksi!AA232,0)</f>
        <v>0</v>
      </c>
      <c r="H235" s="617">
        <f t="shared" si="4"/>
        <v>0</v>
      </c>
      <c r="I235" s="61"/>
      <c r="K235" s="531"/>
      <c r="L235" s="429"/>
    </row>
    <row r="236" spans="2:12" customFormat="1" hidden="1" x14ac:dyDescent="0.2">
      <c r="B236" s="65"/>
      <c r="C236" s="599" t="str">
        <f>IF(F236+G236&gt;0,Input_Transaksi!C233,"")</f>
        <v/>
      </c>
      <c r="D236" s="600" t="str">
        <f>IF(F236+G236&gt;0,Input_Transaksi!D233,"")</f>
        <v/>
      </c>
      <c r="E236" s="1096" t="str">
        <f>IF(F236+G236&gt;0,Input_Transaksi!F233&amp;Input_Transaksi!G233 &amp;" "&amp;Input_Transaksi!H233,"")</f>
        <v/>
      </c>
      <c r="F236" s="616">
        <f>IF(Input_Transaksi!R233=$D$8,Input_Transaksi!T233,0)</f>
        <v>0</v>
      </c>
      <c r="G236" s="616">
        <f>IF(Input_Transaksi!Y233=$D$8,Input_Transaksi!AA233,0)</f>
        <v>0</v>
      </c>
      <c r="H236" s="617">
        <f t="shared" si="4"/>
        <v>0</v>
      </c>
      <c r="I236" s="61"/>
      <c r="K236" s="531"/>
      <c r="L236" s="429"/>
    </row>
    <row r="237" spans="2:12" customFormat="1" hidden="1" x14ac:dyDescent="0.2">
      <c r="B237" s="65"/>
      <c r="C237" s="599" t="str">
        <f>IF(F237+G237&gt;0,Input_Transaksi!C234,"")</f>
        <v/>
      </c>
      <c r="D237" s="600" t="str">
        <f>IF(F237+G237&gt;0,Input_Transaksi!D234,"")</f>
        <v/>
      </c>
      <c r="E237" s="1096" t="str">
        <f>IF(F237+G237&gt;0,Input_Transaksi!F234&amp;Input_Transaksi!G234 &amp;" "&amp;Input_Transaksi!H234,"")</f>
        <v/>
      </c>
      <c r="F237" s="616">
        <f>IF(Input_Transaksi!R234=$D$8,Input_Transaksi!T234,0)</f>
        <v>0</v>
      </c>
      <c r="G237" s="616">
        <f>IF(Input_Transaksi!Y234=$D$8,Input_Transaksi!AA234,0)</f>
        <v>0</v>
      </c>
      <c r="H237" s="617">
        <f t="shared" si="4"/>
        <v>0</v>
      </c>
      <c r="I237" s="61"/>
      <c r="K237" s="531"/>
      <c r="L237" s="429"/>
    </row>
    <row r="238" spans="2:12" customFormat="1" hidden="1" x14ac:dyDescent="0.2">
      <c r="B238" s="65"/>
      <c r="C238" s="599" t="str">
        <f>IF(F238+G238&gt;0,Input_Transaksi!C235,"")</f>
        <v/>
      </c>
      <c r="D238" s="600" t="str">
        <f>IF(F238+G238&gt;0,Input_Transaksi!D235,"")</f>
        <v/>
      </c>
      <c r="E238" s="1096" t="str">
        <f>IF(F238+G238&gt;0,Input_Transaksi!F235&amp;Input_Transaksi!G235 &amp;" "&amp;Input_Transaksi!H235,"")</f>
        <v/>
      </c>
      <c r="F238" s="616">
        <f>IF(Input_Transaksi!R235=$D$8,Input_Transaksi!T235,0)</f>
        <v>0</v>
      </c>
      <c r="G238" s="616">
        <f>IF(Input_Transaksi!Y235=$D$8,Input_Transaksi!AA235,0)</f>
        <v>0</v>
      </c>
      <c r="H238" s="617">
        <f t="shared" si="4"/>
        <v>0</v>
      </c>
      <c r="I238" s="61"/>
      <c r="K238" s="531"/>
      <c r="L238" s="429"/>
    </row>
    <row r="239" spans="2:12" customFormat="1" hidden="1" x14ac:dyDescent="0.2">
      <c r="B239" s="65"/>
      <c r="C239" s="599" t="str">
        <f>IF(F239+G239&gt;0,Input_Transaksi!C236,"")</f>
        <v/>
      </c>
      <c r="D239" s="600" t="str">
        <f>IF(F239+G239&gt;0,Input_Transaksi!D236,"")</f>
        <v/>
      </c>
      <c r="E239" s="1096" t="str">
        <f>IF(F239+G239&gt;0,Input_Transaksi!F236&amp;Input_Transaksi!G236 &amp;" "&amp;Input_Transaksi!H236,"")</f>
        <v/>
      </c>
      <c r="F239" s="616">
        <f>IF(Input_Transaksi!R236=$D$8,Input_Transaksi!T236,0)</f>
        <v>0</v>
      </c>
      <c r="G239" s="616">
        <f>IF(Input_Transaksi!Y236=$D$8,Input_Transaksi!AA236,0)</f>
        <v>0</v>
      </c>
      <c r="H239" s="617">
        <f t="shared" si="4"/>
        <v>0</v>
      </c>
      <c r="I239" s="61"/>
      <c r="K239" s="531"/>
      <c r="L239" s="429"/>
    </row>
    <row r="240" spans="2:12" customFormat="1" hidden="1" x14ac:dyDescent="0.2">
      <c r="B240" s="65"/>
      <c r="C240" s="599" t="str">
        <f>IF(F240+G240&gt;0,Input_Transaksi!C237,"")</f>
        <v/>
      </c>
      <c r="D240" s="600" t="str">
        <f>IF(F240+G240&gt;0,Input_Transaksi!D237,"")</f>
        <v/>
      </c>
      <c r="E240" s="1096" t="str">
        <f>IF(F240+G240&gt;0,Input_Transaksi!F237&amp;Input_Transaksi!G237 &amp;" "&amp;Input_Transaksi!H237,"")</f>
        <v/>
      </c>
      <c r="F240" s="616">
        <f>IF(Input_Transaksi!R237=$D$8,Input_Transaksi!T237,0)</f>
        <v>0</v>
      </c>
      <c r="G240" s="616">
        <f>IF(Input_Transaksi!Y237=$D$8,Input_Transaksi!AA237,0)</f>
        <v>0</v>
      </c>
      <c r="H240" s="617">
        <f t="shared" si="4"/>
        <v>0</v>
      </c>
      <c r="I240" s="61"/>
      <c r="K240" s="531"/>
      <c r="L240" s="429"/>
    </row>
    <row r="241" spans="2:12" customFormat="1" hidden="1" x14ac:dyDescent="0.2">
      <c r="B241" s="65"/>
      <c r="C241" s="599" t="str">
        <f>IF(F241+G241&gt;0,Input_Transaksi!C238,"")</f>
        <v/>
      </c>
      <c r="D241" s="600" t="str">
        <f>IF(F241+G241&gt;0,Input_Transaksi!D238,"")</f>
        <v/>
      </c>
      <c r="E241" s="1096" t="str">
        <f>IF(F241+G241&gt;0,Input_Transaksi!F238&amp;Input_Transaksi!G238 &amp;" "&amp;Input_Transaksi!H238,"")</f>
        <v/>
      </c>
      <c r="F241" s="616">
        <f>IF(Input_Transaksi!R238=$D$8,Input_Transaksi!T238,0)</f>
        <v>0</v>
      </c>
      <c r="G241" s="616">
        <f>IF(Input_Transaksi!Y238=$D$8,Input_Transaksi!AA238,0)</f>
        <v>0</v>
      </c>
      <c r="H241" s="617">
        <f t="shared" si="4"/>
        <v>0</v>
      </c>
      <c r="I241" s="61"/>
      <c r="K241" s="531"/>
      <c r="L241" s="429"/>
    </row>
    <row r="242" spans="2:12" customFormat="1" hidden="1" x14ac:dyDescent="0.2">
      <c r="B242" s="65"/>
      <c r="C242" s="599" t="str">
        <f>IF(F242+G242&gt;0,Input_Transaksi!C239,"")</f>
        <v/>
      </c>
      <c r="D242" s="600" t="str">
        <f>IF(F242+G242&gt;0,Input_Transaksi!D239,"")</f>
        <v/>
      </c>
      <c r="E242" s="1096" t="str">
        <f>IF(F242+G242&gt;0,Input_Transaksi!F239&amp;Input_Transaksi!G239 &amp;" "&amp;Input_Transaksi!H239,"")</f>
        <v/>
      </c>
      <c r="F242" s="616">
        <f>IF(Input_Transaksi!R239=$D$8,Input_Transaksi!T239,0)</f>
        <v>0</v>
      </c>
      <c r="G242" s="616">
        <f>IF(Input_Transaksi!Y239=$D$8,Input_Transaksi!AA239,0)</f>
        <v>0</v>
      </c>
      <c r="H242" s="617">
        <f t="shared" si="4"/>
        <v>0</v>
      </c>
      <c r="I242" s="61"/>
      <c r="K242" s="531"/>
      <c r="L242" s="429"/>
    </row>
    <row r="243" spans="2:12" customFormat="1" hidden="1" x14ac:dyDescent="0.2">
      <c r="B243" s="65"/>
      <c r="C243" s="599" t="str">
        <f>IF(F243+G243&gt;0,Input_Transaksi!C240,"")</f>
        <v/>
      </c>
      <c r="D243" s="600" t="str">
        <f>IF(F243+G243&gt;0,Input_Transaksi!D240,"")</f>
        <v/>
      </c>
      <c r="E243" s="1096" t="str">
        <f>IF(F243+G243&gt;0,Input_Transaksi!F240&amp;Input_Transaksi!G240 &amp;" "&amp;Input_Transaksi!H240,"")</f>
        <v/>
      </c>
      <c r="F243" s="616">
        <f>IF(Input_Transaksi!R240=$D$8,Input_Transaksi!T240,0)</f>
        <v>0</v>
      </c>
      <c r="G243" s="616">
        <f>IF(Input_Transaksi!Y240=$D$8,Input_Transaksi!AA240,0)</f>
        <v>0</v>
      </c>
      <c r="H243" s="617">
        <f t="shared" si="4"/>
        <v>0</v>
      </c>
      <c r="I243" s="61"/>
      <c r="K243" s="531"/>
      <c r="L243" s="429"/>
    </row>
    <row r="244" spans="2:12" customFormat="1" hidden="1" x14ac:dyDescent="0.2">
      <c r="B244" s="65"/>
      <c r="C244" s="599" t="str">
        <f>IF(F244+G244&gt;0,Input_Transaksi!C241,"")</f>
        <v/>
      </c>
      <c r="D244" s="600" t="str">
        <f>IF(F244+G244&gt;0,Input_Transaksi!D241,"")</f>
        <v/>
      </c>
      <c r="E244" s="1096" t="str">
        <f>IF(F244+G244&gt;0,Input_Transaksi!F241&amp;Input_Transaksi!G241 &amp;" "&amp;Input_Transaksi!H241,"")</f>
        <v/>
      </c>
      <c r="F244" s="616">
        <f>IF(Input_Transaksi!R241=$D$8,Input_Transaksi!T241,0)</f>
        <v>0</v>
      </c>
      <c r="G244" s="616">
        <f>IF(Input_Transaksi!Y241=$D$8,Input_Transaksi!AA241,0)</f>
        <v>0</v>
      </c>
      <c r="H244" s="617">
        <f t="shared" si="4"/>
        <v>0</v>
      </c>
      <c r="I244" s="61"/>
      <c r="K244" s="531"/>
      <c r="L244" s="429"/>
    </row>
    <row r="245" spans="2:12" customFormat="1" hidden="1" x14ac:dyDescent="0.2">
      <c r="B245" s="65"/>
      <c r="C245" s="599" t="str">
        <f>IF(F245+G245&gt;0,Input_Transaksi!C242,"")</f>
        <v/>
      </c>
      <c r="D245" s="600" t="str">
        <f>IF(F245+G245&gt;0,Input_Transaksi!D242,"")</f>
        <v/>
      </c>
      <c r="E245" s="1096" t="str">
        <f>IF(F245+G245&gt;0,Input_Transaksi!F242&amp;Input_Transaksi!G242 &amp;" "&amp;Input_Transaksi!H242,"")</f>
        <v/>
      </c>
      <c r="F245" s="616">
        <f>IF(Input_Transaksi!R242=$D$8,Input_Transaksi!T242,0)</f>
        <v>0</v>
      </c>
      <c r="G245" s="616">
        <f>IF(Input_Transaksi!Y242=$D$8,Input_Transaksi!AA242,0)</f>
        <v>0</v>
      </c>
      <c r="H245" s="617">
        <f t="shared" si="4"/>
        <v>0</v>
      </c>
      <c r="I245" s="61"/>
      <c r="K245" s="531"/>
      <c r="L245" s="429"/>
    </row>
    <row r="246" spans="2:12" customFormat="1" hidden="1" x14ac:dyDescent="0.2">
      <c r="B246" s="65"/>
      <c r="C246" s="599" t="str">
        <f>IF(F246+G246&gt;0,Input_Transaksi!C243,"")</f>
        <v/>
      </c>
      <c r="D246" s="600" t="str">
        <f>IF(F246+G246&gt;0,Input_Transaksi!D243,"")</f>
        <v/>
      </c>
      <c r="E246" s="1096" t="str">
        <f>IF(F246+G246&gt;0,Input_Transaksi!F243&amp;Input_Transaksi!G243 &amp;" "&amp;Input_Transaksi!H243,"")</f>
        <v/>
      </c>
      <c r="F246" s="616">
        <f>IF(Input_Transaksi!R243=$D$8,Input_Transaksi!T243,0)</f>
        <v>0</v>
      </c>
      <c r="G246" s="616">
        <f>IF(Input_Transaksi!Y243=$D$8,Input_Transaksi!AA243,0)</f>
        <v>0</v>
      </c>
      <c r="H246" s="617">
        <f t="shared" si="4"/>
        <v>0</v>
      </c>
      <c r="I246" s="61"/>
      <c r="K246" s="531"/>
      <c r="L246" s="429"/>
    </row>
    <row r="247" spans="2:12" customFormat="1" hidden="1" x14ac:dyDescent="0.2">
      <c r="B247" s="65"/>
      <c r="C247" s="599" t="str">
        <f>IF(F247+G247&gt;0,Input_Transaksi!C244,"")</f>
        <v/>
      </c>
      <c r="D247" s="600" t="str">
        <f>IF(F247+G247&gt;0,Input_Transaksi!D244,"")</f>
        <v/>
      </c>
      <c r="E247" s="1096" t="str">
        <f>IF(F247+G247&gt;0,Input_Transaksi!F244&amp;Input_Transaksi!G244 &amp;" "&amp;Input_Transaksi!H244,"")</f>
        <v/>
      </c>
      <c r="F247" s="616">
        <f>IF(Input_Transaksi!R244=$D$8,Input_Transaksi!T244,0)</f>
        <v>0</v>
      </c>
      <c r="G247" s="616">
        <f>IF(Input_Transaksi!Y244=$D$8,Input_Transaksi!AA244,0)</f>
        <v>0</v>
      </c>
      <c r="H247" s="617">
        <f t="shared" si="4"/>
        <v>0</v>
      </c>
      <c r="I247" s="61"/>
      <c r="K247" s="531"/>
      <c r="L247" s="429"/>
    </row>
    <row r="248" spans="2:12" customFormat="1" hidden="1" x14ac:dyDescent="0.2">
      <c r="B248" s="65"/>
      <c r="C248" s="599" t="str">
        <f>IF(F248+G248&gt;0,Input_Transaksi!C245,"")</f>
        <v/>
      </c>
      <c r="D248" s="600" t="str">
        <f>IF(F248+G248&gt;0,Input_Transaksi!D245,"")</f>
        <v/>
      </c>
      <c r="E248" s="1096" t="str">
        <f>IF(F248+G248&gt;0,Input_Transaksi!F245&amp;Input_Transaksi!G245 &amp;" "&amp;Input_Transaksi!H245,"")</f>
        <v/>
      </c>
      <c r="F248" s="616">
        <f>IF(Input_Transaksi!R245=$D$8,Input_Transaksi!T245,0)</f>
        <v>0</v>
      </c>
      <c r="G248" s="616">
        <f>IF(Input_Transaksi!Y245=$D$8,Input_Transaksi!AA245,0)</f>
        <v>0</v>
      </c>
      <c r="H248" s="617">
        <f t="shared" si="4"/>
        <v>0</v>
      </c>
      <c r="I248" s="61"/>
      <c r="K248" s="531"/>
      <c r="L248" s="429"/>
    </row>
    <row r="249" spans="2:12" customFormat="1" hidden="1" x14ac:dyDescent="0.2">
      <c r="B249" s="65"/>
      <c r="C249" s="599" t="str">
        <f>IF(F249+G249&gt;0,Input_Transaksi!C246,"")</f>
        <v/>
      </c>
      <c r="D249" s="600" t="str">
        <f>IF(F249+G249&gt;0,Input_Transaksi!D246,"")</f>
        <v/>
      </c>
      <c r="E249" s="1096" t="str">
        <f>IF(F249+G249&gt;0,Input_Transaksi!F246&amp;Input_Transaksi!G246 &amp;" "&amp;Input_Transaksi!H246,"")</f>
        <v/>
      </c>
      <c r="F249" s="616">
        <f>IF(Input_Transaksi!R246=$D$8,Input_Transaksi!T246,0)</f>
        <v>0</v>
      </c>
      <c r="G249" s="616">
        <f>IF(Input_Transaksi!Y246=$D$8,Input_Transaksi!AA246,0)</f>
        <v>0</v>
      </c>
      <c r="H249" s="617">
        <f t="shared" si="4"/>
        <v>0</v>
      </c>
      <c r="I249" s="61"/>
      <c r="K249" s="531"/>
      <c r="L249" s="429"/>
    </row>
    <row r="250" spans="2:12" customFormat="1" hidden="1" x14ac:dyDescent="0.2">
      <c r="B250" s="65"/>
      <c r="C250" s="599" t="str">
        <f>IF(F250+G250&gt;0,Input_Transaksi!C247,"")</f>
        <v/>
      </c>
      <c r="D250" s="600" t="str">
        <f>IF(F250+G250&gt;0,Input_Transaksi!D247,"")</f>
        <v/>
      </c>
      <c r="E250" s="1096" t="str">
        <f>IF(F250+G250&gt;0,Input_Transaksi!F247&amp;Input_Transaksi!G247 &amp;" "&amp;Input_Transaksi!H247,"")</f>
        <v/>
      </c>
      <c r="F250" s="616">
        <f>IF(Input_Transaksi!R247=$D$8,Input_Transaksi!T247,0)</f>
        <v>0</v>
      </c>
      <c r="G250" s="616">
        <f>IF(Input_Transaksi!Y247=$D$8,Input_Transaksi!AA247,0)</f>
        <v>0</v>
      </c>
      <c r="H250" s="617">
        <f t="shared" si="4"/>
        <v>0</v>
      </c>
      <c r="I250" s="61"/>
      <c r="K250" s="531"/>
      <c r="L250" s="429"/>
    </row>
    <row r="251" spans="2:12" customFormat="1" hidden="1" x14ac:dyDescent="0.2">
      <c r="B251" s="65"/>
      <c r="C251" s="599" t="str">
        <f>IF(F251+G251&gt;0,Input_Transaksi!C248,"")</f>
        <v/>
      </c>
      <c r="D251" s="600" t="str">
        <f>IF(F251+G251&gt;0,Input_Transaksi!D248,"")</f>
        <v/>
      </c>
      <c r="E251" s="1096" t="str">
        <f>IF(F251+G251&gt;0,Input_Transaksi!F248&amp;Input_Transaksi!G248 &amp;" "&amp;Input_Transaksi!H248,"")</f>
        <v/>
      </c>
      <c r="F251" s="616">
        <f>IF(Input_Transaksi!R248=$D$8,Input_Transaksi!T248,0)</f>
        <v>0</v>
      </c>
      <c r="G251" s="616">
        <f>IF(Input_Transaksi!Y248=$D$8,Input_Transaksi!AA248,0)</f>
        <v>0</v>
      </c>
      <c r="H251" s="617">
        <f t="shared" si="4"/>
        <v>0</v>
      </c>
      <c r="I251" s="61"/>
      <c r="K251" s="531"/>
      <c r="L251" s="429"/>
    </row>
    <row r="252" spans="2:12" customFormat="1" hidden="1" x14ac:dyDescent="0.2">
      <c r="B252" s="65"/>
      <c r="C252" s="599" t="str">
        <f>IF(F252+G252&gt;0,Input_Transaksi!C249,"")</f>
        <v/>
      </c>
      <c r="D252" s="600" t="str">
        <f>IF(F252+G252&gt;0,Input_Transaksi!D249,"")</f>
        <v/>
      </c>
      <c r="E252" s="1096" t="str">
        <f>IF(F252+G252&gt;0,Input_Transaksi!F249&amp;Input_Transaksi!G249 &amp;" "&amp;Input_Transaksi!H249,"")</f>
        <v/>
      </c>
      <c r="F252" s="616">
        <f>IF(Input_Transaksi!R249=$D$8,Input_Transaksi!T249,0)</f>
        <v>0</v>
      </c>
      <c r="G252" s="616">
        <f>IF(Input_Transaksi!Y249=$D$8,Input_Transaksi!AA249,0)</f>
        <v>0</v>
      </c>
      <c r="H252" s="617">
        <f t="shared" si="4"/>
        <v>0</v>
      </c>
      <c r="I252" s="61"/>
      <c r="K252" s="531"/>
      <c r="L252" s="429"/>
    </row>
    <row r="253" spans="2:12" customFormat="1" hidden="1" x14ac:dyDescent="0.2">
      <c r="B253" s="65"/>
      <c r="C253" s="599" t="str">
        <f>IF(F253+G253&gt;0,Input_Transaksi!C250,"")</f>
        <v/>
      </c>
      <c r="D253" s="600" t="str">
        <f>IF(F253+G253&gt;0,Input_Transaksi!D250,"")</f>
        <v/>
      </c>
      <c r="E253" s="1096" t="str">
        <f>IF(F253+G253&gt;0,Input_Transaksi!F250&amp;Input_Transaksi!G250 &amp;" "&amp;Input_Transaksi!H250,"")</f>
        <v/>
      </c>
      <c r="F253" s="616">
        <f>IF(Input_Transaksi!R250=$D$8,Input_Transaksi!T250,0)</f>
        <v>0</v>
      </c>
      <c r="G253" s="616">
        <f>IF(Input_Transaksi!Y250=$D$8,Input_Transaksi!AA250,0)</f>
        <v>0</v>
      </c>
      <c r="H253" s="617">
        <f t="shared" si="4"/>
        <v>0</v>
      </c>
      <c r="I253" s="61"/>
      <c r="K253" s="531"/>
      <c r="L253" s="429"/>
    </row>
    <row r="254" spans="2:12" customFormat="1" hidden="1" x14ac:dyDescent="0.2">
      <c r="B254" s="65"/>
      <c r="C254" s="599" t="str">
        <f>IF(F254+G254&gt;0,Input_Transaksi!C251,"")</f>
        <v/>
      </c>
      <c r="D254" s="600" t="str">
        <f>IF(F254+G254&gt;0,Input_Transaksi!D251,"")</f>
        <v/>
      </c>
      <c r="E254" s="1096" t="str">
        <f>IF(F254+G254&gt;0,Input_Transaksi!F251&amp;Input_Transaksi!G251 &amp;" "&amp;Input_Transaksi!H251,"")</f>
        <v/>
      </c>
      <c r="F254" s="616">
        <f>IF(Input_Transaksi!R251=$D$8,Input_Transaksi!T251,0)</f>
        <v>0</v>
      </c>
      <c r="G254" s="616">
        <f>IF(Input_Transaksi!Y251=$D$8,Input_Transaksi!AA251,0)</f>
        <v>0</v>
      </c>
      <c r="H254" s="617">
        <f t="shared" si="4"/>
        <v>0</v>
      </c>
      <c r="I254" s="61"/>
      <c r="K254" s="531"/>
      <c r="L254" s="429"/>
    </row>
    <row r="255" spans="2:12" customFormat="1" hidden="1" x14ac:dyDescent="0.2">
      <c r="B255" s="65"/>
      <c r="C255" s="599" t="str">
        <f>IF(F255+G255&gt;0,Input_Transaksi!C252,"")</f>
        <v/>
      </c>
      <c r="D255" s="600" t="str">
        <f>IF(F255+G255&gt;0,Input_Transaksi!D252,"")</f>
        <v/>
      </c>
      <c r="E255" s="1096" t="str">
        <f>IF(F255+G255&gt;0,Input_Transaksi!F252&amp;Input_Transaksi!G252 &amp;" "&amp;Input_Transaksi!H252,"")</f>
        <v/>
      </c>
      <c r="F255" s="616">
        <f>IF(Input_Transaksi!R252=$D$8,Input_Transaksi!T252,0)</f>
        <v>0</v>
      </c>
      <c r="G255" s="616">
        <f>IF(Input_Transaksi!Y252=$D$8,Input_Transaksi!AA252,0)</f>
        <v>0</v>
      </c>
      <c r="H255" s="617">
        <f t="shared" si="4"/>
        <v>0</v>
      </c>
      <c r="I255" s="61"/>
      <c r="K255" s="531"/>
      <c r="L255" s="429"/>
    </row>
    <row r="256" spans="2:12" customFormat="1" hidden="1" x14ac:dyDescent="0.2">
      <c r="B256" s="65"/>
      <c r="C256" s="599" t="str">
        <f>IF(F256+G256&gt;0,Input_Transaksi!C253,"")</f>
        <v/>
      </c>
      <c r="D256" s="600" t="str">
        <f>IF(F256+G256&gt;0,Input_Transaksi!D253,"")</f>
        <v/>
      </c>
      <c r="E256" s="1096" t="str">
        <f>IF(F256+G256&gt;0,Input_Transaksi!F253&amp;Input_Transaksi!G253 &amp;" "&amp;Input_Transaksi!H253,"")</f>
        <v/>
      </c>
      <c r="F256" s="616">
        <f>IF(Input_Transaksi!R253=$D$8,Input_Transaksi!T253,0)</f>
        <v>0</v>
      </c>
      <c r="G256" s="616">
        <f>IF(Input_Transaksi!Y253=$D$8,Input_Transaksi!AA253,0)</f>
        <v>0</v>
      </c>
      <c r="H256" s="617">
        <f t="shared" si="4"/>
        <v>0</v>
      </c>
      <c r="I256" s="61"/>
      <c r="K256" s="531"/>
      <c r="L256" s="429"/>
    </row>
    <row r="257" spans="2:12" customFormat="1" hidden="1" x14ac:dyDescent="0.2">
      <c r="B257" s="65"/>
      <c r="C257" s="599" t="str">
        <f>IF(F257+G257&gt;0,Input_Transaksi!C254,"")</f>
        <v/>
      </c>
      <c r="D257" s="600" t="str">
        <f>IF(F257+G257&gt;0,Input_Transaksi!D254,"")</f>
        <v/>
      </c>
      <c r="E257" s="1096" t="str">
        <f>IF(F257+G257&gt;0,Input_Transaksi!F254&amp;Input_Transaksi!G254 &amp;" "&amp;Input_Transaksi!H254,"")</f>
        <v/>
      </c>
      <c r="F257" s="616">
        <f>IF(Input_Transaksi!R254=$D$8,Input_Transaksi!T254,0)</f>
        <v>0</v>
      </c>
      <c r="G257" s="616">
        <f>IF(Input_Transaksi!Y254=$D$8,Input_Transaksi!AA254,0)</f>
        <v>0</v>
      </c>
      <c r="H257" s="617">
        <f t="shared" si="4"/>
        <v>0</v>
      </c>
      <c r="I257" s="61"/>
      <c r="K257" s="531"/>
      <c r="L257" s="429"/>
    </row>
    <row r="258" spans="2:12" customFormat="1" hidden="1" x14ac:dyDescent="0.2">
      <c r="B258" s="65"/>
      <c r="C258" s="599" t="str">
        <f>IF(F258+G258&gt;0,Input_Transaksi!C255,"")</f>
        <v/>
      </c>
      <c r="D258" s="600" t="str">
        <f>IF(F258+G258&gt;0,Input_Transaksi!D255,"")</f>
        <v/>
      </c>
      <c r="E258" s="1096" t="str">
        <f>IF(F258+G258&gt;0,Input_Transaksi!F255&amp;Input_Transaksi!G255 &amp;" "&amp;Input_Transaksi!H255,"")</f>
        <v/>
      </c>
      <c r="F258" s="616">
        <f>IF(Input_Transaksi!R255=$D$8,Input_Transaksi!T255,0)</f>
        <v>0</v>
      </c>
      <c r="G258" s="616">
        <f>IF(Input_Transaksi!Y255=$D$8,Input_Transaksi!AA255,0)</f>
        <v>0</v>
      </c>
      <c r="H258" s="617">
        <f t="shared" si="4"/>
        <v>0</v>
      </c>
      <c r="I258" s="61"/>
      <c r="K258" s="531"/>
      <c r="L258" s="429"/>
    </row>
    <row r="259" spans="2:12" customFormat="1" hidden="1" x14ac:dyDescent="0.2">
      <c r="B259" s="65"/>
      <c r="C259" s="599" t="str">
        <f>IF(F259+G259&gt;0,Input_Transaksi!C256,"")</f>
        <v/>
      </c>
      <c r="D259" s="600" t="str">
        <f>IF(F259+G259&gt;0,Input_Transaksi!D256,"")</f>
        <v/>
      </c>
      <c r="E259" s="1096" t="str">
        <f>IF(F259+G259&gt;0,Input_Transaksi!F256&amp;Input_Transaksi!G256 &amp;" "&amp;Input_Transaksi!H256,"")</f>
        <v/>
      </c>
      <c r="F259" s="616">
        <f>IF(Input_Transaksi!R256=$D$8,Input_Transaksi!T256,0)</f>
        <v>0</v>
      </c>
      <c r="G259" s="616">
        <f>IF(Input_Transaksi!Y256=$D$8,Input_Transaksi!AA256,0)</f>
        <v>0</v>
      </c>
      <c r="H259" s="617">
        <f t="shared" si="4"/>
        <v>0</v>
      </c>
      <c r="I259" s="61"/>
      <c r="K259" s="531"/>
      <c r="L259" s="429"/>
    </row>
    <row r="260" spans="2:12" customFormat="1" hidden="1" x14ac:dyDescent="0.2">
      <c r="B260" s="65"/>
      <c r="C260" s="599" t="str">
        <f>IF(F260+G260&gt;0,Input_Transaksi!C257,"")</f>
        <v/>
      </c>
      <c r="D260" s="600" t="str">
        <f>IF(F260+G260&gt;0,Input_Transaksi!D257,"")</f>
        <v/>
      </c>
      <c r="E260" s="1096" t="str">
        <f>IF(F260+G260&gt;0,Input_Transaksi!F257&amp;Input_Transaksi!G257 &amp;" "&amp;Input_Transaksi!H257,"")</f>
        <v/>
      </c>
      <c r="F260" s="616">
        <f>IF(Input_Transaksi!R257=$D$8,Input_Transaksi!T257,0)</f>
        <v>0</v>
      </c>
      <c r="G260" s="616">
        <f>IF(Input_Transaksi!Y257=$D$8,Input_Transaksi!AA257,0)</f>
        <v>0</v>
      </c>
      <c r="H260" s="617">
        <f t="shared" si="4"/>
        <v>0</v>
      </c>
      <c r="I260" s="61"/>
      <c r="K260" s="531"/>
      <c r="L260" s="429"/>
    </row>
    <row r="261" spans="2:12" customFormat="1" hidden="1" x14ac:dyDescent="0.2">
      <c r="B261" s="65"/>
      <c r="C261" s="599" t="str">
        <f>IF(F261+G261&gt;0,Input_Transaksi!C258,"")</f>
        <v/>
      </c>
      <c r="D261" s="600" t="str">
        <f>IF(F261+G261&gt;0,Input_Transaksi!D258,"")</f>
        <v/>
      </c>
      <c r="E261" s="1096" t="str">
        <f>IF(F261+G261&gt;0,Input_Transaksi!F258&amp;Input_Transaksi!G258 &amp;" "&amp;Input_Transaksi!H258,"")</f>
        <v/>
      </c>
      <c r="F261" s="616">
        <f>IF(Input_Transaksi!R258=$D$8,Input_Transaksi!T258,0)</f>
        <v>0</v>
      </c>
      <c r="G261" s="616">
        <f>IF(Input_Transaksi!Y258=$D$8,Input_Transaksi!AA258,0)</f>
        <v>0</v>
      </c>
      <c r="H261" s="617">
        <f t="shared" si="4"/>
        <v>0</v>
      </c>
      <c r="I261" s="61"/>
      <c r="K261" s="531"/>
      <c r="L261" s="429"/>
    </row>
    <row r="262" spans="2:12" customFormat="1" hidden="1" x14ac:dyDescent="0.2">
      <c r="B262" s="65"/>
      <c r="C262" s="599" t="str">
        <f>IF(F262+G262&gt;0,Input_Transaksi!C259,"")</f>
        <v/>
      </c>
      <c r="D262" s="600" t="str">
        <f>IF(F262+G262&gt;0,Input_Transaksi!D259,"")</f>
        <v/>
      </c>
      <c r="E262" s="1096" t="str">
        <f>IF(F262+G262&gt;0,Input_Transaksi!F259&amp;Input_Transaksi!G259 &amp;" "&amp;Input_Transaksi!H259,"")</f>
        <v/>
      </c>
      <c r="F262" s="616">
        <f>IF(Input_Transaksi!R259=$D$8,Input_Transaksi!T259,0)</f>
        <v>0</v>
      </c>
      <c r="G262" s="616">
        <f>IF(Input_Transaksi!Y259=$D$8,Input_Transaksi!AA259,0)</f>
        <v>0</v>
      </c>
      <c r="H262" s="617">
        <f t="shared" si="4"/>
        <v>0</v>
      </c>
      <c r="I262" s="61"/>
      <c r="K262" s="531"/>
      <c r="L262" s="429"/>
    </row>
    <row r="263" spans="2:12" customFormat="1" hidden="1" x14ac:dyDescent="0.2">
      <c r="B263" s="65"/>
      <c r="C263" s="599" t="str">
        <f>IF(F263+G263&gt;0,Input_Transaksi!C260,"")</f>
        <v/>
      </c>
      <c r="D263" s="600" t="str">
        <f>IF(F263+G263&gt;0,Input_Transaksi!D260,"")</f>
        <v/>
      </c>
      <c r="E263" s="1096" t="str">
        <f>IF(F263+G263&gt;0,Input_Transaksi!F260&amp;Input_Transaksi!G260 &amp;" "&amp;Input_Transaksi!H260,"")</f>
        <v/>
      </c>
      <c r="F263" s="616">
        <f>IF(Input_Transaksi!R260=$D$8,Input_Transaksi!T260,0)</f>
        <v>0</v>
      </c>
      <c r="G263" s="616">
        <f>IF(Input_Transaksi!Y260=$D$8,Input_Transaksi!AA260,0)</f>
        <v>0</v>
      </c>
      <c r="H263" s="617">
        <f t="shared" si="4"/>
        <v>0</v>
      </c>
      <c r="I263" s="61"/>
      <c r="K263" s="531"/>
      <c r="L263" s="429"/>
    </row>
    <row r="264" spans="2:12" customFormat="1" hidden="1" x14ac:dyDescent="0.2">
      <c r="B264" s="65"/>
      <c r="C264" s="599" t="str">
        <f>IF(F264+G264&gt;0,Input_Transaksi!C261,"")</f>
        <v/>
      </c>
      <c r="D264" s="600" t="str">
        <f>IF(F264+G264&gt;0,Input_Transaksi!D261,"")</f>
        <v/>
      </c>
      <c r="E264" s="1096" t="str">
        <f>IF(F264+G264&gt;0,Input_Transaksi!F261&amp;Input_Transaksi!G261 &amp;" "&amp;Input_Transaksi!H261,"")</f>
        <v/>
      </c>
      <c r="F264" s="616">
        <f>IF(Input_Transaksi!R261=$D$8,Input_Transaksi!T261,0)</f>
        <v>0</v>
      </c>
      <c r="G264" s="616">
        <f>IF(Input_Transaksi!Y261=$D$8,Input_Transaksi!AA261,0)</f>
        <v>0</v>
      </c>
      <c r="H264" s="617">
        <f t="shared" si="4"/>
        <v>0</v>
      </c>
      <c r="I264" s="61"/>
      <c r="K264" s="531"/>
      <c r="L264" s="429"/>
    </row>
    <row r="265" spans="2:12" customFormat="1" hidden="1" x14ac:dyDescent="0.2">
      <c r="B265" s="65"/>
      <c r="C265" s="599" t="str">
        <f>IF(F265+G265&gt;0,Input_Transaksi!C262,"")</f>
        <v/>
      </c>
      <c r="D265" s="600" t="str">
        <f>IF(F265+G265&gt;0,Input_Transaksi!D262,"")</f>
        <v/>
      </c>
      <c r="E265" s="1096" t="str">
        <f>IF(F265+G265&gt;0,Input_Transaksi!F262&amp;Input_Transaksi!G262 &amp;" "&amp;Input_Transaksi!H262,"")</f>
        <v/>
      </c>
      <c r="F265" s="616">
        <f>IF(Input_Transaksi!R262=$D$8,Input_Transaksi!T262,0)</f>
        <v>0</v>
      </c>
      <c r="G265" s="616">
        <f>IF(Input_Transaksi!Y262=$D$8,Input_Transaksi!AA262,0)</f>
        <v>0</v>
      </c>
      <c r="H265" s="617">
        <f t="shared" si="4"/>
        <v>0</v>
      </c>
      <c r="I265" s="61"/>
      <c r="K265" s="531"/>
      <c r="L265" s="429"/>
    </row>
    <row r="266" spans="2:12" customFormat="1" hidden="1" x14ac:dyDescent="0.2">
      <c r="B266" s="65"/>
      <c r="C266" s="599" t="str">
        <f>IF(F266+G266&gt;0,Input_Transaksi!C263,"")</f>
        <v/>
      </c>
      <c r="D266" s="600" t="str">
        <f>IF(F266+G266&gt;0,Input_Transaksi!D263,"")</f>
        <v/>
      </c>
      <c r="E266" s="1096" t="str">
        <f>IF(F266+G266&gt;0,Input_Transaksi!F263&amp;Input_Transaksi!G263 &amp;" "&amp;Input_Transaksi!H263,"")</f>
        <v/>
      </c>
      <c r="F266" s="616">
        <f>IF(Input_Transaksi!R263=$D$8,Input_Transaksi!T263,0)</f>
        <v>0</v>
      </c>
      <c r="G266" s="616">
        <f>IF(Input_Transaksi!Y263=$D$8,Input_Transaksi!AA263,0)</f>
        <v>0</v>
      </c>
      <c r="H266" s="617">
        <f t="shared" si="4"/>
        <v>0</v>
      </c>
      <c r="I266" s="61"/>
      <c r="K266" s="531"/>
      <c r="L266" s="429"/>
    </row>
    <row r="267" spans="2:12" customFormat="1" hidden="1" x14ac:dyDescent="0.2">
      <c r="B267" s="65"/>
      <c r="C267" s="599" t="str">
        <f>IF(F267+G267&gt;0,Input_Transaksi!C264,"")</f>
        <v/>
      </c>
      <c r="D267" s="600" t="str">
        <f>IF(F267+G267&gt;0,Input_Transaksi!D264,"")</f>
        <v/>
      </c>
      <c r="E267" s="1096" t="str">
        <f>IF(F267+G267&gt;0,Input_Transaksi!F264&amp;Input_Transaksi!G264 &amp;" "&amp;Input_Transaksi!H264,"")</f>
        <v/>
      </c>
      <c r="F267" s="616">
        <f>IF(Input_Transaksi!R264=$D$8,Input_Transaksi!T264,0)</f>
        <v>0</v>
      </c>
      <c r="G267" s="616">
        <f>IF(Input_Transaksi!Y264=$D$8,Input_Transaksi!AA264,0)</f>
        <v>0</v>
      </c>
      <c r="H267" s="617">
        <f t="shared" si="4"/>
        <v>0</v>
      </c>
      <c r="I267" s="61"/>
      <c r="K267" s="531"/>
      <c r="L267" s="429"/>
    </row>
    <row r="268" spans="2:12" customFormat="1" hidden="1" x14ac:dyDescent="0.2">
      <c r="B268" s="65"/>
      <c r="C268" s="599" t="str">
        <f>IF(F268+G268&gt;0,Input_Transaksi!C265,"")</f>
        <v/>
      </c>
      <c r="D268" s="600" t="str">
        <f>IF(F268+G268&gt;0,Input_Transaksi!D265,"")</f>
        <v/>
      </c>
      <c r="E268" s="1096" t="str">
        <f>IF(F268+G268&gt;0,Input_Transaksi!F265&amp;Input_Transaksi!G265 &amp;" "&amp;Input_Transaksi!H265,"")</f>
        <v/>
      </c>
      <c r="F268" s="616">
        <f>IF(Input_Transaksi!R265=$D$8,Input_Transaksi!T265,0)</f>
        <v>0</v>
      </c>
      <c r="G268" s="616">
        <f>IF(Input_Transaksi!Y265=$D$8,Input_Transaksi!AA265,0)</f>
        <v>0</v>
      </c>
      <c r="H268" s="617">
        <f t="shared" si="4"/>
        <v>0</v>
      </c>
      <c r="I268" s="61"/>
      <c r="K268" s="531"/>
      <c r="L268" s="429"/>
    </row>
    <row r="269" spans="2:12" customFormat="1" hidden="1" x14ac:dyDescent="0.2">
      <c r="B269" s="65"/>
      <c r="C269" s="599" t="str">
        <f>IF(F269+G269&gt;0,Input_Transaksi!C266,"")</f>
        <v/>
      </c>
      <c r="D269" s="600" t="str">
        <f>IF(F269+G269&gt;0,Input_Transaksi!D266,"")</f>
        <v/>
      </c>
      <c r="E269" s="1096" t="str">
        <f>IF(F269+G269&gt;0,Input_Transaksi!F266&amp;Input_Transaksi!G266 &amp;" "&amp;Input_Transaksi!H266,"")</f>
        <v/>
      </c>
      <c r="F269" s="616">
        <f>IF(Input_Transaksi!R266=$D$8,Input_Transaksi!T266,0)</f>
        <v>0</v>
      </c>
      <c r="G269" s="616">
        <f>IF(Input_Transaksi!Y266=$D$8,Input_Transaksi!AA266,0)</f>
        <v>0</v>
      </c>
      <c r="H269" s="617">
        <f t="shared" si="4"/>
        <v>0</v>
      </c>
      <c r="I269" s="61"/>
      <c r="K269" s="531"/>
      <c r="L269" s="429"/>
    </row>
    <row r="270" spans="2:12" customFormat="1" hidden="1" x14ac:dyDescent="0.2">
      <c r="B270" s="65"/>
      <c r="C270" s="599" t="str">
        <f>IF(F270+G270&gt;0,Input_Transaksi!C267,"")</f>
        <v/>
      </c>
      <c r="D270" s="600" t="str">
        <f>IF(F270+G270&gt;0,Input_Transaksi!D267,"")</f>
        <v/>
      </c>
      <c r="E270" s="1096" t="str">
        <f>IF(F270+G270&gt;0,Input_Transaksi!F267&amp;Input_Transaksi!G267 &amp;" "&amp;Input_Transaksi!H267,"")</f>
        <v/>
      </c>
      <c r="F270" s="616">
        <f>IF(Input_Transaksi!R267=$D$8,Input_Transaksi!T267,0)</f>
        <v>0</v>
      </c>
      <c r="G270" s="616">
        <f>IF(Input_Transaksi!Y267=$D$8,Input_Transaksi!AA267,0)</f>
        <v>0</v>
      </c>
      <c r="H270" s="617">
        <f t="shared" si="4"/>
        <v>0</v>
      </c>
      <c r="I270" s="61"/>
      <c r="K270" s="531"/>
      <c r="L270" s="429"/>
    </row>
    <row r="271" spans="2:12" customFormat="1" hidden="1" x14ac:dyDescent="0.2">
      <c r="B271" s="65"/>
      <c r="C271" s="599" t="str">
        <f>IF(F271+G271&gt;0,Input_Transaksi!C268,"")</f>
        <v/>
      </c>
      <c r="D271" s="600" t="str">
        <f>IF(F271+G271&gt;0,Input_Transaksi!D268,"")</f>
        <v/>
      </c>
      <c r="E271" s="1096" t="str">
        <f>IF(F271+G271&gt;0,Input_Transaksi!F268&amp;Input_Transaksi!G268 &amp;" "&amp;Input_Transaksi!H268,"")</f>
        <v/>
      </c>
      <c r="F271" s="616">
        <f>IF(Input_Transaksi!R268=$D$8,Input_Transaksi!T268,0)</f>
        <v>0</v>
      </c>
      <c r="G271" s="616">
        <f>IF(Input_Transaksi!Y268=$D$8,Input_Transaksi!AA268,0)</f>
        <v>0</v>
      </c>
      <c r="H271" s="617">
        <f t="shared" ref="H271:H334" si="5">H270+F271-G271</f>
        <v>0</v>
      </c>
      <c r="I271" s="61"/>
      <c r="K271" s="531"/>
      <c r="L271" s="429"/>
    </row>
    <row r="272" spans="2:12" customFormat="1" hidden="1" x14ac:dyDescent="0.2">
      <c r="B272" s="65"/>
      <c r="C272" s="599" t="str">
        <f>IF(F272+G272&gt;0,Input_Transaksi!C269,"")</f>
        <v/>
      </c>
      <c r="D272" s="600" t="str">
        <f>IF(F272+G272&gt;0,Input_Transaksi!D269,"")</f>
        <v/>
      </c>
      <c r="E272" s="1096" t="str">
        <f>IF(F272+G272&gt;0,Input_Transaksi!F269&amp;Input_Transaksi!G269 &amp;" "&amp;Input_Transaksi!H269,"")</f>
        <v/>
      </c>
      <c r="F272" s="616">
        <f>IF(Input_Transaksi!R269=$D$8,Input_Transaksi!T269,0)</f>
        <v>0</v>
      </c>
      <c r="G272" s="616">
        <f>IF(Input_Transaksi!Y269=$D$8,Input_Transaksi!AA269,0)</f>
        <v>0</v>
      </c>
      <c r="H272" s="617">
        <f t="shared" si="5"/>
        <v>0</v>
      </c>
      <c r="I272" s="61"/>
      <c r="K272" s="531"/>
      <c r="L272" s="429"/>
    </row>
    <row r="273" spans="2:12" customFormat="1" hidden="1" x14ac:dyDescent="0.2">
      <c r="B273" s="65"/>
      <c r="C273" s="599" t="str">
        <f>IF(F273+G273&gt;0,Input_Transaksi!C270,"")</f>
        <v/>
      </c>
      <c r="D273" s="600" t="str">
        <f>IF(F273+G273&gt;0,Input_Transaksi!D270,"")</f>
        <v/>
      </c>
      <c r="E273" s="1096" t="str">
        <f>IF(F273+G273&gt;0,Input_Transaksi!F270&amp;Input_Transaksi!G270 &amp;" "&amp;Input_Transaksi!H270,"")</f>
        <v/>
      </c>
      <c r="F273" s="616">
        <f>IF(Input_Transaksi!R270=$D$8,Input_Transaksi!T270,0)</f>
        <v>0</v>
      </c>
      <c r="G273" s="616">
        <f>IF(Input_Transaksi!Y270=$D$8,Input_Transaksi!AA270,0)</f>
        <v>0</v>
      </c>
      <c r="H273" s="617">
        <f t="shared" si="5"/>
        <v>0</v>
      </c>
      <c r="I273" s="61"/>
      <c r="K273" s="531"/>
      <c r="L273" s="429"/>
    </row>
    <row r="274" spans="2:12" customFormat="1" hidden="1" x14ac:dyDescent="0.2">
      <c r="B274" s="65"/>
      <c r="C274" s="599" t="str">
        <f>IF(F274+G274&gt;0,Input_Transaksi!C271,"")</f>
        <v/>
      </c>
      <c r="D274" s="600" t="str">
        <f>IF(F274+G274&gt;0,Input_Transaksi!D271,"")</f>
        <v/>
      </c>
      <c r="E274" s="1096" t="str">
        <f>IF(F274+G274&gt;0,Input_Transaksi!F271&amp;Input_Transaksi!G271 &amp;" "&amp;Input_Transaksi!H271,"")</f>
        <v/>
      </c>
      <c r="F274" s="616">
        <f>IF(Input_Transaksi!R271=$D$8,Input_Transaksi!T271,0)</f>
        <v>0</v>
      </c>
      <c r="G274" s="616">
        <f>IF(Input_Transaksi!Y271=$D$8,Input_Transaksi!AA271,0)</f>
        <v>0</v>
      </c>
      <c r="H274" s="617">
        <f t="shared" si="5"/>
        <v>0</v>
      </c>
      <c r="I274" s="61"/>
      <c r="K274" s="531"/>
      <c r="L274" s="429"/>
    </row>
    <row r="275" spans="2:12" customFormat="1" hidden="1" x14ac:dyDescent="0.2">
      <c r="B275" s="65"/>
      <c r="C275" s="599" t="str">
        <f>IF(F275+G275&gt;0,Input_Transaksi!C272,"")</f>
        <v/>
      </c>
      <c r="D275" s="600" t="str">
        <f>IF(F275+G275&gt;0,Input_Transaksi!D272,"")</f>
        <v/>
      </c>
      <c r="E275" s="1096" t="str">
        <f>IF(F275+G275&gt;0,Input_Transaksi!F272&amp;Input_Transaksi!G272 &amp;" "&amp;Input_Transaksi!H272,"")</f>
        <v/>
      </c>
      <c r="F275" s="616">
        <f>IF(Input_Transaksi!R272=$D$8,Input_Transaksi!T272,0)</f>
        <v>0</v>
      </c>
      <c r="G275" s="616">
        <f>IF(Input_Transaksi!Y272=$D$8,Input_Transaksi!AA272,0)</f>
        <v>0</v>
      </c>
      <c r="H275" s="617">
        <f t="shared" si="5"/>
        <v>0</v>
      </c>
      <c r="I275" s="61"/>
      <c r="K275" s="531"/>
      <c r="L275" s="429"/>
    </row>
    <row r="276" spans="2:12" customFormat="1" hidden="1" x14ac:dyDescent="0.2">
      <c r="B276" s="65"/>
      <c r="C276" s="599" t="str">
        <f>IF(F276+G276&gt;0,Input_Transaksi!C273,"")</f>
        <v/>
      </c>
      <c r="D276" s="600" t="str">
        <f>IF(F276+G276&gt;0,Input_Transaksi!D273,"")</f>
        <v/>
      </c>
      <c r="E276" s="1096" t="str">
        <f>IF(F276+G276&gt;0,Input_Transaksi!F273&amp;Input_Transaksi!G273 &amp;" "&amp;Input_Transaksi!H273,"")</f>
        <v/>
      </c>
      <c r="F276" s="616">
        <f>IF(Input_Transaksi!R273=$D$8,Input_Transaksi!T273,0)</f>
        <v>0</v>
      </c>
      <c r="G276" s="616">
        <f>IF(Input_Transaksi!Y273=$D$8,Input_Transaksi!AA273,0)</f>
        <v>0</v>
      </c>
      <c r="H276" s="617">
        <f t="shared" si="5"/>
        <v>0</v>
      </c>
      <c r="I276" s="61"/>
      <c r="K276" s="531"/>
      <c r="L276" s="429"/>
    </row>
    <row r="277" spans="2:12" customFormat="1" hidden="1" x14ac:dyDescent="0.2">
      <c r="B277" s="65"/>
      <c r="C277" s="599" t="str">
        <f>IF(F277+G277&gt;0,Input_Transaksi!C274,"")</f>
        <v/>
      </c>
      <c r="D277" s="600" t="str">
        <f>IF(F277+G277&gt;0,Input_Transaksi!D274,"")</f>
        <v/>
      </c>
      <c r="E277" s="1096" t="str">
        <f>IF(F277+G277&gt;0,Input_Transaksi!F274&amp;Input_Transaksi!G274 &amp;" "&amp;Input_Transaksi!H274,"")</f>
        <v/>
      </c>
      <c r="F277" s="616">
        <f>IF(Input_Transaksi!R274=$D$8,Input_Transaksi!T274,0)</f>
        <v>0</v>
      </c>
      <c r="G277" s="616">
        <f>IF(Input_Transaksi!Y274=$D$8,Input_Transaksi!AA274,0)</f>
        <v>0</v>
      </c>
      <c r="H277" s="617">
        <f t="shared" si="5"/>
        <v>0</v>
      </c>
      <c r="I277" s="61"/>
      <c r="K277" s="531"/>
      <c r="L277" s="429"/>
    </row>
    <row r="278" spans="2:12" customFormat="1" hidden="1" x14ac:dyDescent="0.2">
      <c r="B278" s="65"/>
      <c r="C278" s="599" t="str">
        <f>IF(F278+G278&gt;0,Input_Transaksi!C275,"")</f>
        <v/>
      </c>
      <c r="D278" s="600" t="str">
        <f>IF(F278+G278&gt;0,Input_Transaksi!D275,"")</f>
        <v/>
      </c>
      <c r="E278" s="1096" t="str">
        <f>IF(F278+G278&gt;0,Input_Transaksi!F275&amp;Input_Transaksi!G275 &amp;" "&amp;Input_Transaksi!H275,"")</f>
        <v/>
      </c>
      <c r="F278" s="616">
        <f>IF(Input_Transaksi!R275=$D$8,Input_Transaksi!T275,0)</f>
        <v>0</v>
      </c>
      <c r="G278" s="616">
        <f>IF(Input_Transaksi!Y275=$D$8,Input_Transaksi!AA275,0)</f>
        <v>0</v>
      </c>
      <c r="H278" s="617">
        <f t="shared" si="5"/>
        <v>0</v>
      </c>
      <c r="I278" s="61"/>
      <c r="K278" s="531"/>
      <c r="L278" s="429"/>
    </row>
    <row r="279" spans="2:12" customFormat="1" hidden="1" x14ac:dyDescent="0.2">
      <c r="B279" s="65"/>
      <c r="C279" s="599" t="str">
        <f>IF(F279+G279&gt;0,Input_Transaksi!C276,"")</f>
        <v/>
      </c>
      <c r="D279" s="600" t="str">
        <f>IF(F279+G279&gt;0,Input_Transaksi!D276,"")</f>
        <v/>
      </c>
      <c r="E279" s="1096" t="str">
        <f>IF(F279+G279&gt;0,Input_Transaksi!F276&amp;Input_Transaksi!G276 &amp;" "&amp;Input_Transaksi!H276,"")</f>
        <v/>
      </c>
      <c r="F279" s="616">
        <f>IF(Input_Transaksi!R276=$D$8,Input_Transaksi!T276,0)</f>
        <v>0</v>
      </c>
      <c r="G279" s="616">
        <f>IF(Input_Transaksi!Y276=$D$8,Input_Transaksi!AA276,0)</f>
        <v>0</v>
      </c>
      <c r="H279" s="617">
        <f t="shared" si="5"/>
        <v>0</v>
      </c>
      <c r="I279" s="61"/>
      <c r="K279" s="531"/>
      <c r="L279" s="429"/>
    </row>
    <row r="280" spans="2:12" customFormat="1" hidden="1" x14ac:dyDescent="0.2">
      <c r="B280" s="65"/>
      <c r="C280" s="599" t="str">
        <f>IF(F280+G280&gt;0,Input_Transaksi!C277,"")</f>
        <v/>
      </c>
      <c r="D280" s="600" t="str">
        <f>IF(F280+G280&gt;0,Input_Transaksi!D277,"")</f>
        <v/>
      </c>
      <c r="E280" s="1118" t="str">
        <f>IF(F280+G280&gt;0,Input_Transaksi!F277&amp;Input_Transaksi!G277 &amp;" "&amp;Input_Transaksi!H277,"")</f>
        <v/>
      </c>
      <c r="F280" s="616">
        <f>IF(Input_Transaksi!R277=$D$8,Input_Transaksi!T277,0)</f>
        <v>0</v>
      </c>
      <c r="G280" s="616">
        <f>IF(Input_Transaksi!Y277=$D$8,Input_Transaksi!AA277,0)</f>
        <v>0</v>
      </c>
      <c r="H280" s="617">
        <f t="shared" si="5"/>
        <v>0</v>
      </c>
      <c r="I280" s="61"/>
      <c r="K280" s="531"/>
      <c r="L280" s="429"/>
    </row>
    <row r="281" spans="2:12" customFormat="1" hidden="1" x14ac:dyDescent="0.2">
      <c r="B281" s="65"/>
      <c r="C281" s="599" t="str">
        <f>IF(F281+G281&gt;0,Input_Transaksi!C278,"")</f>
        <v/>
      </c>
      <c r="D281" s="600" t="str">
        <f>IF(F281+G281&gt;0,Input_Transaksi!D278,"")</f>
        <v/>
      </c>
      <c r="E281" s="1096" t="str">
        <f>IF(F281+G281&gt;0,Input_Transaksi!F278&amp;Input_Transaksi!G278 &amp;" "&amp;Input_Transaksi!H278,"")</f>
        <v/>
      </c>
      <c r="F281" s="616">
        <f>IF(Input_Transaksi!R278=$D$8,Input_Transaksi!T278,0)</f>
        <v>0</v>
      </c>
      <c r="G281" s="616">
        <f>IF(Input_Transaksi!Y278=$D$8,Input_Transaksi!AA278,0)</f>
        <v>0</v>
      </c>
      <c r="H281" s="617">
        <f t="shared" si="5"/>
        <v>0</v>
      </c>
      <c r="I281" s="61"/>
      <c r="K281" s="531"/>
      <c r="L281" s="429"/>
    </row>
    <row r="282" spans="2:12" customFormat="1" hidden="1" x14ac:dyDescent="0.2">
      <c r="B282" s="65"/>
      <c r="C282" s="599" t="str">
        <f>IF(F282+G282&gt;0,Input_Transaksi!C279,"")</f>
        <v/>
      </c>
      <c r="D282" s="600" t="str">
        <f>IF(F282+G282&gt;0,Input_Transaksi!D279,"")</f>
        <v/>
      </c>
      <c r="E282" s="1096" t="str">
        <f>IF(F282+G282&gt;0,Input_Transaksi!F279&amp;Input_Transaksi!G279 &amp;" "&amp;Input_Transaksi!H279,"")</f>
        <v/>
      </c>
      <c r="F282" s="616">
        <f>IF(Input_Transaksi!R279=$D$8,Input_Transaksi!T279,0)</f>
        <v>0</v>
      </c>
      <c r="G282" s="616">
        <f>IF(Input_Transaksi!Y279=$D$8,Input_Transaksi!AA279,0)</f>
        <v>0</v>
      </c>
      <c r="H282" s="617">
        <f t="shared" si="5"/>
        <v>0</v>
      </c>
      <c r="I282" s="61"/>
      <c r="K282" s="531"/>
      <c r="L282" s="429"/>
    </row>
    <row r="283" spans="2:12" customFormat="1" hidden="1" x14ac:dyDescent="0.2">
      <c r="B283" s="65"/>
      <c r="C283" s="599" t="str">
        <f>IF(F283+G283&gt;0,Input_Transaksi!C280,"")</f>
        <v/>
      </c>
      <c r="D283" s="600" t="str">
        <f>IF(F283+G283&gt;0,Input_Transaksi!D280,"")</f>
        <v/>
      </c>
      <c r="E283" s="1096" t="str">
        <f>IF(F283+G283&gt;0,Input_Transaksi!F280&amp;Input_Transaksi!G280 &amp;" "&amp;Input_Transaksi!H280,"")</f>
        <v/>
      </c>
      <c r="F283" s="616">
        <f>IF(Input_Transaksi!R280=$D$8,Input_Transaksi!T280,0)</f>
        <v>0</v>
      </c>
      <c r="G283" s="616">
        <f>IF(Input_Transaksi!Y280=$D$8,Input_Transaksi!AA280,0)</f>
        <v>0</v>
      </c>
      <c r="H283" s="617">
        <f t="shared" si="5"/>
        <v>0</v>
      </c>
      <c r="I283" s="61"/>
      <c r="K283" s="531"/>
      <c r="L283" s="429"/>
    </row>
    <row r="284" spans="2:12" customFormat="1" hidden="1" x14ac:dyDescent="0.2">
      <c r="B284" s="65"/>
      <c r="C284" s="599" t="str">
        <f>IF(F284+G284&gt;0,Input_Transaksi!C281,"")</f>
        <v/>
      </c>
      <c r="D284" s="600" t="str">
        <f>IF(F284+G284&gt;0,Input_Transaksi!D281,"")</f>
        <v/>
      </c>
      <c r="E284" s="1096" t="str">
        <f>IF(F284+G284&gt;0,Input_Transaksi!F281&amp;Input_Transaksi!G281 &amp;" "&amp;Input_Transaksi!H281,"")</f>
        <v/>
      </c>
      <c r="F284" s="616">
        <f>IF(Input_Transaksi!R281=$D$8,Input_Transaksi!T281,0)</f>
        <v>0</v>
      </c>
      <c r="G284" s="616">
        <f>IF(Input_Transaksi!Y281=$D$8,Input_Transaksi!AA281,0)</f>
        <v>0</v>
      </c>
      <c r="H284" s="617">
        <f t="shared" si="5"/>
        <v>0</v>
      </c>
      <c r="I284" s="61"/>
      <c r="K284" s="531"/>
      <c r="L284" s="429"/>
    </row>
    <row r="285" spans="2:12" customFormat="1" hidden="1" x14ac:dyDescent="0.2">
      <c r="B285" s="65"/>
      <c r="C285" s="599" t="str">
        <f>IF(F285+G285&gt;0,Input_Transaksi!C282,"")</f>
        <v/>
      </c>
      <c r="D285" s="600" t="str">
        <f>IF(F285+G285&gt;0,Input_Transaksi!D282,"")</f>
        <v/>
      </c>
      <c r="E285" s="1096" t="str">
        <f>IF(F285+G285&gt;0,Input_Transaksi!F282&amp;Input_Transaksi!G282 &amp;" "&amp;Input_Transaksi!H282,"")</f>
        <v/>
      </c>
      <c r="F285" s="616">
        <f>IF(Input_Transaksi!R282=$D$8,Input_Transaksi!T282,0)</f>
        <v>0</v>
      </c>
      <c r="G285" s="616">
        <f>IF(Input_Transaksi!Y282=$D$8,Input_Transaksi!AA282,0)</f>
        <v>0</v>
      </c>
      <c r="H285" s="617">
        <f t="shared" si="5"/>
        <v>0</v>
      </c>
      <c r="I285" s="61"/>
      <c r="K285" s="531"/>
      <c r="L285" s="429"/>
    </row>
    <row r="286" spans="2:12" customFormat="1" hidden="1" x14ac:dyDescent="0.2">
      <c r="B286" s="65"/>
      <c r="C286" s="599" t="str">
        <f>IF(F286+G286&gt;0,Input_Transaksi!C283,"")</f>
        <v/>
      </c>
      <c r="D286" s="600" t="str">
        <f>IF(F286+G286&gt;0,Input_Transaksi!D283,"")</f>
        <v/>
      </c>
      <c r="E286" s="1096" t="str">
        <f>IF(F286+G286&gt;0,Input_Transaksi!F283&amp;Input_Transaksi!G283 &amp;" "&amp;Input_Transaksi!H283,"")</f>
        <v/>
      </c>
      <c r="F286" s="616">
        <f>IF(Input_Transaksi!R283=$D$8,Input_Transaksi!T283,0)</f>
        <v>0</v>
      </c>
      <c r="G286" s="616">
        <f>IF(Input_Transaksi!Y283=$D$8,Input_Transaksi!AA283,0)</f>
        <v>0</v>
      </c>
      <c r="H286" s="617">
        <f t="shared" si="5"/>
        <v>0</v>
      </c>
      <c r="I286" s="61"/>
      <c r="K286" s="531"/>
      <c r="L286" s="429"/>
    </row>
    <row r="287" spans="2:12" customFormat="1" hidden="1" x14ac:dyDescent="0.2">
      <c r="B287" s="65"/>
      <c r="C287" s="599" t="str">
        <f>IF(F287+G287&gt;0,Input_Transaksi!C284,"")</f>
        <v/>
      </c>
      <c r="D287" s="600" t="str">
        <f>IF(F287+G287&gt;0,Input_Transaksi!D284,"")</f>
        <v/>
      </c>
      <c r="E287" s="1096" t="str">
        <f>IF(F287+G287&gt;0,Input_Transaksi!F284&amp;Input_Transaksi!G284 &amp;" "&amp;Input_Transaksi!H284,"")</f>
        <v/>
      </c>
      <c r="F287" s="616">
        <f>IF(Input_Transaksi!R284=$D$8,Input_Transaksi!T284,0)</f>
        <v>0</v>
      </c>
      <c r="G287" s="616">
        <f>IF(Input_Transaksi!Y284=$D$8,Input_Transaksi!AA284,0)</f>
        <v>0</v>
      </c>
      <c r="H287" s="617">
        <f t="shared" si="5"/>
        <v>0</v>
      </c>
      <c r="I287" s="61"/>
      <c r="K287" s="531"/>
      <c r="L287" s="429"/>
    </row>
    <row r="288" spans="2:12" customFormat="1" hidden="1" x14ac:dyDescent="0.2">
      <c r="B288" s="65"/>
      <c r="C288" s="599" t="str">
        <f>IF(F288+G288&gt;0,Input_Transaksi!C285,"")</f>
        <v/>
      </c>
      <c r="D288" s="600" t="str">
        <f>IF(F288+G288&gt;0,Input_Transaksi!D285,"")</f>
        <v/>
      </c>
      <c r="E288" s="1096" t="str">
        <f>IF(F288+G288&gt;0,Input_Transaksi!F285&amp;Input_Transaksi!G285 &amp;" "&amp;Input_Transaksi!H285,"")</f>
        <v/>
      </c>
      <c r="F288" s="616">
        <f>IF(Input_Transaksi!R285=$D$8,Input_Transaksi!T285,0)</f>
        <v>0</v>
      </c>
      <c r="G288" s="616">
        <f>IF(Input_Transaksi!Y285=$D$8,Input_Transaksi!AA285,0)</f>
        <v>0</v>
      </c>
      <c r="H288" s="617">
        <f t="shared" si="5"/>
        <v>0</v>
      </c>
      <c r="I288" s="61"/>
      <c r="K288" s="531"/>
      <c r="L288" s="429"/>
    </row>
    <row r="289" spans="2:12" customFormat="1" hidden="1" x14ac:dyDescent="0.2">
      <c r="B289" s="65"/>
      <c r="C289" s="599" t="str">
        <f>IF(F289+G289&gt;0,Input_Transaksi!C286,"")</f>
        <v/>
      </c>
      <c r="D289" s="600" t="str">
        <f>IF(F289+G289&gt;0,Input_Transaksi!D286,"")</f>
        <v/>
      </c>
      <c r="E289" s="1096" t="str">
        <f>IF(F289+G289&gt;0,Input_Transaksi!F286&amp;Input_Transaksi!G286 &amp;" "&amp;Input_Transaksi!H286,"")</f>
        <v/>
      </c>
      <c r="F289" s="616">
        <f>IF(Input_Transaksi!R286=$D$8,Input_Transaksi!T286,0)</f>
        <v>0</v>
      </c>
      <c r="G289" s="616">
        <f>IF(Input_Transaksi!Y286=$D$8,Input_Transaksi!AA286,0)</f>
        <v>0</v>
      </c>
      <c r="H289" s="617">
        <f t="shared" si="5"/>
        <v>0</v>
      </c>
      <c r="I289" s="61"/>
      <c r="K289" s="531"/>
      <c r="L289" s="429"/>
    </row>
    <row r="290" spans="2:12" customFormat="1" hidden="1" x14ac:dyDescent="0.2">
      <c r="B290" s="65"/>
      <c r="C290" s="599" t="str">
        <f>IF(F290+G290&gt;0,Input_Transaksi!C287,"")</f>
        <v/>
      </c>
      <c r="D290" s="600" t="str">
        <f>IF(F290+G290&gt;0,Input_Transaksi!D287,"")</f>
        <v/>
      </c>
      <c r="E290" s="1096" t="str">
        <f>IF(F290+G290&gt;0,Input_Transaksi!F287&amp;Input_Transaksi!G287 &amp;" "&amp;Input_Transaksi!H287,"")</f>
        <v/>
      </c>
      <c r="F290" s="616">
        <f>IF(Input_Transaksi!R287=$D$8,Input_Transaksi!T287,0)</f>
        <v>0</v>
      </c>
      <c r="G290" s="616">
        <f>IF(Input_Transaksi!Y287=$D$8,Input_Transaksi!AA287,0)</f>
        <v>0</v>
      </c>
      <c r="H290" s="617">
        <f t="shared" si="5"/>
        <v>0</v>
      </c>
      <c r="I290" s="61"/>
      <c r="K290" s="531"/>
      <c r="L290" s="429"/>
    </row>
    <row r="291" spans="2:12" customFormat="1" hidden="1" x14ac:dyDescent="0.2">
      <c r="B291" s="65"/>
      <c r="C291" s="599" t="str">
        <f>IF(F291+G291&gt;0,Input_Transaksi!C288,"")</f>
        <v/>
      </c>
      <c r="D291" s="600" t="str">
        <f>IF(F291+G291&gt;0,Input_Transaksi!D288,"")</f>
        <v/>
      </c>
      <c r="E291" s="1096" t="str">
        <f>IF(F291+G291&gt;0,Input_Transaksi!F288&amp;Input_Transaksi!G288 &amp;" "&amp;Input_Transaksi!H288,"")</f>
        <v/>
      </c>
      <c r="F291" s="616">
        <f>IF(Input_Transaksi!R288=$D$8,Input_Transaksi!T288,0)</f>
        <v>0</v>
      </c>
      <c r="G291" s="616">
        <f>IF(Input_Transaksi!Y288=$D$8,Input_Transaksi!AA288,0)</f>
        <v>0</v>
      </c>
      <c r="H291" s="617">
        <f t="shared" si="5"/>
        <v>0</v>
      </c>
      <c r="I291" s="61"/>
      <c r="K291" s="531"/>
      <c r="L291" s="429"/>
    </row>
    <row r="292" spans="2:12" customFormat="1" hidden="1" x14ac:dyDescent="0.2">
      <c r="B292" s="65"/>
      <c r="C292" s="599" t="str">
        <f>IF(F292+G292&gt;0,Input_Transaksi!C289,"")</f>
        <v/>
      </c>
      <c r="D292" s="600" t="str">
        <f>IF(F292+G292&gt;0,Input_Transaksi!D289,"")</f>
        <v/>
      </c>
      <c r="E292" s="1096" t="str">
        <f>IF(F292+G292&gt;0,Input_Transaksi!F289&amp;Input_Transaksi!G289 &amp;" "&amp;Input_Transaksi!H289,"")</f>
        <v/>
      </c>
      <c r="F292" s="616">
        <f>IF(Input_Transaksi!R289=$D$8,Input_Transaksi!T289,0)</f>
        <v>0</v>
      </c>
      <c r="G292" s="616">
        <f>IF(Input_Transaksi!Y289=$D$8,Input_Transaksi!AA289,0)</f>
        <v>0</v>
      </c>
      <c r="H292" s="617">
        <f t="shared" si="5"/>
        <v>0</v>
      </c>
      <c r="I292" s="61"/>
      <c r="K292" s="531"/>
      <c r="L292" s="429"/>
    </row>
    <row r="293" spans="2:12" customFormat="1" hidden="1" x14ac:dyDescent="0.2">
      <c r="B293" s="65"/>
      <c r="C293" s="599" t="str">
        <f>IF(F293+G293&gt;0,Input_Transaksi!C290,"")</f>
        <v/>
      </c>
      <c r="D293" s="600" t="str">
        <f>IF(F293+G293&gt;0,Input_Transaksi!D290,"")</f>
        <v/>
      </c>
      <c r="E293" s="1096" t="str">
        <f>IF(F293+G293&gt;0,Input_Transaksi!F290&amp;Input_Transaksi!G290 &amp;" "&amp;Input_Transaksi!H290,"")</f>
        <v/>
      </c>
      <c r="F293" s="616">
        <f>IF(Input_Transaksi!R290=$D$8,Input_Transaksi!T290,0)</f>
        <v>0</v>
      </c>
      <c r="G293" s="616">
        <f>IF(Input_Transaksi!Y290=$D$8,Input_Transaksi!AA290,0)</f>
        <v>0</v>
      </c>
      <c r="H293" s="617">
        <f t="shared" si="5"/>
        <v>0</v>
      </c>
      <c r="I293" s="61"/>
      <c r="K293" s="531"/>
      <c r="L293" s="429"/>
    </row>
    <row r="294" spans="2:12" customFormat="1" hidden="1" x14ac:dyDescent="0.2">
      <c r="B294" s="65"/>
      <c r="C294" s="599" t="str">
        <f>IF(F294+G294&gt;0,Input_Transaksi!C291,"")</f>
        <v/>
      </c>
      <c r="D294" s="600" t="str">
        <f>IF(F294+G294&gt;0,Input_Transaksi!D291,"")</f>
        <v/>
      </c>
      <c r="E294" s="1096" t="str">
        <f>IF(F294+G294&gt;0,Input_Transaksi!F291&amp;Input_Transaksi!G291 &amp;" "&amp;Input_Transaksi!H291,"")</f>
        <v/>
      </c>
      <c r="F294" s="616">
        <f>IF(Input_Transaksi!R291=$D$8,Input_Transaksi!T291,0)</f>
        <v>0</v>
      </c>
      <c r="G294" s="616">
        <f>IF(Input_Transaksi!Y291=$D$8,Input_Transaksi!AA291,0)</f>
        <v>0</v>
      </c>
      <c r="H294" s="617">
        <f t="shared" si="5"/>
        <v>0</v>
      </c>
      <c r="I294" s="61"/>
      <c r="K294" s="531"/>
      <c r="L294" s="429"/>
    </row>
    <row r="295" spans="2:12" customFormat="1" hidden="1" x14ac:dyDescent="0.2">
      <c r="B295" s="65"/>
      <c r="C295" s="599" t="str">
        <f>IF(F295+G295&gt;0,Input_Transaksi!C292,"")</f>
        <v/>
      </c>
      <c r="D295" s="600" t="str">
        <f>IF(F295+G295&gt;0,Input_Transaksi!D292,"")</f>
        <v/>
      </c>
      <c r="E295" s="1096" t="str">
        <f>IF(F295+G295&gt;0,Input_Transaksi!F292&amp;Input_Transaksi!G292 &amp;" "&amp;Input_Transaksi!H292,"")</f>
        <v/>
      </c>
      <c r="F295" s="616">
        <f>IF(Input_Transaksi!R292=$D$8,Input_Transaksi!T292,0)</f>
        <v>0</v>
      </c>
      <c r="G295" s="616">
        <f>IF(Input_Transaksi!Y292=$D$8,Input_Transaksi!AA292,0)</f>
        <v>0</v>
      </c>
      <c r="H295" s="617">
        <f t="shared" si="5"/>
        <v>0</v>
      </c>
      <c r="I295" s="61"/>
      <c r="K295" s="531"/>
      <c r="L295" s="429"/>
    </row>
    <row r="296" spans="2:12" customFormat="1" hidden="1" x14ac:dyDescent="0.2">
      <c r="B296" s="65"/>
      <c r="C296" s="599" t="str">
        <f>IF(F296+G296&gt;0,Input_Transaksi!C293,"")</f>
        <v/>
      </c>
      <c r="D296" s="600" t="str">
        <f>IF(F296+G296&gt;0,Input_Transaksi!D293,"")</f>
        <v/>
      </c>
      <c r="E296" s="1096" t="str">
        <f>IF(F296+G296&gt;0,Input_Transaksi!F293&amp;Input_Transaksi!G293 &amp;" "&amp;Input_Transaksi!H293,"")</f>
        <v/>
      </c>
      <c r="F296" s="616">
        <f>IF(Input_Transaksi!R293=$D$8,Input_Transaksi!T293,0)</f>
        <v>0</v>
      </c>
      <c r="G296" s="616">
        <f>IF(Input_Transaksi!Y293=$D$8,Input_Transaksi!AA293,0)</f>
        <v>0</v>
      </c>
      <c r="H296" s="617">
        <f t="shared" si="5"/>
        <v>0</v>
      </c>
      <c r="I296" s="61"/>
      <c r="K296" s="531"/>
      <c r="L296" s="429"/>
    </row>
    <row r="297" spans="2:12" customFormat="1" hidden="1" x14ac:dyDescent="0.2">
      <c r="B297" s="65"/>
      <c r="C297" s="599" t="str">
        <f>IF(F297+G297&gt;0,Input_Transaksi!C294,"")</f>
        <v/>
      </c>
      <c r="D297" s="600" t="str">
        <f>IF(F297+G297&gt;0,Input_Transaksi!D294,"")</f>
        <v/>
      </c>
      <c r="E297" s="1096" t="str">
        <f>IF(F297+G297&gt;0,Input_Transaksi!F294&amp;Input_Transaksi!G294 &amp;" "&amp;Input_Transaksi!H294,"")</f>
        <v/>
      </c>
      <c r="F297" s="616">
        <f>IF(Input_Transaksi!R294=$D$8,Input_Transaksi!T294,0)</f>
        <v>0</v>
      </c>
      <c r="G297" s="616">
        <f>IF(Input_Transaksi!Y294=$D$8,Input_Transaksi!AA294,0)</f>
        <v>0</v>
      </c>
      <c r="H297" s="617">
        <f t="shared" si="5"/>
        <v>0</v>
      </c>
      <c r="I297" s="61"/>
      <c r="K297" s="531"/>
      <c r="L297" s="429"/>
    </row>
    <row r="298" spans="2:12" customFormat="1" hidden="1" x14ac:dyDescent="0.2">
      <c r="B298" s="65"/>
      <c r="C298" s="599" t="str">
        <f>IF(F298+G298&gt;0,Input_Transaksi!C295,"")</f>
        <v/>
      </c>
      <c r="D298" s="600" t="str">
        <f>IF(F298+G298&gt;0,Input_Transaksi!D295,"")</f>
        <v/>
      </c>
      <c r="E298" s="1096" t="str">
        <f>IF(F298+G298&gt;0,Input_Transaksi!F295&amp;Input_Transaksi!G295 &amp;" "&amp;Input_Transaksi!H295,"")</f>
        <v/>
      </c>
      <c r="F298" s="616">
        <f>IF(Input_Transaksi!R295=$D$8,Input_Transaksi!T295,0)</f>
        <v>0</v>
      </c>
      <c r="G298" s="616">
        <f>IF(Input_Transaksi!Y295=$D$8,Input_Transaksi!AA295,0)</f>
        <v>0</v>
      </c>
      <c r="H298" s="617">
        <f t="shared" si="5"/>
        <v>0</v>
      </c>
      <c r="I298" s="61"/>
      <c r="K298" s="531"/>
      <c r="L298" s="429"/>
    </row>
    <row r="299" spans="2:12" customFormat="1" hidden="1" x14ac:dyDescent="0.2">
      <c r="B299" s="65"/>
      <c r="C299" s="599" t="str">
        <f>IF(F299+G299&gt;0,Input_Transaksi!C296,"")</f>
        <v/>
      </c>
      <c r="D299" s="600" t="str">
        <f>IF(F299+G299&gt;0,Input_Transaksi!D296,"")</f>
        <v/>
      </c>
      <c r="E299" s="1096" t="str">
        <f>IF(F299+G299&gt;0,Input_Transaksi!F296&amp;Input_Transaksi!G296 &amp;" "&amp;Input_Transaksi!H296,"")</f>
        <v/>
      </c>
      <c r="F299" s="616">
        <f>IF(Input_Transaksi!R296=$D$8,Input_Transaksi!T296,0)</f>
        <v>0</v>
      </c>
      <c r="G299" s="616">
        <f>IF(Input_Transaksi!Y296=$D$8,Input_Transaksi!AA296,0)</f>
        <v>0</v>
      </c>
      <c r="H299" s="617">
        <f t="shared" si="5"/>
        <v>0</v>
      </c>
      <c r="I299" s="61"/>
      <c r="K299" s="531"/>
      <c r="L299" s="429"/>
    </row>
    <row r="300" spans="2:12" customFormat="1" hidden="1" x14ac:dyDescent="0.2">
      <c r="B300" s="65"/>
      <c r="C300" s="599" t="str">
        <f>IF(F300+G300&gt;0,Input_Transaksi!C297,"")</f>
        <v/>
      </c>
      <c r="D300" s="600" t="str">
        <f>IF(F300+G300&gt;0,Input_Transaksi!D297,"")</f>
        <v/>
      </c>
      <c r="E300" s="1096" t="str">
        <f>IF(F300+G300&gt;0,Input_Transaksi!F297&amp;Input_Transaksi!G297 &amp;" "&amp;Input_Transaksi!H297,"")</f>
        <v/>
      </c>
      <c r="F300" s="616">
        <f>IF(Input_Transaksi!R297=$D$8,Input_Transaksi!T297,0)</f>
        <v>0</v>
      </c>
      <c r="G300" s="616">
        <f>IF(Input_Transaksi!Y297=$D$8,Input_Transaksi!AA297,0)</f>
        <v>0</v>
      </c>
      <c r="H300" s="617">
        <f t="shared" si="5"/>
        <v>0</v>
      </c>
      <c r="I300" s="61"/>
      <c r="K300" s="531"/>
      <c r="L300" s="429"/>
    </row>
    <row r="301" spans="2:12" customFormat="1" hidden="1" x14ac:dyDescent="0.2">
      <c r="B301" s="65"/>
      <c r="C301" s="599" t="str">
        <f>IF(F301+G301&gt;0,Input_Transaksi!C298,"")</f>
        <v/>
      </c>
      <c r="D301" s="600" t="str">
        <f>IF(F301+G301&gt;0,Input_Transaksi!D298,"")</f>
        <v/>
      </c>
      <c r="E301" s="1096" t="str">
        <f>IF(F301+G301&gt;0,Input_Transaksi!F298&amp;Input_Transaksi!G298 &amp;" "&amp;Input_Transaksi!H298,"")</f>
        <v/>
      </c>
      <c r="F301" s="616">
        <f>IF(Input_Transaksi!R298=$D$8,Input_Transaksi!T298,0)</f>
        <v>0</v>
      </c>
      <c r="G301" s="616">
        <f>IF(Input_Transaksi!Y298=$D$8,Input_Transaksi!AA298,0)</f>
        <v>0</v>
      </c>
      <c r="H301" s="617">
        <f t="shared" si="5"/>
        <v>0</v>
      </c>
      <c r="I301" s="61"/>
      <c r="K301" s="531"/>
      <c r="L301" s="429"/>
    </row>
    <row r="302" spans="2:12" customFormat="1" hidden="1" x14ac:dyDescent="0.2">
      <c r="B302" s="65"/>
      <c r="C302" s="599" t="str">
        <f>IF(F302+G302&gt;0,Input_Transaksi!C299,"")</f>
        <v/>
      </c>
      <c r="D302" s="600" t="str">
        <f>IF(F302+G302&gt;0,Input_Transaksi!D299,"")</f>
        <v/>
      </c>
      <c r="E302" s="1096" t="str">
        <f>IF(F302+G302&gt;0,Input_Transaksi!F299&amp;Input_Transaksi!G299 &amp;" "&amp;Input_Transaksi!H299,"")</f>
        <v/>
      </c>
      <c r="F302" s="616">
        <f>IF(Input_Transaksi!R299=$D$8,Input_Transaksi!T299,0)</f>
        <v>0</v>
      </c>
      <c r="G302" s="616">
        <f>IF(Input_Transaksi!Y299=$D$8,Input_Transaksi!AA299,0)</f>
        <v>0</v>
      </c>
      <c r="H302" s="617">
        <f t="shared" si="5"/>
        <v>0</v>
      </c>
      <c r="I302" s="61"/>
      <c r="K302" s="531"/>
      <c r="L302" s="429"/>
    </row>
    <row r="303" spans="2:12" customFormat="1" hidden="1" x14ac:dyDescent="0.2">
      <c r="B303" s="65"/>
      <c r="C303" s="599" t="str">
        <f>IF(F303+G303&gt;0,Input_Transaksi!C300,"")</f>
        <v/>
      </c>
      <c r="D303" s="600" t="str">
        <f>IF(F303+G303&gt;0,Input_Transaksi!D300,"")</f>
        <v/>
      </c>
      <c r="E303" s="1096" t="str">
        <f>IF(F303+G303&gt;0,Input_Transaksi!F300&amp;Input_Transaksi!G300 &amp;" "&amp;Input_Transaksi!H300,"")</f>
        <v/>
      </c>
      <c r="F303" s="616">
        <f>IF(Input_Transaksi!R300=$D$8,Input_Transaksi!T300,0)</f>
        <v>0</v>
      </c>
      <c r="G303" s="616">
        <f>IF(Input_Transaksi!Y300=$D$8,Input_Transaksi!AA300,0)</f>
        <v>0</v>
      </c>
      <c r="H303" s="617">
        <f t="shared" si="5"/>
        <v>0</v>
      </c>
      <c r="I303" s="61"/>
      <c r="K303" s="531"/>
      <c r="L303" s="429"/>
    </row>
    <row r="304" spans="2:12" customFormat="1" hidden="1" x14ac:dyDescent="0.2">
      <c r="B304" s="65"/>
      <c r="C304" s="599" t="str">
        <f>IF(F304+G304&gt;0,Input_Transaksi!C301,"")</f>
        <v/>
      </c>
      <c r="D304" s="600" t="str">
        <f>IF(F304+G304&gt;0,Input_Transaksi!D301,"")</f>
        <v/>
      </c>
      <c r="E304" s="1096" t="str">
        <f>IF(F304+G304&gt;0,Input_Transaksi!F301&amp;Input_Transaksi!G301 &amp;" "&amp;Input_Transaksi!H301,"")</f>
        <v/>
      </c>
      <c r="F304" s="616">
        <f>IF(Input_Transaksi!R301=$D$8,Input_Transaksi!T301,0)</f>
        <v>0</v>
      </c>
      <c r="G304" s="616">
        <f>IF(Input_Transaksi!Y301=$D$8,Input_Transaksi!AA301,0)</f>
        <v>0</v>
      </c>
      <c r="H304" s="617">
        <f t="shared" si="5"/>
        <v>0</v>
      </c>
      <c r="I304" s="61"/>
      <c r="K304" s="531"/>
      <c r="L304" s="429"/>
    </row>
    <row r="305" spans="2:12" customFormat="1" hidden="1" x14ac:dyDescent="0.2">
      <c r="B305" s="65"/>
      <c r="C305" s="599" t="str">
        <f>IF(F305+G305&gt;0,Input_Transaksi!C302,"")</f>
        <v/>
      </c>
      <c r="D305" s="600" t="str">
        <f>IF(F305+G305&gt;0,Input_Transaksi!D302,"")</f>
        <v/>
      </c>
      <c r="E305" s="1096" t="str">
        <f>IF(F305+G305&gt;0,Input_Transaksi!F302&amp;Input_Transaksi!G302 &amp;" "&amp;Input_Transaksi!H302,"")</f>
        <v/>
      </c>
      <c r="F305" s="616">
        <f>IF(Input_Transaksi!R302=$D$8,Input_Transaksi!T302,0)</f>
        <v>0</v>
      </c>
      <c r="G305" s="616">
        <f>IF(Input_Transaksi!Y302=$D$8,Input_Transaksi!AA302,0)</f>
        <v>0</v>
      </c>
      <c r="H305" s="617">
        <f t="shared" si="5"/>
        <v>0</v>
      </c>
      <c r="I305" s="61"/>
      <c r="K305" s="531"/>
      <c r="L305" s="429"/>
    </row>
    <row r="306" spans="2:12" customFormat="1" hidden="1" x14ac:dyDescent="0.2">
      <c r="B306" s="65"/>
      <c r="C306" s="599" t="str">
        <f>IF(F306+G306&gt;0,Input_Transaksi!C303,"")</f>
        <v/>
      </c>
      <c r="D306" s="600" t="str">
        <f>IF(F306+G306&gt;0,Input_Transaksi!D303,"")</f>
        <v/>
      </c>
      <c r="E306" s="1096" t="str">
        <f>IF(F306+G306&gt;0,Input_Transaksi!F303&amp;Input_Transaksi!G303 &amp;" "&amp;Input_Transaksi!H303,"")</f>
        <v/>
      </c>
      <c r="F306" s="616">
        <f>IF(Input_Transaksi!R303=$D$8,Input_Transaksi!T303,0)</f>
        <v>0</v>
      </c>
      <c r="G306" s="616">
        <f>IF(Input_Transaksi!Y303=$D$8,Input_Transaksi!AA303,0)</f>
        <v>0</v>
      </c>
      <c r="H306" s="617">
        <f t="shared" si="5"/>
        <v>0</v>
      </c>
      <c r="I306" s="61"/>
      <c r="K306" s="531"/>
      <c r="L306" s="429"/>
    </row>
    <row r="307" spans="2:12" customFormat="1" hidden="1" x14ac:dyDescent="0.2">
      <c r="B307" s="65"/>
      <c r="C307" s="599" t="str">
        <f>IF(F307+G307&gt;0,Input_Transaksi!C304,"")</f>
        <v/>
      </c>
      <c r="D307" s="600" t="str">
        <f>IF(F307+G307&gt;0,Input_Transaksi!D304,"")</f>
        <v/>
      </c>
      <c r="E307" s="1096" t="str">
        <f>IF(F307+G307&gt;0,Input_Transaksi!F304&amp;Input_Transaksi!G304 &amp;" "&amp;Input_Transaksi!H304,"")</f>
        <v/>
      </c>
      <c r="F307" s="616">
        <f>IF(Input_Transaksi!R304=$D$8,Input_Transaksi!T304,0)</f>
        <v>0</v>
      </c>
      <c r="G307" s="616">
        <f>IF(Input_Transaksi!Y304=$D$8,Input_Transaksi!AA304,0)</f>
        <v>0</v>
      </c>
      <c r="H307" s="617">
        <f t="shared" si="5"/>
        <v>0</v>
      </c>
      <c r="I307" s="61"/>
      <c r="K307" s="531"/>
      <c r="L307" s="429"/>
    </row>
    <row r="308" spans="2:12" customFormat="1" hidden="1" x14ac:dyDescent="0.2">
      <c r="B308" s="65"/>
      <c r="C308" s="599" t="str">
        <f>IF(F308+G308&gt;0,Input_Transaksi!C305,"")</f>
        <v/>
      </c>
      <c r="D308" s="600" t="str">
        <f>IF(F308+G308&gt;0,Input_Transaksi!D305,"")</f>
        <v/>
      </c>
      <c r="E308" s="1096" t="str">
        <f>IF(F308+G308&gt;0,Input_Transaksi!F305&amp;Input_Transaksi!G305 &amp;" "&amp;Input_Transaksi!H305,"")</f>
        <v/>
      </c>
      <c r="F308" s="616">
        <f>IF(Input_Transaksi!R305=$D$8,Input_Transaksi!T305,0)</f>
        <v>0</v>
      </c>
      <c r="G308" s="616">
        <f>IF(Input_Transaksi!Y305=$D$8,Input_Transaksi!AA305,0)</f>
        <v>0</v>
      </c>
      <c r="H308" s="617">
        <f t="shared" si="5"/>
        <v>0</v>
      </c>
      <c r="I308" s="61"/>
      <c r="K308" s="531"/>
      <c r="L308" s="429"/>
    </row>
    <row r="309" spans="2:12" customFormat="1" hidden="1" x14ac:dyDescent="0.2">
      <c r="B309" s="65"/>
      <c r="C309" s="599" t="str">
        <f>IF(F309+G309&gt;0,Input_Transaksi!C306,"")</f>
        <v/>
      </c>
      <c r="D309" s="600" t="str">
        <f>IF(F309+G309&gt;0,Input_Transaksi!D306,"")</f>
        <v/>
      </c>
      <c r="E309" s="1096" t="str">
        <f>IF(F309+G309&gt;0,Input_Transaksi!F306&amp;Input_Transaksi!G306 &amp;" "&amp;Input_Transaksi!H306,"")</f>
        <v/>
      </c>
      <c r="F309" s="616">
        <f>IF(Input_Transaksi!R306=$D$8,Input_Transaksi!T306,0)</f>
        <v>0</v>
      </c>
      <c r="G309" s="616">
        <f>IF(Input_Transaksi!Y306=$D$8,Input_Transaksi!AA306,0)</f>
        <v>0</v>
      </c>
      <c r="H309" s="617">
        <f t="shared" si="5"/>
        <v>0</v>
      </c>
      <c r="I309" s="61"/>
      <c r="K309" s="531"/>
      <c r="L309" s="429"/>
    </row>
    <row r="310" spans="2:12" customFormat="1" hidden="1" x14ac:dyDescent="0.2">
      <c r="B310" s="65"/>
      <c r="C310" s="599" t="str">
        <f>IF(F310+G310&gt;0,Input_Transaksi!C307,"")</f>
        <v/>
      </c>
      <c r="D310" s="600" t="str">
        <f>IF(F310+G310&gt;0,Input_Transaksi!D307,"")</f>
        <v/>
      </c>
      <c r="E310" s="1096" t="str">
        <f>IF(F310+G310&gt;0,Input_Transaksi!F307&amp;Input_Transaksi!G307 &amp;" "&amp;Input_Transaksi!H307,"")</f>
        <v/>
      </c>
      <c r="F310" s="616">
        <f>IF(Input_Transaksi!R307=$D$8,Input_Transaksi!T307,0)</f>
        <v>0</v>
      </c>
      <c r="G310" s="616">
        <f>IF(Input_Transaksi!Y307=$D$8,Input_Transaksi!AA307,0)</f>
        <v>0</v>
      </c>
      <c r="H310" s="617">
        <f t="shared" si="5"/>
        <v>0</v>
      </c>
      <c r="I310" s="61"/>
      <c r="K310" s="531"/>
      <c r="L310" s="429"/>
    </row>
    <row r="311" spans="2:12" customFormat="1" hidden="1" x14ac:dyDescent="0.2">
      <c r="B311" s="65"/>
      <c r="C311" s="599" t="str">
        <f>IF(F311+G311&gt;0,Input_Transaksi!C308,"")</f>
        <v/>
      </c>
      <c r="D311" s="600" t="str">
        <f>IF(F311+G311&gt;0,Input_Transaksi!D308,"")</f>
        <v/>
      </c>
      <c r="E311" s="1096" t="str">
        <f>IF(F311+G311&gt;0,Input_Transaksi!F308&amp;Input_Transaksi!G308 &amp;" "&amp;Input_Transaksi!H308,"")</f>
        <v/>
      </c>
      <c r="F311" s="616">
        <f>IF(Input_Transaksi!R308=$D$8,Input_Transaksi!T308,0)</f>
        <v>0</v>
      </c>
      <c r="G311" s="616">
        <f>IF(Input_Transaksi!Y308=$D$8,Input_Transaksi!AA308,0)</f>
        <v>0</v>
      </c>
      <c r="H311" s="617">
        <f t="shared" si="5"/>
        <v>0</v>
      </c>
      <c r="I311" s="61"/>
      <c r="K311" s="531"/>
      <c r="L311" s="429"/>
    </row>
    <row r="312" spans="2:12" customFormat="1" hidden="1" x14ac:dyDescent="0.2">
      <c r="B312" s="65"/>
      <c r="C312" s="599" t="str">
        <f>IF(F312+G312&gt;0,Input_Transaksi!C309,"")</f>
        <v/>
      </c>
      <c r="D312" s="600" t="str">
        <f>IF(F312+G312&gt;0,Input_Transaksi!D309,"")</f>
        <v/>
      </c>
      <c r="E312" s="1096" t="str">
        <f>IF(F312+G312&gt;0,Input_Transaksi!F309&amp;Input_Transaksi!G309 &amp;" "&amp;Input_Transaksi!H309,"")</f>
        <v/>
      </c>
      <c r="F312" s="616">
        <f>IF(Input_Transaksi!R309=$D$8,Input_Transaksi!T309,0)</f>
        <v>0</v>
      </c>
      <c r="G312" s="616">
        <f>IF(Input_Transaksi!Y309=$D$8,Input_Transaksi!AA309,0)</f>
        <v>0</v>
      </c>
      <c r="H312" s="617">
        <f t="shared" si="5"/>
        <v>0</v>
      </c>
      <c r="I312" s="61"/>
      <c r="K312" s="531"/>
      <c r="L312" s="429"/>
    </row>
    <row r="313" spans="2:12" customFormat="1" hidden="1" x14ac:dyDescent="0.2">
      <c r="B313" s="65"/>
      <c r="C313" s="599" t="str">
        <f>IF(F313+G313&gt;0,Input_Transaksi!C310,"")</f>
        <v/>
      </c>
      <c r="D313" s="600" t="str">
        <f>IF(F313+G313&gt;0,Input_Transaksi!D310,"")</f>
        <v/>
      </c>
      <c r="E313" s="1096" t="str">
        <f>IF(F313+G313&gt;0,Input_Transaksi!F310&amp;Input_Transaksi!G310 &amp;" "&amp;Input_Transaksi!H310,"")</f>
        <v/>
      </c>
      <c r="F313" s="616">
        <f>IF(Input_Transaksi!R310=$D$8,Input_Transaksi!T310,0)</f>
        <v>0</v>
      </c>
      <c r="G313" s="616">
        <f>IF(Input_Transaksi!Y310=$D$8,Input_Transaksi!AA310,0)</f>
        <v>0</v>
      </c>
      <c r="H313" s="617">
        <f t="shared" si="5"/>
        <v>0</v>
      </c>
      <c r="I313" s="61"/>
      <c r="K313" s="531"/>
      <c r="L313" s="429"/>
    </row>
    <row r="314" spans="2:12" customFormat="1" hidden="1" x14ac:dyDescent="0.2">
      <c r="B314" s="65"/>
      <c r="C314" s="599" t="str">
        <f>IF(F314+G314&gt;0,Input_Transaksi!C311,"")</f>
        <v/>
      </c>
      <c r="D314" s="600" t="str">
        <f>IF(F314+G314&gt;0,Input_Transaksi!D311,"")</f>
        <v/>
      </c>
      <c r="E314" s="1096" t="str">
        <f>IF(F314+G314&gt;0,Input_Transaksi!F311&amp;Input_Transaksi!G311 &amp;" "&amp;Input_Transaksi!H311,"")</f>
        <v/>
      </c>
      <c r="F314" s="616">
        <f>IF(Input_Transaksi!R311=$D$8,Input_Transaksi!T311,0)</f>
        <v>0</v>
      </c>
      <c r="G314" s="616">
        <f>IF(Input_Transaksi!Y311=$D$8,Input_Transaksi!AA311,0)</f>
        <v>0</v>
      </c>
      <c r="H314" s="617">
        <f t="shared" si="5"/>
        <v>0</v>
      </c>
      <c r="I314" s="61"/>
      <c r="K314" s="531"/>
      <c r="L314" s="429"/>
    </row>
    <row r="315" spans="2:12" customFormat="1" hidden="1" x14ac:dyDescent="0.2">
      <c r="B315" s="65"/>
      <c r="C315" s="599" t="str">
        <f>IF(F315+G315&gt;0,Input_Transaksi!C312,"")</f>
        <v/>
      </c>
      <c r="D315" s="600" t="str">
        <f>IF(F315+G315&gt;0,Input_Transaksi!D312,"")</f>
        <v/>
      </c>
      <c r="E315" s="1096" t="str">
        <f>IF(F315+G315&gt;0,Input_Transaksi!F312&amp;Input_Transaksi!G312 &amp;" "&amp;Input_Transaksi!H312,"")</f>
        <v/>
      </c>
      <c r="F315" s="616">
        <f>IF(Input_Transaksi!R312=$D$8,Input_Transaksi!T312,0)</f>
        <v>0</v>
      </c>
      <c r="G315" s="616">
        <f>IF(Input_Transaksi!Y312=$D$8,Input_Transaksi!AA312,0)</f>
        <v>0</v>
      </c>
      <c r="H315" s="617">
        <f t="shared" si="5"/>
        <v>0</v>
      </c>
      <c r="I315" s="61"/>
      <c r="K315" s="531"/>
      <c r="L315" s="429"/>
    </row>
    <row r="316" spans="2:12" customFormat="1" hidden="1" x14ac:dyDescent="0.2">
      <c r="B316" s="65"/>
      <c r="C316" s="599" t="str">
        <f>IF(F316+G316&gt;0,Input_Transaksi!C313,"")</f>
        <v/>
      </c>
      <c r="D316" s="600" t="str">
        <f>IF(F316+G316&gt;0,Input_Transaksi!D313,"")</f>
        <v/>
      </c>
      <c r="E316" s="1096" t="str">
        <f>IF(F316+G316&gt;0,Input_Transaksi!F313&amp;Input_Transaksi!G313 &amp;" "&amp;Input_Transaksi!H313,"")</f>
        <v/>
      </c>
      <c r="F316" s="616">
        <f>IF(Input_Transaksi!R313=$D$8,Input_Transaksi!T313,0)</f>
        <v>0</v>
      </c>
      <c r="G316" s="616">
        <f>IF(Input_Transaksi!Y313=$D$8,Input_Transaksi!AA313,0)</f>
        <v>0</v>
      </c>
      <c r="H316" s="617">
        <f t="shared" si="5"/>
        <v>0</v>
      </c>
      <c r="I316" s="61"/>
      <c r="K316" s="531"/>
      <c r="L316" s="429"/>
    </row>
    <row r="317" spans="2:12" customFormat="1" hidden="1" x14ac:dyDescent="0.2">
      <c r="B317" s="65"/>
      <c r="C317" s="599" t="str">
        <f>IF(F317+G317&gt;0,Input_Transaksi!C314,"")</f>
        <v/>
      </c>
      <c r="D317" s="600" t="str">
        <f>IF(F317+G317&gt;0,Input_Transaksi!D314,"")</f>
        <v/>
      </c>
      <c r="E317" s="1096" t="str">
        <f>IF(F317+G317&gt;0,Input_Transaksi!F314&amp;Input_Transaksi!G314 &amp;" "&amp;Input_Transaksi!H314,"")</f>
        <v/>
      </c>
      <c r="F317" s="616">
        <f>IF(Input_Transaksi!R314=$D$8,Input_Transaksi!T314,0)</f>
        <v>0</v>
      </c>
      <c r="G317" s="616">
        <f>IF(Input_Transaksi!Y314=$D$8,Input_Transaksi!AA314,0)</f>
        <v>0</v>
      </c>
      <c r="H317" s="617">
        <f t="shared" si="5"/>
        <v>0</v>
      </c>
      <c r="I317" s="61"/>
      <c r="K317" s="531"/>
      <c r="L317" s="429"/>
    </row>
    <row r="318" spans="2:12" customFormat="1" hidden="1" x14ac:dyDescent="0.2">
      <c r="B318" s="65"/>
      <c r="C318" s="599" t="str">
        <f>IF(F318+G318&gt;0,Input_Transaksi!C315,"")</f>
        <v/>
      </c>
      <c r="D318" s="600" t="str">
        <f>IF(F318+G318&gt;0,Input_Transaksi!D315,"")</f>
        <v/>
      </c>
      <c r="E318" s="1096" t="str">
        <f>IF(F318+G318&gt;0,Input_Transaksi!F315&amp;Input_Transaksi!G315 &amp;" "&amp;Input_Transaksi!H315,"")</f>
        <v/>
      </c>
      <c r="F318" s="616">
        <f>IF(Input_Transaksi!R315=$D$8,Input_Transaksi!T315,0)</f>
        <v>0</v>
      </c>
      <c r="G318" s="616">
        <f>IF(Input_Transaksi!Y315=$D$8,Input_Transaksi!AA315,0)</f>
        <v>0</v>
      </c>
      <c r="H318" s="617">
        <f t="shared" si="5"/>
        <v>0</v>
      </c>
      <c r="I318" s="61"/>
      <c r="K318" s="531"/>
      <c r="L318" s="429"/>
    </row>
    <row r="319" spans="2:12" customFormat="1" hidden="1" x14ac:dyDescent="0.2">
      <c r="B319" s="65"/>
      <c r="C319" s="599" t="str">
        <f>IF(F319+G319&gt;0,Input_Transaksi!C316,"")</f>
        <v/>
      </c>
      <c r="D319" s="600" t="str">
        <f>IF(F319+G319&gt;0,Input_Transaksi!D316,"")</f>
        <v/>
      </c>
      <c r="E319" s="1096" t="str">
        <f>IF(F319+G319&gt;0,Input_Transaksi!F316&amp;Input_Transaksi!G316 &amp;" "&amp;Input_Transaksi!H316,"")</f>
        <v/>
      </c>
      <c r="F319" s="616">
        <f>IF(Input_Transaksi!R316=$D$8,Input_Transaksi!T316,0)</f>
        <v>0</v>
      </c>
      <c r="G319" s="616">
        <f>IF(Input_Transaksi!Y316=$D$8,Input_Transaksi!AA316,0)</f>
        <v>0</v>
      </c>
      <c r="H319" s="617">
        <f t="shared" si="5"/>
        <v>0</v>
      </c>
      <c r="I319" s="61"/>
      <c r="K319" s="531"/>
      <c r="L319" s="429"/>
    </row>
    <row r="320" spans="2:12" customFormat="1" hidden="1" x14ac:dyDescent="0.2">
      <c r="B320" s="65"/>
      <c r="C320" s="599" t="str">
        <f>IF(F320+G320&gt;0,Input_Transaksi!C317,"")</f>
        <v/>
      </c>
      <c r="D320" s="600" t="str">
        <f>IF(F320+G320&gt;0,Input_Transaksi!D317,"")</f>
        <v/>
      </c>
      <c r="E320" s="1096" t="str">
        <f>IF(F320+G320&gt;0,Input_Transaksi!F317&amp;Input_Transaksi!G317 &amp;" "&amp;Input_Transaksi!H317,"")</f>
        <v/>
      </c>
      <c r="F320" s="616">
        <f>IF(Input_Transaksi!R317=$D$8,Input_Transaksi!T317,0)</f>
        <v>0</v>
      </c>
      <c r="G320" s="616">
        <f>IF(Input_Transaksi!Y317=$D$8,Input_Transaksi!AA317,0)</f>
        <v>0</v>
      </c>
      <c r="H320" s="617">
        <f t="shared" si="5"/>
        <v>0</v>
      </c>
      <c r="I320" s="61"/>
      <c r="K320" s="531"/>
      <c r="L320" s="429"/>
    </row>
    <row r="321" spans="2:12" customFormat="1" hidden="1" x14ac:dyDescent="0.2">
      <c r="B321" s="65"/>
      <c r="C321" s="599" t="str">
        <f>IF(F321+G321&gt;0,Input_Transaksi!C318,"")</f>
        <v/>
      </c>
      <c r="D321" s="600" t="str">
        <f>IF(F321+G321&gt;0,Input_Transaksi!D318,"")</f>
        <v/>
      </c>
      <c r="E321" s="1096" t="str">
        <f>IF(F321+G321&gt;0,Input_Transaksi!F318&amp;Input_Transaksi!G318 &amp;" "&amp;Input_Transaksi!H318,"")</f>
        <v/>
      </c>
      <c r="F321" s="616">
        <f>IF(Input_Transaksi!R318=$D$8,Input_Transaksi!T318,0)</f>
        <v>0</v>
      </c>
      <c r="G321" s="616">
        <f>IF(Input_Transaksi!Y318=$D$8,Input_Transaksi!AA318,0)</f>
        <v>0</v>
      </c>
      <c r="H321" s="617">
        <f t="shared" si="5"/>
        <v>0</v>
      </c>
      <c r="I321" s="61"/>
      <c r="K321" s="531"/>
      <c r="L321" s="429"/>
    </row>
    <row r="322" spans="2:12" customFormat="1" hidden="1" x14ac:dyDescent="0.2">
      <c r="B322" s="65"/>
      <c r="C322" s="599" t="str">
        <f>IF(F322+G322&gt;0,Input_Transaksi!C319,"")</f>
        <v/>
      </c>
      <c r="D322" s="600" t="str">
        <f>IF(F322+G322&gt;0,Input_Transaksi!D319,"")</f>
        <v/>
      </c>
      <c r="E322" s="1096" t="str">
        <f>IF(F322+G322&gt;0,Input_Transaksi!F319&amp;Input_Transaksi!G319 &amp;" "&amp;Input_Transaksi!H319,"")</f>
        <v/>
      </c>
      <c r="F322" s="616">
        <f>IF(Input_Transaksi!R319=$D$8,Input_Transaksi!T319,0)</f>
        <v>0</v>
      </c>
      <c r="G322" s="616">
        <f>IF(Input_Transaksi!Y319=$D$8,Input_Transaksi!AA319,0)</f>
        <v>0</v>
      </c>
      <c r="H322" s="617">
        <f t="shared" si="5"/>
        <v>0</v>
      </c>
      <c r="I322" s="61"/>
      <c r="K322" s="531"/>
      <c r="L322" s="429"/>
    </row>
    <row r="323" spans="2:12" customFormat="1" hidden="1" x14ac:dyDescent="0.2">
      <c r="B323" s="65"/>
      <c r="C323" s="599" t="str">
        <f>IF(F323+G323&gt;0,Input_Transaksi!C320,"")</f>
        <v/>
      </c>
      <c r="D323" s="600" t="str">
        <f>IF(F323+G323&gt;0,Input_Transaksi!D320,"")</f>
        <v/>
      </c>
      <c r="E323" s="1096" t="str">
        <f>IF(F323+G323&gt;0,Input_Transaksi!F320&amp;Input_Transaksi!G320 &amp;" "&amp;Input_Transaksi!H320,"")</f>
        <v/>
      </c>
      <c r="F323" s="616">
        <f>IF(Input_Transaksi!R320=$D$8,Input_Transaksi!T320,0)</f>
        <v>0</v>
      </c>
      <c r="G323" s="616">
        <f>IF(Input_Transaksi!Y320=$D$8,Input_Transaksi!AA320,0)</f>
        <v>0</v>
      </c>
      <c r="H323" s="617">
        <f t="shared" si="5"/>
        <v>0</v>
      </c>
      <c r="I323" s="61"/>
      <c r="K323" s="531"/>
      <c r="L323" s="429"/>
    </row>
    <row r="324" spans="2:12" customFormat="1" hidden="1" x14ac:dyDescent="0.2">
      <c r="B324" s="65"/>
      <c r="C324" s="599" t="str">
        <f>IF(F324+G324&gt;0,Input_Transaksi!C321,"")</f>
        <v/>
      </c>
      <c r="D324" s="600" t="str">
        <f>IF(F324+G324&gt;0,Input_Transaksi!D321,"")</f>
        <v/>
      </c>
      <c r="E324" s="1096" t="str">
        <f>IF(F324+G324&gt;0,Input_Transaksi!F321&amp;Input_Transaksi!G321 &amp;" "&amp;Input_Transaksi!H321,"")</f>
        <v/>
      </c>
      <c r="F324" s="616">
        <f>IF(Input_Transaksi!R321=$D$8,Input_Transaksi!T321,0)</f>
        <v>0</v>
      </c>
      <c r="G324" s="616">
        <f>IF(Input_Transaksi!Y321=$D$8,Input_Transaksi!AA321,0)</f>
        <v>0</v>
      </c>
      <c r="H324" s="617">
        <f t="shared" si="5"/>
        <v>0</v>
      </c>
      <c r="I324" s="61"/>
      <c r="K324" s="531"/>
      <c r="L324" s="429"/>
    </row>
    <row r="325" spans="2:12" customFormat="1" hidden="1" x14ac:dyDescent="0.2">
      <c r="B325" s="65"/>
      <c r="C325" s="599" t="str">
        <f>IF(F325+G325&gt;0,Input_Transaksi!C322,"")</f>
        <v/>
      </c>
      <c r="D325" s="600" t="str">
        <f>IF(F325+G325&gt;0,Input_Transaksi!D322,"")</f>
        <v/>
      </c>
      <c r="E325" s="1096" t="str">
        <f>IF(F325+G325&gt;0,Input_Transaksi!F322&amp;Input_Transaksi!G322 &amp;" "&amp;Input_Transaksi!H322,"")</f>
        <v/>
      </c>
      <c r="F325" s="616">
        <f>IF(Input_Transaksi!R322=$D$8,Input_Transaksi!T322,0)</f>
        <v>0</v>
      </c>
      <c r="G325" s="616">
        <f>IF(Input_Transaksi!Y322=$D$8,Input_Transaksi!AA322,0)</f>
        <v>0</v>
      </c>
      <c r="H325" s="617">
        <f t="shared" si="5"/>
        <v>0</v>
      </c>
      <c r="I325" s="61"/>
      <c r="K325" s="531"/>
      <c r="L325" s="429"/>
    </row>
    <row r="326" spans="2:12" customFormat="1" hidden="1" x14ac:dyDescent="0.2">
      <c r="B326" s="65"/>
      <c r="C326" s="599" t="str">
        <f>IF(F326+G326&gt;0,Input_Transaksi!C323,"")</f>
        <v/>
      </c>
      <c r="D326" s="600" t="str">
        <f>IF(F326+G326&gt;0,Input_Transaksi!D323,"")</f>
        <v/>
      </c>
      <c r="E326" s="1096" t="str">
        <f>IF(F326+G326&gt;0,Input_Transaksi!F323&amp;Input_Transaksi!G323 &amp;" "&amp;Input_Transaksi!H323,"")</f>
        <v/>
      </c>
      <c r="F326" s="616">
        <f>IF(Input_Transaksi!R323=$D$8,Input_Transaksi!T323,0)</f>
        <v>0</v>
      </c>
      <c r="G326" s="616">
        <f>IF(Input_Transaksi!Y323=$D$8,Input_Transaksi!AA323,0)</f>
        <v>0</v>
      </c>
      <c r="H326" s="617">
        <f t="shared" si="5"/>
        <v>0</v>
      </c>
      <c r="I326" s="61"/>
      <c r="K326" s="531"/>
      <c r="L326" s="429"/>
    </row>
    <row r="327" spans="2:12" customFormat="1" hidden="1" x14ac:dyDescent="0.2">
      <c r="B327" s="65"/>
      <c r="C327" s="599" t="str">
        <f>IF(F327+G327&gt;0,Input_Transaksi!C324,"")</f>
        <v/>
      </c>
      <c r="D327" s="600" t="str">
        <f>IF(F327+G327&gt;0,Input_Transaksi!D324,"")</f>
        <v/>
      </c>
      <c r="E327" s="1096" t="str">
        <f>IF(F327+G327&gt;0,Input_Transaksi!F324&amp;Input_Transaksi!G324 &amp;" "&amp;Input_Transaksi!H324,"")</f>
        <v/>
      </c>
      <c r="F327" s="616">
        <f>IF(Input_Transaksi!R324=$D$8,Input_Transaksi!T324,0)</f>
        <v>0</v>
      </c>
      <c r="G327" s="616">
        <f>IF(Input_Transaksi!Y324=$D$8,Input_Transaksi!AA324,0)</f>
        <v>0</v>
      </c>
      <c r="H327" s="617">
        <f t="shared" si="5"/>
        <v>0</v>
      </c>
      <c r="I327" s="61"/>
      <c r="K327" s="531"/>
      <c r="L327" s="429"/>
    </row>
    <row r="328" spans="2:12" customFormat="1" hidden="1" x14ac:dyDescent="0.2">
      <c r="B328" s="65"/>
      <c r="C328" s="599" t="str">
        <f>IF(F328+G328&gt;0,Input_Transaksi!C325,"")</f>
        <v/>
      </c>
      <c r="D328" s="600" t="str">
        <f>IF(F328+G328&gt;0,Input_Transaksi!D325,"")</f>
        <v/>
      </c>
      <c r="E328" s="1096" t="str">
        <f>IF(F328+G328&gt;0,Input_Transaksi!F325&amp;Input_Transaksi!G325 &amp;" "&amp;Input_Transaksi!H325,"")</f>
        <v/>
      </c>
      <c r="F328" s="616">
        <f>IF(Input_Transaksi!R325=$D$8,Input_Transaksi!T325,0)</f>
        <v>0</v>
      </c>
      <c r="G328" s="616">
        <f>IF(Input_Transaksi!Y325=$D$8,Input_Transaksi!AA325,0)</f>
        <v>0</v>
      </c>
      <c r="H328" s="617">
        <f t="shared" si="5"/>
        <v>0</v>
      </c>
      <c r="I328" s="61"/>
      <c r="K328" s="531"/>
      <c r="L328" s="429"/>
    </row>
    <row r="329" spans="2:12" customFormat="1" hidden="1" x14ac:dyDescent="0.2">
      <c r="B329" s="65"/>
      <c r="C329" s="599" t="str">
        <f>IF(F329+G329&gt;0,Input_Transaksi!C326,"")</f>
        <v/>
      </c>
      <c r="D329" s="600" t="str">
        <f>IF(F329+G329&gt;0,Input_Transaksi!D326,"")</f>
        <v/>
      </c>
      <c r="E329" s="1096" t="str">
        <f>IF(F329+G329&gt;0,Input_Transaksi!F326&amp;Input_Transaksi!G326 &amp;" "&amp;Input_Transaksi!H326,"")</f>
        <v/>
      </c>
      <c r="F329" s="616">
        <f>IF(Input_Transaksi!R326=$D$8,Input_Transaksi!T326,0)</f>
        <v>0</v>
      </c>
      <c r="G329" s="616">
        <f>IF(Input_Transaksi!Y326=$D$8,Input_Transaksi!AA326,0)</f>
        <v>0</v>
      </c>
      <c r="H329" s="617">
        <f t="shared" si="5"/>
        <v>0</v>
      </c>
      <c r="I329" s="61"/>
      <c r="K329" s="531"/>
      <c r="L329" s="429"/>
    </row>
    <row r="330" spans="2:12" customFormat="1" hidden="1" x14ac:dyDescent="0.2">
      <c r="B330" s="65"/>
      <c r="C330" s="599" t="str">
        <f>IF(F330+G330&gt;0,Input_Transaksi!C327,"")</f>
        <v/>
      </c>
      <c r="D330" s="600" t="str">
        <f>IF(F330+G330&gt;0,Input_Transaksi!D327,"")</f>
        <v/>
      </c>
      <c r="E330" s="1096" t="str">
        <f>IF(F330+G330&gt;0,Input_Transaksi!F327&amp;Input_Transaksi!G327 &amp;" "&amp;Input_Transaksi!H327,"")</f>
        <v/>
      </c>
      <c r="F330" s="616">
        <f>IF(Input_Transaksi!R327=$D$8,Input_Transaksi!T327,0)</f>
        <v>0</v>
      </c>
      <c r="G330" s="616">
        <f>IF(Input_Transaksi!Y327=$D$8,Input_Transaksi!AA327,0)</f>
        <v>0</v>
      </c>
      <c r="H330" s="617">
        <f t="shared" si="5"/>
        <v>0</v>
      </c>
      <c r="I330" s="61"/>
      <c r="K330" s="531"/>
      <c r="L330" s="429"/>
    </row>
    <row r="331" spans="2:12" customFormat="1" hidden="1" x14ac:dyDescent="0.2">
      <c r="B331" s="65"/>
      <c r="C331" s="599" t="str">
        <f>IF(F331+G331&gt;0,Input_Transaksi!C328,"")</f>
        <v/>
      </c>
      <c r="D331" s="600" t="str">
        <f>IF(F331+G331&gt;0,Input_Transaksi!D328,"")</f>
        <v/>
      </c>
      <c r="E331" s="1096" t="str">
        <f>IF(F331+G331&gt;0,Input_Transaksi!F328&amp;Input_Transaksi!G328 &amp;" "&amp;Input_Transaksi!H328,"")</f>
        <v/>
      </c>
      <c r="F331" s="616">
        <f>IF(Input_Transaksi!R328=$D$8,Input_Transaksi!T328,0)</f>
        <v>0</v>
      </c>
      <c r="G331" s="616">
        <f>IF(Input_Transaksi!Y328=$D$8,Input_Transaksi!AA328,0)</f>
        <v>0</v>
      </c>
      <c r="H331" s="617">
        <f t="shared" si="5"/>
        <v>0</v>
      </c>
      <c r="I331" s="61"/>
      <c r="K331" s="531"/>
      <c r="L331" s="429"/>
    </row>
    <row r="332" spans="2:12" customFormat="1" hidden="1" x14ac:dyDescent="0.2">
      <c r="B332" s="65"/>
      <c r="C332" s="599" t="str">
        <f>IF(F332+G332&gt;0,Input_Transaksi!C329,"")</f>
        <v/>
      </c>
      <c r="D332" s="600" t="str">
        <f>IF(F332+G332&gt;0,Input_Transaksi!D329,"")</f>
        <v/>
      </c>
      <c r="E332" s="1096" t="str">
        <f>IF(F332+G332&gt;0,Input_Transaksi!F329&amp;Input_Transaksi!G329 &amp;" "&amp;Input_Transaksi!H329,"")</f>
        <v/>
      </c>
      <c r="F332" s="616">
        <f>IF(Input_Transaksi!R329=$D$8,Input_Transaksi!T329,0)</f>
        <v>0</v>
      </c>
      <c r="G332" s="616">
        <f>IF(Input_Transaksi!Y329=$D$8,Input_Transaksi!AA329,0)</f>
        <v>0</v>
      </c>
      <c r="H332" s="617">
        <f t="shared" si="5"/>
        <v>0</v>
      </c>
      <c r="I332" s="61"/>
      <c r="K332" s="531"/>
      <c r="L332" s="429"/>
    </row>
    <row r="333" spans="2:12" customFormat="1" hidden="1" x14ac:dyDescent="0.2">
      <c r="B333" s="65"/>
      <c r="C333" s="599" t="str">
        <f>IF(F333+G333&gt;0,Input_Transaksi!C330,"")</f>
        <v/>
      </c>
      <c r="D333" s="600" t="str">
        <f>IF(F333+G333&gt;0,Input_Transaksi!D330,"")</f>
        <v/>
      </c>
      <c r="E333" s="1096" t="str">
        <f>IF(F333+G333&gt;0,Input_Transaksi!F330&amp;Input_Transaksi!G330 &amp;" "&amp;Input_Transaksi!H330,"")</f>
        <v/>
      </c>
      <c r="F333" s="616">
        <f>IF(Input_Transaksi!R330=$D$8,Input_Transaksi!T330,0)</f>
        <v>0</v>
      </c>
      <c r="G333" s="616">
        <f>IF(Input_Transaksi!Y330=$D$8,Input_Transaksi!AA330,0)</f>
        <v>0</v>
      </c>
      <c r="H333" s="617">
        <f t="shared" si="5"/>
        <v>0</v>
      </c>
      <c r="I333" s="61"/>
      <c r="K333" s="531"/>
      <c r="L333" s="429"/>
    </row>
    <row r="334" spans="2:12" customFormat="1" hidden="1" x14ac:dyDescent="0.2">
      <c r="B334" s="65"/>
      <c r="C334" s="599" t="str">
        <f>IF(F334+G334&gt;0,Input_Transaksi!C331,"")</f>
        <v/>
      </c>
      <c r="D334" s="600" t="str">
        <f>IF(F334+G334&gt;0,Input_Transaksi!D331,"")</f>
        <v/>
      </c>
      <c r="E334" s="1096" t="str">
        <f>IF(F334+G334&gt;0,Input_Transaksi!F331&amp;Input_Transaksi!G331 &amp;" "&amp;Input_Transaksi!H331,"")</f>
        <v/>
      </c>
      <c r="F334" s="616">
        <f>IF(Input_Transaksi!R331=$D$8,Input_Transaksi!T331,0)</f>
        <v>0</v>
      </c>
      <c r="G334" s="616">
        <f>IF(Input_Transaksi!Y331=$D$8,Input_Transaksi!AA331,0)</f>
        <v>0</v>
      </c>
      <c r="H334" s="617">
        <f t="shared" si="5"/>
        <v>0</v>
      </c>
      <c r="I334" s="61"/>
      <c r="K334" s="531"/>
      <c r="L334" s="429"/>
    </row>
    <row r="335" spans="2:12" customFormat="1" hidden="1" x14ac:dyDescent="0.2">
      <c r="B335" s="65"/>
      <c r="C335" s="599" t="str">
        <f>IF(F335+G335&gt;0,Input_Transaksi!C332,"")</f>
        <v/>
      </c>
      <c r="D335" s="600" t="str">
        <f>IF(F335+G335&gt;0,Input_Transaksi!D332,"")</f>
        <v/>
      </c>
      <c r="E335" s="1096" t="str">
        <f>IF(F335+G335&gt;0,Input_Transaksi!F332&amp;Input_Transaksi!G332 &amp;" "&amp;Input_Transaksi!H332,"")</f>
        <v/>
      </c>
      <c r="F335" s="616">
        <f>IF(Input_Transaksi!R332=$D$8,Input_Transaksi!T332,0)</f>
        <v>0</v>
      </c>
      <c r="G335" s="616">
        <f>IF(Input_Transaksi!Y332=$D$8,Input_Transaksi!AA332,0)</f>
        <v>0</v>
      </c>
      <c r="H335" s="617">
        <f t="shared" ref="H335:H398" si="6">H334+F335-G335</f>
        <v>0</v>
      </c>
      <c r="I335" s="61"/>
      <c r="K335" s="531"/>
      <c r="L335" s="429"/>
    </row>
    <row r="336" spans="2:12" customFormat="1" hidden="1" x14ac:dyDescent="0.2">
      <c r="B336" s="65"/>
      <c r="C336" s="599" t="str">
        <f>IF(F336+G336&gt;0,Input_Transaksi!C333,"")</f>
        <v/>
      </c>
      <c r="D336" s="600" t="str">
        <f>IF(F336+G336&gt;0,Input_Transaksi!D333,"")</f>
        <v/>
      </c>
      <c r="E336" s="1096" t="str">
        <f>IF(F336+G336&gt;0,Input_Transaksi!F333&amp;Input_Transaksi!G333 &amp;" "&amp;Input_Transaksi!H333,"")</f>
        <v/>
      </c>
      <c r="F336" s="616">
        <f>IF(Input_Transaksi!R333=$D$8,Input_Transaksi!T333,0)</f>
        <v>0</v>
      </c>
      <c r="G336" s="616">
        <f>IF(Input_Transaksi!Y333=$D$8,Input_Transaksi!AA333,0)</f>
        <v>0</v>
      </c>
      <c r="H336" s="617">
        <f t="shared" si="6"/>
        <v>0</v>
      </c>
      <c r="I336" s="61"/>
      <c r="K336" s="531"/>
      <c r="L336" s="429"/>
    </row>
    <row r="337" spans="2:12" customFormat="1" hidden="1" x14ac:dyDescent="0.2">
      <c r="B337" s="65"/>
      <c r="C337" s="599" t="str">
        <f>IF(F337+G337&gt;0,Input_Transaksi!C334,"")</f>
        <v/>
      </c>
      <c r="D337" s="600" t="str">
        <f>IF(F337+G337&gt;0,Input_Transaksi!D334,"")</f>
        <v/>
      </c>
      <c r="E337" s="1096" t="str">
        <f>IF(F337+G337&gt;0,Input_Transaksi!F334&amp;Input_Transaksi!G334 &amp;" "&amp;Input_Transaksi!H334,"")</f>
        <v/>
      </c>
      <c r="F337" s="616">
        <f>IF(Input_Transaksi!R334=$D$8,Input_Transaksi!T334,0)</f>
        <v>0</v>
      </c>
      <c r="G337" s="616">
        <f>IF(Input_Transaksi!Y334=$D$8,Input_Transaksi!AA334,0)</f>
        <v>0</v>
      </c>
      <c r="H337" s="617">
        <f t="shared" si="6"/>
        <v>0</v>
      </c>
      <c r="I337" s="61"/>
      <c r="K337" s="531"/>
      <c r="L337" s="429"/>
    </row>
    <row r="338" spans="2:12" customFormat="1" hidden="1" x14ac:dyDescent="0.2">
      <c r="B338" s="65"/>
      <c r="C338" s="599" t="str">
        <f>IF(F338+G338&gt;0,Input_Transaksi!C335,"")</f>
        <v/>
      </c>
      <c r="D338" s="600" t="str">
        <f>IF(F338+G338&gt;0,Input_Transaksi!D335,"")</f>
        <v/>
      </c>
      <c r="E338" s="1096" t="str">
        <f>IF(F338+G338&gt;0,Input_Transaksi!F335&amp;Input_Transaksi!G335 &amp;" "&amp;Input_Transaksi!H335,"")</f>
        <v/>
      </c>
      <c r="F338" s="616">
        <f>IF(Input_Transaksi!R335=$D$8,Input_Transaksi!T335,0)</f>
        <v>0</v>
      </c>
      <c r="G338" s="616">
        <f>IF(Input_Transaksi!Y335=$D$8,Input_Transaksi!AA335,0)</f>
        <v>0</v>
      </c>
      <c r="H338" s="617">
        <f t="shared" si="6"/>
        <v>0</v>
      </c>
      <c r="I338" s="61"/>
      <c r="K338" s="531"/>
      <c r="L338" s="429"/>
    </row>
    <row r="339" spans="2:12" customFormat="1" hidden="1" x14ac:dyDescent="0.2">
      <c r="B339" s="65"/>
      <c r="C339" s="599" t="str">
        <f>IF(F339+G339&gt;0,Input_Transaksi!C336,"")</f>
        <v/>
      </c>
      <c r="D339" s="600" t="str">
        <f>IF(F339+G339&gt;0,Input_Transaksi!D336,"")</f>
        <v/>
      </c>
      <c r="E339" s="1096" t="str">
        <f>IF(F339+G339&gt;0,Input_Transaksi!F336&amp;Input_Transaksi!G336 &amp;" "&amp;Input_Transaksi!H336,"")</f>
        <v/>
      </c>
      <c r="F339" s="616">
        <f>IF(Input_Transaksi!R336=$D$8,Input_Transaksi!T336,0)</f>
        <v>0</v>
      </c>
      <c r="G339" s="616">
        <f>IF(Input_Transaksi!Y336=$D$8,Input_Transaksi!AA336,0)</f>
        <v>0</v>
      </c>
      <c r="H339" s="617">
        <f t="shared" si="6"/>
        <v>0</v>
      </c>
      <c r="I339" s="61"/>
      <c r="K339" s="531"/>
      <c r="L339" s="429"/>
    </row>
    <row r="340" spans="2:12" customFormat="1" hidden="1" x14ac:dyDescent="0.2">
      <c r="B340" s="65"/>
      <c r="C340" s="599" t="str">
        <f>IF(F340+G340&gt;0,Input_Transaksi!C337,"")</f>
        <v/>
      </c>
      <c r="D340" s="600" t="str">
        <f>IF(F340+G340&gt;0,Input_Transaksi!D337,"")</f>
        <v/>
      </c>
      <c r="E340" s="1096" t="str">
        <f>IF(F340+G340&gt;0,Input_Transaksi!F337&amp;Input_Transaksi!G337 &amp;" "&amp;Input_Transaksi!H337,"")</f>
        <v/>
      </c>
      <c r="F340" s="616">
        <f>IF(Input_Transaksi!R337=$D$8,Input_Transaksi!T337,0)</f>
        <v>0</v>
      </c>
      <c r="G340" s="616">
        <f>IF(Input_Transaksi!Y337=$D$8,Input_Transaksi!AA337,0)</f>
        <v>0</v>
      </c>
      <c r="H340" s="617">
        <f t="shared" si="6"/>
        <v>0</v>
      </c>
      <c r="I340" s="61"/>
      <c r="K340" s="531"/>
      <c r="L340" s="429"/>
    </row>
    <row r="341" spans="2:12" customFormat="1" hidden="1" x14ac:dyDescent="0.2">
      <c r="B341" s="65"/>
      <c r="C341" s="599" t="str">
        <f>IF(F341+G341&gt;0,Input_Transaksi!C338,"")</f>
        <v/>
      </c>
      <c r="D341" s="600" t="str">
        <f>IF(F341+G341&gt;0,Input_Transaksi!D338,"")</f>
        <v/>
      </c>
      <c r="E341" s="1096" t="str">
        <f>IF(F341+G341&gt;0,Input_Transaksi!F338&amp;Input_Transaksi!G338 &amp;" "&amp;Input_Transaksi!H338,"")</f>
        <v/>
      </c>
      <c r="F341" s="616">
        <f>IF(Input_Transaksi!R338=$D$8,Input_Transaksi!T338,0)</f>
        <v>0</v>
      </c>
      <c r="G341" s="616">
        <f>IF(Input_Transaksi!Y338=$D$8,Input_Transaksi!AA338,0)</f>
        <v>0</v>
      </c>
      <c r="H341" s="617">
        <f t="shared" si="6"/>
        <v>0</v>
      </c>
      <c r="I341" s="61"/>
      <c r="K341" s="531"/>
      <c r="L341" s="429"/>
    </row>
    <row r="342" spans="2:12" customFormat="1" hidden="1" x14ac:dyDescent="0.2">
      <c r="B342" s="65"/>
      <c r="C342" s="599" t="str">
        <f>IF(F342+G342&gt;0,Input_Transaksi!C339,"")</f>
        <v/>
      </c>
      <c r="D342" s="600" t="str">
        <f>IF(F342+G342&gt;0,Input_Transaksi!D339,"")</f>
        <v/>
      </c>
      <c r="E342" s="1096" t="str">
        <f>IF(F342+G342&gt;0,Input_Transaksi!F339&amp;Input_Transaksi!G339 &amp;" "&amp;Input_Transaksi!H339,"")</f>
        <v/>
      </c>
      <c r="F342" s="616">
        <f>IF(Input_Transaksi!R339=$D$8,Input_Transaksi!T339,0)</f>
        <v>0</v>
      </c>
      <c r="G342" s="616">
        <f>IF(Input_Transaksi!Y339=$D$8,Input_Transaksi!AA339,0)</f>
        <v>0</v>
      </c>
      <c r="H342" s="617">
        <f t="shared" si="6"/>
        <v>0</v>
      </c>
      <c r="I342" s="61"/>
      <c r="K342" s="531"/>
      <c r="L342" s="429"/>
    </row>
    <row r="343" spans="2:12" customFormat="1" hidden="1" x14ac:dyDescent="0.2">
      <c r="B343" s="65"/>
      <c r="C343" s="599" t="str">
        <f>IF(F343+G343&gt;0,Input_Transaksi!C340,"")</f>
        <v/>
      </c>
      <c r="D343" s="600" t="str">
        <f>IF(F343+G343&gt;0,Input_Transaksi!D340,"")</f>
        <v/>
      </c>
      <c r="E343" s="1096" t="str">
        <f>IF(F343+G343&gt;0,Input_Transaksi!F340&amp;Input_Transaksi!G340 &amp;" "&amp;Input_Transaksi!H340,"")</f>
        <v/>
      </c>
      <c r="F343" s="616">
        <f>IF(Input_Transaksi!R340=$D$8,Input_Transaksi!T340,0)</f>
        <v>0</v>
      </c>
      <c r="G343" s="616">
        <f>IF(Input_Transaksi!Y340=$D$8,Input_Transaksi!AA340,0)</f>
        <v>0</v>
      </c>
      <c r="H343" s="617">
        <f t="shared" si="6"/>
        <v>0</v>
      </c>
      <c r="I343" s="61"/>
      <c r="K343" s="531"/>
      <c r="L343" s="429"/>
    </row>
    <row r="344" spans="2:12" customFormat="1" hidden="1" x14ac:dyDescent="0.2">
      <c r="B344" s="65"/>
      <c r="C344" s="599" t="str">
        <f>IF(F344+G344&gt;0,Input_Transaksi!C341,"")</f>
        <v/>
      </c>
      <c r="D344" s="600" t="str">
        <f>IF(F344+G344&gt;0,Input_Transaksi!D341,"")</f>
        <v/>
      </c>
      <c r="E344" s="1096" t="str">
        <f>IF(F344+G344&gt;0,Input_Transaksi!F341&amp;Input_Transaksi!G341 &amp;" "&amp;Input_Transaksi!H341,"")</f>
        <v/>
      </c>
      <c r="F344" s="616">
        <f>IF(Input_Transaksi!R341=$D$8,Input_Transaksi!T341,0)</f>
        <v>0</v>
      </c>
      <c r="G344" s="616">
        <f>IF(Input_Transaksi!Y341=$D$8,Input_Transaksi!AA341,0)</f>
        <v>0</v>
      </c>
      <c r="H344" s="617">
        <f t="shared" si="6"/>
        <v>0</v>
      </c>
      <c r="I344" s="61"/>
      <c r="K344" s="531"/>
      <c r="L344" s="429"/>
    </row>
    <row r="345" spans="2:12" customFormat="1" hidden="1" x14ac:dyDescent="0.2">
      <c r="B345" s="65"/>
      <c r="C345" s="599" t="str">
        <f>IF(F345+G345&gt;0,Input_Transaksi!C342,"")</f>
        <v/>
      </c>
      <c r="D345" s="600" t="str">
        <f>IF(F345+G345&gt;0,Input_Transaksi!D342,"")</f>
        <v/>
      </c>
      <c r="E345" s="1096" t="str">
        <f>IF(F345+G345&gt;0,Input_Transaksi!F342&amp;Input_Transaksi!G342 &amp;" "&amp;Input_Transaksi!H342,"")</f>
        <v/>
      </c>
      <c r="F345" s="616">
        <f>IF(Input_Transaksi!R342=$D$8,Input_Transaksi!T342,0)</f>
        <v>0</v>
      </c>
      <c r="G345" s="616">
        <f>IF(Input_Transaksi!Y342=$D$8,Input_Transaksi!AA342,0)</f>
        <v>0</v>
      </c>
      <c r="H345" s="617">
        <f t="shared" si="6"/>
        <v>0</v>
      </c>
      <c r="I345" s="61"/>
      <c r="K345" s="531"/>
      <c r="L345" s="429"/>
    </row>
    <row r="346" spans="2:12" customFormat="1" hidden="1" x14ac:dyDescent="0.2">
      <c r="B346" s="65"/>
      <c r="C346" s="599" t="str">
        <f>IF(F346+G346&gt;0,Input_Transaksi!C343,"")</f>
        <v/>
      </c>
      <c r="D346" s="600" t="str">
        <f>IF(F346+G346&gt;0,Input_Transaksi!D343,"")</f>
        <v/>
      </c>
      <c r="E346" s="1096" t="str">
        <f>IF(F346+G346&gt;0,Input_Transaksi!F343&amp;Input_Transaksi!G343 &amp;" "&amp;Input_Transaksi!H343,"")</f>
        <v/>
      </c>
      <c r="F346" s="616">
        <f>IF(Input_Transaksi!R343=$D$8,Input_Transaksi!T343,0)</f>
        <v>0</v>
      </c>
      <c r="G346" s="616">
        <f>IF(Input_Transaksi!Y343=$D$8,Input_Transaksi!AA343,0)</f>
        <v>0</v>
      </c>
      <c r="H346" s="617">
        <f t="shared" si="6"/>
        <v>0</v>
      </c>
      <c r="I346" s="61"/>
      <c r="K346" s="531"/>
      <c r="L346" s="429"/>
    </row>
    <row r="347" spans="2:12" customFormat="1" hidden="1" x14ac:dyDescent="0.2">
      <c r="B347" s="65"/>
      <c r="C347" s="599" t="str">
        <f>IF(F347+G347&gt;0,Input_Transaksi!C344,"")</f>
        <v/>
      </c>
      <c r="D347" s="600" t="str">
        <f>IF(F347+G347&gt;0,Input_Transaksi!D344,"")</f>
        <v/>
      </c>
      <c r="E347" s="1096" t="str">
        <f>IF(F347+G347&gt;0,Input_Transaksi!F344&amp;Input_Transaksi!G344 &amp;" "&amp;Input_Transaksi!H344,"")</f>
        <v/>
      </c>
      <c r="F347" s="616">
        <f>IF(Input_Transaksi!R344=$D$8,Input_Transaksi!T344,0)</f>
        <v>0</v>
      </c>
      <c r="G347" s="616">
        <f>IF(Input_Transaksi!Y344=$D$8,Input_Transaksi!AA344,0)</f>
        <v>0</v>
      </c>
      <c r="H347" s="617">
        <f t="shared" si="6"/>
        <v>0</v>
      </c>
      <c r="I347" s="61"/>
      <c r="K347" s="531"/>
      <c r="L347" s="429"/>
    </row>
    <row r="348" spans="2:12" customFormat="1" hidden="1" x14ac:dyDescent="0.2">
      <c r="B348" s="65"/>
      <c r="C348" s="599" t="str">
        <f>IF(F348+G348&gt;0,Input_Transaksi!C345,"")</f>
        <v/>
      </c>
      <c r="D348" s="600" t="str">
        <f>IF(F348+G348&gt;0,Input_Transaksi!D345,"")</f>
        <v/>
      </c>
      <c r="E348" s="1096" t="str">
        <f>IF(F348+G348&gt;0,Input_Transaksi!F345&amp;Input_Transaksi!G345 &amp;" "&amp;Input_Transaksi!H345,"")</f>
        <v/>
      </c>
      <c r="F348" s="616">
        <f>IF(Input_Transaksi!R345=$D$8,Input_Transaksi!T345,0)</f>
        <v>0</v>
      </c>
      <c r="G348" s="616">
        <f>IF(Input_Transaksi!Y345=$D$8,Input_Transaksi!AA345,0)</f>
        <v>0</v>
      </c>
      <c r="H348" s="617">
        <f t="shared" si="6"/>
        <v>0</v>
      </c>
      <c r="I348" s="61"/>
      <c r="K348" s="531"/>
      <c r="L348" s="429"/>
    </row>
    <row r="349" spans="2:12" customFormat="1" hidden="1" x14ac:dyDescent="0.2">
      <c r="B349" s="65"/>
      <c r="C349" s="599" t="str">
        <f>IF(F349+G349&gt;0,Input_Transaksi!C346,"")</f>
        <v/>
      </c>
      <c r="D349" s="600" t="str">
        <f>IF(F349+G349&gt;0,Input_Transaksi!D346,"")</f>
        <v/>
      </c>
      <c r="E349" s="1096" t="str">
        <f>IF(F349+G349&gt;0,Input_Transaksi!F346&amp;Input_Transaksi!G346 &amp;" "&amp;Input_Transaksi!H346,"")</f>
        <v/>
      </c>
      <c r="F349" s="616">
        <f>IF(Input_Transaksi!R346=$D$8,Input_Transaksi!T346,0)</f>
        <v>0</v>
      </c>
      <c r="G349" s="616">
        <f>IF(Input_Transaksi!Y346=$D$8,Input_Transaksi!AA346,0)</f>
        <v>0</v>
      </c>
      <c r="H349" s="617">
        <f t="shared" si="6"/>
        <v>0</v>
      </c>
      <c r="I349" s="61"/>
      <c r="K349" s="531"/>
      <c r="L349" s="429"/>
    </row>
    <row r="350" spans="2:12" customFormat="1" hidden="1" x14ac:dyDescent="0.2">
      <c r="B350" s="65"/>
      <c r="C350" s="599" t="str">
        <f>IF(F350+G350&gt;0,Input_Transaksi!C347,"")</f>
        <v/>
      </c>
      <c r="D350" s="600" t="str">
        <f>IF(F350+G350&gt;0,Input_Transaksi!D347,"")</f>
        <v/>
      </c>
      <c r="E350" s="1096" t="str">
        <f>IF(F350+G350&gt;0,Input_Transaksi!F347&amp;Input_Transaksi!G347 &amp;" "&amp;Input_Transaksi!H347,"")</f>
        <v/>
      </c>
      <c r="F350" s="616">
        <f>IF(Input_Transaksi!R347=$D$8,Input_Transaksi!T347,0)</f>
        <v>0</v>
      </c>
      <c r="G350" s="616">
        <f>IF(Input_Transaksi!Y347=$D$8,Input_Transaksi!AA347,0)</f>
        <v>0</v>
      </c>
      <c r="H350" s="617">
        <f t="shared" si="6"/>
        <v>0</v>
      </c>
      <c r="I350" s="61"/>
      <c r="K350" s="531"/>
      <c r="L350" s="429"/>
    </row>
    <row r="351" spans="2:12" customFormat="1" hidden="1" x14ac:dyDescent="0.2">
      <c r="B351" s="65"/>
      <c r="C351" s="599" t="str">
        <f>IF(F351+G351&gt;0,Input_Transaksi!C348,"")</f>
        <v/>
      </c>
      <c r="D351" s="600" t="str">
        <f>IF(F351+G351&gt;0,Input_Transaksi!D348,"")</f>
        <v/>
      </c>
      <c r="E351" s="1096" t="str">
        <f>IF(F351+G351&gt;0,Input_Transaksi!F348&amp;Input_Transaksi!G348 &amp;" "&amp;Input_Transaksi!H348,"")</f>
        <v/>
      </c>
      <c r="F351" s="616">
        <f>IF(Input_Transaksi!R348=$D$8,Input_Transaksi!T348,0)</f>
        <v>0</v>
      </c>
      <c r="G351" s="616">
        <f>IF(Input_Transaksi!Y348=$D$8,Input_Transaksi!AA348,0)</f>
        <v>0</v>
      </c>
      <c r="H351" s="617">
        <f t="shared" si="6"/>
        <v>0</v>
      </c>
      <c r="I351" s="61"/>
      <c r="K351" s="531"/>
      <c r="L351" s="429"/>
    </row>
    <row r="352" spans="2:12" customFormat="1" hidden="1" x14ac:dyDescent="0.2">
      <c r="B352" s="65"/>
      <c r="C352" s="599" t="str">
        <f>IF(F352+G352&gt;0,Input_Transaksi!C349,"")</f>
        <v/>
      </c>
      <c r="D352" s="600" t="str">
        <f>IF(F352+G352&gt;0,Input_Transaksi!D349,"")</f>
        <v/>
      </c>
      <c r="E352" s="1096" t="str">
        <f>IF(F352+G352&gt;0,Input_Transaksi!F349&amp;Input_Transaksi!G349 &amp;" "&amp;Input_Transaksi!H349,"")</f>
        <v/>
      </c>
      <c r="F352" s="616">
        <f>IF(Input_Transaksi!R349=$D$8,Input_Transaksi!T349,0)</f>
        <v>0</v>
      </c>
      <c r="G352" s="616">
        <f>IF(Input_Transaksi!Y349=$D$8,Input_Transaksi!AA349,0)</f>
        <v>0</v>
      </c>
      <c r="H352" s="617">
        <f t="shared" si="6"/>
        <v>0</v>
      </c>
      <c r="I352" s="61"/>
      <c r="K352" s="531"/>
      <c r="L352" s="429"/>
    </row>
    <row r="353" spans="2:12" customFormat="1" hidden="1" x14ac:dyDescent="0.2">
      <c r="B353" s="65"/>
      <c r="C353" s="599" t="str">
        <f>IF(F353+G353&gt;0,Input_Transaksi!C350,"")</f>
        <v/>
      </c>
      <c r="D353" s="600" t="str">
        <f>IF(F353+G353&gt;0,Input_Transaksi!D350,"")</f>
        <v/>
      </c>
      <c r="E353" s="1096" t="str">
        <f>IF(F353+G353&gt;0,Input_Transaksi!F350&amp;Input_Transaksi!G350 &amp;" "&amp;Input_Transaksi!H350,"")</f>
        <v/>
      </c>
      <c r="F353" s="616">
        <f>IF(Input_Transaksi!R350=$D$8,Input_Transaksi!T350,0)</f>
        <v>0</v>
      </c>
      <c r="G353" s="616">
        <f>IF(Input_Transaksi!Y350=$D$8,Input_Transaksi!AA350,0)</f>
        <v>0</v>
      </c>
      <c r="H353" s="617">
        <f t="shared" si="6"/>
        <v>0</v>
      </c>
      <c r="I353" s="61"/>
      <c r="K353" s="531"/>
      <c r="L353" s="429"/>
    </row>
    <row r="354" spans="2:12" customFormat="1" hidden="1" x14ac:dyDescent="0.2">
      <c r="B354" s="65"/>
      <c r="C354" s="599" t="str">
        <f>IF(F354+G354&gt;0,Input_Transaksi!C351,"")</f>
        <v/>
      </c>
      <c r="D354" s="600" t="str">
        <f>IF(F354+G354&gt;0,Input_Transaksi!D351,"")</f>
        <v/>
      </c>
      <c r="E354" s="1096" t="str">
        <f>IF(F354+G354&gt;0,Input_Transaksi!F351&amp;Input_Transaksi!G351 &amp;" "&amp;Input_Transaksi!H351,"")</f>
        <v/>
      </c>
      <c r="F354" s="616">
        <f>IF(Input_Transaksi!R351=$D$8,Input_Transaksi!T351,0)</f>
        <v>0</v>
      </c>
      <c r="G354" s="616">
        <f>IF(Input_Transaksi!Y351=$D$8,Input_Transaksi!AA351,0)</f>
        <v>0</v>
      </c>
      <c r="H354" s="617">
        <f t="shared" si="6"/>
        <v>0</v>
      </c>
      <c r="I354" s="61"/>
      <c r="K354" s="531"/>
      <c r="L354" s="429"/>
    </row>
    <row r="355" spans="2:12" customFormat="1" hidden="1" x14ac:dyDescent="0.2">
      <c r="B355" s="65"/>
      <c r="C355" s="599" t="str">
        <f>IF(F355+G355&gt;0,Input_Transaksi!C352,"")</f>
        <v/>
      </c>
      <c r="D355" s="600" t="str">
        <f>IF(F355+G355&gt;0,Input_Transaksi!D352,"")</f>
        <v/>
      </c>
      <c r="E355" s="1096" t="str">
        <f>IF(F355+G355&gt;0,Input_Transaksi!F352&amp;Input_Transaksi!G352 &amp;" "&amp;Input_Transaksi!H352,"")</f>
        <v/>
      </c>
      <c r="F355" s="616">
        <f>IF(Input_Transaksi!R352=$D$8,Input_Transaksi!T352,0)</f>
        <v>0</v>
      </c>
      <c r="G355" s="616">
        <f>IF(Input_Transaksi!Y352=$D$8,Input_Transaksi!AA352,0)</f>
        <v>0</v>
      </c>
      <c r="H355" s="617">
        <f t="shared" si="6"/>
        <v>0</v>
      </c>
      <c r="I355" s="61"/>
      <c r="K355" s="531"/>
      <c r="L355" s="429"/>
    </row>
    <row r="356" spans="2:12" customFormat="1" hidden="1" x14ac:dyDescent="0.2">
      <c r="B356" s="65"/>
      <c r="C356" s="599" t="str">
        <f>IF(F356+G356&gt;0,Input_Transaksi!C353,"")</f>
        <v/>
      </c>
      <c r="D356" s="600" t="str">
        <f>IF(F356+G356&gt;0,Input_Transaksi!D353,"")</f>
        <v/>
      </c>
      <c r="E356" s="1096" t="str">
        <f>IF(F356+G356&gt;0,Input_Transaksi!F353&amp;Input_Transaksi!G353 &amp;" "&amp;Input_Transaksi!H353,"")</f>
        <v/>
      </c>
      <c r="F356" s="616">
        <f>IF(Input_Transaksi!R353=$D$8,Input_Transaksi!T353,0)</f>
        <v>0</v>
      </c>
      <c r="G356" s="616">
        <f>IF(Input_Transaksi!Y353=$D$8,Input_Transaksi!AA353,0)</f>
        <v>0</v>
      </c>
      <c r="H356" s="617">
        <f t="shared" si="6"/>
        <v>0</v>
      </c>
      <c r="I356" s="61"/>
      <c r="K356" s="531"/>
      <c r="L356" s="429"/>
    </row>
    <row r="357" spans="2:12" customFormat="1" hidden="1" x14ac:dyDescent="0.2">
      <c r="B357" s="65"/>
      <c r="C357" s="599" t="str">
        <f>IF(F357+G357&gt;0,Input_Transaksi!C354,"")</f>
        <v/>
      </c>
      <c r="D357" s="600" t="str">
        <f>IF(F357+G357&gt;0,Input_Transaksi!D354,"")</f>
        <v/>
      </c>
      <c r="E357" s="1096" t="str">
        <f>IF(F357+G357&gt;0,Input_Transaksi!F354&amp;Input_Transaksi!G354 &amp;" "&amp;Input_Transaksi!H354,"")</f>
        <v/>
      </c>
      <c r="F357" s="616">
        <f>IF(Input_Transaksi!R354=$D$8,Input_Transaksi!T354,0)</f>
        <v>0</v>
      </c>
      <c r="G357" s="616">
        <f>IF(Input_Transaksi!Y354=$D$8,Input_Transaksi!AA354,0)</f>
        <v>0</v>
      </c>
      <c r="H357" s="617">
        <f t="shared" si="6"/>
        <v>0</v>
      </c>
      <c r="I357" s="61"/>
      <c r="K357" s="531"/>
      <c r="L357" s="429"/>
    </row>
    <row r="358" spans="2:12" customFormat="1" hidden="1" x14ac:dyDescent="0.2">
      <c r="B358" s="65"/>
      <c r="C358" s="599" t="str">
        <f>IF(F358+G358&gt;0,Input_Transaksi!C355,"")</f>
        <v/>
      </c>
      <c r="D358" s="600" t="str">
        <f>IF(F358+G358&gt;0,Input_Transaksi!D355,"")</f>
        <v/>
      </c>
      <c r="E358" s="1096" t="str">
        <f>IF(F358+G358&gt;0,Input_Transaksi!F355&amp;Input_Transaksi!G355 &amp;" "&amp;Input_Transaksi!H355,"")</f>
        <v/>
      </c>
      <c r="F358" s="616">
        <f>IF(Input_Transaksi!R355=$D$8,Input_Transaksi!T355,0)</f>
        <v>0</v>
      </c>
      <c r="G358" s="616">
        <f>IF(Input_Transaksi!Y355=$D$8,Input_Transaksi!AA355,0)</f>
        <v>0</v>
      </c>
      <c r="H358" s="617">
        <f t="shared" si="6"/>
        <v>0</v>
      </c>
      <c r="I358" s="61"/>
      <c r="K358" s="531"/>
      <c r="L358" s="429"/>
    </row>
    <row r="359" spans="2:12" customFormat="1" hidden="1" x14ac:dyDescent="0.2">
      <c r="B359" s="65"/>
      <c r="C359" s="599" t="str">
        <f>IF(F359+G359&gt;0,Input_Transaksi!C356,"")</f>
        <v/>
      </c>
      <c r="D359" s="600" t="str">
        <f>IF(F359+G359&gt;0,Input_Transaksi!D356,"")</f>
        <v/>
      </c>
      <c r="E359" s="1096" t="str">
        <f>IF(F359+G359&gt;0,Input_Transaksi!F356&amp;Input_Transaksi!G356 &amp;" "&amp;Input_Transaksi!H356,"")</f>
        <v/>
      </c>
      <c r="F359" s="616">
        <f>IF(Input_Transaksi!R356=$D$8,Input_Transaksi!T356,0)</f>
        <v>0</v>
      </c>
      <c r="G359" s="616">
        <f>IF(Input_Transaksi!Y356=$D$8,Input_Transaksi!AA356,0)</f>
        <v>0</v>
      </c>
      <c r="H359" s="617">
        <f t="shared" si="6"/>
        <v>0</v>
      </c>
      <c r="I359" s="61"/>
      <c r="K359" s="531"/>
      <c r="L359" s="429"/>
    </row>
    <row r="360" spans="2:12" customFormat="1" hidden="1" x14ac:dyDescent="0.2">
      <c r="B360" s="65"/>
      <c r="C360" s="599" t="str">
        <f>IF(F360+G360&gt;0,Input_Transaksi!C357,"")</f>
        <v/>
      </c>
      <c r="D360" s="600" t="str">
        <f>IF(F360+G360&gt;0,Input_Transaksi!D357,"")</f>
        <v/>
      </c>
      <c r="E360" s="1096" t="str">
        <f>IF(F360+G360&gt;0,Input_Transaksi!F357&amp;Input_Transaksi!G357 &amp;" "&amp;Input_Transaksi!H357,"")</f>
        <v/>
      </c>
      <c r="F360" s="616">
        <f>IF(Input_Transaksi!R357=$D$8,Input_Transaksi!T357,0)</f>
        <v>0</v>
      </c>
      <c r="G360" s="616">
        <f>IF(Input_Transaksi!Y357=$D$8,Input_Transaksi!AA357,0)</f>
        <v>0</v>
      </c>
      <c r="H360" s="617">
        <f t="shared" si="6"/>
        <v>0</v>
      </c>
      <c r="I360" s="61"/>
      <c r="K360" s="531"/>
      <c r="L360" s="429"/>
    </row>
    <row r="361" spans="2:12" customFormat="1" hidden="1" x14ac:dyDescent="0.2">
      <c r="B361" s="65"/>
      <c r="C361" s="599" t="str">
        <f>IF(F361+G361&gt;0,Input_Transaksi!C358,"")</f>
        <v/>
      </c>
      <c r="D361" s="600" t="str">
        <f>IF(F361+G361&gt;0,Input_Transaksi!D358,"")</f>
        <v/>
      </c>
      <c r="E361" s="1096" t="str">
        <f>IF(F361+G361&gt;0,Input_Transaksi!F358&amp;Input_Transaksi!G358 &amp;" "&amp;Input_Transaksi!H358,"")</f>
        <v/>
      </c>
      <c r="F361" s="616">
        <f>IF(Input_Transaksi!R358=$D$8,Input_Transaksi!T358,0)</f>
        <v>0</v>
      </c>
      <c r="G361" s="616">
        <f>IF(Input_Transaksi!Y358=$D$8,Input_Transaksi!AA358,0)</f>
        <v>0</v>
      </c>
      <c r="H361" s="617">
        <f t="shared" si="6"/>
        <v>0</v>
      </c>
      <c r="I361" s="61"/>
      <c r="K361" s="531"/>
      <c r="L361" s="429"/>
    </row>
    <row r="362" spans="2:12" customFormat="1" hidden="1" x14ac:dyDescent="0.2">
      <c r="B362" s="65"/>
      <c r="C362" s="599" t="str">
        <f>IF(F362+G362&gt;0,Input_Transaksi!C359,"")</f>
        <v/>
      </c>
      <c r="D362" s="600" t="str">
        <f>IF(F362+G362&gt;0,Input_Transaksi!D359,"")</f>
        <v/>
      </c>
      <c r="E362" s="1096" t="str">
        <f>IF(F362+G362&gt;0,Input_Transaksi!F359&amp;Input_Transaksi!G359 &amp;" "&amp;Input_Transaksi!H359,"")</f>
        <v/>
      </c>
      <c r="F362" s="616">
        <f>IF(Input_Transaksi!R359=$D$8,Input_Transaksi!T359,0)</f>
        <v>0</v>
      </c>
      <c r="G362" s="616">
        <f>IF(Input_Transaksi!Y359=$D$8,Input_Transaksi!AA359,0)</f>
        <v>0</v>
      </c>
      <c r="H362" s="617">
        <f t="shared" si="6"/>
        <v>0</v>
      </c>
      <c r="I362" s="61"/>
      <c r="K362" s="531"/>
      <c r="L362" s="429"/>
    </row>
    <row r="363" spans="2:12" customFormat="1" hidden="1" x14ac:dyDescent="0.2">
      <c r="B363" s="65"/>
      <c r="C363" s="599" t="str">
        <f>IF(F363+G363&gt;0,Input_Transaksi!C360,"")</f>
        <v/>
      </c>
      <c r="D363" s="600" t="str">
        <f>IF(F363+G363&gt;0,Input_Transaksi!D360,"")</f>
        <v/>
      </c>
      <c r="E363" s="1096" t="str">
        <f>IF(F363+G363&gt;0,Input_Transaksi!F360&amp;Input_Transaksi!G360 &amp;" "&amp;Input_Transaksi!H360,"")</f>
        <v/>
      </c>
      <c r="F363" s="616">
        <f>IF(Input_Transaksi!R360=$D$8,Input_Transaksi!T360,0)</f>
        <v>0</v>
      </c>
      <c r="G363" s="616">
        <f>IF(Input_Transaksi!Y360=$D$8,Input_Transaksi!AA360,0)</f>
        <v>0</v>
      </c>
      <c r="H363" s="617">
        <f t="shared" si="6"/>
        <v>0</v>
      </c>
      <c r="I363" s="61"/>
      <c r="K363" s="531"/>
      <c r="L363" s="429"/>
    </row>
    <row r="364" spans="2:12" customFormat="1" hidden="1" x14ac:dyDescent="0.2">
      <c r="B364" s="65"/>
      <c r="C364" s="599" t="str">
        <f>IF(F364+G364&gt;0,Input_Transaksi!C361,"")</f>
        <v/>
      </c>
      <c r="D364" s="600" t="str">
        <f>IF(F364+G364&gt;0,Input_Transaksi!D361,"")</f>
        <v/>
      </c>
      <c r="E364" s="1096" t="str">
        <f>IF(F364+G364&gt;0,Input_Transaksi!F361&amp;Input_Transaksi!G361 &amp;" "&amp;Input_Transaksi!H361,"")</f>
        <v/>
      </c>
      <c r="F364" s="616">
        <f>IF(Input_Transaksi!R361=$D$8,Input_Transaksi!T361,0)</f>
        <v>0</v>
      </c>
      <c r="G364" s="616">
        <f>IF(Input_Transaksi!Y361=$D$8,Input_Transaksi!AA361,0)</f>
        <v>0</v>
      </c>
      <c r="H364" s="617">
        <f t="shared" si="6"/>
        <v>0</v>
      </c>
      <c r="I364" s="61"/>
      <c r="K364" s="531"/>
      <c r="L364" s="429"/>
    </row>
    <row r="365" spans="2:12" customFormat="1" hidden="1" x14ac:dyDescent="0.2">
      <c r="B365" s="65"/>
      <c r="C365" s="599" t="str">
        <f>IF(F365+G365&gt;0,Input_Transaksi!C362,"")</f>
        <v/>
      </c>
      <c r="D365" s="600" t="str">
        <f>IF(F365+G365&gt;0,Input_Transaksi!D362,"")</f>
        <v/>
      </c>
      <c r="E365" s="1096" t="str">
        <f>IF(F365+G365&gt;0,Input_Transaksi!F362&amp;Input_Transaksi!G362 &amp;" "&amp;Input_Transaksi!H362,"")</f>
        <v/>
      </c>
      <c r="F365" s="616">
        <f>IF(Input_Transaksi!R362=$D$8,Input_Transaksi!T362,0)</f>
        <v>0</v>
      </c>
      <c r="G365" s="616">
        <f>IF(Input_Transaksi!Y362=$D$8,Input_Transaksi!AA362,0)</f>
        <v>0</v>
      </c>
      <c r="H365" s="617">
        <f t="shared" si="6"/>
        <v>0</v>
      </c>
      <c r="I365" s="61"/>
      <c r="K365" s="531"/>
      <c r="L365" s="429"/>
    </row>
    <row r="366" spans="2:12" customFormat="1" hidden="1" x14ac:dyDescent="0.2">
      <c r="B366" s="65"/>
      <c r="C366" s="599" t="str">
        <f>IF(F366+G366&gt;0,Input_Transaksi!C363,"")</f>
        <v/>
      </c>
      <c r="D366" s="600" t="str">
        <f>IF(F366+G366&gt;0,Input_Transaksi!D363,"")</f>
        <v/>
      </c>
      <c r="E366" s="1096" t="str">
        <f>IF(F366+G366&gt;0,Input_Transaksi!F363&amp;Input_Transaksi!G363 &amp;" "&amp;Input_Transaksi!H363,"")</f>
        <v/>
      </c>
      <c r="F366" s="616">
        <f>IF(Input_Transaksi!R363=$D$8,Input_Transaksi!T363,0)</f>
        <v>0</v>
      </c>
      <c r="G366" s="616">
        <f>IF(Input_Transaksi!Y363=$D$8,Input_Transaksi!AA363,0)</f>
        <v>0</v>
      </c>
      <c r="H366" s="617">
        <f t="shared" si="6"/>
        <v>0</v>
      </c>
      <c r="I366" s="61"/>
      <c r="K366" s="531"/>
      <c r="L366" s="429"/>
    </row>
    <row r="367" spans="2:12" customFormat="1" hidden="1" x14ac:dyDescent="0.2">
      <c r="B367" s="65"/>
      <c r="C367" s="599" t="str">
        <f>IF(F367+G367&gt;0,Input_Transaksi!C364,"")</f>
        <v/>
      </c>
      <c r="D367" s="600" t="str">
        <f>IF(F367+G367&gt;0,Input_Transaksi!D364,"")</f>
        <v/>
      </c>
      <c r="E367" s="1096" t="str">
        <f>IF(F367+G367&gt;0,Input_Transaksi!F364&amp;Input_Transaksi!G364 &amp;" "&amp;Input_Transaksi!H364,"")</f>
        <v/>
      </c>
      <c r="F367" s="616">
        <f>IF(Input_Transaksi!R364=$D$8,Input_Transaksi!T364,0)</f>
        <v>0</v>
      </c>
      <c r="G367" s="616">
        <f>IF(Input_Transaksi!Y364=$D$8,Input_Transaksi!AA364,0)</f>
        <v>0</v>
      </c>
      <c r="H367" s="617">
        <f t="shared" si="6"/>
        <v>0</v>
      </c>
      <c r="I367" s="61"/>
      <c r="K367" s="531"/>
      <c r="L367" s="429"/>
    </row>
    <row r="368" spans="2:12" customFormat="1" hidden="1" x14ac:dyDescent="0.2">
      <c r="B368" s="65"/>
      <c r="C368" s="599" t="str">
        <f>IF(F368+G368&gt;0,Input_Transaksi!C365,"")</f>
        <v/>
      </c>
      <c r="D368" s="600" t="str">
        <f>IF(F368+G368&gt;0,Input_Transaksi!D365,"")</f>
        <v/>
      </c>
      <c r="E368" s="1096" t="str">
        <f>IF(F368+G368&gt;0,Input_Transaksi!F365&amp;Input_Transaksi!G365 &amp;" "&amp;Input_Transaksi!H365,"")</f>
        <v/>
      </c>
      <c r="F368" s="616">
        <f>IF(Input_Transaksi!R365=$D$8,Input_Transaksi!T365,0)</f>
        <v>0</v>
      </c>
      <c r="G368" s="616">
        <f>IF(Input_Transaksi!Y365=$D$8,Input_Transaksi!AA365,0)</f>
        <v>0</v>
      </c>
      <c r="H368" s="617">
        <f t="shared" si="6"/>
        <v>0</v>
      </c>
      <c r="I368" s="61"/>
      <c r="K368" s="531"/>
      <c r="L368" s="429"/>
    </row>
    <row r="369" spans="2:12" customFormat="1" hidden="1" x14ac:dyDescent="0.2">
      <c r="B369" s="65"/>
      <c r="C369" s="599" t="str">
        <f>IF(F369+G369&gt;0,Input_Transaksi!C366,"")</f>
        <v/>
      </c>
      <c r="D369" s="600" t="str">
        <f>IF(F369+G369&gt;0,Input_Transaksi!D366,"")</f>
        <v/>
      </c>
      <c r="E369" s="1096" t="str">
        <f>IF(F369+G369&gt;0,Input_Transaksi!F366&amp;Input_Transaksi!G366 &amp;" "&amp;Input_Transaksi!H366,"")</f>
        <v/>
      </c>
      <c r="F369" s="616">
        <f>IF(Input_Transaksi!R366=$D$8,Input_Transaksi!T366,0)</f>
        <v>0</v>
      </c>
      <c r="G369" s="616">
        <f>IF(Input_Transaksi!Y366=$D$8,Input_Transaksi!AA366,0)</f>
        <v>0</v>
      </c>
      <c r="H369" s="617">
        <f t="shared" si="6"/>
        <v>0</v>
      </c>
      <c r="I369" s="61"/>
      <c r="K369" s="531"/>
      <c r="L369" s="429"/>
    </row>
    <row r="370" spans="2:12" customFormat="1" hidden="1" x14ac:dyDescent="0.2">
      <c r="B370" s="65"/>
      <c r="C370" s="599" t="str">
        <f>IF(F370+G370&gt;0,Input_Transaksi!C367,"")</f>
        <v/>
      </c>
      <c r="D370" s="600" t="str">
        <f>IF(F370+G370&gt;0,Input_Transaksi!D367,"")</f>
        <v/>
      </c>
      <c r="E370" s="1096" t="str">
        <f>IF(F370+G370&gt;0,Input_Transaksi!F367&amp;Input_Transaksi!G367 &amp;" "&amp;Input_Transaksi!H367,"")</f>
        <v/>
      </c>
      <c r="F370" s="616">
        <f>IF(Input_Transaksi!R367=$D$8,Input_Transaksi!T367,0)</f>
        <v>0</v>
      </c>
      <c r="G370" s="616">
        <f>IF(Input_Transaksi!Y367=$D$8,Input_Transaksi!AA367,0)</f>
        <v>0</v>
      </c>
      <c r="H370" s="617">
        <f t="shared" si="6"/>
        <v>0</v>
      </c>
      <c r="I370" s="61"/>
      <c r="K370" s="531"/>
      <c r="L370" s="429"/>
    </row>
    <row r="371" spans="2:12" customFormat="1" hidden="1" x14ac:dyDescent="0.2">
      <c r="B371" s="65"/>
      <c r="C371" s="599" t="str">
        <f>IF(F371+G371&gt;0,Input_Transaksi!C368,"")</f>
        <v/>
      </c>
      <c r="D371" s="600" t="str">
        <f>IF(F371+G371&gt;0,Input_Transaksi!D368,"")</f>
        <v/>
      </c>
      <c r="E371" s="1096" t="str">
        <f>IF(F371+G371&gt;0,Input_Transaksi!F368&amp;Input_Transaksi!G368 &amp;" "&amp;Input_Transaksi!H368,"")</f>
        <v/>
      </c>
      <c r="F371" s="616">
        <f>IF(Input_Transaksi!R368=$D$8,Input_Transaksi!T368,0)</f>
        <v>0</v>
      </c>
      <c r="G371" s="616">
        <f>IF(Input_Transaksi!Y368=$D$8,Input_Transaksi!AA368,0)</f>
        <v>0</v>
      </c>
      <c r="H371" s="617">
        <f t="shared" si="6"/>
        <v>0</v>
      </c>
      <c r="I371" s="61"/>
      <c r="K371" s="531"/>
      <c r="L371" s="429"/>
    </row>
    <row r="372" spans="2:12" customFormat="1" hidden="1" x14ac:dyDescent="0.2">
      <c r="B372" s="65"/>
      <c r="C372" s="599" t="str">
        <f>IF(F372+G372&gt;0,Input_Transaksi!C369,"")</f>
        <v/>
      </c>
      <c r="D372" s="600" t="str">
        <f>IF(F372+G372&gt;0,Input_Transaksi!D369,"")</f>
        <v/>
      </c>
      <c r="E372" s="1096" t="str">
        <f>IF(F372+G372&gt;0,Input_Transaksi!F369&amp;Input_Transaksi!G369 &amp;" "&amp;Input_Transaksi!H369,"")</f>
        <v/>
      </c>
      <c r="F372" s="616">
        <f>IF(Input_Transaksi!R369=$D$8,Input_Transaksi!T369,0)</f>
        <v>0</v>
      </c>
      <c r="G372" s="616">
        <f>IF(Input_Transaksi!Y369=$D$8,Input_Transaksi!AA369,0)</f>
        <v>0</v>
      </c>
      <c r="H372" s="617">
        <f t="shared" si="6"/>
        <v>0</v>
      </c>
      <c r="I372" s="61"/>
      <c r="K372" s="531"/>
      <c r="L372" s="429"/>
    </row>
    <row r="373" spans="2:12" customFormat="1" hidden="1" x14ac:dyDescent="0.2">
      <c r="B373" s="65"/>
      <c r="C373" s="599" t="str">
        <f>IF(F373+G373&gt;0,Input_Transaksi!C370,"")</f>
        <v/>
      </c>
      <c r="D373" s="600" t="str">
        <f>IF(F373+G373&gt;0,Input_Transaksi!D370,"")</f>
        <v/>
      </c>
      <c r="E373" s="1096" t="str">
        <f>IF(F373+G373&gt;0,Input_Transaksi!F370&amp;Input_Transaksi!G370 &amp;" "&amp;Input_Transaksi!H370,"")</f>
        <v/>
      </c>
      <c r="F373" s="616">
        <f>IF(Input_Transaksi!R370=$D$8,Input_Transaksi!T370,0)</f>
        <v>0</v>
      </c>
      <c r="G373" s="616">
        <f>IF(Input_Transaksi!Y370=$D$8,Input_Transaksi!AA370,0)</f>
        <v>0</v>
      </c>
      <c r="H373" s="617">
        <f t="shared" si="6"/>
        <v>0</v>
      </c>
      <c r="I373" s="61"/>
      <c r="K373" s="531"/>
      <c r="L373" s="429"/>
    </row>
    <row r="374" spans="2:12" customFormat="1" hidden="1" x14ac:dyDescent="0.2">
      <c r="B374" s="65"/>
      <c r="C374" s="599" t="str">
        <f>IF(F374+G374&gt;0,Input_Transaksi!C371,"")</f>
        <v/>
      </c>
      <c r="D374" s="600" t="str">
        <f>IF(F374+G374&gt;0,Input_Transaksi!D371,"")</f>
        <v/>
      </c>
      <c r="E374" s="1096" t="str">
        <f>IF(F374+G374&gt;0,Input_Transaksi!F371&amp;Input_Transaksi!G371 &amp;" "&amp;Input_Transaksi!H371,"")</f>
        <v/>
      </c>
      <c r="F374" s="616">
        <f>IF(Input_Transaksi!R371=$D$8,Input_Transaksi!T371,0)</f>
        <v>0</v>
      </c>
      <c r="G374" s="616">
        <f>IF(Input_Transaksi!Y371=$D$8,Input_Transaksi!AA371,0)</f>
        <v>0</v>
      </c>
      <c r="H374" s="617">
        <f t="shared" si="6"/>
        <v>0</v>
      </c>
      <c r="I374" s="61"/>
      <c r="K374" s="531"/>
      <c r="L374" s="429"/>
    </row>
    <row r="375" spans="2:12" customFormat="1" hidden="1" x14ac:dyDescent="0.2">
      <c r="B375" s="65"/>
      <c r="C375" s="599" t="str">
        <f>IF(F375+G375&gt;0,Input_Transaksi!C372,"")</f>
        <v/>
      </c>
      <c r="D375" s="600" t="str">
        <f>IF(F375+G375&gt;0,Input_Transaksi!D372,"")</f>
        <v/>
      </c>
      <c r="E375" s="1096" t="str">
        <f>IF(F375+G375&gt;0,Input_Transaksi!F372&amp;Input_Transaksi!G372 &amp;" "&amp;Input_Transaksi!H372,"")</f>
        <v/>
      </c>
      <c r="F375" s="616">
        <f>IF(Input_Transaksi!R372=$D$8,Input_Transaksi!T372,0)</f>
        <v>0</v>
      </c>
      <c r="G375" s="616">
        <f>IF(Input_Transaksi!Y372=$D$8,Input_Transaksi!AA372,0)</f>
        <v>0</v>
      </c>
      <c r="H375" s="617">
        <f t="shared" si="6"/>
        <v>0</v>
      </c>
      <c r="I375" s="61"/>
      <c r="K375" s="531"/>
      <c r="L375" s="429"/>
    </row>
    <row r="376" spans="2:12" customFormat="1" hidden="1" x14ac:dyDescent="0.2">
      <c r="B376" s="65"/>
      <c r="C376" s="599" t="str">
        <f>IF(F376+G376&gt;0,Input_Transaksi!C373,"")</f>
        <v/>
      </c>
      <c r="D376" s="600" t="str">
        <f>IF(F376+G376&gt;0,Input_Transaksi!D373,"")</f>
        <v/>
      </c>
      <c r="E376" s="1096" t="str">
        <f>IF(F376+G376&gt;0,Input_Transaksi!F373&amp;Input_Transaksi!G373 &amp;" "&amp;Input_Transaksi!H373,"")</f>
        <v/>
      </c>
      <c r="F376" s="616">
        <f>IF(Input_Transaksi!R373=$D$8,Input_Transaksi!T373,0)</f>
        <v>0</v>
      </c>
      <c r="G376" s="616">
        <f>IF(Input_Transaksi!Y373=$D$8,Input_Transaksi!AA373,0)</f>
        <v>0</v>
      </c>
      <c r="H376" s="617">
        <f t="shared" si="6"/>
        <v>0</v>
      </c>
      <c r="I376" s="61"/>
      <c r="K376" s="531"/>
      <c r="L376" s="429"/>
    </row>
    <row r="377" spans="2:12" customFormat="1" hidden="1" x14ac:dyDescent="0.2">
      <c r="B377" s="65"/>
      <c r="C377" s="599" t="str">
        <f>IF(F377+G377&gt;0,Input_Transaksi!C374,"")</f>
        <v/>
      </c>
      <c r="D377" s="600" t="str">
        <f>IF(F377+G377&gt;0,Input_Transaksi!D374,"")</f>
        <v/>
      </c>
      <c r="E377" s="1096" t="str">
        <f>IF(F377+G377&gt;0,Input_Transaksi!F374&amp;Input_Transaksi!G374 &amp;" "&amp;Input_Transaksi!H374,"")</f>
        <v/>
      </c>
      <c r="F377" s="616">
        <f>IF(Input_Transaksi!R374=$D$8,Input_Transaksi!T374,0)</f>
        <v>0</v>
      </c>
      <c r="G377" s="616">
        <f>IF(Input_Transaksi!Y374=$D$8,Input_Transaksi!AA374,0)</f>
        <v>0</v>
      </c>
      <c r="H377" s="617">
        <f t="shared" si="6"/>
        <v>0</v>
      </c>
      <c r="I377" s="61"/>
      <c r="K377" s="531"/>
      <c r="L377" s="429"/>
    </row>
    <row r="378" spans="2:12" customFormat="1" hidden="1" x14ac:dyDescent="0.2">
      <c r="B378" s="65"/>
      <c r="C378" s="599" t="str">
        <f>IF(F378+G378&gt;0,Input_Transaksi!C375,"")</f>
        <v/>
      </c>
      <c r="D378" s="600" t="str">
        <f>IF(F378+G378&gt;0,Input_Transaksi!D375,"")</f>
        <v/>
      </c>
      <c r="E378" s="1096" t="str">
        <f>IF(F378+G378&gt;0,Input_Transaksi!F375&amp;Input_Transaksi!G375 &amp;" "&amp;Input_Transaksi!H375,"")</f>
        <v/>
      </c>
      <c r="F378" s="616">
        <f>IF(Input_Transaksi!R375=$D$8,Input_Transaksi!T375,0)</f>
        <v>0</v>
      </c>
      <c r="G378" s="616">
        <f>IF(Input_Transaksi!Y375=$D$8,Input_Transaksi!AA375,0)</f>
        <v>0</v>
      </c>
      <c r="H378" s="617">
        <f t="shared" si="6"/>
        <v>0</v>
      </c>
      <c r="I378" s="61"/>
      <c r="K378" s="531"/>
      <c r="L378" s="429"/>
    </row>
    <row r="379" spans="2:12" customFormat="1" hidden="1" x14ac:dyDescent="0.2">
      <c r="B379" s="65"/>
      <c r="C379" s="599" t="str">
        <f>IF(F379+G379&gt;0,Input_Transaksi!C376,"")</f>
        <v/>
      </c>
      <c r="D379" s="600" t="str">
        <f>IF(F379+G379&gt;0,Input_Transaksi!D376,"")</f>
        <v/>
      </c>
      <c r="E379" s="1096" t="str">
        <f>IF(F379+G379&gt;0,Input_Transaksi!F376&amp;Input_Transaksi!G376 &amp;" "&amp;Input_Transaksi!H376,"")</f>
        <v/>
      </c>
      <c r="F379" s="616">
        <f>IF(Input_Transaksi!R376=$D$8,Input_Transaksi!T376,0)</f>
        <v>0</v>
      </c>
      <c r="G379" s="616">
        <f>IF(Input_Transaksi!Y376=$D$8,Input_Transaksi!AA376,0)</f>
        <v>0</v>
      </c>
      <c r="H379" s="617">
        <f t="shared" si="6"/>
        <v>0</v>
      </c>
      <c r="I379" s="61"/>
      <c r="K379" s="531"/>
      <c r="L379" s="429"/>
    </row>
    <row r="380" spans="2:12" customFormat="1" hidden="1" x14ac:dyDescent="0.2">
      <c r="B380" s="65"/>
      <c r="C380" s="599" t="str">
        <f>IF(F380+G380&gt;0,Input_Transaksi!C377,"")</f>
        <v/>
      </c>
      <c r="D380" s="600" t="str">
        <f>IF(F380+G380&gt;0,Input_Transaksi!D377,"")</f>
        <v/>
      </c>
      <c r="E380" s="1096" t="str">
        <f>IF(F380+G380&gt;0,Input_Transaksi!F377&amp;Input_Transaksi!G377 &amp;" "&amp;Input_Transaksi!H377,"")</f>
        <v/>
      </c>
      <c r="F380" s="616">
        <f>IF(Input_Transaksi!R377=$D$8,Input_Transaksi!T377,0)</f>
        <v>0</v>
      </c>
      <c r="G380" s="616">
        <f>IF(Input_Transaksi!Y377=$D$8,Input_Transaksi!AA377,0)</f>
        <v>0</v>
      </c>
      <c r="H380" s="617">
        <f t="shared" si="6"/>
        <v>0</v>
      </c>
      <c r="I380" s="61"/>
      <c r="K380" s="531"/>
      <c r="L380" s="429"/>
    </row>
    <row r="381" spans="2:12" customFormat="1" hidden="1" x14ac:dyDescent="0.2">
      <c r="B381" s="65"/>
      <c r="C381" s="599" t="str">
        <f>IF(F381+G381&gt;0,Input_Transaksi!C378,"")</f>
        <v/>
      </c>
      <c r="D381" s="600" t="str">
        <f>IF(F381+G381&gt;0,Input_Transaksi!D378,"")</f>
        <v/>
      </c>
      <c r="E381" s="1096" t="str">
        <f>IF(F381+G381&gt;0,Input_Transaksi!F378&amp;Input_Transaksi!G378 &amp;" "&amp;Input_Transaksi!H378,"")</f>
        <v/>
      </c>
      <c r="F381" s="616">
        <f>IF(Input_Transaksi!R378=$D$8,Input_Transaksi!T378,0)</f>
        <v>0</v>
      </c>
      <c r="G381" s="616">
        <f>IF(Input_Transaksi!Y378=$D$8,Input_Transaksi!AA378,0)</f>
        <v>0</v>
      </c>
      <c r="H381" s="617">
        <f t="shared" si="6"/>
        <v>0</v>
      </c>
      <c r="I381" s="61"/>
      <c r="K381" s="531"/>
      <c r="L381" s="429"/>
    </row>
    <row r="382" spans="2:12" customFormat="1" hidden="1" x14ac:dyDescent="0.2">
      <c r="B382" s="65"/>
      <c r="C382" s="599" t="str">
        <f>IF(F382+G382&gt;0,Input_Transaksi!C379,"")</f>
        <v/>
      </c>
      <c r="D382" s="600" t="str">
        <f>IF(F382+G382&gt;0,Input_Transaksi!D379,"")</f>
        <v/>
      </c>
      <c r="E382" s="1096" t="str">
        <f>IF(F382+G382&gt;0,Input_Transaksi!F379&amp;Input_Transaksi!G379 &amp;" "&amp;Input_Transaksi!H379,"")</f>
        <v/>
      </c>
      <c r="F382" s="616">
        <f>IF(Input_Transaksi!R379=$D$8,Input_Transaksi!T379,0)</f>
        <v>0</v>
      </c>
      <c r="G382" s="616">
        <f>IF(Input_Transaksi!Y379=$D$8,Input_Transaksi!AA379,0)</f>
        <v>0</v>
      </c>
      <c r="H382" s="617">
        <f t="shared" si="6"/>
        <v>0</v>
      </c>
      <c r="I382" s="61"/>
      <c r="K382" s="531"/>
      <c r="L382" s="429"/>
    </row>
    <row r="383" spans="2:12" customFormat="1" hidden="1" x14ac:dyDescent="0.2">
      <c r="B383" s="65"/>
      <c r="C383" s="599" t="str">
        <f>IF(F383+G383&gt;0,Input_Transaksi!C380,"")</f>
        <v/>
      </c>
      <c r="D383" s="600" t="str">
        <f>IF(F383+G383&gt;0,Input_Transaksi!D380,"")</f>
        <v/>
      </c>
      <c r="E383" s="1096" t="str">
        <f>IF(F383+G383&gt;0,Input_Transaksi!F380&amp;Input_Transaksi!G380 &amp;" "&amp;Input_Transaksi!H380,"")</f>
        <v/>
      </c>
      <c r="F383" s="616">
        <f>IF(Input_Transaksi!R380=$D$8,Input_Transaksi!T380,0)</f>
        <v>0</v>
      </c>
      <c r="G383" s="616">
        <f>IF(Input_Transaksi!Y380=$D$8,Input_Transaksi!AA380,0)</f>
        <v>0</v>
      </c>
      <c r="H383" s="617">
        <f t="shared" si="6"/>
        <v>0</v>
      </c>
      <c r="I383" s="61"/>
      <c r="K383" s="531"/>
      <c r="L383" s="429"/>
    </row>
    <row r="384" spans="2:12" customFormat="1" hidden="1" x14ac:dyDescent="0.2">
      <c r="B384" s="65"/>
      <c r="C384" s="599" t="str">
        <f>IF(F384+G384&gt;0,Input_Transaksi!C381,"")</f>
        <v/>
      </c>
      <c r="D384" s="600" t="str">
        <f>IF(F384+G384&gt;0,Input_Transaksi!D381,"")</f>
        <v/>
      </c>
      <c r="E384" s="1096" t="str">
        <f>IF(F384+G384&gt;0,Input_Transaksi!F381&amp;Input_Transaksi!G381 &amp;" "&amp;Input_Transaksi!H381,"")</f>
        <v/>
      </c>
      <c r="F384" s="616">
        <f>IF(Input_Transaksi!R381=$D$8,Input_Transaksi!T381,0)</f>
        <v>0</v>
      </c>
      <c r="G384" s="616">
        <f>IF(Input_Transaksi!Y381=$D$8,Input_Transaksi!AA381,0)</f>
        <v>0</v>
      </c>
      <c r="H384" s="617">
        <f t="shared" si="6"/>
        <v>0</v>
      </c>
      <c r="I384" s="61"/>
      <c r="K384" s="531"/>
      <c r="L384" s="429"/>
    </row>
    <row r="385" spans="2:12" customFormat="1" hidden="1" x14ac:dyDescent="0.2">
      <c r="B385" s="65"/>
      <c r="C385" s="599" t="str">
        <f>IF(F385+G385&gt;0,Input_Transaksi!C382,"")</f>
        <v/>
      </c>
      <c r="D385" s="600" t="str">
        <f>IF(F385+G385&gt;0,Input_Transaksi!D382,"")</f>
        <v/>
      </c>
      <c r="E385" s="1096" t="str">
        <f>IF(F385+G385&gt;0,Input_Transaksi!F382&amp;Input_Transaksi!G382 &amp;" "&amp;Input_Transaksi!H382,"")</f>
        <v/>
      </c>
      <c r="F385" s="616">
        <f>IF(Input_Transaksi!R382=$D$8,Input_Transaksi!T382,0)</f>
        <v>0</v>
      </c>
      <c r="G385" s="616">
        <f>IF(Input_Transaksi!Y382=$D$8,Input_Transaksi!AA382,0)</f>
        <v>0</v>
      </c>
      <c r="H385" s="617">
        <f t="shared" si="6"/>
        <v>0</v>
      </c>
      <c r="I385" s="61"/>
      <c r="K385" s="531"/>
      <c r="L385" s="429"/>
    </row>
    <row r="386" spans="2:12" customFormat="1" hidden="1" x14ac:dyDescent="0.2">
      <c r="B386" s="65"/>
      <c r="C386" s="599" t="str">
        <f>IF(F386+G386&gt;0,Input_Transaksi!C383,"")</f>
        <v/>
      </c>
      <c r="D386" s="600" t="str">
        <f>IF(F386+G386&gt;0,Input_Transaksi!D383,"")</f>
        <v/>
      </c>
      <c r="E386" s="1096" t="str">
        <f>IF(F386+G386&gt;0,Input_Transaksi!F383&amp;Input_Transaksi!G383 &amp;" "&amp;Input_Transaksi!H383,"")</f>
        <v/>
      </c>
      <c r="F386" s="616">
        <f>IF(Input_Transaksi!R383=$D$8,Input_Transaksi!T383,0)</f>
        <v>0</v>
      </c>
      <c r="G386" s="616">
        <f>IF(Input_Transaksi!Y383=$D$8,Input_Transaksi!AA383,0)</f>
        <v>0</v>
      </c>
      <c r="H386" s="617">
        <f t="shared" si="6"/>
        <v>0</v>
      </c>
      <c r="I386" s="61"/>
      <c r="K386" s="531"/>
      <c r="L386" s="429"/>
    </row>
    <row r="387" spans="2:12" customFormat="1" hidden="1" x14ac:dyDescent="0.2">
      <c r="B387" s="65"/>
      <c r="C387" s="599" t="str">
        <f>IF(F387+G387&gt;0,Input_Transaksi!C384,"")</f>
        <v/>
      </c>
      <c r="D387" s="600" t="str">
        <f>IF(F387+G387&gt;0,Input_Transaksi!D384,"")</f>
        <v/>
      </c>
      <c r="E387" s="1096" t="str">
        <f>IF(F387+G387&gt;0,Input_Transaksi!F384&amp;Input_Transaksi!G384 &amp;" "&amp;Input_Transaksi!H384,"")</f>
        <v/>
      </c>
      <c r="F387" s="616">
        <f>IF(Input_Transaksi!R384=$D$8,Input_Transaksi!T384,0)</f>
        <v>0</v>
      </c>
      <c r="G387" s="616">
        <f>IF(Input_Transaksi!Y384=$D$8,Input_Transaksi!AA384,0)</f>
        <v>0</v>
      </c>
      <c r="H387" s="617">
        <f t="shared" si="6"/>
        <v>0</v>
      </c>
      <c r="I387" s="61"/>
      <c r="K387" s="531"/>
      <c r="L387" s="429"/>
    </row>
    <row r="388" spans="2:12" customFormat="1" hidden="1" x14ac:dyDescent="0.2">
      <c r="B388" s="65"/>
      <c r="C388" s="599" t="str">
        <f>IF(F388+G388&gt;0,Input_Transaksi!C385,"")</f>
        <v/>
      </c>
      <c r="D388" s="600" t="str">
        <f>IF(F388+G388&gt;0,Input_Transaksi!D385,"")</f>
        <v/>
      </c>
      <c r="E388" s="1096" t="str">
        <f>IF(F388+G388&gt;0,Input_Transaksi!F385&amp;Input_Transaksi!G385 &amp;" "&amp;Input_Transaksi!H385,"")</f>
        <v/>
      </c>
      <c r="F388" s="616">
        <f>IF(Input_Transaksi!R385=$D$8,Input_Transaksi!T385,0)</f>
        <v>0</v>
      </c>
      <c r="G388" s="616">
        <f>IF(Input_Transaksi!Y385=$D$8,Input_Transaksi!AA385,0)</f>
        <v>0</v>
      </c>
      <c r="H388" s="617">
        <f t="shared" si="6"/>
        <v>0</v>
      </c>
      <c r="I388" s="61"/>
      <c r="K388" s="531"/>
      <c r="L388" s="429"/>
    </row>
    <row r="389" spans="2:12" customFormat="1" hidden="1" x14ac:dyDescent="0.2">
      <c r="B389" s="65"/>
      <c r="C389" s="599" t="str">
        <f>IF(F389+G389&gt;0,Input_Transaksi!C386,"")</f>
        <v/>
      </c>
      <c r="D389" s="600" t="str">
        <f>IF(F389+G389&gt;0,Input_Transaksi!D386,"")</f>
        <v/>
      </c>
      <c r="E389" s="1096" t="str">
        <f>IF(F389+G389&gt;0,Input_Transaksi!F386&amp;Input_Transaksi!G386 &amp;" "&amp;Input_Transaksi!H386,"")</f>
        <v/>
      </c>
      <c r="F389" s="616">
        <f>IF(Input_Transaksi!R386=$D$8,Input_Transaksi!T386,0)</f>
        <v>0</v>
      </c>
      <c r="G389" s="616">
        <f>IF(Input_Transaksi!Y386=$D$8,Input_Transaksi!AA386,0)</f>
        <v>0</v>
      </c>
      <c r="H389" s="617">
        <f t="shared" si="6"/>
        <v>0</v>
      </c>
      <c r="I389" s="61"/>
      <c r="K389" s="531"/>
      <c r="L389" s="429"/>
    </row>
    <row r="390" spans="2:12" customFormat="1" hidden="1" x14ac:dyDescent="0.2">
      <c r="B390" s="65"/>
      <c r="C390" s="599" t="str">
        <f>IF(F390+G390&gt;0,Input_Transaksi!C387,"")</f>
        <v/>
      </c>
      <c r="D390" s="600" t="str">
        <f>IF(F390+G390&gt;0,Input_Transaksi!D387,"")</f>
        <v/>
      </c>
      <c r="E390" s="1096" t="str">
        <f>IF(F390+G390&gt;0,Input_Transaksi!F387&amp;Input_Transaksi!G387 &amp;" "&amp;Input_Transaksi!H387,"")</f>
        <v/>
      </c>
      <c r="F390" s="616">
        <f>IF(Input_Transaksi!R387=$D$8,Input_Transaksi!T387,0)</f>
        <v>0</v>
      </c>
      <c r="G390" s="616">
        <f>IF(Input_Transaksi!Y387=$D$8,Input_Transaksi!AA387,0)</f>
        <v>0</v>
      </c>
      <c r="H390" s="617">
        <f t="shared" si="6"/>
        <v>0</v>
      </c>
      <c r="I390" s="61"/>
      <c r="K390" s="531"/>
      <c r="L390" s="429"/>
    </row>
    <row r="391" spans="2:12" customFormat="1" hidden="1" x14ac:dyDescent="0.2">
      <c r="B391" s="65"/>
      <c r="C391" s="599" t="str">
        <f>IF(F391+G391&gt;0,Input_Transaksi!C388,"")</f>
        <v/>
      </c>
      <c r="D391" s="600" t="str">
        <f>IF(F391+G391&gt;0,Input_Transaksi!D388,"")</f>
        <v/>
      </c>
      <c r="E391" s="1096" t="str">
        <f>IF(F391+G391&gt;0,Input_Transaksi!F388&amp;Input_Transaksi!G388 &amp;" "&amp;Input_Transaksi!H388,"")</f>
        <v/>
      </c>
      <c r="F391" s="616">
        <f>IF(Input_Transaksi!R388=$D$8,Input_Transaksi!T388,0)</f>
        <v>0</v>
      </c>
      <c r="G391" s="616">
        <f>IF(Input_Transaksi!Y388=$D$8,Input_Transaksi!AA388,0)</f>
        <v>0</v>
      </c>
      <c r="H391" s="617">
        <f t="shared" si="6"/>
        <v>0</v>
      </c>
      <c r="I391" s="61"/>
      <c r="K391" s="531"/>
      <c r="L391" s="429"/>
    </row>
    <row r="392" spans="2:12" customFormat="1" hidden="1" x14ac:dyDescent="0.2">
      <c r="B392" s="65"/>
      <c r="C392" s="599" t="str">
        <f>IF(F392+G392&gt;0,Input_Transaksi!C389,"")</f>
        <v/>
      </c>
      <c r="D392" s="600" t="str">
        <f>IF(F392+G392&gt;0,Input_Transaksi!D389,"")</f>
        <v/>
      </c>
      <c r="E392" s="1096" t="str">
        <f>IF(F392+G392&gt;0,Input_Transaksi!F389&amp;Input_Transaksi!G389 &amp;" "&amp;Input_Transaksi!H389,"")</f>
        <v/>
      </c>
      <c r="F392" s="616">
        <f>IF(Input_Transaksi!R389=$D$8,Input_Transaksi!T389,0)</f>
        <v>0</v>
      </c>
      <c r="G392" s="616">
        <f>IF(Input_Transaksi!Y389=$D$8,Input_Transaksi!AA389,0)</f>
        <v>0</v>
      </c>
      <c r="H392" s="617">
        <f t="shared" si="6"/>
        <v>0</v>
      </c>
      <c r="I392" s="61"/>
      <c r="K392" s="531"/>
      <c r="L392" s="429"/>
    </row>
    <row r="393" spans="2:12" customFormat="1" hidden="1" x14ac:dyDescent="0.2">
      <c r="B393" s="65"/>
      <c r="C393" s="599" t="str">
        <f>IF(F393+G393&gt;0,Input_Transaksi!C390,"")</f>
        <v/>
      </c>
      <c r="D393" s="600" t="str">
        <f>IF(F393+G393&gt;0,Input_Transaksi!D390,"")</f>
        <v/>
      </c>
      <c r="E393" s="1096" t="str">
        <f>IF(F393+G393&gt;0,Input_Transaksi!F390&amp;Input_Transaksi!G390 &amp;" "&amp;Input_Transaksi!H390,"")</f>
        <v/>
      </c>
      <c r="F393" s="616">
        <f>IF(Input_Transaksi!R390=$D$8,Input_Transaksi!T390,0)</f>
        <v>0</v>
      </c>
      <c r="G393" s="616">
        <f>IF(Input_Transaksi!Y390=$D$8,Input_Transaksi!AA390,0)</f>
        <v>0</v>
      </c>
      <c r="H393" s="617">
        <f t="shared" si="6"/>
        <v>0</v>
      </c>
      <c r="I393" s="61"/>
      <c r="K393" s="531"/>
      <c r="L393" s="429"/>
    </row>
    <row r="394" spans="2:12" customFormat="1" hidden="1" x14ac:dyDescent="0.2">
      <c r="B394" s="65"/>
      <c r="C394" s="599" t="str">
        <f>IF(F394+G394&gt;0,Input_Transaksi!C391,"")</f>
        <v/>
      </c>
      <c r="D394" s="600" t="str">
        <f>IF(F394+G394&gt;0,Input_Transaksi!D391,"")</f>
        <v/>
      </c>
      <c r="E394" s="1096" t="str">
        <f>IF(F394+G394&gt;0,Input_Transaksi!F391&amp;Input_Transaksi!G391 &amp;" "&amp;Input_Transaksi!H391,"")</f>
        <v/>
      </c>
      <c r="F394" s="616">
        <f>IF(Input_Transaksi!R391=$D$8,Input_Transaksi!T391,0)</f>
        <v>0</v>
      </c>
      <c r="G394" s="616">
        <f>IF(Input_Transaksi!Y391=$D$8,Input_Transaksi!AA391,0)</f>
        <v>0</v>
      </c>
      <c r="H394" s="617">
        <f t="shared" si="6"/>
        <v>0</v>
      </c>
      <c r="I394" s="61"/>
      <c r="K394" s="531"/>
      <c r="L394" s="429"/>
    </row>
    <row r="395" spans="2:12" customFormat="1" hidden="1" x14ac:dyDescent="0.2">
      <c r="B395" s="65"/>
      <c r="C395" s="599" t="str">
        <f>IF(F395+G395&gt;0,Input_Transaksi!C392,"")</f>
        <v/>
      </c>
      <c r="D395" s="600" t="str">
        <f>IF(F395+G395&gt;0,Input_Transaksi!D392,"")</f>
        <v/>
      </c>
      <c r="E395" s="1096" t="str">
        <f>IF(F395+G395&gt;0,Input_Transaksi!F392&amp;Input_Transaksi!G392 &amp;" "&amp;Input_Transaksi!H392,"")</f>
        <v/>
      </c>
      <c r="F395" s="616">
        <f>IF(Input_Transaksi!R392=$D$8,Input_Transaksi!T392,0)</f>
        <v>0</v>
      </c>
      <c r="G395" s="616">
        <f>IF(Input_Transaksi!Y392=$D$8,Input_Transaksi!AA392,0)</f>
        <v>0</v>
      </c>
      <c r="H395" s="617">
        <f t="shared" si="6"/>
        <v>0</v>
      </c>
      <c r="I395" s="61"/>
      <c r="K395" s="531"/>
      <c r="L395" s="429"/>
    </row>
    <row r="396" spans="2:12" customFormat="1" hidden="1" x14ac:dyDescent="0.2">
      <c r="B396" s="65"/>
      <c r="C396" s="599" t="str">
        <f>IF(F396+G396&gt;0,Input_Transaksi!C393,"")</f>
        <v/>
      </c>
      <c r="D396" s="600" t="str">
        <f>IF(F396+G396&gt;0,Input_Transaksi!D393,"")</f>
        <v/>
      </c>
      <c r="E396" s="1096" t="str">
        <f>IF(F396+G396&gt;0,Input_Transaksi!F393&amp;Input_Transaksi!G393 &amp;" "&amp;Input_Transaksi!H393,"")</f>
        <v/>
      </c>
      <c r="F396" s="616">
        <f>IF(Input_Transaksi!R393=$D$8,Input_Transaksi!T393,0)</f>
        <v>0</v>
      </c>
      <c r="G396" s="616">
        <f>IF(Input_Transaksi!Y393=$D$8,Input_Transaksi!AA393,0)</f>
        <v>0</v>
      </c>
      <c r="H396" s="617">
        <f t="shared" si="6"/>
        <v>0</v>
      </c>
      <c r="I396" s="61"/>
      <c r="K396" s="531"/>
      <c r="L396" s="429"/>
    </row>
    <row r="397" spans="2:12" customFormat="1" hidden="1" x14ac:dyDescent="0.2">
      <c r="B397" s="65"/>
      <c r="C397" s="599" t="str">
        <f>IF(F397+G397&gt;0,Input_Transaksi!C394,"")</f>
        <v/>
      </c>
      <c r="D397" s="600" t="str">
        <f>IF(F397+G397&gt;0,Input_Transaksi!D394,"")</f>
        <v/>
      </c>
      <c r="E397" s="1096" t="str">
        <f>IF(F397+G397&gt;0,Input_Transaksi!F394&amp;Input_Transaksi!G394 &amp;" "&amp;Input_Transaksi!H394,"")</f>
        <v/>
      </c>
      <c r="F397" s="616">
        <f>IF(Input_Transaksi!R394=$D$8,Input_Transaksi!T394,0)</f>
        <v>0</v>
      </c>
      <c r="G397" s="616">
        <f>IF(Input_Transaksi!Y394=$D$8,Input_Transaksi!AA394,0)</f>
        <v>0</v>
      </c>
      <c r="H397" s="617">
        <f t="shared" si="6"/>
        <v>0</v>
      </c>
      <c r="I397" s="61"/>
      <c r="K397" s="531"/>
      <c r="L397" s="429"/>
    </row>
    <row r="398" spans="2:12" customFormat="1" hidden="1" x14ac:dyDescent="0.2">
      <c r="B398" s="65"/>
      <c r="C398" s="599" t="str">
        <f>IF(F398+G398&gt;0,Input_Transaksi!C395,"")</f>
        <v/>
      </c>
      <c r="D398" s="600" t="str">
        <f>IF(F398+G398&gt;0,Input_Transaksi!D395,"")</f>
        <v/>
      </c>
      <c r="E398" s="1096" t="str">
        <f>IF(F398+G398&gt;0,Input_Transaksi!F395&amp;Input_Transaksi!G395 &amp;" "&amp;Input_Transaksi!H395,"")</f>
        <v/>
      </c>
      <c r="F398" s="616">
        <f>IF(Input_Transaksi!R395=$D$8,Input_Transaksi!T395,0)</f>
        <v>0</v>
      </c>
      <c r="G398" s="616">
        <f>IF(Input_Transaksi!Y395=$D$8,Input_Transaksi!AA395,0)</f>
        <v>0</v>
      </c>
      <c r="H398" s="617">
        <f t="shared" si="6"/>
        <v>0</v>
      </c>
      <c r="I398" s="61"/>
      <c r="K398" s="531"/>
      <c r="L398" s="429"/>
    </row>
    <row r="399" spans="2:12" customFormat="1" hidden="1" x14ac:dyDescent="0.2">
      <c r="B399" s="65"/>
      <c r="C399" s="599" t="str">
        <f>IF(F399+G399&gt;0,Input_Transaksi!C396,"")</f>
        <v/>
      </c>
      <c r="D399" s="600" t="str">
        <f>IF(F399+G399&gt;0,Input_Transaksi!D396,"")</f>
        <v/>
      </c>
      <c r="E399" s="1096" t="str">
        <f>IF(F399+G399&gt;0,Input_Transaksi!F396&amp;Input_Transaksi!G396 &amp;" "&amp;Input_Transaksi!H396,"")</f>
        <v/>
      </c>
      <c r="F399" s="616">
        <f>IF(Input_Transaksi!R396=$D$8,Input_Transaksi!T396,0)</f>
        <v>0</v>
      </c>
      <c r="G399" s="616">
        <f>IF(Input_Transaksi!Y396=$D$8,Input_Transaksi!AA396,0)</f>
        <v>0</v>
      </c>
      <c r="H399" s="617">
        <f t="shared" ref="H399:H462" si="7">H398+F399-G399</f>
        <v>0</v>
      </c>
      <c r="I399" s="61"/>
      <c r="K399" s="531"/>
      <c r="L399" s="429"/>
    </row>
    <row r="400" spans="2:12" customFormat="1" hidden="1" x14ac:dyDescent="0.2">
      <c r="B400" s="65"/>
      <c r="C400" s="599" t="str">
        <f>IF(F400+G400&gt;0,Input_Transaksi!C397,"")</f>
        <v/>
      </c>
      <c r="D400" s="600" t="str">
        <f>IF(F400+G400&gt;0,Input_Transaksi!D397,"")</f>
        <v/>
      </c>
      <c r="E400" s="1096" t="str">
        <f>IF(F400+G400&gt;0,Input_Transaksi!F397&amp;Input_Transaksi!G397 &amp;" "&amp;Input_Transaksi!H397,"")</f>
        <v/>
      </c>
      <c r="F400" s="616">
        <f>IF(Input_Transaksi!R397=$D$8,Input_Transaksi!T397,0)</f>
        <v>0</v>
      </c>
      <c r="G400" s="616">
        <f>IF(Input_Transaksi!Y397=$D$8,Input_Transaksi!AA397,0)</f>
        <v>0</v>
      </c>
      <c r="H400" s="617">
        <f t="shared" si="7"/>
        <v>0</v>
      </c>
      <c r="I400" s="61"/>
      <c r="K400" s="531"/>
      <c r="L400" s="429"/>
    </row>
    <row r="401" spans="2:12" customFormat="1" hidden="1" x14ac:dyDescent="0.2">
      <c r="B401" s="65"/>
      <c r="C401" s="599" t="str">
        <f>IF(F401+G401&gt;0,Input_Transaksi!C398,"")</f>
        <v/>
      </c>
      <c r="D401" s="600" t="str">
        <f>IF(F401+G401&gt;0,Input_Transaksi!D398,"")</f>
        <v/>
      </c>
      <c r="E401" s="1096" t="str">
        <f>IF(F401+G401&gt;0,Input_Transaksi!F398&amp;Input_Transaksi!G398 &amp;" "&amp;Input_Transaksi!H398,"")</f>
        <v/>
      </c>
      <c r="F401" s="616">
        <f>IF(Input_Transaksi!R398=$D$8,Input_Transaksi!T398,0)</f>
        <v>0</v>
      </c>
      <c r="G401" s="616">
        <f>IF(Input_Transaksi!Y398=$D$8,Input_Transaksi!AA398,0)</f>
        <v>0</v>
      </c>
      <c r="H401" s="617">
        <f t="shared" si="7"/>
        <v>0</v>
      </c>
      <c r="I401" s="61"/>
      <c r="K401" s="531"/>
      <c r="L401" s="429"/>
    </row>
    <row r="402" spans="2:12" customFormat="1" hidden="1" x14ac:dyDescent="0.2">
      <c r="B402" s="65"/>
      <c r="C402" s="599" t="str">
        <f>IF(F402+G402&gt;0,Input_Transaksi!C399,"")</f>
        <v/>
      </c>
      <c r="D402" s="600" t="str">
        <f>IF(F402+G402&gt;0,Input_Transaksi!D399,"")</f>
        <v/>
      </c>
      <c r="E402" s="1096" t="str">
        <f>IF(F402+G402&gt;0,Input_Transaksi!F399&amp;Input_Transaksi!G399 &amp;" "&amp;Input_Transaksi!H399,"")</f>
        <v/>
      </c>
      <c r="F402" s="616">
        <f>IF(Input_Transaksi!R399=$D$8,Input_Transaksi!T399,0)</f>
        <v>0</v>
      </c>
      <c r="G402" s="616">
        <f>IF(Input_Transaksi!Y399=$D$8,Input_Transaksi!AA399,0)</f>
        <v>0</v>
      </c>
      <c r="H402" s="617">
        <f t="shared" si="7"/>
        <v>0</v>
      </c>
      <c r="I402" s="61"/>
      <c r="K402" s="531"/>
      <c r="L402" s="429"/>
    </row>
    <row r="403" spans="2:12" customFormat="1" hidden="1" x14ac:dyDescent="0.2">
      <c r="B403" s="65"/>
      <c r="C403" s="599" t="str">
        <f>IF(F403+G403&gt;0,Input_Transaksi!C400,"")</f>
        <v/>
      </c>
      <c r="D403" s="600" t="str">
        <f>IF(F403+G403&gt;0,Input_Transaksi!D400,"")</f>
        <v/>
      </c>
      <c r="E403" s="1096" t="str">
        <f>IF(F403+G403&gt;0,Input_Transaksi!F400&amp;Input_Transaksi!G400 &amp;" "&amp;Input_Transaksi!H400,"")</f>
        <v/>
      </c>
      <c r="F403" s="616">
        <f>IF(Input_Transaksi!R400=$D$8,Input_Transaksi!T400,0)</f>
        <v>0</v>
      </c>
      <c r="G403" s="616">
        <f>IF(Input_Transaksi!Y400=$D$8,Input_Transaksi!AA400,0)</f>
        <v>0</v>
      </c>
      <c r="H403" s="617">
        <f t="shared" si="7"/>
        <v>0</v>
      </c>
      <c r="I403" s="61"/>
      <c r="K403" s="531"/>
      <c r="L403" s="429"/>
    </row>
    <row r="404" spans="2:12" customFormat="1" hidden="1" x14ac:dyDescent="0.2">
      <c r="B404" s="65"/>
      <c r="C404" s="599" t="str">
        <f>IF(F404+G404&gt;0,Input_Transaksi!C401,"")</f>
        <v/>
      </c>
      <c r="D404" s="600" t="str">
        <f>IF(F404+G404&gt;0,Input_Transaksi!D401,"")</f>
        <v/>
      </c>
      <c r="E404" s="1096" t="str">
        <f>IF(F404+G404&gt;0,Input_Transaksi!F401&amp;Input_Transaksi!G401 &amp;" "&amp;Input_Transaksi!H401,"")</f>
        <v/>
      </c>
      <c r="F404" s="616">
        <f>IF(Input_Transaksi!R401=$D$8,Input_Transaksi!T401,0)</f>
        <v>0</v>
      </c>
      <c r="G404" s="616">
        <f>IF(Input_Transaksi!Y401=$D$8,Input_Transaksi!AA401,0)</f>
        <v>0</v>
      </c>
      <c r="H404" s="617">
        <f t="shared" si="7"/>
        <v>0</v>
      </c>
      <c r="I404" s="61"/>
      <c r="K404" s="531"/>
      <c r="L404" s="429"/>
    </row>
    <row r="405" spans="2:12" customFormat="1" hidden="1" x14ac:dyDescent="0.2">
      <c r="B405" s="65"/>
      <c r="C405" s="599" t="str">
        <f>IF(F405+G405&gt;0,Input_Transaksi!C402,"")</f>
        <v/>
      </c>
      <c r="D405" s="600" t="str">
        <f>IF(F405+G405&gt;0,Input_Transaksi!D402,"")</f>
        <v/>
      </c>
      <c r="E405" s="1096" t="str">
        <f>IF(F405+G405&gt;0,Input_Transaksi!F402&amp;Input_Transaksi!G402 &amp;" "&amp;Input_Transaksi!H402,"")</f>
        <v/>
      </c>
      <c r="F405" s="616">
        <f>IF(Input_Transaksi!R402=$D$8,Input_Transaksi!T402,0)</f>
        <v>0</v>
      </c>
      <c r="G405" s="616">
        <f>IF(Input_Transaksi!Y402=$D$8,Input_Transaksi!AA402,0)</f>
        <v>0</v>
      </c>
      <c r="H405" s="617">
        <f t="shared" si="7"/>
        <v>0</v>
      </c>
      <c r="I405" s="61"/>
      <c r="K405" s="531"/>
      <c r="L405" s="429"/>
    </row>
    <row r="406" spans="2:12" customFormat="1" hidden="1" x14ac:dyDescent="0.2">
      <c r="B406" s="65"/>
      <c r="C406" s="599" t="str">
        <f>IF(F406+G406&gt;0,Input_Transaksi!C403,"")</f>
        <v/>
      </c>
      <c r="D406" s="600" t="str">
        <f>IF(F406+G406&gt;0,Input_Transaksi!D403,"")</f>
        <v/>
      </c>
      <c r="E406" s="1096" t="str">
        <f>IF(F406+G406&gt;0,Input_Transaksi!F403&amp;Input_Transaksi!G403 &amp;" "&amp;Input_Transaksi!H403,"")</f>
        <v/>
      </c>
      <c r="F406" s="616">
        <f>IF(Input_Transaksi!R403=$D$8,Input_Transaksi!T403,0)</f>
        <v>0</v>
      </c>
      <c r="G406" s="616">
        <f>IF(Input_Transaksi!Y403=$D$8,Input_Transaksi!AA403,0)</f>
        <v>0</v>
      </c>
      <c r="H406" s="617">
        <f t="shared" si="7"/>
        <v>0</v>
      </c>
      <c r="I406" s="61"/>
      <c r="K406" s="531"/>
      <c r="L406" s="429"/>
    </row>
    <row r="407" spans="2:12" customFormat="1" hidden="1" x14ac:dyDescent="0.2">
      <c r="B407" s="65"/>
      <c r="C407" s="599" t="str">
        <f>IF(F407+G407&gt;0,Input_Transaksi!C404,"")</f>
        <v/>
      </c>
      <c r="D407" s="600" t="str">
        <f>IF(F407+G407&gt;0,Input_Transaksi!D404,"")</f>
        <v/>
      </c>
      <c r="E407" s="1096" t="str">
        <f>IF(F407+G407&gt;0,Input_Transaksi!F404&amp;Input_Transaksi!G404 &amp;" "&amp;Input_Transaksi!H404,"")</f>
        <v/>
      </c>
      <c r="F407" s="616">
        <f>IF(Input_Transaksi!R404=$D$8,Input_Transaksi!T404,0)</f>
        <v>0</v>
      </c>
      <c r="G407" s="616">
        <f>IF(Input_Transaksi!Y404=$D$8,Input_Transaksi!AA404,0)</f>
        <v>0</v>
      </c>
      <c r="H407" s="617">
        <f t="shared" si="7"/>
        <v>0</v>
      </c>
      <c r="I407" s="61"/>
      <c r="K407" s="531"/>
      <c r="L407" s="429"/>
    </row>
    <row r="408" spans="2:12" customFormat="1" hidden="1" x14ac:dyDescent="0.2">
      <c r="B408" s="65"/>
      <c r="C408" s="599" t="str">
        <f>IF(F408+G408&gt;0,Input_Transaksi!C405,"")</f>
        <v/>
      </c>
      <c r="D408" s="600" t="str">
        <f>IF(F408+G408&gt;0,Input_Transaksi!D405,"")</f>
        <v/>
      </c>
      <c r="E408" s="1096" t="str">
        <f>IF(F408+G408&gt;0,Input_Transaksi!F405&amp;Input_Transaksi!G405 &amp;" "&amp;Input_Transaksi!H405,"")</f>
        <v/>
      </c>
      <c r="F408" s="616">
        <f>IF(Input_Transaksi!R405=$D$8,Input_Transaksi!T405,0)</f>
        <v>0</v>
      </c>
      <c r="G408" s="616">
        <f>IF(Input_Transaksi!Y405=$D$8,Input_Transaksi!AA405,0)</f>
        <v>0</v>
      </c>
      <c r="H408" s="617">
        <f t="shared" si="7"/>
        <v>0</v>
      </c>
      <c r="I408" s="61"/>
      <c r="K408" s="531"/>
      <c r="L408" s="429"/>
    </row>
    <row r="409" spans="2:12" customFormat="1" hidden="1" x14ac:dyDescent="0.2">
      <c r="B409" s="65"/>
      <c r="C409" s="599" t="str">
        <f>IF(F409+G409&gt;0,Input_Transaksi!C406,"")</f>
        <v/>
      </c>
      <c r="D409" s="600" t="str">
        <f>IF(F409+G409&gt;0,Input_Transaksi!D406,"")</f>
        <v/>
      </c>
      <c r="E409" s="1096" t="str">
        <f>IF(F409+G409&gt;0,Input_Transaksi!F406&amp;Input_Transaksi!G406 &amp;" "&amp;Input_Transaksi!H406,"")</f>
        <v/>
      </c>
      <c r="F409" s="616">
        <f>IF(Input_Transaksi!R406=$D$8,Input_Transaksi!T406,0)</f>
        <v>0</v>
      </c>
      <c r="G409" s="616">
        <f>IF(Input_Transaksi!Y406=$D$8,Input_Transaksi!AA406,0)</f>
        <v>0</v>
      </c>
      <c r="H409" s="617">
        <f t="shared" si="7"/>
        <v>0</v>
      </c>
      <c r="I409" s="61"/>
      <c r="K409" s="531"/>
      <c r="L409" s="429"/>
    </row>
    <row r="410" spans="2:12" customFormat="1" hidden="1" x14ac:dyDescent="0.2">
      <c r="B410" s="65"/>
      <c r="C410" s="599" t="str">
        <f>IF(F410+G410&gt;0,Input_Transaksi!C407,"")</f>
        <v/>
      </c>
      <c r="D410" s="600" t="str">
        <f>IF(F410+G410&gt;0,Input_Transaksi!D407,"")</f>
        <v/>
      </c>
      <c r="E410" s="1096" t="str">
        <f>IF(F410+G410&gt;0,Input_Transaksi!F407&amp;Input_Transaksi!G407 &amp;" "&amp;Input_Transaksi!H407,"")</f>
        <v/>
      </c>
      <c r="F410" s="616">
        <f>IF(Input_Transaksi!R407=$D$8,Input_Transaksi!T407,0)</f>
        <v>0</v>
      </c>
      <c r="G410" s="616">
        <f>IF(Input_Transaksi!Y407=$D$8,Input_Transaksi!AA407,0)</f>
        <v>0</v>
      </c>
      <c r="H410" s="617">
        <f t="shared" si="7"/>
        <v>0</v>
      </c>
      <c r="I410" s="61"/>
      <c r="K410" s="531"/>
      <c r="L410" s="429"/>
    </row>
    <row r="411" spans="2:12" customFormat="1" hidden="1" x14ac:dyDescent="0.2">
      <c r="B411" s="65"/>
      <c r="C411" s="599" t="str">
        <f>IF(F411+G411&gt;0,Input_Transaksi!C408,"")</f>
        <v/>
      </c>
      <c r="D411" s="600" t="str">
        <f>IF(F411+G411&gt;0,Input_Transaksi!D408,"")</f>
        <v/>
      </c>
      <c r="E411" s="1096" t="str">
        <f>IF(F411+G411&gt;0,Input_Transaksi!F408&amp;Input_Transaksi!G408 &amp;" "&amp;Input_Transaksi!H408,"")</f>
        <v/>
      </c>
      <c r="F411" s="616">
        <f>IF(Input_Transaksi!R408=$D$8,Input_Transaksi!T408,0)</f>
        <v>0</v>
      </c>
      <c r="G411" s="616">
        <f>IF(Input_Transaksi!Y408=$D$8,Input_Transaksi!AA408,0)</f>
        <v>0</v>
      </c>
      <c r="H411" s="617">
        <f t="shared" si="7"/>
        <v>0</v>
      </c>
      <c r="I411" s="61"/>
      <c r="K411" s="531"/>
      <c r="L411" s="429"/>
    </row>
    <row r="412" spans="2:12" customFormat="1" hidden="1" x14ac:dyDescent="0.2">
      <c r="B412" s="65"/>
      <c r="C412" s="599" t="str">
        <f>IF(F412+G412&gt;0,Input_Transaksi!C409,"")</f>
        <v/>
      </c>
      <c r="D412" s="600" t="str">
        <f>IF(F412+G412&gt;0,Input_Transaksi!D409,"")</f>
        <v/>
      </c>
      <c r="E412" s="1096" t="str">
        <f>IF(F412+G412&gt;0,Input_Transaksi!F409&amp;Input_Transaksi!G409 &amp;" "&amp;Input_Transaksi!H409,"")</f>
        <v/>
      </c>
      <c r="F412" s="616">
        <f>IF(Input_Transaksi!R409=$D$8,Input_Transaksi!T409,0)</f>
        <v>0</v>
      </c>
      <c r="G412" s="616">
        <f>IF(Input_Transaksi!Y409=$D$8,Input_Transaksi!AA409,0)</f>
        <v>0</v>
      </c>
      <c r="H412" s="617">
        <f t="shared" si="7"/>
        <v>0</v>
      </c>
      <c r="I412" s="61"/>
      <c r="K412" s="531"/>
      <c r="L412" s="429"/>
    </row>
    <row r="413" spans="2:12" customFormat="1" hidden="1" x14ac:dyDescent="0.2">
      <c r="B413" s="65"/>
      <c r="C413" s="599" t="str">
        <f>IF(F413+G413&gt;0,Input_Transaksi!C410,"")</f>
        <v/>
      </c>
      <c r="D413" s="600" t="str">
        <f>IF(F413+G413&gt;0,Input_Transaksi!D410,"")</f>
        <v/>
      </c>
      <c r="E413" s="1096" t="str">
        <f>IF(F413+G413&gt;0,Input_Transaksi!F410&amp;Input_Transaksi!G410 &amp;" "&amp;Input_Transaksi!H410,"")</f>
        <v/>
      </c>
      <c r="F413" s="616">
        <f>IF(Input_Transaksi!R410=$D$8,Input_Transaksi!T410,0)</f>
        <v>0</v>
      </c>
      <c r="G413" s="616">
        <f>IF(Input_Transaksi!Y410=$D$8,Input_Transaksi!AA410,0)</f>
        <v>0</v>
      </c>
      <c r="H413" s="617">
        <f t="shared" si="7"/>
        <v>0</v>
      </c>
      <c r="I413" s="61"/>
      <c r="K413" s="531"/>
      <c r="L413" s="429"/>
    </row>
    <row r="414" spans="2:12" customFormat="1" hidden="1" x14ac:dyDescent="0.2">
      <c r="B414" s="65"/>
      <c r="C414" s="599" t="str">
        <f>IF(F414+G414&gt;0,Input_Transaksi!C411,"")</f>
        <v/>
      </c>
      <c r="D414" s="600" t="str">
        <f>IF(F414+G414&gt;0,Input_Transaksi!D411,"")</f>
        <v/>
      </c>
      <c r="E414" s="1096" t="str">
        <f>IF(F414+G414&gt;0,Input_Transaksi!F411&amp;Input_Transaksi!G411 &amp;" "&amp;Input_Transaksi!H411,"")</f>
        <v/>
      </c>
      <c r="F414" s="616">
        <f>IF(Input_Transaksi!R411=$D$8,Input_Transaksi!T411,0)</f>
        <v>0</v>
      </c>
      <c r="G414" s="616">
        <f>IF(Input_Transaksi!Y411=$D$8,Input_Transaksi!AA411,0)</f>
        <v>0</v>
      </c>
      <c r="H414" s="617">
        <f t="shared" si="7"/>
        <v>0</v>
      </c>
      <c r="I414" s="61"/>
      <c r="K414" s="531"/>
      <c r="L414" s="429"/>
    </row>
    <row r="415" spans="2:12" customFormat="1" hidden="1" x14ac:dyDescent="0.2">
      <c r="B415" s="65"/>
      <c r="C415" s="599" t="str">
        <f>IF(F415+G415&gt;0,Input_Transaksi!C412,"")</f>
        <v/>
      </c>
      <c r="D415" s="600" t="str">
        <f>IF(F415+G415&gt;0,Input_Transaksi!D412,"")</f>
        <v/>
      </c>
      <c r="E415" s="1096" t="str">
        <f>IF(F415+G415&gt;0,Input_Transaksi!F412&amp;Input_Transaksi!G412 &amp;" "&amp;Input_Transaksi!H412,"")</f>
        <v/>
      </c>
      <c r="F415" s="616">
        <f>IF(Input_Transaksi!R412=$D$8,Input_Transaksi!T412,0)</f>
        <v>0</v>
      </c>
      <c r="G415" s="616">
        <f>IF(Input_Transaksi!Y412=$D$8,Input_Transaksi!AA412,0)</f>
        <v>0</v>
      </c>
      <c r="H415" s="617">
        <f t="shared" si="7"/>
        <v>0</v>
      </c>
      <c r="I415" s="61"/>
      <c r="K415" s="531"/>
      <c r="L415" s="429"/>
    </row>
    <row r="416" spans="2:12" customFormat="1" hidden="1" x14ac:dyDescent="0.2">
      <c r="B416" s="65"/>
      <c r="C416" s="599" t="str">
        <f>IF(F416+G416&gt;0,Input_Transaksi!C413,"")</f>
        <v/>
      </c>
      <c r="D416" s="600" t="str">
        <f>IF(F416+G416&gt;0,Input_Transaksi!D413,"")</f>
        <v/>
      </c>
      <c r="E416" s="1096" t="str">
        <f>IF(F416+G416&gt;0,Input_Transaksi!F413&amp;Input_Transaksi!G413 &amp;" "&amp;Input_Transaksi!H413,"")</f>
        <v/>
      </c>
      <c r="F416" s="616">
        <f>IF(Input_Transaksi!R413=$D$8,Input_Transaksi!T413,0)</f>
        <v>0</v>
      </c>
      <c r="G416" s="616">
        <f>IF(Input_Transaksi!Y413=$D$8,Input_Transaksi!AA413,0)</f>
        <v>0</v>
      </c>
      <c r="H416" s="617">
        <f t="shared" si="7"/>
        <v>0</v>
      </c>
      <c r="I416" s="61"/>
      <c r="K416" s="531"/>
      <c r="L416" s="429"/>
    </row>
    <row r="417" spans="2:12" customFormat="1" hidden="1" x14ac:dyDescent="0.2">
      <c r="B417" s="65"/>
      <c r="C417" s="599" t="str">
        <f>IF(F417+G417&gt;0,Input_Transaksi!C414,"")</f>
        <v/>
      </c>
      <c r="D417" s="600" t="str">
        <f>IF(F417+G417&gt;0,Input_Transaksi!D414,"")</f>
        <v/>
      </c>
      <c r="E417" s="1096" t="str">
        <f>IF(F417+G417&gt;0,Input_Transaksi!F414&amp;Input_Transaksi!G414 &amp;" "&amp;Input_Transaksi!H414,"")</f>
        <v/>
      </c>
      <c r="F417" s="616">
        <f>IF(Input_Transaksi!R414=$D$8,Input_Transaksi!T414,0)</f>
        <v>0</v>
      </c>
      <c r="G417" s="616">
        <f>IF(Input_Transaksi!Y414=$D$8,Input_Transaksi!AA414,0)</f>
        <v>0</v>
      </c>
      <c r="H417" s="617">
        <f t="shared" si="7"/>
        <v>0</v>
      </c>
      <c r="I417" s="61"/>
      <c r="K417" s="531"/>
      <c r="L417" s="429"/>
    </row>
    <row r="418" spans="2:12" customFormat="1" hidden="1" x14ac:dyDescent="0.2">
      <c r="B418" s="65"/>
      <c r="C418" s="599" t="str">
        <f>IF(F418+G418&gt;0,Input_Transaksi!C415,"")</f>
        <v/>
      </c>
      <c r="D418" s="600" t="str">
        <f>IF(F418+G418&gt;0,Input_Transaksi!D415,"")</f>
        <v/>
      </c>
      <c r="E418" s="1096" t="str">
        <f>IF(F418+G418&gt;0,Input_Transaksi!F415&amp;Input_Transaksi!G415 &amp;" "&amp;Input_Transaksi!H415,"")</f>
        <v/>
      </c>
      <c r="F418" s="616">
        <f>IF(Input_Transaksi!R415=$D$8,Input_Transaksi!T415,0)</f>
        <v>0</v>
      </c>
      <c r="G418" s="616">
        <f>IF(Input_Transaksi!Y415=$D$8,Input_Transaksi!AA415,0)</f>
        <v>0</v>
      </c>
      <c r="H418" s="617">
        <f t="shared" si="7"/>
        <v>0</v>
      </c>
      <c r="I418" s="61"/>
      <c r="K418" s="531"/>
      <c r="L418" s="429"/>
    </row>
    <row r="419" spans="2:12" customFormat="1" hidden="1" x14ac:dyDescent="0.2">
      <c r="B419" s="65"/>
      <c r="C419" s="599" t="str">
        <f>IF(F419+G419&gt;0,Input_Transaksi!C416,"")</f>
        <v/>
      </c>
      <c r="D419" s="600" t="str">
        <f>IF(F419+G419&gt;0,Input_Transaksi!D416,"")</f>
        <v/>
      </c>
      <c r="E419" s="1096" t="str">
        <f>IF(F419+G419&gt;0,Input_Transaksi!F416&amp;Input_Transaksi!G416 &amp;" "&amp;Input_Transaksi!H416,"")</f>
        <v/>
      </c>
      <c r="F419" s="616">
        <f>IF(Input_Transaksi!R416=$D$8,Input_Transaksi!T416,0)</f>
        <v>0</v>
      </c>
      <c r="G419" s="616">
        <f>IF(Input_Transaksi!Y416=$D$8,Input_Transaksi!AA416,0)</f>
        <v>0</v>
      </c>
      <c r="H419" s="617">
        <f t="shared" si="7"/>
        <v>0</v>
      </c>
      <c r="I419" s="61"/>
      <c r="K419" s="531"/>
      <c r="L419" s="429"/>
    </row>
    <row r="420" spans="2:12" customFormat="1" hidden="1" x14ac:dyDescent="0.2">
      <c r="B420" s="65"/>
      <c r="C420" s="599" t="str">
        <f>IF(F420+G420&gt;0,Input_Transaksi!C417,"")</f>
        <v/>
      </c>
      <c r="D420" s="600" t="str">
        <f>IF(F420+G420&gt;0,Input_Transaksi!D417,"")</f>
        <v/>
      </c>
      <c r="E420" s="1096" t="str">
        <f>IF(F420+G420&gt;0,Input_Transaksi!F417&amp;Input_Transaksi!G417 &amp;" "&amp;Input_Transaksi!H417,"")</f>
        <v/>
      </c>
      <c r="F420" s="616">
        <f>IF(Input_Transaksi!R417=$D$8,Input_Transaksi!T417,0)</f>
        <v>0</v>
      </c>
      <c r="G420" s="616">
        <f>IF(Input_Transaksi!Y417=$D$8,Input_Transaksi!AA417,0)</f>
        <v>0</v>
      </c>
      <c r="H420" s="617">
        <f t="shared" si="7"/>
        <v>0</v>
      </c>
      <c r="I420" s="61"/>
      <c r="K420" s="531"/>
      <c r="L420" s="429"/>
    </row>
    <row r="421" spans="2:12" customFormat="1" hidden="1" x14ac:dyDescent="0.2">
      <c r="B421" s="65"/>
      <c r="C421" s="599" t="str">
        <f>IF(F421+G421&gt;0,Input_Transaksi!C418,"")</f>
        <v/>
      </c>
      <c r="D421" s="600" t="str">
        <f>IF(F421+G421&gt;0,Input_Transaksi!D418,"")</f>
        <v/>
      </c>
      <c r="E421" s="1096" t="str">
        <f>IF(F421+G421&gt;0,Input_Transaksi!F418&amp;Input_Transaksi!G418 &amp;" "&amp;Input_Transaksi!H418,"")</f>
        <v/>
      </c>
      <c r="F421" s="616">
        <f>IF(Input_Transaksi!R418=$D$8,Input_Transaksi!T418,0)</f>
        <v>0</v>
      </c>
      <c r="G421" s="616">
        <f>IF(Input_Transaksi!Y418=$D$8,Input_Transaksi!AA418,0)</f>
        <v>0</v>
      </c>
      <c r="H421" s="617">
        <f t="shared" si="7"/>
        <v>0</v>
      </c>
      <c r="I421" s="61"/>
      <c r="K421" s="531"/>
      <c r="L421" s="429"/>
    </row>
    <row r="422" spans="2:12" customFormat="1" hidden="1" x14ac:dyDescent="0.2">
      <c r="B422" s="65"/>
      <c r="C422" s="599" t="str">
        <f>IF(F422+G422&gt;0,Input_Transaksi!C419,"")</f>
        <v/>
      </c>
      <c r="D422" s="600" t="str">
        <f>IF(F422+G422&gt;0,Input_Transaksi!D419,"")</f>
        <v/>
      </c>
      <c r="E422" s="1096" t="str">
        <f>IF(F422+G422&gt;0,Input_Transaksi!F419&amp;Input_Transaksi!G419 &amp;" "&amp;Input_Transaksi!H419,"")</f>
        <v/>
      </c>
      <c r="F422" s="616">
        <f>IF(Input_Transaksi!R419=$D$8,Input_Transaksi!T419,0)</f>
        <v>0</v>
      </c>
      <c r="G422" s="616">
        <f>IF(Input_Transaksi!Y419=$D$8,Input_Transaksi!AA419,0)</f>
        <v>0</v>
      </c>
      <c r="H422" s="617">
        <f t="shared" si="7"/>
        <v>0</v>
      </c>
      <c r="I422" s="61"/>
      <c r="K422" s="531"/>
      <c r="L422" s="429"/>
    </row>
    <row r="423" spans="2:12" customFormat="1" hidden="1" x14ac:dyDescent="0.2">
      <c r="B423" s="65"/>
      <c r="C423" s="599" t="str">
        <f>IF(F423+G423&gt;0,Input_Transaksi!C420,"")</f>
        <v/>
      </c>
      <c r="D423" s="600" t="str">
        <f>IF(F423+G423&gt;0,Input_Transaksi!D420,"")</f>
        <v/>
      </c>
      <c r="E423" s="1096" t="str">
        <f>IF(F423+G423&gt;0,Input_Transaksi!F420&amp;Input_Transaksi!G420 &amp;" "&amp;Input_Transaksi!H420,"")</f>
        <v/>
      </c>
      <c r="F423" s="616">
        <f>IF(Input_Transaksi!R420=$D$8,Input_Transaksi!T420,0)</f>
        <v>0</v>
      </c>
      <c r="G423" s="616">
        <f>IF(Input_Transaksi!Y420=$D$8,Input_Transaksi!AA420,0)</f>
        <v>0</v>
      </c>
      <c r="H423" s="617">
        <f t="shared" si="7"/>
        <v>0</v>
      </c>
      <c r="I423" s="61"/>
      <c r="K423" s="531"/>
      <c r="L423" s="429"/>
    </row>
    <row r="424" spans="2:12" customFormat="1" hidden="1" x14ac:dyDescent="0.2">
      <c r="B424" s="65"/>
      <c r="C424" s="599" t="str">
        <f>IF(F424+G424&gt;0,Input_Transaksi!C421,"")</f>
        <v/>
      </c>
      <c r="D424" s="600" t="str">
        <f>IF(F424+G424&gt;0,Input_Transaksi!D421,"")</f>
        <v/>
      </c>
      <c r="E424" s="1096" t="str">
        <f>IF(F424+G424&gt;0,Input_Transaksi!F421&amp;Input_Transaksi!G421 &amp;" "&amp;Input_Transaksi!H421,"")</f>
        <v/>
      </c>
      <c r="F424" s="616">
        <f>IF(Input_Transaksi!R421=$D$8,Input_Transaksi!T421,0)</f>
        <v>0</v>
      </c>
      <c r="G424" s="616">
        <f>IF(Input_Transaksi!Y421=$D$8,Input_Transaksi!AA421,0)</f>
        <v>0</v>
      </c>
      <c r="H424" s="617">
        <f t="shared" si="7"/>
        <v>0</v>
      </c>
      <c r="I424" s="61"/>
      <c r="K424" s="531"/>
      <c r="L424" s="429"/>
    </row>
    <row r="425" spans="2:12" customFormat="1" hidden="1" x14ac:dyDescent="0.2">
      <c r="B425" s="65"/>
      <c r="C425" s="599" t="str">
        <f>IF(F425+G425&gt;0,Input_Transaksi!C422,"")</f>
        <v/>
      </c>
      <c r="D425" s="600" t="str">
        <f>IF(F425+G425&gt;0,Input_Transaksi!D422,"")</f>
        <v/>
      </c>
      <c r="E425" s="1096" t="str">
        <f>IF(F425+G425&gt;0,Input_Transaksi!F422&amp;Input_Transaksi!G422 &amp;" "&amp;Input_Transaksi!H422,"")</f>
        <v/>
      </c>
      <c r="F425" s="616">
        <f>IF(Input_Transaksi!R422=$D$8,Input_Transaksi!T422,0)</f>
        <v>0</v>
      </c>
      <c r="G425" s="616">
        <f>IF(Input_Transaksi!Y422=$D$8,Input_Transaksi!AA422,0)</f>
        <v>0</v>
      </c>
      <c r="H425" s="617">
        <f t="shared" si="7"/>
        <v>0</v>
      </c>
      <c r="I425" s="61"/>
      <c r="K425" s="531"/>
      <c r="L425" s="429"/>
    </row>
    <row r="426" spans="2:12" customFormat="1" hidden="1" x14ac:dyDescent="0.2">
      <c r="B426" s="65"/>
      <c r="C426" s="599" t="str">
        <f>IF(F426+G426&gt;0,Input_Transaksi!C423,"")</f>
        <v/>
      </c>
      <c r="D426" s="600" t="str">
        <f>IF(F426+G426&gt;0,Input_Transaksi!D423,"")</f>
        <v/>
      </c>
      <c r="E426" s="1096" t="str">
        <f>IF(F426+G426&gt;0,Input_Transaksi!F423&amp;Input_Transaksi!G423 &amp;" "&amp;Input_Transaksi!H423,"")</f>
        <v/>
      </c>
      <c r="F426" s="616">
        <f>IF(Input_Transaksi!R423=$D$8,Input_Transaksi!T423,0)</f>
        <v>0</v>
      </c>
      <c r="G426" s="616">
        <f>IF(Input_Transaksi!Y423=$D$8,Input_Transaksi!AA423,0)</f>
        <v>0</v>
      </c>
      <c r="H426" s="617">
        <f t="shared" si="7"/>
        <v>0</v>
      </c>
      <c r="I426" s="61"/>
      <c r="K426" s="531"/>
      <c r="L426" s="429"/>
    </row>
    <row r="427" spans="2:12" customFormat="1" hidden="1" x14ac:dyDescent="0.2">
      <c r="B427" s="65"/>
      <c r="C427" s="599" t="str">
        <f>IF(F427+G427&gt;0,Input_Transaksi!C424,"")</f>
        <v/>
      </c>
      <c r="D427" s="600" t="str">
        <f>IF(F427+G427&gt;0,Input_Transaksi!D424,"")</f>
        <v/>
      </c>
      <c r="E427" s="1096" t="str">
        <f>IF(F427+G427&gt;0,Input_Transaksi!F424&amp;Input_Transaksi!G424 &amp;" "&amp;Input_Transaksi!H424,"")</f>
        <v/>
      </c>
      <c r="F427" s="616">
        <f>IF(Input_Transaksi!R424=$D$8,Input_Transaksi!T424,0)</f>
        <v>0</v>
      </c>
      <c r="G427" s="616">
        <f>IF(Input_Transaksi!Y424=$D$8,Input_Transaksi!AA424,0)</f>
        <v>0</v>
      </c>
      <c r="H427" s="617">
        <f t="shared" si="7"/>
        <v>0</v>
      </c>
      <c r="I427" s="61"/>
      <c r="K427" s="531"/>
      <c r="L427" s="429"/>
    </row>
    <row r="428" spans="2:12" customFormat="1" hidden="1" x14ac:dyDescent="0.2">
      <c r="B428" s="65"/>
      <c r="C428" s="599" t="str">
        <f>IF(F428+G428&gt;0,Input_Transaksi!C425,"")</f>
        <v/>
      </c>
      <c r="D428" s="600" t="str">
        <f>IF(F428+G428&gt;0,Input_Transaksi!D425,"")</f>
        <v/>
      </c>
      <c r="E428" s="1096" t="str">
        <f>IF(F428+G428&gt;0,Input_Transaksi!F425&amp;Input_Transaksi!G425 &amp;" "&amp;Input_Transaksi!H425,"")</f>
        <v/>
      </c>
      <c r="F428" s="616">
        <f>IF(Input_Transaksi!R425=$D$8,Input_Transaksi!T425,0)</f>
        <v>0</v>
      </c>
      <c r="G428" s="616">
        <f>IF(Input_Transaksi!Y425=$D$8,Input_Transaksi!AA425,0)</f>
        <v>0</v>
      </c>
      <c r="H428" s="617">
        <f t="shared" si="7"/>
        <v>0</v>
      </c>
      <c r="I428" s="61"/>
      <c r="K428" s="531"/>
      <c r="L428" s="429"/>
    </row>
    <row r="429" spans="2:12" customFormat="1" hidden="1" x14ac:dyDescent="0.2">
      <c r="B429" s="65"/>
      <c r="C429" s="599" t="str">
        <f>IF(F429+G429&gt;0,Input_Transaksi!C426,"")</f>
        <v/>
      </c>
      <c r="D429" s="600" t="str">
        <f>IF(F429+G429&gt;0,Input_Transaksi!D426,"")</f>
        <v/>
      </c>
      <c r="E429" s="1096" t="str">
        <f>IF(F429+G429&gt;0,Input_Transaksi!F426&amp;Input_Transaksi!G426 &amp;" "&amp;Input_Transaksi!H426,"")</f>
        <v/>
      </c>
      <c r="F429" s="616">
        <f>IF(Input_Transaksi!R426=$D$8,Input_Transaksi!T426,0)</f>
        <v>0</v>
      </c>
      <c r="G429" s="616">
        <f>IF(Input_Transaksi!Y426=$D$8,Input_Transaksi!AA426,0)</f>
        <v>0</v>
      </c>
      <c r="H429" s="617">
        <f t="shared" si="7"/>
        <v>0</v>
      </c>
      <c r="I429" s="61"/>
      <c r="K429" s="531"/>
      <c r="L429" s="429"/>
    </row>
    <row r="430" spans="2:12" customFormat="1" hidden="1" x14ac:dyDescent="0.2">
      <c r="B430" s="65"/>
      <c r="C430" s="599" t="str">
        <f>IF(F430+G430&gt;0,Input_Transaksi!C427,"")</f>
        <v/>
      </c>
      <c r="D430" s="600" t="str">
        <f>IF(F430+G430&gt;0,Input_Transaksi!D427,"")</f>
        <v/>
      </c>
      <c r="E430" s="1096" t="str">
        <f>IF(F430+G430&gt;0,Input_Transaksi!F427&amp;Input_Transaksi!G427 &amp;" "&amp;Input_Transaksi!H427,"")</f>
        <v/>
      </c>
      <c r="F430" s="616">
        <f>IF(Input_Transaksi!R427=$D$8,Input_Transaksi!T427,0)</f>
        <v>0</v>
      </c>
      <c r="G430" s="616">
        <f>IF(Input_Transaksi!Y427=$D$8,Input_Transaksi!AA427,0)</f>
        <v>0</v>
      </c>
      <c r="H430" s="617">
        <f t="shared" si="7"/>
        <v>0</v>
      </c>
      <c r="I430" s="61"/>
      <c r="K430" s="531"/>
      <c r="L430" s="429"/>
    </row>
    <row r="431" spans="2:12" customFormat="1" hidden="1" x14ac:dyDescent="0.2">
      <c r="B431" s="65"/>
      <c r="C431" s="599" t="str">
        <f>IF(F431+G431&gt;0,Input_Transaksi!C428,"")</f>
        <v/>
      </c>
      <c r="D431" s="600" t="str">
        <f>IF(F431+G431&gt;0,Input_Transaksi!D428,"")</f>
        <v/>
      </c>
      <c r="E431" s="1096" t="str">
        <f>IF(F431+G431&gt;0,Input_Transaksi!F428&amp;Input_Transaksi!G428 &amp;" "&amp;Input_Transaksi!H428,"")</f>
        <v/>
      </c>
      <c r="F431" s="616">
        <f>IF(Input_Transaksi!R428=$D$8,Input_Transaksi!T428,0)</f>
        <v>0</v>
      </c>
      <c r="G431" s="616">
        <f>IF(Input_Transaksi!Y428=$D$8,Input_Transaksi!AA428,0)</f>
        <v>0</v>
      </c>
      <c r="H431" s="617">
        <f t="shared" si="7"/>
        <v>0</v>
      </c>
      <c r="I431" s="61"/>
      <c r="K431" s="531"/>
      <c r="L431" s="429"/>
    </row>
    <row r="432" spans="2:12" customFormat="1" hidden="1" x14ac:dyDescent="0.2">
      <c r="B432" s="65"/>
      <c r="C432" s="599" t="str">
        <f>IF(F432+G432&gt;0,Input_Transaksi!C429,"")</f>
        <v/>
      </c>
      <c r="D432" s="600" t="str">
        <f>IF(F432+G432&gt;0,Input_Transaksi!D429,"")</f>
        <v/>
      </c>
      <c r="E432" s="1096" t="str">
        <f>IF(F432+G432&gt;0,Input_Transaksi!F429&amp;Input_Transaksi!G429 &amp;" "&amp;Input_Transaksi!H429,"")</f>
        <v/>
      </c>
      <c r="F432" s="616">
        <f>IF(Input_Transaksi!R429=$D$8,Input_Transaksi!T429,0)</f>
        <v>0</v>
      </c>
      <c r="G432" s="616">
        <f>IF(Input_Transaksi!Y429=$D$8,Input_Transaksi!AA429,0)</f>
        <v>0</v>
      </c>
      <c r="H432" s="617">
        <f t="shared" si="7"/>
        <v>0</v>
      </c>
      <c r="I432" s="61"/>
      <c r="K432" s="531"/>
      <c r="L432" s="429"/>
    </row>
    <row r="433" spans="2:12" customFormat="1" hidden="1" x14ac:dyDescent="0.2">
      <c r="B433" s="65"/>
      <c r="C433" s="599" t="str">
        <f>IF(F433+G433&gt;0,Input_Transaksi!C430,"")</f>
        <v/>
      </c>
      <c r="D433" s="600" t="str">
        <f>IF(F433+G433&gt;0,Input_Transaksi!D430,"")</f>
        <v/>
      </c>
      <c r="E433" s="1096" t="str">
        <f>IF(F433+G433&gt;0,Input_Transaksi!F430&amp;Input_Transaksi!G430 &amp;" "&amp;Input_Transaksi!H430,"")</f>
        <v/>
      </c>
      <c r="F433" s="616">
        <f>IF(Input_Transaksi!R430=$D$8,Input_Transaksi!T430,0)</f>
        <v>0</v>
      </c>
      <c r="G433" s="616">
        <f>IF(Input_Transaksi!Y430=$D$8,Input_Transaksi!AA430,0)</f>
        <v>0</v>
      </c>
      <c r="H433" s="617">
        <f t="shared" si="7"/>
        <v>0</v>
      </c>
      <c r="I433" s="61"/>
      <c r="K433" s="531"/>
      <c r="L433" s="429"/>
    </row>
    <row r="434" spans="2:12" customFormat="1" hidden="1" x14ac:dyDescent="0.2">
      <c r="B434" s="65"/>
      <c r="C434" s="599" t="str">
        <f>IF(F434+G434&gt;0,Input_Transaksi!C431,"")</f>
        <v/>
      </c>
      <c r="D434" s="600" t="str">
        <f>IF(F434+G434&gt;0,Input_Transaksi!D431,"")</f>
        <v/>
      </c>
      <c r="E434" s="1096" t="str">
        <f>IF(F434+G434&gt;0,Input_Transaksi!F431&amp;Input_Transaksi!G431 &amp;" "&amp;Input_Transaksi!H431,"")</f>
        <v/>
      </c>
      <c r="F434" s="616">
        <f>IF(Input_Transaksi!R431=$D$8,Input_Transaksi!T431,0)</f>
        <v>0</v>
      </c>
      <c r="G434" s="616">
        <f>IF(Input_Transaksi!Y431=$D$8,Input_Transaksi!AA431,0)</f>
        <v>0</v>
      </c>
      <c r="H434" s="617">
        <f t="shared" si="7"/>
        <v>0</v>
      </c>
      <c r="I434" s="61"/>
      <c r="K434" s="531"/>
      <c r="L434" s="429"/>
    </row>
    <row r="435" spans="2:12" customFormat="1" hidden="1" x14ac:dyDescent="0.2">
      <c r="B435" s="65"/>
      <c r="C435" s="599" t="str">
        <f>IF(F435+G435&gt;0,Input_Transaksi!C432,"")</f>
        <v/>
      </c>
      <c r="D435" s="600" t="str">
        <f>IF(F435+G435&gt;0,Input_Transaksi!D432,"")</f>
        <v/>
      </c>
      <c r="E435" s="1096" t="str">
        <f>IF(F435+G435&gt;0,Input_Transaksi!F432&amp;Input_Transaksi!G432 &amp;" "&amp;Input_Transaksi!H432,"")</f>
        <v/>
      </c>
      <c r="F435" s="616">
        <f>IF(Input_Transaksi!R432=$D$8,Input_Transaksi!T432,0)</f>
        <v>0</v>
      </c>
      <c r="G435" s="616">
        <f>IF(Input_Transaksi!Y432=$D$8,Input_Transaksi!AA432,0)</f>
        <v>0</v>
      </c>
      <c r="H435" s="617">
        <f t="shared" si="7"/>
        <v>0</v>
      </c>
      <c r="I435" s="61"/>
      <c r="K435" s="531"/>
      <c r="L435" s="429"/>
    </row>
    <row r="436" spans="2:12" customFormat="1" hidden="1" x14ac:dyDescent="0.2">
      <c r="B436" s="65"/>
      <c r="C436" s="599" t="str">
        <f>IF(F436+G436&gt;0,Input_Transaksi!C433,"")</f>
        <v/>
      </c>
      <c r="D436" s="600" t="str">
        <f>IF(F436+G436&gt;0,Input_Transaksi!D433,"")</f>
        <v/>
      </c>
      <c r="E436" s="1096" t="str">
        <f>IF(F436+G436&gt;0,Input_Transaksi!F433&amp;Input_Transaksi!G433 &amp;" "&amp;Input_Transaksi!H433,"")</f>
        <v/>
      </c>
      <c r="F436" s="616">
        <f>IF(Input_Transaksi!R433=$D$8,Input_Transaksi!T433,0)</f>
        <v>0</v>
      </c>
      <c r="G436" s="616">
        <f>IF(Input_Transaksi!Y433=$D$8,Input_Transaksi!AA433,0)</f>
        <v>0</v>
      </c>
      <c r="H436" s="617">
        <f t="shared" si="7"/>
        <v>0</v>
      </c>
      <c r="I436" s="61"/>
      <c r="K436" s="531"/>
      <c r="L436" s="429"/>
    </row>
    <row r="437" spans="2:12" customFormat="1" hidden="1" x14ac:dyDescent="0.2">
      <c r="B437" s="65"/>
      <c r="C437" s="599" t="str">
        <f>IF(F437+G437&gt;0,Input_Transaksi!C434,"")</f>
        <v/>
      </c>
      <c r="D437" s="600" t="str">
        <f>IF(F437+G437&gt;0,Input_Transaksi!D434,"")</f>
        <v/>
      </c>
      <c r="E437" s="1096" t="str">
        <f>IF(F437+G437&gt;0,Input_Transaksi!F434&amp;Input_Transaksi!G434 &amp;" "&amp;Input_Transaksi!H434,"")</f>
        <v/>
      </c>
      <c r="F437" s="616">
        <f>IF(Input_Transaksi!R434=$D$8,Input_Transaksi!T434,0)</f>
        <v>0</v>
      </c>
      <c r="G437" s="616">
        <f>IF(Input_Transaksi!Y434=$D$8,Input_Transaksi!AA434,0)</f>
        <v>0</v>
      </c>
      <c r="H437" s="617">
        <f t="shared" si="7"/>
        <v>0</v>
      </c>
      <c r="I437" s="61"/>
      <c r="K437" s="531"/>
      <c r="L437" s="429"/>
    </row>
    <row r="438" spans="2:12" customFormat="1" hidden="1" x14ac:dyDescent="0.2">
      <c r="B438" s="65"/>
      <c r="C438" s="599" t="str">
        <f>IF(F438+G438&gt;0,Input_Transaksi!C435,"")</f>
        <v/>
      </c>
      <c r="D438" s="600" t="str">
        <f>IF(F438+G438&gt;0,Input_Transaksi!D435,"")</f>
        <v/>
      </c>
      <c r="E438" s="1096" t="str">
        <f>IF(F438+G438&gt;0,Input_Transaksi!F435&amp;Input_Transaksi!G435 &amp;" "&amp;Input_Transaksi!H435,"")</f>
        <v/>
      </c>
      <c r="F438" s="616">
        <f>IF(Input_Transaksi!R435=$D$8,Input_Transaksi!T435,0)</f>
        <v>0</v>
      </c>
      <c r="G438" s="616">
        <f>IF(Input_Transaksi!Y435=$D$8,Input_Transaksi!AA435,0)</f>
        <v>0</v>
      </c>
      <c r="H438" s="617">
        <f t="shared" si="7"/>
        <v>0</v>
      </c>
      <c r="I438" s="61"/>
      <c r="K438" s="531"/>
      <c r="L438" s="429"/>
    </row>
    <row r="439" spans="2:12" customFormat="1" hidden="1" x14ac:dyDescent="0.2">
      <c r="B439" s="65"/>
      <c r="C439" s="599" t="str">
        <f>IF(F439+G439&gt;0,Input_Transaksi!C436,"")</f>
        <v/>
      </c>
      <c r="D439" s="600" t="str">
        <f>IF(F439+G439&gt;0,Input_Transaksi!D436,"")</f>
        <v/>
      </c>
      <c r="E439" s="1096" t="str">
        <f>IF(F439+G439&gt;0,Input_Transaksi!F436&amp;Input_Transaksi!G436 &amp;" "&amp;Input_Transaksi!H436,"")</f>
        <v/>
      </c>
      <c r="F439" s="616">
        <f>IF(Input_Transaksi!R436=$D$8,Input_Transaksi!T436,0)</f>
        <v>0</v>
      </c>
      <c r="G439" s="616">
        <f>IF(Input_Transaksi!Y436=$D$8,Input_Transaksi!AA436,0)</f>
        <v>0</v>
      </c>
      <c r="H439" s="617">
        <f t="shared" si="7"/>
        <v>0</v>
      </c>
      <c r="I439" s="61"/>
      <c r="K439" s="531"/>
      <c r="L439" s="429"/>
    </row>
    <row r="440" spans="2:12" customFormat="1" hidden="1" x14ac:dyDescent="0.2">
      <c r="B440" s="65"/>
      <c r="C440" s="599" t="str">
        <f>IF(F440+G440&gt;0,Input_Transaksi!C437,"")</f>
        <v/>
      </c>
      <c r="D440" s="600" t="str">
        <f>IF(F440+G440&gt;0,Input_Transaksi!D437,"")</f>
        <v/>
      </c>
      <c r="E440" s="1096" t="str">
        <f>IF(F440+G440&gt;0,Input_Transaksi!F437&amp;Input_Transaksi!G437 &amp;" "&amp;Input_Transaksi!H437,"")</f>
        <v/>
      </c>
      <c r="F440" s="616">
        <f>IF(Input_Transaksi!R437=$D$8,Input_Transaksi!T437,0)</f>
        <v>0</v>
      </c>
      <c r="G440" s="616">
        <f>IF(Input_Transaksi!Y437=$D$8,Input_Transaksi!AA437,0)</f>
        <v>0</v>
      </c>
      <c r="H440" s="617">
        <f t="shared" si="7"/>
        <v>0</v>
      </c>
      <c r="I440" s="61"/>
      <c r="K440" s="531"/>
      <c r="L440" s="429"/>
    </row>
    <row r="441" spans="2:12" customFormat="1" hidden="1" x14ac:dyDescent="0.2">
      <c r="B441" s="65"/>
      <c r="C441" s="599" t="str">
        <f>IF(F441+G441&gt;0,Input_Transaksi!C438,"")</f>
        <v/>
      </c>
      <c r="D441" s="600" t="str">
        <f>IF(F441+G441&gt;0,Input_Transaksi!D438,"")</f>
        <v/>
      </c>
      <c r="E441" s="1096" t="str">
        <f>IF(F441+G441&gt;0,Input_Transaksi!F438&amp;Input_Transaksi!G438 &amp;" "&amp;Input_Transaksi!H438,"")</f>
        <v/>
      </c>
      <c r="F441" s="616">
        <f>IF(Input_Transaksi!R438=$D$8,Input_Transaksi!T438,0)</f>
        <v>0</v>
      </c>
      <c r="G441" s="616">
        <f>IF(Input_Transaksi!Y438=$D$8,Input_Transaksi!AA438,0)</f>
        <v>0</v>
      </c>
      <c r="H441" s="617">
        <f t="shared" si="7"/>
        <v>0</v>
      </c>
      <c r="I441" s="61"/>
      <c r="K441" s="531"/>
      <c r="L441" s="429"/>
    </row>
    <row r="442" spans="2:12" customFormat="1" hidden="1" x14ac:dyDescent="0.2">
      <c r="B442" s="65"/>
      <c r="C442" s="599" t="str">
        <f>IF(F442+G442&gt;0,Input_Transaksi!C439,"")</f>
        <v/>
      </c>
      <c r="D442" s="600" t="str">
        <f>IF(F442+G442&gt;0,Input_Transaksi!D439,"")</f>
        <v/>
      </c>
      <c r="E442" s="1096" t="str">
        <f>IF(F442+G442&gt;0,Input_Transaksi!F439&amp;Input_Transaksi!G439 &amp;" "&amp;Input_Transaksi!H439,"")</f>
        <v/>
      </c>
      <c r="F442" s="616">
        <f>IF(Input_Transaksi!R439=$D$8,Input_Transaksi!T439,0)</f>
        <v>0</v>
      </c>
      <c r="G442" s="616">
        <f>IF(Input_Transaksi!Y439=$D$8,Input_Transaksi!AA439,0)</f>
        <v>0</v>
      </c>
      <c r="H442" s="617">
        <f t="shared" si="7"/>
        <v>0</v>
      </c>
      <c r="I442" s="61"/>
      <c r="K442" s="531"/>
      <c r="L442" s="429"/>
    </row>
    <row r="443" spans="2:12" customFormat="1" hidden="1" x14ac:dyDescent="0.2">
      <c r="B443" s="65"/>
      <c r="C443" s="599" t="str">
        <f>IF(F443+G443&gt;0,Input_Transaksi!C440,"")</f>
        <v/>
      </c>
      <c r="D443" s="600" t="str">
        <f>IF(F443+G443&gt;0,Input_Transaksi!D440,"")</f>
        <v/>
      </c>
      <c r="E443" s="1096" t="str">
        <f>IF(F443+G443&gt;0,Input_Transaksi!F440&amp;Input_Transaksi!G440 &amp;" "&amp;Input_Transaksi!H440,"")</f>
        <v/>
      </c>
      <c r="F443" s="616">
        <f>IF(Input_Transaksi!R440=$D$8,Input_Transaksi!T440,0)</f>
        <v>0</v>
      </c>
      <c r="G443" s="616">
        <f>IF(Input_Transaksi!Y440=$D$8,Input_Transaksi!AA440,0)</f>
        <v>0</v>
      </c>
      <c r="H443" s="617">
        <f t="shared" si="7"/>
        <v>0</v>
      </c>
      <c r="I443" s="61"/>
      <c r="K443" s="531"/>
      <c r="L443" s="429"/>
    </row>
    <row r="444" spans="2:12" customFormat="1" hidden="1" x14ac:dyDescent="0.2">
      <c r="B444" s="65"/>
      <c r="C444" s="599" t="str">
        <f>IF(F444+G444&gt;0,Input_Transaksi!C441,"")</f>
        <v/>
      </c>
      <c r="D444" s="600" t="str">
        <f>IF(F444+G444&gt;0,Input_Transaksi!D441,"")</f>
        <v/>
      </c>
      <c r="E444" s="1096" t="str">
        <f>IF(F444+G444&gt;0,Input_Transaksi!F441&amp;Input_Transaksi!G441 &amp;" "&amp;Input_Transaksi!H441,"")</f>
        <v/>
      </c>
      <c r="F444" s="616">
        <f>IF(Input_Transaksi!R441=$D$8,Input_Transaksi!T441,0)</f>
        <v>0</v>
      </c>
      <c r="G444" s="616">
        <f>IF(Input_Transaksi!Y441=$D$8,Input_Transaksi!AA441,0)</f>
        <v>0</v>
      </c>
      <c r="H444" s="617">
        <f t="shared" si="7"/>
        <v>0</v>
      </c>
      <c r="I444" s="61"/>
      <c r="K444" s="531"/>
      <c r="L444" s="429"/>
    </row>
    <row r="445" spans="2:12" customFormat="1" hidden="1" x14ac:dyDescent="0.2">
      <c r="B445" s="65"/>
      <c r="C445" s="599" t="str">
        <f>IF(F445+G445&gt;0,Input_Transaksi!C442,"")</f>
        <v/>
      </c>
      <c r="D445" s="600" t="str">
        <f>IF(F445+G445&gt;0,Input_Transaksi!D442,"")</f>
        <v/>
      </c>
      <c r="E445" s="1096" t="str">
        <f>IF(F445+G445&gt;0,Input_Transaksi!F442&amp;Input_Transaksi!G442 &amp;" "&amp;Input_Transaksi!H442,"")</f>
        <v/>
      </c>
      <c r="F445" s="616">
        <f>IF(Input_Transaksi!R442=$D$8,Input_Transaksi!T442,0)</f>
        <v>0</v>
      </c>
      <c r="G445" s="616">
        <f>IF(Input_Transaksi!Y442=$D$8,Input_Transaksi!AA442,0)</f>
        <v>0</v>
      </c>
      <c r="H445" s="617">
        <f t="shared" si="7"/>
        <v>0</v>
      </c>
      <c r="I445" s="61"/>
      <c r="K445" s="531"/>
      <c r="L445" s="429"/>
    </row>
    <row r="446" spans="2:12" customFormat="1" hidden="1" x14ac:dyDescent="0.2">
      <c r="B446" s="65"/>
      <c r="C446" s="599" t="str">
        <f>IF(F446+G446&gt;0,Input_Transaksi!C443,"")</f>
        <v/>
      </c>
      <c r="D446" s="600" t="str">
        <f>IF(F446+G446&gt;0,Input_Transaksi!D443,"")</f>
        <v/>
      </c>
      <c r="E446" s="1096" t="str">
        <f>IF(F446+G446&gt;0,Input_Transaksi!F443&amp;Input_Transaksi!G443 &amp;" "&amp;Input_Transaksi!H443,"")</f>
        <v/>
      </c>
      <c r="F446" s="616">
        <f>IF(Input_Transaksi!R443=$D$8,Input_Transaksi!T443,0)</f>
        <v>0</v>
      </c>
      <c r="G446" s="616">
        <f>IF(Input_Transaksi!Y443=$D$8,Input_Transaksi!AA443,0)</f>
        <v>0</v>
      </c>
      <c r="H446" s="617">
        <f t="shared" si="7"/>
        <v>0</v>
      </c>
      <c r="I446" s="61"/>
      <c r="K446" s="531"/>
      <c r="L446" s="429"/>
    </row>
    <row r="447" spans="2:12" customFormat="1" hidden="1" x14ac:dyDescent="0.2">
      <c r="B447" s="65"/>
      <c r="C447" s="599" t="str">
        <f>IF(F447+G447&gt;0,Input_Transaksi!C444,"")</f>
        <v/>
      </c>
      <c r="D447" s="600" t="str">
        <f>IF(F447+G447&gt;0,Input_Transaksi!D444,"")</f>
        <v/>
      </c>
      <c r="E447" s="1096" t="str">
        <f>IF(F447+G447&gt;0,Input_Transaksi!F444&amp;Input_Transaksi!G444 &amp;" "&amp;Input_Transaksi!H444,"")</f>
        <v/>
      </c>
      <c r="F447" s="616">
        <f>IF(Input_Transaksi!R444=$D$8,Input_Transaksi!T444,0)</f>
        <v>0</v>
      </c>
      <c r="G447" s="616">
        <f>IF(Input_Transaksi!Y444=$D$8,Input_Transaksi!AA444,0)</f>
        <v>0</v>
      </c>
      <c r="H447" s="617">
        <f t="shared" si="7"/>
        <v>0</v>
      </c>
      <c r="I447" s="61"/>
      <c r="K447" s="531"/>
      <c r="L447" s="429"/>
    </row>
    <row r="448" spans="2:12" customFormat="1" hidden="1" x14ac:dyDescent="0.2">
      <c r="B448" s="65"/>
      <c r="C448" s="599" t="str">
        <f>IF(F448+G448&gt;0,Input_Transaksi!C445,"")</f>
        <v/>
      </c>
      <c r="D448" s="600" t="str">
        <f>IF(F448+G448&gt;0,Input_Transaksi!D445,"")</f>
        <v/>
      </c>
      <c r="E448" s="1096" t="str">
        <f>IF(F448+G448&gt;0,Input_Transaksi!F445&amp;Input_Transaksi!G445 &amp;" "&amp;Input_Transaksi!H445,"")</f>
        <v/>
      </c>
      <c r="F448" s="616">
        <f>IF(Input_Transaksi!R445=$D$8,Input_Transaksi!T445,0)</f>
        <v>0</v>
      </c>
      <c r="G448" s="616">
        <f>IF(Input_Transaksi!Y445=$D$8,Input_Transaksi!AA445,0)</f>
        <v>0</v>
      </c>
      <c r="H448" s="617">
        <f t="shared" si="7"/>
        <v>0</v>
      </c>
      <c r="I448" s="61"/>
      <c r="K448" s="531"/>
      <c r="L448" s="429"/>
    </row>
    <row r="449" spans="2:12" customFormat="1" hidden="1" x14ac:dyDescent="0.2">
      <c r="B449" s="65"/>
      <c r="C449" s="599" t="str">
        <f>IF(F449+G449&gt;0,Input_Transaksi!C446,"")</f>
        <v/>
      </c>
      <c r="D449" s="600" t="str">
        <f>IF(F449+G449&gt;0,Input_Transaksi!D446,"")</f>
        <v/>
      </c>
      <c r="E449" s="1096" t="str">
        <f>IF(F449+G449&gt;0,Input_Transaksi!F446&amp;Input_Transaksi!G446 &amp;" "&amp;Input_Transaksi!H446,"")</f>
        <v/>
      </c>
      <c r="F449" s="616">
        <f>IF(Input_Transaksi!R446=$D$8,Input_Transaksi!T446,0)</f>
        <v>0</v>
      </c>
      <c r="G449" s="616">
        <f>IF(Input_Transaksi!Y446=$D$8,Input_Transaksi!AA446,0)</f>
        <v>0</v>
      </c>
      <c r="H449" s="617">
        <f t="shared" si="7"/>
        <v>0</v>
      </c>
      <c r="I449" s="61"/>
      <c r="K449" s="531"/>
      <c r="L449" s="429"/>
    </row>
    <row r="450" spans="2:12" customFormat="1" hidden="1" x14ac:dyDescent="0.2">
      <c r="B450" s="65"/>
      <c r="C450" s="599" t="str">
        <f>IF(F450+G450&gt;0,Input_Transaksi!C447,"")</f>
        <v/>
      </c>
      <c r="D450" s="600" t="str">
        <f>IF(F450+G450&gt;0,Input_Transaksi!D447,"")</f>
        <v/>
      </c>
      <c r="E450" s="1096" t="str">
        <f>IF(F450+G450&gt;0,Input_Transaksi!F447&amp;Input_Transaksi!G447 &amp;" "&amp;Input_Transaksi!H447,"")</f>
        <v/>
      </c>
      <c r="F450" s="616">
        <f>IF(Input_Transaksi!R447=$D$8,Input_Transaksi!T447,0)</f>
        <v>0</v>
      </c>
      <c r="G450" s="616">
        <f>IF(Input_Transaksi!Y447=$D$8,Input_Transaksi!AA447,0)</f>
        <v>0</v>
      </c>
      <c r="H450" s="617">
        <f t="shared" si="7"/>
        <v>0</v>
      </c>
      <c r="I450" s="61"/>
      <c r="K450" s="531"/>
      <c r="L450" s="429"/>
    </row>
    <row r="451" spans="2:12" customFormat="1" hidden="1" x14ac:dyDescent="0.2">
      <c r="B451" s="65"/>
      <c r="C451" s="599" t="str">
        <f>IF(F451+G451&gt;0,Input_Transaksi!C448,"")</f>
        <v/>
      </c>
      <c r="D451" s="600" t="str">
        <f>IF(F451+G451&gt;0,Input_Transaksi!D448,"")</f>
        <v/>
      </c>
      <c r="E451" s="1096" t="str">
        <f>IF(F451+G451&gt;0,Input_Transaksi!F448&amp;Input_Transaksi!G448 &amp;" "&amp;Input_Transaksi!H448,"")</f>
        <v/>
      </c>
      <c r="F451" s="616">
        <f>IF(Input_Transaksi!R448=$D$8,Input_Transaksi!T448,0)</f>
        <v>0</v>
      </c>
      <c r="G451" s="616">
        <f>IF(Input_Transaksi!Y448=$D$8,Input_Transaksi!AA448,0)</f>
        <v>0</v>
      </c>
      <c r="H451" s="617">
        <f t="shared" si="7"/>
        <v>0</v>
      </c>
      <c r="I451" s="61"/>
      <c r="K451" s="531"/>
      <c r="L451" s="429"/>
    </row>
    <row r="452" spans="2:12" customFormat="1" hidden="1" x14ac:dyDescent="0.2">
      <c r="B452" s="65"/>
      <c r="C452" s="599" t="str">
        <f>IF(F452+G452&gt;0,Input_Transaksi!C449,"")</f>
        <v/>
      </c>
      <c r="D452" s="600" t="str">
        <f>IF(F452+G452&gt;0,Input_Transaksi!D449,"")</f>
        <v/>
      </c>
      <c r="E452" s="1096" t="str">
        <f>IF(F452+G452&gt;0,Input_Transaksi!F449&amp;Input_Transaksi!G449 &amp;" "&amp;Input_Transaksi!H449,"")</f>
        <v/>
      </c>
      <c r="F452" s="616">
        <f>IF(Input_Transaksi!R449=$D$8,Input_Transaksi!T449,0)</f>
        <v>0</v>
      </c>
      <c r="G452" s="616">
        <f>IF(Input_Transaksi!Y449=$D$8,Input_Transaksi!AA449,0)</f>
        <v>0</v>
      </c>
      <c r="H452" s="617">
        <f t="shared" si="7"/>
        <v>0</v>
      </c>
      <c r="I452" s="61"/>
      <c r="K452" s="531"/>
      <c r="L452" s="429"/>
    </row>
    <row r="453" spans="2:12" customFormat="1" hidden="1" x14ac:dyDescent="0.2">
      <c r="B453" s="65"/>
      <c r="C453" s="599" t="str">
        <f>IF(F453+G453&gt;0,Input_Transaksi!C450,"")</f>
        <v/>
      </c>
      <c r="D453" s="600" t="str">
        <f>IF(F453+G453&gt;0,Input_Transaksi!D450,"")</f>
        <v/>
      </c>
      <c r="E453" s="1096" t="str">
        <f>IF(F453+G453&gt;0,Input_Transaksi!F450&amp;Input_Transaksi!G450 &amp;" "&amp;Input_Transaksi!H450,"")</f>
        <v/>
      </c>
      <c r="F453" s="616">
        <f>IF(Input_Transaksi!R450=$D$8,Input_Transaksi!T450,0)</f>
        <v>0</v>
      </c>
      <c r="G453" s="616">
        <f>IF(Input_Transaksi!Y450=$D$8,Input_Transaksi!AA450,0)</f>
        <v>0</v>
      </c>
      <c r="H453" s="617">
        <f t="shared" si="7"/>
        <v>0</v>
      </c>
      <c r="I453" s="61"/>
      <c r="K453" s="531"/>
      <c r="L453" s="429"/>
    </row>
    <row r="454" spans="2:12" customFormat="1" hidden="1" x14ac:dyDescent="0.2">
      <c r="B454" s="65"/>
      <c r="C454" s="599" t="str">
        <f>IF(F454+G454&gt;0,Input_Transaksi!C451,"")</f>
        <v/>
      </c>
      <c r="D454" s="600" t="str">
        <f>IF(F454+G454&gt;0,Input_Transaksi!D451,"")</f>
        <v/>
      </c>
      <c r="E454" s="1096" t="str">
        <f>IF(F454+G454&gt;0,Input_Transaksi!F451&amp;Input_Transaksi!G451 &amp;" "&amp;Input_Transaksi!H451,"")</f>
        <v/>
      </c>
      <c r="F454" s="616">
        <f>IF(Input_Transaksi!R451=$D$8,Input_Transaksi!T451,0)</f>
        <v>0</v>
      </c>
      <c r="G454" s="616">
        <f>IF(Input_Transaksi!Y451=$D$8,Input_Transaksi!AA451,0)</f>
        <v>0</v>
      </c>
      <c r="H454" s="617">
        <f t="shared" si="7"/>
        <v>0</v>
      </c>
      <c r="I454" s="61"/>
      <c r="K454" s="531"/>
      <c r="L454" s="429"/>
    </row>
    <row r="455" spans="2:12" customFormat="1" hidden="1" x14ac:dyDescent="0.2">
      <c r="B455" s="65"/>
      <c r="C455" s="599" t="str">
        <f>IF(F455+G455&gt;0,Input_Transaksi!C452,"")</f>
        <v/>
      </c>
      <c r="D455" s="600" t="str">
        <f>IF(F455+G455&gt;0,Input_Transaksi!D452,"")</f>
        <v/>
      </c>
      <c r="E455" s="1096" t="str">
        <f>IF(F455+G455&gt;0,Input_Transaksi!F452&amp;Input_Transaksi!G452 &amp;" "&amp;Input_Transaksi!H452,"")</f>
        <v/>
      </c>
      <c r="F455" s="616">
        <f>IF(Input_Transaksi!R452=$D$8,Input_Transaksi!T452,0)</f>
        <v>0</v>
      </c>
      <c r="G455" s="616">
        <f>IF(Input_Transaksi!Y452=$D$8,Input_Transaksi!AA452,0)</f>
        <v>0</v>
      </c>
      <c r="H455" s="617">
        <f t="shared" si="7"/>
        <v>0</v>
      </c>
      <c r="I455" s="61"/>
      <c r="K455" s="531"/>
      <c r="L455" s="429"/>
    </row>
    <row r="456" spans="2:12" customFormat="1" hidden="1" x14ac:dyDescent="0.2">
      <c r="B456" s="65"/>
      <c r="C456" s="599" t="str">
        <f>IF(F456+G456&gt;0,Input_Transaksi!C453,"")</f>
        <v/>
      </c>
      <c r="D456" s="600" t="str">
        <f>IF(F456+G456&gt;0,Input_Transaksi!D453,"")</f>
        <v/>
      </c>
      <c r="E456" s="1096" t="str">
        <f>IF(F456+G456&gt;0,Input_Transaksi!F453&amp;Input_Transaksi!G453 &amp;" "&amp;Input_Transaksi!H453,"")</f>
        <v/>
      </c>
      <c r="F456" s="616">
        <f>IF(Input_Transaksi!R453=$D$8,Input_Transaksi!T453,0)</f>
        <v>0</v>
      </c>
      <c r="G456" s="616">
        <f>IF(Input_Transaksi!Y453=$D$8,Input_Transaksi!AA453,0)</f>
        <v>0</v>
      </c>
      <c r="H456" s="617">
        <f t="shared" si="7"/>
        <v>0</v>
      </c>
      <c r="I456" s="61"/>
      <c r="K456" s="531"/>
      <c r="L456" s="429"/>
    </row>
    <row r="457" spans="2:12" customFormat="1" hidden="1" x14ac:dyDescent="0.2">
      <c r="B457" s="65"/>
      <c r="C457" s="599" t="str">
        <f>IF(F457+G457&gt;0,Input_Transaksi!C454,"")</f>
        <v/>
      </c>
      <c r="D457" s="600" t="str">
        <f>IF(F457+G457&gt;0,Input_Transaksi!D454,"")</f>
        <v/>
      </c>
      <c r="E457" s="1096" t="str">
        <f>IF(F457+G457&gt;0,Input_Transaksi!F454&amp;Input_Transaksi!G454 &amp;" "&amp;Input_Transaksi!H454,"")</f>
        <v/>
      </c>
      <c r="F457" s="616">
        <f>IF(Input_Transaksi!R454=$D$8,Input_Transaksi!T454,0)</f>
        <v>0</v>
      </c>
      <c r="G457" s="616">
        <f>IF(Input_Transaksi!Y454=$D$8,Input_Transaksi!AA454,0)</f>
        <v>0</v>
      </c>
      <c r="H457" s="617">
        <f t="shared" si="7"/>
        <v>0</v>
      </c>
      <c r="I457" s="61"/>
      <c r="K457" s="531"/>
      <c r="L457" s="429"/>
    </row>
    <row r="458" spans="2:12" customFormat="1" hidden="1" x14ac:dyDescent="0.2">
      <c r="B458" s="65"/>
      <c r="C458" s="599" t="str">
        <f>IF(F458+G458&gt;0,Input_Transaksi!C455,"")</f>
        <v/>
      </c>
      <c r="D458" s="600" t="str">
        <f>IF(F458+G458&gt;0,Input_Transaksi!D455,"")</f>
        <v/>
      </c>
      <c r="E458" s="1096" t="str">
        <f>IF(F458+G458&gt;0,Input_Transaksi!F455&amp;Input_Transaksi!G455 &amp;" "&amp;Input_Transaksi!H455,"")</f>
        <v/>
      </c>
      <c r="F458" s="616">
        <f>IF(Input_Transaksi!R455=$D$8,Input_Transaksi!T455,0)</f>
        <v>0</v>
      </c>
      <c r="G458" s="616">
        <f>IF(Input_Transaksi!Y455=$D$8,Input_Transaksi!AA455,0)</f>
        <v>0</v>
      </c>
      <c r="H458" s="617">
        <f t="shared" si="7"/>
        <v>0</v>
      </c>
      <c r="I458" s="61"/>
      <c r="K458" s="531"/>
      <c r="L458" s="429"/>
    </row>
    <row r="459" spans="2:12" customFormat="1" hidden="1" x14ac:dyDescent="0.2">
      <c r="B459" s="65"/>
      <c r="C459" s="599" t="str">
        <f>IF(F459+G459&gt;0,Input_Transaksi!C456,"")</f>
        <v/>
      </c>
      <c r="D459" s="600" t="str">
        <f>IF(F459+G459&gt;0,Input_Transaksi!D456,"")</f>
        <v/>
      </c>
      <c r="E459" s="1096" t="str">
        <f>IF(F459+G459&gt;0,Input_Transaksi!F456&amp;Input_Transaksi!G456 &amp;" "&amp;Input_Transaksi!H456,"")</f>
        <v/>
      </c>
      <c r="F459" s="616">
        <f>IF(Input_Transaksi!R456=$D$8,Input_Transaksi!T456,0)</f>
        <v>0</v>
      </c>
      <c r="G459" s="616">
        <f>IF(Input_Transaksi!Y456=$D$8,Input_Transaksi!AA456,0)</f>
        <v>0</v>
      </c>
      <c r="H459" s="617">
        <f t="shared" si="7"/>
        <v>0</v>
      </c>
      <c r="I459" s="61"/>
      <c r="K459" s="531"/>
      <c r="L459" s="429"/>
    </row>
    <row r="460" spans="2:12" customFormat="1" hidden="1" x14ac:dyDescent="0.2">
      <c r="B460" s="65"/>
      <c r="C460" s="599" t="str">
        <f>IF(F460+G460&gt;0,Input_Transaksi!C457,"")</f>
        <v/>
      </c>
      <c r="D460" s="600" t="str">
        <f>IF(F460+G460&gt;0,Input_Transaksi!D457,"")</f>
        <v/>
      </c>
      <c r="E460" s="1096" t="str">
        <f>IF(F460+G460&gt;0,Input_Transaksi!F457&amp;Input_Transaksi!G457 &amp;" "&amp;Input_Transaksi!H457,"")</f>
        <v/>
      </c>
      <c r="F460" s="616">
        <f>IF(Input_Transaksi!R457=$D$8,Input_Transaksi!T457,0)</f>
        <v>0</v>
      </c>
      <c r="G460" s="616">
        <f>IF(Input_Transaksi!Y457=$D$8,Input_Transaksi!AA457,0)</f>
        <v>0</v>
      </c>
      <c r="H460" s="617">
        <f t="shared" si="7"/>
        <v>0</v>
      </c>
      <c r="I460" s="61"/>
      <c r="K460" s="531"/>
      <c r="L460" s="429"/>
    </row>
    <row r="461" spans="2:12" customFormat="1" hidden="1" x14ac:dyDescent="0.2">
      <c r="B461" s="65"/>
      <c r="C461" s="599" t="str">
        <f>IF(F461+G461&gt;0,Input_Transaksi!C458,"")</f>
        <v/>
      </c>
      <c r="D461" s="600" t="str">
        <f>IF(F461+G461&gt;0,Input_Transaksi!D458,"")</f>
        <v/>
      </c>
      <c r="E461" s="1096" t="str">
        <f>IF(F461+G461&gt;0,Input_Transaksi!F458&amp;Input_Transaksi!G458 &amp;" "&amp;Input_Transaksi!H458,"")</f>
        <v/>
      </c>
      <c r="F461" s="616">
        <f>IF(Input_Transaksi!R458=$D$8,Input_Transaksi!T458,0)</f>
        <v>0</v>
      </c>
      <c r="G461" s="616">
        <f>IF(Input_Transaksi!Y458=$D$8,Input_Transaksi!AA458,0)</f>
        <v>0</v>
      </c>
      <c r="H461" s="617">
        <f t="shared" si="7"/>
        <v>0</v>
      </c>
      <c r="I461" s="61"/>
      <c r="K461" s="531"/>
      <c r="L461" s="429"/>
    </row>
    <row r="462" spans="2:12" customFormat="1" hidden="1" x14ac:dyDescent="0.2">
      <c r="B462" s="65"/>
      <c r="C462" s="599" t="str">
        <f>IF(F462+G462&gt;0,Input_Transaksi!C459,"")</f>
        <v/>
      </c>
      <c r="D462" s="600" t="str">
        <f>IF(F462+G462&gt;0,Input_Transaksi!D459,"")</f>
        <v/>
      </c>
      <c r="E462" s="1096" t="str">
        <f>IF(F462+G462&gt;0,Input_Transaksi!F459&amp;Input_Transaksi!G459 &amp;" "&amp;Input_Transaksi!H459,"")</f>
        <v/>
      </c>
      <c r="F462" s="616">
        <f>IF(Input_Transaksi!R459=$D$8,Input_Transaksi!T459,0)</f>
        <v>0</v>
      </c>
      <c r="G462" s="616">
        <f>IF(Input_Transaksi!Y459=$D$8,Input_Transaksi!AA459,0)</f>
        <v>0</v>
      </c>
      <c r="H462" s="617">
        <f t="shared" si="7"/>
        <v>0</v>
      </c>
      <c r="I462" s="61"/>
      <c r="K462" s="531"/>
      <c r="L462" s="429"/>
    </row>
    <row r="463" spans="2:12" customFormat="1" hidden="1" x14ac:dyDescent="0.2">
      <c r="B463" s="65"/>
      <c r="C463" s="599" t="str">
        <f>IF(F463+G463&gt;0,Input_Transaksi!C460,"")</f>
        <v/>
      </c>
      <c r="D463" s="600" t="str">
        <f>IF(F463+G463&gt;0,Input_Transaksi!D460,"")</f>
        <v/>
      </c>
      <c r="E463" s="1096" t="str">
        <f>IF(F463+G463&gt;0,Input_Transaksi!F460&amp;Input_Transaksi!G460 &amp;" "&amp;Input_Transaksi!H460,"")</f>
        <v/>
      </c>
      <c r="F463" s="616">
        <f>IF(Input_Transaksi!R460=$D$8,Input_Transaksi!T460,0)</f>
        <v>0</v>
      </c>
      <c r="G463" s="616">
        <f>IF(Input_Transaksi!Y460=$D$8,Input_Transaksi!AA460,0)</f>
        <v>0</v>
      </c>
      <c r="H463" s="617">
        <f t="shared" ref="H463:H526" si="8">H462+F463-G463</f>
        <v>0</v>
      </c>
      <c r="I463" s="61"/>
      <c r="K463" s="531"/>
      <c r="L463" s="429"/>
    </row>
    <row r="464" spans="2:12" customFormat="1" hidden="1" x14ac:dyDescent="0.2">
      <c r="B464" s="65"/>
      <c r="C464" s="599" t="str">
        <f>IF(F464+G464&gt;0,Input_Transaksi!C461,"")</f>
        <v/>
      </c>
      <c r="D464" s="600" t="str">
        <f>IF(F464+G464&gt;0,Input_Transaksi!D461,"")</f>
        <v/>
      </c>
      <c r="E464" s="1096" t="str">
        <f>IF(F464+G464&gt;0,Input_Transaksi!F461&amp;Input_Transaksi!G461 &amp;" "&amp;Input_Transaksi!H461,"")</f>
        <v/>
      </c>
      <c r="F464" s="616">
        <f>IF(Input_Transaksi!R461=$D$8,Input_Transaksi!T461,0)</f>
        <v>0</v>
      </c>
      <c r="G464" s="616">
        <f>IF(Input_Transaksi!Y461=$D$8,Input_Transaksi!AA461,0)</f>
        <v>0</v>
      </c>
      <c r="H464" s="617">
        <f t="shared" si="8"/>
        <v>0</v>
      </c>
      <c r="I464" s="61"/>
      <c r="K464" s="531"/>
      <c r="L464" s="429"/>
    </row>
    <row r="465" spans="2:12" customFormat="1" hidden="1" x14ac:dyDescent="0.2">
      <c r="B465" s="65"/>
      <c r="C465" s="599" t="str">
        <f>IF(F465+G465&gt;0,Input_Transaksi!C462,"")</f>
        <v/>
      </c>
      <c r="D465" s="600" t="str">
        <f>IF(F465+G465&gt;0,Input_Transaksi!D462,"")</f>
        <v/>
      </c>
      <c r="E465" s="1096" t="str">
        <f>IF(F465+G465&gt;0,Input_Transaksi!F462&amp;Input_Transaksi!G462 &amp;" "&amp;Input_Transaksi!H462,"")</f>
        <v/>
      </c>
      <c r="F465" s="616">
        <f>IF(Input_Transaksi!R462=$D$8,Input_Transaksi!T462,0)</f>
        <v>0</v>
      </c>
      <c r="G465" s="616">
        <f>IF(Input_Transaksi!Y462=$D$8,Input_Transaksi!AA462,0)</f>
        <v>0</v>
      </c>
      <c r="H465" s="617">
        <f t="shared" si="8"/>
        <v>0</v>
      </c>
      <c r="I465" s="61"/>
      <c r="K465" s="531"/>
      <c r="L465" s="429"/>
    </row>
    <row r="466" spans="2:12" customFormat="1" hidden="1" x14ac:dyDescent="0.2">
      <c r="B466" s="65"/>
      <c r="C466" s="599" t="str">
        <f>IF(F466+G466&gt;0,Input_Transaksi!C463,"")</f>
        <v/>
      </c>
      <c r="D466" s="600" t="str">
        <f>IF(F466+G466&gt;0,Input_Transaksi!D463,"")</f>
        <v/>
      </c>
      <c r="E466" s="1096" t="str">
        <f>IF(F466+G466&gt;0,Input_Transaksi!F463&amp;Input_Transaksi!G463 &amp;" "&amp;Input_Transaksi!H463,"")</f>
        <v/>
      </c>
      <c r="F466" s="616">
        <f>IF(Input_Transaksi!R463=$D$8,Input_Transaksi!T463,0)</f>
        <v>0</v>
      </c>
      <c r="G466" s="616">
        <f>IF(Input_Transaksi!Y463=$D$8,Input_Transaksi!AA463,0)</f>
        <v>0</v>
      </c>
      <c r="H466" s="617">
        <f t="shared" si="8"/>
        <v>0</v>
      </c>
      <c r="I466" s="61"/>
      <c r="K466" s="531"/>
      <c r="L466" s="429"/>
    </row>
    <row r="467" spans="2:12" customFormat="1" hidden="1" x14ac:dyDescent="0.2">
      <c r="B467" s="65"/>
      <c r="C467" s="599" t="str">
        <f>IF(F467+G467&gt;0,Input_Transaksi!C464,"")</f>
        <v/>
      </c>
      <c r="D467" s="600" t="str">
        <f>IF(F467+G467&gt;0,Input_Transaksi!D464,"")</f>
        <v/>
      </c>
      <c r="E467" s="1096" t="str">
        <f>IF(F467+G467&gt;0,Input_Transaksi!F464&amp;Input_Transaksi!G464 &amp;" "&amp;Input_Transaksi!H464,"")</f>
        <v/>
      </c>
      <c r="F467" s="616">
        <f>IF(Input_Transaksi!R464=$D$8,Input_Transaksi!T464,0)</f>
        <v>0</v>
      </c>
      <c r="G467" s="616">
        <f>IF(Input_Transaksi!Y464=$D$8,Input_Transaksi!AA464,0)</f>
        <v>0</v>
      </c>
      <c r="H467" s="617">
        <f t="shared" si="8"/>
        <v>0</v>
      </c>
      <c r="I467" s="61"/>
      <c r="K467" s="531"/>
      <c r="L467" s="429"/>
    </row>
    <row r="468" spans="2:12" customFormat="1" hidden="1" x14ac:dyDescent="0.2">
      <c r="B468" s="65"/>
      <c r="C468" s="599" t="str">
        <f>IF(F468+G468&gt;0,Input_Transaksi!C465,"")</f>
        <v/>
      </c>
      <c r="D468" s="600" t="str">
        <f>IF(F468+G468&gt;0,Input_Transaksi!D465,"")</f>
        <v/>
      </c>
      <c r="E468" s="1096" t="str">
        <f>IF(F468+G468&gt;0,Input_Transaksi!F465&amp;Input_Transaksi!G465 &amp;" "&amp;Input_Transaksi!H465,"")</f>
        <v/>
      </c>
      <c r="F468" s="616">
        <f>IF(Input_Transaksi!R465=$D$8,Input_Transaksi!T465,0)</f>
        <v>0</v>
      </c>
      <c r="G468" s="616">
        <f>IF(Input_Transaksi!Y465=$D$8,Input_Transaksi!AA465,0)</f>
        <v>0</v>
      </c>
      <c r="H468" s="617">
        <f t="shared" si="8"/>
        <v>0</v>
      </c>
      <c r="I468" s="61"/>
      <c r="K468" s="531"/>
      <c r="L468" s="429"/>
    </row>
    <row r="469" spans="2:12" customFormat="1" hidden="1" x14ac:dyDescent="0.2">
      <c r="B469" s="65"/>
      <c r="C469" s="599" t="str">
        <f>IF(F469+G469&gt;0,Input_Transaksi!C466,"")</f>
        <v/>
      </c>
      <c r="D469" s="600" t="str">
        <f>IF(F469+G469&gt;0,Input_Transaksi!D466,"")</f>
        <v/>
      </c>
      <c r="E469" s="1096" t="str">
        <f>IF(F469+G469&gt;0,Input_Transaksi!F466&amp;Input_Transaksi!G466 &amp;" "&amp;Input_Transaksi!H466,"")</f>
        <v/>
      </c>
      <c r="F469" s="616">
        <f>IF(Input_Transaksi!R466=$D$8,Input_Transaksi!T466,0)</f>
        <v>0</v>
      </c>
      <c r="G469" s="616">
        <f>IF(Input_Transaksi!Y466=$D$8,Input_Transaksi!AA466,0)</f>
        <v>0</v>
      </c>
      <c r="H469" s="617">
        <f t="shared" si="8"/>
        <v>0</v>
      </c>
      <c r="I469" s="61"/>
      <c r="K469" s="531"/>
      <c r="L469" s="429"/>
    </row>
    <row r="470" spans="2:12" customFormat="1" hidden="1" x14ac:dyDescent="0.2">
      <c r="B470" s="65"/>
      <c r="C470" s="599" t="str">
        <f>IF(F470+G470&gt;0,Input_Transaksi!C467,"")</f>
        <v/>
      </c>
      <c r="D470" s="600" t="str">
        <f>IF(F470+G470&gt;0,Input_Transaksi!D467,"")</f>
        <v/>
      </c>
      <c r="E470" s="1096" t="str">
        <f>IF(F470+G470&gt;0,Input_Transaksi!F467&amp;Input_Transaksi!G467 &amp;" "&amp;Input_Transaksi!H467,"")</f>
        <v/>
      </c>
      <c r="F470" s="616">
        <f>IF(Input_Transaksi!R467=$D$8,Input_Transaksi!T467,0)</f>
        <v>0</v>
      </c>
      <c r="G470" s="616">
        <f>IF(Input_Transaksi!Y467=$D$8,Input_Transaksi!AA467,0)</f>
        <v>0</v>
      </c>
      <c r="H470" s="617">
        <f t="shared" si="8"/>
        <v>0</v>
      </c>
      <c r="I470" s="61"/>
      <c r="K470" s="531"/>
      <c r="L470" s="429"/>
    </row>
    <row r="471" spans="2:12" customFormat="1" hidden="1" x14ac:dyDescent="0.2">
      <c r="B471" s="65"/>
      <c r="C471" s="599" t="str">
        <f>IF(F471+G471&gt;0,Input_Transaksi!C468,"")</f>
        <v/>
      </c>
      <c r="D471" s="600" t="str">
        <f>IF(F471+G471&gt;0,Input_Transaksi!D468,"")</f>
        <v/>
      </c>
      <c r="E471" s="1096" t="str">
        <f>IF(F471+G471&gt;0,Input_Transaksi!F468&amp;Input_Transaksi!G468 &amp;" "&amp;Input_Transaksi!H468,"")</f>
        <v/>
      </c>
      <c r="F471" s="616">
        <f>IF(Input_Transaksi!R468=$D$8,Input_Transaksi!T468,0)</f>
        <v>0</v>
      </c>
      <c r="G471" s="616">
        <f>IF(Input_Transaksi!Y468=$D$8,Input_Transaksi!AA468,0)</f>
        <v>0</v>
      </c>
      <c r="H471" s="617">
        <f t="shared" si="8"/>
        <v>0</v>
      </c>
      <c r="I471" s="61"/>
      <c r="K471" s="531"/>
      <c r="L471" s="429"/>
    </row>
    <row r="472" spans="2:12" customFormat="1" hidden="1" x14ac:dyDescent="0.2">
      <c r="B472" s="65"/>
      <c r="C472" s="599" t="str">
        <f>IF(F472+G472&gt;0,Input_Transaksi!C469,"")</f>
        <v/>
      </c>
      <c r="D472" s="600" t="str">
        <f>IF(F472+G472&gt;0,Input_Transaksi!D469,"")</f>
        <v/>
      </c>
      <c r="E472" s="1096" t="str">
        <f>IF(F472+G472&gt;0,Input_Transaksi!F469&amp;Input_Transaksi!G469 &amp;" "&amp;Input_Transaksi!H469,"")</f>
        <v/>
      </c>
      <c r="F472" s="616">
        <f>IF(Input_Transaksi!R469=$D$8,Input_Transaksi!T469,0)</f>
        <v>0</v>
      </c>
      <c r="G472" s="616">
        <f>IF(Input_Transaksi!Y469=$D$8,Input_Transaksi!AA469,0)</f>
        <v>0</v>
      </c>
      <c r="H472" s="617">
        <f t="shared" si="8"/>
        <v>0</v>
      </c>
      <c r="I472" s="61"/>
      <c r="K472" s="531"/>
      <c r="L472" s="429"/>
    </row>
    <row r="473" spans="2:12" customFormat="1" hidden="1" x14ac:dyDescent="0.2">
      <c r="B473" s="65"/>
      <c r="C473" s="599" t="str">
        <f>IF(F473+G473&gt;0,Input_Transaksi!C470,"")</f>
        <v/>
      </c>
      <c r="D473" s="600" t="str">
        <f>IF(F473+G473&gt;0,Input_Transaksi!D470,"")</f>
        <v/>
      </c>
      <c r="E473" s="1096" t="str">
        <f>IF(F473+G473&gt;0,Input_Transaksi!F470&amp;Input_Transaksi!G470 &amp;" "&amp;Input_Transaksi!H470,"")</f>
        <v/>
      </c>
      <c r="F473" s="616">
        <f>IF(Input_Transaksi!R470=$D$8,Input_Transaksi!T470,0)</f>
        <v>0</v>
      </c>
      <c r="G473" s="616">
        <f>IF(Input_Transaksi!Y470=$D$8,Input_Transaksi!AA470,0)</f>
        <v>0</v>
      </c>
      <c r="H473" s="617">
        <f t="shared" si="8"/>
        <v>0</v>
      </c>
      <c r="I473" s="61"/>
      <c r="K473" s="531"/>
      <c r="L473" s="429"/>
    </row>
    <row r="474" spans="2:12" customFormat="1" hidden="1" x14ac:dyDescent="0.2">
      <c r="B474" s="65"/>
      <c r="C474" s="599" t="str">
        <f>IF(F474+G474&gt;0,Input_Transaksi!C471,"")</f>
        <v/>
      </c>
      <c r="D474" s="600" t="str">
        <f>IF(F474+G474&gt;0,Input_Transaksi!D471,"")</f>
        <v/>
      </c>
      <c r="E474" s="1096" t="str">
        <f>IF(F474+G474&gt;0,Input_Transaksi!F471&amp;Input_Transaksi!G471 &amp;" "&amp;Input_Transaksi!H471,"")</f>
        <v/>
      </c>
      <c r="F474" s="616">
        <f>IF(Input_Transaksi!R471=$D$8,Input_Transaksi!T471,0)</f>
        <v>0</v>
      </c>
      <c r="G474" s="616">
        <f>IF(Input_Transaksi!Y471=$D$8,Input_Transaksi!AA471,0)</f>
        <v>0</v>
      </c>
      <c r="H474" s="617">
        <f t="shared" si="8"/>
        <v>0</v>
      </c>
      <c r="I474" s="61"/>
      <c r="K474" s="531"/>
      <c r="L474" s="429"/>
    </row>
    <row r="475" spans="2:12" customFormat="1" hidden="1" x14ac:dyDescent="0.2">
      <c r="B475" s="65"/>
      <c r="C475" s="599" t="str">
        <f>IF(F475+G475&gt;0,Input_Transaksi!C472,"")</f>
        <v/>
      </c>
      <c r="D475" s="600" t="str">
        <f>IF(F475+G475&gt;0,Input_Transaksi!D472,"")</f>
        <v/>
      </c>
      <c r="E475" s="1096" t="str">
        <f>IF(F475+G475&gt;0,Input_Transaksi!F472&amp;Input_Transaksi!G472 &amp;" "&amp;Input_Transaksi!H472,"")</f>
        <v/>
      </c>
      <c r="F475" s="616">
        <f>IF(Input_Transaksi!R472=$D$8,Input_Transaksi!T472,0)</f>
        <v>0</v>
      </c>
      <c r="G475" s="616">
        <f>IF(Input_Transaksi!Y472=$D$8,Input_Transaksi!AA472,0)</f>
        <v>0</v>
      </c>
      <c r="H475" s="617">
        <f t="shared" si="8"/>
        <v>0</v>
      </c>
      <c r="I475" s="61"/>
      <c r="K475" s="531"/>
      <c r="L475" s="429"/>
    </row>
    <row r="476" spans="2:12" customFormat="1" hidden="1" x14ac:dyDescent="0.2">
      <c r="B476" s="65"/>
      <c r="C476" s="599" t="str">
        <f>IF(F476+G476&gt;0,Input_Transaksi!C473,"")</f>
        <v/>
      </c>
      <c r="D476" s="600" t="str">
        <f>IF(F476+G476&gt;0,Input_Transaksi!D473,"")</f>
        <v/>
      </c>
      <c r="E476" s="1096" t="str">
        <f>IF(F476+G476&gt;0,Input_Transaksi!F473&amp;Input_Transaksi!G473 &amp;" "&amp;Input_Transaksi!H473,"")</f>
        <v/>
      </c>
      <c r="F476" s="616">
        <f>IF(Input_Transaksi!R473=$D$8,Input_Transaksi!T473,0)</f>
        <v>0</v>
      </c>
      <c r="G476" s="616">
        <f>IF(Input_Transaksi!Y473=$D$8,Input_Transaksi!AA473,0)</f>
        <v>0</v>
      </c>
      <c r="H476" s="617">
        <f t="shared" si="8"/>
        <v>0</v>
      </c>
      <c r="I476" s="61"/>
      <c r="K476" s="531"/>
      <c r="L476" s="429"/>
    </row>
    <row r="477" spans="2:12" customFormat="1" hidden="1" x14ac:dyDescent="0.2">
      <c r="B477" s="65"/>
      <c r="C477" s="599" t="str">
        <f>IF(F477+G477&gt;0,Input_Transaksi!C474,"")</f>
        <v/>
      </c>
      <c r="D477" s="600" t="str">
        <f>IF(F477+G477&gt;0,Input_Transaksi!D474,"")</f>
        <v/>
      </c>
      <c r="E477" s="1096" t="str">
        <f>IF(F477+G477&gt;0,Input_Transaksi!F474&amp;Input_Transaksi!G474 &amp;" "&amp;Input_Transaksi!H474,"")</f>
        <v/>
      </c>
      <c r="F477" s="616">
        <f>IF(Input_Transaksi!R474=$D$8,Input_Transaksi!T474,0)</f>
        <v>0</v>
      </c>
      <c r="G477" s="616">
        <f>IF(Input_Transaksi!Y474=$D$8,Input_Transaksi!AA474,0)</f>
        <v>0</v>
      </c>
      <c r="H477" s="617">
        <f t="shared" si="8"/>
        <v>0</v>
      </c>
      <c r="I477" s="61"/>
      <c r="K477" s="531"/>
      <c r="L477" s="429"/>
    </row>
    <row r="478" spans="2:12" customFormat="1" hidden="1" x14ac:dyDescent="0.2">
      <c r="B478" s="65"/>
      <c r="C478" s="599" t="str">
        <f>IF(F478+G478&gt;0,Input_Transaksi!C475,"")</f>
        <v/>
      </c>
      <c r="D478" s="600" t="str">
        <f>IF(F478+G478&gt;0,Input_Transaksi!D475,"")</f>
        <v/>
      </c>
      <c r="E478" s="1096" t="str">
        <f>IF(F478+G478&gt;0,Input_Transaksi!F475&amp;Input_Transaksi!G475 &amp;" "&amp;Input_Transaksi!H475,"")</f>
        <v/>
      </c>
      <c r="F478" s="616">
        <f>IF(Input_Transaksi!R475=$D$8,Input_Transaksi!T475,0)</f>
        <v>0</v>
      </c>
      <c r="G478" s="616">
        <f>IF(Input_Transaksi!Y475=$D$8,Input_Transaksi!AA475,0)</f>
        <v>0</v>
      </c>
      <c r="H478" s="617">
        <f t="shared" si="8"/>
        <v>0</v>
      </c>
      <c r="I478" s="61"/>
      <c r="K478" s="531"/>
      <c r="L478" s="429"/>
    </row>
    <row r="479" spans="2:12" customFormat="1" hidden="1" x14ac:dyDescent="0.2">
      <c r="B479" s="65"/>
      <c r="C479" s="599" t="str">
        <f>IF(F479+G479&gt;0,Input_Transaksi!C476,"")</f>
        <v/>
      </c>
      <c r="D479" s="600" t="str">
        <f>IF(F479+G479&gt;0,Input_Transaksi!D476,"")</f>
        <v/>
      </c>
      <c r="E479" s="1096" t="str">
        <f>IF(F479+G479&gt;0,Input_Transaksi!F476&amp;Input_Transaksi!G476 &amp;" "&amp;Input_Transaksi!H476,"")</f>
        <v/>
      </c>
      <c r="F479" s="616">
        <f>IF(Input_Transaksi!R476=$D$8,Input_Transaksi!T476,0)</f>
        <v>0</v>
      </c>
      <c r="G479" s="616">
        <f>IF(Input_Transaksi!Y476=$D$8,Input_Transaksi!AA476,0)</f>
        <v>0</v>
      </c>
      <c r="H479" s="617">
        <f t="shared" si="8"/>
        <v>0</v>
      </c>
      <c r="I479" s="61"/>
      <c r="K479" s="531"/>
      <c r="L479" s="429"/>
    </row>
    <row r="480" spans="2:12" customFormat="1" hidden="1" x14ac:dyDescent="0.2">
      <c r="B480" s="65"/>
      <c r="C480" s="599" t="str">
        <f>IF(F480+G480&gt;0,Input_Transaksi!C477,"")</f>
        <v/>
      </c>
      <c r="D480" s="600" t="str">
        <f>IF(F480+G480&gt;0,Input_Transaksi!D477,"")</f>
        <v/>
      </c>
      <c r="E480" s="1096" t="str">
        <f>IF(F480+G480&gt;0,Input_Transaksi!F477&amp;Input_Transaksi!G477 &amp;" "&amp;Input_Transaksi!H477,"")</f>
        <v/>
      </c>
      <c r="F480" s="616">
        <f>IF(Input_Transaksi!R477=$D$8,Input_Transaksi!T477,0)</f>
        <v>0</v>
      </c>
      <c r="G480" s="616">
        <f>IF(Input_Transaksi!Y477=$D$8,Input_Transaksi!AA477,0)</f>
        <v>0</v>
      </c>
      <c r="H480" s="617">
        <f t="shared" si="8"/>
        <v>0</v>
      </c>
      <c r="I480" s="61"/>
      <c r="K480" s="531"/>
      <c r="L480" s="429"/>
    </row>
    <row r="481" spans="2:12" customFormat="1" hidden="1" x14ac:dyDescent="0.2">
      <c r="B481" s="65"/>
      <c r="C481" s="599" t="str">
        <f>IF(F481+G481&gt;0,Input_Transaksi!C478,"")</f>
        <v/>
      </c>
      <c r="D481" s="600" t="str">
        <f>IF(F481+G481&gt;0,Input_Transaksi!D478,"")</f>
        <v/>
      </c>
      <c r="E481" s="1096" t="str">
        <f>IF(F481+G481&gt;0,Input_Transaksi!F478&amp;Input_Transaksi!G478 &amp;" "&amp;Input_Transaksi!H478,"")</f>
        <v/>
      </c>
      <c r="F481" s="616">
        <f>IF(Input_Transaksi!R478=$D$8,Input_Transaksi!T478,0)</f>
        <v>0</v>
      </c>
      <c r="G481" s="616">
        <f>IF(Input_Transaksi!Y478=$D$8,Input_Transaksi!AA478,0)</f>
        <v>0</v>
      </c>
      <c r="H481" s="617">
        <f t="shared" si="8"/>
        <v>0</v>
      </c>
      <c r="I481" s="61"/>
      <c r="K481" s="531"/>
      <c r="L481" s="429"/>
    </row>
    <row r="482" spans="2:12" customFormat="1" hidden="1" x14ac:dyDescent="0.2">
      <c r="B482" s="65"/>
      <c r="C482" s="599" t="str">
        <f>IF(F482+G482&gt;0,Input_Transaksi!C479,"")</f>
        <v/>
      </c>
      <c r="D482" s="600" t="str">
        <f>IF(F482+G482&gt;0,Input_Transaksi!D479,"")</f>
        <v/>
      </c>
      <c r="E482" s="1096" t="str">
        <f>IF(F482+G482&gt;0,Input_Transaksi!F479&amp;Input_Transaksi!G479 &amp;" "&amp;Input_Transaksi!H479,"")</f>
        <v/>
      </c>
      <c r="F482" s="616">
        <f>IF(Input_Transaksi!R479=$D$8,Input_Transaksi!T479,0)</f>
        <v>0</v>
      </c>
      <c r="G482" s="616">
        <f>IF(Input_Transaksi!Y479=$D$8,Input_Transaksi!AA479,0)</f>
        <v>0</v>
      </c>
      <c r="H482" s="617">
        <f t="shared" si="8"/>
        <v>0</v>
      </c>
      <c r="I482" s="61"/>
      <c r="K482" s="531"/>
      <c r="L482" s="429"/>
    </row>
    <row r="483" spans="2:12" customFormat="1" hidden="1" x14ac:dyDescent="0.2">
      <c r="B483" s="65"/>
      <c r="C483" s="599" t="str">
        <f>IF(F483+G483&gt;0,Input_Transaksi!C480,"")</f>
        <v/>
      </c>
      <c r="D483" s="600" t="str">
        <f>IF(F483+G483&gt;0,Input_Transaksi!D480,"")</f>
        <v/>
      </c>
      <c r="E483" s="1096" t="str">
        <f>IF(F483+G483&gt;0,Input_Transaksi!F480&amp;Input_Transaksi!G480 &amp;" "&amp;Input_Transaksi!H480,"")</f>
        <v/>
      </c>
      <c r="F483" s="616">
        <f>IF(Input_Transaksi!R480=$D$8,Input_Transaksi!T480,0)</f>
        <v>0</v>
      </c>
      <c r="G483" s="616">
        <f>IF(Input_Transaksi!Y480=$D$8,Input_Transaksi!AA480,0)</f>
        <v>0</v>
      </c>
      <c r="H483" s="617">
        <f t="shared" si="8"/>
        <v>0</v>
      </c>
      <c r="I483" s="61"/>
      <c r="K483" s="531"/>
      <c r="L483" s="429"/>
    </row>
    <row r="484" spans="2:12" customFormat="1" hidden="1" x14ac:dyDescent="0.2">
      <c r="B484" s="65"/>
      <c r="C484" s="599" t="str">
        <f>IF(F484+G484&gt;0,Input_Transaksi!C481,"")</f>
        <v/>
      </c>
      <c r="D484" s="600" t="str">
        <f>IF(F484+G484&gt;0,Input_Transaksi!D481,"")</f>
        <v/>
      </c>
      <c r="E484" s="1096" t="str">
        <f>IF(F484+G484&gt;0,Input_Transaksi!F481&amp;Input_Transaksi!G481 &amp;" "&amp;Input_Transaksi!H481,"")</f>
        <v/>
      </c>
      <c r="F484" s="616">
        <f>IF(Input_Transaksi!R481=$D$8,Input_Transaksi!T481,0)</f>
        <v>0</v>
      </c>
      <c r="G484" s="616">
        <f>IF(Input_Transaksi!Y481=$D$8,Input_Transaksi!AA481,0)</f>
        <v>0</v>
      </c>
      <c r="H484" s="617">
        <f t="shared" si="8"/>
        <v>0</v>
      </c>
      <c r="I484" s="61"/>
      <c r="K484" s="531"/>
      <c r="L484" s="429"/>
    </row>
    <row r="485" spans="2:12" customFormat="1" hidden="1" x14ac:dyDescent="0.2">
      <c r="B485" s="65"/>
      <c r="C485" s="599" t="str">
        <f>IF(F485+G485&gt;0,Input_Transaksi!C482,"")</f>
        <v/>
      </c>
      <c r="D485" s="600" t="str">
        <f>IF(F485+G485&gt;0,Input_Transaksi!D482,"")</f>
        <v/>
      </c>
      <c r="E485" s="1096" t="str">
        <f>IF(F485+G485&gt;0,Input_Transaksi!F482&amp;Input_Transaksi!G482 &amp;" "&amp;Input_Transaksi!H482,"")</f>
        <v/>
      </c>
      <c r="F485" s="616">
        <f>IF(Input_Transaksi!R482=$D$8,Input_Transaksi!T482,0)</f>
        <v>0</v>
      </c>
      <c r="G485" s="616">
        <f>IF(Input_Transaksi!Y482=$D$8,Input_Transaksi!AA482,0)</f>
        <v>0</v>
      </c>
      <c r="H485" s="617">
        <f t="shared" si="8"/>
        <v>0</v>
      </c>
      <c r="I485" s="61"/>
      <c r="K485" s="531"/>
      <c r="L485" s="429"/>
    </row>
    <row r="486" spans="2:12" customFormat="1" hidden="1" x14ac:dyDescent="0.2">
      <c r="B486" s="65"/>
      <c r="C486" s="599" t="str">
        <f>IF(F486+G486&gt;0,Input_Transaksi!C483,"")</f>
        <v/>
      </c>
      <c r="D486" s="600" t="str">
        <f>IF(F486+G486&gt;0,Input_Transaksi!D483,"")</f>
        <v/>
      </c>
      <c r="E486" s="1096" t="str">
        <f>IF(F486+G486&gt;0,Input_Transaksi!F483&amp;Input_Transaksi!G483 &amp;" "&amp;Input_Transaksi!H483,"")</f>
        <v/>
      </c>
      <c r="F486" s="616">
        <f>IF(Input_Transaksi!R483=$D$8,Input_Transaksi!T483,0)</f>
        <v>0</v>
      </c>
      <c r="G486" s="616">
        <f>IF(Input_Transaksi!Y483=$D$8,Input_Transaksi!AA483,0)</f>
        <v>0</v>
      </c>
      <c r="H486" s="617">
        <f t="shared" si="8"/>
        <v>0</v>
      </c>
      <c r="I486" s="61"/>
      <c r="K486" s="531"/>
      <c r="L486" s="429"/>
    </row>
    <row r="487" spans="2:12" customFormat="1" hidden="1" x14ac:dyDescent="0.2">
      <c r="B487" s="65"/>
      <c r="C487" s="599" t="str">
        <f>IF(F487+G487&gt;0,Input_Transaksi!C484,"")</f>
        <v/>
      </c>
      <c r="D487" s="600" t="str">
        <f>IF(F487+G487&gt;0,Input_Transaksi!D484,"")</f>
        <v/>
      </c>
      <c r="E487" s="1096" t="str">
        <f>IF(F487+G487&gt;0,Input_Transaksi!F484&amp;Input_Transaksi!G484 &amp;" "&amp;Input_Transaksi!H484,"")</f>
        <v/>
      </c>
      <c r="F487" s="616">
        <f>IF(Input_Transaksi!R484=$D$8,Input_Transaksi!T484,0)</f>
        <v>0</v>
      </c>
      <c r="G487" s="616">
        <f>IF(Input_Transaksi!Y484=$D$8,Input_Transaksi!AA484,0)</f>
        <v>0</v>
      </c>
      <c r="H487" s="617">
        <f t="shared" si="8"/>
        <v>0</v>
      </c>
      <c r="I487" s="61"/>
      <c r="K487" s="531"/>
      <c r="L487" s="429"/>
    </row>
    <row r="488" spans="2:12" customFormat="1" hidden="1" x14ac:dyDescent="0.2">
      <c r="B488" s="65"/>
      <c r="C488" s="599" t="str">
        <f>IF(F488+G488&gt;0,Input_Transaksi!C485,"")</f>
        <v/>
      </c>
      <c r="D488" s="600" t="str">
        <f>IF(F488+G488&gt;0,Input_Transaksi!D485,"")</f>
        <v/>
      </c>
      <c r="E488" s="1096" t="str">
        <f>IF(F488+G488&gt;0,Input_Transaksi!F485&amp;Input_Transaksi!G485 &amp;" "&amp;Input_Transaksi!H485,"")</f>
        <v/>
      </c>
      <c r="F488" s="616">
        <f>IF(Input_Transaksi!R485=$D$8,Input_Transaksi!T485,0)</f>
        <v>0</v>
      </c>
      <c r="G488" s="616">
        <f>IF(Input_Transaksi!Y485=$D$8,Input_Transaksi!AA485,0)</f>
        <v>0</v>
      </c>
      <c r="H488" s="617">
        <f t="shared" si="8"/>
        <v>0</v>
      </c>
      <c r="I488" s="61"/>
      <c r="K488" s="531"/>
      <c r="L488" s="429"/>
    </row>
    <row r="489" spans="2:12" customFormat="1" hidden="1" x14ac:dyDescent="0.2">
      <c r="B489" s="65"/>
      <c r="C489" s="599" t="str">
        <f>IF(F489+G489&gt;0,Input_Transaksi!C486,"")</f>
        <v/>
      </c>
      <c r="D489" s="600" t="str">
        <f>IF(F489+G489&gt;0,Input_Transaksi!D486,"")</f>
        <v/>
      </c>
      <c r="E489" s="1096" t="str">
        <f>IF(F489+G489&gt;0,Input_Transaksi!F486&amp;Input_Transaksi!G486 &amp;" "&amp;Input_Transaksi!H486,"")</f>
        <v/>
      </c>
      <c r="F489" s="616">
        <f>IF(Input_Transaksi!R486=$D$8,Input_Transaksi!T486,0)</f>
        <v>0</v>
      </c>
      <c r="G489" s="616">
        <f>IF(Input_Transaksi!Y486=$D$8,Input_Transaksi!AA486,0)</f>
        <v>0</v>
      </c>
      <c r="H489" s="617">
        <f t="shared" si="8"/>
        <v>0</v>
      </c>
      <c r="I489" s="61"/>
      <c r="K489" s="531"/>
      <c r="L489" s="429"/>
    </row>
    <row r="490" spans="2:12" customFormat="1" hidden="1" x14ac:dyDescent="0.2">
      <c r="B490" s="65"/>
      <c r="C490" s="599" t="str">
        <f>IF(F490+G490&gt;0,Input_Transaksi!C487,"")</f>
        <v/>
      </c>
      <c r="D490" s="600" t="str">
        <f>IF(F490+G490&gt;0,Input_Transaksi!D487,"")</f>
        <v/>
      </c>
      <c r="E490" s="1096" t="str">
        <f>IF(F490+G490&gt;0,Input_Transaksi!F487&amp;Input_Transaksi!G487 &amp;" "&amp;Input_Transaksi!H487,"")</f>
        <v/>
      </c>
      <c r="F490" s="616">
        <f>IF(Input_Transaksi!R487=$D$8,Input_Transaksi!T487,0)</f>
        <v>0</v>
      </c>
      <c r="G490" s="616">
        <f>IF(Input_Transaksi!Y487=$D$8,Input_Transaksi!AA487,0)</f>
        <v>0</v>
      </c>
      <c r="H490" s="617">
        <f t="shared" si="8"/>
        <v>0</v>
      </c>
      <c r="I490" s="61"/>
      <c r="K490" s="531"/>
      <c r="L490" s="429"/>
    </row>
    <row r="491" spans="2:12" customFormat="1" hidden="1" x14ac:dyDescent="0.2">
      <c r="B491" s="65"/>
      <c r="C491" s="599" t="str">
        <f>IF(F491+G491&gt;0,Input_Transaksi!C488,"")</f>
        <v/>
      </c>
      <c r="D491" s="600" t="str">
        <f>IF(F491+G491&gt;0,Input_Transaksi!D488,"")</f>
        <v/>
      </c>
      <c r="E491" s="1096" t="str">
        <f>IF(F491+G491&gt;0,Input_Transaksi!F488&amp;Input_Transaksi!G488 &amp;" "&amp;Input_Transaksi!H488,"")</f>
        <v/>
      </c>
      <c r="F491" s="616">
        <f>IF(Input_Transaksi!R488=$D$8,Input_Transaksi!T488,0)</f>
        <v>0</v>
      </c>
      <c r="G491" s="616">
        <f>IF(Input_Transaksi!Y488=$D$8,Input_Transaksi!AA488,0)</f>
        <v>0</v>
      </c>
      <c r="H491" s="617">
        <f t="shared" si="8"/>
        <v>0</v>
      </c>
      <c r="I491" s="61"/>
      <c r="K491" s="531"/>
      <c r="L491" s="429"/>
    </row>
    <row r="492" spans="2:12" customFormat="1" hidden="1" x14ac:dyDescent="0.2">
      <c r="B492" s="65"/>
      <c r="C492" s="599" t="str">
        <f>IF(F492+G492&gt;0,Input_Transaksi!C489,"")</f>
        <v/>
      </c>
      <c r="D492" s="600" t="str">
        <f>IF(F492+G492&gt;0,Input_Transaksi!D489,"")</f>
        <v/>
      </c>
      <c r="E492" s="1096" t="str">
        <f>IF(F492+G492&gt;0,Input_Transaksi!F489&amp;Input_Transaksi!G489 &amp;" "&amp;Input_Transaksi!H489,"")</f>
        <v/>
      </c>
      <c r="F492" s="616">
        <f>IF(Input_Transaksi!R489=$D$8,Input_Transaksi!T489,0)</f>
        <v>0</v>
      </c>
      <c r="G492" s="616">
        <f>IF(Input_Transaksi!Y489=$D$8,Input_Transaksi!AA489,0)</f>
        <v>0</v>
      </c>
      <c r="H492" s="617">
        <f t="shared" si="8"/>
        <v>0</v>
      </c>
      <c r="I492" s="61"/>
      <c r="K492" s="531"/>
      <c r="L492" s="429"/>
    </row>
    <row r="493" spans="2:12" customFormat="1" hidden="1" x14ac:dyDescent="0.2">
      <c r="B493" s="65"/>
      <c r="C493" s="599" t="str">
        <f>IF(F493+G493&gt;0,Input_Transaksi!C490,"")</f>
        <v/>
      </c>
      <c r="D493" s="600" t="str">
        <f>IF(F493+G493&gt;0,Input_Transaksi!D490,"")</f>
        <v/>
      </c>
      <c r="E493" s="1096" t="str">
        <f>IF(F493+G493&gt;0,Input_Transaksi!F490&amp;Input_Transaksi!G490 &amp;" "&amp;Input_Transaksi!H490,"")</f>
        <v/>
      </c>
      <c r="F493" s="616">
        <f>IF(Input_Transaksi!R490=$D$8,Input_Transaksi!T490,0)</f>
        <v>0</v>
      </c>
      <c r="G493" s="616">
        <f>IF(Input_Transaksi!Y490=$D$8,Input_Transaksi!AA490,0)</f>
        <v>0</v>
      </c>
      <c r="H493" s="617">
        <f t="shared" si="8"/>
        <v>0</v>
      </c>
      <c r="I493" s="61"/>
      <c r="K493" s="531"/>
      <c r="L493" s="429"/>
    </row>
    <row r="494" spans="2:12" customFormat="1" hidden="1" x14ac:dyDescent="0.2">
      <c r="B494" s="65"/>
      <c r="C494" s="599" t="str">
        <f>IF(F494+G494&gt;0,Input_Transaksi!C491,"")</f>
        <v/>
      </c>
      <c r="D494" s="600" t="str">
        <f>IF(F494+G494&gt;0,Input_Transaksi!D491,"")</f>
        <v/>
      </c>
      <c r="E494" s="1096" t="str">
        <f>IF(F494+G494&gt;0,Input_Transaksi!F491&amp;Input_Transaksi!G491 &amp;" "&amp;Input_Transaksi!H491,"")</f>
        <v/>
      </c>
      <c r="F494" s="616">
        <f>IF(Input_Transaksi!R491=$D$8,Input_Transaksi!T491,0)</f>
        <v>0</v>
      </c>
      <c r="G494" s="616">
        <f>IF(Input_Transaksi!Y491=$D$8,Input_Transaksi!AA491,0)</f>
        <v>0</v>
      </c>
      <c r="H494" s="617">
        <f t="shared" si="8"/>
        <v>0</v>
      </c>
      <c r="I494" s="61"/>
      <c r="K494" s="531"/>
      <c r="L494" s="429"/>
    </row>
    <row r="495" spans="2:12" customFormat="1" hidden="1" x14ac:dyDescent="0.2">
      <c r="B495" s="65"/>
      <c r="C495" s="599" t="str">
        <f>IF(F495+G495&gt;0,Input_Transaksi!C492,"")</f>
        <v/>
      </c>
      <c r="D495" s="600" t="str">
        <f>IF(F495+G495&gt;0,Input_Transaksi!D492,"")</f>
        <v/>
      </c>
      <c r="E495" s="1096" t="str">
        <f>IF(F495+G495&gt;0,Input_Transaksi!F492&amp;Input_Transaksi!G492 &amp;" "&amp;Input_Transaksi!H492,"")</f>
        <v/>
      </c>
      <c r="F495" s="616">
        <f>IF(Input_Transaksi!R492=$D$8,Input_Transaksi!T492,0)</f>
        <v>0</v>
      </c>
      <c r="G495" s="616">
        <f>IF(Input_Transaksi!Y492=$D$8,Input_Transaksi!AA492,0)</f>
        <v>0</v>
      </c>
      <c r="H495" s="617">
        <f t="shared" si="8"/>
        <v>0</v>
      </c>
      <c r="I495" s="61"/>
      <c r="K495" s="531"/>
      <c r="L495" s="429"/>
    </row>
    <row r="496" spans="2:12" customFormat="1" hidden="1" x14ac:dyDescent="0.2">
      <c r="B496" s="65"/>
      <c r="C496" s="599" t="str">
        <f>IF(F496+G496&gt;0,Input_Transaksi!C493,"")</f>
        <v/>
      </c>
      <c r="D496" s="600" t="str">
        <f>IF(F496+G496&gt;0,Input_Transaksi!D493,"")</f>
        <v/>
      </c>
      <c r="E496" s="1096" t="str">
        <f>IF(F496+G496&gt;0,Input_Transaksi!F493&amp;Input_Transaksi!G493 &amp;" "&amp;Input_Transaksi!H493,"")</f>
        <v/>
      </c>
      <c r="F496" s="616">
        <f>IF(Input_Transaksi!R493=$D$8,Input_Transaksi!T493,0)</f>
        <v>0</v>
      </c>
      <c r="G496" s="616">
        <f>IF(Input_Transaksi!Y493=$D$8,Input_Transaksi!AA493,0)</f>
        <v>0</v>
      </c>
      <c r="H496" s="617">
        <f t="shared" si="8"/>
        <v>0</v>
      </c>
      <c r="I496" s="61"/>
      <c r="K496" s="531"/>
      <c r="L496" s="429"/>
    </row>
    <row r="497" spans="2:12" customFormat="1" hidden="1" x14ac:dyDescent="0.2">
      <c r="B497" s="65"/>
      <c r="C497" s="599" t="str">
        <f>IF(F497+G497&gt;0,Input_Transaksi!C494,"")</f>
        <v/>
      </c>
      <c r="D497" s="600" t="str">
        <f>IF(F497+G497&gt;0,Input_Transaksi!D494,"")</f>
        <v/>
      </c>
      <c r="E497" s="1096" t="str">
        <f>IF(F497+G497&gt;0,Input_Transaksi!F494&amp;Input_Transaksi!G494 &amp;" "&amp;Input_Transaksi!H494,"")</f>
        <v/>
      </c>
      <c r="F497" s="616">
        <f>IF(Input_Transaksi!R494=$D$8,Input_Transaksi!T494,0)</f>
        <v>0</v>
      </c>
      <c r="G497" s="616">
        <f>IF(Input_Transaksi!Y494=$D$8,Input_Transaksi!AA494,0)</f>
        <v>0</v>
      </c>
      <c r="H497" s="617">
        <f t="shared" si="8"/>
        <v>0</v>
      </c>
      <c r="I497" s="61"/>
      <c r="K497" s="531"/>
      <c r="L497" s="429"/>
    </row>
    <row r="498" spans="2:12" customFormat="1" hidden="1" x14ac:dyDescent="0.2">
      <c r="B498" s="65"/>
      <c r="C498" s="599" t="str">
        <f>IF(F498+G498&gt;0,Input_Transaksi!C495,"")</f>
        <v/>
      </c>
      <c r="D498" s="600" t="str">
        <f>IF(F498+G498&gt;0,Input_Transaksi!D495,"")</f>
        <v/>
      </c>
      <c r="E498" s="1096" t="str">
        <f>IF(F498+G498&gt;0,Input_Transaksi!F495&amp;Input_Transaksi!G495 &amp;" "&amp;Input_Transaksi!H495,"")</f>
        <v/>
      </c>
      <c r="F498" s="616">
        <f>IF(Input_Transaksi!R495=$D$8,Input_Transaksi!T495,0)</f>
        <v>0</v>
      </c>
      <c r="G498" s="616">
        <f>IF(Input_Transaksi!Y495=$D$8,Input_Transaksi!AA495,0)</f>
        <v>0</v>
      </c>
      <c r="H498" s="617">
        <f t="shared" si="8"/>
        <v>0</v>
      </c>
      <c r="I498" s="61"/>
      <c r="K498" s="531"/>
      <c r="L498" s="429"/>
    </row>
    <row r="499" spans="2:12" customFormat="1" hidden="1" x14ac:dyDescent="0.2">
      <c r="B499" s="65"/>
      <c r="C499" s="599" t="str">
        <f>IF(F499+G499&gt;0,Input_Transaksi!C496,"")</f>
        <v/>
      </c>
      <c r="D499" s="600" t="str">
        <f>IF(F499+G499&gt;0,Input_Transaksi!D496,"")</f>
        <v/>
      </c>
      <c r="E499" s="1096" t="str">
        <f>IF(F499+G499&gt;0,Input_Transaksi!F496&amp;Input_Transaksi!G496 &amp;" "&amp;Input_Transaksi!H496,"")</f>
        <v/>
      </c>
      <c r="F499" s="616">
        <f>IF(Input_Transaksi!R496=$D$8,Input_Transaksi!T496,0)</f>
        <v>0</v>
      </c>
      <c r="G499" s="616">
        <f>IF(Input_Transaksi!Y496=$D$8,Input_Transaksi!AA496,0)</f>
        <v>0</v>
      </c>
      <c r="H499" s="617">
        <f t="shared" si="8"/>
        <v>0</v>
      </c>
      <c r="I499" s="61"/>
      <c r="K499" s="531"/>
      <c r="L499" s="429"/>
    </row>
    <row r="500" spans="2:12" customFormat="1" hidden="1" x14ac:dyDescent="0.2">
      <c r="B500" s="65"/>
      <c r="C500" s="599" t="str">
        <f>IF(F500+G500&gt;0,Input_Transaksi!C497,"")</f>
        <v/>
      </c>
      <c r="D500" s="600" t="str">
        <f>IF(F500+G500&gt;0,Input_Transaksi!D497,"")</f>
        <v/>
      </c>
      <c r="E500" s="1096" t="str">
        <f>IF(F500+G500&gt;0,Input_Transaksi!F497&amp;Input_Transaksi!G497 &amp;" "&amp;Input_Transaksi!H497,"")</f>
        <v/>
      </c>
      <c r="F500" s="616">
        <f>IF(Input_Transaksi!R497=$D$8,Input_Transaksi!T497,0)</f>
        <v>0</v>
      </c>
      <c r="G500" s="616">
        <f>IF(Input_Transaksi!Y497=$D$8,Input_Transaksi!AA497,0)</f>
        <v>0</v>
      </c>
      <c r="H500" s="617">
        <f t="shared" si="8"/>
        <v>0</v>
      </c>
      <c r="I500" s="61"/>
      <c r="K500" s="531"/>
      <c r="L500" s="429"/>
    </row>
    <row r="501" spans="2:12" customFormat="1" hidden="1" x14ac:dyDescent="0.2">
      <c r="B501" s="65"/>
      <c r="C501" s="599" t="str">
        <f>IF(F501+G501&gt;0,Input_Transaksi!C498,"")</f>
        <v/>
      </c>
      <c r="D501" s="600" t="str">
        <f>IF(F501+G501&gt;0,Input_Transaksi!D498,"")</f>
        <v/>
      </c>
      <c r="E501" s="1096" t="str">
        <f>IF(F501+G501&gt;0,Input_Transaksi!F498&amp;Input_Transaksi!G498 &amp;" "&amp;Input_Transaksi!H498,"")</f>
        <v/>
      </c>
      <c r="F501" s="616">
        <f>IF(Input_Transaksi!R498=$D$8,Input_Transaksi!T498,0)</f>
        <v>0</v>
      </c>
      <c r="G501" s="616">
        <f>IF(Input_Transaksi!Y498=$D$8,Input_Transaksi!AA498,0)</f>
        <v>0</v>
      </c>
      <c r="H501" s="617">
        <f t="shared" si="8"/>
        <v>0</v>
      </c>
      <c r="I501" s="61"/>
      <c r="K501" s="531"/>
      <c r="L501" s="429"/>
    </row>
    <row r="502" spans="2:12" customFormat="1" hidden="1" x14ac:dyDescent="0.2">
      <c r="B502" s="65"/>
      <c r="C502" s="599" t="str">
        <f>IF(F502+G502&gt;0,Input_Transaksi!C499,"")</f>
        <v/>
      </c>
      <c r="D502" s="600" t="str">
        <f>IF(F502+G502&gt;0,Input_Transaksi!D499,"")</f>
        <v/>
      </c>
      <c r="E502" s="1096" t="str">
        <f>IF(F502+G502&gt;0,Input_Transaksi!F499&amp;Input_Transaksi!G499 &amp;" "&amp;Input_Transaksi!H499,"")</f>
        <v/>
      </c>
      <c r="F502" s="616">
        <f>IF(Input_Transaksi!R499=$D$8,Input_Transaksi!T499,0)</f>
        <v>0</v>
      </c>
      <c r="G502" s="616">
        <f>IF(Input_Transaksi!Y499=$D$8,Input_Transaksi!AA499,0)</f>
        <v>0</v>
      </c>
      <c r="H502" s="617">
        <f t="shared" si="8"/>
        <v>0</v>
      </c>
      <c r="I502" s="61"/>
      <c r="K502" s="531"/>
      <c r="L502" s="429"/>
    </row>
    <row r="503" spans="2:12" customFormat="1" hidden="1" x14ac:dyDescent="0.2">
      <c r="B503" s="65"/>
      <c r="C503" s="599" t="str">
        <f>IF(F503+G503&gt;0,Input_Transaksi!C500,"")</f>
        <v/>
      </c>
      <c r="D503" s="600" t="str">
        <f>IF(F503+G503&gt;0,Input_Transaksi!D500,"")</f>
        <v/>
      </c>
      <c r="E503" s="1096" t="str">
        <f>IF(F503+G503&gt;0,Input_Transaksi!F500&amp;Input_Transaksi!G500 &amp;" "&amp;Input_Transaksi!H500,"")</f>
        <v/>
      </c>
      <c r="F503" s="616">
        <f>IF(Input_Transaksi!R500=$D$8,Input_Transaksi!T500,0)</f>
        <v>0</v>
      </c>
      <c r="G503" s="616">
        <f>IF(Input_Transaksi!Y500=$D$8,Input_Transaksi!AA500,0)</f>
        <v>0</v>
      </c>
      <c r="H503" s="617">
        <f t="shared" si="8"/>
        <v>0</v>
      </c>
      <c r="I503" s="61"/>
      <c r="K503" s="531"/>
      <c r="L503" s="429"/>
    </row>
    <row r="504" spans="2:12" customFormat="1" hidden="1" x14ac:dyDescent="0.2">
      <c r="B504" s="65"/>
      <c r="C504" s="599" t="str">
        <f>IF(F504+G504&gt;0,Input_Transaksi!C501,"")</f>
        <v/>
      </c>
      <c r="D504" s="600" t="str">
        <f>IF(F504+G504&gt;0,Input_Transaksi!D501,"")</f>
        <v/>
      </c>
      <c r="E504" s="1096" t="str">
        <f>IF(F504+G504&gt;0,Input_Transaksi!F501&amp;Input_Transaksi!G501 &amp;" "&amp;Input_Transaksi!H501,"")</f>
        <v/>
      </c>
      <c r="F504" s="616">
        <f>IF(Input_Transaksi!R501=$D$8,Input_Transaksi!T501,0)</f>
        <v>0</v>
      </c>
      <c r="G504" s="616">
        <f>IF(Input_Transaksi!Y501=$D$8,Input_Transaksi!AA501,0)</f>
        <v>0</v>
      </c>
      <c r="H504" s="617">
        <f t="shared" si="8"/>
        <v>0</v>
      </c>
      <c r="I504" s="61"/>
      <c r="K504" s="531"/>
      <c r="L504" s="429"/>
    </row>
    <row r="505" spans="2:12" customFormat="1" hidden="1" x14ac:dyDescent="0.2">
      <c r="B505" s="65"/>
      <c r="C505" s="599" t="str">
        <f>IF(F505+G505&gt;0,Input_Transaksi!C502,"")</f>
        <v/>
      </c>
      <c r="D505" s="600" t="str">
        <f>IF(F505+G505&gt;0,Input_Transaksi!D502,"")</f>
        <v/>
      </c>
      <c r="E505" s="1096" t="str">
        <f>IF(F505+G505&gt;0,Input_Transaksi!F502&amp;Input_Transaksi!G502 &amp;" "&amp;Input_Transaksi!H502,"")</f>
        <v/>
      </c>
      <c r="F505" s="616">
        <f>IF(Input_Transaksi!R502=$D$8,Input_Transaksi!T502,0)</f>
        <v>0</v>
      </c>
      <c r="G505" s="616">
        <f>IF(Input_Transaksi!Y502=$D$8,Input_Transaksi!AA502,0)</f>
        <v>0</v>
      </c>
      <c r="H505" s="617">
        <f t="shared" si="8"/>
        <v>0</v>
      </c>
      <c r="I505" s="61"/>
      <c r="K505" s="531"/>
      <c r="L505" s="429"/>
    </row>
    <row r="506" spans="2:12" customFormat="1" hidden="1" x14ac:dyDescent="0.2">
      <c r="B506" s="65"/>
      <c r="C506" s="599" t="str">
        <f>IF(F506+G506&gt;0,Input_Transaksi!C503,"")</f>
        <v/>
      </c>
      <c r="D506" s="600" t="str">
        <f>IF(F506+G506&gt;0,Input_Transaksi!D503,"")</f>
        <v/>
      </c>
      <c r="E506" s="1096" t="str">
        <f>IF(F506+G506&gt;0,Input_Transaksi!F503&amp;Input_Transaksi!G503 &amp;" "&amp;Input_Transaksi!H503,"")</f>
        <v/>
      </c>
      <c r="F506" s="616">
        <f>IF(Input_Transaksi!R503=$D$8,Input_Transaksi!T503,0)</f>
        <v>0</v>
      </c>
      <c r="G506" s="616">
        <f>IF(Input_Transaksi!Y503=$D$8,Input_Transaksi!AA503,0)</f>
        <v>0</v>
      </c>
      <c r="H506" s="617">
        <f t="shared" si="8"/>
        <v>0</v>
      </c>
      <c r="I506" s="61"/>
      <c r="K506" s="531"/>
      <c r="L506" s="429"/>
    </row>
    <row r="507" spans="2:12" customFormat="1" hidden="1" x14ac:dyDescent="0.2">
      <c r="B507" s="65"/>
      <c r="C507" s="599" t="str">
        <f>IF(F507+G507&gt;0,Input_Transaksi!C504,"")</f>
        <v/>
      </c>
      <c r="D507" s="600" t="str">
        <f>IF(F507+G507&gt;0,Input_Transaksi!D504,"")</f>
        <v/>
      </c>
      <c r="E507" s="1096" t="str">
        <f>IF(F507+G507&gt;0,Input_Transaksi!F504&amp;Input_Transaksi!G504 &amp;" "&amp;Input_Transaksi!H504,"")</f>
        <v/>
      </c>
      <c r="F507" s="616">
        <f>IF(Input_Transaksi!R504=$D$8,Input_Transaksi!T504,0)</f>
        <v>0</v>
      </c>
      <c r="G507" s="616">
        <f>IF(Input_Transaksi!Y504=$D$8,Input_Transaksi!AA504,0)</f>
        <v>0</v>
      </c>
      <c r="H507" s="617">
        <f t="shared" si="8"/>
        <v>0</v>
      </c>
      <c r="I507" s="61"/>
      <c r="K507" s="531"/>
      <c r="L507" s="429"/>
    </row>
    <row r="508" spans="2:12" customFormat="1" hidden="1" x14ac:dyDescent="0.2">
      <c r="B508" s="65"/>
      <c r="C508" s="599" t="str">
        <f>IF(F508+G508&gt;0,Input_Transaksi!C505,"")</f>
        <v/>
      </c>
      <c r="D508" s="600" t="str">
        <f>IF(F508+G508&gt;0,Input_Transaksi!D505,"")</f>
        <v/>
      </c>
      <c r="E508" s="1096" t="str">
        <f>IF(F508+G508&gt;0,Input_Transaksi!F505&amp;Input_Transaksi!G505 &amp;" "&amp;Input_Transaksi!H505,"")</f>
        <v/>
      </c>
      <c r="F508" s="616">
        <f>IF(Input_Transaksi!R505=$D$8,Input_Transaksi!T505,0)</f>
        <v>0</v>
      </c>
      <c r="G508" s="616">
        <f>IF(Input_Transaksi!Y505=$D$8,Input_Transaksi!AA505,0)</f>
        <v>0</v>
      </c>
      <c r="H508" s="617">
        <f t="shared" si="8"/>
        <v>0</v>
      </c>
      <c r="I508" s="61"/>
      <c r="K508" s="531"/>
      <c r="L508" s="429"/>
    </row>
    <row r="509" spans="2:12" customFormat="1" hidden="1" x14ac:dyDescent="0.2">
      <c r="B509" s="65"/>
      <c r="C509" s="599" t="str">
        <f>IF(F509+G509&gt;0,Input_Transaksi!C506,"")</f>
        <v/>
      </c>
      <c r="D509" s="600" t="str">
        <f>IF(F509+G509&gt;0,Input_Transaksi!D506,"")</f>
        <v/>
      </c>
      <c r="E509" s="1096" t="str">
        <f>IF(F509+G509&gt;0,Input_Transaksi!F506&amp;Input_Transaksi!G506 &amp;" "&amp;Input_Transaksi!H506,"")</f>
        <v/>
      </c>
      <c r="F509" s="616">
        <f>IF(Input_Transaksi!R506=$D$8,Input_Transaksi!T506,0)</f>
        <v>0</v>
      </c>
      <c r="G509" s="616">
        <f>IF(Input_Transaksi!Y506=$D$8,Input_Transaksi!AA506,0)</f>
        <v>0</v>
      </c>
      <c r="H509" s="617">
        <f t="shared" si="8"/>
        <v>0</v>
      </c>
      <c r="I509" s="61"/>
      <c r="K509" s="531"/>
      <c r="L509" s="429"/>
    </row>
    <row r="510" spans="2:12" customFormat="1" hidden="1" x14ac:dyDescent="0.2">
      <c r="B510" s="65"/>
      <c r="C510" s="599" t="str">
        <f>IF(F510+G510&gt;0,Input_Transaksi!C507,"")</f>
        <v/>
      </c>
      <c r="D510" s="600" t="str">
        <f>IF(F510+G510&gt;0,Input_Transaksi!D507,"")</f>
        <v/>
      </c>
      <c r="E510" s="1096" t="str">
        <f>IF(F510+G510&gt;0,Input_Transaksi!F507&amp;Input_Transaksi!G507 &amp;" "&amp;Input_Transaksi!H507,"")</f>
        <v/>
      </c>
      <c r="F510" s="616">
        <f>IF(Input_Transaksi!R507=$D$8,Input_Transaksi!T507,0)</f>
        <v>0</v>
      </c>
      <c r="G510" s="616">
        <f>IF(Input_Transaksi!Y507=$D$8,Input_Transaksi!AA507,0)</f>
        <v>0</v>
      </c>
      <c r="H510" s="617">
        <f t="shared" si="8"/>
        <v>0</v>
      </c>
      <c r="I510" s="61"/>
      <c r="K510" s="531"/>
      <c r="L510" s="429"/>
    </row>
    <row r="511" spans="2:12" customFormat="1" hidden="1" x14ac:dyDescent="0.2">
      <c r="B511" s="65"/>
      <c r="C511" s="599" t="str">
        <f>IF(F511+G511&gt;0,Input_Transaksi!C508,"")</f>
        <v/>
      </c>
      <c r="D511" s="600" t="str">
        <f>IF(F511+G511&gt;0,Input_Transaksi!D508,"")</f>
        <v/>
      </c>
      <c r="E511" s="1096" t="str">
        <f>IF(F511+G511&gt;0,Input_Transaksi!F508&amp;Input_Transaksi!G508 &amp;" "&amp;Input_Transaksi!H508,"")</f>
        <v/>
      </c>
      <c r="F511" s="616">
        <f>IF(Input_Transaksi!R508=$D$8,Input_Transaksi!T508,0)</f>
        <v>0</v>
      </c>
      <c r="G511" s="616">
        <f>IF(Input_Transaksi!Y508=$D$8,Input_Transaksi!AA508,0)</f>
        <v>0</v>
      </c>
      <c r="H511" s="617">
        <f t="shared" si="8"/>
        <v>0</v>
      </c>
      <c r="I511" s="61"/>
      <c r="K511" s="531"/>
      <c r="L511" s="429"/>
    </row>
    <row r="512" spans="2:12" customFormat="1" hidden="1" x14ac:dyDescent="0.2">
      <c r="B512" s="65"/>
      <c r="C512" s="599" t="str">
        <f>IF(F512+G512&gt;0,Input_Transaksi!C509,"")</f>
        <v/>
      </c>
      <c r="D512" s="600" t="str">
        <f>IF(F512+G512&gt;0,Input_Transaksi!D509,"")</f>
        <v/>
      </c>
      <c r="E512" s="1096" t="str">
        <f>IF(F512+G512&gt;0,Input_Transaksi!F509&amp;Input_Transaksi!G509 &amp;" "&amp;Input_Transaksi!H509,"")</f>
        <v/>
      </c>
      <c r="F512" s="616">
        <f>IF(Input_Transaksi!R509=$D$8,Input_Transaksi!T509,0)</f>
        <v>0</v>
      </c>
      <c r="G512" s="616">
        <f>IF(Input_Transaksi!Y509=$D$8,Input_Transaksi!AA509,0)</f>
        <v>0</v>
      </c>
      <c r="H512" s="617">
        <f t="shared" si="8"/>
        <v>0</v>
      </c>
      <c r="I512" s="61"/>
      <c r="K512" s="531"/>
      <c r="L512" s="429"/>
    </row>
    <row r="513" spans="2:12" customFormat="1" hidden="1" x14ac:dyDescent="0.2">
      <c r="B513" s="65"/>
      <c r="C513" s="599" t="str">
        <f>IF(F513+G513&gt;0,Input_Transaksi!C510,"")</f>
        <v/>
      </c>
      <c r="D513" s="600" t="str">
        <f>IF(F513+G513&gt;0,Input_Transaksi!D510,"")</f>
        <v/>
      </c>
      <c r="E513" s="1096" t="str">
        <f>IF(F513+G513&gt;0,Input_Transaksi!F510&amp;Input_Transaksi!G510 &amp;" "&amp;Input_Transaksi!H510,"")</f>
        <v/>
      </c>
      <c r="F513" s="616">
        <f>IF(Input_Transaksi!R510=$D$8,Input_Transaksi!T510,0)</f>
        <v>0</v>
      </c>
      <c r="G513" s="616">
        <f>IF(Input_Transaksi!Y510=$D$8,Input_Transaksi!AA510,0)</f>
        <v>0</v>
      </c>
      <c r="H513" s="617">
        <f t="shared" si="8"/>
        <v>0</v>
      </c>
      <c r="I513" s="61"/>
      <c r="K513" s="531"/>
      <c r="L513" s="429"/>
    </row>
    <row r="514" spans="2:12" customFormat="1" hidden="1" x14ac:dyDescent="0.2">
      <c r="B514" s="65"/>
      <c r="C514" s="599" t="str">
        <f>IF(F514+G514&gt;0,Input_Transaksi!C511,"")</f>
        <v/>
      </c>
      <c r="D514" s="600" t="str">
        <f>IF(F514+G514&gt;0,Input_Transaksi!D511,"")</f>
        <v/>
      </c>
      <c r="E514" s="1096" t="str">
        <f>IF(F514+G514&gt;0,Input_Transaksi!F511&amp;Input_Transaksi!G511 &amp;" "&amp;Input_Transaksi!H511,"")</f>
        <v/>
      </c>
      <c r="F514" s="616">
        <f>IF(Input_Transaksi!R511=$D$8,Input_Transaksi!T511,0)</f>
        <v>0</v>
      </c>
      <c r="G514" s="616">
        <f>IF(Input_Transaksi!Y511=$D$8,Input_Transaksi!AA511,0)</f>
        <v>0</v>
      </c>
      <c r="H514" s="617">
        <f t="shared" si="8"/>
        <v>0</v>
      </c>
      <c r="I514" s="61"/>
      <c r="K514" s="531"/>
      <c r="L514" s="429"/>
    </row>
    <row r="515" spans="2:12" customFormat="1" hidden="1" x14ac:dyDescent="0.2">
      <c r="B515" s="65"/>
      <c r="C515" s="599" t="str">
        <f>IF(F515+G515&gt;0,Input_Transaksi!C512,"")</f>
        <v/>
      </c>
      <c r="D515" s="600" t="str">
        <f>IF(F515+G515&gt;0,Input_Transaksi!D512,"")</f>
        <v/>
      </c>
      <c r="E515" s="1096" t="str">
        <f>IF(F515+G515&gt;0,Input_Transaksi!F512&amp;Input_Transaksi!G512 &amp;" "&amp;Input_Transaksi!H512,"")</f>
        <v/>
      </c>
      <c r="F515" s="616">
        <f>IF(Input_Transaksi!R512=$D$8,Input_Transaksi!T512,0)</f>
        <v>0</v>
      </c>
      <c r="G515" s="616">
        <f>IF(Input_Transaksi!Y512=$D$8,Input_Transaksi!AA512,0)</f>
        <v>0</v>
      </c>
      <c r="H515" s="617">
        <f t="shared" si="8"/>
        <v>0</v>
      </c>
      <c r="I515" s="61"/>
      <c r="K515" s="531"/>
      <c r="L515" s="429"/>
    </row>
    <row r="516" spans="2:12" customFormat="1" hidden="1" x14ac:dyDescent="0.2">
      <c r="B516" s="65"/>
      <c r="C516" s="599" t="str">
        <f>IF(F516+G516&gt;0,Input_Transaksi!C513,"")</f>
        <v/>
      </c>
      <c r="D516" s="600" t="str">
        <f>IF(F516+G516&gt;0,Input_Transaksi!D513,"")</f>
        <v/>
      </c>
      <c r="E516" s="1096" t="str">
        <f>IF(F516+G516&gt;0,Input_Transaksi!F513&amp;Input_Transaksi!G513 &amp;" "&amp;Input_Transaksi!H513,"")</f>
        <v/>
      </c>
      <c r="F516" s="616">
        <f>IF(Input_Transaksi!R513=$D$8,Input_Transaksi!T513,0)</f>
        <v>0</v>
      </c>
      <c r="G516" s="616">
        <f>IF(Input_Transaksi!Y513=$D$8,Input_Transaksi!AA513,0)</f>
        <v>0</v>
      </c>
      <c r="H516" s="617">
        <f t="shared" si="8"/>
        <v>0</v>
      </c>
      <c r="I516" s="61"/>
      <c r="K516" s="531"/>
      <c r="L516" s="429"/>
    </row>
    <row r="517" spans="2:12" customFormat="1" hidden="1" x14ac:dyDescent="0.2">
      <c r="B517" s="65"/>
      <c r="C517" s="599" t="str">
        <f>IF(F517+G517&gt;0,Input_Transaksi!C514,"")</f>
        <v/>
      </c>
      <c r="D517" s="600" t="str">
        <f>IF(F517+G517&gt;0,Input_Transaksi!D514,"")</f>
        <v/>
      </c>
      <c r="E517" s="1096" t="str">
        <f>IF(F517+G517&gt;0,Input_Transaksi!F514&amp;Input_Transaksi!G514 &amp;" "&amp;Input_Transaksi!H514,"")</f>
        <v/>
      </c>
      <c r="F517" s="616">
        <f>IF(Input_Transaksi!R514=$D$8,Input_Transaksi!T514,0)</f>
        <v>0</v>
      </c>
      <c r="G517" s="616">
        <f>IF(Input_Transaksi!Y514=$D$8,Input_Transaksi!AA514,0)</f>
        <v>0</v>
      </c>
      <c r="H517" s="617">
        <f t="shared" si="8"/>
        <v>0</v>
      </c>
      <c r="I517" s="61"/>
      <c r="K517" s="531"/>
      <c r="L517" s="429"/>
    </row>
    <row r="518" spans="2:12" customFormat="1" hidden="1" x14ac:dyDescent="0.2">
      <c r="B518" s="65"/>
      <c r="C518" s="599" t="str">
        <f>IF(F518+G518&gt;0,Input_Transaksi!C515,"")</f>
        <v/>
      </c>
      <c r="D518" s="600" t="str">
        <f>IF(F518+G518&gt;0,Input_Transaksi!D515,"")</f>
        <v/>
      </c>
      <c r="E518" s="1096" t="str">
        <f>IF(F518+G518&gt;0,Input_Transaksi!F515&amp;Input_Transaksi!G515 &amp;" "&amp;Input_Transaksi!H515,"")</f>
        <v/>
      </c>
      <c r="F518" s="616">
        <f>IF(Input_Transaksi!R515=$D$8,Input_Transaksi!T515,0)</f>
        <v>0</v>
      </c>
      <c r="G518" s="616">
        <f>IF(Input_Transaksi!Y515=$D$8,Input_Transaksi!AA515,0)</f>
        <v>0</v>
      </c>
      <c r="H518" s="617">
        <f t="shared" si="8"/>
        <v>0</v>
      </c>
      <c r="I518" s="61"/>
      <c r="K518" s="531"/>
      <c r="L518" s="429"/>
    </row>
    <row r="519" spans="2:12" customFormat="1" hidden="1" x14ac:dyDescent="0.2">
      <c r="B519" s="65"/>
      <c r="C519" s="599" t="str">
        <f>IF(F519+G519&gt;0,Input_Transaksi!C516,"")</f>
        <v/>
      </c>
      <c r="D519" s="600" t="str">
        <f>IF(F519+G519&gt;0,Input_Transaksi!D516,"")</f>
        <v/>
      </c>
      <c r="E519" s="1096" t="str">
        <f>IF(F519+G519&gt;0,Input_Transaksi!F516&amp;Input_Transaksi!G516 &amp;" "&amp;Input_Transaksi!H516,"")</f>
        <v/>
      </c>
      <c r="F519" s="616">
        <f>IF(Input_Transaksi!R516=$D$8,Input_Transaksi!T516,0)</f>
        <v>0</v>
      </c>
      <c r="G519" s="616">
        <f>IF(Input_Transaksi!Y516=$D$8,Input_Transaksi!AA516,0)</f>
        <v>0</v>
      </c>
      <c r="H519" s="617">
        <f t="shared" si="8"/>
        <v>0</v>
      </c>
      <c r="I519" s="61"/>
      <c r="K519" s="531"/>
      <c r="L519" s="429"/>
    </row>
    <row r="520" spans="2:12" customFormat="1" hidden="1" x14ac:dyDescent="0.2">
      <c r="B520" s="65"/>
      <c r="C520" s="599" t="str">
        <f>IF(F520+G520&gt;0,Input_Transaksi!C517,"")</f>
        <v/>
      </c>
      <c r="D520" s="600" t="str">
        <f>IF(F520+G520&gt;0,Input_Transaksi!D517,"")</f>
        <v/>
      </c>
      <c r="E520" s="1096" t="str">
        <f>IF(F520+G520&gt;0,Input_Transaksi!F517&amp;Input_Transaksi!G517 &amp;" "&amp;Input_Transaksi!H517,"")</f>
        <v/>
      </c>
      <c r="F520" s="616">
        <f>IF(Input_Transaksi!R517=$D$8,Input_Transaksi!T517,0)</f>
        <v>0</v>
      </c>
      <c r="G520" s="616">
        <f>IF(Input_Transaksi!Y517=$D$8,Input_Transaksi!AA517,0)</f>
        <v>0</v>
      </c>
      <c r="H520" s="617">
        <f t="shared" si="8"/>
        <v>0</v>
      </c>
      <c r="I520" s="61"/>
      <c r="K520" s="531"/>
      <c r="L520" s="429"/>
    </row>
    <row r="521" spans="2:12" customFormat="1" hidden="1" x14ac:dyDescent="0.2">
      <c r="B521" s="65"/>
      <c r="C521" s="599" t="str">
        <f>IF(F521+G521&gt;0,Input_Transaksi!C518,"")</f>
        <v/>
      </c>
      <c r="D521" s="600" t="str">
        <f>IF(F521+G521&gt;0,Input_Transaksi!D518,"")</f>
        <v/>
      </c>
      <c r="E521" s="1096" t="str">
        <f>IF(F521+G521&gt;0,Input_Transaksi!F518&amp;Input_Transaksi!G518 &amp;" "&amp;Input_Transaksi!H518,"")</f>
        <v/>
      </c>
      <c r="F521" s="616">
        <f>IF(Input_Transaksi!R518=$D$8,Input_Transaksi!T518,0)</f>
        <v>0</v>
      </c>
      <c r="G521" s="616">
        <f>IF(Input_Transaksi!Y518=$D$8,Input_Transaksi!AA518,0)</f>
        <v>0</v>
      </c>
      <c r="H521" s="617">
        <f t="shared" si="8"/>
        <v>0</v>
      </c>
      <c r="I521" s="61"/>
      <c r="K521" s="531"/>
      <c r="L521" s="429"/>
    </row>
    <row r="522" spans="2:12" customFormat="1" hidden="1" x14ac:dyDescent="0.2">
      <c r="B522" s="65"/>
      <c r="C522" s="599" t="str">
        <f>IF(F522+G522&gt;0,Input_Transaksi!C519,"")</f>
        <v/>
      </c>
      <c r="D522" s="600" t="str">
        <f>IF(F522+G522&gt;0,Input_Transaksi!D519,"")</f>
        <v/>
      </c>
      <c r="E522" s="1096" t="str">
        <f>IF(F522+G522&gt;0,Input_Transaksi!F519&amp;Input_Transaksi!G519 &amp;" "&amp;Input_Transaksi!H519,"")</f>
        <v/>
      </c>
      <c r="F522" s="616">
        <f>IF(Input_Transaksi!R519=$D$8,Input_Transaksi!T519,0)</f>
        <v>0</v>
      </c>
      <c r="G522" s="616">
        <f>IF(Input_Transaksi!Y519=$D$8,Input_Transaksi!AA519,0)</f>
        <v>0</v>
      </c>
      <c r="H522" s="617">
        <f t="shared" si="8"/>
        <v>0</v>
      </c>
      <c r="I522" s="61"/>
      <c r="K522" s="531"/>
      <c r="L522" s="429"/>
    </row>
    <row r="523" spans="2:12" customFormat="1" hidden="1" x14ac:dyDescent="0.2">
      <c r="B523" s="65"/>
      <c r="C523" s="599" t="str">
        <f>IF(F523+G523&gt;0,Input_Transaksi!C520,"")</f>
        <v/>
      </c>
      <c r="D523" s="600" t="str">
        <f>IF(F523+G523&gt;0,Input_Transaksi!D520,"")</f>
        <v/>
      </c>
      <c r="E523" s="1096" t="str">
        <f>IF(F523+G523&gt;0,Input_Transaksi!F520&amp;Input_Transaksi!G520 &amp;" "&amp;Input_Transaksi!H520,"")</f>
        <v/>
      </c>
      <c r="F523" s="616">
        <f>IF(Input_Transaksi!R520=$D$8,Input_Transaksi!T520,0)</f>
        <v>0</v>
      </c>
      <c r="G523" s="616">
        <f>IF(Input_Transaksi!Y520=$D$8,Input_Transaksi!AA520,0)</f>
        <v>0</v>
      </c>
      <c r="H523" s="617">
        <f t="shared" si="8"/>
        <v>0</v>
      </c>
      <c r="I523" s="61"/>
      <c r="K523" s="531"/>
      <c r="L523" s="429"/>
    </row>
    <row r="524" spans="2:12" customFormat="1" hidden="1" x14ac:dyDescent="0.2">
      <c r="B524" s="65"/>
      <c r="C524" s="599" t="str">
        <f>IF(F524+G524&gt;0,Input_Transaksi!C521,"")</f>
        <v/>
      </c>
      <c r="D524" s="600" t="str">
        <f>IF(F524+G524&gt;0,Input_Transaksi!D521,"")</f>
        <v/>
      </c>
      <c r="E524" s="1096" t="str">
        <f>IF(F524+G524&gt;0,Input_Transaksi!F521&amp;Input_Transaksi!G521 &amp;" "&amp;Input_Transaksi!H521,"")</f>
        <v/>
      </c>
      <c r="F524" s="616">
        <f>IF(Input_Transaksi!R521=$D$8,Input_Transaksi!T521,0)</f>
        <v>0</v>
      </c>
      <c r="G524" s="616">
        <f>IF(Input_Transaksi!Y521=$D$8,Input_Transaksi!AA521,0)</f>
        <v>0</v>
      </c>
      <c r="H524" s="617">
        <f t="shared" si="8"/>
        <v>0</v>
      </c>
      <c r="I524" s="61"/>
      <c r="K524" s="531"/>
      <c r="L524" s="429"/>
    </row>
    <row r="525" spans="2:12" customFormat="1" hidden="1" x14ac:dyDescent="0.2">
      <c r="B525" s="65"/>
      <c r="C525" s="599" t="str">
        <f>IF(F525+G525&gt;0,Input_Transaksi!C522,"")</f>
        <v/>
      </c>
      <c r="D525" s="600" t="str">
        <f>IF(F525+G525&gt;0,Input_Transaksi!D522,"")</f>
        <v/>
      </c>
      <c r="E525" s="1096" t="str">
        <f>IF(F525+G525&gt;0,Input_Transaksi!F522&amp;Input_Transaksi!G522 &amp;" "&amp;Input_Transaksi!H522,"")</f>
        <v/>
      </c>
      <c r="F525" s="616">
        <f>IF(Input_Transaksi!R522=$D$8,Input_Transaksi!T522,0)</f>
        <v>0</v>
      </c>
      <c r="G525" s="616">
        <f>IF(Input_Transaksi!Y522=$D$8,Input_Transaksi!AA522,0)</f>
        <v>0</v>
      </c>
      <c r="H525" s="617">
        <f t="shared" si="8"/>
        <v>0</v>
      </c>
      <c r="I525" s="61"/>
      <c r="K525" s="531"/>
      <c r="L525" s="429"/>
    </row>
    <row r="526" spans="2:12" customFormat="1" hidden="1" x14ac:dyDescent="0.2">
      <c r="B526" s="65"/>
      <c r="C526" s="599" t="str">
        <f>IF(F526+G526&gt;0,Input_Transaksi!C523,"")</f>
        <v/>
      </c>
      <c r="D526" s="600" t="str">
        <f>IF(F526+G526&gt;0,Input_Transaksi!D523,"")</f>
        <v/>
      </c>
      <c r="E526" s="1096" t="str">
        <f>IF(F526+G526&gt;0,Input_Transaksi!F523&amp;Input_Transaksi!G523 &amp;" "&amp;Input_Transaksi!H523,"")</f>
        <v/>
      </c>
      <c r="F526" s="616">
        <f>IF(Input_Transaksi!R523=$D$8,Input_Transaksi!T523,0)</f>
        <v>0</v>
      </c>
      <c r="G526" s="616">
        <f>IF(Input_Transaksi!Y523=$D$8,Input_Transaksi!AA523,0)</f>
        <v>0</v>
      </c>
      <c r="H526" s="617">
        <f t="shared" si="8"/>
        <v>0</v>
      </c>
      <c r="I526" s="61"/>
      <c r="K526" s="531"/>
      <c r="L526" s="429"/>
    </row>
    <row r="527" spans="2:12" customFormat="1" hidden="1" x14ac:dyDescent="0.2">
      <c r="B527" s="65"/>
      <c r="C527" s="599" t="str">
        <f>IF(F527+G527&gt;0,Input_Transaksi!C524,"")</f>
        <v/>
      </c>
      <c r="D527" s="600" t="str">
        <f>IF(F527+G527&gt;0,Input_Transaksi!D524,"")</f>
        <v/>
      </c>
      <c r="E527" s="1096" t="str">
        <f>IF(F527+G527&gt;0,Input_Transaksi!F524&amp;Input_Transaksi!G524 &amp;" "&amp;Input_Transaksi!H524,"")</f>
        <v/>
      </c>
      <c r="F527" s="616">
        <f>IF(Input_Transaksi!R524=$D$8,Input_Transaksi!T524,0)</f>
        <v>0</v>
      </c>
      <c r="G527" s="616">
        <f>IF(Input_Transaksi!Y524=$D$8,Input_Transaksi!AA524,0)</f>
        <v>0</v>
      </c>
      <c r="H527" s="617">
        <f t="shared" ref="H527:H556" si="9">H526+F527-G527</f>
        <v>0</v>
      </c>
      <c r="I527" s="61"/>
      <c r="K527" s="531"/>
      <c r="L527" s="429"/>
    </row>
    <row r="528" spans="2:12" customFormat="1" hidden="1" x14ac:dyDescent="0.2">
      <c r="B528" s="65"/>
      <c r="C528" s="599" t="str">
        <f>IF(F528+G528&gt;0,Input_Transaksi!C525,"")</f>
        <v/>
      </c>
      <c r="D528" s="600" t="str">
        <f>IF(F528+G528&gt;0,Input_Transaksi!D525,"")</f>
        <v/>
      </c>
      <c r="E528" s="1096" t="str">
        <f>IF(F528+G528&gt;0,Input_Transaksi!F525&amp;Input_Transaksi!G525 &amp;" "&amp;Input_Transaksi!H525,"")</f>
        <v/>
      </c>
      <c r="F528" s="616">
        <f>IF(Input_Transaksi!R525=$D$8,Input_Transaksi!T525,0)</f>
        <v>0</v>
      </c>
      <c r="G528" s="616">
        <f>IF(Input_Transaksi!Y525=$D$8,Input_Transaksi!AA525,0)</f>
        <v>0</v>
      </c>
      <c r="H528" s="617">
        <f t="shared" si="9"/>
        <v>0</v>
      </c>
      <c r="I528" s="61"/>
      <c r="K528" s="531"/>
      <c r="L528" s="429"/>
    </row>
    <row r="529" spans="2:12" customFormat="1" hidden="1" x14ac:dyDescent="0.2">
      <c r="B529" s="65"/>
      <c r="C529" s="599" t="str">
        <f>IF(F529+G529&gt;0,Input_Transaksi!C526,"")</f>
        <v/>
      </c>
      <c r="D529" s="600" t="str">
        <f>IF(F529+G529&gt;0,Input_Transaksi!D526,"")</f>
        <v/>
      </c>
      <c r="E529" s="1096" t="str">
        <f>IF(F529+G529&gt;0,Input_Transaksi!F526&amp;Input_Transaksi!G526 &amp;" "&amp;Input_Transaksi!H526,"")</f>
        <v/>
      </c>
      <c r="F529" s="616">
        <f>IF(Input_Transaksi!R526=$D$8,Input_Transaksi!T526,0)</f>
        <v>0</v>
      </c>
      <c r="G529" s="616">
        <f>IF(Input_Transaksi!Y526=$D$8,Input_Transaksi!AA526,0)</f>
        <v>0</v>
      </c>
      <c r="H529" s="617">
        <f t="shared" si="9"/>
        <v>0</v>
      </c>
      <c r="I529" s="61"/>
      <c r="K529" s="531"/>
      <c r="L529" s="429"/>
    </row>
    <row r="530" spans="2:12" customFormat="1" hidden="1" x14ac:dyDescent="0.2">
      <c r="B530" s="65"/>
      <c r="C530" s="599" t="str">
        <f>IF(F530+G530&gt;0,Input_Transaksi!C527,"")</f>
        <v/>
      </c>
      <c r="D530" s="600" t="str">
        <f>IF(F530+G530&gt;0,Input_Transaksi!D527,"")</f>
        <v/>
      </c>
      <c r="E530" s="1096" t="str">
        <f>IF(F530+G530&gt;0,Input_Transaksi!F527&amp;Input_Transaksi!G527 &amp;" "&amp;Input_Transaksi!H527,"")</f>
        <v/>
      </c>
      <c r="F530" s="616">
        <f>IF(Input_Transaksi!R527=$D$8,Input_Transaksi!T527,0)</f>
        <v>0</v>
      </c>
      <c r="G530" s="616">
        <f>IF(Input_Transaksi!Y527=$D$8,Input_Transaksi!AA527,0)</f>
        <v>0</v>
      </c>
      <c r="H530" s="617">
        <f t="shared" si="9"/>
        <v>0</v>
      </c>
      <c r="I530" s="61"/>
      <c r="K530" s="531"/>
      <c r="L530" s="429"/>
    </row>
    <row r="531" spans="2:12" customFormat="1" hidden="1" x14ac:dyDescent="0.2">
      <c r="B531" s="65"/>
      <c r="C531" s="599" t="str">
        <f>IF(F531+G531&gt;0,Input_Transaksi!C528,"")</f>
        <v/>
      </c>
      <c r="D531" s="600" t="str">
        <f>IF(F531+G531&gt;0,Input_Transaksi!D528,"")</f>
        <v/>
      </c>
      <c r="E531" s="1096" t="str">
        <f>IF(F531+G531&gt;0,Input_Transaksi!F528&amp;Input_Transaksi!G528 &amp;" "&amp;Input_Transaksi!H528,"")</f>
        <v/>
      </c>
      <c r="F531" s="616">
        <f>IF(Input_Transaksi!R528=$D$8,Input_Transaksi!T528,0)</f>
        <v>0</v>
      </c>
      <c r="G531" s="616">
        <f>IF(Input_Transaksi!Y528=$D$8,Input_Transaksi!AA528,0)</f>
        <v>0</v>
      </c>
      <c r="H531" s="617">
        <f t="shared" si="9"/>
        <v>0</v>
      </c>
      <c r="I531" s="61"/>
      <c r="K531" s="531"/>
      <c r="L531" s="429"/>
    </row>
    <row r="532" spans="2:12" customFormat="1" hidden="1" x14ac:dyDescent="0.2">
      <c r="B532" s="65"/>
      <c r="C532" s="599" t="str">
        <f>IF(F532+G532&gt;0,Input_Transaksi!C529,"")</f>
        <v/>
      </c>
      <c r="D532" s="600" t="str">
        <f>IF(F532+G532&gt;0,Input_Transaksi!D529,"")</f>
        <v/>
      </c>
      <c r="E532" s="1096" t="str">
        <f>IF(F532+G532&gt;0,Input_Transaksi!F529&amp;Input_Transaksi!G529 &amp;" "&amp;Input_Transaksi!H529,"")</f>
        <v/>
      </c>
      <c r="F532" s="616">
        <f>IF(Input_Transaksi!R529=$D$8,Input_Transaksi!T529,0)</f>
        <v>0</v>
      </c>
      <c r="G532" s="616">
        <f>IF(Input_Transaksi!Y529=$D$8,Input_Transaksi!AA529,0)</f>
        <v>0</v>
      </c>
      <c r="H532" s="617">
        <f t="shared" si="9"/>
        <v>0</v>
      </c>
      <c r="I532" s="61"/>
      <c r="K532" s="531"/>
      <c r="L532" s="429"/>
    </row>
    <row r="533" spans="2:12" customFormat="1" hidden="1" x14ac:dyDescent="0.2">
      <c r="B533" s="65"/>
      <c r="C533" s="599" t="str">
        <f>IF(F533+G533&gt;0,Input_Transaksi!C530,"")</f>
        <v/>
      </c>
      <c r="D533" s="600" t="str">
        <f>IF(F533+G533&gt;0,Input_Transaksi!D530,"")</f>
        <v/>
      </c>
      <c r="E533" s="1096" t="str">
        <f>IF(F533+G533&gt;0,Input_Transaksi!F530&amp;Input_Transaksi!G530 &amp;" "&amp;Input_Transaksi!H530,"")</f>
        <v/>
      </c>
      <c r="F533" s="616">
        <f>IF(Input_Transaksi!R530=$D$8,Input_Transaksi!T530,0)</f>
        <v>0</v>
      </c>
      <c r="G533" s="616">
        <f>IF(Input_Transaksi!Y530=$D$8,Input_Transaksi!AA530,0)</f>
        <v>0</v>
      </c>
      <c r="H533" s="617">
        <f t="shared" si="9"/>
        <v>0</v>
      </c>
      <c r="I533" s="61"/>
      <c r="K533" s="531"/>
      <c r="L533" s="429"/>
    </row>
    <row r="534" spans="2:12" customFormat="1" hidden="1" x14ac:dyDescent="0.2">
      <c r="B534" s="65"/>
      <c r="C534" s="599" t="str">
        <f>IF(F534+G534&gt;0,Input_Transaksi!C531,"")</f>
        <v/>
      </c>
      <c r="D534" s="600" t="str">
        <f>IF(F534+G534&gt;0,Input_Transaksi!D531,"")</f>
        <v/>
      </c>
      <c r="E534" s="1096" t="str">
        <f>IF(F534+G534&gt;0,Input_Transaksi!F531&amp;Input_Transaksi!G531 &amp;" "&amp;Input_Transaksi!H531,"")</f>
        <v/>
      </c>
      <c r="F534" s="616">
        <f>IF(Input_Transaksi!R531=$D$8,Input_Transaksi!T531,0)</f>
        <v>0</v>
      </c>
      <c r="G534" s="616">
        <f>IF(Input_Transaksi!Y531=$D$8,Input_Transaksi!AA531,0)</f>
        <v>0</v>
      </c>
      <c r="H534" s="617">
        <f t="shared" si="9"/>
        <v>0</v>
      </c>
      <c r="I534" s="61"/>
      <c r="K534" s="531"/>
      <c r="L534" s="429"/>
    </row>
    <row r="535" spans="2:12" customFormat="1" hidden="1" x14ac:dyDescent="0.2">
      <c r="B535" s="65"/>
      <c r="C535" s="599" t="str">
        <f>IF(F535+G535&gt;0,Input_Transaksi!C532,"")</f>
        <v/>
      </c>
      <c r="D535" s="600" t="str">
        <f>IF(F535+G535&gt;0,Input_Transaksi!D532,"")</f>
        <v/>
      </c>
      <c r="E535" s="1096" t="str">
        <f>IF(F535+G535&gt;0,Input_Transaksi!F532&amp;Input_Transaksi!G532 &amp;" "&amp;Input_Transaksi!H532,"")</f>
        <v/>
      </c>
      <c r="F535" s="616">
        <f>IF(Input_Transaksi!R532=$D$8,Input_Transaksi!T532,0)</f>
        <v>0</v>
      </c>
      <c r="G535" s="616">
        <f>IF(Input_Transaksi!Y532=$D$8,Input_Transaksi!AA532,0)</f>
        <v>0</v>
      </c>
      <c r="H535" s="617">
        <f t="shared" si="9"/>
        <v>0</v>
      </c>
      <c r="I535" s="61"/>
      <c r="K535" s="531"/>
      <c r="L535" s="429"/>
    </row>
    <row r="536" spans="2:12" customFormat="1" hidden="1" x14ac:dyDescent="0.2">
      <c r="B536" s="65"/>
      <c r="C536" s="599" t="str">
        <f>IF(F536+G536&gt;0,Input_Transaksi!C533,"")</f>
        <v/>
      </c>
      <c r="D536" s="600" t="str">
        <f>IF(F536+G536&gt;0,Input_Transaksi!D533,"")</f>
        <v/>
      </c>
      <c r="E536" s="1096" t="str">
        <f>IF(F536+G536&gt;0,Input_Transaksi!F533&amp;Input_Transaksi!G533 &amp;" "&amp;Input_Transaksi!H533,"")</f>
        <v/>
      </c>
      <c r="F536" s="616">
        <f>IF(Input_Transaksi!R533=$D$8,Input_Transaksi!T533,0)</f>
        <v>0</v>
      </c>
      <c r="G536" s="616">
        <f>IF(Input_Transaksi!Y533=$D$8,Input_Transaksi!AA533,0)</f>
        <v>0</v>
      </c>
      <c r="H536" s="617">
        <f t="shared" si="9"/>
        <v>0</v>
      </c>
      <c r="I536" s="61"/>
      <c r="K536" s="531"/>
      <c r="L536" s="429"/>
    </row>
    <row r="537" spans="2:12" customFormat="1" hidden="1" x14ac:dyDescent="0.2">
      <c r="B537" s="65"/>
      <c r="C537" s="599" t="str">
        <f>IF(F537+G537&gt;0,Input_Transaksi!C534,"")</f>
        <v/>
      </c>
      <c r="D537" s="600" t="str">
        <f>IF(F537+G537&gt;0,Input_Transaksi!D534,"")</f>
        <v/>
      </c>
      <c r="E537" s="1096" t="str">
        <f>IF(F537+G537&gt;0,Input_Transaksi!F534&amp;Input_Transaksi!G534 &amp;" "&amp;Input_Transaksi!H534,"")</f>
        <v/>
      </c>
      <c r="F537" s="616">
        <f>IF(Input_Transaksi!R534=$D$8,Input_Transaksi!T534,0)</f>
        <v>0</v>
      </c>
      <c r="G537" s="616">
        <f>IF(Input_Transaksi!Y534=$D$8,Input_Transaksi!AA534,0)</f>
        <v>0</v>
      </c>
      <c r="H537" s="617">
        <f t="shared" si="9"/>
        <v>0</v>
      </c>
      <c r="I537" s="61"/>
      <c r="K537" s="531"/>
      <c r="L537" s="429"/>
    </row>
    <row r="538" spans="2:12" customFormat="1" hidden="1" x14ac:dyDescent="0.2">
      <c r="B538" s="65"/>
      <c r="C538" s="599" t="str">
        <f>IF(F538+G538&gt;0,Input_Transaksi!C535,"")</f>
        <v/>
      </c>
      <c r="D538" s="600" t="str">
        <f>IF(F538+G538&gt;0,Input_Transaksi!D535,"")</f>
        <v/>
      </c>
      <c r="E538" s="1096" t="str">
        <f>IF(F538+G538&gt;0,Input_Transaksi!F535&amp;Input_Transaksi!G535 &amp;" "&amp;Input_Transaksi!H535,"")</f>
        <v/>
      </c>
      <c r="F538" s="616">
        <f>IF(Input_Transaksi!R535=$D$8,Input_Transaksi!T535,0)</f>
        <v>0</v>
      </c>
      <c r="G538" s="616">
        <f>IF(Input_Transaksi!Y535=$D$8,Input_Transaksi!AA535,0)</f>
        <v>0</v>
      </c>
      <c r="H538" s="617">
        <f t="shared" si="9"/>
        <v>0</v>
      </c>
      <c r="I538" s="61"/>
      <c r="K538" s="531"/>
      <c r="L538" s="429"/>
    </row>
    <row r="539" spans="2:12" customFormat="1" hidden="1" x14ac:dyDescent="0.2">
      <c r="B539" s="65"/>
      <c r="C539" s="599" t="str">
        <f>IF(F539+G539&gt;0,Input_Transaksi!C536,"")</f>
        <v/>
      </c>
      <c r="D539" s="600" t="str">
        <f>IF(F539+G539&gt;0,Input_Transaksi!D536,"")</f>
        <v/>
      </c>
      <c r="E539" s="1096" t="str">
        <f>IF(F539+G539&gt;0,Input_Transaksi!F536&amp;Input_Transaksi!G536 &amp;" "&amp;Input_Transaksi!H536,"")</f>
        <v/>
      </c>
      <c r="F539" s="616">
        <f>IF(Input_Transaksi!R536=$D$8,Input_Transaksi!T536,0)</f>
        <v>0</v>
      </c>
      <c r="G539" s="616">
        <f>IF(Input_Transaksi!Y536=$D$8,Input_Transaksi!AA536,0)</f>
        <v>0</v>
      </c>
      <c r="H539" s="617">
        <f t="shared" si="9"/>
        <v>0</v>
      </c>
      <c r="I539" s="61"/>
      <c r="K539" s="531"/>
      <c r="L539" s="429"/>
    </row>
    <row r="540" spans="2:12" customFormat="1" hidden="1" x14ac:dyDescent="0.2">
      <c r="B540" s="65"/>
      <c r="C540" s="599" t="str">
        <f>IF(F540+G540&gt;0,Input_Transaksi!C537,"")</f>
        <v/>
      </c>
      <c r="D540" s="600" t="str">
        <f>IF(F540+G540&gt;0,Input_Transaksi!D537,"")</f>
        <v/>
      </c>
      <c r="E540" s="1096" t="str">
        <f>IF(F540+G540&gt;0,Input_Transaksi!F537&amp;Input_Transaksi!G537 &amp;" "&amp;Input_Transaksi!H537,"")</f>
        <v/>
      </c>
      <c r="F540" s="616">
        <f>IF(Input_Transaksi!R537=$D$8,Input_Transaksi!T537,0)</f>
        <v>0</v>
      </c>
      <c r="G540" s="616">
        <f>IF(Input_Transaksi!Y537=$D$8,Input_Transaksi!AA537,0)</f>
        <v>0</v>
      </c>
      <c r="H540" s="617">
        <f t="shared" si="9"/>
        <v>0</v>
      </c>
      <c r="I540" s="61"/>
      <c r="K540" s="531"/>
      <c r="L540" s="429"/>
    </row>
    <row r="541" spans="2:12" customFormat="1" hidden="1" x14ac:dyDescent="0.2">
      <c r="B541" s="65"/>
      <c r="C541" s="599" t="str">
        <f>IF(F541+G541&gt;0,Input_Transaksi!C538,"")</f>
        <v/>
      </c>
      <c r="D541" s="600" t="str">
        <f>IF(F541+G541&gt;0,Input_Transaksi!D538,"")</f>
        <v/>
      </c>
      <c r="E541" s="1096" t="str">
        <f>IF(F541+G541&gt;0,Input_Transaksi!F538&amp;Input_Transaksi!G538 &amp;" "&amp;Input_Transaksi!H538,"")</f>
        <v/>
      </c>
      <c r="F541" s="616">
        <f>IF(Input_Transaksi!R538=$D$8,Input_Transaksi!T538,0)</f>
        <v>0</v>
      </c>
      <c r="G541" s="616">
        <f>IF(Input_Transaksi!Y538=$D$8,Input_Transaksi!AA538,0)</f>
        <v>0</v>
      </c>
      <c r="H541" s="617">
        <f t="shared" si="9"/>
        <v>0</v>
      </c>
      <c r="I541" s="61"/>
      <c r="K541" s="531"/>
      <c r="L541" s="429"/>
    </row>
    <row r="542" spans="2:12" customFormat="1" hidden="1" x14ac:dyDescent="0.2">
      <c r="B542" s="65"/>
      <c r="C542" s="599" t="str">
        <f>IF(F542+G542&gt;0,Input_Transaksi!C539,"")</f>
        <v/>
      </c>
      <c r="D542" s="600" t="str">
        <f>IF(F542+G542&gt;0,Input_Transaksi!D539,"")</f>
        <v/>
      </c>
      <c r="E542" s="1096" t="str">
        <f>IF(F542+G542&gt;0,Input_Transaksi!F539&amp;Input_Transaksi!G539 &amp;" "&amp;Input_Transaksi!H539,"")</f>
        <v/>
      </c>
      <c r="F542" s="616">
        <f>IF(Input_Transaksi!R539=$D$8,Input_Transaksi!T539,0)</f>
        <v>0</v>
      </c>
      <c r="G542" s="616">
        <f>IF(Input_Transaksi!Y539=$D$8,Input_Transaksi!AA539,0)</f>
        <v>0</v>
      </c>
      <c r="H542" s="617">
        <f t="shared" si="9"/>
        <v>0</v>
      </c>
      <c r="I542" s="61"/>
      <c r="K542" s="531"/>
      <c r="L542" s="429"/>
    </row>
    <row r="543" spans="2:12" customFormat="1" hidden="1" x14ac:dyDescent="0.2">
      <c r="B543" s="65"/>
      <c r="C543" s="599" t="str">
        <f>IF(F543+G543&gt;0,Input_Transaksi!C540,"")</f>
        <v/>
      </c>
      <c r="D543" s="600" t="str">
        <f>IF(F543+G543&gt;0,Input_Transaksi!D540,"")</f>
        <v/>
      </c>
      <c r="E543" s="1096" t="str">
        <f>IF(F543+G543&gt;0,Input_Transaksi!F540&amp;Input_Transaksi!G540 &amp;" "&amp;Input_Transaksi!H540,"")</f>
        <v/>
      </c>
      <c r="F543" s="616">
        <f>IF(Input_Transaksi!R540=$D$8,Input_Transaksi!T540,0)</f>
        <v>0</v>
      </c>
      <c r="G543" s="616">
        <f>IF(Input_Transaksi!Y540=$D$8,Input_Transaksi!AA540,0)</f>
        <v>0</v>
      </c>
      <c r="H543" s="617">
        <f t="shared" si="9"/>
        <v>0</v>
      </c>
      <c r="I543" s="61"/>
      <c r="K543" s="531"/>
      <c r="L543" s="429"/>
    </row>
    <row r="544" spans="2:12" customFormat="1" hidden="1" x14ac:dyDescent="0.2">
      <c r="B544" s="65"/>
      <c r="C544" s="599" t="str">
        <f>IF(F544+G544&gt;0,Input_Transaksi!C541,"")</f>
        <v/>
      </c>
      <c r="D544" s="600" t="str">
        <f>IF(F544+G544&gt;0,Input_Transaksi!D541,"")</f>
        <v/>
      </c>
      <c r="E544" s="1096" t="str">
        <f>IF(F544+G544&gt;0,Input_Transaksi!F541&amp;Input_Transaksi!G541 &amp;" "&amp;Input_Transaksi!H541,"")</f>
        <v/>
      </c>
      <c r="F544" s="616">
        <f>IF(Input_Transaksi!R541=$D$8,Input_Transaksi!T541,0)</f>
        <v>0</v>
      </c>
      <c r="G544" s="616">
        <f>IF(Input_Transaksi!Y541=$D$8,Input_Transaksi!AA541,0)</f>
        <v>0</v>
      </c>
      <c r="H544" s="617">
        <f t="shared" si="9"/>
        <v>0</v>
      </c>
      <c r="I544" s="61"/>
      <c r="K544" s="531"/>
      <c r="L544" s="429"/>
    </row>
    <row r="545" spans="1:12" customFormat="1" hidden="1" x14ac:dyDescent="0.2">
      <c r="B545" s="65"/>
      <c r="C545" s="599" t="str">
        <f>IF(F545+G545&gt;0,Input_Transaksi!C542,"")</f>
        <v/>
      </c>
      <c r="D545" s="600" t="str">
        <f>IF(F545+G545&gt;0,Input_Transaksi!D542,"")</f>
        <v/>
      </c>
      <c r="E545" s="1096" t="str">
        <f>IF(F545+G545&gt;0,Input_Transaksi!F542&amp;Input_Transaksi!G542 &amp;" "&amp;Input_Transaksi!H542,"")</f>
        <v/>
      </c>
      <c r="F545" s="616">
        <f>IF(Input_Transaksi!R542=$D$8,Input_Transaksi!T542,0)</f>
        <v>0</v>
      </c>
      <c r="G545" s="616">
        <f>IF(Input_Transaksi!Y542=$D$8,Input_Transaksi!AA542,0)</f>
        <v>0</v>
      </c>
      <c r="H545" s="617">
        <f t="shared" si="9"/>
        <v>0</v>
      </c>
      <c r="I545" s="61"/>
      <c r="K545" s="531"/>
      <c r="L545" s="429"/>
    </row>
    <row r="546" spans="1:12" customFormat="1" hidden="1" x14ac:dyDescent="0.2">
      <c r="B546" s="65"/>
      <c r="C546" s="599" t="str">
        <f>IF(F546+G546&gt;0,Input_Transaksi!C543,"")</f>
        <v/>
      </c>
      <c r="D546" s="600" t="str">
        <f>IF(F546+G546&gt;0,Input_Transaksi!D543,"")</f>
        <v/>
      </c>
      <c r="E546" s="1096" t="str">
        <f>IF(F546+G546&gt;0,Input_Transaksi!F543&amp;Input_Transaksi!G543 &amp;" "&amp;Input_Transaksi!H543,"")</f>
        <v/>
      </c>
      <c r="F546" s="616">
        <f>IF(Input_Transaksi!R543=$D$8,Input_Transaksi!T543,0)</f>
        <v>0</v>
      </c>
      <c r="G546" s="616">
        <f>IF(Input_Transaksi!Y543=$D$8,Input_Transaksi!AA543,0)</f>
        <v>0</v>
      </c>
      <c r="H546" s="617">
        <f t="shared" si="9"/>
        <v>0</v>
      </c>
      <c r="I546" s="61"/>
      <c r="K546" s="531"/>
      <c r="L546" s="429"/>
    </row>
    <row r="547" spans="1:12" customFormat="1" hidden="1" x14ac:dyDescent="0.2">
      <c r="B547" s="65"/>
      <c r="C547" s="599" t="str">
        <f>IF(F547+G547&gt;0,Input_Transaksi!C544,"")</f>
        <v/>
      </c>
      <c r="D547" s="600" t="str">
        <f>IF(F547+G547&gt;0,Input_Transaksi!D544,"")</f>
        <v/>
      </c>
      <c r="E547" s="1096" t="str">
        <f>IF(F547+G547&gt;0,Input_Transaksi!F544&amp;Input_Transaksi!G544 &amp;" "&amp;Input_Transaksi!H544,"")</f>
        <v/>
      </c>
      <c r="F547" s="616">
        <f>IF(Input_Transaksi!R544=$D$8,Input_Transaksi!T544,0)</f>
        <v>0</v>
      </c>
      <c r="G547" s="616">
        <f>IF(Input_Transaksi!Y544=$D$8,Input_Transaksi!AA544,0)</f>
        <v>0</v>
      </c>
      <c r="H547" s="617">
        <f t="shared" si="9"/>
        <v>0</v>
      </c>
      <c r="I547" s="61"/>
      <c r="K547" s="531"/>
      <c r="L547" s="429"/>
    </row>
    <row r="548" spans="1:12" customFormat="1" hidden="1" x14ac:dyDescent="0.2">
      <c r="B548" s="65"/>
      <c r="C548" s="599" t="str">
        <f>IF(F548+G548&gt;0,Input_Transaksi!C545,"")</f>
        <v/>
      </c>
      <c r="D548" s="600" t="str">
        <f>IF(F548+G548&gt;0,Input_Transaksi!D545,"")</f>
        <v/>
      </c>
      <c r="E548" s="1096" t="str">
        <f>IF(F548+G548&gt;0,Input_Transaksi!F545&amp;Input_Transaksi!G545 &amp;" "&amp;Input_Transaksi!H545,"")</f>
        <v/>
      </c>
      <c r="F548" s="616">
        <f>IF(Input_Transaksi!R545=$D$8,Input_Transaksi!T545,0)</f>
        <v>0</v>
      </c>
      <c r="G548" s="616">
        <f>IF(Input_Transaksi!Y545=$D$8,Input_Transaksi!AA545,0)</f>
        <v>0</v>
      </c>
      <c r="H548" s="617">
        <f t="shared" si="9"/>
        <v>0</v>
      </c>
      <c r="I548" s="61"/>
      <c r="K548" s="531"/>
      <c r="L548" s="429"/>
    </row>
    <row r="549" spans="1:12" customFormat="1" hidden="1" x14ac:dyDescent="0.2">
      <c r="B549" s="65"/>
      <c r="C549" s="599" t="str">
        <f>IF(F549+G549&gt;0,Input_Transaksi!C546,"")</f>
        <v/>
      </c>
      <c r="D549" s="600" t="str">
        <f>IF(F549+G549&gt;0,Input_Transaksi!D546,"")</f>
        <v/>
      </c>
      <c r="E549" s="1096" t="str">
        <f>IF(F549+G549&gt;0,Input_Transaksi!F546&amp;Input_Transaksi!G546 &amp;" "&amp;Input_Transaksi!H546,"")</f>
        <v/>
      </c>
      <c r="F549" s="616">
        <f>IF(Input_Transaksi!R546=$D$8,Input_Transaksi!T546,0)</f>
        <v>0</v>
      </c>
      <c r="G549" s="616">
        <f>IF(Input_Transaksi!Y546=$D$8,Input_Transaksi!AA546,0)</f>
        <v>0</v>
      </c>
      <c r="H549" s="617">
        <f t="shared" si="9"/>
        <v>0</v>
      </c>
      <c r="I549" s="61"/>
      <c r="K549" s="531"/>
      <c r="L549" s="429"/>
    </row>
    <row r="550" spans="1:12" customFormat="1" hidden="1" x14ac:dyDescent="0.2">
      <c r="B550" s="65"/>
      <c r="C550" s="599" t="str">
        <f>IF(F550+G550&gt;0,Input_Transaksi!C547,"")</f>
        <v/>
      </c>
      <c r="D550" s="600" t="str">
        <f>IF(F550+G550&gt;0,Input_Transaksi!D547,"")</f>
        <v/>
      </c>
      <c r="E550" s="1096" t="str">
        <f>IF(F550+G550&gt;0,Input_Transaksi!F547&amp;Input_Transaksi!G547 &amp;" "&amp;Input_Transaksi!H547,"")</f>
        <v/>
      </c>
      <c r="F550" s="616">
        <f>IF(Input_Transaksi!R547=$D$8,Input_Transaksi!T547,0)</f>
        <v>0</v>
      </c>
      <c r="G550" s="616">
        <f>IF(Input_Transaksi!Y547=$D$8,Input_Transaksi!AA547,0)</f>
        <v>0</v>
      </c>
      <c r="H550" s="617">
        <f t="shared" si="9"/>
        <v>0</v>
      </c>
      <c r="I550" s="61"/>
      <c r="K550" s="531"/>
      <c r="L550" s="429"/>
    </row>
    <row r="551" spans="1:12" customFormat="1" hidden="1" x14ac:dyDescent="0.2">
      <c r="B551" s="65"/>
      <c r="C551" s="599" t="str">
        <f>IF(F551+G551&gt;0,Input_Transaksi!C548,"")</f>
        <v/>
      </c>
      <c r="D551" s="600" t="str">
        <f>IF(F551+G551&gt;0,Input_Transaksi!D548,"")</f>
        <v/>
      </c>
      <c r="E551" s="1096" t="str">
        <f>IF(F551+G551&gt;0,Input_Transaksi!F548&amp;Input_Transaksi!G548 &amp;" "&amp;Input_Transaksi!H548,"")</f>
        <v/>
      </c>
      <c r="F551" s="616">
        <f>IF(Input_Transaksi!R548=$D$8,Input_Transaksi!T548,0)</f>
        <v>0</v>
      </c>
      <c r="G551" s="616">
        <f>IF(Input_Transaksi!Y548=$D$8,Input_Transaksi!AA548,0)</f>
        <v>0</v>
      </c>
      <c r="H551" s="617">
        <f t="shared" si="9"/>
        <v>0</v>
      </c>
      <c r="I551" s="61"/>
      <c r="K551" s="531"/>
      <c r="L551" s="429"/>
    </row>
    <row r="552" spans="1:12" customFormat="1" hidden="1" x14ac:dyDescent="0.2">
      <c r="B552" s="65"/>
      <c r="C552" s="599" t="str">
        <f>IF(F552+G552&gt;0,Input_Transaksi!C549,"")</f>
        <v/>
      </c>
      <c r="D552" s="600" t="str">
        <f>IF(F552+G552&gt;0,Input_Transaksi!D549,"")</f>
        <v/>
      </c>
      <c r="E552" s="1096" t="str">
        <f>IF(F552+G552&gt;0,Input_Transaksi!F549&amp;Input_Transaksi!G549 &amp;" "&amp;Input_Transaksi!H549,"")</f>
        <v/>
      </c>
      <c r="F552" s="616">
        <f>IF(Input_Transaksi!R549=$D$8,Input_Transaksi!T549,0)</f>
        <v>0</v>
      </c>
      <c r="G552" s="616">
        <f>IF(Input_Transaksi!Y549=$D$8,Input_Transaksi!AA549,0)</f>
        <v>0</v>
      </c>
      <c r="H552" s="617">
        <f t="shared" si="9"/>
        <v>0</v>
      </c>
      <c r="I552" s="61"/>
      <c r="K552" s="531"/>
      <c r="L552" s="429"/>
    </row>
    <row r="553" spans="1:12" customFormat="1" hidden="1" x14ac:dyDescent="0.2">
      <c r="B553" s="65"/>
      <c r="C553" s="599" t="str">
        <f>IF(F553+G553&gt;0,Input_Transaksi!C550,"")</f>
        <v/>
      </c>
      <c r="D553" s="600" t="str">
        <f>IF(F553+G553&gt;0,Input_Transaksi!D550,"")</f>
        <v/>
      </c>
      <c r="E553" s="1096" t="str">
        <f>IF(F553+G553&gt;0,Input_Transaksi!F550&amp;Input_Transaksi!G550 &amp;" "&amp;Input_Transaksi!H550,"")</f>
        <v/>
      </c>
      <c r="F553" s="616">
        <f>IF(Input_Transaksi!R550=$D$8,Input_Transaksi!T550,0)</f>
        <v>0</v>
      </c>
      <c r="G553" s="616">
        <f>IF(Input_Transaksi!Y550=$D$8,Input_Transaksi!AA550,0)</f>
        <v>0</v>
      </c>
      <c r="H553" s="617">
        <f t="shared" si="9"/>
        <v>0</v>
      </c>
      <c r="I553" s="61"/>
      <c r="K553" s="531"/>
      <c r="L553" s="429"/>
    </row>
    <row r="554" spans="1:12" customFormat="1" hidden="1" x14ac:dyDescent="0.2">
      <c r="B554" s="65"/>
      <c r="C554" s="599" t="str">
        <f>IF(F554+G554&gt;0,Input_Transaksi!C551,"")</f>
        <v/>
      </c>
      <c r="D554" s="600" t="str">
        <f>IF(F554+G554&gt;0,Input_Transaksi!D551,"")</f>
        <v/>
      </c>
      <c r="E554" s="1096" t="str">
        <f>IF(F554+G554&gt;0,Input_Transaksi!F551&amp;Input_Transaksi!G551 &amp;" "&amp;Input_Transaksi!H551,"")</f>
        <v/>
      </c>
      <c r="F554" s="616">
        <f>IF(Input_Transaksi!R551=$D$8,Input_Transaksi!T551,0)</f>
        <v>0</v>
      </c>
      <c r="G554" s="616">
        <f>IF(Input_Transaksi!Y551=$D$8,Input_Transaksi!AA551,0)</f>
        <v>0</v>
      </c>
      <c r="H554" s="617">
        <f t="shared" si="9"/>
        <v>0</v>
      </c>
      <c r="I554" s="61"/>
      <c r="K554" s="531"/>
      <c r="L554" s="429"/>
    </row>
    <row r="555" spans="1:12" customFormat="1" hidden="1" x14ac:dyDescent="0.2">
      <c r="B555" s="65"/>
      <c r="C555" s="599" t="str">
        <f>IF(F555+G555&gt;0,Input_Transaksi!C552,"")</f>
        <v/>
      </c>
      <c r="D555" s="600" t="str">
        <f>IF(F555+G555&gt;0,Input_Transaksi!D552,"")</f>
        <v/>
      </c>
      <c r="E555" s="1096" t="str">
        <f>IF(F555+G555&gt;0,Input_Transaksi!F552&amp;Input_Transaksi!G552 &amp;" "&amp;Input_Transaksi!H552,"")</f>
        <v/>
      </c>
      <c r="F555" s="616">
        <f>IF(Input_Transaksi!R552=$D$8,Input_Transaksi!T552,0)</f>
        <v>0</v>
      </c>
      <c r="G555" s="616">
        <f>IF(Input_Transaksi!Y552=$D$8,Input_Transaksi!AA552,0)</f>
        <v>0</v>
      </c>
      <c r="H555" s="617">
        <f t="shared" si="9"/>
        <v>0</v>
      </c>
      <c r="I555" s="61"/>
      <c r="K555" s="531"/>
      <c r="L555" s="429"/>
    </row>
    <row r="556" spans="1:12" customFormat="1" hidden="1" x14ac:dyDescent="0.2">
      <c r="B556" s="65"/>
      <c r="C556" s="599" t="str">
        <f>IF(F556+G556&gt;0,Input_Transaksi!C553,"")</f>
        <v/>
      </c>
      <c r="D556" s="600" t="str">
        <f>IF(F556+G556&gt;0,Input_Transaksi!D553,"")</f>
        <v/>
      </c>
      <c r="E556" s="1096" t="str">
        <f>IF(F556+G556&gt;0,Input_Transaksi!F553&amp;Input_Transaksi!G553 &amp;" "&amp;Input_Transaksi!H553,"")</f>
        <v/>
      </c>
      <c r="F556" s="616">
        <f>IF(Input_Transaksi!R553=$D$8,Input_Transaksi!T553,0)</f>
        <v>0</v>
      </c>
      <c r="G556" s="616">
        <f>IF(Input_Transaksi!Y553=$D$8,Input_Transaksi!AA553,0)</f>
        <v>0</v>
      </c>
      <c r="H556" s="617">
        <f t="shared" si="9"/>
        <v>0</v>
      </c>
      <c r="I556" s="61"/>
      <c r="K556" s="531"/>
      <c r="L556" s="429"/>
    </row>
    <row r="557" spans="1:12" x14ac:dyDescent="0.2">
      <c r="B557" s="63"/>
      <c r="I557" s="62"/>
    </row>
    <row r="558" spans="1:12" s="14" customFormat="1" ht="10.5" x14ac:dyDescent="0.2">
      <c r="A558" s="11"/>
      <c r="B558" s="56"/>
      <c r="C558" s="11"/>
      <c r="D558" s="11"/>
      <c r="E558" s="12" t="s">
        <v>3</v>
      </c>
      <c r="F558" s="618">
        <f>SUM(F13:F556)</f>
        <v>552170913.82999992</v>
      </c>
      <c r="G558" s="618">
        <f>SUM(G13:G556)</f>
        <v>552170913.82999992</v>
      </c>
      <c r="H558" s="619">
        <f>H556</f>
        <v>0</v>
      </c>
      <c r="I558" s="57"/>
      <c r="J558" s="1"/>
    </row>
    <row r="559" spans="1:12" ht="15.75" customHeight="1" x14ac:dyDescent="0.2">
      <c r="B559" s="69"/>
      <c r="C559" s="138"/>
      <c r="D559" s="58"/>
      <c r="E559" s="58"/>
      <c r="F559" s="58"/>
      <c r="G559" s="58"/>
      <c r="H559" s="58"/>
      <c r="I559" s="59"/>
    </row>
    <row r="560" spans="1:12" x14ac:dyDescent="0.2">
      <c r="F560" s="5"/>
    </row>
    <row r="561" spans="3:14" x14ac:dyDescent="0.2">
      <c r="C561" s="1147"/>
      <c r="D561" s="1147"/>
      <c r="E561" s="1147"/>
      <c r="F561" s="1147"/>
      <c r="G561" s="1147"/>
      <c r="H561" s="1147"/>
    </row>
    <row r="562" spans="3:14" x14ac:dyDescent="0.2">
      <c r="C562" s="1147"/>
      <c r="D562" s="1147"/>
      <c r="E562" s="1147"/>
      <c r="F562" s="1147"/>
      <c r="G562" s="1147"/>
      <c r="H562" s="1147"/>
    </row>
    <row r="563" spans="3:14" x14ac:dyDescent="0.2">
      <c r="F563" s="5" t="s">
        <v>4</v>
      </c>
      <c r="G563" s="646" t="s">
        <v>4</v>
      </c>
      <c r="H563" s="5" t="s">
        <v>4</v>
      </c>
    </row>
    <row r="564" spans="3:14" ht="14" x14ac:dyDescent="0.3">
      <c r="D564" s="445"/>
      <c r="F564" s="259"/>
      <c r="G564" s="250"/>
      <c r="H564" s="250"/>
      <c r="I564" s="250"/>
      <c r="J564" s="1142"/>
      <c r="K564" s="1142"/>
      <c r="L564" s="1142"/>
      <c r="M564" s="1142"/>
      <c r="N564" s="1142"/>
    </row>
    <row r="565" spans="3:14" ht="14" x14ac:dyDescent="0.3">
      <c r="D565" s="448"/>
      <c r="F565" s="1093" t="s">
        <v>4</v>
      </c>
      <c r="G565" s="1092" t="s">
        <v>4</v>
      </c>
      <c r="H565" s="250"/>
      <c r="I565" s="250"/>
      <c r="J565" s="425"/>
      <c r="K565" s="241"/>
      <c r="L565" s="250"/>
      <c r="M565" s="250"/>
      <c r="N565" s="250"/>
    </row>
    <row r="566" spans="3:14" ht="14" x14ac:dyDescent="0.3">
      <c r="D566" s="445"/>
      <c r="F566" s="259"/>
      <c r="G566" s="1094" t="s">
        <v>4</v>
      </c>
      <c r="H566" s="250"/>
      <c r="I566" s="250"/>
      <c r="J566" s="250"/>
      <c r="K566" s="250"/>
      <c r="L566" s="250"/>
      <c r="M566" s="250"/>
      <c r="N566" s="250"/>
    </row>
    <row r="567" spans="3:14" ht="14" x14ac:dyDescent="0.3">
      <c r="D567" s="445"/>
      <c r="F567" s="259"/>
      <c r="G567" s="250"/>
      <c r="H567" s="250"/>
      <c r="I567" s="250"/>
      <c r="J567" s="250"/>
      <c r="K567" s="250"/>
      <c r="L567" s="250"/>
      <c r="M567" s="250"/>
      <c r="N567" s="250"/>
    </row>
    <row r="568" spans="3:14" ht="14" x14ac:dyDescent="0.3">
      <c r="D568" s="446"/>
      <c r="F568" s="443"/>
      <c r="G568" s="250"/>
      <c r="H568" s="250"/>
      <c r="I568" s="250"/>
      <c r="J568" s="434"/>
      <c r="K568" s="288"/>
      <c r="L568" s="250"/>
      <c r="M568" s="250"/>
      <c r="N568" s="250"/>
    </row>
    <row r="569" spans="3:14" ht="14" x14ac:dyDescent="0.3">
      <c r="D569" s="447"/>
      <c r="F569" s="444"/>
      <c r="G569" s="250"/>
      <c r="H569" s="250"/>
      <c r="I569" s="250"/>
      <c r="J569" s="407"/>
      <c r="K569" s="241"/>
      <c r="L569" s="250"/>
      <c r="M569" s="250"/>
      <c r="N569" s="250"/>
    </row>
    <row r="571" spans="3:14" x14ac:dyDescent="0.2">
      <c r="D571" s="510">
        <f>MAX(D13:D169)</f>
        <v>0</v>
      </c>
    </row>
  </sheetData>
  <autoFilter ref="C12:C556" xr:uid="{00000000-0009-0000-0000-000004000000}">
    <filterColumn colId="0">
      <customFilters>
        <customFilter operator="notEqual" val=" "/>
      </customFilters>
    </filterColumn>
  </autoFilter>
  <mergeCells count="6">
    <mergeCell ref="J564:N564"/>
    <mergeCell ref="C4:H4"/>
    <mergeCell ref="C5:H5"/>
    <mergeCell ref="C6:H6"/>
    <mergeCell ref="C7:H7"/>
    <mergeCell ref="C561:H562"/>
  </mergeCells>
  <phoneticPr fontId="0" type="noConversion"/>
  <hyperlinks>
    <hyperlink ref="C1" location="MENU!A1" display="Back to Menu" xr:uid="{00000000-0004-0000-0400-000000000000}"/>
  </hyperlinks>
  <pageMargins left="0.59055118110236227" right="0.39370078740157483" top="0.39370078740157483" bottom="0.59055118110236227" header="0.51181102362204722" footer="0.31496062992125984"/>
  <pageSetup paperSize="9" scale="92" orientation="landscape" horizontalDpi="360" verticalDpi="360" r:id="rId1"/>
  <headerFooter alignWithMargins="0">
    <oddFooter>&amp;RHal &amp;P dari &amp;N</oddFooter>
  </headerFooter>
  <rowBreaks count="1" manualBreakCount="1">
    <brk id="44"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M571"/>
  <sheetViews>
    <sheetView showGridLines="0" tabSelected="1" view="pageBreakPreview" zoomScale="85" zoomScaleNormal="85" zoomScaleSheetLayoutView="85" workbookViewId="0">
      <selection activeCell="E575" sqref="E575"/>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 style="1" customWidth="1"/>
    <col min="6" max="6" width="16.77734375" style="1" customWidth="1"/>
    <col min="7" max="7" width="17" style="1" customWidth="1"/>
    <col min="8" max="8" width="16.6640625" style="1" customWidth="1"/>
    <col min="9" max="9" width="1.6640625" style="1" customWidth="1"/>
    <col min="10" max="10" width="9.33203125" style="1"/>
    <col min="11" max="11" width="15.6640625" style="1" bestFit="1" customWidth="1"/>
    <col min="12" max="12" width="14.6640625" style="1" bestFit="1" customWidth="1"/>
    <col min="13" max="13" width="17.44140625" style="546" bestFit="1" customWidth="1"/>
    <col min="14" max="16384" width="9.33203125" style="1"/>
  </cols>
  <sheetData>
    <row r="1" spans="2:13" ht="13.5" thickBot="1" x14ac:dyDescent="0.25">
      <c r="C1" s="397" t="s">
        <v>369</v>
      </c>
    </row>
    <row r="3" spans="2:13" ht="9" customHeight="1" x14ac:dyDescent="0.2">
      <c r="B3" s="41"/>
      <c r="C3" s="42"/>
      <c r="D3" s="42"/>
      <c r="E3" s="42"/>
      <c r="F3" s="43"/>
      <c r="G3" s="43"/>
      <c r="H3" s="43"/>
      <c r="I3" s="44"/>
    </row>
    <row r="4" spans="2:13" ht="17.25" customHeight="1" x14ac:dyDescent="0.4">
      <c r="B4" s="45"/>
      <c r="C4" s="1143" t="str">
        <f>TUNAI!C4:H4</f>
        <v>BLU Kantor UPBU A.P.T. Pranoto Samarinda</v>
      </c>
      <c r="D4" s="1143"/>
      <c r="E4" s="1143"/>
      <c r="F4" s="1143"/>
      <c r="G4" s="1143"/>
      <c r="H4" s="1143"/>
      <c r="I4" s="46"/>
    </row>
    <row r="5" spans="2:13" ht="12.75" customHeight="1" x14ac:dyDescent="0.2">
      <c r="B5" s="47"/>
      <c r="C5" s="1144" t="str">
        <f>D9</f>
        <v>BUKU PEMBANTU BANK</v>
      </c>
      <c r="D5" s="1144"/>
      <c r="E5" s="1144"/>
      <c r="F5" s="1144"/>
      <c r="G5" s="1144"/>
      <c r="H5" s="1144"/>
      <c r="I5" s="48"/>
    </row>
    <row r="6" spans="2:13" ht="12.75" customHeight="1" x14ac:dyDescent="0.2">
      <c r="B6" s="47"/>
      <c r="C6" s="1145" t="str">
        <f>Input_Transaksi!C5</f>
        <v>PERIODE : 01 JANUARI S.D 31 JANUARI 2026</v>
      </c>
      <c r="D6" s="1145"/>
      <c r="E6" s="1145"/>
      <c r="F6" s="1145"/>
      <c r="G6" s="1145"/>
      <c r="H6" s="1145"/>
      <c r="I6" s="48"/>
    </row>
    <row r="7" spans="2:13" ht="8.15" customHeight="1" x14ac:dyDescent="0.2">
      <c r="B7" s="47"/>
      <c r="C7" s="1146"/>
      <c r="D7" s="1146"/>
      <c r="E7" s="1146"/>
      <c r="F7" s="1146"/>
      <c r="G7" s="1146"/>
      <c r="H7" s="1146"/>
      <c r="I7" s="48"/>
    </row>
    <row r="8" spans="2:13" s="2" customFormat="1" ht="12" customHeight="1" x14ac:dyDescent="0.2">
      <c r="B8" s="49"/>
      <c r="C8" s="113" t="s">
        <v>19</v>
      </c>
      <c r="D8" s="115">
        <v>3</v>
      </c>
      <c r="E8" s="115"/>
      <c r="F8" s="18"/>
      <c r="G8" s="66" t="s">
        <v>6</v>
      </c>
      <c r="H8" s="621">
        <f>VLOOKUP(D8,SETUP!$H$7:$J$16,3,FALSE)</f>
        <v>66573.83</v>
      </c>
      <c r="I8" s="50"/>
      <c r="M8" s="547"/>
    </row>
    <row r="9" spans="2:13" s="2" customFormat="1" ht="12" customHeight="1" x14ac:dyDescent="0.2">
      <c r="B9" s="49"/>
      <c r="C9" s="113" t="s">
        <v>20</v>
      </c>
      <c r="D9" s="128" t="str">
        <f>VLOOKUP(D8,SETUP!$H$7:$J$16,2,FALSE)</f>
        <v>BUKU PEMBANTU BANK</v>
      </c>
      <c r="E9" s="116"/>
      <c r="F9" s="51"/>
      <c r="G9" s="67" t="s">
        <v>7</v>
      </c>
      <c r="H9" s="614">
        <f>H558</f>
        <v>0</v>
      </c>
      <c r="I9" s="50"/>
      <c r="M9" s="547"/>
    </row>
    <row r="10" spans="2:13" s="2" customFormat="1" ht="8.15" customHeight="1" x14ac:dyDescent="0.2">
      <c r="B10" s="49"/>
      <c r="C10" s="6"/>
      <c r="D10" s="19"/>
      <c r="E10" s="9"/>
      <c r="F10" s="10"/>
      <c r="G10" s="8"/>
      <c r="H10" s="52"/>
      <c r="I10" s="50"/>
      <c r="M10" s="547"/>
    </row>
    <row r="11" spans="2:13" ht="20.149999999999999" customHeight="1" x14ac:dyDescent="0.2">
      <c r="B11" s="53"/>
      <c r="C11" s="20" t="s">
        <v>0</v>
      </c>
      <c r="D11" s="21" t="s">
        <v>5</v>
      </c>
      <c r="E11" s="21" t="s">
        <v>1</v>
      </c>
      <c r="F11" s="22" t="s">
        <v>8</v>
      </c>
      <c r="G11" s="22" t="s">
        <v>9</v>
      </c>
      <c r="H11" s="23" t="s">
        <v>2</v>
      </c>
      <c r="I11" s="54"/>
    </row>
    <row r="12" spans="2:13" x14ac:dyDescent="0.2">
      <c r="B12" s="47"/>
      <c r="C12" s="24"/>
      <c r="D12" s="25"/>
      <c r="E12" s="26"/>
      <c r="F12" s="27"/>
      <c r="G12" s="27"/>
      <c r="H12" s="28"/>
      <c r="I12" s="48"/>
    </row>
    <row r="13" spans="2:13" ht="10.5" x14ac:dyDescent="0.2">
      <c r="B13" s="47"/>
      <c r="C13" s="29">
        <f>IF(D8=" "," ",SETUP!J3)</f>
        <v>46023</v>
      </c>
      <c r="D13" s="30"/>
      <c r="E13" s="31" t="s">
        <v>76</v>
      </c>
      <c r="F13" s="615">
        <f>H8</f>
        <v>66573.83</v>
      </c>
      <c r="G13" s="615">
        <v>0</v>
      </c>
      <c r="H13" s="615">
        <f>H8</f>
        <v>66573.83</v>
      </c>
      <c r="I13" s="48"/>
    </row>
    <row r="14" spans="2:13" ht="20" x14ac:dyDescent="0.2">
      <c r="B14" s="47"/>
      <c r="C14" s="599">
        <f>IF(F14+G14&gt;0,Input_Transaksi!C11,"")</f>
        <v>46024</v>
      </c>
      <c r="D14" s="600" t="str">
        <f>IF(F14+G14&gt;0,Input_Transaksi!D11,"")</f>
        <v>2026.001</v>
      </c>
      <c r="E14" s="608" t="str">
        <f>IF(F14+G14&gt;0,Input_Transaksi!F11&amp;Input_Transaksi!G11 &amp;" "&amp;Input_Transaksi!H11,"")</f>
        <v xml:space="preserve">Transfer Uang Bunga Rekening RPL 046 BLU APT PRANOTO UTK OPS PENGELUARAN ke Rekening Bendahara Peneriman RPL 046 BLU APT PRANOTO UTK OPS  </v>
      </c>
      <c r="F14" s="617">
        <f>IF(Input_Transaksi!AR11=$D$8,Input_Transaksi!AT11,0)</f>
        <v>0</v>
      </c>
      <c r="G14" s="617">
        <f>IF(Input_Transaksi!AW11=$D$8,Input_Transaksi!AY11,0)</f>
        <v>66573.83</v>
      </c>
      <c r="H14" s="617">
        <f t="shared" ref="H14" si="0">H13+F14-G14</f>
        <v>0</v>
      </c>
      <c r="I14" s="48"/>
    </row>
    <row r="15" spans="2:13" ht="20" x14ac:dyDescent="0.2">
      <c r="B15" s="47"/>
      <c r="C15" s="599">
        <f>IF(F15+G15&gt;0,Input_Transaksi!C12,"")</f>
        <v>46051</v>
      </c>
      <c r="D15" s="600" t="str">
        <f>IF(F15+G15&gt;0,Input_Transaksi!D12,"")</f>
        <v>2026.002</v>
      </c>
      <c r="E15" s="608" t="str">
        <f>IF(F15+G15&gt;0,Input_Transaksi!F12&amp;Input_Transaksi!G12 &amp;" "&amp;Input_Transaksi!H12,"")</f>
        <v xml:space="preserve">Menerima transfer dana sesuai Surat Perintah Transfer Dana Tanggal 29 Januari 2026 sebesar Rp. 25.000.000 ke Rekening 2001302885742 RPL 046 BLU APT PRANOTO UTK OPS PENGELUARAN  </v>
      </c>
      <c r="F15" s="617">
        <f>IF(Input_Transaksi!AR12=$D$8,Input_Transaksi!AT12,0)</f>
        <v>25000000</v>
      </c>
      <c r="G15" s="617">
        <f>IF(Input_Transaksi!AW12=$D$8,Input_Transaksi!AY12,0)</f>
        <v>0</v>
      </c>
      <c r="H15" s="617">
        <f t="shared" ref="H15:H65" si="1">H14+F15-G15</f>
        <v>25000000</v>
      </c>
      <c r="I15" s="48"/>
    </row>
    <row r="16" spans="2:13" customFormat="1" ht="20" x14ac:dyDescent="0.2">
      <c r="B16" s="64"/>
      <c r="C16" s="599">
        <f>IF(F16+G16&gt;0,Input_Transaksi!C13,"")</f>
        <v>46051</v>
      </c>
      <c r="D16" s="600" t="str">
        <f>IF(F16+G16&gt;0,Input_Transaksi!D13,"")</f>
        <v>2026.003</v>
      </c>
      <c r="E16" s="608" t="str">
        <f>IF(F16+G16&gt;0,Input_Transaksi!F13&amp;Input_Transaksi!G13 &amp;" "&amp;Input_Transaksi!H13,"")</f>
        <v xml:space="preserve">Menerima transfer dana sesuai Surat Perintah Transfer Dana Tanggal 29 Januari 2026 sebesar Rp. 35.964.000 ke Rekening 2001302885742 RPL 046 BLU APT PRANOTO UTK OPS PENGELUARAN  </v>
      </c>
      <c r="F16" s="617">
        <f>IF(Input_Transaksi!AR13=$D$8,Input_Transaksi!AT13,0)</f>
        <v>35964000</v>
      </c>
      <c r="G16" s="617">
        <f>IF(Input_Transaksi!AW13=$D$8,Input_Transaksi!AY13,0)</f>
        <v>0</v>
      </c>
      <c r="H16" s="617">
        <f t="shared" si="1"/>
        <v>60964000</v>
      </c>
      <c r="I16" s="60"/>
      <c r="M16" s="530"/>
    </row>
    <row r="17" spans="2:13" customFormat="1" ht="20" x14ac:dyDescent="0.2">
      <c r="B17" s="64"/>
      <c r="C17" s="599">
        <f>IF(F17+G17&gt;0,Input_Transaksi!C14,"")</f>
        <v>46051</v>
      </c>
      <c r="D17" s="600" t="str">
        <f>IF(F17+G17&gt;0,Input_Transaksi!D14,"")</f>
        <v>2026.004</v>
      </c>
      <c r="E17" s="608" t="str">
        <f>IF(F17+G17&gt;0,Input_Transaksi!F14&amp;Input_Transaksi!G14 &amp;" "&amp;Input_Transaksi!H14,"")</f>
        <v xml:space="preserve">Menerima transfer dana sesuai Surat Perintah Transfer Dana Tanggal 29 Januari 2026 sebesar Rp. 26.640.000 ke Rekening 2001302885742 RPL 046 BLU APT PRANOTO UTK OPS PENGELUARAN  </v>
      </c>
      <c r="F17" s="617">
        <f>IF(Input_Transaksi!AR14=$D$8,Input_Transaksi!AT14,0)</f>
        <v>26640000</v>
      </c>
      <c r="G17" s="617">
        <f>IF(Input_Transaksi!AW14=$D$8,Input_Transaksi!AY14,0)</f>
        <v>0</v>
      </c>
      <c r="H17" s="617">
        <f t="shared" si="1"/>
        <v>87604000</v>
      </c>
      <c r="I17" s="60"/>
      <c r="M17" s="530"/>
    </row>
    <row r="18" spans="2:13" customFormat="1" ht="20" x14ac:dyDescent="0.2">
      <c r="B18" s="64"/>
      <c r="C18" s="599">
        <f>IF(F18+G18&gt;0,Input_Transaksi!C15,"")</f>
        <v>46051</v>
      </c>
      <c r="D18" s="600" t="str">
        <f>IF(F18+G18&gt;0,Input_Transaksi!D15,"")</f>
        <v>2026.005</v>
      </c>
      <c r="E18" s="608" t="str">
        <f>IF(F18+G18&gt;0,Input_Transaksi!F15&amp;Input_Transaksi!G15 &amp;" "&amp;Input_Transaksi!H15,"")</f>
        <v xml:space="preserve">Menerima transfer dana sesuai Surat Perintah Transfer Dana Tanggal 29 Januari 2026 sebesar Rp. 10.989.000 ke Rekening 2001302885742 RPL 046 BLU APT PRANOTO UTK OPS PENGELUARAN  </v>
      </c>
      <c r="F18" s="617">
        <f>IF(Input_Transaksi!AR15=$D$8,Input_Transaksi!AT15,0)</f>
        <v>10989000</v>
      </c>
      <c r="G18" s="617">
        <f>IF(Input_Transaksi!AW15=$D$8,Input_Transaksi!AY15,0)</f>
        <v>0</v>
      </c>
      <c r="H18" s="617">
        <f t="shared" si="1"/>
        <v>98593000</v>
      </c>
      <c r="I18" s="60"/>
      <c r="M18" s="530"/>
    </row>
    <row r="19" spans="2:13" customFormat="1" ht="20" x14ac:dyDescent="0.2">
      <c r="B19" s="64"/>
      <c r="C19" s="599">
        <f>IF(F19+G19&gt;0,Input_Transaksi!C16,"")</f>
        <v>46051</v>
      </c>
      <c r="D19" s="600" t="str">
        <f>IF(F19+G19&gt;0,Input_Transaksi!D16,"")</f>
        <v>2026.006</v>
      </c>
      <c r="E19" s="608" t="str">
        <f>IF(F19+G19&gt;0,Input_Transaksi!F16&amp;Input_Transaksi!G16 &amp;" "&amp;Input_Transaksi!H16,"")</f>
        <v xml:space="preserve">Menerima transfer dana sesuai Surat Perintah Transfer Dana Tanggal 29 Januari 2026 sebesar Rp. 35.520.000 ke Rekening 2001302885742 RPL 046 BLU APT PRANOTO UTK OPS PENGELUARAN  </v>
      </c>
      <c r="F19" s="617">
        <f>IF(Input_Transaksi!AR16=$D$8,Input_Transaksi!AT16,0)</f>
        <v>35520000</v>
      </c>
      <c r="G19" s="617">
        <f>IF(Input_Transaksi!AW16=$D$8,Input_Transaksi!AY16,0)</f>
        <v>0</v>
      </c>
      <c r="H19" s="617">
        <f t="shared" si="1"/>
        <v>134113000</v>
      </c>
      <c r="I19" s="60"/>
      <c r="M19" s="530"/>
    </row>
    <row r="20" spans="2:13" customFormat="1" ht="20" x14ac:dyDescent="0.2">
      <c r="B20" s="64"/>
      <c r="C20" s="599">
        <f>IF(F20+G20&gt;0,Input_Transaksi!C17,"")</f>
        <v>46051</v>
      </c>
      <c r="D20" s="600" t="str">
        <f>IF(F20+G20&gt;0,Input_Transaksi!D17,"")</f>
        <v>2026.007</v>
      </c>
      <c r="E20" s="608" t="str">
        <f>IF(F20+G20&gt;0,Input_Transaksi!F17&amp;Input_Transaksi!G17 &amp;" "&amp;Input_Transaksi!H17,"")</f>
        <v xml:space="preserve">Menerima transfer dana sesuai Surat Perintah Transfer Dana Tanggal 29 Januari 2026 sebesar Rp. 194.986.485 ke Rekening 2001302885742 RPL 046 BLU APT PRANOTO UTK OPS PENGELUARAN  </v>
      </c>
      <c r="F20" s="617">
        <f>IF(Input_Transaksi!AR17=$D$8,Input_Transaksi!AT17,0)</f>
        <v>194986485</v>
      </c>
      <c r="G20" s="617">
        <f>IF(Input_Transaksi!AW17=$D$8,Input_Transaksi!AY17,0)</f>
        <v>0</v>
      </c>
      <c r="H20" s="617">
        <f t="shared" si="1"/>
        <v>329099485</v>
      </c>
      <c r="I20" s="60"/>
      <c r="M20" s="530"/>
    </row>
    <row r="21" spans="2:13" customFormat="1" ht="20" x14ac:dyDescent="0.2">
      <c r="B21" s="64"/>
      <c r="C21" s="599">
        <f>IF(F21+G21&gt;0,Input_Transaksi!C18,"")</f>
        <v>46051</v>
      </c>
      <c r="D21" s="600" t="str">
        <f>IF(F21+G21&gt;0,Input_Transaksi!D18,"")</f>
        <v>2026.008</v>
      </c>
      <c r="E21" s="608" t="str">
        <f>IF(F21+G21&gt;0,Input_Transaksi!F18&amp;Input_Transaksi!G18 &amp;" "&amp;Input_Transaksi!H18,"")</f>
        <v xml:space="preserve">Menerima transfer dana sesuai Surat Perintah Transfer Dana Tanggal 29 Januari 2026 sebesar Rp. 21.867.000 ke Rekening 2001302885742 RPL 046 BLU APT PRANOTO UTK OPS PENGELUARAN  </v>
      </c>
      <c r="F21" s="617">
        <f>IF(Input_Transaksi!AR18=$D$8,Input_Transaksi!AT18,0)</f>
        <v>21867000</v>
      </c>
      <c r="G21" s="617">
        <f>IF(Input_Transaksi!AW18=$D$8,Input_Transaksi!AY18,0)</f>
        <v>0</v>
      </c>
      <c r="H21" s="617">
        <f t="shared" si="1"/>
        <v>350966485</v>
      </c>
      <c r="I21" s="60"/>
      <c r="M21" s="530"/>
    </row>
    <row r="22" spans="2:13" customFormat="1" ht="20" x14ac:dyDescent="0.2">
      <c r="B22" s="64"/>
      <c r="C22" s="599">
        <f>IF(F22+G22&gt;0,Input_Transaksi!C19,"")</f>
        <v>46051</v>
      </c>
      <c r="D22" s="600" t="str">
        <f>IF(F22+G22&gt;0,Input_Transaksi!D19,"")</f>
        <v>2026.009</v>
      </c>
      <c r="E22" s="608" t="str">
        <f>IF(F22+G22&gt;0,Input_Transaksi!F19&amp;Input_Transaksi!G19 &amp;" "&amp;Input_Transaksi!H19,"")</f>
        <v xml:space="preserve">Menerima transfer dana sesuai Surat Perintah Transfer Dana Tanggal 29 Januari 2026 sebesar Rp. 196.697.855 ke Rekening 2001302885742 RPL 046 BLU APT PRANOTO UTK OPS PENGELUARAN  </v>
      </c>
      <c r="F22" s="617">
        <f>IF(Input_Transaksi!AR19=$D$8,Input_Transaksi!AT19,0)</f>
        <v>196697855</v>
      </c>
      <c r="G22" s="617">
        <f>IF(Input_Transaksi!AW19=$D$8,Input_Transaksi!AY19,0)</f>
        <v>0</v>
      </c>
      <c r="H22" s="617">
        <f t="shared" si="1"/>
        <v>547664340</v>
      </c>
      <c r="I22" s="60"/>
      <c r="M22" s="530"/>
    </row>
    <row r="23" spans="2:13" customFormat="1" ht="20" x14ac:dyDescent="0.2">
      <c r="B23" s="64"/>
      <c r="C23" s="599">
        <f>IF(F23+G23&gt;0,Input_Transaksi!C20,"")</f>
        <v>46051</v>
      </c>
      <c r="D23" s="600" t="str">
        <f>IF(F23+G23&gt;0,Input_Transaksi!D20,"")</f>
        <v>2026.010</v>
      </c>
      <c r="E23" s="608" t="str">
        <f>IF(F23+G23&gt;0,Input_Transaksi!F20&amp;Input_Transaksi!G20 &amp;" "&amp;Input_Transaksi!H20,"")</f>
        <v xml:space="preserve">Menerima transfer dana sesuai Surat Perintah Transfer Dana Tanggal 29 Januari 2026 sebesar Rp. 4.440.000 ke Rekening 2001302885742 RPL 046 BLU APT PRANOTO UTK OPS PENGELUARAN  </v>
      </c>
      <c r="F23" s="617">
        <f>IF(Input_Transaksi!AR20=$D$8,Input_Transaksi!AT20,0)</f>
        <v>4440000</v>
      </c>
      <c r="G23" s="617">
        <f>IF(Input_Transaksi!AW20=$D$8,Input_Transaksi!AY20,0)</f>
        <v>0</v>
      </c>
      <c r="H23" s="617">
        <f t="shared" si="1"/>
        <v>552104340</v>
      </c>
      <c r="I23" s="60"/>
      <c r="M23" s="530"/>
    </row>
    <row r="24" spans="2:13" customFormat="1" ht="20" x14ac:dyDescent="0.2">
      <c r="B24" s="64"/>
      <c r="C24" s="599">
        <f>IF(F24+G24&gt;0,Input_Transaksi!C21,"")</f>
        <v>46051</v>
      </c>
      <c r="D24" s="600" t="str">
        <f>IF(F24+G24&gt;0,Input_Transaksi!D21,"")</f>
        <v>2026.011</v>
      </c>
      <c r="E24" s="608" t="str">
        <f>IF(F24+G24&gt;0,Input_Transaksi!F21&amp;Input_Transaksi!G21 &amp;" "&amp;Input_Transaksi!H21,"")</f>
        <v>Pembayaran  Admin Bank Pelatihan Basic PK Angkatan XLVI  an. Heriyanto  POLITEKNIK PENERBANGAN PALEMBANG</v>
      </c>
      <c r="F24" s="617">
        <f>IF(Input_Transaksi!AR21=$D$8,Input_Transaksi!AT21,0)</f>
        <v>0</v>
      </c>
      <c r="G24" s="617">
        <f>IF(Input_Transaksi!AW21=$D$8,Input_Transaksi!AY21,0)</f>
        <v>2900</v>
      </c>
      <c r="H24" s="617">
        <f t="shared" si="1"/>
        <v>552101440</v>
      </c>
      <c r="I24" s="60"/>
      <c r="M24" s="530"/>
    </row>
    <row r="25" spans="2:13" customFormat="1" ht="20" x14ac:dyDescent="0.2">
      <c r="B25" s="64"/>
      <c r="C25" s="599">
        <f>IF(F25+G25&gt;0,Input_Transaksi!C22,"")</f>
        <v>46051</v>
      </c>
      <c r="D25" s="600" t="str">
        <f>IF(F25+G25&gt;0,Input_Transaksi!D22,"")</f>
        <v>2026.012</v>
      </c>
      <c r="E25" s="608" t="str">
        <f>IF(F25+G25&gt;0,Input_Transaksi!F22&amp;Input_Transaksi!G22 &amp;" "&amp;Input_Transaksi!H22,"")</f>
        <v>Pembayaran Belanja Pelatihan Basic PK Angkatan XLVI an. Heriyanto  POLITEKNIK PENERBANGAN PALEMBANG</v>
      </c>
      <c r="F25" s="617">
        <f>IF(Input_Transaksi!AR22=$D$8,Input_Transaksi!AT22,0)</f>
        <v>0</v>
      </c>
      <c r="G25" s="617">
        <f>IF(Input_Transaksi!AW22=$D$8,Input_Transaksi!AY22,0)</f>
        <v>24997100</v>
      </c>
      <c r="H25" s="617">
        <f t="shared" si="1"/>
        <v>527104340</v>
      </c>
      <c r="I25" s="60"/>
      <c r="M25" s="530"/>
    </row>
    <row r="26" spans="2:13" customFormat="1" ht="20" x14ac:dyDescent="0.2">
      <c r="B26" s="64"/>
      <c r="C26" s="599">
        <f>IF(F26+G26&gt;0,Input_Transaksi!C23,"")</f>
        <v>46051</v>
      </c>
      <c r="D26" s="600" t="str">
        <f>IF(F26+G26&gt;0,Input_Transaksi!D23,"")</f>
        <v>2026.013</v>
      </c>
      <c r="E26" s="608" t="str">
        <f>IF(F26+G26&gt;0,Input_Transaksi!F23&amp;Input_Transaksi!G23 &amp;" "&amp;Input_Transaksi!H23,"")</f>
        <v>Pembayaran Belanja Barang Pekerjaan Pemotongan Rumput Sisi Udara Tahap I  : 1 (Satu) Paket  CV. GARUDA KARYA BERSAMA</v>
      </c>
      <c r="F26" s="617">
        <f>IF(Input_Transaksi!AR23=$D$8,Input_Transaksi!AT23,0)</f>
        <v>0</v>
      </c>
      <c r="G26" s="617">
        <f>IF(Input_Transaksi!AW23=$D$8,Input_Transaksi!AY23,0)</f>
        <v>173661169</v>
      </c>
      <c r="H26" s="617">
        <f t="shared" si="1"/>
        <v>353443171</v>
      </c>
      <c r="I26" s="60"/>
      <c r="M26" s="530"/>
    </row>
    <row r="27" spans="2:13" customFormat="1" hidden="1" x14ac:dyDescent="0.2">
      <c r="B27" s="64"/>
      <c r="C27" s="599" t="str">
        <f>IF(F27+G27&gt;0,Input_Transaksi!C24,"")</f>
        <v/>
      </c>
      <c r="D27" s="600" t="str">
        <f>IF(F27+G27&gt;0,Input_Transaksi!D24,"")</f>
        <v/>
      </c>
      <c r="E27" s="608" t="str">
        <f>IF(F27+G27&gt;0,Input_Transaksi!F24&amp;Input_Transaksi!G24 &amp;" "&amp;Input_Transaksi!H24,"")</f>
        <v/>
      </c>
      <c r="F27" s="617">
        <f>IF(Input_Transaksi!AR24=$D$8,Input_Transaksi!AT24,0)</f>
        <v>0</v>
      </c>
      <c r="G27" s="617">
        <f>IF(Input_Transaksi!AW24=$D$8,Input_Transaksi!AY24,0)</f>
        <v>0</v>
      </c>
      <c r="H27" s="617">
        <f t="shared" si="1"/>
        <v>353443171</v>
      </c>
      <c r="I27" s="60"/>
      <c r="M27" s="530"/>
    </row>
    <row r="28" spans="2:13" customFormat="1" ht="20" x14ac:dyDescent="0.2">
      <c r="B28" s="64"/>
      <c r="C28" s="599">
        <f>IF(F28+G28&gt;0,Input_Transaksi!C25,"")</f>
        <v>46051</v>
      </c>
      <c r="D28" s="600" t="str">
        <f>IF(F28+G28&gt;0,Input_Transaksi!D25,"")</f>
        <v>2026.015</v>
      </c>
      <c r="E28" s="608" t="str">
        <f>IF(F28+G28&gt;0,Input_Transaksi!F25&amp;Input_Transaksi!G25 &amp;" "&amp;Input_Transaksi!H25,"")</f>
        <v>Setor Pajak Belanja Barang Pekerjaan Pemotongan Rumput Sisi Udara Tahap I  : 1 (Satu) Paket  CV. GARUDA KARYA BERSAMA</v>
      </c>
      <c r="F28" s="617">
        <f>IF(Input_Transaksi!AR25=$D$8,Input_Transaksi!AT25,0)</f>
        <v>0</v>
      </c>
      <c r="G28" s="617">
        <f>IF(Input_Transaksi!AW25=$D$8,Input_Transaksi!AY25,0)</f>
        <v>19492580</v>
      </c>
      <c r="H28" s="617">
        <f t="shared" si="1"/>
        <v>333950591</v>
      </c>
      <c r="I28" s="60"/>
      <c r="M28" s="530"/>
    </row>
    <row r="29" spans="2:13" customFormat="1" ht="22.5" hidden="1" customHeight="1" x14ac:dyDescent="0.2">
      <c r="B29" s="65"/>
      <c r="C29" s="599" t="str">
        <f>IF(F29+G29&gt;0,Input_Transaksi!C26,"")</f>
        <v/>
      </c>
      <c r="D29" s="600" t="str">
        <f>IF(F29+G29&gt;0,Input_Transaksi!D26,"")</f>
        <v/>
      </c>
      <c r="E29" s="608" t="str">
        <f>IF(F29+G29&gt;0,Input_Transaksi!F26&amp;Input_Transaksi!G26 &amp;" "&amp;Input_Transaksi!H26,"")</f>
        <v/>
      </c>
      <c r="F29" s="617">
        <f>IF(Input_Transaksi!AR26=$D$8,Input_Transaksi!AT26,0)</f>
        <v>0</v>
      </c>
      <c r="G29" s="617">
        <f>IF(Input_Transaksi!AW26=$D$8,Input_Transaksi!AY26,0)</f>
        <v>0</v>
      </c>
      <c r="H29" s="617">
        <f t="shared" si="1"/>
        <v>333950591</v>
      </c>
      <c r="I29" s="61"/>
      <c r="M29" s="530"/>
    </row>
    <row r="30" spans="2:13" customFormat="1" ht="20" x14ac:dyDescent="0.2">
      <c r="B30" s="65"/>
      <c r="C30" s="599">
        <f>IF(F30+G30&gt;0,Input_Transaksi!C27,"")</f>
        <v>46051</v>
      </c>
      <c r="D30" s="600" t="str">
        <f>IF(F30+G30&gt;0,Input_Transaksi!D27,"")</f>
        <v>2026.017</v>
      </c>
      <c r="E30" s="608" t="str">
        <f>IF(F30+G30&gt;0,Input_Transaksi!F27&amp;Input_Transaksi!G27 &amp;" "&amp;Input_Transaksi!H27,"")</f>
        <v>Setor Pajak Belanja Barang Pekerjaan Pemotongan Rumput Sisi Udara Tahap I  : 1 (Satu) Paket  CV. GARUDA KARYA BERSAMA</v>
      </c>
      <c r="F30" s="617">
        <f>IF(Input_Transaksi!AR27=$D$8,Input_Transaksi!AT27,0)</f>
        <v>0</v>
      </c>
      <c r="G30" s="617">
        <f>IF(Input_Transaksi!AW27=$D$8,Input_Transaksi!AY27,0)</f>
        <v>3544106</v>
      </c>
      <c r="H30" s="617">
        <f t="shared" si="1"/>
        <v>330406485</v>
      </c>
      <c r="I30" s="61"/>
      <c r="M30" s="530"/>
    </row>
    <row r="31" spans="2:13" customFormat="1" x14ac:dyDescent="0.2">
      <c r="B31" s="65"/>
      <c r="C31" s="599">
        <f>IF(F31+G31&gt;0,Input_Transaksi!C28,"")</f>
        <v>46051</v>
      </c>
      <c r="D31" s="600" t="str">
        <f>IF(F31+G31&gt;0,Input_Transaksi!D28,"")</f>
        <v>2026.018</v>
      </c>
      <c r="E31" s="608" t="str">
        <f>IF(F31+G31&gt;0,Input_Transaksi!F28&amp;Input_Transaksi!G28 &amp;" "&amp;Input_Transaksi!H28,"")</f>
        <v xml:space="preserve">Pembayaran Belanja Barang Pengadaan Obat Air CV. GUNA AHKLAK SUKSES </v>
      </c>
      <c r="F31" s="617">
        <f>IF(Input_Transaksi!AR28=$D$8,Input_Transaksi!AT28,0)</f>
        <v>0</v>
      </c>
      <c r="G31" s="617">
        <f>IF(Input_Transaksi!AW28=$D$8,Input_Transaksi!AY28,0)</f>
        <v>172150230</v>
      </c>
      <c r="H31" s="617">
        <f t="shared" si="1"/>
        <v>158256255</v>
      </c>
      <c r="I31" s="61"/>
      <c r="M31" s="530"/>
    </row>
    <row r="32" spans="2:13" hidden="1" x14ac:dyDescent="0.2">
      <c r="B32" s="63"/>
      <c r="C32" s="599" t="str">
        <f>IF(F32+G32&gt;0,Input_Transaksi!C29,"")</f>
        <v/>
      </c>
      <c r="D32" s="600" t="str">
        <f>IF(F32+G32&gt;0,Input_Transaksi!D29,"")</f>
        <v/>
      </c>
      <c r="E32" s="608" t="str">
        <f>IF(F32+G32&gt;0,Input_Transaksi!F29&amp;Input_Transaksi!G29 &amp;" "&amp;Input_Transaksi!H29,"")</f>
        <v/>
      </c>
      <c r="F32" s="617">
        <f>IF(Input_Transaksi!AR29=$D$8,Input_Transaksi!AT29,0)</f>
        <v>0</v>
      </c>
      <c r="G32" s="617">
        <f>IF(Input_Transaksi!AW29=$D$8,Input_Transaksi!AY29,0)</f>
        <v>0</v>
      </c>
      <c r="H32" s="617">
        <f t="shared" si="1"/>
        <v>158256255</v>
      </c>
      <c r="I32" s="62"/>
    </row>
    <row r="33" spans="2:13" customFormat="1" ht="16.5" customHeight="1" x14ac:dyDescent="0.2">
      <c r="B33" s="65"/>
      <c r="C33" s="599">
        <f>IF(F33+G33&gt;0,Input_Transaksi!C30,"")</f>
        <v>46051</v>
      </c>
      <c r="D33" s="600" t="str">
        <f>IF(F33+G33&gt;0,Input_Transaksi!D30,"")</f>
        <v>2026.020</v>
      </c>
      <c r="E33" s="608" t="str">
        <f>IF(F33+G33&gt;0,Input_Transaksi!F30&amp;Input_Transaksi!G30 &amp;" "&amp;Input_Transaksi!H30,"")</f>
        <v xml:space="preserve">Setor Pajak Belanja Barang Pengadaan Obat Air CV. GUNA AHKLAK SUKSES </v>
      </c>
      <c r="F33" s="617">
        <f>IF(Input_Transaksi!AR30=$D$8,Input_Transaksi!AT30,0)</f>
        <v>0</v>
      </c>
      <c r="G33" s="617">
        <f>IF(Input_Transaksi!AW30=$D$8,Input_Transaksi!AY30,0)</f>
        <v>19322985</v>
      </c>
      <c r="H33" s="617">
        <f t="shared" si="1"/>
        <v>138933270</v>
      </c>
      <c r="I33" s="61"/>
      <c r="M33" s="530"/>
    </row>
    <row r="34" spans="2:13" hidden="1" x14ac:dyDescent="0.2">
      <c r="B34" s="63"/>
      <c r="C34" s="599" t="str">
        <f>IF(F34+G34&gt;0,Input_Transaksi!C31,"")</f>
        <v/>
      </c>
      <c r="D34" s="600" t="str">
        <f>IF(F34+G34&gt;0,Input_Transaksi!D31,"")</f>
        <v/>
      </c>
      <c r="E34" s="608" t="str">
        <f>IF(F34+G34&gt;0,Input_Transaksi!F31&amp;Input_Transaksi!G31 &amp;" "&amp;Input_Transaksi!H31,"")</f>
        <v/>
      </c>
      <c r="F34" s="617">
        <f>IF(Input_Transaksi!AR31=$D$8,Input_Transaksi!AT31,0)</f>
        <v>0</v>
      </c>
      <c r="G34" s="617">
        <f>IF(Input_Transaksi!AW31=$D$8,Input_Transaksi!AY31,0)</f>
        <v>0</v>
      </c>
      <c r="H34" s="617">
        <f t="shared" si="1"/>
        <v>138933270</v>
      </c>
      <c r="I34" s="62"/>
    </row>
    <row r="35" spans="2:13" customFormat="1" x14ac:dyDescent="0.2">
      <c r="B35" s="65"/>
      <c r="C35" s="599">
        <f>IF(F35+G35&gt;0,Input_Transaksi!C32,"")</f>
        <v>46051</v>
      </c>
      <c r="D35" s="600" t="str">
        <f>IF(F35+G35&gt;0,Input_Transaksi!D32,"")</f>
        <v>2026.022</v>
      </c>
      <c r="E35" s="608" t="str">
        <f>IF(F35+G35&gt;0,Input_Transaksi!F32&amp;Input_Transaksi!G32 &amp;" "&amp;Input_Transaksi!H32,"")</f>
        <v xml:space="preserve">Setor Pajak Belanja Barang Pengadaan Obat Air CV. GUNA AHKLAK SUKSES </v>
      </c>
      <c r="F35" s="617">
        <f>IF(Input_Transaksi!AR32=$D$8,Input_Transaksi!AT32,0)</f>
        <v>0</v>
      </c>
      <c r="G35" s="617">
        <f>IF(Input_Transaksi!AW32=$D$8,Input_Transaksi!AY32,0)</f>
        <v>3513270</v>
      </c>
      <c r="H35" s="617">
        <f t="shared" si="1"/>
        <v>135420000</v>
      </c>
      <c r="I35" s="61"/>
      <c r="M35" s="530"/>
    </row>
    <row r="36" spans="2:13" customFormat="1" x14ac:dyDescent="0.2">
      <c r="B36" s="65"/>
      <c r="C36" s="599">
        <f>IF(F36+G36&gt;0,Input_Transaksi!C33,"")</f>
        <v>46051</v>
      </c>
      <c r="D36" s="600" t="str">
        <f>IF(F36+G36&gt;0,Input_Transaksi!D33,"")</f>
        <v>2026.023</v>
      </c>
      <c r="E36" s="608" t="str">
        <f>IF(F36+G36&gt;0,Input_Transaksi!F33&amp;Input_Transaksi!G33 &amp;" "&amp;Input_Transaksi!H33,"")</f>
        <v>Pembayaran Belanja Barang Pemeliharaan Fasilitas Sisi Udara PT. ANGKASA JAYA SERVIS</v>
      </c>
      <c r="F36" s="617">
        <f>IF(Input_Transaksi!AR33=$D$8,Input_Transaksi!AT33,0)</f>
        <v>0</v>
      </c>
      <c r="G36" s="617">
        <f>IF(Input_Transaksi!AW33=$D$8,Input_Transaksi!AY33,0)</f>
        <v>31752000</v>
      </c>
      <c r="H36" s="617">
        <f t="shared" si="1"/>
        <v>103668000</v>
      </c>
      <c r="I36" s="61"/>
      <c r="M36" s="530"/>
    </row>
    <row r="37" spans="2:13" customFormat="1" hidden="1" x14ac:dyDescent="0.2">
      <c r="B37" s="65"/>
      <c r="C37" s="599" t="str">
        <f>IF(F37+G37&gt;0,Input_Transaksi!C34,"")</f>
        <v/>
      </c>
      <c r="D37" s="600" t="str">
        <f>IF(F37+G37&gt;0,Input_Transaksi!D34,"")</f>
        <v/>
      </c>
      <c r="E37" s="608" t="str">
        <f>IF(F37+G37&gt;0,Input_Transaksi!F34&amp;Input_Transaksi!G34 &amp;" "&amp;Input_Transaksi!H34,"")</f>
        <v/>
      </c>
      <c r="F37" s="617">
        <f>IF(Input_Transaksi!AR34=$D$8,Input_Transaksi!AT34,0)</f>
        <v>0</v>
      </c>
      <c r="G37" s="617">
        <f>IF(Input_Transaksi!AW34=$D$8,Input_Transaksi!AY34,0)</f>
        <v>0</v>
      </c>
      <c r="H37" s="617">
        <f t="shared" si="1"/>
        <v>103668000</v>
      </c>
      <c r="I37" s="61"/>
      <c r="M37" s="530"/>
    </row>
    <row r="38" spans="2:13" customFormat="1" x14ac:dyDescent="0.2">
      <c r="B38" s="65"/>
      <c r="C38" s="599">
        <f>IF(F38+G38&gt;0,Input_Transaksi!C35,"")</f>
        <v>46051</v>
      </c>
      <c r="D38" s="600" t="str">
        <f>IF(F38+G38&gt;0,Input_Transaksi!D35,"")</f>
        <v>2026.025</v>
      </c>
      <c r="E38" s="608" t="str">
        <f>IF(F38+G38&gt;0,Input_Transaksi!F35&amp;Input_Transaksi!G35 &amp;" "&amp;Input_Transaksi!H35,"")</f>
        <v>Setor Pajak Belanja Barang Pemeliharaan Fasilitas Sisi Udara PT. ANGKASA JAYA SERVIS</v>
      </c>
      <c r="F38" s="617">
        <f>IF(Input_Transaksi!AR35=$D$8,Input_Transaksi!AT35,0)</f>
        <v>0</v>
      </c>
      <c r="G38" s="617">
        <f>IF(Input_Transaksi!AW35=$D$8,Input_Transaksi!AY35,0)</f>
        <v>3564000</v>
      </c>
      <c r="H38" s="617">
        <f t="shared" si="1"/>
        <v>100104000</v>
      </c>
      <c r="I38" s="61"/>
      <c r="M38" s="530"/>
    </row>
    <row r="39" spans="2:13" hidden="1" x14ac:dyDescent="0.2">
      <c r="B39" s="63"/>
      <c r="C39" s="599" t="str">
        <f>IF(F39+G39&gt;0,Input_Transaksi!C36,"")</f>
        <v/>
      </c>
      <c r="D39" s="600" t="str">
        <f>IF(F39+G39&gt;0,Input_Transaksi!D36,"")</f>
        <v/>
      </c>
      <c r="E39" s="608" t="str">
        <f>IF(F39+G39&gt;0,Input_Transaksi!F36&amp;Input_Transaksi!G36 &amp;" "&amp;Input_Transaksi!H36,"")</f>
        <v/>
      </c>
      <c r="F39" s="617">
        <f>IF(Input_Transaksi!AR36=$D$8,Input_Transaksi!AT36,0)</f>
        <v>0</v>
      </c>
      <c r="G39" s="617">
        <f>IF(Input_Transaksi!AW36=$D$8,Input_Transaksi!AY36,0)</f>
        <v>0</v>
      </c>
      <c r="H39" s="617">
        <f t="shared" si="1"/>
        <v>100104000</v>
      </c>
      <c r="I39" s="62"/>
    </row>
    <row r="40" spans="2:13" customFormat="1" x14ac:dyDescent="0.2">
      <c r="B40" s="65"/>
      <c r="C40" s="599">
        <f>IF(F40+G40&gt;0,Input_Transaksi!C37,"")</f>
        <v>46051</v>
      </c>
      <c r="D40" s="600" t="str">
        <f>IF(F40+G40&gt;0,Input_Transaksi!D37,"")</f>
        <v>2026.027</v>
      </c>
      <c r="E40" s="608" t="str">
        <f>IF(F40+G40&gt;0,Input_Transaksi!F37&amp;Input_Transaksi!G37 &amp;" "&amp;Input_Transaksi!H37,"")</f>
        <v>Setor Pajak Belanja Barang Pemeliharaan Fasilitas Sisi Udara PT. ANGKASA JAYA SERVIS</v>
      </c>
      <c r="F40" s="617">
        <f>IF(Input_Transaksi!AR37=$D$8,Input_Transaksi!AT37,0)</f>
        <v>0</v>
      </c>
      <c r="G40" s="617">
        <f>IF(Input_Transaksi!AW37=$D$8,Input_Transaksi!AY37,0)</f>
        <v>648000</v>
      </c>
      <c r="H40" s="617">
        <f t="shared" si="1"/>
        <v>99456000</v>
      </c>
      <c r="I40" s="61"/>
      <c r="M40" s="530"/>
    </row>
    <row r="41" spans="2:13" customFormat="1" x14ac:dyDescent="0.2">
      <c r="B41" s="65"/>
      <c r="C41" s="599">
        <f>IF(F41+G41&gt;0,Input_Transaksi!C38,"")</f>
        <v>46051</v>
      </c>
      <c r="D41" s="600" t="str">
        <f>IF(F41+G41&gt;0,Input_Transaksi!D38,"")</f>
        <v>2026.028</v>
      </c>
      <c r="E41" s="608" t="str">
        <f>IF(F41+G41&gt;0,Input_Transaksi!F38&amp;Input_Transaksi!G38 &amp;" "&amp;Input_Transaksi!H38,"")</f>
        <v xml:space="preserve">Pembayaran Belanja Barang Pemeliharaan Sistem Tata Udara CV. GUNA AHKLAK SUKSES </v>
      </c>
      <c r="F41" s="617">
        <f>IF(Input_Transaksi!AR38=$D$8,Input_Transaksi!AT38,0)</f>
        <v>0</v>
      </c>
      <c r="G41" s="617">
        <f>IF(Input_Transaksi!AW38=$D$8,Input_Transaksi!AY38,0)</f>
        <v>23520000</v>
      </c>
      <c r="H41" s="617">
        <f t="shared" si="1"/>
        <v>75936000</v>
      </c>
      <c r="I41" s="61"/>
      <c r="M41" s="530"/>
    </row>
    <row r="42" spans="2:13" customFormat="1" hidden="1" x14ac:dyDescent="0.2">
      <c r="B42" s="65"/>
      <c r="C42" s="599" t="str">
        <f>IF(F42+G42&gt;0,Input_Transaksi!C39,"")</f>
        <v/>
      </c>
      <c r="D42" s="600" t="str">
        <f>IF(F42+G42&gt;0,Input_Transaksi!D39,"")</f>
        <v/>
      </c>
      <c r="E42" s="608" t="str">
        <f>IF(F42+G42&gt;0,Input_Transaksi!F39&amp;Input_Transaksi!G39 &amp;" "&amp;Input_Transaksi!H39,"")</f>
        <v/>
      </c>
      <c r="F42" s="617">
        <f>IF(Input_Transaksi!AR39=$D$8,Input_Transaksi!AT39,0)</f>
        <v>0</v>
      </c>
      <c r="G42" s="617">
        <f>IF(Input_Transaksi!AW39=$D$8,Input_Transaksi!AY39,0)</f>
        <v>0</v>
      </c>
      <c r="H42" s="617">
        <f t="shared" si="1"/>
        <v>75936000</v>
      </c>
      <c r="I42" s="61"/>
      <c r="M42" s="530"/>
    </row>
    <row r="43" spans="2:13" customFormat="1" x14ac:dyDescent="0.2">
      <c r="B43" s="65"/>
      <c r="C43" s="599">
        <f>IF(F43+G43&gt;0,Input_Transaksi!C40,"")</f>
        <v>46051</v>
      </c>
      <c r="D43" s="600" t="str">
        <f>IF(F43+G43&gt;0,Input_Transaksi!D40,"")</f>
        <v>2026.030</v>
      </c>
      <c r="E43" s="608" t="str">
        <f>IF(F43+G43&gt;0,Input_Transaksi!F40&amp;Input_Transaksi!G40 &amp;" "&amp;Input_Transaksi!H40,"")</f>
        <v xml:space="preserve">Setor Pajak Belanja Barang Pemeliharaan Sistem Tata Udara CV. GUNA AHKLAK SUKSES </v>
      </c>
      <c r="F43" s="617">
        <f>IF(Input_Transaksi!AR40=$D$8,Input_Transaksi!AT40,0)</f>
        <v>0</v>
      </c>
      <c r="G43" s="617">
        <f>IF(Input_Transaksi!AW40=$D$8,Input_Transaksi!AY40,0)</f>
        <v>480000</v>
      </c>
      <c r="H43" s="617">
        <f t="shared" si="1"/>
        <v>75456000</v>
      </c>
      <c r="I43" s="61"/>
      <c r="M43" s="530"/>
    </row>
    <row r="44" spans="2:13" customFormat="1" hidden="1" x14ac:dyDescent="0.2">
      <c r="B44" s="65"/>
      <c r="C44" s="599" t="str">
        <f>IF(F44+G44&gt;0,Input_Transaksi!C41,"")</f>
        <v/>
      </c>
      <c r="D44" s="600" t="str">
        <f>IF(F44+G44&gt;0,Input_Transaksi!D41,"")</f>
        <v/>
      </c>
      <c r="E44" s="608" t="str">
        <f>IF(F44+G44&gt;0,Input_Transaksi!F41&amp;Input_Transaksi!G41 &amp;" "&amp;Input_Transaksi!H41,"")</f>
        <v/>
      </c>
      <c r="F44" s="617">
        <f>IF(Input_Transaksi!AR41=$D$8,Input_Transaksi!AT41,0)</f>
        <v>0</v>
      </c>
      <c r="G44" s="617">
        <f>IF(Input_Transaksi!AW41=$D$8,Input_Transaksi!AY41,0)</f>
        <v>0</v>
      </c>
      <c r="H44" s="617">
        <f t="shared" si="1"/>
        <v>75456000</v>
      </c>
      <c r="I44" s="61"/>
      <c r="M44" s="530"/>
    </row>
    <row r="45" spans="2:13" customFormat="1" x14ac:dyDescent="0.2">
      <c r="B45" s="65"/>
      <c r="C45" s="599">
        <f>IF(F45+G45&gt;0,Input_Transaksi!C42,"")</f>
        <v>46051</v>
      </c>
      <c r="D45" s="600" t="str">
        <f>IF(F45+G45&gt;0,Input_Transaksi!D42,"")</f>
        <v>2026.032</v>
      </c>
      <c r="E45" s="608" t="str">
        <f>IF(F45+G45&gt;0,Input_Transaksi!F42&amp;Input_Transaksi!G42 &amp;" "&amp;Input_Transaksi!H42,"")</f>
        <v xml:space="preserve">Setor Pajak Belanja Barang Pemeliharaan Sistem Tata Udara CV. GUNA AHKLAK SUKSES </v>
      </c>
      <c r="F45" s="617">
        <f>IF(Input_Transaksi!AR42=$D$8,Input_Transaksi!AT42,0)</f>
        <v>0</v>
      </c>
      <c r="G45" s="617">
        <f>IF(Input_Transaksi!AW42=$D$8,Input_Transaksi!AY42,0)</f>
        <v>2640000</v>
      </c>
      <c r="H45" s="617">
        <f t="shared" si="1"/>
        <v>72816000</v>
      </c>
      <c r="I45" s="61"/>
      <c r="M45" s="530"/>
    </row>
    <row r="46" spans="2:13" customFormat="1" x14ac:dyDescent="0.2">
      <c r="B46" s="65"/>
      <c r="C46" s="599">
        <f>IF(F46+G46&gt;0,Input_Transaksi!C43,"")</f>
        <v>46051</v>
      </c>
      <c r="D46" s="600" t="str">
        <f>IF(F46+G46&gt;0,Input_Transaksi!D43,"")</f>
        <v>2026.033</v>
      </c>
      <c r="E46" s="608" t="str">
        <f>IF(F46+G46&gt;0,Input_Transaksi!F43&amp;Input_Transaksi!G43 &amp;" "&amp;Input_Transaksi!H43,"")</f>
        <v xml:space="preserve">Pembayaran Belanja Barang Pemeliharaan Sistem Air Bersih CV. GUNA AHKLAK SUKSES </v>
      </c>
      <c r="F46" s="617">
        <f>IF(Input_Transaksi!AR43=$D$8,Input_Transaksi!AT43,0)</f>
        <v>0</v>
      </c>
      <c r="G46" s="617">
        <f>IF(Input_Transaksi!AW43=$D$8,Input_Transaksi!AY43,0)</f>
        <v>9702000</v>
      </c>
      <c r="H46" s="617">
        <f t="shared" si="1"/>
        <v>63114000</v>
      </c>
      <c r="I46" s="61"/>
      <c r="M46" s="530"/>
    </row>
    <row r="47" spans="2:13" customFormat="1" hidden="1" x14ac:dyDescent="0.2">
      <c r="B47" s="65"/>
      <c r="C47" s="599" t="str">
        <f>IF(F47+G47&gt;0,Input_Transaksi!C44,"")</f>
        <v/>
      </c>
      <c r="D47" s="600" t="str">
        <f>IF(F47+G47&gt;0,Input_Transaksi!D44,"")</f>
        <v/>
      </c>
      <c r="E47" s="608" t="str">
        <f>IF(F47+G47&gt;0,Input_Transaksi!F44&amp;Input_Transaksi!G44 &amp;" "&amp;Input_Transaksi!H44,"")</f>
        <v/>
      </c>
      <c r="F47" s="617">
        <f>IF(Input_Transaksi!AR44=$D$8,Input_Transaksi!AT44,0)</f>
        <v>0</v>
      </c>
      <c r="G47" s="617">
        <f>IF(Input_Transaksi!AW44=$D$8,Input_Transaksi!AY44,0)</f>
        <v>0</v>
      </c>
      <c r="H47" s="617">
        <f t="shared" si="1"/>
        <v>63114000</v>
      </c>
      <c r="I47" s="61"/>
      <c r="M47" s="530"/>
    </row>
    <row r="48" spans="2:13" customFormat="1" x14ac:dyDescent="0.2">
      <c r="B48" s="65"/>
      <c r="C48" s="599">
        <f>IF(F48+G48&gt;0,Input_Transaksi!C45,"")</f>
        <v>46051</v>
      </c>
      <c r="D48" s="600" t="str">
        <f>IF(F48+G48&gt;0,Input_Transaksi!D45,"")</f>
        <v>2026.035</v>
      </c>
      <c r="E48" s="608" t="str">
        <f>IF(F48+G48&gt;0,Input_Transaksi!F45&amp;Input_Transaksi!G45 &amp;" "&amp;Input_Transaksi!H45,"")</f>
        <v xml:space="preserve">Setor Pajak Belanja Barang Pemeliharaan Sistem Air Bersih CV. GUNA AHKLAK SUKSES </v>
      </c>
      <c r="F48" s="617">
        <f>IF(Input_Transaksi!AR45=$D$8,Input_Transaksi!AT45,0)</f>
        <v>0</v>
      </c>
      <c r="G48" s="617">
        <f>IF(Input_Transaksi!AW45=$D$8,Input_Transaksi!AY45,0)</f>
        <v>1089000</v>
      </c>
      <c r="H48" s="617">
        <f t="shared" si="1"/>
        <v>62025000</v>
      </c>
      <c r="I48" s="61"/>
      <c r="M48" s="530"/>
    </row>
    <row r="49" spans="2:13" customFormat="1" hidden="1" x14ac:dyDescent="0.2">
      <c r="B49" s="65"/>
      <c r="C49" s="599" t="str">
        <f>IF(F49+G49&gt;0,Input_Transaksi!C46,"")</f>
        <v/>
      </c>
      <c r="D49" s="600" t="str">
        <f>IF(F49+G49&gt;0,Input_Transaksi!D46,"")</f>
        <v/>
      </c>
      <c r="E49" s="608" t="str">
        <f>IF(F49+G49&gt;0,Input_Transaksi!F46&amp;Input_Transaksi!G46 &amp;" "&amp;Input_Transaksi!H46,"")</f>
        <v/>
      </c>
      <c r="F49" s="617">
        <f>IF(Input_Transaksi!AR46=$D$8,Input_Transaksi!AT46,0)</f>
        <v>0</v>
      </c>
      <c r="G49" s="617">
        <f>IF(Input_Transaksi!AW46=$D$8,Input_Transaksi!AY46,0)</f>
        <v>0</v>
      </c>
      <c r="H49" s="617">
        <f t="shared" si="1"/>
        <v>62025000</v>
      </c>
      <c r="I49" s="61"/>
      <c r="M49" s="530"/>
    </row>
    <row r="50" spans="2:13" customFormat="1" x14ac:dyDescent="0.2">
      <c r="B50" s="65"/>
      <c r="C50" s="599">
        <f>IF(F50+G50&gt;0,Input_Transaksi!C47,"")</f>
        <v>46051</v>
      </c>
      <c r="D50" s="600" t="str">
        <f>IF(F50+G50&gt;0,Input_Transaksi!D47,"")</f>
        <v>2026.037</v>
      </c>
      <c r="E50" s="608" t="str">
        <f>IF(F50+G50&gt;0,Input_Transaksi!F47&amp;Input_Transaksi!G47 &amp;" "&amp;Input_Transaksi!H47,"")</f>
        <v xml:space="preserve">Setor Pajak Belanja Barang Pemeliharaan Sistem Air Bersih CV. GUNA AHKLAK SUKSES </v>
      </c>
      <c r="F50" s="617">
        <f>IF(Input_Transaksi!AR47=$D$8,Input_Transaksi!AT47,0)</f>
        <v>0</v>
      </c>
      <c r="G50" s="617">
        <f>IF(Input_Transaksi!AW47=$D$8,Input_Transaksi!AY47,0)</f>
        <v>198000</v>
      </c>
      <c r="H50" s="617">
        <f t="shared" si="1"/>
        <v>61827000</v>
      </c>
      <c r="I50" s="61"/>
      <c r="M50" s="530"/>
    </row>
    <row r="51" spans="2:13" customFormat="1" x14ac:dyDescent="0.2">
      <c r="B51" s="65"/>
      <c r="C51" s="599">
        <f>IF(F51+G51&gt;0,Input_Transaksi!C48,"")</f>
        <v>46051</v>
      </c>
      <c r="D51" s="600" t="str">
        <f>IF(F51+G51&gt;0,Input_Transaksi!D48,"")</f>
        <v>2026.038</v>
      </c>
      <c r="E51" s="608" t="str">
        <f>IF(F51+G51&gt;0,Input_Transaksi!F48&amp;Input_Transaksi!G48 &amp;" "&amp;Input_Transaksi!H48,"")</f>
        <v>Pembayaran Belanja Barang Pengelolaan Sistem Limbah PT. ANGKASA JAYA SERVIS</v>
      </c>
      <c r="F51" s="617">
        <f>IF(Input_Transaksi!AR48=$D$8,Input_Transaksi!AT48,0)</f>
        <v>0</v>
      </c>
      <c r="G51" s="617">
        <f>IF(Input_Transaksi!AW48=$D$8,Input_Transaksi!AY48,0)</f>
        <v>19306000</v>
      </c>
      <c r="H51" s="617">
        <f t="shared" si="1"/>
        <v>42521000</v>
      </c>
      <c r="I51" s="61"/>
      <c r="M51" s="530"/>
    </row>
    <row r="52" spans="2:13" customFormat="1" hidden="1" x14ac:dyDescent="0.2">
      <c r="B52" s="65"/>
      <c r="C52" s="599" t="str">
        <f>IF(F52+G52&gt;0,Input_Transaksi!C49,"")</f>
        <v/>
      </c>
      <c r="D52" s="600" t="str">
        <f>IF(F52+G52&gt;0,Input_Transaksi!D49,"")</f>
        <v/>
      </c>
      <c r="E52" s="608" t="str">
        <f>IF(F52+G52&gt;0,Input_Transaksi!F49&amp;Input_Transaksi!G49 &amp;" "&amp;Input_Transaksi!H49,"")</f>
        <v/>
      </c>
      <c r="F52" s="617">
        <f>IF(Input_Transaksi!AR49=$D$8,Input_Transaksi!AT49,0)</f>
        <v>0</v>
      </c>
      <c r="G52" s="617">
        <f>IF(Input_Transaksi!AW49=$D$8,Input_Transaksi!AY49,0)</f>
        <v>0</v>
      </c>
      <c r="H52" s="617">
        <f t="shared" si="1"/>
        <v>42521000</v>
      </c>
      <c r="I52" s="61"/>
      <c r="M52" s="530"/>
    </row>
    <row r="53" spans="2:13" customFormat="1" x14ac:dyDescent="0.2">
      <c r="B53" s="65"/>
      <c r="C53" s="599">
        <f>IF(F53+G53&gt;0,Input_Transaksi!C50,"")</f>
        <v>46051</v>
      </c>
      <c r="D53" s="600" t="str">
        <f>IF(F53+G53&gt;0,Input_Transaksi!D50,"")</f>
        <v>2026.040</v>
      </c>
      <c r="E53" s="608" t="str">
        <f>IF(F53+G53&gt;0,Input_Transaksi!F50&amp;Input_Transaksi!G50 &amp;" "&amp;Input_Transaksi!H50,"")</f>
        <v>Setor Pajak Belanja Barang Pengelolaan Sistem Limbah PT. ANGKASA JAYA SERVIS</v>
      </c>
      <c r="F53" s="617">
        <f>IF(Input_Transaksi!AR50=$D$8,Input_Transaksi!AT50,0)</f>
        <v>0</v>
      </c>
      <c r="G53" s="617">
        <f>IF(Input_Transaksi!AW50=$D$8,Input_Transaksi!AY50,0)</f>
        <v>2167000</v>
      </c>
      <c r="H53" s="617">
        <f t="shared" si="1"/>
        <v>40354000</v>
      </c>
      <c r="I53" s="61"/>
      <c r="M53" s="530"/>
    </row>
    <row r="54" spans="2:13" hidden="1" x14ac:dyDescent="0.2">
      <c r="B54" s="63"/>
      <c r="C54" s="599" t="str">
        <f>IF(F54+G54&gt;0,Input_Transaksi!C51,"")</f>
        <v/>
      </c>
      <c r="D54" s="600" t="str">
        <f>IF(F54+G54&gt;0,Input_Transaksi!D51,"")</f>
        <v/>
      </c>
      <c r="E54" s="608" t="str">
        <f>IF(F54+G54&gt;0,Input_Transaksi!F51&amp;Input_Transaksi!G51 &amp;" "&amp;Input_Transaksi!H51,"")</f>
        <v/>
      </c>
      <c r="F54" s="617">
        <f>IF(Input_Transaksi!AR51=$D$8,Input_Transaksi!AT51,0)</f>
        <v>0</v>
      </c>
      <c r="G54" s="617">
        <f>IF(Input_Transaksi!AW51=$D$8,Input_Transaksi!AY51,0)</f>
        <v>0</v>
      </c>
      <c r="H54" s="617">
        <f t="shared" si="1"/>
        <v>40354000</v>
      </c>
      <c r="I54" s="62"/>
    </row>
    <row r="55" spans="2:13" customFormat="1" x14ac:dyDescent="0.2">
      <c r="B55" s="65"/>
      <c r="C55" s="599">
        <f>IF(F55+G55&gt;0,Input_Transaksi!C52,"")</f>
        <v>46051</v>
      </c>
      <c r="D55" s="600" t="str">
        <f>IF(F55+G55&gt;0,Input_Transaksi!D52,"")</f>
        <v>2026.042</v>
      </c>
      <c r="E55" s="608" t="str">
        <f>IF(F55+G55&gt;0,Input_Transaksi!F52&amp;Input_Transaksi!G52 &amp;" "&amp;Input_Transaksi!H52,"")</f>
        <v>Setor Pajak Belanja Barang Pengelolaan Sistem Limbah PT. ANGKASA JAYA SERVIS</v>
      </c>
      <c r="F55" s="617">
        <f>IF(Input_Transaksi!AR52=$D$8,Input_Transaksi!AT52,0)</f>
        <v>0</v>
      </c>
      <c r="G55" s="617">
        <f>IF(Input_Transaksi!AW52=$D$8,Input_Transaksi!AY52,0)</f>
        <v>394000</v>
      </c>
      <c r="H55" s="617">
        <f t="shared" si="1"/>
        <v>39960000</v>
      </c>
      <c r="I55" s="61"/>
      <c r="M55" s="530"/>
    </row>
    <row r="56" spans="2:13" customFormat="1" x14ac:dyDescent="0.2">
      <c r="B56" s="65"/>
      <c r="C56" s="599">
        <f>IF(F56+G56&gt;0,Input_Transaksi!C53,"")</f>
        <v>46051</v>
      </c>
      <c r="D56" s="600" t="str">
        <f>IF(F56+G56&gt;0,Input_Transaksi!D53,"")</f>
        <v>2026.043</v>
      </c>
      <c r="E56" s="608" t="str">
        <f>IF(F56+G56&gt;0,Input_Transaksi!F53&amp;Input_Transaksi!G53 &amp;" "&amp;Input_Transaksi!H53,"")</f>
        <v xml:space="preserve">Pembayaran Belanja Barang Perbaikan Sofa Disabilitas CV. GUNA AHKLAK SUKSES </v>
      </c>
      <c r="F56" s="617">
        <f>IF(Input_Transaksi!AR53=$D$8,Input_Transaksi!AT53,0)</f>
        <v>0</v>
      </c>
      <c r="G56" s="617">
        <f>IF(Input_Transaksi!AW53=$D$8,Input_Transaksi!AY53,0)</f>
        <v>31360000</v>
      </c>
      <c r="H56" s="617">
        <f t="shared" si="1"/>
        <v>8600000</v>
      </c>
      <c r="I56" s="61"/>
      <c r="M56" s="530"/>
    </row>
    <row r="57" spans="2:13" customFormat="1" hidden="1" x14ac:dyDescent="0.2">
      <c r="B57" s="65"/>
      <c r="C57" s="599" t="str">
        <f>IF(F57+G57&gt;0,Input_Transaksi!C54,"")</f>
        <v/>
      </c>
      <c r="D57" s="600" t="str">
        <f>IF(F57+G57&gt;0,Input_Transaksi!D54,"")</f>
        <v/>
      </c>
      <c r="E57" s="608" t="str">
        <f>IF(F57+G57&gt;0,Input_Transaksi!F54&amp;Input_Transaksi!G54 &amp;" "&amp;Input_Transaksi!H54,"")</f>
        <v/>
      </c>
      <c r="F57" s="617">
        <f>IF(Input_Transaksi!AR54=$D$8,Input_Transaksi!AT54,0)</f>
        <v>0</v>
      </c>
      <c r="G57" s="617">
        <f>IF(Input_Transaksi!AW54=$D$8,Input_Transaksi!AY54,0)</f>
        <v>0</v>
      </c>
      <c r="H57" s="617">
        <f t="shared" si="1"/>
        <v>8600000</v>
      </c>
      <c r="I57" s="61"/>
      <c r="M57" s="530"/>
    </row>
    <row r="58" spans="2:13" customFormat="1" x14ac:dyDescent="0.2">
      <c r="B58" s="65"/>
      <c r="C58" s="599">
        <f>IF(F58+G58&gt;0,Input_Transaksi!C55,"")</f>
        <v>46051</v>
      </c>
      <c r="D58" s="600" t="str">
        <f>IF(F58+G58&gt;0,Input_Transaksi!D55,"")</f>
        <v>2026.045</v>
      </c>
      <c r="E58" s="608" t="str">
        <f>IF(F58+G58&gt;0,Input_Transaksi!F55&amp;Input_Transaksi!G55 &amp;" "&amp;Input_Transaksi!H55,"")</f>
        <v xml:space="preserve">Setor Pajak Belanja Barang Perbaikan Sofa Disabilitas CV. GUNA AHKLAK SUKSES </v>
      </c>
      <c r="F58" s="617">
        <f>IF(Input_Transaksi!AR55=$D$8,Input_Transaksi!AT55,0)</f>
        <v>0</v>
      </c>
      <c r="G58" s="617">
        <f>IF(Input_Transaksi!AW55=$D$8,Input_Transaksi!AY55,0)</f>
        <v>640000</v>
      </c>
      <c r="H58" s="617">
        <f t="shared" si="1"/>
        <v>7960000</v>
      </c>
      <c r="I58" s="61"/>
      <c r="M58" s="530"/>
    </row>
    <row r="59" spans="2:13" customFormat="1" hidden="1" x14ac:dyDescent="0.2">
      <c r="B59" s="65"/>
      <c r="C59" s="599" t="str">
        <f>IF(F59+G59&gt;0,Input_Transaksi!C56,"")</f>
        <v/>
      </c>
      <c r="D59" s="600" t="str">
        <f>IF(F59+G59&gt;0,Input_Transaksi!D56,"")</f>
        <v/>
      </c>
      <c r="E59" s="608" t="str">
        <f>IF(F59+G59&gt;0,Input_Transaksi!F56&amp;Input_Transaksi!G56 &amp;" "&amp;Input_Transaksi!H56,"")</f>
        <v/>
      </c>
      <c r="F59" s="617">
        <f>IF(Input_Transaksi!AR56=$D$8,Input_Transaksi!AT56,0)</f>
        <v>0</v>
      </c>
      <c r="G59" s="617">
        <f>IF(Input_Transaksi!AW56=$D$8,Input_Transaksi!AY56,0)</f>
        <v>0</v>
      </c>
      <c r="H59" s="617">
        <f t="shared" si="1"/>
        <v>7960000</v>
      </c>
      <c r="I59" s="61"/>
      <c r="M59" s="530"/>
    </row>
    <row r="60" spans="2:13" customFormat="1" x14ac:dyDescent="0.2">
      <c r="B60" s="65"/>
      <c r="C60" s="599">
        <f>IF(F60+G60&gt;0,Input_Transaksi!C57,"")</f>
        <v>46051</v>
      </c>
      <c r="D60" s="600" t="str">
        <f>IF(F60+G60&gt;0,Input_Transaksi!D57,"")</f>
        <v>2026.047</v>
      </c>
      <c r="E60" s="608" t="str">
        <f>IF(F60+G60&gt;0,Input_Transaksi!F57&amp;Input_Transaksi!G57 &amp;" "&amp;Input_Transaksi!H57,"")</f>
        <v xml:space="preserve">Setor Pajak Belanja Barang Perbaikan Sofa Disabilitas CV. GUNA AHKLAK SUKSES </v>
      </c>
      <c r="F60" s="617">
        <f>IF(Input_Transaksi!AR57=$D$8,Input_Transaksi!AT57,0)</f>
        <v>0</v>
      </c>
      <c r="G60" s="617">
        <f>IF(Input_Transaksi!AW57=$D$8,Input_Transaksi!AY57,0)</f>
        <v>3520000</v>
      </c>
      <c r="H60" s="617">
        <f t="shared" si="1"/>
        <v>4440000</v>
      </c>
      <c r="I60" s="61"/>
      <c r="M60" s="530"/>
    </row>
    <row r="61" spans="2:13" customFormat="1" x14ac:dyDescent="0.2">
      <c r="B61" s="65"/>
      <c r="C61" s="599">
        <f>IF(F61+G61&gt;0,Input_Transaksi!C58,"")</f>
        <v>46051</v>
      </c>
      <c r="D61" s="600" t="str">
        <f>IF(F61+G61&gt;0,Input_Transaksi!D58,"")</f>
        <v>2026.048</v>
      </c>
      <c r="E61" s="608" t="str">
        <f>IF(F61+G61&gt;0,Input_Transaksi!F58&amp;Input_Transaksi!G58 &amp;" "&amp;Input_Transaksi!H58,"")</f>
        <v>Pembayaran Belanja Barang Perbaikan Conveyor CheckIn PT. ANGKASA JAYA SERVIS</v>
      </c>
      <c r="F61" s="617">
        <f>IF(Input_Transaksi!AR58=$D$8,Input_Transaksi!AT58,0)</f>
        <v>0</v>
      </c>
      <c r="G61" s="617">
        <f>IF(Input_Transaksi!AW58=$D$8,Input_Transaksi!AY58,0)</f>
        <v>3920000</v>
      </c>
      <c r="H61" s="617">
        <f t="shared" si="1"/>
        <v>520000</v>
      </c>
      <c r="I61" s="61"/>
      <c r="M61" s="530"/>
    </row>
    <row r="62" spans="2:13" customFormat="1" hidden="1" x14ac:dyDescent="0.2">
      <c r="B62" s="65"/>
      <c r="C62" s="599" t="str">
        <f>IF(F62+G62&gt;0,Input_Transaksi!C59,"")</f>
        <v/>
      </c>
      <c r="D62" s="600" t="str">
        <f>IF(F62+G62&gt;0,Input_Transaksi!D59,"")</f>
        <v/>
      </c>
      <c r="E62" s="608" t="str">
        <f>IF(F62+G62&gt;0,Input_Transaksi!F59&amp;Input_Transaksi!G59 &amp;" "&amp;Input_Transaksi!H59,"")</f>
        <v/>
      </c>
      <c r="F62" s="617">
        <f>IF(Input_Transaksi!AR59=$D$8,Input_Transaksi!AT59,0)</f>
        <v>0</v>
      </c>
      <c r="G62" s="617">
        <f>IF(Input_Transaksi!AW59=$D$8,Input_Transaksi!AY59,0)</f>
        <v>0</v>
      </c>
      <c r="H62" s="617">
        <f t="shared" si="1"/>
        <v>520000</v>
      </c>
      <c r="I62" s="61"/>
      <c r="M62" s="530"/>
    </row>
    <row r="63" spans="2:13" customFormat="1" x14ac:dyDescent="0.2">
      <c r="B63" s="65"/>
      <c r="C63" s="599">
        <f>IF(F63+G63&gt;0,Input_Transaksi!C60,"")</f>
        <v>46051</v>
      </c>
      <c r="D63" s="600" t="str">
        <f>IF(F63+G63&gt;0,Input_Transaksi!D60,"")</f>
        <v>2026.050</v>
      </c>
      <c r="E63" s="608" t="str">
        <f>IF(F63+G63&gt;0,Input_Transaksi!F60&amp;Input_Transaksi!G60 &amp;" "&amp;Input_Transaksi!H60,"")</f>
        <v>Setor Pajak Belanja Barang Perbaikan Conveyor CheckIn PT. ANGKASA JAYA SERVIS</v>
      </c>
      <c r="F63" s="617">
        <f>IF(Input_Transaksi!AR60=$D$8,Input_Transaksi!AT60,0)</f>
        <v>0</v>
      </c>
      <c r="G63" s="617">
        <f>IF(Input_Transaksi!AW60=$D$8,Input_Transaksi!AY60,0)</f>
        <v>440000</v>
      </c>
      <c r="H63" s="617">
        <f t="shared" si="1"/>
        <v>80000</v>
      </c>
      <c r="I63" s="61"/>
      <c r="M63" s="530"/>
    </row>
    <row r="64" spans="2:13" customFormat="1" hidden="1" x14ac:dyDescent="0.2">
      <c r="B64" s="65"/>
      <c r="C64" s="599" t="str">
        <f>IF(F64+G64&gt;0,Input_Transaksi!C61,"")</f>
        <v/>
      </c>
      <c r="D64" s="600" t="str">
        <f>IF(F64+G64&gt;0,Input_Transaksi!D61,"")</f>
        <v/>
      </c>
      <c r="E64" s="608" t="str">
        <f>IF(F64+G64&gt;0,Input_Transaksi!F61&amp;Input_Transaksi!G61 &amp;" "&amp;Input_Transaksi!H61,"")</f>
        <v/>
      </c>
      <c r="F64" s="617">
        <f>IF(Input_Transaksi!AR61=$D$8,Input_Transaksi!AT61,0)</f>
        <v>0</v>
      </c>
      <c r="G64" s="617">
        <f>IF(Input_Transaksi!AW61=$D$8,Input_Transaksi!AY61,0)</f>
        <v>0</v>
      </c>
      <c r="H64" s="617">
        <f t="shared" si="1"/>
        <v>80000</v>
      </c>
      <c r="I64" s="61"/>
      <c r="M64" s="530"/>
    </row>
    <row r="65" spans="2:13" customFormat="1" x14ac:dyDescent="0.2">
      <c r="B65" s="65"/>
      <c r="C65" s="599">
        <f>IF(F65+G65&gt;0,Input_Transaksi!C62,"")</f>
        <v>46051</v>
      </c>
      <c r="D65" s="600" t="str">
        <f>IF(F65+G65&gt;0,Input_Transaksi!D62,"")</f>
        <v>2026.052</v>
      </c>
      <c r="E65" s="608" t="str">
        <f>IF(F65+G65&gt;0,Input_Transaksi!F62&amp;Input_Transaksi!G62 &amp;" "&amp;Input_Transaksi!H62,"")</f>
        <v>Setor Pajak Belanja Barang Perbaikan Conveyor CheckIn PT. ANGKASA JAYA SERVIS</v>
      </c>
      <c r="F65" s="617">
        <f>IF(Input_Transaksi!AR62=$D$8,Input_Transaksi!AT62,0)</f>
        <v>0</v>
      </c>
      <c r="G65" s="617">
        <f>IF(Input_Transaksi!AW62=$D$8,Input_Transaksi!AY62,0)</f>
        <v>80000</v>
      </c>
      <c r="H65" s="617">
        <f t="shared" si="1"/>
        <v>0</v>
      </c>
      <c r="I65" s="61"/>
      <c r="M65" s="530"/>
    </row>
    <row r="66" spans="2:13" customFormat="1" x14ac:dyDescent="0.2">
      <c r="B66" s="65"/>
      <c r="C66" s="507"/>
      <c r="D66" s="427"/>
      <c r="E66" s="1259"/>
      <c r="F66" s="620"/>
      <c r="G66" s="620"/>
      <c r="H66" s="1260"/>
      <c r="I66" s="61"/>
      <c r="M66" s="530"/>
    </row>
    <row r="67" spans="2:13" customFormat="1" ht="10.5" x14ac:dyDescent="0.2">
      <c r="B67" s="56"/>
      <c r="C67" s="11"/>
      <c r="D67" s="11"/>
      <c r="E67" s="12" t="s">
        <v>3</v>
      </c>
      <c r="F67" s="618">
        <f>SUBTOTAL(9,F13:F66)</f>
        <v>552170913.82999992</v>
      </c>
      <c r="G67" s="618">
        <f>SUBTOTAL(9,G13:G66)</f>
        <v>552170913.82999992</v>
      </c>
      <c r="H67" s="619">
        <f>H65</f>
        <v>0</v>
      </c>
      <c r="I67" s="620"/>
      <c r="L67" s="429"/>
      <c r="M67" s="530"/>
    </row>
    <row r="68" spans="2:13" customFormat="1" ht="10.5" x14ac:dyDescent="0.2">
      <c r="B68" s="69"/>
      <c r="C68" s="138"/>
      <c r="D68" s="58"/>
      <c r="E68" s="58"/>
      <c r="F68" s="58"/>
      <c r="G68" s="58"/>
      <c r="H68" s="1261"/>
      <c r="I68" s="1258"/>
      <c r="M68" s="530"/>
    </row>
    <row r="69" spans="2:13" customFormat="1" x14ac:dyDescent="0.2">
      <c r="B69" s="1"/>
      <c r="C69" s="1"/>
      <c r="D69" s="1"/>
      <c r="E69" s="1"/>
      <c r="F69" s="1"/>
      <c r="G69" s="1"/>
      <c r="H69" s="1"/>
      <c r="I69" s="1257"/>
      <c r="M69" s="530"/>
    </row>
    <row r="70" spans="2:13" customFormat="1" ht="21" customHeight="1" x14ac:dyDescent="0.2">
      <c r="B70" s="1"/>
      <c r="C70" s="1148" t="s">
        <v>725</v>
      </c>
      <c r="D70" s="1148"/>
      <c r="E70" s="1148"/>
      <c r="F70" s="1148"/>
      <c r="G70" s="1148"/>
      <c r="H70" s="1148"/>
      <c r="I70" s="1257"/>
      <c r="M70" s="530"/>
    </row>
    <row r="71" spans="2:13" customFormat="1" ht="10" customHeight="1" x14ac:dyDescent="0.2">
      <c r="B71" s="1"/>
      <c r="C71" s="1"/>
      <c r="D71" s="1148"/>
      <c r="E71" s="1148"/>
      <c r="F71" s="1148"/>
      <c r="G71" s="1148"/>
      <c r="H71" s="1148"/>
      <c r="I71" s="1148"/>
      <c r="M71" s="530"/>
    </row>
    <row r="72" spans="2:13" customFormat="1" x14ac:dyDescent="0.2">
      <c r="B72" s="1"/>
      <c r="C72" s="1"/>
      <c r="D72" s="1" t="s">
        <v>178</v>
      </c>
      <c r="E72" s="1"/>
      <c r="F72" s="1" t="s">
        <v>724</v>
      </c>
      <c r="G72" s="1"/>
      <c r="H72" s="1"/>
      <c r="I72" s="5"/>
      <c r="M72" s="530"/>
    </row>
    <row r="73" spans="2:13" customFormat="1" x14ac:dyDescent="0.2">
      <c r="B73" s="1"/>
      <c r="C73" s="1"/>
      <c r="D73" s="1" t="s">
        <v>451</v>
      </c>
      <c r="E73" s="1"/>
      <c r="F73" s="1" t="s">
        <v>573</v>
      </c>
      <c r="G73" s="1"/>
      <c r="H73" s="1"/>
      <c r="I73" s="1"/>
      <c r="M73" s="530"/>
    </row>
    <row r="74" spans="2:13" customFormat="1" x14ac:dyDescent="0.2">
      <c r="B74" s="1"/>
      <c r="C74" s="1"/>
      <c r="D74" s="1"/>
      <c r="E74" s="1"/>
      <c r="F74" s="1"/>
      <c r="G74" s="1"/>
      <c r="H74" s="1"/>
      <c r="I74" s="1"/>
      <c r="M74" s="530"/>
    </row>
    <row r="75" spans="2:13" customFormat="1" x14ac:dyDescent="0.2">
      <c r="B75" s="1"/>
      <c r="C75" s="1"/>
      <c r="D75" s="1"/>
      <c r="E75" s="1"/>
      <c r="F75" s="1"/>
      <c r="G75" s="1"/>
      <c r="H75" s="1"/>
      <c r="I75" s="1"/>
      <c r="M75" s="530"/>
    </row>
    <row r="76" spans="2:13" customFormat="1" x14ac:dyDescent="0.2">
      <c r="B76" s="1"/>
      <c r="C76" s="1"/>
      <c r="D76" s="1"/>
      <c r="E76" s="1"/>
      <c r="F76" s="1"/>
      <c r="G76" s="1"/>
      <c r="H76" s="1"/>
      <c r="I76" s="1"/>
      <c r="M76" s="530"/>
    </row>
    <row r="77" spans="2:13" customFormat="1" ht="10.5" x14ac:dyDescent="0.25">
      <c r="B77" s="1"/>
      <c r="C77" s="1"/>
      <c r="D77" s="597" t="s">
        <v>574</v>
      </c>
      <c r="E77" s="1"/>
      <c r="F77" s="612" t="s">
        <v>570</v>
      </c>
      <c r="G77" s="1"/>
      <c r="H77" s="1"/>
      <c r="I77" s="1"/>
      <c r="M77" s="530"/>
    </row>
    <row r="78" spans="2:13" customFormat="1" x14ac:dyDescent="0.2">
      <c r="B78" s="1"/>
      <c r="C78" s="1"/>
      <c r="D78" s="1" t="s">
        <v>575</v>
      </c>
      <c r="E78" s="1"/>
      <c r="F78" s="613" t="s">
        <v>571</v>
      </c>
      <c r="G78" s="1"/>
      <c r="H78" s="1"/>
      <c r="I78" s="1"/>
      <c r="M78" s="530"/>
    </row>
    <row r="79" spans="2:13" customFormat="1" ht="10.5" x14ac:dyDescent="0.25">
      <c r="B79" s="1"/>
      <c r="C79" s="1"/>
      <c r="D79" s="1"/>
      <c r="E79" s="597"/>
      <c r="F79" s="1"/>
      <c r="G79" s="612"/>
      <c r="H79" s="1"/>
      <c r="I79" s="1"/>
      <c r="M79" s="530"/>
    </row>
    <row r="80" spans="2:13" customFormat="1" x14ac:dyDescent="0.2">
      <c r="B80" s="1"/>
      <c r="C80" s="1"/>
      <c r="D80" s="1"/>
      <c r="E80" s="1"/>
      <c r="F80" s="1"/>
      <c r="G80" s="613"/>
      <c r="H80" s="1"/>
      <c r="I80" s="1"/>
      <c r="M80" s="530"/>
    </row>
    <row r="81" spans="2:13" customFormat="1" hidden="1" x14ac:dyDescent="0.2">
      <c r="B81" s="65"/>
      <c r="C81" s="599" t="str">
        <f>IF(F81+G81&gt;0,Input_Transaksi!C78,"")</f>
        <v/>
      </c>
      <c r="D81" s="600" t="str">
        <f>IF(F81+G81&gt;0,Input_Transaksi!D78,"")</f>
        <v/>
      </c>
      <c r="E81" s="608" t="str">
        <f>IF(F81+G81&gt;0,Input_Transaksi!F78&amp;Input_Transaksi!G78 &amp;" "&amp;Input_Transaksi!H78,"")</f>
        <v/>
      </c>
      <c r="F81" s="617">
        <f>IF(Input_Transaksi!AR78=$D$8,Input_Transaksi!AT78,0)</f>
        <v>0</v>
      </c>
      <c r="G81" s="617">
        <f>IF(Input_Transaksi!AW78=$D$8,Input_Transaksi!AY78,0)</f>
        <v>0</v>
      </c>
      <c r="H81" s="617">
        <f t="shared" ref="H81:H142" si="2">H80+F81-G81</f>
        <v>0</v>
      </c>
      <c r="I81" s="61"/>
      <c r="M81" s="530"/>
    </row>
    <row r="82" spans="2:13" customFormat="1" hidden="1" x14ac:dyDescent="0.2">
      <c r="B82" s="65"/>
      <c r="C82" s="599" t="str">
        <f>IF(F82+G82&gt;0,Input_Transaksi!C79,"")</f>
        <v/>
      </c>
      <c r="D82" s="600" t="str">
        <f>IF(F82+G82&gt;0,Input_Transaksi!D79,"")</f>
        <v/>
      </c>
      <c r="E82" s="608" t="str">
        <f>IF(F82+G82&gt;0,Input_Transaksi!F79&amp;Input_Transaksi!G79 &amp;" "&amp;Input_Transaksi!H79,"")</f>
        <v/>
      </c>
      <c r="F82" s="617">
        <f>IF(Input_Transaksi!AR79=$D$8,Input_Transaksi!AT79,0)</f>
        <v>0</v>
      </c>
      <c r="G82" s="617">
        <f>IF(Input_Transaksi!AW79=$D$8,Input_Transaksi!AY79,0)</f>
        <v>0</v>
      </c>
      <c r="H82" s="617">
        <f t="shared" si="2"/>
        <v>0</v>
      </c>
      <c r="I82" s="61"/>
      <c r="M82" s="530"/>
    </row>
    <row r="83" spans="2:13" customFormat="1" hidden="1" x14ac:dyDescent="0.2">
      <c r="B83" s="65"/>
      <c r="C83" s="599" t="str">
        <f>IF(F83+G83&gt;0,Input_Transaksi!C80,"")</f>
        <v/>
      </c>
      <c r="D83" s="600" t="str">
        <f>IF(F83+G83&gt;0,Input_Transaksi!D80,"")</f>
        <v/>
      </c>
      <c r="E83" s="608" t="str">
        <f>IF(F83+G83&gt;0,Input_Transaksi!F80&amp;Input_Transaksi!G80 &amp;" "&amp;Input_Transaksi!H80,"")</f>
        <v/>
      </c>
      <c r="F83" s="617">
        <f>IF(Input_Transaksi!AR80=$D$8,Input_Transaksi!AT80,0)</f>
        <v>0</v>
      </c>
      <c r="G83" s="617">
        <f>IF(Input_Transaksi!AW80=$D$8,Input_Transaksi!AY80,0)</f>
        <v>0</v>
      </c>
      <c r="H83" s="617">
        <f t="shared" si="2"/>
        <v>0</v>
      </c>
      <c r="I83" s="61"/>
      <c r="M83" s="530"/>
    </row>
    <row r="84" spans="2:13" customFormat="1" hidden="1" x14ac:dyDescent="0.2">
      <c r="B84" s="65"/>
      <c r="C84" s="599" t="str">
        <f>IF(F84+G84&gt;0,Input_Transaksi!C81,"")</f>
        <v/>
      </c>
      <c r="D84" s="600" t="str">
        <f>IF(F84+G84&gt;0,Input_Transaksi!D81,"")</f>
        <v/>
      </c>
      <c r="E84" s="608" t="str">
        <f>IF(F84+G84&gt;0,Input_Transaksi!F81&amp;Input_Transaksi!G81 &amp;" "&amp;Input_Transaksi!H81,"")</f>
        <v/>
      </c>
      <c r="F84" s="617">
        <f>IF(Input_Transaksi!AR81=$D$8,Input_Transaksi!AT81,0)</f>
        <v>0</v>
      </c>
      <c r="G84" s="617">
        <f>IF(Input_Transaksi!AW81=$D$8,Input_Transaksi!AY81,0)</f>
        <v>0</v>
      </c>
      <c r="H84" s="617">
        <f t="shared" si="2"/>
        <v>0</v>
      </c>
      <c r="I84" s="61"/>
      <c r="M84" s="530"/>
    </row>
    <row r="85" spans="2:13" customFormat="1" hidden="1" x14ac:dyDescent="0.2">
      <c r="B85" s="65"/>
      <c r="C85" s="599" t="str">
        <f>IF(F85+G85&gt;0,Input_Transaksi!C82,"")</f>
        <v/>
      </c>
      <c r="D85" s="600" t="str">
        <f>IF(F85+G85&gt;0,Input_Transaksi!D82,"")</f>
        <v/>
      </c>
      <c r="E85" s="608" t="str">
        <f>IF(F85+G85&gt;0,Input_Transaksi!F82&amp;Input_Transaksi!G82 &amp;" "&amp;Input_Transaksi!H82,"")</f>
        <v/>
      </c>
      <c r="F85" s="617">
        <f>IF(Input_Transaksi!AR82=$D$8,Input_Transaksi!AT82,0)</f>
        <v>0</v>
      </c>
      <c r="G85" s="617">
        <f>IF(Input_Transaksi!AW82=$D$8,Input_Transaksi!AY82,0)</f>
        <v>0</v>
      </c>
      <c r="H85" s="617">
        <f t="shared" si="2"/>
        <v>0</v>
      </c>
      <c r="I85" s="61"/>
      <c r="M85" s="530"/>
    </row>
    <row r="86" spans="2:13" hidden="1" x14ac:dyDescent="0.2">
      <c r="B86" s="63"/>
      <c r="C86" s="599" t="str">
        <f>IF(F86+G86&gt;0,Input_Transaksi!C83,"")</f>
        <v/>
      </c>
      <c r="D86" s="600" t="str">
        <f>IF(F86+G86&gt;0,Input_Transaksi!D83,"")</f>
        <v/>
      </c>
      <c r="E86" s="608" t="str">
        <f>IF(F86+G86&gt;0,Input_Transaksi!F83&amp;Input_Transaksi!G83 &amp;" "&amp;Input_Transaksi!H83,"")</f>
        <v/>
      </c>
      <c r="F86" s="617">
        <f>IF(Input_Transaksi!AR83=$D$8,Input_Transaksi!AT83,0)</f>
        <v>0</v>
      </c>
      <c r="G86" s="617">
        <f>IF(Input_Transaksi!AW83=$D$8,Input_Transaksi!AY83,0)</f>
        <v>0</v>
      </c>
      <c r="H86" s="617">
        <f t="shared" si="2"/>
        <v>0</v>
      </c>
      <c r="I86" s="62"/>
    </row>
    <row r="87" spans="2:13" customFormat="1" hidden="1" x14ac:dyDescent="0.2">
      <c r="B87" s="65"/>
      <c r="C87" s="599" t="str">
        <f>IF(F87+G87&gt;0,Input_Transaksi!C84,"")</f>
        <v/>
      </c>
      <c r="D87" s="600" t="str">
        <f>IF(F87+G87&gt;0,Input_Transaksi!D84,"")</f>
        <v/>
      </c>
      <c r="E87" s="608" t="str">
        <f>IF(F87+G87&gt;0,Input_Transaksi!F84&amp;Input_Transaksi!G84 &amp;" "&amp;Input_Transaksi!H84,"")</f>
        <v/>
      </c>
      <c r="F87" s="617">
        <f>IF(Input_Transaksi!AR84=$D$8,Input_Transaksi!AT84,0)</f>
        <v>0</v>
      </c>
      <c r="G87" s="617">
        <f>IF(Input_Transaksi!AW84=$D$8,Input_Transaksi!AY84,0)</f>
        <v>0</v>
      </c>
      <c r="H87" s="617">
        <f t="shared" si="2"/>
        <v>0</v>
      </c>
      <c r="I87" s="61"/>
      <c r="M87" s="530"/>
    </row>
    <row r="88" spans="2:13" hidden="1" x14ac:dyDescent="0.2">
      <c r="B88" s="63"/>
      <c r="C88" s="599" t="str">
        <f>IF(F88+G88&gt;0,Input_Transaksi!C85,"")</f>
        <v/>
      </c>
      <c r="D88" s="600" t="str">
        <f>IF(F88+G88&gt;0,Input_Transaksi!D85,"")</f>
        <v/>
      </c>
      <c r="E88" s="608" t="str">
        <f>IF(F88+G88&gt;0,Input_Transaksi!F85&amp;Input_Transaksi!G85 &amp;" "&amp;Input_Transaksi!H85,"")</f>
        <v/>
      </c>
      <c r="F88" s="617">
        <f>IF(Input_Transaksi!AR85=$D$8,Input_Transaksi!AT85,0)</f>
        <v>0</v>
      </c>
      <c r="G88" s="617">
        <f>IF(Input_Transaksi!AW85=$D$8,Input_Transaksi!AY85,0)</f>
        <v>0</v>
      </c>
      <c r="H88" s="617">
        <f t="shared" si="2"/>
        <v>0</v>
      </c>
      <c r="I88" s="62"/>
    </row>
    <row r="89" spans="2:13" customFormat="1" hidden="1" x14ac:dyDescent="0.2">
      <c r="B89" s="65"/>
      <c r="C89" s="599" t="str">
        <f>IF(F89+G89&gt;0,Input_Transaksi!C86,"")</f>
        <v/>
      </c>
      <c r="D89" s="600" t="str">
        <f>IF(F89+G89&gt;0,Input_Transaksi!D86,"")</f>
        <v/>
      </c>
      <c r="E89" s="608" t="str">
        <f>IF(F89+G89&gt;0,Input_Transaksi!F86&amp;Input_Transaksi!G86 &amp;" "&amp;Input_Transaksi!H86,"")</f>
        <v/>
      </c>
      <c r="F89" s="617">
        <f>IF(Input_Transaksi!AR86=$D$8,Input_Transaksi!AT86,0)</f>
        <v>0</v>
      </c>
      <c r="G89" s="617">
        <f>IF(Input_Transaksi!AW86=$D$8,Input_Transaksi!AY86,0)</f>
        <v>0</v>
      </c>
      <c r="H89" s="617">
        <f t="shared" si="2"/>
        <v>0</v>
      </c>
      <c r="I89" s="61"/>
      <c r="M89" s="530"/>
    </row>
    <row r="90" spans="2:13" customFormat="1" hidden="1" x14ac:dyDescent="0.2">
      <c r="B90" s="65"/>
      <c r="C90" s="599" t="str">
        <f>IF(F90+G90&gt;0,Input_Transaksi!C87,"")</f>
        <v/>
      </c>
      <c r="D90" s="600" t="str">
        <f>IF(F90+G90&gt;0,Input_Transaksi!D87,"")</f>
        <v/>
      </c>
      <c r="E90" s="608" t="str">
        <f>IF(F90+G90&gt;0,Input_Transaksi!F87&amp;Input_Transaksi!G87 &amp;" "&amp;Input_Transaksi!H87,"")</f>
        <v/>
      </c>
      <c r="F90" s="617">
        <f>IF(Input_Transaksi!AR87=$D$8,Input_Transaksi!AT87,0)</f>
        <v>0</v>
      </c>
      <c r="G90" s="617">
        <f>IF(Input_Transaksi!AW87=$D$8,Input_Transaksi!AY87,0)</f>
        <v>0</v>
      </c>
      <c r="H90" s="617">
        <f t="shared" si="2"/>
        <v>0</v>
      </c>
      <c r="I90" s="61"/>
      <c r="M90" s="530"/>
    </row>
    <row r="91" spans="2:13" customFormat="1" hidden="1" x14ac:dyDescent="0.2">
      <c r="B91" s="65"/>
      <c r="C91" s="599" t="str">
        <f>IF(F91+G91&gt;0,Input_Transaksi!C88,"")</f>
        <v/>
      </c>
      <c r="D91" s="600" t="str">
        <f>IF(F91+G91&gt;0,Input_Transaksi!D88,"")</f>
        <v/>
      </c>
      <c r="E91" s="608" t="str">
        <f>IF(F91+G91&gt;0,Input_Transaksi!F88&amp;Input_Transaksi!G88 &amp;" "&amp;Input_Transaksi!H88,"")</f>
        <v/>
      </c>
      <c r="F91" s="617">
        <f>IF(Input_Transaksi!AR88=$D$8,Input_Transaksi!AT88,0)</f>
        <v>0</v>
      </c>
      <c r="G91" s="617">
        <f>IF(Input_Transaksi!AW88=$D$8,Input_Transaksi!AY88,0)</f>
        <v>0</v>
      </c>
      <c r="H91" s="617">
        <f t="shared" si="2"/>
        <v>0</v>
      </c>
      <c r="I91" s="61"/>
      <c r="M91" s="530"/>
    </row>
    <row r="92" spans="2:13" customFormat="1" hidden="1" x14ac:dyDescent="0.2">
      <c r="B92" s="65"/>
      <c r="C92" s="599" t="str">
        <f>IF(F92+G92&gt;0,Input_Transaksi!C89,"")</f>
        <v/>
      </c>
      <c r="D92" s="600" t="str">
        <f>IF(F92+G92&gt;0,Input_Transaksi!D89,"")</f>
        <v/>
      </c>
      <c r="E92" s="608" t="str">
        <f>IF(F92+G92&gt;0,Input_Transaksi!F89&amp;Input_Transaksi!G89 &amp;" "&amp;Input_Transaksi!H89,"")</f>
        <v/>
      </c>
      <c r="F92" s="617">
        <f>IF(Input_Transaksi!AR89=$D$8,Input_Transaksi!AT89,0)</f>
        <v>0</v>
      </c>
      <c r="G92" s="617">
        <f>IF(Input_Transaksi!AW89=$D$8,Input_Transaksi!AY89,0)</f>
        <v>0</v>
      </c>
      <c r="H92" s="617">
        <f t="shared" si="2"/>
        <v>0</v>
      </c>
      <c r="I92" s="61"/>
      <c r="M92" s="530"/>
    </row>
    <row r="93" spans="2:13" customFormat="1" hidden="1" x14ac:dyDescent="0.2">
      <c r="B93" s="65"/>
      <c r="C93" s="599" t="str">
        <f>IF(F93+G93&gt;0,Input_Transaksi!C90,"")</f>
        <v/>
      </c>
      <c r="D93" s="600" t="str">
        <f>IF(F93+G93&gt;0,Input_Transaksi!D90,"")</f>
        <v/>
      </c>
      <c r="E93" s="608" t="str">
        <f>IF(F93+G93&gt;0,Input_Transaksi!F90&amp;Input_Transaksi!G90 &amp;" "&amp;Input_Transaksi!H90,"")</f>
        <v/>
      </c>
      <c r="F93" s="617">
        <f>IF(Input_Transaksi!AR90=$D$8,Input_Transaksi!AT90,0)</f>
        <v>0</v>
      </c>
      <c r="G93" s="617">
        <f>IF(Input_Transaksi!AW90=$D$8,Input_Transaksi!AY90,0)</f>
        <v>0</v>
      </c>
      <c r="H93" s="617">
        <f t="shared" si="2"/>
        <v>0</v>
      </c>
      <c r="I93" s="61"/>
      <c r="M93" s="530"/>
    </row>
    <row r="94" spans="2:13" customFormat="1" hidden="1" x14ac:dyDescent="0.2">
      <c r="B94" s="65"/>
      <c r="C94" s="599" t="str">
        <f>IF(F94+G94&gt;0,Input_Transaksi!C91,"")</f>
        <v/>
      </c>
      <c r="D94" s="600" t="str">
        <f>IF(F94+G94&gt;0,Input_Transaksi!D91,"")</f>
        <v/>
      </c>
      <c r="E94" s="608" t="str">
        <f>IF(F94+G94&gt;0,Input_Transaksi!F91&amp;Input_Transaksi!G91 &amp;" "&amp;Input_Transaksi!H91,"")</f>
        <v/>
      </c>
      <c r="F94" s="617">
        <f>IF(Input_Transaksi!AR91=$D$8,Input_Transaksi!AT91,0)</f>
        <v>0</v>
      </c>
      <c r="G94" s="617">
        <f>IF(Input_Transaksi!AW91=$D$8,Input_Transaksi!AY91,0)</f>
        <v>0</v>
      </c>
      <c r="H94" s="617">
        <f t="shared" si="2"/>
        <v>0</v>
      </c>
      <c r="I94" s="61"/>
      <c r="M94" s="530"/>
    </row>
    <row r="95" spans="2:13" customFormat="1" hidden="1" x14ac:dyDescent="0.2">
      <c r="B95" s="65"/>
      <c r="C95" s="599" t="str">
        <f>IF(F95+G95&gt;0,Input_Transaksi!C92,"")</f>
        <v/>
      </c>
      <c r="D95" s="600" t="str">
        <f>IF(F95+G95&gt;0,Input_Transaksi!D92,"")</f>
        <v/>
      </c>
      <c r="E95" s="608" t="str">
        <f>IF(F95+G95&gt;0,Input_Transaksi!F92&amp;Input_Transaksi!G92 &amp;" "&amp;Input_Transaksi!H92,"")</f>
        <v/>
      </c>
      <c r="F95" s="617">
        <f>IF(Input_Transaksi!AR92=$D$8,Input_Transaksi!AT92,0)</f>
        <v>0</v>
      </c>
      <c r="G95" s="617">
        <f>IF(Input_Transaksi!AW92=$D$8,Input_Transaksi!AY92,0)</f>
        <v>0</v>
      </c>
      <c r="H95" s="617">
        <f t="shared" si="2"/>
        <v>0</v>
      </c>
      <c r="I95" s="61"/>
      <c r="M95" s="530"/>
    </row>
    <row r="96" spans="2:13" customFormat="1" hidden="1" x14ac:dyDescent="0.2">
      <c r="B96" s="65"/>
      <c r="C96" s="599" t="str">
        <f>IF(F96+G96&gt;0,Input_Transaksi!C93,"")</f>
        <v/>
      </c>
      <c r="D96" s="600" t="str">
        <f>IF(F96+G96&gt;0,Input_Transaksi!D93,"")</f>
        <v/>
      </c>
      <c r="E96" s="608" t="str">
        <f>IF(F96+G96&gt;0,Input_Transaksi!F93&amp;Input_Transaksi!G93 &amp;" "&amp;Input_Transaksi!H93,"")</f>
        <v/>
      </c>
      <c r="F96" s="617">
        <f>IF(Input_Transaksi!AR93=$D$8,Input_Transaksi!AT93,0)</f>
        <v>0</v>
      </c>
      <c r="G96" s="617">
        <f>IF(Input_Transaksi!AW93=$D$8,Input_Transaksi!AY93,0)</f>
        <v>0</v>
      </c>
      <c r="H96" s="617">
        <f t="shared" si="2"/>
        <v>0</v>
      </c>
      <c r="I96" s="61"/>
      <c r="M96" s="530"/>
    </row>
    <row r="97" spans="2:13" customFormat="1" hidden="1" x14ac:dyDescent="0.2">
      <c r="B97" s="65"/>
      <c r="C97" s="33" t="str">
        <f>IF(F97+G97&gt;0,Input_Transaksi!C94,"")</f>
        <v/>
      </c>
      <c r="D97" s="34" t="str">
        <f>IF(F97+G97&gt;0,Input_Transaksi!D94,"")</f>
        <v/>
      </c>
      <c r="E97" s="608" t="str">
        <f>IF(F97+G97&gt;0,Input_Transaksi!F94&amp;Input_Transaksi!G94 &amp;" "&amp;Input_Transaksi!H94,"")</f>
        <v/>
      </c>
      <c r="F97" s="617">
        <f>IF(Input_Transaksi!AR94=$D$8,Input_Transaksi!AT94,0)</f>
        <v>0</v>
      </c>
      <c r="G97" s="617">
        <f>IF(Input_Transaksi!AW94=$D$8,Input_Transaksi!AY94,0)</f>
        <v>0</v>
      </c>
      <c r="H97" s="617">
        <f t="shared" si="2"/>
        <v>0</v>
      </c>
      <c r="I97" s="61"/>
      <c r="M97" s="530"/>
    </row>
    <row r="98" spans="2:13" customFormat="1" hidden="1" x14ac:dyDescent="0.2">
      <c r="B98" s="65"/>
      <c r="C98" s="599" t="str">
        <f>IF(F98+G98&gt;0,Input_Transaksi!C95,"")</f>
        <v/>
      </c>
      <c r="D98" s="600" t="str">
        <f>IF(F98+G98&gt;0,Input_Transaksi!D95,"")</f>
        <v/>
      </c>
      <c r="E98" s="608" t="str">
        <f>IF(F98+G98&gt;0,Input_Transaksi!F95&amp;Input_Transaksi!G95 &amp;" "&amp;Input_Transaksi!H95,"")</f>
        <v/>
      </c>
      <c r="F98" s="617">
        <f>IF(Input_Transaksi!AR95=$D$8,Input_Transaksi!AT95,0)</f>
        <v>0</v>
      </c>
      <c r="G98" s="617">
        <f>IF(Input_Transaksi!AW95=$D$8,Input_Transaksi!AY95,0)</f>
        <v>0</v>
      </c>
      <c r="H98" s="617">
        <f t="shared" si="2"/>
        <v>0</v>
      </c>
      <c r="I98" s="61"/>
      <c r="M98" s="530"/>
    </row>
    <row r="99" spans="2:13" customFormat="1" hidden="1" x14ac:dyDescent="0.2">
      <c r="B99" s="65"/>
      <c r="C99" s="599" t="str">
        <f>IF(F99+G99&gt;0,Input_Transaksi!C96,"")</f>
        <v/>
      </c>
      <c r="D99" s="600" t="str">
        <f>IF(F99+G99&gt;0,Input_Transaksi!D96,"")</f>
        <v/>
      </c>
      <c r="E99" s="608" t="str">
        <f>IF(F99+G99&gt;0,Input_Transaksi!F96&amp;Input_Transaksi!G96 &amp;" "&amp;Input_Transaksi!H96,"")</f>
        <v/>
      </c>
      <c r="F99" s="617">
        <f>IF(Input_Transaksi!AR96=$D$8,Input_Transaksi!AT96,0)</f>
        <v>0</v>
      </c>
      <c r="G99" s="617">
        <f>IF(Input_Transaksi!AW96=$D$8,Input_Transaksi!AY96,0)</f>
        <v>0</v>
      </c>
      <c r="H99" s="617">
        <f t="shared" si="2"/>
        <v>0</v>
      </c>
      <c r="I99" s="61"/>
      <c r="M99" s="530"/>
    </row>
    <row r="100" spans="2:13" customFormat="1" hidden="1" x14ac:dyDescent="0.2">
      <c r="B100" s="65"/>
      <c r="C100" s="599" t="str">
        <f>IF(F100+G100&gt;0,Input_Transaksi!C97,"")</f>
        <v/>
      </c>
      <c r="D100" s="600" t="str">
        <f>IF(F100+G100&gt;0,Input_Transaksi!D97,"")</f>
        <v/>
      </c>
      <c r="E100" s="608" t="str">
        <f>IF(F100+G100&gt;0,Input_Transaksi!F97&amp;Input_Transaksi!G97 &amp;" "&amp;Input_Transaksi!H97,"")</f>
        <v/>
      </c>
      <c r="F100" s="617">
        <f>IF(Input_Transaksi!AR97=$D$8,Input_Transaksi!AT97,0)</f>
        <v>0</v>
      </c>
      <c r="G100" s="617">
        <f>IF(Input_Transaksi!AW97=$D$8,Input_Transaksi!AY97,0)</f>
        <v>0</v>
      </c>
      <c r="H100" s="617">
        <f t="shared" si="2"/>
        <v>0</v>
      </c>
      <c r="I100" s="61"/>
      <c r="M100" s="530"/>
    </row>
    <row r="101" spans="2:13" customFormat="1" hidden="1" x14ac:dyDescent="0.2">
      <c r="B101" s="65"/>
      <c r="C101" s="599" t="str">
        <f>IF(F101+G101&gt;0,Input_Transaksi!C98,"")</f>
        <v/>
      </c>
      <c r="D101" s="600" t="str">
        <f>IF(F101+G101&gt;0,Input_Transaksi!D98,"")</f>
        <v/>
      </c>
      <c r="E101" s="608" t="str">
        <f>IF(F101+G101&gt;0,Input_Transaksi!F98&amp;Input_Transaksi!G98 &amp;" "&amp;Input_Transaksi!H98,"")</f>
        <v/>
      </c>
      <c r="F101" s="617">
        <f>IF(Input_Transaksi!AR98=$D$8,Input_Transaksi!AT98,0)</f>
        <v>0</v>
      </c>
      <c r="G101" s="617">
        <f>IF(Input_Transaksi!AW98=$D$8,Input_Transaksi!AY98,0)</f>
        <v>0</v>
      </c>
      <c r="H101" s="617">
        <f t="shared" si="2"/>
        <v>0</v>
      </c>
      <c r="I101" s="61"/>
      <c r="M101" s="530"/>
    </row>
    <row r="102" spans="2:13" customFormat="1" hidden="1" x14ac:dyDescent="0.2">
      <c r="B102" s="65"/>
      <c r="C102" s="599" t="str">
        <f>IF(F102+G102&gt;0,Input_Transaksi!C99,"")</f>
        <v/>
      </c>
      <c r="D102" s="600" t="str">
        <f>IF(F102+G102&gt;0,Input_Transaksi!D99,"")</f>
        <v/>
      </c>
      <c r="E102" s="608" t="str">
        <f>IF(F102+G102&gt;0,Input_Transaksi!F99&amp;Input_Transaksi!G99 &amp;" "&amp;Input_Transaksi!H99,"")</f>
        <v/>
      </c>
      <c r="F102" s="617">
        <f>IF(Input_Transaksi!AR99=$D$8,Input_Transaksi!AT99,0)</f>
        <v>0</v>
      </c>
      <c r="G102" s="617">
        <f>IF(Input_Transaksi!AW99=$D$8,Input_Transaksi!AY99,0)</f>
        <v>0</v>
      </c>
      <c r="H102" s="617">
        <f t="shared" si="2"/>
        <v>0</v>
      </c>
      <c r="I102" s="61"/>
      <c r="M102" s="530"/>
    </row>
    <row r="103" spans="2:13" customFormat="1" hidden="1" x14ac:dyDescent="0.2">
      <c r="B103" s="65"/>
      <c r="C103" s="599" t="str">
        <f>IF(F103+G103&gt;0,Input_Transaksi!C100,"")</f>
        <v/>
      </c>
      <c r="D103" s="600" t="str">
        <f>IF(F103+G103&gt;0,Input_Transaksi!D100,"")</f>
        <v/>
      </c>
      <c r="E103" s="608" t="str">
        <f>IF(F103+G103&gt;0,Input_Transaksi!F100&amp;Input_Transaksi!G100 &amp;" "&amp;Input_Transaksi!H100,"")</f>
        <v/>
      </c>
      <c r="F103" s="617">
        <f>IF(Input_Transaksi!AR100=$D$8,Input_Transaksi!AT100,0)</f>
        <v>0</v>
      </c>
      <c r="G103" s="617">
        <f>IF(Input_Transaksi!AW100=$D$8,Input_Transaksi!AY100,0)</f>
        <v>0</v>
      </c>
      <c r="H103" s="617">
        <f t="shared" si="2"/>
        <v>0</v>
      </c>
      <c r="I103" s="61"/>
      <c r="M103" s="530"/>
    </row>
    <row r="104" spans="2:13" customFormat="1" hidden="1" x14ac:dyDescent="0.2">
      <c r="B104" s="65"/>
      <c r="C104" s="599" t="str">
        <f>IF(F104+G104&gt;0,Input_Transaksi!C101,"")</f>
        <v/>
      </c>
      <c r="D104" s="600" t="str">
        <f>IF(F104+G104&gt;0,Input_Transaksi!D101,"")</f>
        <v/>
      </c>
      <c r="E104" s="608" t="str">
        <f>IF(F104+G104&gt;0,Input_Transaksi!F101&amp;Input_Transaksi!G101 &amp;" "&amp;Input_Transaksi!H101,"")</f>
        <v/>
      </c>
      <c r="F104" s="617">
        <f>IF(Input_Transaksi!AR101=$D$8,Input_Transaksi!AT101,0)</f>
        <v>0</v>
      </c>
      <c r="G104" s="617">
        <f>IF(Input_Transaksi!AW101=$D$8,Input_Transaksi!AY101,0)</f>
        <v>0</v>
      </c>
      <c r="H104" s="617">
        <f t="shared" si="2"/>
        <v>0</v>
      </c>
      <c r="I104" s="61"/>
      <c r="M104" s="530"/>
    </row>
    <row r="105" spans="2:13" customFormat="1" hidden="1" x14ac:dyDescent="0.2">
      <c r="B105" s="65"/>
      <c r="C105" s="33" t="str">
        <f>IF(F105+G105&gt;0,Input_Transaksi!C102,"")</f>
        <v/>
      </c>
      <c r="D105" s="34" t="str">
        <f>IF(F105+G105&gt;0,Input_Transaksi!D102,"")</f>
        <v/>
      </c>
      <c r="E105" s="608" t="str">
        <f>IF(F105+G105&gt;0,Input_Transaksi!F102&amp;Input_Transaksi!G102 &amp;" "&amp;Input_Transaksi!H102,"")</f>
        <v/>
      </c>
      <c r="F105" s="617">
        <f>IF(Input_Transaksi!AR102=$D$8,Input_Transaksi!AT102,0)</f>
        <v>0</v>
      </c>
      <c r="G105" s="617">
        <f>IF(Input_Transaksi!AW102=$D$8,Input_Transaksi!AY102,0)</f>
        <v>0</v>
      </c>
      <c r="H105" s="617">
        <f t="shared" si="2"/>
        <v>0</v>
      </c>
      <c r="I105" s="61"/>
      <c r="M105" s="530"/>
    </row>
    <row r="106" spans="2:13" customFormat="1" hidden="1" x14ac:dyDescent="0.2">
      <c r="B106" s="65"/>
      <c r="C106" s="599" t="str">
        <f>IF(F106+G106&gt;0,Input_Transaksi!C103,"")</f>
        <v/>
      </c>
      <c r="D106" s="600" t="str">
        <f>IF(F106+G106&gt;0,Input_Transaksi!D103,"")</f>
        <v/>
      </c>
      <c r="E106" s="608" t="str">
        <f>IF(F106+G106&gt;0,Input_Transaksi!F103&amp;Input_Transaksi!G103 &amp;" "&amp;Input_Transaksi!H103,"")</f>
        <v/>
      </c>
      <c r="F106" s="617">
        <f>IF(Input_Transaksi!AR103=$D$8,Input_Transaksi!AT103,0)</f>
        <v>0</v>
      </c>
      <c r="G106" s="617">
        <f>IF(Input_Transaksi!AW103=$D$8,Input_Transaksi!AY103,0)</f>
        <v>0</v>
      </c>
      <c r="H106" s="617">
        <f t="shared" si="2"/>
        <v>0</v>
      </c>
      <c r="I106" s="61"/>
      <c r="M106" s="530"/>
    </row>
    <row r="107" spans="2:13" customFormat="1" hidden="1" x14ac:dyDescent="0.2">
      <c r="B107" s="65"/>
      <c r="C107" s="33" t="str">
        <f>IF(F107+G107&gt;0,Input_Transaksi!C104,"")</f>
        <v/>
      </c>
      <c r="D107" s="34" t="str">
        <f>IF(F107+G107&gt;0,Input_Transaksi!D104,"")</f>
        <v/>
      </c>
      <c r="E107" s="608" t="str">
        <f>IF(F107+G107&gt;0,Input_Transaksi!F104&amp;Input_Transaksi!G104 &amp;" "&amp;Input_Transaksi!H104,"")</f>
        <v/>
      </c>
      <c r="F107" s="617">
        <f>IF(Input_Transaksi!AR104=$D$8,Input_Transaksi!AT104,0)</f>
        <v>0</v>
      </c>
      <c r="G107" s="617">
        <f>IF(Input_Transaksi!AW104=$D$8,Input_Transaksi!AY104,0)</f>
        <v>0</v>
      </c>
      <c r="H107" s="617">
        <f t="shared" si="2"/>
        <v>0</v>
      </c>
      <c r="I107" s="61"/>
      <c r="M107" s="530"/>
    </row>
    <row r="108" spans="2:13" customFormat="1" hidden="1" x14ac:dyDescent="0.2">
      <c r="B108" s="65"/>
      <c r="C108" s="599" t="str">
        <f>IF(F108+G108&gt;0,Input_Transaksi!C105,"")</f>
        <v/>
      </c>
      <c r="D108" s="600" t="str">
        <f>IF(F108+G108&gt;0,Input_Transaksi!D105,"")</f>
        <v/>
      </c>
      <c r="E108" s="608" t="str">
        <f>IF(F108+G108&gt;0,Input_Transaksi!F105&amp;Input_Transaksi!G105 &amp;" "&amp;Input_Transaksi!H105,"")</f>
        <v/>
      </c>
      <c r="F108" s="617">
        <f>IF(Input_Transaksi!AR105=$D$8,Input_Transaksi!AT105,0)</f>
        <v>0</v>
      </c>
      <c r="G108" s="617">
        <f>IF(Input_Transaksi!AW105=$D$8,Input_Transaksi!AY105,0)</f>
        <v>0</v>
      </c>
      <c r="H108" s="617">
        <f t="shared" si="2"/>
        <v>0</v>
      </c>
      <c r="I108" s="61"/>
      <c r="M108" s="530"/>
    </row>
    <row r="109" spans="2:13" customFormat="1" hidden="1" x14ac:dyDescent="0.2">
      <c r="B109" s="65"/>
      <c r="C109" s="599" t="str">
        <f>IF(F109+G109&gt;0,Input_Transaksi!C106,"")</f>
        <v/>
      </c>
      <c r="D109" s="600" t="str">
        <f>IF(F109+G109&gt;0,Input_Transaksi!D106,"")</f>
        <v/>
      </c>
      <c r="E109" s="608" t="str">
        <f>IF(F109+G109&gt;0,Input_Transaksi!F106&amp;Input_Transaksi!G106 &amp;" "&amp;Input_Transaksi!H106,"")</f>
        <v/>
      </c>
      <c r="F109" s="617">
        <f>IF(Input_Transaksi!AR106=$D$8,Input_Transaksi!AT106,0)</f>
        <v>0</v>
      </c>
      <c r="G109" s="617">
        <f>IF(Input_Transaksi!AW106=$D$8,Input_Transaksi!AY106,0)</f>
        <v>0</v>
      </c>
      <c r="H109" s="617">
        <f t="shared" si="2"/>
        <v>0</v>
      </c>
      <c r="I109" s="61"/>
      <c r="M109" s="530"/>
    </row>
    <row r="110" spans="2:13" customFormat="1" hidden="1" x14ac:dyDescent="0.2">
      <c r="B110" s="65"/>
      <c r="C110" s="33" t="str">
        <f>IF(F110+G110&gt;0,Input_Transaksi!C107,"")</f>
        <v/>
      </c>
      <c r="D110" s="34" t="str">
        <f>IF(F110+G110&gt;0,Input_Transaksi!D107,"")</f>
        <v/>
      </c>
      <c r="E110" s="608" t="str">
        <f>IF(F110+G110&gt;0,Input_Transaksi!F107&amp;Input_Transaksi!G107 &amp;" "&amp;Input_Transaksi!H107,"")</f>
        <v/>
      </c>
      <c r="F110" s="617">
        <f>IF(Input_Transaksi!AR107=$D$8,Input_Transaksi!AT107,0)</f>
        <v>0</v>
      </c>
      <c r="G110" s="617">
        <f>IF(Input_Transaksi!AW107=$D$8,Input_Transaksi!AY107,0)</f>
        <v>0</v>
      </c>
      <c r="H110" s="617">
        <f t="shared" si="2"/>
        <v>0</v>
      </c>
      <c r="I110" s="61"/>
      <c r="M110" s="530"/>
    </row>
    <row r="111" spans="2:13" customFormat="1" hidden="1" x14ac:dyDescent="0.2">
      <c r="B111" s="65"/>
      <c r="C111" s="599" t="str">
        <f>IF(F111+G111&gt;0,Input_Transaksi!C108,"")</f>
        <v/>
      </c>
      <c r="D111" s="600" t="str">
        <f>IF(F111+G111&gt;0,Input_Transaksi!D108,"")</f>
        <v/>
      </c>
      <c r="E111" s="608" t="str">
        <f>IF(F111+G111&gt;0,Input_Transaksi!F108&amp;Input_Transaksi!G108 &amp;" "&amp;Input_Transaksi!H108,"")</f>
        <v/>
      </c>
      <c r="F111" s="617">
        <f>IF(Input_Transaksi!AR108=$D$8,Input_Transaksi!AT108,0)</f>
        <v>0</v>
      </c>
      <c r="G111" s="617">
        <f>IF(Input_Transaksi!AW108=$D$8,Input_Transaksi!AY108,0)</f>
        <v>0</v>
      </c>
      <c r="H111" s="617">
        <f t="shared" si="2"/>
        <v>0</v>
      </c>
      <c r="I111" s="61"/>
      <c r="M111" s="530"/>
    </row>
    <row r="112" spans="2:13" customFormat="1" hidden="1" x14ac:dyDescent="0.2">
      <c r="B112" s="65"/>
      <c r="C112" s="33" t="str">
        <f>IF(F112+G112&gt;0,Input_Transaksi!C109,"")</f>
        <v/>
      </c>
      <c r="D112" s="34" t="str">
        <f>IF(F112+G112&gt;0,Input_Transaksi!D109,"")</f>
        <v/>
      </c>
      <c r="E112" s="608" t="str">
        <f>IF(F112+G112&gt;0,Input_Transaksi!F109&amp;Input_Transaksi!G109 &amp;" "&amp;Input_Transaksi!H109,"")</f>
        <v/>
      </c>
      <c r="F112" s="617">
        <f>IF(Input_Transaksi!AR109=$D$8,Input_Transaksi!AT109,0)</f>
        <v>0</v>
      </c>
      <c r="G112" s="617">
        <f>IF(Input_Transaksi!AW109=$D$8,Input_Transaksi!AY109,0)</f>
        <v>0</v>
      </c>
      <c r="H112" s="617">
        <f t="shared" si="2"/>
        <v>0</v>
      </c>
      <c r="I112" s="61"/>
      <c r="M112" s="530"/>
    </row>
    <row r="113" spans="2:13" customFormat="1" hidden="1" x14ac:dyDescent="0.2">
      <c r="B113" s="65"/>
      <c r="C113" s="599" t="str">
        <f>IF(F113+G113&gt;0,Input_Transaksi!C110,"")</f>
        <v/>
      </c>
      <c r="D113" s="600" t="str">
        <f>IF(F113+G113&gt;0,Input_Transaksi!D110,"")</f>
        <v/>
      </c>
      <c r="E113" s="608" t="str">
        <f>IF(F113+G113&gt;0,Input_Transaksi!F110&amp;Input_Transaksi!G110 &amp;" "&amp;Input_Transaksi!H110,"")</f>
        <v/>
      </c>
      <c r="F113" s="617">
        <f>IF(Input_Transaksi!AR110=$D$8,Input_Transaksi!AT110,0)</f>
        <v>0</v>
      </c>
      <c r="G113" s="617">
        <f>IF(Input_Transaksi!AW110=$D$8,Input_Transaksi!AY110,0)</f>
        <v>0</v>
      </c>
      <c r="H113" s="617">
        <f t="shared" si="2"/>
        <v>0</v>
      </c>
      <c r="I113" s="61"/>
      <c r="M113" s="530"/>
    </row>
    <row r="114" spans="2:13" customFormat="1" hidden="1" x14ac:dyDescent="0.2">
      <c r="B114" s="65"/>
      <c r="C114" s="599" t="str">
        <f>IF(F114+G114&gt;0,Input_Transaksi!C111,"")</f>
        <v/>
      </c>
      <c r="D114" s="600" t="str">
        <f>IF(F114+G114&gt;0,Input_Transaksi!D111,"")</f>
        <v/>
      </c>
      <c r="E114" s="608" t="str">
        <f>IF(F114+G114&gt;0,Input_Transaksi!F111&amp;Input_Transaksi!G111 &amp;" "&amp;Input_Transaksi!H111,"")</f>
        <v/>
      </c>
      <c r="F114" s="617">
        <f>IF(Input_Transaksi!AR111=$D$8,Input_Transaksi!AT111,0)</f>
        <v>0</v>
      </c>
      <c r="G114" s="617">
        <f>IF(Input_Transaksi!AW111=$D$8,Input_Transaksi!AY111,0)</f>
        <v>0</v>
      </c>
      <c r="H114" s="617">
        <f t="shared" si="2"/>
        <v>0</v>
      </c>
      <c r="I114" s="61"/>
      <c r="M114" s="530"/>
    </row>
    <row r="115" spans="2:13" customFormat="1" hidden="1" x14ac:dyDescent="0.2">
      <c r="B115" s="65"/>
      <c r="C115" s="599" t="str">
        <f>IF(F115+G115&gt;0,Input_Transaksi!C112,"")</f>
        <v/>
      </c>
      <c r="D115" s="600" t="str">
        <f>IF(F115+G115&gt;0,Input_Transaksi!D112,"")</f>
        <v/>
      </c>
      <c r="E115" s="608" t="str">
        <f>IF(F115+G115&gt;0,Input_Transaksi!F112&amp;Input_Transaksi!G112 &amp;" "&amp;Input_Transaksi!H112,"")</f>
        <v/>
      </c>
      <c r="F115" s="617">
        <f>IF(Input_Transaksi!AR112=$D$8,Input_Transaksi!AT112,0)</f>
        <v>0</v>
      </c>
      <c r="G115" s="617">
        <f>IF(Input_Transaksi!AW112=$D$8,Input_Transaksi!AY112,0)</f>
        <v>0</v>
      </c>
      <c r="H115" s="617">
        <f t="shared" si="2"/>
        <v>0</v>
      </c>
      <c r="I115" s="61"/>
      <c r="M115" s="530"/>
    </row>
    <row r="116" spans="2:13" customFormat="1" hidden="1" x14ac:dyDescent="0.2">
      <c r="B116" s="65"/>
      <c r="C116" s="599" t="str">
        <f>IF(F116+G116&gt;0,Input_Transaksi!C113,"")</f>
        <v/>
      </c>
      <c r="D116" s="600" t="str">
        <f>IF(F116+G116&gt;0,Input_Transaksi!D113,"")</f>
        <v/>
      </c>
      <c r="E116" s="608" t="str">
        <f>IF(F116+G116&gt;0,Input_Transaksi!F113&amp;Input_Transaksi!G113 &amp;" "&amp;Input_Transaksi!H113,"")</f>
        <v/>
      </c>
      <c r="F116" s="617">
        <f>IF(Input_Transaksi!AR113=$D$8,Input_Transaksi!AT113,0)</f>
        <v>0</v>
      </c>
      <c r="G116" s="617">
        <f>IF(Input_Transaksi!AW113=$D$8,Input_Transaksi!AY113,0)</f>
        <v>0</v>
      </c>
      <c r="H116" s="617">
        <f t="shared" si="2"/>
        <v>0</v>
      </c>
      <c r="I116" s="61"/>
      <c r="M116" s="530"/>
    </row>
    <row r="117" spans="2:13" customFormat="1" hidden="1" x14ac:dyDescent="0.2">
      <c r="B117" s="65"/>
      <c r="C117" s="33" t="str">
        <f>IF(F117+G117&gt;0,Input_Transaksi!C114,"")</f>
        <v/>
      </c>
      <c r="D117" s="34" t="str">
        <f>IF(F117+G117&gt;0,Input_Transaksi!D114,"")</f>
        <v/>
      </c>
      <c r="E117" s="608" t="str">
        <f>IF(F117+G117&gt;0,Input_Transaksi!F114&amp;Input_Transaksi!G114 &amp;" "&amp;Input_Transaksi!H114,"")</f>
        <v/>
      </c>
      <c r="F117" s="617">
        <f>IF(Input_Transaksi!AR114=$D$8,Input_Transaksi!AT114,0)</f>
        <v>0</v>
      </c>
      <c r="G117" s="617">
        <f>IF(Input_Transaksi!AW114=$D$8,Input_Transaksi!AY114,0)</f>
        <v>0</v>
      </c>
      <c r="H117" s="617">
        <f t="shared" si="2"/>
        <v>0</v>
      </c>
      <c r="I117" s="61"/>
      <c r="M117" s="530"/>
    </row>
    <row r="118" spans="2:13" customFormat="1" hidden="1" x14ac:dyDescent="0.2">
      <c r="B118" s="65"/>
      <c r="C118" s="599" t="str">
        <f>IF(F118+G118&gt;0,Input_Transaksi!C115,"")</f>
        <v/>
      </c>
      <c r="D118" s="600" t="str">
        <f>IF(F118+G118&gt;0,Input_Transaksi!D115,"")</f>
        <v/>
      </c>
      <c r="E118" s="608" t="str">
        <f>IF(F118+G118&gt;0,Input_Transaksi!F115&amp;Input_Transaksi!G115 &amp;" "&amp;Input_Transaksi!H115,"")</f>
        <v/>
      </c>
      <c r="F118" s="617">
        <f>IF(Input_Transaksi!AR115=$D$8,Input_Transaksi!AT115,0)</f>
        <v>0</v>
      </c>
      <c r="G118" s="617">
        <f>IF(Input_Transaksi!AW115=$D$8,Input_Transaksi!AY115,0)</f>
        <v>0</v>
      </c>
      <c r="H118" s="617">
        <f t="shared" si="2"/>
        <v>0</v>
      </c>
      <c r="I118" s="61"/>
      <c r="M118" s="530"/>
    </row>
    <row r="119" spans="2:13" customFormat="1" hidden="1" x14ac:dyDescent="0.2">
      <c r="B119" s="65"/>
      <c r="C119" s="599" t="str">
        <f>IF(F119+G119&gt;0,Input_Transaksi!C116,"")</f>
        <v/>
      </c>
      <c r="D119" s="600" t="str">
        <f>IF(F119+G119&gt;0,Input_Transaksi!D116,"")</f>
        <v/>
      </c>
      <c r="E119" s="608" t="str">
        <f>IF(F119+G119&gt;0,Input_Transaksi!F116&amp;Input_Transaksi!G116 &amp;" "&amp;Input_Transaksi!H116,"")</f>
        <v/>
      </c>
      <c r="F119" s="617">
        <f>IF(Input_Transaksi!AR116=$D$8,Input_Transaksi!AT116,0)</f>
        <v>0</v>
      </c>
      <c r="G119" s="617">
        <f>IF(Input_Transaksi!AW116=$D$8,Input_Transaksi!AY116,0)</f>
        <v>0</v>
      </c>
      <c r="H119" s="617">
        <f t="shared" si="2"/>
        <v>0</v>
      </c>
      <c r="I119" s="61"/>
      <c r="M119" s="530"/>
    </row>
    <row r="120" spans="2:13" customFormat="1" hidden="1" x14ac:dyDescent="0.2">
      <c r="B120" s="65"/>
      <c r="C120" s="33" t="str">
        <f>IF(F120+G120&gt;0,Input_Transaksi!C117,"")</f>
        <v/>
      </c>
      <c r="D120" s="34" t="str">
        <f>IF(F120+G120&gt;0,Input_Transaksi!D117,"")</f>
        <v/>
      </c>
      <c r="E120" s="608" t="str">
        <f>IF(F120+G120&gt;0,Input_Transaksi!F117&amp;Input_Transaksi!G117 &amp;" "&amp;Input_Transaksi!H117,"")</f>
        <v/>
      </c>
      <c r="F120" s="617">
        <f>IF(Input_Transaksi!AR117=$D$8,Input_Transaksi!AT117,0)</f>
        <v>0</v>
      </c>
      <c r="G120" s="617">
        <f>IF(Input_Transaksi!AW117=$D$8,Input_Transaksi!AY117,0)</f>
        <v>0</v>
      </c>
      <c r="H120" s="617">
        <f t="shared" si="2"/>
        <v>0</v>
      </c>
      <c r="I120" s="61"/>
      <c r="M120" s="530"/>
    </row>
    <row r="121" spans="2:13" customFormat="1" hidden="1" x14ac:dyDescent="0.2">
      <c r="B121" s="65"/>
      <c r="C121" s="599" t="str">
        <f>IF(F121+G121&gt;0,Input_Transaksi!C118,"")</f>
        <v/>
      </c>
      <c r="D121" s="600" t="str">
        <f>IF(F121+G121&gt;0,Input_Transaksi!D118,"")</f>
        <v/>
      </c>
      <c r="E121" s="608" t="str">
        <f>IF(F121+G121&gt;0,Input_Transaksi!F118&amp;Input_Transaksi!G118 &amp;" "&amp;Input_Transaksi!H118,"")</f>
        <v/>
      </c>
      <c r="F121" s="617">
        <f>IF(Input_Transaksi!AR118=$D$8,Input_Transaksi!AT118,0)</f>
        <v>0</v>
      </c>
      <c r="G121" s="617">
        <f>IF(Input_Transaksi!AW118=$D$8,Input_Transaksi!AY118,0)</f>
        <v>0</v>
      </c>
      <c r="H121" s="617">
        <f t="shared" si="2"/>
        <v>0</v>
      </c>
      <c r="I121" s="61"/>
      <c r="M121" s="530"/>
    </row>
    <row r="122" spans="2:13" customFormat="1" hidden="1" x14ac:dyDescent="0.2">
      <c r="B122" s="65"/>
      <c r="C122" s="33" t="str">
        <f>IF(F122+G122&gt;0,Input_Transaksi!C119,"")</f>
        <v/>
      </c>
      <c r="D122" s="34" t="str">
        <f>IF(F122+G122&gt;0,Input_Transaksi!D119,"")</f>
        <v/>
      </c>
      <c r="E122" s="608" t="str">
        <f>IF(F122+G122&gt;0,Input_Transaksi!F119&amp;Input_Transaksi!G119 &amp;" "&amp;Input_Transaksi!H119,"")</f>
        <v/>
      </c>
      <c r="F122" s="617">
        <f>IF(Input_Transaksi!AR119=$D$8,Input_Transaksi!AT119,0)</f>
        <v>0</v>
      </c>
      <c r="G122" s="617">
        <f>IF(Input_Transaksi!AW119=$D$8,Input_Transaksi!AY119,0)</f>
        <v>0</v>
      </c>
      <c r="H122" s="617">
        <f t="shared" si="2"/>
        <v>0</v>
      </c>
      <c r="I122" s="61"/>
      <c r="M122" s="530"/>
    </row>
    <row r="123" spans="2:13" customFormat="1" hidden="1" x14ac:dyDescent="0.2">
      <c r="B123" s="65"/>
      <c r="C123" s="599" t="str">
        <f>IF(F123+G123&gt;0,Input_Transaksi!C120,"")</f>
        <v/>
      </c>
      <c r="D123" s="600" t="str">
        <f>IF(F123+G123&gt;0,Input_Transaksi!D120,"")</f>
        <v/>
      </c>
      <c r="E123" s="608" t="str">
        <f>IF(F123+G123&gt;0,Input_Transaksi!F120&amp;Input_Transaksi!G120 &amp;" "&amp;Input_Transaksi!H120,"")</f>
        <v/>
      </c>
      <c r="F123" s="617">
        <f>IF(Input_Transaksi!AR120=$D$8,Input_Transaksi!AT120,0)</f>
        <v>0</v>
      </c>
      <c r="G123" s="617">
        <f>IF(Input_Transaksi!AW120=$D$8,Input_Transaksi!AY120,0)</f>
        <v>0</v>
      </c>
      <c r="H123" s="617">
        <f t="shared" si="2"/>
        <v>0</v>
      </c>
      <c r="I123" s="61"/>
      <c r="M123" s="530"/>
    </row>
    <row r="124" spans="2:13" customFormat="1" hidden="1" x14ac:dyDescent="0.2">
      <c r="B124" s="65"/>
      <c r="C124" s="599" t="str">
        <f>IF(F124+G124&gt;0,Input_Transaksi!C121,"")</f>
        <v/>
      </c>
      <c r="D124" s="600" t="str">
        <f>IF(F124+G124&gt;0,Input_Transaksi!D121,"")</f>
        <v/>
      </c>
      <c r="E124" s="608" t="str">
        <f>IF(F124+G124&gt;0,Input_Transaksi!F121&amp;Input_Transaksi!G121 &amp;" "&amp;Input_Transaksi!H121,"")</f>
        <v/>
      </c>
      <c r="F124" s="617">
        <f>IF(Input_Transaksi!AR121=$D$8,Input_Transaksi!AT121,0)</f>
        <v>0</v>
      </c>
      <c r="G124" s="617">
        <f>IF(Input_Transaksi!AW121=$D$8,Input_Transaksi!AY121,0)</f>
        <v>0</v>
      </c>
      <c r="H124" s="617">
        <f t="shared" si="2"/>
        <v>0</v>
      </c>
      <c r="I124" s="61"/>
      <c r="M124" s="530"/>
    </row>
    <row r="125" spans="2:13" customFormat="1" hidden="1" x14ac:dyDescent="0.2">
      <c r="B125" s="65"/>
      <c r="C125" s="33" t="str">
        <f>IF(F125+G125&gt;0,Input_Transaksi!C122,"")</f>
        <v/>
      </c>
      <c r="D125" s="34" t="str">
        <f>IF(F125+G125&gt;0,Input_Transaksi!D122,"")</f>
        <v/>
      </c>
      <c r="E125" s="608" t="str">
        <f>IF(F125+G125&gt;0,Input_Transaksi!F122&amp;Input_Transaksi!G122 &amp;" "&amp;Input_Transaksi!H122,"")</f>
        <v/>
      </c>
      <c r="F125" s="617">
        <f>IF(Input_Transaksi!AR122=$D$8,Input_Transaksi!AT122,0)</f>
        <v>0</v>
      </c>
      <c r="G125" s="617">
        <f>IF(Input_Transaksi!AW122=$D$8,Input_Transaksi!AY122,0)</f>
        <v>0</v>
      </c>
      <c r="H125" s="617">
        <f t="shared" si="2"/>
        <v>0</v>
      </c>
      <c r="I125" s="61"/>
      <c r="M125" s="530"/>
    </row>
    <row r="126" spans="2:13" customFormat="1" hidden="1" x14ac:dyDescent="0.2">
      <c r="B126" s="65"/>
      <c r="C126" s="599" t="str">
        <f>IF(F126+G126&gt;0,Input_Transaksi!C123,"")</f>
        <v/>
      </c>
      <c r="D126" s="600" t="str">
        <f>IF(F126+G126&gt;0,Input_Transaksi!D123,"")</f>
        <v/>
      </c>
      <c r="E126" s="608" t="str">
        <f>IF(F126+G126&gt;0,Input_Transaksi!F123&amp;Input_Transaksi!G123 &amp;" "&amp;Input_Transaksi!H123,"")</f>
        <v/>
      </c>
      <c r="F126" s="617">
        <f>IF(Input_Transaksi!AR123=$D$8,Input_Transaksi!AT123,0)</f>
        <v>0</v>
      </c>
      <c r="G126" s="617">
        <f>IF(Input_Transaksi!AW123=$D$8,Input_Transaksi!AY123,0)</f>
        <v>0</v>
      </c>
      <c r="H126" s="617">
        <f t="shared" si="2"/>
        <v>0</v>
      </c>
      <c r="I126" s="61"/>
      <c r="M126" s="530"/>
    </row>
    <row r="127" spans="2:13" customFormat="1" hidden="1" x14ac:dyDescent="0.2">
      <c r="B127" s="65"/>
      <c r="C127" s="33" t="str">
        <f>IF(F127+G127&gt;0,Input_Transaksi!C124,"")</f>
        <v/>
      </c>
      <c r="D127" s="34" t="str">
        <f>IF(F127+G127&gt;0,Input_Transaksi!D124,"")</f>
        <v/>
      </c>
      <c r="E127" s="608" t="str">
        <f>IF(F127+G127&gt;0,Input_Transaksi!F124&amp;Input_Transaksi!G124 &amp;" "&amp;Input_Transaksi!H124,"")</f>
        <v/>
      </c>
      <c r="F127" s="617">
        <f>IF(Input_Transaksi!AR124=$D$8,Input_Transaksi!AT124,0)</f>
        <v>0</v>
      </c>
      <c r="G127" s="617">
        <f>IF(Input_Transaksi!AW124=$D$8,Input_Transaksi!AY124,0)</f>
        <v>0</v>
      </c>
      <c r="H127" s="617">
        <f t="shared" si="2"/>
        <v>0</v>
      </c>
      <c r="I127" s="61"/>
      <c r="M127" s="530"/>
    </row>
    <row r="128" spans="2:13" customFormat="1" hidden="1" x14ac:dyDescent="0.2">
      <c r="B128" s="65"/>
      <c r="C128" s="599" t="str">
        <f>IF(F128+G128&gt;0,Input_Transaksi!C125,"")</f>
        <v/>
      </c>
      <c r="D128" s="600" t="str">
        <f>IF(F128+G128&gt;0,Input_Transaksi!D125,"")</f>
        <v/>
      </c>
      <c r="E128" s="608" t="str">
        <f>IF(F128+G128&gt;0,Input_Transaksi!F125&amp;Input_Transaksi!G125 &amp;" "&amp;Input_Transaksi!H125,"")</f>
        <v/>
      </c>
      <c r="F128" s="617">
        <f>IF(Input_Transaksi!AR125=$D$8,Input_Transaksi!AT125,0)</f>
        <v>0</v>
      </c>
      <c r="G128" s="617">
        <f>IF(Input_Transaksi!AW125=$D$8,Input_Transaksi!AY125,0)</f>
        <v>0</v>
      </c>
      <c r="H128" s="617">
        <f t="shared" si="2"/>
        <v>0</v>
      </c>
      <c r="I128" s="61"/>
      <c r="M128" s="530"/>
    </row>
    <row r="129" spans="2:13" customFormat="1" hidden="1" x14ac:dyDescent="0.2">
      <c r="B129" s="65"/>
      <c r="C129" s="599" t="str">
        <f>IF(F129+G129&gt;0,Input_Transaksi!C126,"")</f>
        <v/>
      </c>
      <c r="D129" s="600" t="str">
        <f>IF(F129+G129&gt;0,Input_Transaksi!D126,"")</f>
        <v/>
      </c>
      <c r="E129" s="608" t="str">
        <f>IF(F129+G129&gt;0,Input_Transaksi!F126&amp;Input_Transaksi!G126 &amp;" "&amp;Input_Transaksi!H126,"")</f>
        <v/>
      </c>
      <c r="F129" s="617">
        <f>IF(Input_Transaksi!AR126=$D$8,Input_Transaksi!AT126,0)</f>
        <v>0</v>
      </c>
      <c r="G129" s="617">
        <f>IF(Input_Transaksi!AW126=$D$8,Input_Transaksi!AY126,0)</f>
        <v>0</v>
      </c>
      <c r="H129" s="617">
        <f t="shared" si="2"/>
        <v>0</v>
      </c>
      <c r="I129" s="61"/>
      <c r="M129" s="530"/>
    </row>
    <row r="130" spans="2:13" customFormat="1" hidden="1" x14ac:dyDescent="0.2">
      <c r="B130" s="65"/>
      <c r="C130" s="599" t="str">
        <f>IF(F130+G130&gt;0,Input_Transaksi!C127,"")</f>
        <v/>
      </c>
      <c r="D130" s="600" t="str">
        <f>IF(F130+G130&gt;0,Input_Transaksi!D127,"")</f>
        <v/>
      </c>
      <c r="E130" s="608" t="str">
        <f>IF(F130+G130&gt;0,Input_Transaksi!F127&amp;Input_Transaksi!G127 &amp;" "&amp;Input_Transaksi!H127,"")</f>
        <v/>
      </c>
      <c r="F130" s="617">
        <f>IF(Input_Transaksi!AR127=$D$8,Input_Transaksi!AT127,0)</f>
        <v>0</v>
      </c>
      <c r="G130" s="617">
        <f>IF(Input_Transaksi!AW127=$D$8,Input_Transaksi!AY127,0)</f>
        <v>0</v>
      </c>
      <c r="H130" s="617">
        <f t="shared" si="2"/>
        <v>0</v>
      </c>
      <c r="I130" s="61"/>
      <c r="M130" s="530"/>
    </row>
    <row r="131" spans="2:13" customFormat="1" hidden="1" x14ac:dyDescent="0.2">
      <c r="B131" s="65"/>
      <c r="C131" s="599" t="str">
        <f>IF(F131+G131&gt;0,Input_Transaksi!C128,"")</f>
        <v/>
      </c>
      <c r="D131" s="600" t="str">
        <f>IF(F131+G131&gt;0,Input_Transaksi!D128,"")</f>
        <v/>
      </c>
      <c r="E131" s="608" t="str">
        <f>IF(F131+G131&gt;0,Input_Transaksi!F128&amp;Input_Transaksi!G128 &amp;" "&amp;Input_Transaksi!H128,"")</f>
        <v/>
      </c>
      <c r="F131" s="617">
        <f>IF(Input_Transaksi!AR128=$D$8,Input_Transaksi!AT128,0)</f>
        <v>0</v>
      </c>
      <c r="G131" s="617">
        <f>IF(Input_Transaksi!AW128=$D$8,Input_Transaksi!AY128,0)</f>
        <v>0</v>
      </c>
      <c r="H131" s="617">
        <f t="shared" si="2"/>
        <v>0</v>
      </c>
      <c r="I131" s="61"/>
      <c r="M131" s="530"/>
    </row>
    <row r="132" spans="2:13" customFormat="1" hidden="1" x14ac:dyDescent="0.2">
      <c r="B132" s="65"/>
      <c r="C132" s="599" t="str">
        <f>IF(F132+G132&gt;0,Input_Transaksi!C129,"")</f>
        <v/>
      </c>
      <c r="D132" s="600" t="str">
        <f>IF(F132+G132&gt;0,Input_Transaksi!D129,"")</f>
        <v/>
      </c>
      <c r="E132" s="608" t="str">
        <f>IF(F132+G132&gt;0,Input_Transaksi!F129&amp;Input_Transaksi!G129 &amp;" "&amp;Input_Transaksi!H129,"")</f>
        <v/>
      </c>
      <c r="F132" s="617">
        <f>IF(Input_Transaksi!AR129=$D$8,Input_Transaksi!AT129,0)</f>
        <v>0</v>
      </c>
      <c r="G132" s="617">
        <f>IF(Input_Transaksi!AW129=$D$8,Input_Transaksi!AY129,0)</f>
        <v>0</v>
      </c>
      <c r="H132" s="617">
        <f t="shared" si="2"/>
        <v>0</v>
      </c>
      <c r="I132" s="61"/>
      <c r="M132" s="530"/>
    </row>
    <row r="133" spans="2:13" customFormat="1" hidden="1" x14ac:dyDescent="0.2">
      <c r="B133" s="65"/>
      <c r="C133" s="599" t="str">
        <f>IF(F133+G133&gt;0,Input_Transaksi!C130,"")</f>
        <v/>
      </c>
      <c r="D133" s="600" t="str">
        <f>IF(F133+G133&gt;0,Input_Transaksi!D130,"")</f>
        <v/>
      </c>
      <c r="E133" s="608" t="str">
        <f>IF(F133+G133&gt;0,Input_Transaksi!F130&amp;Input_Transaksi!G130 &amp;" "&amp;Input_Transaksi!H130,"")</f>
        <v/>
      </c>
      <c r="F133" s="617">
        <f>IF(Input_Transaksi!AR130=$D$8,Input_Transaksi!AT130,0)</f>
        <v>0</v>
      </c>
      <c r="G133" s="617">
        <f>IF(Input_Transaksi!AW130=$D$8,Input_Transaksi!AY130,0)</f>
        <v>0</v>
      </c>
      <c r="H133" s="617">
        <f t="shared" si="2"/>
        <v>0</v>
      </c>
      <c r="I133" s="61"/>
      <c r="M133" s="530"/>
    </row>
    <row r="134" spans="2:13" customFormat="1" hidden="1" x14ac:dyDescent="0.2">
      <c r="B134" s="65"/>
      <c r="C134" s="599" t="str">
        <f>IF(F134+G134&gt;0,Input_Transaksi!C131,"")</f>
        <v/>
      </c>
      <c r="D134" s="600" t="str">
        <f>IF(F134+G134&gt;0,Input_Transaksi!D131,"")</f>
        <v/>
      </c>
      <c r="E134" s="608" t="str">
        <f>IF(F134+G134&gt;0,Input_Transaksi!F131&amp;Input_Transaksi!G131 &amp;" "&amp;Input_Transaksi!H131,"")</f>
        <v/>
      </c>
      <c r="F134" s="617">
        <f>IF(Input_Transaksi!AR131=$D$8,Input_Transaksi!AT131,0)</f>
        <v>0</v>
      </c>
      <c r="G134" s="617">
        <f>IF(Input_Transaksi!AW131=$D$8,Input_Transaksi!AY131,0)</f>
        <v>0</v>
      </c>
      <c r="H134" s="617">
        <f t="shared" si="2"/>
        <v>0</v>
      </c>
      <c r="I134" s="61"/>
      <c r="M134" s="530"/>
    </row>
    <row r="135" spans="2:13" customFormat="1" hidden="1" x14ac:dyDescent="0.2">
      <c r="B135" s="65"/>
      <c r="C135" s="599" t="str">
        <f>IF(F135+G135&gt;0,Input_Transaksi!C132,"")</f>
        <v/>
      </c>
      <c r="D135" s="600" t="str">
        <f>IF(F135+G135&gt;0,Input_Transaksi!D132,"")</f>
        <v/>
      </c>
      <c r="E135" s="608" t="str">
        <f>IF(F135+G135&gt;0,Input_Transaksi!F132&amp;Input_Transaksi!G132 &amp;" "&amp;Input_Transaksi!H132,"")</f>
        <v/>
      </c>
      <c r="F135" s="617">
        <f>IF(Input_Transaksi!AR132=$D$8,Input_Transaksi!AT132,0)</f>
        <v>0</v>
      </c>
      <c r="G135" s="617">
        <f>IF(Input_Transaksi!AW132=$D$8,Input_Transaksi!AY132,0)</f>
        <v>0</v>
      </c>
      <c r="H135" s="617">
        <f t="shared" si="2"/>
        <v>0</v>
      </c>
      <c r="I135" s="61"/>
      <c r="M135" s="530"/>
    </row>
    <row r="136" spans="2:13" customFormat="1" hidden="1" x14ac:dyDescent="0.2">
      <c r="B136" s="65"/>
      <c r="C136" s="599" t="str">
        <f>IF(F136+G136&gt;0,Input_Transaksi!C133,"")</f>
        <v/>
      </c>
      <c r="D136" s="600" t="str">
        <f>IF(F136+G136&gt;0,Input_Transaksi!D133,"")</f>
        <v/>
      </c>
      <c r="E136" s="608" t="str">
        <f>IF(F136+G136&gt;0,Input_Transaksi!F133&amp;Input_Transaksi!G133 &amp;" "&amp;Input_Transaksi!H133,"")</f>
        <v/>
      </c>
      <c r="F136" s="617">
        <f>IF(Input_Transaksi!AR133=$D$8,Input_Transaksi!AT133,0)</f>
        <v>0</v>
      </c>
      <c r="G136" s="617">
        <f>IF(Input_Transaksi!AW133=$D$8,Input_Transaksi!AY133,0)</f>
        <v>0</v>
      </c>
      <c r="H136" s="617">
        <f t="shared" si="2"/>
        <v>0</v>
      </c>
      <c r="I136" s="61"/>
      <c r="M136" s="530"/>
    </row>
    <row r="137" spans="2:13" customFormat="1" hidden="1" x14ac:dyDescent="0.2">
      <c r="B137" s="65"/>
      <c r="C137" s="599" t="str">
        <f>IF(F137+G137&gt;0,Input_Transaksi!C134,"")</f>
        <v/>
      </c>
      <c r="D137" s="600" t="str">
        <f>IF(F137+G137&gt;0,Input_Transaksi!D134,"")</f>
        <v/>
      </c>
      <c r="E137" s="608" t="str">
        <f>IF(F137+G137&gt;0,Input_Transaksi!F134&amp;Input_Transaksi!G134 &amp;" "&amp;Input_Transaksi!H134,"")</f>
        <v/>
      </c>
      <c r="F137" s="617">
        <f>IF(Input_Transaksi!AR134=$D$8,Input_Transaksi!AT134,0)</f>
        <v>0</v>
      </c>
      <c r="G137" s="617">
        <f>IF(Input_Transaksi!AW134=$D$8,Input_Transaksi!AY134,0)</f>
        <v>0</v>
      </c>
      <c r="H137" s="617">
        <f t="shared" si="2"/>
        <v>0</v>
      </c>
      <c r="I137" s="61"/>
      <c r="M137" s="530"/>
    </row>
    <row r="138" spans="2:13" customFormat="1" hidden="1" x14ac:dyDescent="0.2">
      <c r="B138" s="65"/>
      <c r="C138" s="599" t="str">
        <f>IF(F138+G138&gt;0,Input_Transaksi!C135,"")</f>
        <v/>
      </c>
      <c r="D138" s="600" t="str">
        <f>IF(F138+G138&gt;0,Input_Transaksi!D135,"")</f>
        <v/>
      </c>
      <c r="E138" s="608" t="str">
        <f>IF(F138+G138&gt;0,Input_Transaksi!F135&amp;Input_Transaksi!G135 &amp;" "&amp;Input_Transaksi!H135,"")</f>
        <v/>
      </c>
      <c r="F138" s="617">
        <f>IF(Input_Transaksi!AR135=$D$8,Input_Transaksi!AT135,0)</f>
        <v>0</v>
      </c>
      <c r="G138" s="617">
        <f>IF(Input_Transaksi!AW135=$D$8,Input_Transaksi!AY135,0)</f>
        <v>0</v>
      </c>
      <c r="H138" s="617">
        <f t="shared" si="2"/>
        <v>0</v>
      </c>
      <c r="I138" s="61"/>
      <c r="M138" s="530"/>
    </row>
    <row r="139" spans="2:13" customFormat="1" hidden="1" x14ac:dyDescent="0.2">
      <c r="B139" s="65"/>
      <c r="C139" s="599" t="str">
        <f>IF(F139+G139&gt;0,Input_Transaksi!C136,"")</f>
        <v/>
      </c>
      <c r="D139" s="600" t="str">
        <f>IF(F139+G139&gt;0,Input_Transaksi!D136,"")</f>
        <v/>
      </c>
      <c r="E139" s="608" t="str">
        <f>IF(F139+G139&gt;0,Input_Transaksi!F136&amp;Input_Transaksi!G136 &amp;" "&amp;Input_Transaksi!H136,"")</f>
        <v/>
      </c>
      <c r="F139" s="617">
        <f>IF(Input_Transaksi!AR136=$D$8,Input_Transaksi!AT136,0)</f>
        <v>0</v>
      </c>
      <c r="G139" s="617">
        <f>IF(Input_Transaksi!AW136=$D$8,Input_Transaksi!AY136,0)</f>
        <v>0</v>
      </c>
      <c r="H139" s="617">
        <f t="shared" si="2"/>
        <v>0</v>
      </c>
      <c r="I139" s="61"/>
      <c r="M139" s="530"/>
    </row>
    <row r="140" spans="2:13" customFormat="1" hidden="1" x14ac:dyDescent="0.2">
      <c r="B140" s="65"/>
      <c r="C140" s="599" t="str">
        <f>IF(F140+G140&gt;0,Input_Transaksi!C137,"")</f>
        <v/>
      </c>
      <c r="D140" s="600" t="str">
        <f>IF(F140+G140&gt;0,Input_Transaksi!D137,"")</f>
        <v/>
      </c>
      <c r="E140" s="608" t="str">
        <f>IF(F140+G140&gt;0,Input_Transaksi!F137&amp;Input_Transaksi!G137 &amp;" "&amp;Input_Transaksi!H137,"")</f>
        <v/>
      </c>
      <c r="F140" s="617">
        <f>IF(Input_Transaksi!AR137=$D$8,Input_Transaksi!AT137,0)</f>
        <v>0</v>
      </c>
      <c r="G140" s="617">
        <f>IF(Input_Transaksi!AW137=$D$8,Input_Transaksi!AY137,0)</f>
        <v>0</v>
      </c>
      <c r="H140" s="617">
        <f t="shared" si="2"/>
        <v>0</v>
      </c>
      <c r="I140" s="61"/>
      <c r="M140" s="530"/>
    </row>
    <row r="141" spans="2:13" customFormat="1" hidden="1" x14ac:dyDescent="0.2">
      <c r="B141" s="65"/>
      <c r="C141" s="599" t="str">
        <f>IF(F141+G141&gt;0,Input_Transaksi!C138,"")</f>
        <v/>
      </c>
      <c r="D141" s="600" t="str">
        <f>IF(F141+G141&gt;0,Input_Transaksi!D138,"")</f>
        <v/>
      </c>
      <c r="E141" s="608" t="str">
        <f>IF(F141+G141&gt;0,Input_Transaksi!F138&amp;Input_Transaksi!G138 &amp;" "&amp;Input_Transaksi!H138,"")</f>
        <v/>
      </c>
      <c r="F141" s="617">
        <f>IF(Input_Transaksi!AR138=$D$8,Input_Transaksi!AT138,0)</f>
        <v>0</v>
      </c>
      <c r="G141" s="617">
        <f>IF(Input_Transaksi!AW138=$D$8,Input_Transaksi!AY138,0)</f>
        <v>0</v>
      </c>
      <c r="H141" s="617">
        <f t="shared" si="2"/>
        <v>0</v>
      </c>
      <c r="I141" s="61"/>
      <c r="M141" s="530"/>
    </row>
    <row r="142" spans="2:13" customFormat="1" hidden="1" x14ac:dyDescent="0.2">
      <c r="B142" s="65"/>
      <c r="C142" s="599" t="str">
        <f>IF(F142+G142&gt;0,Input_Transaksi!C139,"")</f>
        <v/>
      </c>
      <c r="D142" s="600" t="str">
        <f>IF(F142+G142&gt;0,Input_Transaksi!D139,"")</f>
        <v/>
      </c>
      <c r="E142" s="608" t="str">
        <f>IF(F142+G142&gt;0,Input_Transaksi!F139&amp;Input_Transaksi!G139 &amp;" "&amp;Input_Transaksi!H139,"")</f>
        <v/>
      </c>
      <c r="F142" s="617">
        <f>IF(Input_Transaksi!AR139=$D$8,Input_Transaksi!AT139,0)</f>
        <v>0</v>
      </c>
      <c r="G142" s="617">
        <f>IF(Input_Transaksi!AW139=$D$8,Input_Transaksi!AY139,0)</f>
        <v>0</v>
      </c>
      <c r="H142" s="617">
        <f t="shared" si="2"/>
        <v>0</v>
      </c>
      <c r="I142" s="61"/>
      <c r="M142" s="530"/>
    </row>
    <row r="143" spans="2:13" customFormat="1" hidden="1" x14ac:dyDescent="0.2">
      <c r="B143" s="65"/>
      <c r="C143" s="599" t="str">
        <f>IF(F143+G143&gt;0,Input_Transaksi!C140,"")</f>
        <v/>
      </c>
      <c r="D143" s="600" t="str">
        <f>IF(F143+G143&gt;0,Input_Transaksi!D140,"")</f>
        <v/>
      </c>
      <c r="E143" s="608" t="str">
        <f>IF(F143+G143&gt;0,Input_Transaksi!F140&amp;Input_Transaksi!G140 &amp;" "&amp;Input_Transaksi!H140,"")</f>
        <v/>
      </c>
      <c r="F143" s="617">
        <f>IF(Input_Transaksi!AR140=$D$8,Input_Transaksi!AT140,0)</f>
        <v>0</v>
      </c>
      <c r="G143" s="617">
        <f>IF(Input_Transaksi!AW140=$D$8,Input_Transaksi!AY140,0)</f>
        <v>0</v>
      </c>
      <c r="H143" s="617">
        <f t="shared" ref="H143:H206" si="3">H142+F143-G143</f>
        <v>0</v>
      </c>
      <c r="I143" s="61"/>
      <c r="M143" s="530"/>
    </row>
    <row r="144" spans="2:13" customFormat="1" hidden="1" x14ac:dyDescent="0.2">
      <c r="B144" s="65"/>
      <c r="C144" s="599" t="str">
        <f>IF(F144+G144&gt;0,Input_Transaksi!C141,"")</f>
        <v/>
      </c>
      <c r="D144" s="600" t="str">
        <f>IF(F144+G144&gt;0,Input_Transaksi!D141,"")</f>
        <v/>
      </c>
      <c r="E144" s="608" t="str">
        <f>IF(F144+G144&gt;0,Input_Transaksi!F141&amp;Input_Transaksi!G141 &amp;" "&amp;Input_Transaksi!H141,"")</f>
        <v/>
      </c>
      <c r="F144" s="617">
        <f>IF(Input_Transaksi!AR141=$D$8,Input_Transaksi!AT141,0)</f>
        <v>0</v>
      </c>
      <c r="G144" s="617">
        <f>IF(Input_Transaksi!AW141=$D$8,Input_Transaksi!AY141,0)</f>
        <v>0</v>
      </c>
      <c r="H144" s="617">
        <f t="shared" si="3"/>
        <v>0</v>
      </c>
      <c r="I144" s="61"/>
      <c r="M144" s="530"/>
    </row>
    <row r="145" spans="2:13" customFormat="1" hidden="1" x14ac:dyDescent="0.2">
      <c r="B145" s="65"/>
      <c r="C145" s="599" t="str">
        <f>IF(F145+G145&gt;0,Input_Transaksi!C142,"")</f>
        <v/>
      </c>
      <c r="D145" s="600" t="str">
        <f>IF(F145+G145&gt;0,Input_Transaksi!D142,"")</f>
        <v/>
      </c>
      <c r="E145" s="608" t="str">
        <f>IF(F145+G145&gt;0,Input_Transaksi!F142&amp;Input_Transaksi!G142 &amp;" "&amp;Input_Transaksi!H142,"")</f>
        <v/>
      </c>
      <c r="F145" s="617">
        <f>IF(Input_Transaksi!AR142=$D$8,Input_Transaksi!AT142,0)</f>
        <v>0</v>
      </c>
      <c r="G145" s="617">
        <f>IF(Input_Transaksi!AW142=$D$8,Input_Transaksi!AY142,0)</f>
        <v>0</v>
      </c>
      <c r="H145" s="617">
        <f t="shared" si="3"/>
        <v>0</v>
      </c>
      <c r="I145" s="61"/>
      <c r="M145" s="530"/>
    </row>
    <row r="146" spans="2:13" customFormat="1" hidden="1" x14ac:dyDescent="0.2">
      <c r="B146" s="65"/>
      <c r="C146" s="599" t="str">
        <f>IF(F146+G146&gt;0,Input_Transaksi!C143,"")</f>
        <v/>
      </c>
      <c r="D146" s="600" t="str">
        <f>IF(F146+G146&gt;0,Input_Transaksi!D143,"")</f>
        <v/>
      </c>
      <c r="E146" s="608" t="str">
        <f>IF(F146+G146&gt;0,Input_Transaksi!F143&amp;Input_Transaksi!G143 &amp;" "&amp;Input_Transaksi!H143,"")</f>
        <v/>
      </c>
      <c r="F146" s="617">
        <f>IF(Input_Transaksi!AR143=$D$8,Input_Transaksi!AT143,0)</f>
        <v>0</v>
      </c>
      <c r="G146" s="617">
        <f>IF(Input_Transaksi!AW143=$D$8,Input_Transaksi!AY143,0)</f>
        <v>0</v>
      </c>
      <c r="H146" s="617">
        <f t="shared" si="3"/>
        <v>0</v>
      </c>
      <c r="I146" s="61"/>
      <c r="M146" s="530"/>
    </row>
    <row r="147" spans="2:13" customFormat="1" hidden="1" x14ac:dyDescent="0.2">
      <c r="B147" s="65"/>
      <c r="C147" s="599" t="str">
        <f>IF(F147+G147&gt;0,Input_Transaksi!C144,"")</f>
        <v/>
      </c>
      <c r="D147" s="600" t="str">
        <f>IF(F147+G147&gt;0,Input_Transaksi!D144,"")</f>
        <v/>
      </c>
      <c r="E147" s="608" t="str">
        <f>IF(F147+G147&gt;0,Input_Transaksi!F144&amp;Input_Transaksi!G144 &amp;" "&amp;Input_Transaksi!H144,"")</f>
        <v/>
      </c>
      <c r="F147" s="617">
        <f>IF(Input_Transaksi!AR144=$D$8,Input_Transaksi!AT144,0)</f>
        <v>0</v>
      </c>
      <c r="G147" s="617">
        <f>IF(Input_Transaksi!AW144=$D$8,Input_Transaksi!AY144,0)</f>
        <v>0</v>
      </c>
      <c r="H147" s="617">
        <f t="shared" si="3"/>
        <v>0</v>
      </c>
      <c r="I147" s="61"/>
      <c r="M147" s="530"/>
    </row>
    <row r="148" spans="2:13" customFormat="1" hidden="1" x14ac:dyDescent="0.2">
      <c r="B148" s="65"/>
      <c r="C148" s="599" t="str">
        <f>IF(F148+G148&gt;0,Input_Transaksi!C145,"")</f>
        <v/>
      </c>
      <c r="D148" s="600" t="str">
        <f>IF(F148+G148&gt;0,Input_Transaksi!D145,"")</f>
        <v/>
      </c>
      <c r="E148" s="608" t="str">
        <f>IF(F148+G148&gt;0,Input_Transaksi!F145&amp;Input_Transaksi!G145 &amp;" "&amp;Input_Transaksi!H145,"")</f>
        <v/>
      </c>
      <c r="F148" s="617">
        <f>IF(Input_Transaksi!AR145=$D$8,Input_Transaksi!AT145,0)</f>
        <v>0</v>
      </c>
      <c r="G148" s="617">
        <f>IF(Input_Transaksi!AW145=$D$8,Input_Transaksi!AY145,0)</f>
        <v>0</v>
      </c>
      <c r="H148" s="617">
        <f t="shared" si="3"/>
        <v>0</v>
      </c>
      <c r="I148" s="61"/>
      <c r="M148" s="530"/>
    </row>
    <row r="149" spans="2:13" customFormat="1" hidden="1" x14ac:dyDescent="0.2">
      <c r="B149" s="65"/>
      <c r="C149" s="599" t="str">
        <f>IF(F149+G149&gt;0,Input_Transaksi!C146,"")</f>
        <v/>
      </c>
      <c r="D149" s="600" t="str">
        <f>IF(F149+G149&gt;0,Input_Transaksi!D146,"")</f>
        <v/>
      </c>
      <c r="E149" s="608" t="str">
        <f>IF(F149+G149&gt;0,Input_Transaksi!F146&amp;Input_Transaksi!G146 &amp;" "&amp;Input_Transaksi!H146,"")</f>
        <v/>
      </c>
      <c r="F149" s="617">
        <f>IF(Input_Transaksi!AR146=$D$8,Input_Transaksi!AT146,0)</f>
        <v>0</v>
      </c>
      <c r="G149" s="617">
        <f>IF(Input_Transaksi!AW146=$D$8,Input_Transaksi!AY146,0)</f>
        <v>0</v>
      </c>
      <c r="H149" s="617">
        <f t="shared" si="3"/>
        <v>0</v>
      </c>
      <c r="I149" s="61"/>
      <c r="M149" s="530"/>
    </row>
    <row r="150" spans="2:13" customFormat="1" hidden="1" x14ac:dyDescent="0.2">
      <c r="B150" s="65"/>
      <c r="C150" s="599" t="str">
        <f>IF(F150+G150&gt;0,Input_Transaksi!C147,"")</f>
        <v/>
      </c>
      <c r="D150" s="600" t="str">
        <f>IF(F150+G150&gt;0,Input_Transaksi!D147,"")</f>
        <v/>
      </c>
      <c r="E150" s="608" t="str">
        <f>IF(F150+G150&gt;0,Input_Transaksi!F147&amp;Input_Transaksi!G147 &amp;" "&amp;Input_Transaksi!H147,"")</f>
        <v/>
      </c>
      <c r="F150" s="617">
        <f>IF(Input_Transaksi!AR147=$D$8,Input_Transaksi!AT147,0)</f>
        <v>0</v>
      </c>
      <c r="G150" s="617">
        <f>IF(Input_Transaksi!AW147=$D$8,Input_Transaksi!AY147,0)</f>
        <v>0</v>
      </c>
      <c r="H150" s="617">
        <f t="shared" si="3"/>
        <v>0</v>
      </c>
      <c r="I150" s="61"/>
      <c r="M150" s="530"/>
    </row>
    <row r="151" spans="2:13" customFormat="1" hidden="1" x14ac:dyDescent="0.2">
      <c r="B151" s="65"/>
      <c r="C151" s="599" t="str">
        <f>IF(F151+G151&gt;0,Input_Transaksi!C148,"")</f>
        <v/>
      </c>
      <c r="D151" s="600" t="str">
        <f>IF(F151+G151&gt;0,Input_Transaksi!D148,"")</f>
        <v/>
      </c>
      <c r="E151" s="608" t="str">
        <f>IF(F151+G151&gt;0,Input_Transaksi!F148&amp;Input_Transaksi!G148 &amp;" "&amp;Input_Transaksi!H148,"")</f>
        <v/>
      </c>
      <c r="F151" s="617">
        <f>IF(Input_Transaksi!AR148=$D$8,Input_Transaksi!AT148,0)</f>
        <v>0</v>
      </c>
      <c r="G151" s="617">
        <f>IF(Input_Transaksi!AW148=$D$8,Input_Transaksi!AY148,0)</f>
        <v>0</v>
      </c>
      <c r="H151" s="617">
        <f t="shared" si="3"/>
        <v>0</v>
      </c>
      <c r="I151" s="61"/>
      <c r="M151" s="530"/>
    </row>
    <row r="152" spans="2:13" customFormat="1" hidden="1" x14ac:dyDescent="0.2">
      <c r="B152" s="65"/>
      <c r="C152" s="599" t="str">
        <f>IF(F152+G152&gt;0,Input_Transaksi!C149,"")</f>
        <v/>
      </c>
      <c r="D152" s="600" t="str">
        <f>IF(F152+G152&gt;0,Input_Transaksi!D149,"")</f>
        <v/>
      </c>
      <c r="E152" s="608" t="str">
        <f>IF(F152+G152&gt;0,Input_Transaksi!F149&amp;Input_Transaksi!G149 &amp;" "&amp;Input_Transaksi!H149,"")</f>
        <v/>
      </c>
      <c r="F152" s="617">
        <f>IF(Input_Transaksi!AR149=$D$8,Input_Transaksi!AT149,0)</f>
        <v>0</v>
      </c>
      <c r="G152" s="617">
        <f>IF(Input_Transaksi!AW149=$D$8,Input_Transaksi!AY149,0)</f>
        <v>0</v>
      </c>
      <c r="H152" s="617">
        <f t="shared" si="3"/>
        <v>0</v>
      </c>
      <c r="I152" s="61"/>
      <c r="M152" s="530"/>
    </row>
    <row r="153" spans="2:13" customFormat="1" hidden="1" x14ac:dyDescent="0.2">
      <c r="B153" s="65"/>
      <c r="C153" s="599" t="str">
        <f>IF(F153+G153&gt;0,Input_Transaksi!C150,"")</f>
        <v/>
      </c>
      <c r="D153" s="600" t="str">
        <f>IF(F153+G153&gt;0,Input_Transaksi!D150,"")</f>
        <v/>
      </c>
      <c r="E153" s="608" t="str">
        <f>IF(F153+G153&gt;0,Input_Transaksi!F150&amp;Input_Transaksi!G150 &amp;" "&amp;Input_Transaksi!H150,"")</f>
        <v/>
      </c>
      <c r="F153" s="617">
        <f>IF(Input_Transaksi!AR150=$D$8,Input_Transaksi!AT150,0)</f>
        <v>0</v>
      </c>
      <c r="G153" s="617">
        <f>IF(Input_Transaksi!AW150=$D$8,Input_Transaksi!AY150,0)</f>
        <v>0</v>
      </c>
      <c r="H153" s="617">
        <f t="shared" si="3"/>
        <v>0</v>
      </c>
      <c r="I153" s="61"/>
      <c r="M153" s="530"/>
    </row>
    <row r="154" spans="2:13" customFormat="1" hidden="1" x14ac:dyDescent="0.2">
      <c r="B154" s="65"/>
      <c r="C154" s="599" t="str">
        <f>IF(F154+G154&gt;0,Input_Transaksi!C151,"")</f>
        <v/>
      </c>
      <c r="D154" s="600" t="str">
        <f>IF(F154+G154&gt;0,Input_Transaksi!D151,"")</f>
        <v/>
      </c>
      <c r="E154" s="608" t="str">
        <f>IF(F154+G154&gt;0,Input_Transaksi!F151&amp;Input_Transaksi!G151 &amp;" "&amp;Input_Transaksi!H151,"")</f>
        <v/>
      </c>
      <c r="F154" s="617">
        <f>IF(Input_Transaksi!AR151=$D$8,Input_Transaksi!AT151,0)</f>
        <v>0</v>
      </c>
      <c r="G154" s="617">
        <f>IF(Input_Transaksi!AW151=$D$8,Input_Transaksi!AY151,0)</f>
        <v>0</v>
      </c>
      <c r="H154" s="617">
        <f t="shared" si="3"/>
        <v>0</v>
      </c>
      <c r="I154" s="61"/>
      <c r="M154" s="530"/>
    </row>
    <row r="155" spans="2:13" customFormat="1" hidden="1" x14ac:dyDescent="0.2">
      <c r="B155" s="65"/>
      <c r="C155" s="599" t="str">
        <f>IF(F155+G155&gt;0,Input_Transaksi!C152,"")</f>
        <v/>
      </c>
      <c r="D155" s="600" t="str">
        <f>IF(F155+G155&gt;0,Input_Transaksi!D152,"")</f>
        <v/>
      </c>
      <c r="E155" s="608" t="str">
        <f>IF(F155+G155&gt;0,Input_Transaksi!F152&amp;Input_Transaksi!G152 &amp;" "&amp;Input_Transaksi!H152,"")</f>
        <v/>
      </c>
      <c r="F155" s="617">
        <f>IF(Input_Transaksi!AR152=$D$8,Input_Transaksi!AT152,0)</f>
        <v>0</v>
      </c>
      <c r="G155" s="617">
        <f>IF(Input_Transaksi!AW152=$D$8,Input_Transaksi!AY152,0)</f>
        <v>0</v>
      </c>
      <c r="H155" s="617">
        <f t="shared" si="3"/>
        <v>0</v>
      </c>
      <c r="I155" s="61"/>
      <c r="M155" s="530"/>
    </row>
    <row r="156" spans="2:13" customFormat="1" hidden="1" x14ac:dyDescent="0.2">
      <c r="B156" s="65"/>
      <c r="C156" s="33" t="str">
        <f>IF(F156+G156&gt;0,Input_Transaksi!C153,"")</f>
        <v/>
      </c>
      <c r="D156" s="34" t="str">
        <f>IF(F156+G156&gt;0,Input_Transaksi!D153,"")</f>
        <v/>
      </c>
      <c r="E156" s="608" t="str">
        <f>IF(F156+G156&gt;0,Input_Transaksi!F153&amp;Input_Transaksi!G153 &amp;" "&amp;Input_Transaksi!H153,"")</f>
        <v/>
      </c>
      <c r="F156" s="617">
        <f>IF(Input_Transaksi!AR153=$D$8,Input_Transaksi!AT153,0)</f>
        <v>0</v>
      </c>
      <c r="G156" s="617">
        <f>IF(Input_Transaksi!AW153=$D$8,Input_Transaksi!AY153,0)</f>
        <v>0</v>
      </c>
      <c r="H156" s="617">
        <f t="shared" si="3"/>
        <v>0</v>
      </c>
      <c r="I156" s="61"/>
      <c r="M156" s="530"/>
    </row>
    <row r="157" spans="2:13" customFormat="1" hidden="1" x14ac:dyDescent="0.2">
      <c r="B157" s="65"/>
      <c r="C157" s="599" t="str">
        <f>IF(F157+G157&gt;0,Input_Transaksi!C154,"")</f>
        <v/>
      </c>
      <c r="D157" s="600" t="str">
        <f>IF(F157+G157&gt;0,Input_Transaksi!D154,"")</f>
        <v/>
      </c>
      <c r="E157" s="608" t="str">
        <f>IF(F157+G157&gt;0,Input_Transaksi!F154&amp;Input_Transaksi!G154 &amp;" "&amp;Input_Transaksi!H154,"")</f>
        <v/>
      </c>
      <c r="F157" s="617">
        <f>IF(Input_Transaksi!AR154=$D$8,Input_Transaksi!AT154,0)</f>
        <v>0</v>
      </c>
      <c r="G157" s="617">
        <f>IF(Input_Transaksi!AW154=$D$8,Input_Transaksi!AY154,0)</f>
        <v>0</v>
      </c>
      <c r="H157" s="617">
        <f t="shared" si="3"/>
        <v>0</v>
      </c>
      <c r="I157" s="61"/>
      <c r="M157" s="530"/>
    </row>
    <row r="158" spans="2:13" customFormat="1" hidden="1" x14ac:dyDescent="0.2">
      <c r="B158" s="65"/>
      <c r="C158" s="599" t="str">
        <f>IF(F158+G158&gt;0,Input_Transaksi!C155,"")</f>
        <v/>
      </c>
      <c r="D158" s="600" t="str">
        <f>IF(F158+G158&gt;0,Input_Transaksi!D155,"")</f>
        <v/>
      </c>
      <c r="E158" s="608" t="str">
        <f>IF(F158+G158&gt;0,Input_Transaksi!F155&amp;Input_Transaksi!G155 &amp;" "&amp;Input_Transaksi!H155,"")</f>
        <v/>
      </c>
      <c r="F158" s="617">
        <f>IF(Input_Transaksi!AR155=$D$8,Input_Transaksi!AT155,0)</f>
        <v>0</v>
      </c>
      <c r="G158" s="617">
        <f>IF(Input_Transaksi!AW155=$D$8,Input_Transaksi!AY155,0)</f>
        <v>0</v>
      </c>
      <c r="H158" s="617">
        <f t="shared" si="3"/>
        <v>0</v>
      </c>
      <c r="I158" s="61"/>
      <c r="M158" s="530"/>
    </row>
    <row r="159" spans="2:13" customFormat="1" hidden="1" x14ac:dyDescent="0.2">
      <c r="B159" s="65"/>
      <c r="C159" s="33" t="str">
        <f>IF(F159+G159&gt;0,Input_Transaksi!C156,"")</f>
        <v/>
      </c>
      <c r="D159" s="34" t="str">
        <f>IF(F159+G159&gt;0,Input_Transaksi!D156,"")</f>
        <v/>
      </c>
      <c r="E159" s="608" t="str">
        <f>IF(F159+G159&gt;0,Input_Transaksi!F156&amp;Input_Transaksi!G156 &amp;" "&amp;Input_Transaksi!H156,"")</f>
        <v/>
      </c>
      <c r="F159" s="617">
        <f>IF(Input_Transaksi!AR156=$D$8,Input_Transaksi!AT156,0)</f>
        <v>0</v>
      </c>
      <c r="G159" s="617">
        <f>IF(Input_Transaksi!AW156=$D$8,Input_Transaksi!AY156,0)</f>
        <v>0</v>
      </c>
      <c r="H159" s="617">
        <f t="shared" si="3"/>
        <v>0</v>
      </c>
      <c r="I159" s="61"/>
      <c r="M159" s="530"/>
    </row>
    <row r="160" spans="2:13" customFormat="1" hidden="1" x14ac:dyDescent="0.2">
      <c r="B160" s="65"/>
      <c r="C160" s="599" t="str">
        <f>IF(F160+G160&gt;0,Input_Transaksi!C157,"")</f>
        <v/>
      </c>
      <c r="D160" s="600" t="str">
        <f>IF(F160+G160&gt;0,Input_Transaksi!D157,"")</f>
        <v/>
      </c>
      <c r="E160" s="608" t="str">
        <f>IF(F160+G160&gt;0,Input_Transaksi!F157&amp;Input_Transaksi!G157 &amp;" "&amp;Input_Transaksi!H157,"")</f>
        <v/>
      </c>
      <c r="F160" s="617">
        <f>IF(Input_Transaksi!AR157=$D$8,Input_Transaksi!AT157,0)</f>
        <v>0</v>
      </c>
      <c r="G160" s="617">
        <f>IF(Input_Transaksi!AW157=$D$8,Input_Transaksi!AY157,0)</f>
        <v>0</v>
      </c>
      <c r="H160" s="617">
        <f t="shared" si="3"/>
        <v>0</v>
      </c>
      <c r="I160" s="61"/>
      <c r="M160" s="530"/>
    </row>
    <row r="161" spans="2:13" customFormat="1" hidden="1" x14ac:dyDescent="0.2">
      <c r="B161" s="65"/>
      <c r="C161" s="33" t="str">
        <f>IF(F161+G161&gt;0,Input_Transaksi!C158,"")</f>
        <v/>
      </c>
      <c r="D161" s="34" t="str">
        <f>IF(F161+G161&gt;0,Input_Transaksi!D158,"")</f>
        <v/>
      </c>
      <c r="E161" s="608" t="str">
        <f>IF(F161+G161&gt;0,Input_Transaksi!F158&amp;Input_Transaksi!G158 &amp;" "&amp;Input_Transaksi!H158,"")</f>
        <v/>
      </c>
      <c r="F161" s="617">
        <f>IF(Input_Transaksi!AR158=$D$8,Input_Transaksi!AT158,0)</f>
        <v>0</v>
      </c>
      <c r="G161" s="617">
        <f>IF(Input_Transaksi!AW158=$D$8,Input_Transaksi!AY158,0)</f>
        <v>0</v>
      </c>
      <c r="H161" s="617">
        <f t="shared" si="3"/>
        <v>0</v>
      </c>
      <c r="I161" s="61"/>
      <c r="M161" s="530"/>
    </row>
    <row r="162" spans="2:13" customFormat="1" hidden="1" x14ac:dyDescent="0.2">
      <c r="B162" s="65"/>
      <c r="C162" s="599" t="str">
        <f>IF(F162+G162&gt;0,Input_Transaksi!C159,"")</f>
        <v/>
      </c>
      <c r="D162" s="600" t="str">
        <f>IF(F162+G162&gt;0,Input_Transaksi!D159,"")</f>
        <v/>
      </c>
      <c r="E162" s="608" t="str">
        <f>IF(F162+G162&gt;0,Input_Transaksi!F159&amp;Input_Transaksi!G159 &amp;" "&amp;Input_Transaksi!H159,"")</f>
        <v/>
      </c>
      <c r="F162" s="617">
        <f>IF(Input_Transaksi!AR159=$D$8,Input_Transaksi!AT159,0)</f>
        <v>0</v>
      </c>
      <c r="G162" s="617">
        <f>IF(Input_Transaksi!AW159=$D$8,Input_Transaksi!AY159,0)</f>
        <v>0</v>
      </c>
      <c r="H162" s="617">
        <f t="shared" si="3"/>
        <v>0</v>
      </c>
      <c r="I162" s="61"/>
      <c r="M162" s="530"/>
    </row>
    <row r="163" spans="2:13" customFormat="1" hidden="1" x14ac:dyDescent="0.2">
      <c r="B163" s="65"/>
      <c r="C163" s="599" t="str">
        <f>IF(F163+G163&gt;0,Input_Transaksi!C160,"")</f>
        <v/>
      </c>
      <c r="D163" s="600" t="str">
        <f>IF(F163+G163&gt;0,Input_Transaksi!D160,"")</f>
        <v/>
      </c>
      <c r="E163" s="608" t="str">
        <f>IF(F163+G163&gt;0,Input_Transaksi!F160&amp;Input_Transaksi!G160 &amp;" "&amp;Input_Transaksi!H160,"")</f>
        <v/>
      </c>
      <c r="F163" s="617">
        <f>IF(Input_Transaksi!AR160=$D$8,Input_Transaksi!AT160,0)</f>
        <v>0</v>
      </c>
      <c r="G163" s="617">
        <f>IF(Input_Transaksi!AW160=$D$8,Input_Transaksi!AY160,0)</f>
        <v>0</v>
      </c>
      <c r="H163" s="617">
        <f t="shared" si="3"/>
        <v>0</v>
      </c>
      <c r="I163" s="61"/>
      <c r="M163" s="530"/>
    </row>
    <row r="164" spans="2:13" customFormat="1" hidden="1" x14ac:dyDescent="0.2">
      <c r="B164" s="65"/>
      <c r="C164" s="33" t="str">
        <f>IF(F164+G164&gt;0,Input_Transaksi!C161,"")</f>
        <v/>
      </c>
      <c r="D164" s="34" t="str">
        <f>IF(F164+G164&gt;0,Input_Transaksi!D161,"")</f>
        <v/>
      </c>
      <c r="E164" s="608" t="str">
        <f>IF(F164+G164&gt;0,Input_Transaksi!F161&amp;Input_Transaksi!G161 &amp;" "&amp;Input_Transaksi!H161,"")</f>
        <v/>
      </c>
      <c r="F164" s="617">
        <f>IF(Input_Transaksi!AR161=$D$8,Input_Transaksi!AT161,0)</f>
        <v>0</v>
      </c>
      <c r="G164" s="617">
        <f>IF(Input_Transaksi!AW161=$D$8,Input_Transaksi!AY161,0)</f>
        <v>0</v>
      </c>
      <c r="H164" s="617">
        <f t="shared" si="3"/>
        <v>0</v>
      </c>
      <c r="I164" s="61"/>
      <c r="M164" s="530"/>
    </row>
    <row r="165" spans="2:13" customFormat="1" hidden="1" x14ac:dyDescent="0.2">
      <c r="B165" s="65"/>
      <c r="C165" s="599" t="str">
        <f>IF(F165+G165&gt;0,Input_Transaksi!C162,"")</f>
        <v/>
      </c>
      <c r="D165" s="600" t="str">
        <f>IF(F165+G165&gt;0,Input_Transaksi!D162,"")</f>
        <v/>
      </c>
      <c r="E165" s="608" t="str">
        <f>IF(F165+G165&gt;0,Input_Transaksi!F162&amp;Input_Transaksi!G162 &amp;" "&amp;Input_Transaksi!H162,"")</f>
        <v/>
      </c>
      <c r="F165" s="617">
        <f>IF(Input_Transaksi!AR162=$D$8,Input_Transaksi!AT162,0)</f>
        <v>0</v>
      </c>
      <c r="G165" s="617">
        <f>IF(Input_Transaksi!AW162=$D$8,Input_Transaksi!AY162,0)</f>
        <v>0</v>
      </c>
      <c r="H165" s="617">
        <f t="shared" si="3"/>
        <v>0</v>
      </c>
      <c r="I165" s="61"/>
      <c r="M165" s="530"/>
    </row>
    <row r="166" spans="2:13" customFormat="1" hidden="1" x14ac:dyDescent="0.2">
      <c r="B166" s="65"/>
      <c r="C166" s="33" t="str">
        <f>IF(F166+G166&gt;0,Input_Transaksi!C163,"")</f>
        <v/>
      </c>
      <c r="D166" s="34" t="str">
        <f>IF(F166+G166&gt;0,Input_Transaksi!D163,"")</f>
        <v/>
      </c>
      <c r="E166" s="608" t="str">
        <f>IF(F166+G166&gt;0,Input_Transaksi!F163&amp;Input_Transaksi!G163 &amp;" "&amp;Input_Transaksi!H163,"")</f>
        <v/>
      </c>
      <c r="F166" s="617">
        <f>IF(Input_Transaksi!AR163=$D$8,Input_Transaksi!AT163,0)</f>
        <v>0</v>
      </c>
      <c r="G166" s="617">
        <f>IF(Input_Transaksi!AW163=$D$8,Input_Transaksi!AY163,0)</f>
        <v>0</v>
      </c>
      <c r="H166" s="617">
        <f t="shared" si="3"/>
        <v>0</v>
      </c>
      <c r="I166" s="61"/>
      <c r="M166" s="530"/>
    </row>
    <row r="167" spans="2:13" customFormat="1" hidden="1" x14ac:dyDescent="0.2">
      <c r="B167" s="65"/>
      <c r="C167" s="599" t="str">
        <f>IF(F167+G167&gt;0,Input_Transaksi!C164,"")</f>
        <v/>
      </c>
      <c r="D167" s="600" t="str">
        <f>IF(F167+G167&gt;0,Input_Transaksi!D164,"")</f>
        <v/>
      </c>
      <c r="E167" s="608" t="str">
        <f>IF(F167+G167&gt;0,Input_Transaksi!F164&amp;Input_Transaksi!G164 &amp;" "&amp;Input_Transaksi!H164,"")</f>
        <v/>
      </c>
      <c r="F167" s="617">
        <f>IF(Input_Transaksi!AR164=$D$8,Input_Transaksi!AT164,0)</f>
        <v>0</v>
      </c>
      <c r="G167" s="617">
        <f>IF(Input_Transaksi!AW164=$D$8,Input_Transaksi!AY164,0)</f>
        <v>0</v>
      </c>
      <c r="H167" s="617">
        <f t="shared" si="3"/>
        <v>0</v>
      </c>
      <c r="I167" s="61"/>
      <c r="M167" s="530"/>
    </row>
    <row r="168" spans="2:13" customFormat="1" hidden="1" x14ac:dyDescent="0.2">
      <c r="B168" s="65"/>
      <c r="C168" s="599" t="str">
        <f>IF(F168+G168&gt;0,Input_Transaksi!C165,"")</f>
        <v/>
      </c>
      <c r="D168" s="600" t="str">
        <f>IF(F168+G168&gt;0,Input_Transaksi!D165,"")</f>
        <v/>
      </c>
      <c r="E168" s="608" t="str">
        <f>IF(F168+G168&gt;0,Input_Transaksi!F165&amp;Input_Transaksi!G165 &amp;" "&amp;Input_Transaksi!H165,"")</f>
        <v/>
      </c>
      <c r="F168" s="617">
        <f>IF(Input_Transaksi!AR165=$D$8,Input_Transaksi!AT165,0)</f>
        <v>0</v>
      </c>
      <c r="G168" s="617">
        <f>IF(Input_Transaksi!AW165=$D$8,Input_Transaksi!AY165,0)</f>
        <v>0</v>
      </c>
      <c r="H168" s="617">
        <f t="shared" si="3"/>
        <v>0</v>
      </c>
      <c r="I168" s="61"/>
      <c r="M168" s="530"/>
    </row>
    <row r="169" spans="2:13" customFormat="1" hidden="1" x14ac:dyDescent="0.2">
      <c r="B169" s="65"/>
      <c r="C169" s="33" t="str">
        <f>IF(F169+G169&gt;0,Input_Transaksi!C166,"")</f>
        <v/>
      </c>
      <c r="D169" s="34" t="str">
        <f>IF(F169+G169&gt;0,Input_Transaksi!D166,"")</f>
        <v/>
      </c>
      <c r="E169" s="608" t="str">
        <f>IF(F169+G169&gt;0,Input_Transaksi!F166&amp;Input_Transaksi!G166 &amp;" "&amp;Input_Transaksi!H166,"")</f>
        <v/>
      </c>
      <c r="F169" s="617">
        <f>IF(Input_Transaksi!AR166=$D$8,Input_Transaksi!AT166,0)</f>
        <v>0</v>
      </c>
      <c r="G169" s="617">
        <f>IF(Input_Transaksi!AW166=$D$8,Input_Transaksi!AY166,0)</f>
        <v>0</v>
      </c>
      <c r="H169" s="617">
        <f t="shared" si="3"/>
        <v>0</v>
      </c>
      <c r="I169" s="61"/>
      <c r="K169" s="531"/>
      <c r="L169" s="429"/>
      <c r="M169" s="530"/>
    </row>
    <row r="170" spans="2:13" customFormat="1" hidden="1" x14ac:dyDescent="0.2">
      <c r="B170" s="65"/>
      <c r="C170" s="599" t="str">
        <f>IF(F170+G170&gt;0,Input_Transaksi!C167,"")</f>
        <v/>
      </c>
      <c r="D170" s="600" t="str">
        <f>IF(F170+G170&gt;0,Input_Transaksi!D167,"")</f>
        <v/>
      </c>
      <c r="E170" s="608" t="str">
        <f>IF(F170+G170&gt;0,Input_Transaksi!F167&amp;Input_Transaksi!G167 &amp;" "&amp;Input_Transaksi!H167,"")</f>
        <v/>
      </c>
      <c r="F170" s="617">
        <f>IF(Input_Transaksi!AR167=$D$8,Input_Transaksi!AT167,0)</f>
        <v>0</v>
      </c>
      <c r="G170" s="617">
        <f>IF(Input_Transaksi!AW167=$D$8,Input_Transaksi!AY167,0)</f>
        <v>0</v>
      </c>
      <c r="H170" s="617">
        <f t="shared" si="3"/>
        <v>0</v>
      </c>
      <c r="I170" s="61"/>
      <c r="K170" s="531"/>
      <c r="L170" s="429"/>
      <c r="M170" s="530"/>
    </row>
    <row r="171" spans="2:13" customFormat="1" hidden="1" x14ac:dyDescent="0.2">
      <c r="B171" s="65"/>
      <c r="C171" s="33" t="str">
        <f>IF(F171+G171&gt;0,Input_Transaksi!C168,"")</f>
        <v/>
      </c>
      <c r="D171" s="34" t="str">
        <f>IF(F171+G171&gt;0,Input_Transaksi!D168,"")</f>
        <v/>
      </c>
      <c r="E171" s="608" t="str">
        <f>IF(F171+G171&gt;0,Input_Transaksi!F168&amp;Input_Transaksi!G168 &amp;" "&amp;Input_Transaksi!H168,"")</f>
        <v/>
      </c>
      <c r="F171" s="617">
        <f>IF(Input_Transaksi!AR168=$D$8,Input_Transaksi!AT168,0)</f>
        <v>0</v>
      </c>
      <c r="G171" s="617">
        <f>IF(Input_Transaksi!AW168=$D$8,Input_Transaksi!AY168,0)</f>
        <v>0</v>
      </c>
      <c r="H171" s="617">
        <f t="shared" si="3"/>
        <v>0</v>
      </c>
      <c r="I171" s="61"/>
      <c r="K171" s="531"/>
      <c r="L171" s="429"/>
      <c r="M171" s="530"/>
    </row>
    <row r="172" spans="2:13" customFormat="1" hidden="1" x14ac:dyDescent="0.2">
      <c r="B172" s="65"/>
      <c r="C172" s="599" t="str">
        <f>IF(F172+G172&gt;0,Input_Transaksi!C169,"")</f>
        <v/>
      </c>
      <c r="D172" s="600" t="str">
        <f>IF(F172+G172&gt;0,Input_Transaksi!D169,"")</f>
        <v/>
      </c>
      <c r="E172" s="608" t="str">
        <f>IF(F172+G172&gt;0,Input_Transaksi!F169&amp;Input_Transaksi!G169 &amp;" "&amp;Input_Transaksi!H169,"")</f>
        <v/>
      </c>
      <c r="F172" s="617">
        <f>IF(Input_Transaksi!AR169=$D$8,Input_Transaksi!AT169,0)</f>
        <v>0</v>
      </c>
      <c r="G172" s="617">
        <f>IF(Input_Transaksi!AW169=$D$8,Input_Transaksi!AY169,0)</f>
        <v>0</v>
      </c>
      <c r="H172" s="617">
        <f t="shared" si="3"/>
        <v>0</v>
      </c>
      <c r="I172" s="61"/>
      <c r="K172" s="531"/>
      <c r="L172" s="429"/>
      <c r="M172" s="530"/>
    </row>
    <row r="173" spans="2:13" customFormat="1" hidden="1" x14ac:dyDescent="0.2">
      <c r="B173" s="65"/>
      <c r="C173" s="599" t="str">
        <f>IF(F173+G173&gt;0,Input_Transaksi!C170,"")</f>
        <v/>
      </c>
      <c r="D173" s="600" t="str">
        <f>IF(F173+G173&gt;0,Input_Transaksi!D170,"")</f>
        <v/>
      </c>
      <c r="E173" s="608" t="str">
        <f>IF(F173+G173&gt;0,Input_Transaksi!F170&amp;Input_Transaksi!G170 &amp;" "&amp;Input_Transaksi!H170,"")</f>
        <v/>
      </c>
      <c r="F173" s="617">
        <f>IF(Input_Transaksi!AR170=$D$8,Input_Transaksi!AT170,0)</f>
        <v>0</v>
      </c>
      <c r="G173" s="617">
        <f>IF(Input_Transaksi!AW170=$D$8,Input_Transaksi!AY170,0)</f>
        <v>0</v>
      </c>
      <c r="H173" s="617">
        <f t="shared" si="3"/>
        <v>0</v>
      </c>
      <c r="I173" s="61"/>
      <c r="K173" s="531"/>
      <c r="L173" s="429"/>
      <c r="M173" s="530"/>
    </row>
    <row r="174" spans="2:13" customFormat="1" hidden="1" x14ac:dyDescent="0.2">
      <c r="B174" s="65"/>
      <c r="C174" s="599" t="str">
        <f>IF(F174+G174&gt;0,Input_Transaksi!C171,"")</f>
        <v/>
      </c>
      <c r="D174" s="600" t="str">
        <f>IF(F174+G174&gt;0,Input_Transaksi!D171,"")</f>
        <v/>
      </c>
      <c r="E174" s="608" t="str">
        <f>IF(F174+G174&gt;0,Input_Transaksi!F171&amp;Input_Transaksi!G171 &amp;" "&amp;Input_Transaksi!H171,"")</f>
        <v/>
      </c>
      <c r="F174" s="617">
        <f>IF(Input_Transaksi!AR171=$D$8,Input_Transaksi!AT171,0)</f>
        <v>0</v>
      </c>
      <c r="G174" s="617">
        <f>IF(Input_Transaksi!AW171=$D$8,Input_Transaksi!AY171,0)</f>
        <v>0</v>
      </c>
      <c r="H174" s="617">
        <f t="shared" si="3"/>
        <v>0</v>
      </c>
      <c r="I174" s="61"/>
      <c r="K174" s="531"/>
      <c r="L174" s="429"/>
      <c r="M174" s="530"/>
    </row>
    <row r="175" spans="2:13" customFormat="1" hidden="1" x14ac:dyDescent="0.2">
      <c r="B175" s="65"/>
      <c r="C175" s="599" t="str">
        <f>IF(F175+G175&gt;0,Input_Transaksi!C172,"")</f>
        <v/>
      </c>
      <c r="D175" s="600" t="str">
        <f>IF(F175+G175&gt;0,Input_Transaksi!D172,"")</f>
        <v/>
      </c>
      <c r="E175" s="608" t="str">
        <f>IF(F175+G175&gt;0,Input_Transaksi!F172&amp;Input_Transaksi!G172 &amp;" "&amp;Input_Transaksi!H172,"")</f>
        <v/>
      </c>
      <c r="F175" s="617">
        <f>IF(Input_Transaksi!AR172=$D$8,Input_Transaksi!AT172,0)</f>
        <v>0</v>
      </c>
      <c r="G175" s="617">
        <f>IF(Input_Transaksi!AW172=$D$8,Input_Transaksi!AY172,0)</f>
        <v>0</v>
      </c>
      <c r="H175" s="617">
        <f t="shared" si="3"/>
        <v>0</v>
      </c>
      <c r="I175" s="61"/>
      <c r="K175" s="531"/>
      <c r="L175" s="429"/>
      <c r="M175" s="530"/>
    </row>
    <row r="176" spans="2:13" customFormat="1" hidden="1" x14ac:dyDescent="0.2">
      <c r="B176" s="65"/>
      <c r="C176" s="599" t="str">
        <f>IF(F176+G176&gt;0,Input_Transaksi!C173,"")</f>
        <v/>
      </c>
      <c r="D176" s="600" t="str">
        <f>IF(F176+G176&gt;0,Input_Transaksi!D173,"")</f>
        <v/>
      </c>
      <c r="E176" s="608" t="str">
        <f>IF(F176+G176&gt;0,Input_Transaksi!F173&amp;Input_Transaksi!G173 &amp;" "&amp;Input_Transaksi!H173,"")</f>
        <v/>
      </c>
      <c r="F176" s="617">
        <f>IF(Input_Transaksi!AR173=$D$8,Input_Transaksi!AT173,0)</f>
        <v>0</v>
      </c>
      <c r="G176" s="617">
        <f>IF(Input_Transaksi!AW173=$D$8,Input_Transaksi!AY173,0)</f>
        <v>0</v>
      </c>
      <c r="H176" s="617">
        <f t="shared" si="3"/>
        <v>0</v>
      </c>
      <c r="I176" s="61"/>
      <c r="K176" s="531"/>
      <c r="L176" s="429"/>
      <c r="M176" s="530"/>
    </row>
    <row r="177" spans="2:13" customFormat="1" hidden="1" x14ac:dyDescent="0.2">
      <c r="B177" s="65"/>
      <c r="C177" s="599" t="str">
        <f>IF(F177+G177&gt;0,Input_Transaksi!C174,"")</f>
        <v/>
      </c>
      <c r="D177" s="600" t="str">
        <f>IF(F177+G177&gt;0,Input_Transaksi!D174,"")</f>
        <v/>
      </c>
      <c r="E177" s="608" t="str">
        <f>IF(F177+G177&gt;0,Input_Transaksi!F174&amp;Input_Transaksi!G174 &amp;" "&amp;Input_Transaksi!H174,"")</f>
        <v/>
      </c>
      <c r="F177" s="617">
        <f>IF(Input_Transaksi!AR174=$D$8,Input_Transaksi!AT174,0)</f>
        <v>0</v>
      </c>
      <c r="G177" s="617">
        <f>IF(Input_Transaksi!AW174=$D$8,Input_Transaksi!AY174,0)</f>
        <v>0</v>
      </c>
      <c r="H177" s="617">
        <f t="shared" si="3"/>
        <v>0</v>
      </c>
      <c r="I177" s="61"/>
      <c r="K177" s="531"/>
      <c r="L177" s="429"/>
      <c r="M177" s="530"/>
    </row>
    <row r="178" spans="2:13" customFormat="1" hidden="1" x14ac:dyDescent="0.2">
      <c r="B178" s="65"/>
      <c r="C178" s="599" t="str">
        <f>IF(F178+G178&gt;0,Input_Transaksi!C175,"")</f>
        <v/>
      </c>
      <c r="D178" s="600" t="str">
        <f>IF(F178+G178&gt;0,Input_Transaksi!D175,"")</f>
        <v/>
      </c>
      <c r="E178" s="608" t="str">
        <f>IF(F178+G178&gt;0,Input_Transaksi!F175&amp;Input_Transaksi!G175 &amp;" "&amp;Input_Transaksi!H175,"")</f>
        <v/>
      </c>
      <c r="F178" s="617">
        <f>IF(Input_Transaksi!AR175=$D$8,Input_Transaksi!AT175,0)</f>
        <v>0</v>
      </c>
      <c r="G178" s="617">
        <f>IF(Input_Transaksi!AW175=$D$8,Input_Transaksi!AY175,0)</f>
        <v>0</v>
      </c>
      <c r="H178" s="617">
        <f t="shared" si="3"/>
        <v>0</v>
      </c>
      <c r="I178" s="61"/>
      <c r="K178" s="531"/>
      <c r="L178" s="429"/>
      <c r="M178" s="530"/>
    </row>
    <row r="179" spans="2:13" customFormat="1" hidden="1" x14ac:dyDescent="0.2">
      <c r="B179" s="65"/>
      <c r="C179" s="599" t="str">
        <f>IF(F179+G179&gt;0,Input_Transaksi!C176,"")</f>
        <v/>
      </c>
      <c r="D179" s="600" t="str">
        <f>IF(F179+G179&gt;0,Input_Transaksi!D176,"")</f>
        <v/>
      </c>
      <c r="E179" s="608" t="str">
        <f>IF(F179+G179&gt;0,Input_Transaksi!F176&amp;Input_Transaksi!G176 &amp;" "&amp;Input_Transaksi!H176,"")</f>
        <v/>
      </c>
      <c r="F179" s="617">
        <f>IF(Input_Transaksi!AR176=$D$8,Input_Transaksi!AT176,0)</f>
        <v>0</v>
      </c>
      <c r="G179" s="617">
        <f>IF(Input_Transaksi!AW176=$D$8,Input_Transaksi!AY176,0)</f>
        <v>0</v>
      </c>
      <c r="H179" s="617">
        <f t="shared" si="3"/>
        <v>0</v>
      </c>
      <c r="I179" s="61"/>
      <c r="K179" s="531"/>
      <c r="L179" s="429"/>
      <c r="M179" s="530"/>
    </row>
    <row r="180" spans="2:13" customFormat="1" hidden="1" x14ac:dyDescent="0.2">
      <c r="B180" s="65"/>
      <c r="C180" s="599" t="str">
        <f>IF(F180+G180&gt;0,Input_Transaksi!C177,"")</f>
        <v/>
      </c>
      <c r="D180" s="600" t="str">
        <f>IF(F180+G180&gt;0,Input_Transaksi!D177,"")</f>
        <v/>
      </c>
      <c r="E180" s="608" t="str">
        <f>IF(F180+G180&gt;0,Input_Transaksi!F177&amp;Input_Transaksi!G177 &amp;" "&amp;Input_Transaksi!H177,"")</f>
        <v/>
      </c>
      <c r="F180" s="617">
        <f>IF(Input_Transaksi!AR177=$D$8,Input_Transaksi!AT177,0)</f>
        <v>0</v>
      </c>
      <c r="G180" s="617">
        <f>IF(Input_Transaksi!AW177=$D$8,Input_Transaksi!AY177,0)</f>
        <v>0</v>
      </c>
      <c r="H180" s="617">
        <f t="shared" si="3"/>
        <v>0</v>
      </c>
      <c r="I180" s="61"/>
      <c r="K180" s="531"/>
      <c r="L180" s="429"/>
      <c r="M180" s="530"/>
    </row>
    <row r="181" spans="2:13" customFormat="1" hidden="1" x14ac:dyDescent="0.2">
      <c r="B181" s="65"/>
      <c r="C181" s="599" t="str">
        <f>IF(F181+G181&gt;0,Input_Transaksi!C178,"")</f>
        <v/>
      </c>
      <c r="D181" s="600" t="str">
        <f>IF(F181+G181&gt;0,Input_Transaksi!D178,"")</f>
        <v/>
      </c>
      <c r="E181" s="608" t="str">
        <f>IF(F181+G181&gt;0,Input_Transaksi!F178&amp;Input_Transaksi!G178 &amp;" "&amp;Input_Transaksi!H178,"")</f>
        <v/>
      </c>
      <c r="F181" s="617">
        <f>IF(Input_Transaksi!AR178=$D$8,Input_Transaksi!AT178,0)</f>
        <v>0</v>
      </c>
      <c r="G181" s="617">
        <f>IF(Input_Transaksi!AW178=$D$8,Input_Transaksi!AY178,0)</f>
        <v>0</v>
      </c>
      <c r="H181" s="617">
        <f t="shared" si="3"/>
        <v>0</v>
      </c>
      <c r="I181" s="61"/>
      <c r="K181" s="531"/>
      <c r="L181" s="429"/>
      <c r="M181" s="530"/>
    </row>
    <row r="182" spans="2:13" customFormat="1" hidden="1" x14ac:dyDescent="0.2">
      <c r="B182" s="65"/>
      <c r="C182" s="599" t="str">
        <f>IF(F182+G182&gt;0,Input_Transaksi!C179,"")</f>
        <v/>
      </c>
      <c r="D182" s="600" t="str">
        <f>IF(F182+G182&gt;0,Input_Transaksi!D179,"")</f>
        <v/>
      </c>
      <c r="E182" s="608" t="str">
        <f>IF(F182+G182&gt;0,Input_Transaksi!F179&amp;Input_Transaksi!G179 &amp;" "&amp;Input_Transaksi!H179,"")</f>
        <v/>
      </c>
      <c r="F182" s="617">
        <f>IF(Input_Transaksi!AR179=$D$8,Input_Transaksi!AT179,0)</f>
        <v>0</v>
      </c>
      <c r="G182" s="617">
        <f>IF(Input_Transaksi!AW179=$D$8,Input_Transaksi!AY179,0)</f>
        <v>0</v>
      </c>
      <c r="H182" s="617">
        <f t="shared" si="3"/>
        <v>0</v>
      </c>
      <c r="I182" s="61"/>
      <c r="K182" s="531"/>
      <c r="L182" s="429"/>
      <c r="M182" s="530"/>
    </row>
    <row r="183" spans="2:13" customFormat="1" hidden="1" x14ac:dyDescent="0.2">
      <c r="B183" s="65"/>
      <c r="C183" s="599" t="str">
        <f>IF(F183+G183&gt;0,Input_Transaksi!C180,"")</f>
        <v/>
      </c>
      <c r="D183" s="600" t="str">
        <f>IF(F183+G183&gt;0,Input_Transaksi!D180,"")</f>
        <v/>
      </c>
      <c r="E183" s="608" t="str">
        <f>IF(F183+G183&gt;0,Input_Transaksi!F180&amp;Input_Transaksi!G180 &amp;" "&amp;Input_Transaksi!H180,"")</f>
        <v/>
      </c>
      <c r="F183" s="617">
        <f>IF(Input_Transaksi!AR180=$D$8,Input_Transaksi!AT180,0)</f>
        <v>0</v>
      </c>
      <c r="G183" s="617">
        <f>IF(Input_Transaksi!AW180=$D$8,Input_Transaksi!AY180,0)</f>
        <v>0</v>
      </c>
      <c r="H183" s="617">
        <f t="shared" si="3"/>
        <v>0</v>
      </c>
      <c r="I183" s="61"/>
      <c r="K183" s="531"/>
      <c r="L183" s="429"/>
      <c r="M183" s="530"/>
    </row>
    <row r="184" spans="2:13" customFormat="1" hidden="1" x14ac:dyDescent="0.2">
      <c r="B184" s="65"/>
      <c r="C184" s="599" t="str">
        <f>IF(F184+G184&gt;0,Input_Transaksi!C181,"")</f>
        <v/>
      </c>
      <c r="D184" s="600" t="str">
        <f>IF(F184+G184&gt;0,Input_Transaksi!D181,"")</f>
        <v/>
      </c>
      <c r="E184" s="608" t="str">
        <f>IF(F184+G184&gt;0,Input_Transaksi!F181&amp;Input_Transaksi!G181 &amp;" "&amp;Input_Transaksi!H181,"")</f>
        <v/>
      </c>
      <c r="F184" s="617">
        <f>IF(Input_Transaksi!AR181=$D$8,Input_Transaksi!AT181,0)</f>
        <v>0</v>
      </c>
      <c r="G184" s="617">
        <f>IF(Input_Transaksi!AW181=$D$8,Input_Transaksi!AY181,0)</f>
        <v>0</v>
      </c>
      <c r="H184" s="617">
        <f t="shared" si="3"/>
        <v>0</v>
      </c>
      <c r="I184" s="61"/>
      <c r="K184" s="531"/>
      <c r="L184" s="429"/>
      <c r="M184" s="530"/>
    </row>
    <row r="185" spans="2:13" customFormat="1" hidden="1" x14ac:dyDescent="0.2">
      <c r="B185" s="65"/>
      <c r="C185" s="599" t="str">
        <f>IF(F185+G185&gt;0,Input_Transaksi!C182,"")</f>
        <v/>
      </c>
      <c r="D185" s="600" t="str">
        <f>IF(F185+G185&gt;0,Input_Transaksi!D182,"")</f>
        <v/>
      </c>
      <c r="E185" s="608" t="str">
        <f>IF(F185+G185&gt;0,Input_Transaksi!F182&amp;Input_Transaksi!G182 &amp;" "&amp;Input_Transaksi!H182,"")</f>
        <v/>
      </c>
      <c r="F185" s="617">
        <f>IF(Input_Transaksi!AR182=$D$8,Input_Transaksi!AT182,0)</f>
        <v>0</v>
      </c>
      <c r="G185" s="617">
        <f>IF(Input_Transaksi!AW182=$D$8,Input_Transaksi!AY182,0)</f>
        <v>0</v>
      </c>
      <c r="H185" s="617">
        <f t="shared" si="3"/>
        <v>0</v>
      </c>
      <c r="I185" s="61"/>
      <c r="K185" s="531"/>
      <c r="L185" s="429"/>
      <c r="M185" s="530"/>
    </row>
    <row r="186" spans="2:13" customFormat="1" hidden="1" x14ac:dyDescent="0.2">
      <c r="B186" s="65"/>
      <c r="C186" s="599" t="str">
        <f>IF(F186+G186&gt;0,Input_Transaksi!C183,"")</f>
        <v/>
      </c>
      <c r="D186" s="600" t="str">
        <f>IF(F186+G186&gt;0,Input_Transaksi!D183,"")</f>
        <v/>
      </c>
      <c r="E186" s="608" t="str">
        <f>IF(F186+G186&gt;0,Input_Transaksi!F183&amp;Input_Transaksi!G183 &amp;" "&amp;Input_Transaksi!H183,"")</f>
        <v/>
      </c>
      <c r="F186" s="617">
        <f>IF(Input_Transaksi!AR183=$D$8,Input_Transaksi!AT183,0)</f>
        <v>0</v>
      </c>
      <c r="G186" s="617">
        <f>IF(Input_Transaksi!AW183=$D$8,Input_Transaksi!AY183,0)</f>
        <v>0</v>
      </c>
      <c r="H186" s="617">
        <f t="shared" si="3"/>
        <v>0</v>
      </c>
      <c r="I186" s="61"/>
      <c r="K186" s="531"/>
      <c r="L186" s="429"/>
      <c r="M186" s="530"/>
    </row>
    <row r="187" spans="2:13" customFormat="1" hidden="1" x14ac:dyDescent="0.2">
      <c r="B187" s="65"/>
      <c r="C187" s="599" t="str">
        <f>IF(F187+G187&gt;0,Input_Transaksi!C184,"")</f>
        <v/>
      </c>
      <c r="D187" s="600" t="str">
        <f>IF(F187+G187&gt;0,Input_Transaksi!D184,"")</f>
        <v/>
      </c>
      <c r="E187" s="608" t="str">
        <f>IF(F187+G187&gt;0,Input_Transaksi!F184&amp;Input_Transaksi!G184 &amp;" "&amp;Input_Transaksi!H184,"")</f>
        <v/>
      </c>
      <c r="F187" s="617">
        <f>IF(Input_Transaksi!AR184=$D$8,Input_Transaksi!AT184,0)</f>
        <v>0</v>
      </c>
      <c r="G187" s="617">
        <f>IF(Input_Transaksi!AW184=$D$8,Input_Transaksi!AY184,0)</f>
        <v>0</v>
      </c>
      <c r="H187" s="617">
        <f t="shared" si="3"/>
        <v>0</v>
      </c>
      <c r="I187" s="61"/>
      <c r="K187" s="531"/>
      <c r="L187" s="429"/>
      <c r="M187" s="530"/>
    </row>
    <row r="188" spans="2:13" customFormat="1" hidden="1" x14ac:dyDescent="0.2">
      <c r="B188" s="65"/>
      <c r="C188" s="599" t="str">
        <f>IF(F188+G188&gt;0,Input_Transaksi!C185,"")</f>
        <v/>
      </c>
      <c r="D188" s="600" t="str">
        <f>IF(F188+G188&gt;0,Input_Transaksi!D185,"")</f>
        <v/>
      </c>
      <c r="E188" s="608" t="str">
        <f>IF(F188+G188&gt;0,Input_Transaksi!F185&amp;Input_Transaksi!G185 &amp;" "&amp;Input_Transaksi!H185,"")</f>
        <v/>
      </c>
      <c r="F188" s="617">
        <f>IF(Input_Transaksi!AR185=$D$8,Input_Transaksi!AT185,0)</f>
        <v>0</v>
      </c>
      <c r="G188" s="617">
        <f>IF(Input_Transaksi!AW185=$D$8,Input_Transaksi!AY185,0)</f>
        <v>0</v>
      </c>
      <c r="H188" s="617">
        <f t="shared" si="3"/>
        <v>0</v>
      </c>
      <c r="I188" s="61"/>
      <c r="K188" s="531"/>
      <c r="L188" s="429"/>
      <c r="M188" s="530"/>
    </row>
    <row r="189" spans="2:13" customFormat="1" hidden="1" x14ac:dyDescent="0.2">
      <c r="B189" s="65"/>
      <c r="C189" s="599" t="str">
        <f>IF(F189+G189&gt;0,Input_Transaksi!C186,"")</f>
        <v/>
      </c>
      <c r="D189" s="600" t="str">
        <f>IF(F189+G189&gt;0,Input_Transaksi!D186,"")</f>
        <v/>
      </c>
      <c r="E189" s="608" t="str">
        <f>IF(F189+G189&gt;0,Input_Transaksi!F186&amp;Input_Transaksi!G186 &amp;" "&amp;Input_Transaksi!H186,"")</f>
        <v/>
      </c>
      <c r="F189" s="617">
        <f>IF(Input_Transaksi!AR186=$D$8,Input_Transaksi!AT186,0)</f>
        <v>0</v>
      </c>
      <c r="G189" s="617">
        <f>IF(Input_Transaksi!AW186=$D$8,Input_Transaksi!AY186,0)</f>
        <v>0</v>
      </c>
      <c r="H189" s="617">
        <f t="shared" si="3"/>
        <v>0</v>
      </c>
      <c r="I189" s="61"/>
      <c r="K189" s="531"/>
      <c r="L189" s="429"/>
      <c r="M189" s="530"/>
    </row>
    <row r="190" spans="2:13" customFormat="1" hidden="1" x14ac:dyDescent="0.2">
      <c r="B190" s="65"/>
      <c r="C190" s="599" t="str">
        <f>IF(F190+G190&gt;0,Input_Transaksi!C187,"")</f>
        <v/>
      </c>
      <c r="D190" s="600" t="str">
        <f>IF(F190+G190&gt;0,Input_Transaksi!D187,"")</f>
        <v/>
      </c>
      <c r="E190" s="608" t="str">
        <f>IF(F190+G190&gt;0,Input_Transaksi!F187&amp;Input_Transaksi!G187 &amp;" "&amp;Input_Transaksi!H187,"")</f>
        <v/>
      </c>
      <c r="F190" s="617">
        <f>IF(Input_Transaksi!AR187=$D$8,Input_Transaksi!AT187,0)</f>
        <v>0</v>
      </c>
      <c r="G190" s="617">
        <f>IF(Input_Transaksi!AW187=$D$8,Input_Transaksi!AY187,0)</f>
        <v>0</v>
      </c>
      <c r="H190" s="617">
        <f t="shared" si="3"/>
        <v>0</v>
      </c>
      <c r="I190" s="61"/>
      <c r="K190" s="531"/>
      <c r="L190" s="429"/>
      <c r="M190" s="530"/>
    </row>
    <row r="191" spans="2:13" customFormat="1" hidden="1" x14ac:dyDescent="0.2">
      <c r="B191" s="65"/>
      <c r="C191" s="33" t="str">
        <f>IF(F191+G191&gt;0,Input_Transaksi!C188,"")</f>
        <v/>
      </c>
      <c r="D191" s="34" t="str">
        <f>IF(F191+G191&gt;0,Input_Transaksi!D188,"")</f>
        <v/>
      </c>
      <c r="E191" s="608" t="str">
        <f>IF(F191+G191&gt;0,Input_Transaksi!F188&amp;Input_Transaksi!G188 &amp;" "&amp;Input_Transaksi!H188,"")</f>
        <v/>
      </c>
      <c r="F191" s="617">
        <f>IF(Input_Transaksi!AR188=$D$8,Input_Transaksi!AT188,0)</f>
        <v>0</v>
      </c>
      <c r="G191" s="617">
        <f>IF(Input_Transaksi!AW188=$D$8,Input_Transaksi!AY188,0)</f>
        <v>0</v>
      </c>
      <c r="H191" s="617">
        <f t="shared" si="3"/>
        <v>0</v>
      </c>
      <c r="I191" s="61"/>
      <c r="K191" s="531"/>
      <c r="L191" s="429"/>
      <c r="M191" s="530"/>
    </row>
    <row r="192" spans="2:13" customFormat="1" hidden="1" x14ac:dyDescent="0.2">
      <c r="B192" s="65"/>
      <c r="C192" s="33" t="str">
        <f>IF(F192+G192&gt;0,Input_Transaksi!C189,"")</f>
        <v/>
      </c>
      <c r="D192" s="34" t="str">
        <f>IF(F192+G192&gt;0,Input_Transaksi!D189,"")</f>
        <v/>
      </c>
      <c r="E192" s="608" t="str">
        <f>IF(F192+G192&gt;0,Input_Transaksi!F189&amp;Input_Transaksi!G189 &amp;" "&amp;Input_Transaksi!H189,"")</f>
        <v/>
      </c>
      <c r="F192" s="617">
        <f>IF(Input_Transaksi!AR189=$D$8,Input_Transaksi!AT189,0)</f>
        <v>0</v>
      </c>
      <c r="G192" s="617">
        <f>IF(Input_Transaksi!AW189=$D$8,Input_Transaksi!AY189,0)</f>
        <v>0</v>
      </c>
      <c r="H192" s="617">
        <f t="shared" si="3"/>
        <v>0</v>
      </c>
      <c r="I192" s="61"/>
      <c r="K192" s="531"/>
      <c r="L192" s="429"/>
      <c r="M192" s="530"/>
    </row>
    <row r="193" spans="2:13" customFormat="1" hidden="1" x14ac:dyDescent="0.2">
      <c r="B193" s="65"/>
      <c r="C193" s="33" t="str">
        <f>IF(F193+G193&gt;0,Input_Transaksi!C190,"")</f>
        <v/>
      </c>
      <c r="D193" s="34" t="str">
        <f>IF(F193+G193&gt;0,Input_Transaksi!D190,"")</f>
        <v/>
      </c>
      <c r="E193" s="608" t="str">
        <f>IF(F193+G193&gt;0,Input_Transaksi!F190&amp;Input_Transaksi!G190 &amp;" "&amp;Input_Transaksi!H190,"")</f>
        <v/>
      </c>
      <c r="F193" s="617">
        <f>IF(Input_Transaksi!AR190=$D$8,Input_Transaksi!AT190,0)</f>
        <v>0</v>
      </c>
      <c r="G193" s="617">
        <f>IF(Input_Transaksi!AW190=$D$8,Input_Transaksi!AY190,0)</f>
        <v>0</v>
      </c>
      <c r="H193" s="617">
        <f t="shared" si="3"/>
        <v>0</v>
      </c>
      <c r="I193" s="61"/>
      <c r="K193" s="531"/>
      <c r="L193" s="429"/>
      <c r="M193" s="530"/>
    </row>
    <row r="194" spans="2:13" customFormat="1" hidden="1" x14ac:dyDescent="0.2">
      <c r="B194" s="65"/>
      <c r="C194" s="33" t="str">
        <f>IF(F194+G194&gt;0,Input_Transaksi!C191,"")</f>
        <v/>
      </c>
      <c r="D194" s="34" t="str">
        <f>IF(F194+G194&gt;0,Input_Transaksi!D191,"")</f>
        <v/>
      </c>
      <c r="E194" s="608" t="str">
        <f>IF(F194+G194&gt;0,Input_Transaksi!F191&amp;Input_Transaksi!G191 &amp;" "&amp;Input_Transaksi!H191,"")</f>
        <v/>
      </c>
      <c r="F194" s="617">
        <f>IF(Input_Transaksi!AR191=$D$8,Input_Transaksi!AT191,0)</f>
        <v>0</v>
      </c>
      <c r="G194" s="617">
        <f>IF(Input_Transaksi!AW191=$D$8,Input_Transaksi!AY191,0)</f>
        <v>0</v>
      </c>
      <c r="H194" s="617">
        <f t="shared" si="3"/>
        <v>0</v>
      </c>
      <c r="I194" s="61"/>
      <c r="K194" s="531"/>
      <c r="L194" s="429"/>
      <c r="M194" s="530"/>
    </row>
    <row r="195" spans="2:13" customFormat="1" hidden="1" x14ac:dyDescent="0.2">
      <c r="B195" s="65"/>
      <c r="C195" s="33" t="str">
        <f>IF(F195+G195&gt;0,Input_Transaksi!C192,"")</f>
        <v/>
      </c>
      <c r="D195" s="34" t="str">
        <f>IF(F195+G195&gt;0,Input_Transaksi!D192,"")</f>
        <v/>
      </c>
      <c r="E195" s="608" t="str">
        <f>IF(F195+G195&gt;0,Input_Transaksi!F192&amp;Input_Transaksi!G192 &amp;" "&amp;Input_Transaksi!H192,"")</f>
        <v/>
      </c>
      <c r="F195" s="617">
        <f>IF(Input_Transaksi!AR192=$D$8,Input_Transaksi!AT192,0)</f>
        <v>0</v>
      </c>
      <c r="G195" s="617">
        <f>IF(Input_Transaksi!AW192=$D$8,Input_Transaksi!AY192,0)</f>
        <v>0</v>
      </c>
      <c r="H195" s="617">
        <f t="shared" si="3"/>
        <v>0</v>
      </c>
      <c r="I195" s="61"/>
      <c r="K195" s="531"/>
      <c r="L195" s="429"/>
      <c r="M195" s="530"/>
    </row>
    <row r="196" spans="2:13" customFormat="1" hidden="1" x14ac:dyDescent="0.2">
      <c r="B196" s="65"/>
      <c r="C196" s="33" t="str">
        <f>IF(F196+G196&gt;0,Input_Transaksi!C193,"")</f>
        <v/>
      </c>
      <c r="D196" s="34" t="str">
        <f>IF(F196+G196&gt;0,Input_Transaksi!D193,"")</f>
        <v/>
      </c>
      <c r="E196" s="608" t="str">
        <f>IF(F196+G196&gt;0,Input_Transaksi!F193&amp;Input_Transaksi!G193 &amp;" "&amp;Input_Transaksi!H193,"")</f>
        <v/>
      </c>
      <c r="F196" s="617">
        <f>IF(Input_Transaksi!AR193=$D$8,Input_Transaksi!AT193,0)</f>
        <v>0</v>
      </c>
      <c r="G196" s="617">
        <f>IF(Input_Transaksi!AW193=$D$8,Input_Transaksi!AY193,0)</f>
        <v>0</v>
      </c>
      <c r="H196" s="617">
        <f t="shared" si="3"/>
        <v>0</v>
      </c>
      <c r="I196" s="61"/>
      <c r="K196" s="531"/>
      <c r="L196" s="429"/>
      <c r="M196" s="530"/>
    </row>
    <row r="197" spans="2:13" customFormat="1" hidden="1" x14ac:dyDescent="0.2">
      <c r="B197" s="65"/>
      <c r="C197" s="33" t="str">
        <f>IF(F197+G197&gt;0,Input_Transaksi!C194,"")</f>
        <v/>
      </c>
      <c r="D197" s="34" t="str">
        <f>IF(F197+G197&gt;0,Input_Transaksi!D194,"")</f>
        <v/>
      </c>
      <c r="E197" s="608" t="str">
        <f>IF(F197+G197&gt;0,Input_Transaksi!F194&amp;Input_Transaksi!G194 &amp;" "&amp;Input_Transaksi!H194,"")</f>
        <v/>
      </c>
      <c r="F197" s="617">
        <f>IF(Input_Transaksi!AR194=$D$8,Input_Transaksi!AT194,0)</f>
        <v>0</v>
      </c>
      <c r="G197" s="617">
        <f>IF(Input_Transaksi!AW194=$D$8,Input_Transaksi!AY194,0)</f>
        <v>0</v>
      </c>
      <c r="H197" s="617">
        <f t="shared" si="3"/>
        <v>0</v>
      </c>
      <c r="I197" s="61"/>
      <c r="K197" s="531"/>
      <c r="L197" s="429"/>
      <c r="M197" s="530"/>
    </row>
    <row r="198" spans="2:13" customFormat="1" hidden="1" x14ac:dyDescent="0.2">
      <c r="B198" s="65"/>
      <c r="C198" s="33" t="str">
        <f>IF(F198+G198&gt;0,Input_Transaksi!C195,"")</f>
        <v/>
      </c>
      <c r="D198" s="34" t="str">
        <f>IF(F198+G198&gt;0,Input_Transaksi!D195,"")</f>
        <v/>
      </c>
      <c r="E198" s="608" t="str">
        <f>IF(F198+G198&gt;0,Input_Transaksi!F195&amp;Input_Transaksi!G195 &amp;" "&amp;Input_Transaksi!H195,"")</f>
        <v/>
      </c>
      <c r="F198" s="617">
        <f>IF(Input_Transaksi!AR195=$D$8,Input_Transaksi!AT195,0)</f>
        <v>0</v>
      </c>
      <c r="G198" s="617">
        <f>IF(Input_Transaksi!AW195=$D$8,Input_Transaksi!AY195,0)</f>
        <v>0</v>
      </c>
      <c r="H198" s="617">
        <f t="shared" si="3"/>
        <v>0</v>
      </c>
      <c r="I198" s="61"/>
      <c r="K198" s="531"/>
      <c r="L198" s="429"/>
      <c r="M198" s="530"/>
    </row>
    <row r="199" spans="2:13" customFormat="1" hidden="1" x14ac:dyDescent="0.2">
      <c r="B199" s="65"/>
      <c r="C199" s="33" t="str">
        <f>IF(F199+G199&gt;0,Input_Transaksi!C196,"")</f>
        <v/>
      </c>
      <c r="D199" s="34" t="str">
        <f>IF(F199+G199&gt;0,Input_Transaksi!D196,"")</f>
        <v/>
      </c>
      <c r="E199" s="608" t="str">
        <f>IF(F199+G199&gt;0,Input_Transaksi!F196&amp;Input_Transaksi!G196 &amp;" "&amp;Input_Transaksi!H196,"")</f>
        <v/>
      </c>
      <c r="F199" s="617">
        <f>IF(Input_Transaksi!AR196=$D$8,Input_Transaksi!AT196,0)</f>
        <v>0</v>
      </c>
      <c r="G199" s="617">
        <f>IF(Input_Transaksi!AW196=$D$8,Input_Transaksi!AY196,0)</f>
        <v>0</v>
      </c>
      <c r="H199" s="617">
        <f t="shared" si="3"/>
        <v>0</v>
      </c>
      <c r="I199" s="61"/>
      <c r="K199" s="531"/>
      <c r="L199" s="429"/>
      <c r="M199" s="530"/>
    </row>
    <row r="200" spans="2:13" customFormat="1" hidden="1" x14ac:dyDescent="0.2">
      <c r="B200" s="65"/>
      <c r="C200" s="33" t="str">
        <f>IF(F200+G200&gt;0,Input_Transaksi!C197,"")</f>
        <v/>
      </c>
      <c r="D200" s="34" t="str">
        <f>IF(F200+G200&gt;0,Input_Transaksi!D197,"")</f>
        <v/>
      </c>
      <c r="E200" s="608" t="str">
        <f>IF(F200+G200&gt;0,Input_Transaksi!F197&amp;Input_Transaksi!G197 &amp;" "&amp;Input_Transaksi!H197,"")</f>
        <v/>
      </c>
      <c r="F200" s="617">
        <f>IF(Input_Transaksi!AR197=$D$8,Input_Transaksi!AT197,0)</f>
        <v>0</v>
      </c>
      <c r="G200" s="617">
        <f>IF(Input_Transaksi!AW197=$D$8,Input_Transaksi!AY197,0)</f>
        <v>0</v>
      </c>
      <c r="H200" s="617">
        <f t="shared" si="3"/>
        <v>0</v>
      </c>
      <c r="I200" s="61"/>
      <c r="K200" s="531"/>
      <c r="L200" s="429"/>
      <c r="M200" s="530"/>
    </row>
    <row r="201" spans="2:13" customFormat="1" hidden="1" x14ac:dyDescent="0.2">
      <c r="B201" s="65"/>
      <c r="C201" s="33" t="str">
        <f>IF(F201+G201&gt;0,Input_Transaksi!C198,"")</f>
        <v/>
      </c>
      <c r="D201" s="34" t="str">
        <f>IF(F201+G201&gt;0,Input_Transaksi!D198,"")</f>
        <v/>
      </c>
      <c r="E201" s="608" t="str">
        <f>IF(F201+G201&gt;0,Input_Transaksi!F198&amp;Input_Transaksi!G198 &amp;" "&amp;Input_Transaksi!H198,"")</f>
        <v/>
      </c>
      <c r="F201" s="617">
        <f>IF(Input_Transaksi!AR198=$D$8,Input_Transaksi!AT198,0)</f>
        <v>0</v>
      </c>
      <c r="G201" s="617">
        <f>IF(Input_Transaksi!AW198=$D$8,Input_Transaksi!AY198,0)</f>
        <v>0</v>
      </c>
      <c r="H201" s="617">
        <f t="shared" si="3"/>
        <v>0</v>
      </c>
      <c r="I201" s="61"/>
      <c r="K201" s="531"/>
      <c r="L201" s="429"/>
      <c r="M201" s="530"/>
    </row>
    <row r="202" spans="2:13" customFormat="1" hidden="1" x14ac:dyDescent="0.2">
      <c r="B202" s="65"/>
      <c r="C202" s="33" t="str">
        <f>IF(F202+G202&gt;0,Input_Transaksi!C199,"")</f>
        <v/>
      </c>
      <c r="D202" s="34" t="str">
        <f>IF(F202+G202&gt;0,Input_Transaksi!D199,"")</f>
        <v/>
      </c>
      <c r="E202" s="608" t="str">
        <f>IF(F202+G202&gt;0,Input_Transaksi!F199&amp;Input_Transaksi!G199 &amp;" "&amp;Input_Transaksi!H199,"")</f>
        <v/>
      </c>
      <c r="F202" s="617">
        <f>IF(Input_Transaksi!AR199=$D$8,Input_Transaksi!AT199,0)</f>
        <v>0</v>
      </c>
      <c r="G202" s="617">
        <f>IF(Input_Transaksi!AW199=$D$8,Input_Transaksi!AY199,0)</f>
        <v>0</v>
      </c>
      <c r="H202" s="617">
        <f t="shared" si="3"/>
        <v>0</v>
      </c>
      <c r="I202" s="61"/>
      <c r="K202" s="531"/>
      <c r="L202" s="429"/>
      <c r="M202" s="530"/>
    </row>
    <row r="203" spans="2:13" customFormat="1" hidden="1" x14ac:dyDescent="0.2">
      <c r="B203" s="65"/>
      <c r="C203" s="33" t="str">
        <f>IF(F203+G203&gt;0,Input_Transaksi!C200,"")</f>
        <v/>
      </c>
      <c r="D203" s="34" t="str">
        <f>IF(F203+G203&gt;0,Input_Transaksi!D200,"")</f>
        <v/>
      </c>
      <c r="E203" s="608" t="str">
        <f>IF(F203+G203&gt;0,Input_Transaksi!F200&amp;Input_Transaksi!G200 &amp;" "&amp;Input_Transaksi!H200,"")</f>
        <v/>
      </c>
      <c r="F203" s="617">
        <f>IF(Input_Transaksi!AR200=$D$8,Input_Transaksi!AT200,0)</f>
        <v>0</v>
      </c>
      <c r="G203" s="617">
        <f>IF(Input_Transaksi!AW200=$D$8,Input_Transaksi!AY200,0)</f>
        <v>0</v>
      </c>
      <c r="H203" s="617">
        <f t="shared" si="3"/>
        <v>0</v>
      </c>
      <c r="I203" s="61"/>
      <c r="K203" s="531"/>
      <c r="L203" s="429"/>
      <c r="M203" s="530"/>
    </row>
    <row r="204" spans="2:13" customFormat="1" hidden="1" x14ac:dyDescent="0.2">
      <c r="B204" s="65"/>
      <c r="C204" s="33" t="str">
        <f>IF(F204+G204&gt;0,Input_Transaksi!C201,"")</f>
        <v/>
      </c>
      <c r="D204" s="34" t="str">
        <f>IF(F204+G204&gt;0,Input_Transaksi!D201,"")</f>
        <v/>
      </c>
      <c r="E204" s="608" t="str">
        <f>IF(F204+G204&gt;0,Input_Transaksi!F201&amp;Input_Transaksi!G201 &amp;" "&amp;Input_Transaksi!H201,"")</f>
        <v/>
      </c>
      <c r="F204" s="617">
        <f>IF(Input_Transaksi!AR201=$D$8,Input_Transaksi!AT201,0)</f>
        <v>0</v>
      </c>
      <c r="G204" s="617">
        <f>IF(Input_Transaksi!AW201=$D$8,Input_Transaksi!AY201,0)</f>
        <v>0</v>
      </c>
      <c r="H204" s="617">
        <f t="shared" si="3"/>
        <v>0</v>
      </c>
      <c r="I204" s="61"/>
      <c r="K204" s="531"/>
      <c r="L204" s="429"/>
      <c r="M204" s="530"/>
    </row>
    <row r="205" spans="2:13" customFormat="1" hidden="1" x14ac:dyDescent="0.2">
      <c r="B205" s="65"/>
      <c r="C205" s="33" t="str">
        <f>IF(F205+G205&gt;0,Input_Transaksi!C202,"")</f>
        <v/>
      </c>
      <c r="D205" s="34" t="str">
        <f>IF(F205+G205&gt;0,Input_Transaksi!D202,"")</f>
        <v/>
      </c>
      <c r="E205" s="608" t="str">
        <f>IF(F205+G205&gt;0,Input_Transaksi!F202&amp;Input_Transaksi!G202 &amp;" "&amp;Input_Transaksi!H202,"")</f>
        <v/>
      </c>
      <c r="F205" s="617">
        <f>IF(Input_Transaksi!AR202=$D$8,Input_Transaksi!AT202,0)</f>
        <v>0</v>
      </c>
      <c r="G205" s="617">
        <f>IF(Input_Transaksi!AW202=$D$8,Input_Transaksi!AY202,0)</f>
        <v>0</v>
      </c>
      <c r="H205" s="617">
        <f t="shared" si="3"/>
        <v>0</v>
      </c>
      <c r="I205" s="61"/>
      <c r="K205" s="531"/>
      <c r="L205" s="429"/>
      <c r="M205" s="530"/>
    </row>
    <row r="206" spans="2:13" customFormat="1" hidden="1" x14ac:dyDescent="0.2">
      <c r="B206" s="65"/>
      <c r="C206" s="33" t="str">
        <f>IF(F206+G206&gt;0,Input_Transaksi!C203,"")</f>
        <v/>
      </c>
      <c r="D206" s="34" t="str">
        <f>IF(F206+G206&gt;0,Input_Transaksi!D203,"")</f>
        <v/>
      </c>
      <c r="E206" s="608" t="str">
        <f>IF(F206+G206&gt;0,Input_Transaksi!F203&amp;Input_Transaksi!G203 &amp;" "&amp;Input_Transaksi!H203,"")</f>
        <v/>
      </c>
      <c r="F206" s="617">
        <f>IF(Input_Transaksi!AR203=$D$8,Input_Transaksi!AT203,0)</f>
        <v>0</v>
      </c>
      <c r="G206" s="617">
        <f>IF(Input_Transaksi!AW203=$D$8,Input_Transaksi!AY203,0)</f>
        <v>0</v>
      </c>
      <c r="H206" s="617">
        <f t="shared" si="3"/>
        <v>0</v>
      </c>
      <c r="I206" s="61"/>
      <c r="K206" s="531"/>
      <c r="L206" s="429"/>
      <c r="M206" s="530"/>
    </row>
    <row r="207" spans="2:13" customFormat="1" hidden="1" x14ac:dyDescent="0.2">
      <c r="B207" s="65"/>
      <c r="C207" s="33" t="str">
        <f>IF(F207+G207&gt;0,Input_Transaksi!C204,"")</f>
        <v/>
      </c>
      <c r="D207" s="34" t="str">
        <f>IF(F207+G207&gt;0,Input_Transaksi!D204,"")</f>
        <v/>
      </c>
      <c r="E207" s="608" t="str">
        <f>IF(F207+G207&gt;0,Input_Transaksi!F204&amp;Input_Transaksi!G204 &amp;" "&amp;Input_Transaksi!H204,"")</f>
        <v/>
      </c>
      <c r="F207" s="617">
        <f>IF(Input_Transaksi!AR204=$D$8,Input_Transaksi!AT204,0)</f>
        <v>0</v>
      </c>
      <c r="G207" s="617">
        <f>IF(Input_Transaksi!AW204=$D$8,Input_Transaksi!AY204,0)</f>
        <v>0</v>
      </c>
      <c r="H207" s="617">
        <f t="shared" ref="H207:H270" si="4">H206+F207-G207</f>
        <v>0</v>
      </c>
      <c r="I207" s="61"/>
      <c r="K207" s="531"/>
      <c r="L207" s="429"/>
      <c r="M207" s="530"/>
    </row>
    <row r="208" spans="2:13" customFormat="1" hidden="1" x14ac:dyDescent="0.2">
      <c r="B208" s="65"/>
      <c r="C208" s="33" t="str">
        <f>IF(F208+G208&gt;0,Input_Transaksi!C205,"")</f>
        <v/>
      </c>
      <c r="D208" s="34" t="str">
        <f>IF(F208+G208&gt;0,Input_Transaksi!D205,"")</f>
        <v/>
      </c>
      <c r="E208" s="608" t="str">
        <f>IF(F208+G208&gt;0,Input_Transaksi!F205&amp;Input_Transaksi!G205 &amp;" "&amp;Input_Transaksi!H205,"")</f>
        <v/>
      </c>
      <c r="F208" s="617">
        <f>IF(Input_Transaksi!AR205=$D$8,Input_Transaksi!AT205,0)</f>
        <v>0</v>
      </c>
      <c r="G208" s="617">
        <f>IF(Input_Transaksi!AW205=$D$8,Input_Transaksi!AY205,0)</f>
        <v>0</v>
      </c>
      <c r="H208" s="617">
        <f t="shared" si="4"/>
        <v>0</v>
      </c>
      <c r="I208" s="61"/>
      <c r="K208" s="531"/>
      <c r="L208" s="429"/>
      <c r="M208" s="530"/>
    </row>
    <row r="209" spans="2:13" customFormat="1" hidden="1" x14ac:dyDescent="0.2">
      <c r="B209" s="65"/>
      <c r="C209" s="33" t="str">
        <f>IF(F209+G209&gt;0,Input_Transaksi!C206,"")</f>
        <v/>
      </c>
      <c r="D209" s="34" t="str">
        <f>IF(F209+G209&gt;0,Input_Transaksi!D206,"")</f>
        <v/>
      </c>
      <c r="E209" s="608" t="str">
        <f>IF(F209+G209&gt;0,Input_Transaksi!F206&amp;Input_Transaksi!G206 &amp;" "&amp;Input_Transaksi!H206,"")</f>
        <v/>
      </c>
      <c r="F209" s="617">
        <f>IF(Input_Transaksi!AR206=$D$8,Input_Transaksi!AT206,0)</f>
        <v>0</v>
      </c>
      <c r="G209" s="617">
        <f>IF(Input_Transaksi!AW206=$D$8,Input_Transaksi!AY206,0)</f>
        <v>0</v>
      </c>
      <c r="H209" s="617">
        <f t="shared" si="4"/>
        <v>0</v>
      </c>
      <c r="I209" s="61"/>
      <c r="K209" s="531"/>
      <c r="L209" s="429"/>
      <c r="M209" s="530"/>
    </row>
    <row r="210" spans="2:13" customFormat="1" hidden="1" x14ac:dyDescent="0.2">
      <c r="B210" s="65"/>
      <c r="C210" s="33" t="str">
        <f>IF(F210+G210&gt;0,Input_Transaksi!C207,"")</f>
        <v/>
      </c>
      <c r="D210" s="34" t="str">
        <f>IF(F210+G210&gt;0,Input_Transaksi!D207,"")</f>
        <v/>
      </c>
      <c r="E210" s="608" t="str">
        <f>IF(F210+G210&gt;0,Input_Transaksi!F207&amp;Input_Transaksi!G207 &amp;" "&amp;Input_Transaksi!H207,"")</f>
        <v/>
      </c>
      <c r="F210" s="617">
        <f>IF(Input_Transaksi!AR207=$D$8,Input_Transaksi!AT207,0)</f>
        <v>0</v>
      </c>
      <c r="G210" s="617">
        <f>IF(Input_Transaksi!AW207=$D$8,Input_Transaksi!AY207,0)</f>
        <v>0</v>
      </c>
      <c r="H210" s="617">
        <f t="shared" si="4"/>
        <v>0</v>
      </c>
      <c r="I210" s="61"/>
      <c r="K210" s="531"/>
      <c r="L210" s="429"/>
      <c r="M210" s="530"/>
    </row>
    <row r="211" spans="2:13" customFormat="1" hidden="1" x14ac:dyDescent="0.2">
      <c r="B211" s="65"/>
      <c r="C211" s="33" t="str">
        <f>IF(F211+G211&gt;0,Input_Transaksi!C208,"")</f>
        <v/>
      </c>
      <c r="D211" s="34" t="str">
        <f>IF(F211+G211&gt;0,Input_Transaksi!D208,"")</f>
        <v/>
      </c>
      <c r="E211" s="608" t="str">
        <f>IF(F211+G211&gt;0,Input_Transaksi!F208&amp;Input_Transaksi!G208 &amp;" "&amp;Input_Transaksi!H208,"")</f>
        <v/>
      </c>
      <c r="F211" s="617">
        <f>IF(Input_Transaksi!AR208=$D$8,Input_Transaksi!AT208,0)</f>
        <v>0</v>
      </c>
      <c r="G211" s="617">
        <f>IF(Input_Transaksi!AW208=$D$8,Input_Transaksi!AY208,0)</f>
        <v>0</v>
      </c>
      <c r="H211" s="617">
        <f t="shared" si="4"/>
        <v>0</v>
      </c>
      <c r="I211" s="61"/>
      <c r="K211" s="531"/>
      <c r="L211" s="429"/>
      <c r="M211" s="530"/>
    </row>
    <row r="212" spans="2:13" customFormat="1" hidden="1" x14ac:dyDescent="0.2">
      <c r="B212" s="65"/>
      <c r="C212" s="33" t="str">
        <f>IF(F212+G212&gt;0,Input_Transaksi!C209,"")</f>
        <v/>
      </c>
      <c r="D212" s="34" t="str">
        <f>IF(F212+G212&gt;0,Input_Transaksi!D209,"")</f>
        <v/>
      </c>
      <c r="E212" s="608" t="str">
        <f>IF(F212+G212&gt;0,Input_Transaksi!F209&amp;Input_Transaksi!G209 &amp;" "&amp;Input_Transaksi!H209,"")</f>
        <v/>
      </c>
      <c r="F212" s="617">
        <f>IF(Input_Transaksi!AR209=$D$8,Input_Transaksi!AT209,0)</f>
        <v>0</v>
      </c>
      <c r="G212" s="617">
        <f>IF(Input_Transaksi!AW209=$D$8,Input_Transaksi!AY209,0)</f>
        <v>0</v>
      </c>
      <c r="H212" s="617">
        <f t="shared" si="4"/>
        <v>0</v>
      </c>
      <c r="I212" s="61"/>
      <c r="K212" s="531"/>
      <c r="L212" s="429"/>
      <c r="M212" s="530"/>
    </row>
    <row r="213" spans="2:13" customFormat="1" hidden="1" x14ac:dyDescent="0.2">
      <c r="B213" s="65"/>
      <c r="C213" s="33" t="str">
        <f>IF(F213+G213&gt;0,Input_Transaksi!C210,"")</f>
        <v/>
      </c>
      <c r="D213" s="34" t="str">
        <f>IF(F213+G213&gt;0,Input_Transaksi!D210,"")</f>
        <v/>
      </c>
      <c r="E213" s="608" t="str">
        <f>IF(F213+G213&gt;0,Input_Transaksi!F210&amp;Input_Transaksi!G210 &amp;" "&amp;Input_Transaksi!H210,"")</f>
        <v/>
      </c>
      <c r="F213" s="617">
        <f>IF(Input_Transaksi!AR210=$D$8,Input_Transaksi!AT210,0)</f>
        <v>0</v>
      </c>
      <c r="G213" s="617">
        <f>IF(Input_Transaksi!AW210=$D$8,Input_Transaksi!AY210,0)</f>
        <v>0</v>
      </c>
      <c r="H213" s="617">
        <f t="shared" si="4"/>
        <v>0</v>
      </c>
      <c r="I213" s="61"/>
      <c r="K213" s="531"/>
      <c r="L213" s="429"/>
      <c r="M213" s="530"/>
    </row>
    <row r="214" spans="2:13" customFormat="1" hidden="1" x14ac:dyDescent="0.2">
      <c r="B214" s="65"/>
      <c r="C214" s="33" t="str">
        <f>IF(F214+G214&gt;0,Input_Transaksi!C211,"")</f>
        <v/>
      </c>
      <c r="D214" s="34" t="str">
        <f>IF(F214+G214&gt;0,Input_Transaksi!D211,"")</f>
        <v/>
      </c>
      <c r="E214" s="608" t="str">
        <f>IF(F214+G214&gt;0,Input_Transaksi!F211&amp;Input_Transaksi!G211 &amp;" "&amp;Input_Transaksi!H211,"")</f>
        <v/>
      </c>
      <c r="F214" s="617">
        <f>IF(Input_Transaksi!AR211=$D$8,Input_Transaksi!AT211,0)</f>
        <v>0</v>
      </c>
      <c r="G214" s="617">
        <f>IF(Input_Transaksi!AW211=$D$8,Input_Transaksi!AY211,0)</f>
        <v>0</v>
      </c>
      <c r="H214" s="617">
        <f t="shared" si="4"/>
        <v>0</v>
      </c>
      <c r="I214" s="61"/>
      <c r="K214" s="531"/>
      <c r="L214" s="429"/>
      <c r="M214" s="530"/>
    </row>
    <row r="215" spans="2:13" customFormat="1" hidden="1" x14ac:dyDescent="0.2">
      <c r="B215" s="65"/>
      <c r="C215" s="33" t="str">
        <f>IF(F215+G215&gt;0,Input_Transaksi!C212,"")</f>
        <v/>
      </c>
      <c r="D215" s="34" t="str">
        <f>IF(F215+G215&gt;0,Input_Transaksi!D212,"")</f>
        <v/>
      </c>
      <c r="E215" s="608" t="str">
        <f>IF(F215+G215&gt;0,Input_Transaksi!F212&amp;Input_Transaksi!G212 &amp;" "&amp;Input_Transaksi!H212,"")</f>
        <v/>
      </c>
      <c r="F215" s="617">
        <f>IF(Input_Transaksi!AR212=$D$8,Input_Transaksi!AT212,0)</f>
        <v>0</v>
      </c>
      <c r="G215" s="617">
        <f>IF(Input_Transaksi!AW212=$D$8,Input_Transaksi!AY212,0)</f>
        <v>0</v>
      </c>
      <c r="H215" s="617">
        <f t="shared" si="4"/>
        <v>0</v>
      </c>
      <c r="I215" s="61"/>
      <c r="K215" s="531"/>
      <c r="L215" s="429"/>
      <c r="M215" s="530"/>
    </row>
    <row r="216" spans="2:13" customFormat="1" hidden="1" x14ac:dyDescent="0.2">
      <c r="B216" s="65"/>
      <c r="C216" s="33" t="str">
        <f>IF(F216+G216&gt;0,Input_Transaksi!C213,"")</f>
        <v/>
      </c>
      <c r="D216" s="34" t="str">
        <f>IF(F216+G216&gt;0,Input_Transaksi!D213,"")</f>
        <v/>
      </c>
      <c r="E216" s="608" t="str">
        <f>IF(F216+G216&gt;0,Input_Transaksi!F213&amp;Input_Transaksi!G213 &amp;" "&amp;Input_Transaksi!H213,"")</f>
        <v/>
      </c>
      <c r="F216" s="617">
        <f>IF(Input_Transaksi!AR213=$D$8,Input_Transaksi!AT213,0)</f>
        <v>0</v>
      </c>
      <c r="G216" s="617">
        <f>IF(Input_Transaksi!AW213=$D$8,Input_Transaksi!AY213,0)</f>
        <v>0</v>
      </c>
      <c r="H216" s="617">
        <f t="shared" si="4"/>
        <v>0</v>
      </c>
      <c r="I216" s="61"/>
      <c r="K216" s="531"/>
      <c r="L216" s="429"/>
      <c r="M216" s="530"/>
    </row>
    <row r="217" spans="2:13" customFormat="1" hidden="1" x14ac:dyDescent="0.2">
      <c r="B217" s="65"/>
      <c r="C217" s="33" t="str">
        <f>IF(F217+G217&gt;0,Input_Transaksi!C214,"")</f>
        <v/>
      </c>
      <c r="D217" s="34" t="str">
        <f>IF(F217+G217&gt;0,Input_Transaksi!D214,"")</f>
        <v/>
      </c>
      <c r="E217" s="608" t="str">
        <f>IF(F217+G217&gt;0,Input_Transaksi!F214&amp;Input_Transaksi!G214 &amp;" "&amp;Input_Transaksi!H214,"")</f>
        <v/>
      </c>
      <c r="F217" s="617">
        <f>IF(Input_Transaksi!AR214=$D$8,Input_Transaksi!AT214,0)</f>
        <v>0</v>
      </c>
      <c r="G217" s="617">
        <f>IF(Input_Transaksi!AW214=$D$8,Input_Transaksi!AY214,0)</f>
        <v>0</v>
      </c>
      <c r="H217" s="617">
        <f t="shared" si="4"/>
        <v>0</v>
      </c>
      <c r="I217" s="61"/>
      <c r="K217" s="531"/>
      <c r="L217" s="429"/>
      <c r="M217" s="530"/>
    </row>
    <row r="218" spans="2:13" customFormat="1" hidden="1" x14ac:dyDescent="0.2">
      <c r="B218" s="65"/>
      <c r="C218" s="33" t="str">
        <f>IF(F218+G218&gt;0,Input_Transaksi!C215,"")</f>
        <v/>
      </c>
      <c r="D218" s="34" t="str">
        <f>IF(F218+G218&gt;0,Input_Transaksi!D215,"")</f>
        <v/>
      </c>
      <c r="E218" s="608" t="str">
        <f>IF(F218+G218&gt;0,Input_Transaksi!F215&amp;Input_Transaksi!G215 &amp;" "&amp;Input_Transaksi!H215,"")</f>
        <v/>
      </c>
      <c r="F218" s="617">
        <f>IF(Input_Transaksi!AR215=$D$8,Input_Transaksi!AT215,0)</f>
        <v>0</v>
      </c>
      <c r="G218" s="617">
        <f>IF(Input_Transaksi!AW215=$D$8,Input_Transaksi!AY215,0)</f>
        <v>0</v>
      </c>
      <c r="H218" s="617">
        <f t="shared" si="4"/>
        <v>0</v>
      </c>
      <c r="I218" s="61"/>
      <c r="K218" s="531"/>
      <c r="L218" s="429"/>
      <c r="M218" s="530"/>
    </row>
    <row r="219" spans="2:13" customFormat="1" hidden="1" x14ac:dyDescent="0.2">
      <c r="B219" s="65"/>
      <c r="C219" s="33" t="str">
        <f>IF(F219+G219&gt;0,Input_Transaksi!C216,"")</f>
        <v/>
      </c>
      <c r="D219" s="34" t="str">
        <f>IF(F219+G219&gt;0,Input_Transaksi!D216,"")</f>
        <v/>
      </c>
      <c r="E219" s="608" t="str">
        <f>IF(F219+G219&gt;0,Input_Transaksi!F216&amp;Input_Transaksi!G216 &amp;" "&amp;Input_Transaksi!H216,"")</f>
        <v/>
      </c>
      <c r="F219" s="617">
        <f>IF(Input_Transaksi!AR216=$D$8,Input_Transaksi!AT216,0)</f>
        <v>0</v>
      </c>
      <c r="G219" s="617">
        <f>IF(Input_Transaksi!AW216=$D$8,Input_Transaksi!AY216,0)</f>
        <v>0</v>
      </c>
      <c r="H219" s="617">
        <f t="shared" si="4"/>
        <v>0</v>
      </c>
      <c r="I219" s="61"/>
      <c r="K219" s="531"/>
      <c r="L219" s="429"/>
      <c r="M219" s="530"/>
    </row>
    <row r="220" spans="2:13" customFormat="1" hidden="1" x14ac:dyDescent="0.2">
      <c r="B220" s="65"/>
      <c r="C220" s="33" t="str">
        <f>IF(F220+G220&gt;0,Input_Transaksi!C217,"")</f>
        <v/>
      </c>
      <c r="D220" s="34" t="str">
        <f>IF(F220+G220&gt;0,Input_Transaksi!D217,"")</f>
        <v/>
      </c>
      <c r="E220" s="608" t="str">
        <f>IF(F220+G220&gt;0,Input_Transaksi!F217&amp;Input_Transaksi!G217 &amp;" "&amp;Input_Transaksi!H217,"")</f>
        <v/>
      </c>
      <c r="F220" s="617">
        <f>IF(Input_Transaksi!AR217=$D$8,Input_Transaksi!AT217,0)</f>
        <v>0</v>
      </c>
      <c r="G220" s="617">
        <f>IF(Input_Transaksi!AW217=$D$8,Input_Transaksi!AY217,0)</f>
        <v>0</v>
      </c>
      <c r="H220" s="617">
        <f t="shared" si="4"/>
        <v>0</v>
      </c>
      <c r="I220" s="61"/>
      <c r="K220" s="531"/>
      <c r="L220" s="429"/>
      <c r="M220" s="530"/>
    </row>
    <row r="221" spans="2:13" customFormat="1" hidden="1" x14ac:dyDescent="0.2">
      <c r="B221" s="65"/>
      <c r="C221" s="33" t="str">
        <f>IF(F221+G221&gt;0,Input_Transaksi!C218,"")</f>
        <v/>
      </c>
      <c r="D221" s="34" t="str">
        <f>IF(F221+G221&gt;0,Input_Transaksi!D218,"")</f>
        <v/>
      </c>
      <c r="E221" s="608" t="str">
        <f>IF(F221+G221&gt;0,Input_Transaksi!F218&amp;Input_Transaksi!G218 &amp;" "&amp;Input_Transaksi!H218,"")</f>
        <v/>
      </c>
      <c r="F221" s="617">
        <f>IF(Input_Transaksi!AR218=$D$8,Input_Transaksi!AT218,0)</f>
        <v>0</v>
      </c>
      <c r="G221" s="617">
        <f>IF(Input_Transaksi!AW218=$D$8,Input_Transaksi!AY218,0)</f>
        <v>0</v>
      </c>
      <c r="H221" s="617">
        <f t="shared" si="4"/>
        <v>0</v>
      </c>
      <c r="I221" s="61"/>
      <c r="K221" s="531"/>
      <c r="L221" s="429"/>
      <c r="M221" s="530"/>
    </row>
    <row r="222" spans="2:13" customFormat="1" hidden="1" x14ac:dyDescent="0.2">
      <c r="B222" s="65"/>
      <c r="C222" s="33" t="str">
        <f>IF(F222+G222&gt;0,Input_Transaksi!C219,"")</f>
        <v/>
      </c>
      <c r="D222" s="34" t="str">
        <f>IF(F222+G222&gt;0,Input_Transaksi!D219,"")</f>
        <v/>
      </c>
      <c r="E222" s="608" t="str">
        <f>IF(F222+G222&gt;0,Input_Transaksi!F219&amp;Input_Transaksi!G219 &amp;" "&amp;Input_Transaksi!H219,"")</f>
        <v/>
      </c>
      <c r="F222" s="617">
        <f>IF(Input_Transaksi!AR219=$D$8,Input_Transaksi!AT219,0)</f>
        <v>0</v>
      </c>
      <c r="G222" s="617">
        <f>IF(Input_Transaksi!AW219=$D$8,Input_Transaksi!AY219,0)</f>
        <v>0</v>
      </c>
      <c r="H222" s="617">
        <f t="shared" si="4"/>
        <v>0</v>
      </c>
      <c r="I222" s="61"/>
      <c r="K222" s="531"/>
      <c r="L222" s="429"/>
      <c r="M222" s="530"/>
    </row>
    <row r="223" spans="2:13" customFormat="1" hidden="1" x14ac:dyDescent="0.2">
      <c r="B223" s="65"/>
      <c r="C223" s="33" t="str">
        <f>IF(F223+G223&gt;0,Input_Transaksi!C220,"")</f>
        <v/>
      </c>
      <c r="D223" s="34" t="str">
        <f>IF(F223+G223&gt;0,Input_Transaksi!D220,"")</f>
        <v/>
      </c>
      <c r="E223" s="608" t="str">
        <f>IF(F223+G223&gt;0,Input_Transaksi!F220&amp;Input_Transaksi!G220 &amp;" "&amp;Input_Transaksi!H220,"")</f>
        <v/>
      </c>
      <c r="F223" s="617">
        <f>IF(Input_Transaksi!AR220=$D$8,Input_Transaksi!AT220,0)</f>
        <v>0</v>
      </c>
      <c r="G223" s="617">
        <f>IF(Input_Transaksi!AW220=$D$8,Input_Transaksi!AY220,0)</f>
        <v>0</v>
      </c>
      <c r="H223" s="617">
        <f t="shared" si="4"/>
        <v>0</v>
      </c>
      <c r="I223" s="61"/>
      <c r="K223" s="531"/>
      <c r="L223" s="429"/>
      <c r="M223" s="530"/>
    </row>
    <row r="224" spans="2:13" customFormat="1" hidden="1" x14ac:dyDescent="0.2">
      <c r="B224" s="65"/>
      <c r="C224" s="33" t="str">
        <f>IF(F224+G224&gt;0,Input_Transaksi!C221,"")</f>
        <v/>
      </c>
      <c r="D224" s="34" t="str">
        <f>IF(F224+G224&gt;0,Input_Transaksi!D221,"")</f>
        <v/>
      </c>
      <c r="E224" s="608" t="str">
        <f>IF(F224+G224&gt;0,Input_Transaksi!F221&amp;Input_Transaksi!G221 &amp;" "&amp;Input_Transaksi!H221,"")</f>
        <v/>
      </c>
      <c r="F224" s="617">
        <f>IF(Input_Transaksi!AR221=$D$8,Input_Transaksi!AT221,0)</f>
        <v>0</v>
      </c>
      <c r="G224" s="617">
        <f>IF(Input_Transaksi!AW221=$D$8,Input_Transaksi!AY221,0)</f>
        <v>0</v>
      </c>
      <c r="H224" s="617">
        <f t="shared" si="4"/>
        <v>0</v>
      </c>
      <c r="I224" s="61"/>
      <c r="K224" s="531"/>
      <c r="L224" s="429"/>
      <c r="M224" s="530"/>
    </row>
    <row r="225" spans="2:13" customFormat="1" hidden="1" x14ac:dyDescent="0.2">
      <c r="B225" s="65"/>
      <c r="C225" s="33" t="str">
        <f>IF(F225+G225&gt;0,Input_Transaksi!C222,"")</f>
        <v/>
      </c>
      <c r="D225" s="34" t="str">
        <f>IF(F225+G225&gt;0,Input_Transaksi!D222,"")</f>
        <v/>
      </c>
      <c r="E225" s="608" t="str">
        <f>IF(F225+G225&gt;0,Input_Transaksi!F222&amp;Input_Transaksi!G222 &amp;" "&amp;Input_Transaksi!H222,"")</f>
        <v/>
      </c>
      <c r="F225" s="617">
        <f>IF(Input_Transaksi!AR222=$D$8,Input_Transaksi!AT222,0)</f>
        <v>0</v>
      </c>
      <c r="G225" s="617">
        <f>IF(Input_Transaksi!AW222=$D$8,Input_Transaksi!AY222,0)</f>
        <v>0</v>
      </c>
      <c r="H225" s="617">
        <f t="shared" si="4"/>
        <v>0</v>
      </c>
      <c r="I225" s="61"/>
      <c r="K225" s="531"/>
      <c r="L225" s="429"/>
      <c r="M225" s="530"/>
    </row>
    <row r="226" spans="2:13" customFormat="1" hidden="1" x14ac:dyDescent="0.2">
      <c r="B226" s="65"/>
      <c r="C226" s="33" t="str">
        <f>IF(F226+G226&gt;0,Input_Transaksi!C223,"")</f>
        <v/>
      </c>
      <c r="D226" s="34" t="str">
        <f>IF(F226+G226&gt;0,Input_Transaksi!D223,"")</f>
        <v/>
      </c>
      <c r="E226" s="608" t="str">
        <f>IF(F226+G226&gt;0,Input_Transaksi!F223&amp;Input_Transaksi!G223 &amp;" "&amp;Input_Transaksi!H223,"")</f>
        <v/>
      </c>
      <c r="F226" s="617">
        <f>IF(Input_Transaksi!AR223=$D$8,Input_Transaksi!AT223,0)</f>
        <v>0</v>
      </c>
      <c r="G226" s="617">
        <f>IF(Input_Transaksi!AW223=$D$8,Input_Transaksi!AY223,0)</f>
        <v>0</v>
      </c>
      <c r="H226" s="617">
        <f t="shared" si="4"/>
        <v>0</v>
      </c>
      <c r="I226" s="61"/>
      <c r="K226" s="531"/>
      <c r="L226" s="429"/>
      <c r="M226" s="530"/>
    </row>
    <row r="227" spans="2:13" customFormat="1" hidden="1" x14ac:dyDescent="0.2">
      <c r="B227" s="65"/>
      <c r="C227" s="33" t="str">
        <f>IF(F227+G227&gt;0,Input_Transaksi!C224,"")</f>
        <v/>
      </c>
      <c r="D227" s="34" t="str">
        <f>IF(F227+G227&gt;0,Input_Transaksi!D224,"")</f>
        <v/>
      </c>
      <c r="E227" s="608" t="str">
        <f>IF(F227+G227&gt;0,Input_Transaksi!F224&amp;Input_Transaksi!G224 &amp;" "&amp;Input_Transaksi!H224,"")</f>
        <v/>
      </c>
      <c r="F227" s="617">
        <f>IF(Input_Transaksi!AR224=$D$8,Input_Transaksi!AT224,0)</f>
        <v>0</v>
      </c>
      <c r="G227" s="617">
        <f>IF(Input_Transaksi!AW224=$D$8,Input_Transaksi!AY224,0)</f>
        <v>0</v>
      </c>
      <c r="H227" s="617">
        <f t="shared" si="4"/>
        <v>0</v>
      </c>
      <c r="I227" s="61"/>
      <c r="K227" s="531"/>
      <c r="L227" s="429"/>
      <c r="M227" s="530"/>
    </row>
    <row r="228" spans="2:13" customFormat="1" hidden="1" x14ac:dyDescent="0.2">
      <c r="B228" s="65"/>
      <c r="C228" s="33" t="str">
        <f>IF(F228+G228&gt;0,Input_Transaksi!C225,"")</f>
        <v/>
      </c>
      <c r="D228" s="34" t="str">
        <f>IF(F228+G228&gt;0,Input_Transaksi!D225,"")</f>
        <v/>
      </c>
      <c r="E228" s="608" t="str">
        <f>IF(F228+G228&gt;0,Input_Transaksi!F225&amp;Input_Transaksi!G225 &amp;" "&amp;Input_Transaksi!H225,"")</f>
        <v/>
      </c>
      <c r="F228" s="617">
        <f>IF(Input_Transaksi!AR225=$D$8,Input_Transaksi!AT225,0)</f>
        <v>0</v>
      </c>
      <c r="G228" s="617">
        <f>IF(Input_Transaksi!AW225=$D$8,Input_Transaksi!AY225,0)</f>
        <v>0</v>
      </c>
      <c r="H228" s="617">
        <f t="shared" si="4"/>
        <v>0</v>
      </c>
      <c r="I228" s="61"/>
      <c r="K228" s="531"/>
      <c r="L228" s="429"/>
      <c r="M228" s="530"/>
    </row>
    <row r="229" spans="2:13" customFormat="1" hidden="1" x14ac:dyDescent="0.2">
      <c r="B229" s="65"/>
      <c r="C229" s="33" t="str">
        <f>IF(F229+G229&gt;0,Input_Transaksi!C226,"")</f>
        <v/>
      </c>
      <c r="D229" s="34" t="str">
        <f>IF(F229+G229&gt;0,Input_Transaksi!D226,"")</f>
        <v/>
      </c>
      <c r="E229" s="608" t="str">
        <f>IF(F229+G229&gt;0,Input_Transaksi!F226&amp;Input_Transaksi!G226 &amp;" "&amp;Input_Transaksi!H226,"")</f>
        <v/>
      </c>
      <c r="F229" s="617">
        <f>IF(Input_Transaksi!AR226=$D$8,Input_Transaksi!AT226,0)</f>
        <v>0</v>
      </c>
      <c r="G229" s="617">
        <f>IF(Input_Transaksi!AW226=$D$8,Input_Transaksi!AY226,0)</f>
        <v>0</v>
      </c>
      <c r="H229" s="617">
        <f t="shared" si="4"/>
        <v>0</v>
      </c>
      <c r="I229" s="61"/>
      <c r="K229" s="531"/>
      <c r="L229" s="429"/>
      <c r="M229" s="530"/>
    </row>
    <row r="230" spans="2:13" customFormat="1" hidden="1" x14ac:dyDescent="0.2">
      <c r="B230" s="65"/>
      <c r="C230" s="33" t="str">
        <f>IF(F230+G230&gt;0,Input_Transaksi!C227,"")</f>
        <v/>
      </c>
      <c r="D230" s="34" t="str">
        <f>IF(F230+G230&gt;0,Input_Transaksi!D227,"")</f>
        <v/>
      </c>
      <c r="E230" s="608" t="str">
        <f>IF(F230+G230&gt;0,Input_Transaksi!F227&amp;Input_Transaksi!G227 &amp;" "&amp;Input_Transaksi!H227,"")</f>
        <v/>
      </c>
      <c r="F230" s="617">
        <f>IF(Input_Transaksi!AR227=$D$8,Input_Transaksi!AT227,0)</f>
        <v>0</v>
      </c>
      <c r="G230" s="617">
        <f>IF(Input_Transaksi!AW227=$D$8,Input_Transaksi!AY227,0)</f>
        <v>0</v>
      </c>
      <c r="H230" s="617">
        <f t="shared" si="4"/>
        <v>0</v>
      </c>
      <c r="I230" s="61"/>
      <c r="K230" s="531"/>
      <c r="L230" s="429"/>
      <c r="M230" s="530"/>
    </row>
    <row r="231" spans="2:13" customFormat="1" hidden="1" x14ac:dyDescent="0.2">
      <c r="B231" s="65"/>
      <c r="C231" s="33" t="str">
        <f>IF(F231+G231&gt;0,Input_Transaksi!C228,"")</f>
        <v/>
      </c>
      <c r="D231" s="34" t="str">
        <f>IF(F231+G231&gt;0,Input_Transaksi!D228,"")</f>
        <v/>
      </c>
      <c r="E231" s="608" t="str">
        <f>IF(F231+G231&gt;0,Input_Transaksi!F228&amp;Input_Transaksi!G228 &amp;" "&amp;Input_Transaksi!H228,"")</f>
        <v/>
      </c>
      <c r="F231" s="617">
        <f>IF(Input_Transaksi!AR228=$D$8,Input_Transaksi!AT228,0)</f>
        <v>0</v>
      </c>
      <c r="G231" s="617">
        <f>IF(Input_Transaksi!AW228=$D$8,Input_Transaksi!AY228,0)</f>
        <v>0</v>
      </c>
      <c r="H231" s="617">
        <f t="shared" si="4"/>
        <v>0</v>
      </c>
      <c r="I231" s="61"/>
      <c r="K231" s="531"/>
      <c r="L231" s="429"/>
      <c r="M231" s="530"/>
    </row>
    <row r="232" spans="2:13" customFormat="1" hidden="1" x14ac:dyDescent="0.2">
      <c r="B232" s="65"/>
      <c r="C232" s="33" t="str">
        <f>IF(F232+G232&gt;0,Input_Transaksi!C229,"")</f>
        <v/>
      </c>
      <c r="D232" s="34" t="str">
        <f>IF(F232+G232&gt;0,Input_Transaksi!D229,"")</f>
        <v/>
      </c>
      <c r="E232" s="608" t="str">
        <f>IF(F232+G232&gt;0,Input_Transaksi!F229&amp;Input_Transaksi!G229 &amp;" "&amp;Input_Transaksi!H229,"")</f>
        <v/>
      </c>
      <c r="F232" s="617">
        <f>IF(Input_Transaksi!AR229=$D$8,Input_Transaksi!AT229,0)</f>
        <v>0</v>
      </c>
      <c r="G232" s="617">
        <f>IF(Input_Transaksi!AW229=$D$8,Input_Transaksi!AY229,0)</f>
        <v>0</v>
      </c>
      <c r="H232" s="617">
        <f t="shared" si="4"/>
        <v>0</v>
      </c>
      <c r="I232" s="61"/>
      <c r="K232" s="531"/>
      <c r="L232" s="429"/>
      <c r="M232" s="530"/>
    </row>
    <row r="233" spans="2:13" customFormat="1" hidden="1" x14ac:dyDescent="0.2">
      <c r="B233" s="65"/>
      <c r="C233" s="33" t="str">
        <f>IF(F233+G233&gt;0,Input_Transaksi!C230,"")</f>
        <v/>
      </c>
      <c r="D233" s="34" t="str">
        <f>IF(F233+G233&gt;0,Input_Transaksi!D230,"")</f>
        <v/>
      </c>
      <c r="E233" s="608" t="str">
        <f>IF(F233+G233&gt;0,Input_Transaksi!F230&amp;Input_Transaksi!G230 &amp;" "&amp;Input_Transaksi!H230,"")</f>
        <v/>
      </c>
      <c r="F233" s="617">
        <f>IF(Input_Transaksi!AR230=$D$8,Input_Transaksi!AT230,0)</f>
        <v>0</v>
      </c>
      <c r="G233" s="617">
        <f>IF(Input_Transaksi!AW230=$D$8,Input_Transaksi!AY230,0)</f>
        <v>0</v>
      </c>
      <c r="H233" s="617">
        <f t="shared" si="4"/>
        <v>0</v>
      </c>
      <c r="I233" s="61"/>
      <c r="K233" s="531"/>
      <c r="L233" s="429"/>
      <c r="M233" s="530"/>
    </row>
    <row r="234" spans="2:13" customFormat="1" hidden="1" x14ac:dyDescent="0.2">
      <c r="B234" s="65"/>
      <c r="C234" s="33" t="str">
        <f>IF(F234+G234&gt;0,Input_Transaksi!C231,"")</f>
        <v/>
      </c>
      <c r="D234" s="600" t="str">
        <f>IF(F234+G234&gt;0,Input_Transaksi!D231,"")</f>
        <v/>
      </c>
      <c r="E234" s="608" t="str">
        <f>IF(F234+G234&gt;0,Input_Transaksi!F231&amp;Input_Transaksi!G231 &amp;" "&amp;Input_Transaksi!H231,"")</f>
        <v/>
      </c>
      <c r="F234" s="617">
        <f>IF(Input_Transaksi!AR231=$D$8,Input_Transaksi!AT231,0)</f>
        <v>0</v>
      </c>
      <c r="G234" s="617">
        <f>IF(Input_Transaksi!AW231=$D$8,Input_Transaksi!AY231,0)</f>
        <v>0</v>
      </c>
      <c r="H234" s="617">
        <f t="shared" si="4"/>
        <v>0</v>
      </c>
      <c r="I234" s="61"/>
      <c r="K234" s="531"/>
      <c r="L234" s="429"/>
      <c r="M234" s="530"/>
    </row>
    <row r="235" spans="2:13" customFormat="1" hidden="1" x14ac:dyDescent="0.2">
      <c r="B235" s="65"/>
      <c r="C235" s="33" t="str">
        <f>IF(F235+G235&gt;0,Input_Transaksi!C232,"")</f>
        <v/>
      </c>
      <c r="D235" s="600" t="str">
        <f>IF(F235+G235&gt;0,Input_Transaksi!D232,"")</f>
        <v/>
      </c>
      <c r="E235" s="608" t="str">
        <f>IF(F235+G235&gt;0,Input_Transaksi!F232&amp;Input_Transaksi!G232 &amp;" "&amp;Input_Transaksi!H232,"")</f>
        <v/>
      </c>
      <c r="F235" s="617">
        <f>IF(Input_Transaksi!AR232=$D$8,Input_Transaksi!AT232,0)</f>
        <v>0</v>
      </c>
      <c r="G235" s="617">
        <f>IF(Input_Transaksi!AW232=$D$8,Input_Transaksi!AY232,0)</f>
        <v>0</v>
      </c>
      <c r="H235" s="617">
        <f t="shared" si="4"/>
        <v>0</v>
      </c>
      <c r="I235" s="61"/>
      <c r="K235" s="531"/>
      <c r="L235" s="429"/>
      <c r="M235" s="530"/>
    </row>
    <row r="236" spans="2:13" customFormat="1" hidden="1" x14ac:dyDescent="0.2">
      <c r="B236" s="65"/>
      <c r="C236" s="33" t="str">
        <f>IF(F236+G236&gt;0,Input_Transaksi!C233,"")</f>
        <v/>
      </c>
      <c r="D236" s="600" t="str">
        <f>IF(F236+G236&gt;0,Input_Transaksi!D233,"")</f>
        <v/>
      </c>
      <c r="E236" s="608" t="str">
        <f>IF(F236+G236&gt;0,Input_Transaksi!F233&amp;Input_Transaksi!G233 &amp;" "&amp;Input_Transaksi!H233,"")</f>
        <v/>
      </c>
      <c r="F236" s="617">
        <f>IF(Input_Transaksi!AR233=$D$8,Input_Transaksi!AT233,0)</f>
        <v>0</v>
      </c>
      <c r="G236" s="617">
        <f>IF(Input_Transaksi!AW233=$D$8,Input_Transaksi!AY233,0)</f>
        <v>0</v>
      </c>
      <c r="H236" s="617">
        <f t="shared" si="4"/>
        <v>0</v>
      </c>
      <c r="I236" s="61"/>
      <c r="K236" s="531"/>
      <c r="L236" s="429"/>
      <c r="M236" s="530"/>
    </row>
    <row r="237" spans="2:13" customFormat="1" hidden="1" x14ac:dyDescent="0.2">
      <c r="B237" s="65"/>
      <c r="C237" s="33" t="str">
        <f>IF(F237+G237&gt;0,Input_Transaksi!C234,"")</f>
        <v/>
      </c>
      <c r="D237" s="600" t="str">
        <f>IF(F237+G237&gt;0,Input_Transaksi!D234,"")</f>
        <v/>
      </c>
      <c r="E237" s="608" t="str">
        <f>IF(F237+G237&gt;0,Input_Transaksi!F234&amp;Input_Transaksi!G234 &amp;" "&amp;Input_Transaksi!H234,"")</f>
        <v/>
      </c>
      <c r="F237" s="617">
        <f>IF(Input_Transaksi!AR234=$D$8,Input_Transaksi!AT234,0)</f>
        <v>0</v>
      </c>
      <c r="G237" s="617">
        <f>IF(Input_Transaksi!AW234=$D$8,Input_Transaksi!AY234,0)</f>
        <v>0</v>
      </c>
      <c r="H237" s="617">
        <f t="shared" si="4"/>
        <v>0</v>
      </c>
      <c r="I237" s="61"/>
      <c r="K237" s="531"/>
      <c r="L237" s="429"/>
      <c r="M237" s="530"/>
    </row>
    <row r="238" spans="2:13" customFormat="1" hidden="1" x14ac:dyDescent="0.2">
      <c r="B238" s="65"/>
      <c r="C238" s="33" t="str">
        <f>IF(F238+G238&gt;0,Input_Transaksi!C235,"")</f>
        <v/>
      </c>
      <c r="D238" s="600" t="str">
        <f>IF(F238+G238&gt;0,Input_Transaksi!D235,"")</f>
        <v/>
      </c>
      <c r="E238" s="608" t="str">
        <f>IF(F238+G238&gt;0,Input_Transaksi!F235&amp;Input_Transaksi!G235 &amp;" "&amp;Input_Transaksi!H235,"")</f>
        <v/>
      </c>
      <c r="F238" s="617">
        <f>IF(Input_Transaksi!AR235=$D$8,Input_Transaksi!AT235,0)</f>
        <v>0</v>
      </c>
      <c r="G238" s="617">
        <f>IF(Input_Transaksi!AW235=$D$8,Input_Transaksi!AY235,0)</f>
        <v>0</v>
      </c>
      <c r="H238" s="617">
        <f t="shared" si="4"/>
        <v>0</v>
      </c>
      <c r="I238" s="61"/>
      <c r="K238" s="531"/>
      <c r="L238" s="429"/>
      <c r="M238" s="530"/>
    </row>
    <row r="239" spans="2:13" customFormat="1" hidden="1" x14ac:dyDescent="0.2">
      <c r="B239" s="65"/>
      <c r="C239" s="33" t="str">
        <f>IF(F239+G239&gt;0,Input_Transaksi!C236,"")</f>
        <v/>
      </c>
      <c r="D239" s="600" t="str">
        <f>IF(F239+G239&gt;0,Input_Transaksi!D236,"")</f>
        <v/>
      </c>
      <c r="E239" s="608" t="str">
        <f>IF(F239+G239&gt;0,Input_Transaksi!F236&amp;Input_Transaksi!G236 &amp;" "&amp;Input_Transaksi!H236,"")</f>
        <v/>
      </c>
      <c r="F239" s="617">
        <f>IF(Input_Transaksi!AR236=$D$8,Input_Transaksi!AT236,0)</f>
        <v>0</v>
      </c>
      <c r="G239" s="617">
        <f>IF(Input_Transaksi!AW236=$D$8,Input_Transaksi!AY236,0)</f>
        <v>0</v>
      </c>
      <c r="H239" s="617">
        <f t="shared" si="4"/>
        <v>0</v>
      </c>
      <c r="I239" s="61"/>
      <c r="K239" s="531"/>
      <c r="L239" s="429"/>
      <c r="M239" s="530"/>
    </row>
    <row r="240" spans="2:13" customFormat="1" hidden="1" x14ac:dyDescent="0.2">
      <c r="B240" s="65"/>
      <c r="C240" s="33" t="str">
        <f>IF(F240+G240&gt;0,Input_Transaksi!C237,"")</f>
        <v/>
      </c>
      <c r="D240" s="600" t="str">
        <f>IF(F240+G240&gt;0,Input_Transaksi!D237,"")</f>
        <v/>
      </c>
      <c r="E240" s="608" t="str">
        <f>IF(F240+G240&gt;0,Input_Transaksi!F237&amp;Input_Transaksi!G237 &amp;" "&amp;Input_Transaksi!H237,"")</f>
        <v/>
      </c>
      <c r="F240" s="617">
        <f>IF(Input_Transaksi!AR237=$D$8,Input_Transaksi!AT237,0)</f>
        <v>0</v>
      </c>
      <c r="G240" s="617">
        <f>IF(Input_Transaksi!AW237=$D$8,Input_Transaksi!AY237,0)</f>
        <v>0</v>
      </c>
      <c r="H240" s="617">
        <f t="shared" si="4"/>
        <v>0</v>
      </c>
      <c r="I240" s="61"/>
      <c r="K240" s="531"/>
      <c r="L240" s="429"/>
      <c r="M240" s="530"/>
    </row>
    <row r="241" spans="2:13" customFormat="1" hidden="1" x14ac:dyDescent="0.2">
      <c r="B241" s="65"/>
      <c r="C241" s="33" t="str">
        <f>IF(F241+G241&gt;0,Input_Transaksi!C238,"")</f>
        <v/>
      </c>
      <c r="D241" s="600" t="str">
        <f>IF(F241+G241&gt;0,Input_Transaksi!D238,"")</f>
        <v/>
      </c>
      <c r="E241" s="608" t="str">
        <f>IF(F241+G241&gt;0,Input_Transaksi!F238&amp;Input_Transaksi!G238 &amp;" "&amp;Input_Transaksi!H238,"")</f>
        <v/>
      </c>
      <c r="F241" s="617">
        <f>IF(Input_Transaksi!AR238=$D$8,Input_Transaksi!AT238,0)</f>
        <v>0</v>
      </c>
      <c r="G241" s="617">
        <f>IF(Input_Transaksi!AW238=$D$8,Input_Transaksi!AY238,0)</f>
        <v>0</v>
      </c>
      <c r="H241" s="617">
        <f t="shared" si="4"/>
        <v>0</v>
      </c>
      <c r="I241" s="61"/>
      <c r="K241" s="531"/>
      <c r="L241" s="429"/>
      <c r="M241" s="530"/>
    </row>
    <row r="242" spans="2:13" customFormat="1" hidden="1" x14ac:dyDescent="0.2">
      <c r="B242" s="65"/>
      <c r="C242" s="33" t="str">
        <f>IF(F242+G242&gt;0,Input_Transaksi!C239,"")</f>
        <v/>
      </c>
      <c r="D242" s="600" t="str">
        <f>IF(F242+G242&gt;0,Input_Transaksi!D239,"")</f>
        <v/>
      </c>
      <c r="E242" s="608" t="str">
        <f>IF(F242+G242&gt;0,Input_Transaksi!F239&amp;Input_Transaksi!G239 &amp;" "&amp;Input_Transaksi!H239,"")</f>
        <v/>
      </c>
      <c r="F242" s="617">
        <f>IF(Input_Transaksi!AR239=$D$8,Input_Transaksi!AT239,0)</f>
        <v>0</v>
      </c>
      <c r="G242" s="617">
        <f>IF(Input_Transaksi!AW239=$D$8,Input_Transaksi!AY239,0)</f>
        <v>0</v>
      </c>
      <c r="H242" s="617">
        <f t="shared" si="4"/>
        <v>0</v>
      </c>
      <c r="I242" s="61"/>
      <c r="K242" s="531"/>
      <c r="L242" s="429"/>
      <c r="M242" s="530"/>
    </row>
    <row r="243" spans="2:13" customFormat="1" hidden="1" x14ac:dyDescent="0.2">
      <c r="B243" s="65"/>
      <c r="C243" s="33" t="str">
        <f>IF(F243+G243&gt;0,Input_Transaksi!C240,"")</f>
        <v/>
      </c>
      <c r="D243" s="600" t="str">
        <f>IF(F243+G243&gt;0,Input_Transaksi!D240,"")</f>
        <v/>
      </c>
      <c r="E243" s="608" t="str">
        <f>IF(F243+G243&gt;0,Input_Transaksi!F240&amp;Input_Transaksi!G240 &amp;" "&amp;Input_Transaksi!H240,"")</f>
        <v/>
      </c>
      <c r="F243" s="617">
        <f>IF(Input_Transaksi!AR240=$D$8,Input_Transaksi!AT240,0)</f>
        <v>0</v>
      </c>
      <c r="G243" s="617">
        <f>IF(Input_Transaksi!AW240=$D$8,Input_Transaksi!AY240,0)</f>
        <v>0</v>
      </c>
      <c r="H243" s="617">
        <f t="shared" si="4"/>
        <v>0</v>
      </c>
      <c r="I243" s="61"/>
      <c r="K243" s="531"/>
      <c r="L243" s="429"/>
      <c r="M243" s="530"/>
    </row>
    <row r="244" spans="2:13" customFormat="1" hidden="1" x14ac:dyDescent="0.2">
      <c r="B244" s="65"/>
      <c r="C244" s="33" t="str">
        <f>IF(F244+G244&gt;0,Input_Transaksi!C241,"")</f>
        <v/>
      </c>
      <c r="D244" s="600" t="str">
        <f>IF(F244+G244&gt;0,Input_Transaksi!D241,"")</f>
        <v/>
      </c>
      <c r="E244" s="608" t="str">
        <f>IF(F244+G244&gt;0,Input_Transaksi!F241&amp;Input_Transaksi!G241 &amp;" "&amp;Input_Transaksi!H241,"")</f>
        <v/>
      </c>
      <c r="F244" s="617">
        <f>IF(Input_Transaksi!AR241=$D$8,Input_Transaksi!AT241,0)</f>
        <v>0</v>
      </c>
      <c r="G244" s="617">
        <f>IF(Input_Transaksi!AW241=$D$8,Input_Transaksi!AY241,0)</f>
        <v>0</v>
      </c>
      <c r="H244" s="617">
        <f t="shared" si="4"/>
        <v>0</v>
      </c>
      <c r="I244" s="61"/>
      <c r="K244" s="531"/>
      <c r="L244" s="429"/>
      <c r="M244" s="530"/>
    </row>
    <row r="245" spans="2:13" customFormat="1" hidden="1" x14ac:dyDescent="0.2">
      <c r="B245" s="65"/>
      <c r="C245" s="33" t="str">
        <f>IF(F245+G245&gt;0,Input_Transaksi!C242,"")</f>
        <v/>
      </c>
      <c r="D245" s="600" t="str">
        <f>IF(F245+G245&gt;0,Input_Transaksi!D242,"")</f>
        <v/>
      </c>
      <c r="E245" s="608" t="str">
        <f>IF(F245+G245&gt;0,Input_Transaksi!F242&amp;Input_Transaksi!G242 &amp;" "&amp;Input_Transaksi!H242,"")</f>
        <v/>
      </c>
      <c r="F245" s="617">
        <f>IF(Input_Transaksi!AR242=$D$8,Input_Transaksi!AT242,0)</f>
        <v>0</v>
      </c>
      <c r="G245" s="617">
        <f>IF(Input_Transaksi!AW242=$D$8,Input_Transaksi!AY242,0)</f>
        <v>0</v>
      </c>
      <c r="H245" s="617">
        <f t="shared" si="4"/>
        <v>0</v>
      </c>
      <c r="I245" s="61"/>
      <c r="K245" s="531"/>
      <c r="L245" s="429"/>
      <c r="M245" s="530"/>
    </row>
    <row r="246" spans="2:13" customFormat="1" hidden="1" x14ac:dyDescent="0.2">
      <c r="B246" s="65"/>
      <c r="C246" s="33" t="str">
        <f>IF(F246+G246&gt;0,Input_Transaksi!C243,"")</f>
        <v/>
      </c>
      <c r="D246" s="600" t="str">
        <f>IF(F246+G246&gt;0,Input_Transaksi!D243,"")</f>
        <v/>
      </c>
      <c r="E246" s="608" t="str">
        <f>IF(F246+G246&gt;0,Input_Transaksi!F243&amp;Input_Transaksi!G243 &amp;" "&amp;Input_Transaksi!H243,"")</f>
        <v/>
      </c>
      <c r="F246" s="617">
        <f>IF(Input_Transaksi!AR243=$D$8,Input_Transaksi!AT243,0)</f>
        <v>0</v>
      </c>
      <c r="G246" s="617">
        <f>IF(Input_Transaksi!AW243=$D$8,Input_Transaksi!AY243,0)</f>
        <v>0</v>
      </c>
      <c r="H246" s="617">
        <f t="shared" si="4"/>
        <v>0</v>
      </c>
      <c r="I246" s="61"/>
      <c r="K246" s="531"/>
      <c r="L246" s="429"/>
      <c r="M246" s="530"/>
    </row>
    <row r="247" spans="2:13" customFormat="1" hidden="1" x14ac:dyDescent="0.2">
      <c r="B247" s="65"/>
      <c r="C247" s="33" t="str">
        <f>IF(F247+G247&gt;0,Input_Transaksi!C244,"")</f>
        <v/>
      </c>
      <c r="D247" s="600" t="str">
        <f>IF(F247+G247&gt;0,Input_Transaksi!D244,"")</f>
        <v/>
      </c>
      <c r="E247" s="608" t="str">
        <f>IF(F247+G247&gt;0,Input_Transaksi!F244&amp;Input_Transaksi!G244 &amp;" "&amp;Input_Transaksi!H244,"")</f>
        <v/>
      </c>
      <c r="F247" s="617">
        <f>IF(Input_Transaksi!AR244=$D$8,Input_Transaksi!AT244,0)</f>
        <v>0</v>
      </c>
      <c r="G247" s="617">
        <f>IF(Input_Transaksi!AW244=$D$8,Input_Transaksi!AY244,0)</f>
        <v>0</v>
      </c>
      <c r="H247" s="617">
        <f t="shared" si="4"/>
        <v>0</v>
      </c>
      <c r="I247" s="61"/>
      <c r="K247" s="531"/>
      <c r="L247" s="429"/>
      <c r="M247" s="530"/>
    </row>
    <row r="248" spans="2:13" customFormat="1" hidden="1" x14ac:dyDescent="0.2">
      <c r="B248" s="65"/>
      <c r="C248" s="33" t="str">
        <f>IF(F248+G248&gt;0,Input_Transaksi!C245,"")</f>
        <v/>
      </c>
      <c r="D248" s="600" t="str">
        <f>IF(F248+G248&gt;0,Input_Transaksi!D245,"")</f>
        <v/>
      </c>
      <c r="E248" s="608" t="str">
        <f>IF(F248+G248&gt;0,Input_Transaksi!F245&amp;Input_Transaksi!G245 &amp;" "&amp;Input_Transaksi!H245,"")</f>
        <v/>
      </c>
      <c r="F248" s="617">
        <f>IF(Input_Transaksi!AR245=$D$8,Input_Transaksi!AT245,0)</f>
        <v>0</v>
      </c>
      <c r="G248" s="617">
        <f>IF(Input_Transaksi!AW245=$D$8,Input_Transaksi!AY245,0)</f>
        <v>0</v>
      </c>
      <c r="H248" s="617">
        <f t="shared" si="4"/>
        <v>0</v>
      </c>
      <c r="I248" s="61"/>
      <c r="K248" s="531"/>
      <c r="L248" s="429"/>
      <c r="M248" s="530"/>
    </row>
    <row r="249" spans="2:13" customFormat="1" hidden="1" x14ac:dyDescent="0.2">
      <c r="B249" s="65"/>
      <c r="C249" s="33" t="str">
        <f>IF(F249+G249&gt;0,Input_Transaksi!C246,"")</f>
        <v/>
      </c>
      <c r="D249" s="600" t="str">
        <f>IF(F249+G249&gt;0,Input_Transaksi!D246,"")</f>
        <v/>
      </c>
      <c r="E249" s="608" t="str">
        <f>IF(F249+G249&gt;0,Input_Transaksi!F246&amp;Input_Transaksi!G246 &amp;" "&amp;Input_Transaksi!H246,"")</f>
        <v/>
      </c>
      <c r="F249" s="617">
        <f>IF(Input_Transaksi!AR246=$D$8,Input_Transaksi!AT246,0)</f>
        <v>0</v>
      </c>
      <c r="G249" s="617">
        <f>IF(Input_Transaksi!AW246=$D$8,Input_Transaksi!AY246,0)</f>
        <v>0</v>
      </c>
      <c r="H249" s="617">
        <f t="shared" si="4"/>
        <v>0</v>
      </c>
      <c r="I249" s="61"/>
      <c r="K249" s="531"/>
      <c r="L249" s="429"/>
      <c r="M249" s="530"/>
    </row>
    <row r="250" spans="2:13" customFormat="1" hidden="1" x14ac:dyDescent="0.2">
      <c r="B250" s="65"/>
      <c r="C250" s="33" t="str">
        <f>IF(F250+G250&gt;0,Input_Transaksi!C247,"")</f>
        <v/>
      </c>
      <c r="D250" s="600" t="str">
        <f>IF(F250+G250&gt;0,Input_Transaksi!D247,"")</f>
        <v/>
      </c>
      <c r="E250" s="608" t="str">
        <f>IF(F250+G250&gt;0,Input_Transaksi!F247&amp;Input_Transaksi!G247 &amp;" "&amp;Input_Transaksi!H247,"")</f>
        <v/>
      </c>
      <c r="F250" s="617">
        <f>IF(Input_Transaksi!AR247=$D$8,Input_Transaksi!AT247,0)</f>
        <v>0</v>
      </c>
      <c r="G250" s="617">
        <f>IF(Input_Transaksi!AW247=$D$8,Input_Transaksi!AY247,0)</f>
        <v>0</v>
      </c>
      <c r="H250" s="617">
        <f t="shared" si="4"/>
        <v>0</v>
      </c>
      <c r="I250" s="61"/>
      <c r="K250" s="531"/>
      <c r="L250" s="429"/>
      <c r="M250" s="530"/>
    </row>
    <row r="251" spans="2:13" customFormat="1" hidden="1" x14ac:dyDescent="0.2">
      <c r="B251" s="65"/>
      <c r="C251" s="33" t="str">
        <f>IF(F251+G251&gt;0,Input_Transaksi!C248,"")</f>
        <v/>
      </c>
      <c r="D251" s="600" t="str">
        <f>IF(F251+G251&gt;0,Input_Transaksi!D248,"")</f>
        <v/>
      </c>
      <c r="E251" s="608" t="str">
        <f>IF(F251+G251&gt;0,Input_Transaksi!F248&amp;Input_Transaksi!G248 &amp;" "&amp;Input_Transaksi!H248,"")</f>
        <v/>
      </c>
      <c r="F251" s="617">
        <f>IF(Input_Transaksi!AR248=$D$8,Input_Transaksi!AT248,0)</f>
        <v>0</v>
      </c>
      <c r="G251" s="617">
        <f>IF(Input_Transaksi!AW248=$D$8,Input_Transaksi!AY248,0)</f>
        <v>0</v>
      </c>
      <c r="H251" s="617">
        <f t="shared" si="4"/>
        <v>0</v>
      </c>
      <c r="I251" s="61"/>
      <c r="K251" s="531"/>
      <c r="L251" s="429"/>
      <c r="M251" s="530"/>
    </row>
    <row r="252" spans="2:13" customFormat="1" hidden="1" x14ac:dyDescent="0.2">
      <c r="B252" s="65"/>
      <c r="C252" s="33" t="str">
        <f>IF(F252+G252&gt;0,Input_Transaksi!C249,"")</f>
        <v/>
      </c>
      <c r="D252" s="600" t="str">
        <f>IF(F252+G252&gt;0,Input_Transaksi!D249,"")</f>
        <v/>
      </c>
      <c r="E252" s="608" t="str">
        <f>IF(F252+G252&gt;0,Input_Transaksi!F249&amp;Input_Transaksi!G249 &amp;" "&amp;Input_Transaksi!H249,"")</f>
        <v/>
      </c>
      <c r="F252" s="617">
        <f>IF(Input_Transaksi!AR249=$D$8,Input_Transaksi!AT249,0)</f>
        <v>0</v>
      </c>
      <c r="G252" s="617">
        <f>IF(Input_Transaksi!AW249=$D$8,Input_Transaksi!AY249,0)</f>
        <v>0</v>
      </c>
      <c r="H252" s="617">
        <f t="shared" si="4"/>
        <v>0</v>
      </c>
      <c r="I252" s="61"/>
      <c r="K252" s="531"/>
      <c r="L252" s="429"/>
      <c r="M252" s="530"/>
    </row>
    <row r="253" spans="2:13" customFormat="1" hidden="1" x14ac:dyDescent="0.2">
      <c r="B253" s="65"/>
      <c r="C253" s="33" t="str">
        <f>IF(F253+G253&gt;0,Input_Transaksi!C250,"")</f>
        <v/>
      </c>
      <c r="D253" s="600" t="str">
        <f>IF(F253+G253&gt;0,Input_Transaksi!D250,"")</f>
        <v/>
      </c>
      <c r="E253" s="608" t="str">
        <f>IF(F253+G253&gt;0,Input_Transaksi!F250&amp;Input_Transaksi!G250 &amp;" "&amp;Input_Transaksi!H250,"")</f>
        <v/>
      </c>
      <c r="F253" s="617">
        <f>IF(Input_Transaksi!AR250=$D$8,Input_Transaksi!AT250,0)</f>
        <v>0</v>
      </c>
      <c r="G253" s="617">
        <f>IF(Input_Transaksi!AW250=$D$8,Input_Transaksi!AY250,0)</f>
        <v>0</v>
      </c>
      <c r="H253" s="617">
        <f t="shared" si="4"/>
        <v>0</v>
      </c>
      <c r="I253" s="61"/>
      <c r="K253" s="531"/>
      <c r="L253" s="429"/>
      <c r="M253" s="530"/>
    </row>
    <row r="254" spans="2:13" customFormat="1" hidden="1" x14ac:dyDescent="0.2">
      <c r="B254" s="65"/>
      <c r="C254" s="33" t="str">
        <f>IF(F254+G254&gt;0,Input_Transaksi!C251,"")</f>
        <v/>
      </c>
      <c r="D254" s="600" t="str">
        <f>IF(F254+G254&gt;0,Input_Transaksi!D251,"")</f>
        <v/>
      </c>
      <c r="E254" s="608" t="str">
        <f>IF(F254+G254&gt;0,Input_Transaksi!F251&amp;Input_Transaksi!G251 &amp;" "&amp;Input_Transaksi!H251,"")</f>
        <v/>
      </c>
      <c r="F254" s="617">
        <f>IF(Input_Transaksi!AR251=$D$8,Input_Transaksi!AT251,0)</f>
        <v>0</v>
      </c>
      <c r="G254" s="617">
        <f>IF(Input_Transaksi!AW251=$D$8,Input_Transaksi!AY251,0)</f>
        <v>0</v>
      </c>
      <c r="H254" s="617">
        <f t="shared" si="4"/>
        <v>0</v>
      </c>
      <c r="I254" s="61"/>
      <c r="K254" s="531"/>
      <c r="L254" s="429"/>
      <c r="M254" s="530"/>
    </row>
    <row r="255" spans="2:13" customFormat="1" hidden="1" x14ac:dyDescent="0.2">
      <c r="B255" s="65"/>
      <c r="C255" s="33" t="str">
        <f>IF(F255+G255&gt;0,Input_Transaksi!C252,"")</f>
        <v/>
      </c>
      <c r="D255" s="600" t="str">
        <f>IF(F255+G255&gt;0,Input_Transaksi!D252,"")</f>
        <v/>
      </c>
      <c r="E255" s="608" t="str">
        <f>IF(F255+G255&gt;0,Input_Transaksi!F252&amp;Input_Transaksi!G252 &amp;" "&amp;Input_Transaksi!H252,"")</f>
        <v/>
      </c>
      <c r="F255" s="617">
        <f>IF(Input_Transaksi!AR252=$D$8,Input_Transaksi!AT252,0)</f>
        <v>0</v>
      </c>
      <c r="G255" s="617">
        <f>IF(Input_Transaksi!AW252=$D$8,Input_Transaksi!AY252,0)</f>
        <v>0</v>
      </c>
      <c r="H255" s="617">
        <f t="shared" si="4"/>
        <v>0</v>
      </c>
      <c r="I255" s="61"/>
      <c r="K255" s="531"/>
      <c r="L255" s="429"/>
      <c r="M255" s="530"/>
    </row>
    <row r="256" spans="2:13" customFormat="1" hidden="1" x14ac:dyDescent="0.2">
      <c r="B256" s="65"/>
      <c r="C256" s="33" t="str">
        <f>IF(F256+G256&gt;0,Input_Transaksi!C253,"")</f>
        <v/>
      </c>
      <c r="D256" s="600" t="str">
        <f>IF(F256+G256&gt;0,Input_Transaksi!D253,"")</f>
        <v/>
      </c>
      <c r="E256" s="608" t="str">
        <f>IF(F256+G256&gt;0,Input_Transaksi!F253&amp;Input_Transaksi!G253 &amp;" "&amp;Input_Transaksi!H253,"")</f>
        <v/>
      </c>
      <c r="F256" s="617">
        <f>IF(Input_Transaksi!AR253=$D$8,Input_Transaksi!AT253,0)</f>
        <v>0</v>
      </c>
      <c r="G256" s="617">
        <f>IF(Input_Transaksi!AW253=$D$8,Input_Transaksi!AY253,0)</f>
        <v>0</v>
      </c>
      <c r="H256" s="617">
        <f t="shared" si="4"/>
        <v>0</v>
      </c>
      <c r="I256" s="61"/>
      <c r="K256" s="531"/>
      <c r="L256" s="429"/>
      <c r="M256" s="530"/>
    </row>
    <row r="257" spans="2:13" customFormat="1" hidden="1" x14ac:dyDescent="0.2">
      <c r="B257" s="65"/>
      <c r="C257" s="33" t="str">
        <f>IF(F257+G257&gt;0,Input_Transaksi!C254,"")</f>
        <v/>
      </c>
      <c r="D257" s="600" t="str">
        <f>IF(F257+G257&gt;0,Input_Transaksi!D254,"")</f>
        <v/>
      </c>
      <c r="E257" s="608" t="str">
        <f>IF(F257+G257&gt;0,Input_Transaksi!F254&amp;Input_Transaksi!G254 &amp;" "&amp;Input_Transaksi!H254,"")</f>
        <v/>
      </c>
      <c r="F257" s="617">
        <f>IF(Input_Transaksi!AR254=$D$8,Input_Transaksi!AT254,0)</f>
        <v>0</v>
      </c>
      <c r="G257" s="617">
        <f>IF(Input_Transaksi!AW254=$D$8,Input_Transaksi!AY254,0)</f>
        <v>0</v>
      </c>
      <c r="H257" s="617">
        <f t="shared" si="4"/>
        <v>0</v>
      </c>
      <c r="I257" s="61"/>
      <c r="K257" s="531"/>
      <c r="L257" s="429"/>
      <c r="M257" s="530"/>
    </row>
    <row r="258" spans="2:13" customFormat="1" hidden="1" x14ac:dyDescent="0.2">
      <c r="B258" s="65"/>
      <c r="C258" s="33" t="str">
        <f>IF(F258+G258&gt;0,Input_Transaksi!C255,"")</f>
        <v/>
      </c>
      <c r="D258" s="600" t="str">
        <f>IF(F258+G258&gt;0,Input_Transaksi!D255,"")</f>
        <v/>
      </c>
      <c r="E258" s="608" t="str">
        <f>IF(F258+G258&gt;0,Input_Transaksi!F255&amp;Input_Transaksi!G255 &amp;" "&amp;Input_Transaksi!H255,"")</f>
        <v/>
      </c>
      <c r="F258" s="617">
        <f>IF(Input_Transaksi!AR255=$D$8,Input_Transaksi!AT255,0)</f>
        <v>0</v>
      </c>
      <c r="G258" s="617">
        <f>IF(Input_Transaksi!AW255=$D$8,Input_Transaksi!AY255,0)</f>
        <v>0</v>
      </c>
      <c r="H258" s="617">
        <f t="shared" si="4"/>
        <v>0</v>
      </c>
      <c r="I258" s="61"/>
      <c r="K258" s="531"/>
      <c r="L258" s="429"/>
      <c r="M258" s="530"/>
    </row>
    <row r="259" spans="2:13" customFormat="1" hidden="1" x14ac:dyDescent="0.2">
      <c r="B259" s="65"/>
      <c r="C259" s="33" t="str">
        <f>IF(F259+G259&gt;0,Input_Transaksi!C256,"")</f>
        <v/>
      </c>
      <c r="D259" s="600" t="str">
        <f>IF(F259+G259&gt;0,Input_Transaksi!D256,"")</f>
        <v/>
      </c>
      <c r="E259" s="608" t="str">
        <f>IF(F259+G259&gt;0,Input_Transaksi!F256&amp;Input_Transaksi!G256 &amp;" "&amp;Input_Transaksi!H256,"")</f>
        <v/>
      </c>
      <c r="F259" s="617">
        <f>IF(Input_Transaksi!AR256=$D$8,Input_Transaksi!AT256,0)</f>
        <v>0</v>
      </c>
      <c r="G259" s="617">
        <f>IF(Input_Transaksi!AW256=$D$8,Input_Transaksi!AY256,0)</f>
        <v>0</v>
      </c>
      <c r="H259" s="617">
        <f t="shared" si="4"/>
        <v>0</v>
      </c>
      <c r="I259" s="61"/>
      <c r="K259" s="531"/>
      <c r="L259" s="429"/>
      <c r="M259" s="530"/>
    </row>
    <row r="260" spans="2:13" customFormat="1" hidden="1" x14ac:dyDescent="0.2">
      <c r="B260" s="65"/>
      <c r="C260" s="33" t="str">
        <f>IF(F260+G260&gt;0,Input_Transaksi!C257,"")</f>
        <v/>
      </c>
      <c r="D260" s="600" t="str">
        <f>IF(F260+G260&gt;0,Input_Transaksi!D257,"")</f>
        <v/>
      </c>
      <c r="E260" s="608" t="str">
        <f>IF(F260+G260&gt;0,Input_Transaksi!F257&amp;Input_Transaksi!G257 &amp;" "&amp;Input_Transaksi!H257,"")</f>
        <v/>
      </c>
      <c r="F260" s="617">
        <f>IF(Input_Transaksi!AR257=$D$8,Input_Transaksi!AT257,0)</f>
        <v>0</v>
      </c>
      <c r="G260" s="617">
        <f>IF(Input_Transaksi!AW257=$D$8,Input_Transaksi!AY257,0)</f>
        <v>0</v>
      </c>
      <c r="H260" s="617">
        <f t="shared" si="4"/>
        <v>0</v>
      </c>
      <c r="I260" s="61"/>
      <c r="K260" s="531"/>
      <c r="L260" s="429"/>
      <c r="M260" s="530"/>
    </row>
    <row r="261" spans="2:13" customFormat="1" hidden="1" x14ac:dyDescent="0.2">
      <c r="B261" s="65"/>
      <c r="C261" s="33" t="str">
        <f>IF(F261+G261&gt;0,Input_Transaksi!C258,"")</f>
        <v/>
      </c>
      <c r="D261" s="600" t="str">
        <f>IF(F261+G261&gt;0,Input_Transaksi!D258,"")</f>
        <v/>
      </c>
      <c r="E261" s="608" t="str">
        <f>IF(F261+G261&gt;0,Input_Transaksi!F258&amp;Input_Transaksi!G258 &amp;" "&amp;Input_Transaksi!H258,"")</f>
        <v/>
      </c>
      <c r="F261" s="617">
        <f>IF(Input_Transaksi!AR258=$D$8,Input_Transaksi!AT258,0)</f>
        <v>0</v>
      </c>
      <c r="G261" s="617">
        <f>IF(Input_Transaksi!AW258=$D$8,Input_Transaksi!AY258,0)</f>
        <v>0</v>
      </c>
      <c r="H261" s="617">
        <f t="shared" si="4"/>
        <v>0</v>
      </c>
      <c r="I261" s="61"/>
      <c r="K261" s="531"/>
      <c r="L261" s="429"/>
      <c r="M261" s="530"/>
    </row>
    <row r="262" spans="2:13" customFormat="1" hidden="1" x14ac:dyDescent="0.2">
      <c r="B262" s="65"/>
      <c r="C262" s="33" t="str">
        <f>IF(F262+G262&gt;0,Input_Transaksi!C259,"")</f>
        <v/>
      </c>
      <c r="D262" s="600" t="str">
        <f>IF(F262+G262&gt;0,Input_Transaksi!D259,"")</f>
        <v/>
      </c>
      <c r="E262" s="608" t="str">
        <f>IF(F262+G262&gt;0,Input_Transaksi!F259&amp;Input_Transaksi!G259 &amp;" "&amp;Input_Transaksi!H259,"")</f>
        <v/>
      </c>
      <c r="F262" s="617">
        <f>IF(Input_Transaksi!AR259=$D$8,Input_Transaksi!AT259,0)</f>
        <v>0</v>
      </c>
      <c r="G262" s="617">
        <f>IF(Input_Transaksi!AW259=$D$8,Input_Transaksi!AY259,0)</f>
        <v>0</v>
      </c>
      <c r="H262" s="617">
        <f t="shared" si="4"/>
        <v>0</v>
      </c>
      <c r="I262" s="61"/>
      <c r="K262" s="531"/>
      <c r="L262" s="429"/>
      <c r="M262" s="530"/>
    </row>
    <row r="263" spans="2:13" customFormat="1" hidden="1" x14ac:dyDescent="0.2">
      <c r="B263" s="65"/>
      <c r="C263" s="33" t="str">
        <f>IF(F263+G263&gt;0,Input_Transaksi!C260,"")</f>
        <v/>
      </c>
      <c r="D263" s="600" t="str">
        <f>IF(F263+G263&gt;0,Input_Transaksi!D260,"")</f>
        <v/>
      </c>
      <c r="E263" s="608" t="str">
        <f>IF(F263+G263&gt;0,Input_Transaksi!F260&amp;Input_Transaksi!G260 &amp;" "&amp;Input_Transaksi!H260,"")</f>
        <v/>
      </c>
      <c r="F263" s="617">
        <f>IF(Input_Transaksi!AR260=$D$8,Input_Transaksi!AT260,0)</f>
        <v>0</v>
      </c>
      <c r="G263" s="617">
        <f>IF(Input_Transaksi!AW260=$D$8,Input_Transaksi!AY260,0)</f>
        <v>0</v>
      </c>
      <c r="H263" s="617">
        <f t="shared" si="4"/>
        <v>0</v>
      </c>
      <c r="I263" s="61"/>
      <c r="K263" s="531"/>
      <c r="L263" s="429"/>
      <c r="M263" s="530"/>
    </row>
    <row r="264" spans="2:13" customFormat="1" hidden="1" x14ac:dyDescent="0.2">
      <c r="B264" s="65"/>
      <c r="C264" s="33" t="str">
        <f>IF(F264+G264&gt;0,Input_Transaksi!C261,"")</f>
        <v/>
      </c>
      <c r="D264" s="600" t="str">
        <f>IF(F264+G264&gt;0,Input_Transaksi!D261,"")</f>
        <v/>
      </c>
      <c r="E264" s="608" t="str">
        <f>IF(F264+G264&gt;0,Input_Transaksi!F261&amp;Input_Transaksi!G261 &amp;" "&amp;Input_Transaksi!H261,"")</f>
        <v/>
      </c>
      <c r="F264" s="617">
        <f>IF(Input_Transaksi!AR261=$D$8,Input_Transaksi!AT261,0)</f>
        <v>0</v>
      </c>
      <c r="G264" s="617">
        <f>IF(Input_Transaksi!AW261=$D$8,Input_Transaksi!AY261,0)</f>
        <v>0</v>
      </c>
      <c r="H264" s="617">
        <f t="shared" si="4"/>
        <v>0</v>
      </c>
      <c r="I264" s="61"/>
      <c r="K264" s="531"/>
      <c r="L264" s="429"/>
      <c r="M264" s="530"/>
    </row>
    <row r="265" spans="2:13" customFormat="1" hidden="1" x14ac:dyDescent="0.2">
      <c r="B265" s="65"/>
      <c r="C265" s="33" t="str">
        <f>IF(F265+G265&gt;0,Input_Transaksi!C262,"")</f>
        <v/>
      </c>
      <c r="D265" s="600" t="str">
        <f>IF(F265+G265&gt;0,Input_Transaksi!D262,"")</f>
        <v/>
      </c>
      <c r="E265" s="608" t="str">
        <f>IF(F265+G265&gt;0,Input_Transaksi!F262&amp;Input_Transaksi!G262 &amp;" "&amp;Input_Transaksi!H262,"")</f>
        <v/>
      </c>
      <c r="F265" s="617">
        <f>IF(Input_Transaksi!AR262=$D$8,Input_Transaksi!AT262,0)</f>
        <v>0</v>
      </c>
      <c r="G265" s="617">
        <f>IF(Input_Transaksi!AW262=$D$8,Input_Transaksi!AY262,0)</f>
        <v>0</v>
      </c>
      <c r="H265" s="617">
        <f t="shared" si="4"/>
        <v>0</v>
      </c>
      <c r="I265" s="61"/>
      <c r="K265" s="531"/>
      <c r="L265" s="429"/>
      <c r="M265" s="530"/>
    </row>
    <row r="266" spans="2:13" customFormat="1" hidden="1" x14ac:dyDescent="0.2">
      <c r="B266" s="65"/>
      <c r="C266" s="33" t="str">
        <f>IF(F266+G266&gt;0,Input_Transaksi!C263,"")</f>
        <v/>
      </c>
      <c r="D266" s="600" t="str">
        <f>IF(F266+G266&gt;0,Input_Transaksi!D263,"")</f>
        <v/>
      </c>
      <c r="E266" s="608" t="str">
        <f>IF(F266+G266&gt;0,Input_Transaksi!F263&amp;Input_Transaksi!G263 &amp;" "&amp;Input_Transaksi!H263,"")</f>
        <v/>
      </c>
      <c r="F266" s="617">
        <f>IF(Input_Transaksi!AR263=$D$8,Input_Transaksi!AT263,0)</f>
        <v>0</v>
      </c>
      <c r="G266" s="617">
        <f>IF(Input_Transaksi!AW263=$D$8,Input_Transaksi!AY263,0)</f>
        <v>0</v>
      </c>
      <c r="H266" s="617">
        <f t="shared" si="4"/>
        <v>0</v>
      </c>
      <c r="I266" s="61"/>
      <c r="K266" s="531"/>
      <c r="L266" s="429"/>
      <c r="M266" s="530"/>
    </row>
    <row r="267" spans="2:13" customFormat="1" hidden="1" x14ac:dyDescent="0.2">
      <c r="B267" s="65"/>
      <c r="C267" s="33" t="str">
        <f>IF(F267+G267&gt;0,Input_Transaksi!C264,"")</f>
        <v/>
      </c>
      <c r="D267" s="600" t="str">
        <f>IF(F267+G267&gt;0,Input_Transaksi!D264,"")</f>
        <v/>
      </c>
      <c r="E267" s="608" t="str">
        <f>IF(F267+G267&gt;0,Input_Transaksi!F264&amp;Input_Transaksi!G264 &amp;" "&amp;Input_Transaksi!H264,"")</f>
        <v/>
      </c>
      <c r="F267" s="617">
        <f>IF(Input_Transaksi!AR264=$D$8,Input_Transaksi!AT264,0)</f>
        <v>0</v>
      </c>
      <c r="G267" s="617">
        <f>IF(Input_Transaksi!AW264=$D$8,Input_Transaksi!AY264,0)</f>
        <v>0</v>
      </c>
      <c r="H267" s="617">
        <f t="shared" si="4"/>
        <v>0</v>
      </c>
      <c r="I267" s="61"/>
      <c r="K267" s="531"/>
      <c r="L267" s="429"/>
      <c r="M267" s="530"/>
    </row>
    <row r="268" spans="2:13" customFormat="1" hidden="1" x14ac:dyDescent="0.2">
      <c r="B268" s="65"/>
      <c r="C268" s="33" t="str">
        <f>IF(F268+G268&gt;0,Input_Transaksi!C265,"")</f>
        <v/>
      </c>
      <c r="D268" s="600" t="str">
        <f>IF(F268+G268&gt;0,Input_Transaksi!D265,"")</f>
        <v/>
      </c>
      <c r="E268" s="608" t="str">
        <f>IF(F268+G268&gt;0,Input_Transaksi!F265&amp;Input_Transaksi!G265 &amp;" "&amp;Input_Transaksi!H265,"")</f>
        <v/>
      </c>
      <c r="F268" s="617">
        <f>IF(Input_Transaksi!AR265=$D$8,Input_Transaksi!AT265,0)</f>
        <v>0</v>
      </c>
      <c r="G268" s="617">
        <f>IF(Input_Transaksi!AW265=$D$8,Input_Transaksi!AY265,0)</f>
        <v>0</v>
      </c>
      <c r="H268" s="617">
        <f t="shared" si="4"/>
        <v>0</v>
      </c>
      <c r="I268" s="61"/>
      <c r="K268" s="531"/>
      <c r="L268" s="429"/>
      <c r="M268" s="530"/>
    </row>
    <row r="269" spans="2:13" customFormat="1" hidden="1" x14ac:dyDescent="0.2">
      <c r="B269" s="65"/>
      <c r="C269" s="33" t="str">
        <f>IF(F269+G269&gt;0,Input_Transaksi!C266,"")</f>
        <v/>
      </c>
      <c r="D269" s="600" t="str">
        <f>IF(F269+G269&gt;0,Input_Transaksi!D266,"")</f>
        <v/>
      </c>
      <c r="E269" s="608" t="str">
        <f>IF(F269+G269&gt;0,Input_Transaksi!F266&amp;Input_Transaksi!G266 &amp;" "&amp;Input_Transaksi!H266,"")</f>
        <v/>
      </c>
      <c r="F269" s="617">
        <f>IF(Input_Transaksi!AR266=$D$8,Input_Transaksi!AT266,0)</f>
        <v>0</v>
      </c>
      <c r="G269" s="617">
        <f>IF(Input_Transaksi!AW266=$D$8,Input_Transaksi!AY266,0)</f>
        <v>0</v>
      </c>
      <c r="H269" s="617">
        <f t="shared" si="4"/>
        <v>0</v>
      </c>
      <c r="I269" s="61"/>
      <c r="K269" s="531"/>
      <c r="L269" s="429"/>
      <c r="M269" s="530"/>
    </row>
    <row r="270" spans="2:13" customFormat="1" hidden="1" x14ac:dyDescent="0.2">
      <c r="B270" s="65"/>
      <c r="C270" s="33" t="str">
        <f>IF(F270+G270&gt;0,Input_Transaksi!C267,"")</f>
        <v/>
      </c>
      <c r="D270" s="600" t="str">
        <f>IF(F270+G270&gt;0,Input_Transaksi!D267,"")</f>
        <v/>
      </c>
      <c r="E270" s="608" t="str">
        <f>IF(F270+G270&gt;0,Input_Transaksi!F267&amp;Input_Transaksi!G267 &amp;" "&amp;Input_Transaksi!H267,"")</f>
        <v/>
      </c>
      <c r="F270" s="617">
        <f>IF(Input_Transaksi!AR267=$D$8,Input_Transaksi!AT267,0)</f>
        <v>0</v>
      </c>
      <c r="G270" s="617">
        <f>IF(Input_Transaksi!AW267=$D$8,Input_Transaksi!AY267,0)</f>
        <v>0</v>
      </c>
      <c r="H270" s="617">
        <f t="shared" si="4"/>
        <v>0</v>
      </c>
      <c r="I270" s="61"/>
      <c r="K270" s="531"/>
      <c r="L270" s="429"/>
      <c r="M270" s="530"/>
    </row>
    <row r="271" spans="2:13" customFormat="1" hidden="1" x14ac:dyDescent="0.2">
      <c r="B271" s="65"/>
      <c r="C271" s="33" t="str">
        <f>IF(F271+G271&gt;0,Input_Transaksi!C268,"")</f>
        <v/>
      </c>
      <c r="D271" s="600" t="str">
        <f>IF(F271+G271&gt;0,Input_Transaksi!D268,"")</f>
        <v/>
      </c>
      <c r="E271" s="608" t="str">
        <f>IF(F271+G271&gt;0,Input_Transaksi!F268&amp;Input_Transaksi!G268 &amp;" "&amp;Input_Transaksi!H268,"")</f>
        <v/>
      </c>
      <c r="F271" s="617">
        <f>IF(Input_Transaksi!AR268=$D$8,Input_Transaksi!AT268,0)</f>
        <v>0</v>
      </c>
      <c r="G271" s="617">
        <f>IF(Input_Transaksi!AW268=$D$8,Input_Transaksi!AY268,0)</f>
        <v>0</v>
      </c>
      <c r="H271" s="617">
        <f t="shared" ref="H271:H334" si="5">H270+F271-G271</f>
        <v>0</v>
      </c>
      <c r="I271" s="61"/>
      <c r="K271" s="531"/>
      <c r="L271" s="429"/>
      <c r="M271" s="530"/>
    </row>
    <row r="272" spans="2:13" customFormat="1" hidden="1" x14ac:dyDescent="0.2">
      <c r="B272" s="65"/>
      <c r="C272" s="33" t="str">
        <f>IF(F272+G272&gt;0,Input_Transaksi!C269,"")</f>
        <v/>
      </c>
      <c r="D272" s="600" t="str">
        <f>IF(F272+G272&gt;0,Input_Transaksi!D269,"")</f>
        <v/>
      </c>
      <c r="E272" s="608" t="str">
        <f>IF(F272+G272&gt;0,Input_Transaksi!F269&amp;Input_Transaksi!G269 &amp;" "&amp;Input_Transaksi!H269,"")</f>
        <v/>
      </c>
      <c r="F272" s="617">
        <f>IF(Input_Transaksi!AR269=$D$8,Input_Transaksi!AT269,0)</f>
        <v>0</v>
      </c>
      <c r="G272" s="617">
        <f>IF(Input_Transaksi!AW269=$D$8,Input_Transaksi!AY269,0)</f>
        <v>0</v>
      </c>
      <c r="H272" s="617">
        <f t="shared" si="5"/>
        <v>0</v>
      </c>
      <c r="I272" s="61"/>
      <c r="K272" s="531"/>
      <c r="L272" s="429"/>
      <c r="M272" s="530"/>
    </row>
    <row r="273" spans="2:13" customFormat="1" hidden="1" x14ac:dyDescent="0.2">
      <c r="B273" s="65"/>
      <c r="C273" s="33" t="str">
        <f>IF(F273+G273&gt;0,Input_Transaksi!C270,"")</f>
        <v/>
      </c>
      <c r="D273" s="600" t="str">
        <f>IF(F273+G273&gt;0,Input_Transaksi!D270,"")</f>
        <v/>
      </c>
      <c r="E273" s="608" t="str">
        <f>IF(F273+G273&gt;0,Input_Transaksi!F270&amp;Input_Transaksi!G270 &amp;" "&amp;Input_Transaksi!H270,"")</f>
        <v/>
      </c>
      <c r="F273" s="617">
        <f>IF(Input_Transaksi!AR270=$D$8,Input_Transaksi!AT270,0)</f>
        <v>0</v>
      </c>
      <c r="G273" s="617">
        <f>IF(Input_Transaksi!AW270=$D$8,Input_Transaksi!AY270,0)</f>
        <v>0</v>
      </c>
      <c r="H273" s="617">
        <f t="shared" si="5"/>
        <v>0</v>
      </c>
      <c r="I273" s="61"/>
      <c r="K273" s="531"/>
      <c r="L273" s="429"/>
      <c r="M273" s="530"/>
    </row>
    <row r="274" spans="2:13" customFormat="1" hidden="1" x14ac:dyDescent="0.2">
      <c r="B274" s="65"/>
      <c r="C274" s="33" t="str">
        <f>IF(F274+G274&gt;0,Input_Transaksi!C271,"")</f>
        <v/>
      </c>
      <c r="D274" s="600" t="str">
        <f>IF(F274+G274&gt;0,Input_Transaksi!D271,"")</f>
        <v/>
      </c>
      <c r="E274" s="608" t="str">
        <f>IF(F274+G274&gt;0,Input_Transaksi!F271&amp;Input_Transaksi!G271 &amp;" "&amp;Input_Transaksi!H271,"")</f>
        <v/>
      </c>
      <c r="F274" s="617">
        <f>IF(Input_Transaksi!AR271=$D$8,Input_Transaksi!AT271,0)</f>
        <v>0</v>
      </c>
      <c r="G274" s="617">
        <f>IF(Input_Transaksi!AW271=$D$8,Input_Transaksi!AY271,0)</f>
        <v>0</v>
      </c>
      <c r="H274" s="617">
        <f t="shared" si="5"/>
        <v>0</v>
      </c>
      <c r="I274" s="61"/>
      <c r="K274" s="531"/>
      <c r="L274" s="429"/>
      <c r="M274" s="530"/>
    </row>
    <row r="275" spans="2:13" customFormat="1" hidden="1" x14ac:dyDescent="0.2">
      <c r="B275" s="65"/>
      <c r="C275" s="33" t="str">
        <f>IF(F275+G275&gt;0,Input_Transaksi!C272,"")</f>
        <v/>
      </c>
      <c r="D275" s="600" t="str">
        <f>IF(F275+G275&gt;0,Input_Transaksi!D272,"")</f>
        <v/>
      </c>
      <c r="E275" s="608" t="str">
        <f>IF(F275+G275&gt;0,Input_Transaksi!F272&amp;Input_Transaksi!G272 &amp;" "&amp;Input_Transaksi!H272,"")</f>
        <v/>
      </c>
      <c r="F275" s="617">
        <f>IF(Input_Transaksi!AR272=$D$8,Input_Transaksi!AT272,0)</f>
        <v>0</v>
      </c>
      <c r="G275" s="617">
        <f>IF(Input_Transaksi!AW272=$D$8,Input_Transaksi!AY272,0)</f>
        <v>0</v>
      </c>
      <c r="H275" s="617">
        <f t="shared" si="5"/>
        <v>0</v>
      </c>
      <c r="I275" s="61"/>
      <c r="K275" s="531"/>
      <c r="L275" s="429"/>
      <c r="M275" s="530"/>
    </row>
    <row r="276" spans="2:13" customFormat="1" hidden="1" x14ac:dyDescent="0.2">
      <c r="B276" s="65"/>
      <c r="C276" s="33" t="str">
        <f>IF(F276+G276&gt;0,Input_Transaksi!C273,"")</f>
        <v/>
      </c>
      <c r="D276" s="600" t="str">
        <f>IF(F276+G276&gt;0,Input_Transaksi!D273,"")</f>
        <v/>
      </c>
      <c r="E276" s="608" t="str">
        <f>IF(F276+G276&gt;0,Input_Transaksi!F273&amp;Input_Transaksi!G273 &amp;" "&amp;Input_Transaksi!H273,"")</f>
        <v/>
      </c>
      <c r="F276" s="617">
        <f>IF(Input_Transaksi!AR273=$D$8,Input_Transaksi!AT273,0)</f>
        <v>0</v>
      </c>
      <c r="G276" s="617">
        <f>IF(Input_Transaksi!AW273=$D$8,Input_Transaksi!AY273,0)</f>
        <v>0</v>
      </c>
      <c r="H276" s="617">
        <f t="shared" si="5"/>
        <v>0</v>
      </c>
      <c r="I276" s="61"/>
      <c r="K276" s="531"/>
      <c r="L276" s="429"/>
      <c r="M276" s="530"/>
    </row>
    <row r="277" spans="2:13" customFormat="1" hidden="1" x14ac:dyDescent="0.2">
      <c r="B277" s="65"/>
      <c r="C277" s="33" t="str">
        <f>IF(F277+G277&gt;0,Input_Transaksi!C274,"")</f>
        <v/>
      </c>
      <c r="D277" s="600" t="str">
        <f>IF(F277+G277&gt;0,Input_Transaksi!D274,"")</f>
        <v/>
      </c>
      <c r="E277" s="608" t="str">
        <f>IF(F277+G277&gt;0,Input_Transaksi!F274&amp;Input_Transaksi!G274 &amp;" "&amp;Input_Transaksi!H274,"")</f>
        <v/>
      </c>
      <c r="F277" s="617">
        <f>IF(Input_Transaksi!AR274=$D$8,Input_Transaksi!AT274,0)</f>
        <v>0</v>
      </c>
      <c r="G277" s="617">
        <f>IF(Input_Transaksi!AW274=$D$8,Input_Transaksi!AY274,0)</f>
        <v>0</v>
      </c>
      <c r="H277" s="617">
        <f t="shared" si="5"/>
        <v>0</v>
      </c>
      <c r="I277" s="61"/>
      <c r="K277" s="531"/>
      <c r="L277" s="429"/>
      <c r="M277" s="530"/>
    </row>
    <row r="278" spans="2:13" customFormat="1" hidden="1" x14ac:dyDescent="0.2">
      <c r="B278" s="65"/>
      <c r="C278" s="33" t="str">
        <f>IF(F278+G278&gt;0,Input_Transaksi!C275,"")</f>
        <v/>
      </c>
      <c r="D278" s="600" t="str">
        <f>IF(F278+G278&gt;0,Input_Transaksi!D275,"")</f>
        <v/>
      </c>
      <c r="E278" s="608" t="str">
        <f>IF(F278+G278&gt;0,Input_Transaksi!F275&amp;Input_Transaksi!G275 &amp;" "&amp;Input_Transaksi!H275,"")</f>
        <v/>
      </c>
      <c r="F278" s="617">
        <f>IF(Input_Transaksi!AR275=$D$8,Input_Transaksi!AT275,0)</f>
        <v>0</v>
      </c>
      <c r="G278" s="617">
        <f>IF(Input_Transaksi!AW275=$D$8,Input_Transaksi!AY275,0)</f>
        <v>0</v>
      </c>
      <c r="H278" s="617">
        <f t="shared" si="5"/>
        <v>0</v>
      </c>
      <c r="I278" s="61"/>
      <c r="K278" s="531"/>
      <c r="L278" s="429"/>
      <c r="M278" s="530"/>
    </row>
    <row r="279" spans="2:13" customFormat="1" hidden="1" x14ac:dyDescent="0.2">
      <c r="B279" s="65"/>
      <c r="C279" s="33" t="str">
        <f>IF(F279+G279&gt;0,Input_Transaksi!C276,"")</f>
        <v/>
      </c>
      <c r="D279" s="600" t="str">
        <f>IF(F279+G279&gt;0,Input_Transaksi!D276,"")</f>
        <v/>
      </c>
      <c r="E279" s="608" t="str">
        <f>IF(F279+G279&gt;0,Input_Transaksi!F276&amp;Input_Transaksi!G276 &amp;" "&amp;Input_Transaksi!H276,"")</f>
        <v/>
      </c>
      <c r="F279" s="617">
        <f>IF(Input_Transaksi!AR276=$D$8,Input_Transaksi!AT276,0)</f>
        <v>0</v>
      </c>
      <c r="G279" s="617">
        <f>IF(Input_Transaksi!AW276=$D$8,Input_Transaksi!AY276,0)</f>
        <v>0</v>
      </c>
      <c r="H279" s="617">
        <f t="shared" si="5"/>
        <v>0</v>
      </c>
      <c r="I279" s="61"/>
      <c r="K279" s="531"/>
      <c r="L279" s="429"/>
      <c r="M279" s="530"/>
    </row>
    <row r="280" spans="2:13" customFormat="1" hidden="1" x14ac:dyDescent="0.2">
      <c r="B280" s="65"/>
      <c r="C280" s="33" t="str">
        <f>IF(F280+G280&gt;0,Input_Transaksi!C277,"")</f>
        <v/>
      </c>
      <c r="D280" s="600" t="str">
        <f>IF(F280+G280&gt;0,Input_Transaksi!D277,"")</f>
        <v/>
      </c>
      <c r="E280" s="608" t="str">
        <f>IF(F280+G280&gt;0,Input_Transaksi!F277&amp;Input_Transaksi!G277 &amp;" "&amp;Input_Transaksi!H277,"")</f>
        <v/>
      </c>
      <c r="F280" s="617">
        <f>IF(Input_Transaksi!AR277=$D$8,Input_Transaksi!AT277,0)</f>
        <v>0</v>
      </c>
      <c r="G280" s="617">
        <f>IF(Input_Transaksi!AW277=$D$8,Input_Transaksi!AY277,0)</f>
        <v>0</v>
      </c>
      <c r="H280" s="617">
        <f t="shared" si="5"/>
        <v>0</v>
      </c>
      <c r="I280" s="61"/>
      <c r="K280" s="531"/>
      <c r="L280" s="429"/>
      <c r="M280" s="530"/>
    </row>
    <row r="281" spans="2:13" customFormat="1" hidden="1" x14ac:dyDescent="0.2">
      <c r="B281" s="65"/>
      <c r="C281" s="33" t="str">
        <f>IF(F281+G281&gt;0,Input_Transaksi!C278,"")</f>
        <v/>
      </c>
      <c r="D281" s="600" t="str">
        <f>IF(F281+G281&gt;0,Input_Transaksi!D278,"")</f>
        <v/>
      </c>
      <c r="E281" s="608" t="str">
        <f>IF(F281+G281&gt;0,Input_Transaksi!F278&amp;Input_Transaksi!G278 &amp;" "&amp;Input_Transaksi!H278,"")</f>
        <v/>
      </c>
      <c r="F281" s="617">
        <f>IF(Input_Transaksi!AR278=$D$8,Input_Transaksi!AT278,0)</f>
        <v>0</v>
      </c>
      <c r="G281" s="617">
        <f>IF(Input_Transaksi!AW278=$D$8,Input_Transaksi!AY278,0)</f>
        <v>0</v>
      </c>
      <c r="H281" s="617">
        <f t="shared" si="5"/>
        <v>0</v>
      </c>
      <c r="I281" s="61"/>
      <c r="K281" s="531"/>
      <c r="L281" s="429"/>
      <c r="M281" s="530"/>
    </row>
    <row r="282" spans="2:13" customFormat="1" hidden="1" x14ac:dyDescent="0.2">
      <c r="B282" s="65"/>
      <c r="C282" s="33" t="str">
        <f>IF(F282+G282&gt;0,Input_Transaksi!C279,"")</f>
        <v/>
      </c>
      <c r="D282" s="34" t="str">
        <f>IF(F282+G282&gt;0,Input_Transaksi!D279,"")</f>
        <v/>
      </c>
      <c r="E282" s="608" t="str">
        <f>IF(F282+G282&gt;0,Input_Transaksi!F279&amp;Input_Transaksi!G279 &amp;" "&amp;Input_Transaksi!H279,"")</f>
        <v/>
      </c>
      <c r="F282" s="617">
        <f>IF(Input_Transaksi!AR279=$D$8,Input_Transaksi!AT279,0)</f>
        <v>0</v>
      </c>
      <c r="G282" s="617">
        <f>IF(Input_Transaksi!AW279=$D$8,Input_Transaksi!AY279,0)</f>
        <v>0</v>
      </c>
      <c r="H282" s="617">
        <f t="shared" si="5"/>
        <v>0</v>
      </c>
      <c r="I282" s="61"/>
      <c r="K282" s="531"/>
      <c r="L282" s="429"/>
      <c r="M282" s="530"/>
    </row>
    <row r="283" spans="2:13" customFormat="1" hidden="1" x14ac:dyDescent="0.2">
      <c r="B283" s="65"/>
      <c r="C283" s="33" t="str">
        <f>IF(F283+G283&gt;0,Input_Transaksi!C280,"")</f>
        <v/>
      </c>
      <c r="D283" s="34" t="str">
        <f>IF(F283+G283&gt;0,Input_Transaksi!D280,"")</f>
        <v/>
      </c>
      <c r="E283" s="608" t="str">
        <f>IF(F283+G283&gt;0,Input_Transaksi!F280&amp;Input_Transaksi!G280 &amp;" "&amp;Input_Transaksi!H280,"")</f>
        <v/>
      </c>
      <c r="F283" s="617">
        <f>IF(Input_Transaksi!AR280=$D$8,Input_Transaksi!AT280,0)</f>
        <v>0</v>
      </c>
      <c r="G283" s="617">
        <f>IF(Input_Transaksi!AW280=$D$8,Input_Transaksi!AY280,0)</f>
        <v>0</v>
      </c>
      <c r="H283" s="617">
        <f t="shared" si="5"/>
        <v>0</v>
      </c>
      <c r="I283" s="61"/>
      <c r="K283" s="531"/>
      <c r="L283" s="429"/>
      <c r="M283" s="530"/>
    </row>
    <row r="284" spans="2:13" customFormat="1" hidden="1" x14ac:dyDescent="0.2">
      <c r="B284" s="65"/>
      <c r="C284" s="33" t="str">
        <f>IF(F284+G284&gt;0,Input_Transaksi!C281,"")</f>
        <v/>
      </c>
      <c r="D284" s="34" t="str">
        <f>IF(F284+G284&gt;0,Input_Transaksi!D281,"")</f>
        <v/>
      </c>
      <c r="E284" s="608" t="str">
        <f>IF(F284+G284&gt;0,Input_Transaksi!F281&amp;Input_Transaksi!G281 &amp;" "&amp;Input_Transaksi!H281,"")</f>
        <v/>
      </c>
      <c r="F284" s="617">
        <f>IF(Input_Transaksi!AR281=$D$8,Input_Transaksi!AT281,0)</f>
        <v>0</v>
      </c>
      <c r="G284" s="617">
        <f>IF(Input_Transaksi!AW281=$D$8,Input_Transaksi!AY281,0)</f>
        <v>0</v>
      </c>
      <c r="H284" s="617">
        <f t="shared" si="5"/>
        <v>0</v>
      </c>
      <c r="I284" s="61"/>
      <c r="K284" s="531"/>
      <c r="L284" s="429"/>
      <c r="M284" s="530"/>
    </row>
    <row r="285" spans="2:13" customFormat="1" hidden="1" x14ac:dyDescent="0.2">
      <c r="B285" s="65"/>
      <c r="C285" s="33" t="str">
        <f>IF(F285+G285&gt;0,Input_Transaksi!C282,"")</f>
        <v/>
      </c>
      <c r="D285" s="34" t="str">
        <f>IF(F285+G285&gt;0,Input_Transaksi!D282,"")</f>
        <v/>
      </c>
      <c r="E285" s="608" t="str">
        <f>IF(F285+G285&gt;0,Input_Transaksi!F282&amp;Input_Transaksi!G282 &amp;" "&amp;Input_Transaksi!H282,"")</f>
        <v/>
      </c>
      <c r="F285" s="617">
        <f>IF(Input_Transaksi!AR282=$D$8,Input_Transaksi!AT282,0)</f>
        <v>0</v>
      </c>
      <c r="G285" s="617">
        <f>IF(Input_Transaksi!AW282=$D$8,Input_Transaksi!AY282,0)</f>
        <v>0</v>
      </c>
      <c r="H285" s="617">
        <f t="shared" si="5"/>
        <v>0</v>
      </c>
      <c r="I285" s="61"/>
      <c r="K285" s="531"/>
      <c r="L285" s="429"/>
      <c r="M285" s="530"/>
    </row>
    <row r="286" spans="2:13" customFormat="1" hidden="1" x14ac:dyDescent="0.2">
      <c r="B286" s="65"/>
      <c r="C286" s="33" t="str">
        <f>IF(F286+G286&gt;0,Input_Transaksi!C283,"")</f>
        <v/>
      </c>
      <c r="D286" s="34" t="str">
        <f>IF(F286+G286&gt;0,Input_Transaksi!D283,"")</f>
        <v/>
      </c>
      <c r="E286" s="608" t="str">
        <f>IF(F286+G286&gt;0,Input_Transaksi!F283&amp;Input_Transaksi!G283 &amp;" "&amp;Input_Transaksi!H283,"")</f>
        <v/>
      </c>
      <c r="F286" s="617">
        <f>IF(Input_Transaksi!AR283=$D$8,Input_Transaksi!AT283,0)</f>
        <v>0</v>
      </c>
      <c r="G286" s="617">
        <f>IF(Input_Transaksi!AW283=$D$8,Input_Transaksi!AY283,0)</f>
        <v>0</v>
      </c>
      <c r="H286" s="617">
        <f t="shared" si="5"/>
        <v>0</v>
      </c>
      <c r="I286" s="61"/>
      <c r="K286" s="531"/>
      <c r="L286" s="429"/>
      <c r="M286" s="530"/>
    </row>
    <row r="287" spans="2:13" customFormat="1" hidden="1" x14ac:dyDescent="0.2">
      <c r="B287" s="65"/>
      <c r="C287" s="33" t="str">
        <f>IF(F287+G287&gt;0,Input_Transaksi!C284,"")</f>
        <v/>
      </c>
      <c r="D287" s="34" t="str">
        <f>IF(F287+G287&gt;0,Input_Transaksi!D284,"")</f>
        <v/>
      </c>
      <c r="E287" s="608" t="str">
        <f>IF(F287+G287&gt;0,Input_Transaksi!F284&amp;Input_Transaksi!G284 &amp;" "&amp;Input_Transaksi!H284,"")</f>
        <v/>
      </c>
      <c r="F287" s="617">
        <f>IF(Input_Transaksi!AR284=$D$8,Input_Transaksi!AT284,0)</f>
        <v>0</v>
      </c>
      <c r="G287" s="617">
        <f>IF(Input_Transaksi!AW284=$D$8,Input_Transaksi!AY284,0)</f>
        <v>0</v>
      </c>
      <c r="H287" s="617">
        <f t="shared" si="5"/>
        <v>0</v>
      </c>
      <c r="I287" s="61"/>
      <c r="K287" s="531"/>
      <c r="L287" s="429"/>
      <c r="M287" s="530"/>
    </row>
    <row r="288" spans="2:13" customFormat="1" hidden="1" x14ac:dyDescent="0.2">
      <c r="B288" s="65"/>
      <c r="C288" s="33" t="str">
        <f>IF(F288+G288&gt;0,Input_Transaksi!C285,"")</f>
        <v/>
      </c>
      <c r="D288" s="34" t="str">
        <f>IF(F288+G288&gt;0,Input_Transaksi!D285,"")</f>
        <v/>
      </c>
      <c r="E288" s="608" t="str">
        <f>IF(F288+G288&gt;0,Input_Transaksi!F285&amp;Input_Transaksi!G285 &amp;" "&amp;Input_Transaksi!H285,"")</f>
        <v/>
      </c>
      <c r="F288" s="617">
        <f>IF(Input_Transaksi!AR285=$D$8,Input_Transaksi!AT285,0)</f>
        <v>0</v>
      </c>
      <c r="G288" s="617">
        <f>IF(Input_Transaksi!AW285=$D$8,Input_Transaksi!AY285,0)</f>
        <v>0</v>
      </c>
      <c r="H288" s="617">
        <f t="shared" si="5"/>
        <v>0</v>
      </c>
      <c r="I288" s="61"/>
      <c r="K288" s="531"/>
      <c r="L288" s="429"/>
      <c r="M288" s="530"/>
    </row>
    <row r="289" spans="2:13" customFormat="1" hidden="1" x14ac:dyDescent="0.2">
      <c r="B289" s="65"/>
      <c r="C289" s="33" t="str">
        <f>IF(F289+G289&gt;0,Input_Transaksi!C286,"")</f>
        <v/>
      </c>
      <c r="D289" s="34" t="str">
        <f>IF(F289+G289&gt;0,Input_Transaksi!D286,"")</f>
        <v/>
      </c>
      <c r="E289" s="608" t="str">
        <f>IF(F289+G289&gt;0,Input_Transaksi!F286&amp;Input_Transaksi!G286 &amp;" "&amp;Input_Transaksi!H286,"")</f>
        <v/>
      </c>
      <c r="F289" s="617">
        <f>IF(Input_Transaksi!AR286=$D$8,Input_Transaksi!AT286,0)</f>
        <v>0</v>
      </c>
      <c r="G289" s="617">
        <f>IF(Input_Transaksi!AW286=$D$8,Input_Transaksi!AY286,0)</f>
        <v>0</v>
      </c>
      <c r="H289" s="617">
        <f t="shared" si="5"/>
        <v>0</v>
      </c>
      <c r="I289" s="61"/>
      <c r="K289" s="531"/>
      <c r="L289" s="429"/>
      <c r="M289" s="530"/>
    </row>
    <row r="290" spans="2:13" customFormat="1" hidden="1" x14ac:dyDescent="0.2">
      <c r="B290" s="65"/>
      <c r="C290" s="33" t="str">
        <f>IF(F290+G290&gt;0,Input_Transaksi!C287,"")</f>
        <v/>
      </c>
      <c r="D290" s="34" t="str">
        <f>IF(F290+G290&gt;0,Input_Transaksi!D287,"")</f>
        <v/>
      </c>
      <c r="E290" s="608" t="str">
        <f>IF(F290+G290&gt;0,Input_Transaksi!F287&amp;Input_Transaksi!G287 &amp;" "&amp;Input_Transaksi!H287,"")</f>
        <v/>
      </c>
      <c r="F290" s="617">
        <f>IF(Input_Transaksi!AR287=$D$8,Input_Transaksi!AT287,0)</f>
        <v>0</v>
      </c>
      <c r="G290" s="617">
        <f>IF(Input_Transaksi!AW287=$D$8,Input_Transaksi!AY287,0)</f>
        <v>0</v>
      </c>
      <c r="H290" s="617">
        <f t="shared" si="5"/>
        <v>0</v>
      </c>
      <c r="I290" s="61"/>
      <c r="K290" s="531"/>
      <c r="L290" s="429"/>
      <c r="M290" s="530"/>
    </row>
    <row r="291" spans="2:13" customFormat="1" hidden="1" x14ac:dyDescent="0.2">
      <c r="B291" s="65"/>
      <c r="C291" s="33" t="str">
        <f>IF(F291+G291&gt;0,Input_Transaksi!C288,"")</f>
        <v/>
      </c>
      <c r="D291" s="34" t="str">
        <f>IF(F291+G291&gt;0,Input_Transaksi!D288,"")</f>
        <v/>
      </c>
      <c r="E291" s="608" t="str">
        <f>IF(F291+G291&gt;0,Input_Transaksi!F288&amp;Input_Transaksi!G288 &amp;" "&amp;Input_Transaksi!H288,"")</f>
        <v/>
      </c>
      <c r="F291" s="617">
        <f>IF(Input_Transaksi!AR288=$D$8,Input_Transaksi!AT288,0)</f>
        <v>0</v>
      </c>
      <c r="G291" s="617">
        <f>IF(Input_Transaksi!AW288=$D$8,Input_Transaksi!AY288,0)</f>
        <v>0</v>
      </c>
      <c r="H291" s="617">
        <f t="shared" si="5"/>
        <v>0</v>
      </c>
      <c r="I291" s="61"/>
      <c r="K291" s="531"/>
      <c r="L291" s="429"/>
      <c r="M291" s="530"/>
    </row>
    <row r="292" spans="2:13" customFormat="1" hidden="1" x14ac:dyDescent="0.2">
      <c r="B292" s="65"/>
      <c r="C292" s="33" t="str">
        <f>IF(F292+G292&gt;0,Input_Transaksi!C289,"")</f>
        <v/>
      </c>
      <c r="D292" s="34" t="str">
        <f>IF(F292+G292&gt;0,Input_Transaksi!D289,"")</f>
        <v/>
      </c>
      <c r="E292" s="608" t="str">
        <f>IF(F292+G292&gt;0,Input_Transaksi!F289&amp;Input_Transaksi!G289 &amp;" "&amp;Input_Transaksi!H289,"")</f>
        <v/>
      </c>
      <c r="F292" s="617">
        <f>IF(Input_Transaksi!AR289=$D$8,Input_Transaksi!AT289,0)</f>
        <v>0</v>
      </c>
      <c r="G292" s="617">
        <f>IF(Input_Transaksi!AW289=$D$8,Input_Transaksi!AY289,0)</f>
        <v>0</v>
      </c>
      <c r="H292" s="617">
        <f t="shared" si="5"/>
        <v>0</v>
      </c>
      <c r="I292" s="61"/>
      <c r="K292" s="531"/>
      <c r="L292" s="429"/>
      <c r="M292" s="530"/>
    </row>
    <row r="293" spans="2:13" customFormat="1" hidden="1" x14ac:dyDescent="0.2">
      <c r="B293" s="65"/>
      <c r="C293" s="33" t="str">
        <f>IF(F293+G293&gt;0,Input_Transaksi!C290,"")</f>
        <v/>
      </c>
      <c r="D293" s="34" t="str">
        <f>IF(F293+G293&gt;0,Input_Transaksi!D290,"")</f>
        <v/>
      </c>
      <c r="E293" s="608" t="str">
        <f>IF(F293+G293&gt;0,Input_Transaksi!F290&amp;Input_Transaksi!G290 &amp;" "&amp;Input_Transaksi!H290,"")</f>
        <v/>
      </c>
      <c r="F293" s="617">
        <f>IF(Input_Transaksi!AR290=$D$8,Input_Transaksi!AT290,0)</f>
        <v>0</v>
      </c>
      <c r="G293" s="617">
        <f>IF(Input_Transaksi!AW290=$D$8,Input_Transaksi!AY290,0)</f>
        <v>0</v>
      </c>
      <c r="H293" s="617">
        <f t="shared" si="5"/>
        <v>0</v>
      </c>
      <c r="I293" s="61"/>
      <c r="K293" s="531"/>
      <c r="L293" s="429"/>
      <c r="M293" s="530"/>
    </row>
    <row r="294" spans="2:13" customFormat="1" hidden="1" x14ac:dyDescent="0.2">
      <c r="B294" s="65"/>
      <c r="C294" s="33" t="str">
        <f>IF(F294+G294&gt;0,Input_Transaksi!C291,"")</f>
        <v/>
      </c>
      <c r="D294" s="34" t="str">
        <f>IF(F294+G294&gt;0,Input_Transaksi!D291,"")</f>
        <v/>
      </c>
      <c r="E294" s="608" t="str">
        <f>IF(F294+G294&gt;0,Input_Transaksi!F291&amp;Input_Transaksi!G291 &amp;" "&amp;Input_Transaksi!H291,"")</f>
        <v/>
      </c>
      <c r="F294" s="617">
        <f>IF(Input_Transaksi!AR291=$D$8,Input_Transaksi!AT291,0)</f>
        <v>0</v>
      </c>
      <c r="G294" s="617">
        <f>IF(Input_Transaksi!AW291=$D$8,Input_Transaksi!AY291,0)</f>
        <v>0</v>
      </c>
      <c r="H294" s="617">
        <f t="shared" si="5"/>
        <v>0</v>
      </c>
      <c r="I294" s="61"/>
      <c r="K294" s="531"/>
      <c r="L294" s="429"/>
      <c r="M294" s="530"/>
    </row>
    <row r="295" spans="2:13" customFormat="1" hidden="1" x14ac:dyDescent="0.2">
      <c r="B295" s="65"/>
      <c r="C295" s="33" t="str">
        <f>IF(F295+G295&gt;0,Input_Transaksi!C292,"")</f>
        <v/>
      </c>
      <c r="D295" s="34" t="str">
        <f>IF(F295+G295&gt;0,Input_Transaksi!D292,"")</f>
        <v/>
      </c>
      <c r="E295" s="608" t="str">
        <f>IF(F295+G295&gt;0,Input_Transaksi!F292&amp;Input_Transaksi!G292 &amp;" "&amp;Input_Transaksi!H292,"")</f>
        <v/>
      </c>
      <c r="F295" s="617">
        <f>IF(Input_Transaksi!AR292=$D$8,Input_Transaksi!AT292,0)</f>
        <v>0</v>
      </c>
      <c r="G295" s="617">
        <f>IF(Input_Transaksi!AW292=$D$8,Input_Transaksi!AY292,0)</f>
        <v>0</v>
      </c>
      <c r="H295" s="617">
        <f t="shared" si="5"/>
        <v>0</v>
      </c>
      <c r="I295" s="61"/>
      <c r="K295" s="531"/>
      <c r="L295" s="429"/>
      <c r="M295" s="530"/>
    </row>
    <row r="296" spans="2:13" customFormat="1" hidden="1" x14ac:dyDescent="0.2">
      <c r="B296" s="65"/>
      <c r="C296" s="33" t="str">
        <f>IF(F296+G296&gt;0,Input_Transaksi!C293,"")</f>
        <v/>
      </c>
      <c r="D296" s="34" t="str">
        <f>IF(F296+G296&gt;0,Input_Transaksi!D293,"")</f>
        <v/>
      </c>
      <c r="E296" s="608" t="str">
        <f>IF(F296+G296&gt;0,Input_Transaksi!F293&amp;Input_Transaksi!G293 &amp;" "&amp;Input_Transaksi!H293,"")</f>
        <v/>
      </c>
      <c r="F296" s="617">
        <f>IF(Input_Transaksi!AR293=$D$8,Input_Transaksi!AT293,0)</f>
        <v>0</v>
      </c>
      <c r="G296" s="617">
        <f>IF(Input_Transaksi!AW293=$D$8,Input_Transaksi!AY293,0)</f>
        <v>0</v>
      </c>
      <c r="H296" s="617">
        <f t="shared" si="5"/>
        <v>0</v>
      </c>
      <c r="I296" s="61"/>
      <c r="K296" s="531"/>
      <c r="L296" s="429"/>
      <c r="M296" s="530"/>
    </row>
    <row r="297" spans="2:13" customFormat="1" hidden="1" x14ac:dyDescent="0.2">
      <c r="B297" s="65"/>
      <c r="C297" s="33" t="str">
        <f>IF(F297+G297&gt;0,Input_Transaksi!C294,"")</f>
        <v/>
      </c>
      <c r="D297" s="34" t="str">
        <f>IF(F297+G297&gt;0,Input_Transaksi!D294,"")</f>
        <v/>
      </c>
      <c r="E297" s="608" t="str">
        <f>IF(F297+G297&gt;0,Input_Transaksi!F294&amp;Input_Transaksi!G294 &amp;" "&amp;Input_Transaksi!H294,"")</f>
        <v/>
      </c>
      <c r="F297" s="617">
        <f>IF(Input_Transaksi!AR294=$D$8,Input_Transaksi!AT294,0)</f>
        <v>0</v>
      </c>
      <c r="G297" s="617">
        <f>IF(Input_Transaksi!AW294=$D$8,Input_Transaksi!AY294,0)</f>
        <v>0</v>
      </c>
      <c r="H297" s="617">
        <f t="shared" si="5"/>
        <v>0</v>
      </c>
      <c r="I297" s="61"/>
      <c r="K297" s="531"/>
      <c r="L297" s="429"/>
      <c r="M297" s="530"/>
    </row>
    <row r="298" spans="2:13" customFormat="1" hidden="1" x14ac:dyDescent="0.2">
      <c r="B298" s="65"/>
      <c r="C298" s="33" t="str">
        <f>IF(F298+G298&gt;0,Input_Transaksi!C295,"")</f>
        <v/>
      </c>
      <c r="D298" s="34" t="str">
        <f>IF(F298+G298&gt;0,Input_Transaksi!D295,"")</f>
        <v/>
      </c>
      <c r="E298" s="608" t="str">
        <f>IF(F298+G298&gt;0,Input_Transaksi!F295&amp;Input_Transaksi!G295 &amp;" "&amp;Input_Transaksi!H295,"")</f>
        <v/>
      </c>
      <c r="F298" s="617">
        <f>IF(Input_Transaksi!AR295=$D$8,Input_Transaksi!AT295,0)</f>
        <v>0</v>
      </c>
      <c r="G298" s="617">
        <f>IF(Input_Transaksi!AW295=$D$8,Input_Transaksi!AY295,0)</f>
        <v>0</v>
      </c>
      <c r="H298" s="617">
        <f t="shared" si="5"/>
        <v>0</v>
      </c>
      <c r="I298" s="61"/>
      <c r="K298" s="531"/>
      <c r="L298" s="429"/>
      <c r="M298" s="530"/>
    </row>
    <row r="299" spans="2:13" customFormat="1" hidden="1" x14ac:dyDescent="0.2">
      <c r="B299" s="65"/>
      <c r="C299" s="33" t="str">
        <f>IF(F299+G299&gt;0,Input_Transaksi!C296,"")</f>
        <v/>
      </c>
      <c r="D299" s="34" t="str">
        <f>IF(F299+G299&gt;0,Input_Transaksi!D296,"")</f>
        <v/>
      </c>
      <c r="E299" s="608" t="str">
        <f>IF(F299+G299&gt;0,Input_Transaksi!F296&amp;Input_Transaksi!G296 &amp;" "&amp;Input_Transaksi!H296,"")</f>
        <v/>
      </c>
      <c r="F299" s="617">
        <f>IF(Input_Transaksi!AR296=$D$8,Input_Transaksi!AT296,0)</f>
        <v>0</v>
      </c>
      <c r="G299" s="617">
        <f>IF(Input_Transaksi!AW296=$D$8,Input_Transaksi!AY296,0)</f>
        <v>0</v>
      </c>
      <c r="H299" s="617">
        <f t="shared" si="5"/>
        <v>0</v>
      </c>
      <c r="I299" s="61"/>
      <c r="K299" s="531"/>
      <c r="L299" s="429"/>
      <c r="M299" s="530"/>
    </row>
    <row r="300" spans="2:13" customFormat="1" hidden="1" x14ac:dyDescent="0.2">
      <c r="B300" s="65"/>
      <c r="C300" s="33" t="str">
        <f>IF(F300+G300&gt;0,Input_Transaksi!C297,"")</f>
        <v/>
      </c>
      <c r="D300" s="34" t="str">
        <f>IF(F300+G300&gt;0,Input_Transaksi!D297,"")</f>
        <v/>
      </c>
      <c r="E300" s="608" t="str">
        <f>IF(F300+G300&gt;0,Input_Transaksi!F297&amp;Input_Transaksi!G297 &amp;" "&amp;Input_Transaksi!H297,"")</f>
        <v/>
      </c>
      <c r="F300" s="617">
        <f>IF(Input_Transaksi!AR297=$D$8,Input_Transaksi!AT297,0)</f>
        <v>0</v>
      </c>
      <c r="G300" s="617">
        <f>IF(Input_Transaksi!AW297=$D$8,Input_Transaksi!AY297,0)</f>
        <v>0</v>
      </c>
      <c r="H300" s="617">
        <f t="shared" si="5"/>
        <v>0</v>
      </c>
      <c r="I300" s="61"/>
      <c r="K300" s="531"/>
      <c r="L300" s="429"/>
      <c r="M300" s="530"/>
    </row>
    <row r="301" spans="2:13" customFormat="1" hidden="1" x14ac:dyDescent="0.2">
      <c r="B301" s="65"/>
      <c r="C301" s="33" t="str">
        <f>IF(F301+G301&gt;0,Input_Transaksi!C298,"")</f>
        <v/>
      </c>
      <c r="D301" s="34" t="str">
        <f>IF(F301+G301&gt;0,Input_Transaksi!D298,"")</f>
        <v/>
      </c>
      <c r="E301" s="608" t="str">
        <f>IF(F301+G301&gt;0,Input_Transaksi!F298&amp;Input_Transaksi!G298 &amp;" "&amp;Input_Transaksi!H298,"")</f>
        <v/>
      </c>
      <c r="F301" s="617">
        <f>IF(Input_Transaksi!AR298=$D$8,Input_Transaksi!AT298,0)</f>
        <v>0</v>
      </c>
      <c r="G301" s="617">
        <f>IF(Input_Transaksi!AW298=$D$8,Input_Transaksi!AY298,0)</f>
        <v>0</v>
      </c>
      <c r="H301" s="617">
        <f t="shared" si="5"/>
        <v>0</v>
      </c>
      <c r="I301" s="61"/>
      <c r="K301" s="531"/>
      <c r="L301" s="429"/>
      <c r="M301" s="530"/>
    </row>
    <row r="302" spans="2:13" customFormat="1" hidden="1" x14ac:dyDescent="0.2">
      <c r="B302" s="65"/>
      <c r="C302" s="33" t="str">
        <f>IF(F302+G302&gt;0,Input_Transaksi!C299,"")</f>
        <v/>
      </c>
      <c r="D302" s="34" t="str">
        <f>IF(F302+G302&gt;0,Input_Transaksi!D299,"")</f>
        <v/>
      </c>
      <c r="E302" s="608" t="str">
        <f>IF(F302+G302&gt;0,Input_Transaksi!F299&amp;Input_Transaksi!G299 &amp;" "&amp;Input_Transaksi!H299,"")</f>
        <v/>
      </c>
      <c r="F302" s="617">
        <f>IF(Input_Transaksi!AR299=$D$8,Input_Transaksi!AT299,0)</f>
        <v>0</v>
      </c>
      <c r="G302" s="617">
        <f>IF(Input_Transaksi!AW299=$D$8,Input_Transaksi!AY299,0)</f>
        <v>0</v>
      </c>
      <c r="H302" s="617">
        <f t="shared" si="5"/>
        <v>0</v>
      </c>
      <c r="I302" s="61"/>
      <c r="K302" s="531"/>
      <c r="L302" s="429"/>
      <c r="M302" s="530"/>
    </row>
    <row r="303" spans="2:13" customFormat="1" hidden="1" x14ac:dyDescent="0.2">
      <c r="B303" s="65"/>
      <c r="C303" s="33" t="str">
        <f>IF(F303+G303&gt;0,Input_Transaksi!C300,"")</f>
        <v/>
      </c>
      <c r="D303" s="34" t="str">
        <f>IF(F303+G303&gt;0,Input_Transaksi!D300,"")</f>
        <v/>
      </c>
      <c r="E303" s="608" t="str">
        <f>IF(F303+G303&gt;0,Input_Transaksi!F300&amp;Input_Transaksi!G300 &amp;" "&amp;Input_Transaksi!H300,"")</f>
        <v/>
      </c>
      <c r="F303" s="617">
        <f>IF(Input_Transaksi!AR300=$D$8,Input_Transaksi!AT300,0)</f>
        <v>0</v>
      </c>
      <c r="G303" s="617">
        <f>IF(Input_Transaksi!AW300=$D$8,Input_Transaksi!AY300,0)</f>
        <v>0</v>
      </c>
      <c r="H303" s="617">
        <f t="shared" si="5"/>
        <v>0</v>
      </c>
      <c r="I303" s="61"/>
      <c r="K303" s="531"/>
      <c r="L303" s="429"/>
      <c r="M303" s="530"/>
    </row>
    <row r="304" spans="2:13" customFormat="1" hidden="1" x14ac:dyDescent="0.2">
      <c r="B304" s="65"/>
      <c r="C304" s="33" t="str">
        <f>IF(F304+G304&gt;0,Input_Transaksi!C301,"")</f>
        <v/>
      </c>
      <c r="D304" s="34" t="str">
        <f>IF(F304+G304&gt;0,Input_Transaksi!D301,"")</f>
        <v/>
      </c>
      <c r="E304" s="608" t="str">
        <f>IF(F304+G304&gt;0,Input_Transaksi!F301&amp;Input_Transaksi!G301 &amp;" "&amp;Input_Transaksi!H301,"")</f>
        <v/>
      </c>
      <c r="F304" s="617">
        <f>IF(Input_Transaksi!AR301=$D$8,Input_Transaksi!AT301,0)</f>
        <v>0</v>
      </c>
      <c r="G304" s="617">
        <f>IF(Input_Transaksi!AW301=$D$8,Input_Transaksi!AY301,0)</f>
        <v>0</v>
      </c>
      <c r="H304" s="617">
        <f t="shared" si="5"/>
        <v>0</v>
      </c>
      <c r="I304" s="61"/>
      <c r="K304" s="531"/>
      <c r="L304" s="429"/>
      <c r="M304" s="530"/>
    </row>
    <row r="305" spans="2:13" customFormat="1" hidden="1" x14ac:dyDescent="0.2">
      <c r="B305" s="65"/>
      <c r="C305" s="33" t="str">
        <f>IF(F305+G305&gt;0,Input_Transaksi!C302,"")</f>
        <v/>
      </c>
      <c r="D305" s="34" t="str">
        <f>IF(F305+G305&gt;0,Input_Transaksi!D302,"")</f>
        <v/>
      </c>
      <c r="E305" s="608" t="str">
        <f>IF(F305+G305&gt;0,Input_Transaksi!F302&amp;Input_Transaksi!G302 &amp;" "&amp;Input_Transaksi!H302,"")</f>
        <v/>
      </c>
      <c r="F305" s="617">
        <f>IF(Input_Transaksi!AR302=$D$8,Input_Transaksi!AT302,0)</f>
        <v>0</v>
      </c>
      <c r="G305" s="617">
        <f>IF(Input_Transaksi!AW302=$D$8,Input_Transaksi!AY302,0)</f>
        <v>0</v>
      </c>
      <c r="H305" s="617">
        <f t="shared" si="5"/>
        <v>0</v>
      </c>
      <c r="I305" s="61"/>
      <c r="K305" s="531"/>
      <c r="L305" s="429"/>
      <c r="M305" s="530"/>
    </row>
    <row r="306" spans="2:13" customFormat="1" hidden="1" x14ac:dyDescent="0.2">
      <c r="B306" s="65"/>
      <c r="C306" s="33" t="str">
        <f>IF(F306+G306&gt;0,Input_Transaksi!C303,"")</f>
        <v/>
      </c>
      <c r="D306" s="34" t="str">
        <f>IF(F306+G306&gt;0,Input_Transaksi!D303,"")</f>
        <v/>
      </c>
      <c r="E306" s="608" t="str">
        <f>IF(F306+G306&gt;0,Input_Transaksi!F303&amp;Input_Transaksi!G303 &amp;" "&amp;Input_Transaksi!H303,"")</f>
        <v/>
      </c>
      <c r="F306" s="617">
        <f>IF(Input_Transaksi!AR303=$D$8,Input_Transaksi!AT303,0)</f>
        <v>0</v>
      </c>
      <c r="G306" s="617">
        <f>IF(Input_Transaksi!AW303=$D$8,Input_Transaksi!AY303,0)</f>
        <v>0</v>
      </c>
      <c r="H306" s="617">
        <f t="shared" si="5"/>
        <v>0</v>
      </c>
      <c r="I306" s="61"/>
      <c r="K306" s="531"/>
      <c r="L306" s="429"/>
      <c r="M306" s="530"/>
    </row>
    <row r="307" spans="2:13" customFormat="1" hidden="1" x14ac:dyDescent="0.2">
      <c r="B307" s="65"/>
      <c r="C307" s="33" t="str">
        <f>IF(F307+G307&gt;0,Input_Transaksi!C304,"")</f>
        <v/>
      </c>
      <c r="D307" s="34" t="str">
        <f>IF(F307+G307&gt;0,Input_Transaksi!D304,"")</f>
        <v/>
      </c>
      <c r="E307" s="608" t="str">
        <f>IF(F307+G307&gt;0,Input_Transaksi!F304&amp;Input_Transaksi!G304 &amp;" "&amp;Input_Transaksi!H304,"")</f>
        <v/>
      </c>
      <c r="F307" s="617">
        <f>IF(Input_Transaksi!AR304=$D$8,Input_Transaksi!AT304,0)</f>
        <v>0</v>
      </c>
      <c r="G307" s="617">
        <f>IF(Input_Transaksi!AW304=$D$8,Input_Transaksi!AY304,0)</f>
        <v>0</v>
      </c>
      <c r="H307" s="617">
        <f t="shared" si="5"/>
        <v>0</v>
      </c>
      <c r="I307" s="61"/>
      <c r="K307" s="531"/>
      <c r="L307" s="429"/>
      <c r="M307" s="530"/>
    </row>
    <row r="308" spans="2:13" customFormat="1" hidden="1" x14ac:dyDescent="0.2">
      <c r="B308" s="65"/>
      <c r="C308" s="33" t="str">
        <f>IF(F308+G308&gt;0,Input_Transaksi!C305,"")</f>
        <v/>
      </c>
      <c r="D308" s="34" t="str">
        <f>IF(F308+G308&gt;0,Input_Transaksi!D305,"")</f>
        <v/>
      </c>
      <c r="E308" s="608" t="str">
        <f>IF(F308+G308&gt;0,Input_Transaksi!F305&amp;Input_Transaksi!G305 &amp;" "&amp;Input_Transaksi!H305,"")</f>
        <v/>
      </c>
      <c r="F308" s="617">
        <f>IF(Input_Transaksi!AR305=$D$8,Input_Transaksi!AT305,0)</f>
        <v>0</v>
      </c>
      <c r="G308" s="617">
        <f>IF(Input_Transaksi!AW305=$D$8,Input_Transaksi!AY305,0)</f>
        <v>0</v>
      </c>
      <c r="H308" s="617">
        <f t="shared" si="5"/>
        <v>0</v>
      </c>
      <c r="I308" s="61"/>
      <c r="K308" s="531"/>
      <c r="L308" s="429"/>
      <c r="M308" s="530"/>
    </row>
    <row r="309" spans="2:13" customFormat="1" hidden="1" x14ac:dyDescent="0.2">
      <c r="B309" s="65"/>
      <c r="C309" s="33" t="str">
        <f>IF(F309+G309&gt;0,Input_Transaksi!C306,"")</f>
        <v/>
      </c>
      <c r="D309" s="34" t="str">
        <f>IF(F309+G309&gt;0,Input_Transaksi!D306,"")</f>
        <v/>
      </c>
      <c r="E309" s="608" t="str">
        <f>IF(F309+G309&gt;0,Input_Transaksi!F306&amp;Input_Transaksi!G306 &amp;" "&amp;Input_Transaksi!H306,"")</f>
        <v/>
      </c>
      <c r="F309" s="617">
        <f>IF(Input_Transaksi!AR306=$D$8,Input_Transaksi!AT306,0)</f>
        <v>0</v>
      </c>
      <c r="G309" s="617">
        <f>IF(Input_Transaksi!AW306=$D$8,Input_Transaksi!AY306,0)</f>
        <v>0</v>
      </c>
      <c r="H309" s="617">
        <f t="shared" si="5"/>
        <v>0</v>
      </c>
      <c r="I309" s="61"/>
      <c r="K309" s="531"/>
      <c r="L309" s="429"/>
      <c r="M309" s="530"/>
    </row>
    <row r="310" spans="2:13" customFormat="1" hidden="1" x14ac:dyDescent="0.2">
      <c r="B310" s="65"/>
      <c r="C310" s="33" t="str">
        <f>IF(F310+G310&gt;0,Input_Transaksi!C307,"")</f>
        <v/>
      </c>
      <c r="D310" s="34" t="str">
        <f>IF(F310+G310&gt;0,Input_Transaksi!D307,"")</f>
        <v/>
      </c>
      <c r="E310" s="608" t="str">
        <f>IF(F310+G310&gt;0,Input_Transaksi!F307&amp;Input_Transaksi!G307 &amp;" "&amp;Input_Transaksi!H307,"")</f>
        <v/>
      </c>
      <c r="F310" s="617">
        <f>IF(Input_Transaksi!AR307=$D$8,Input_Transaksi!AT307,0)</f>
        <v>0</v>
      </c>
      <c r="G310" s="617">
        <f>IF(Input_Transaksi!AW307=$D$8,Input_Transaksi!AY307,0)</f>
        <v>0</v>
      </c>
      <c r="H310" s="617">
        <f t="shared" si="5"/>
        <v>0</v>
      </c>
      <c r="I310" s="61"/>
      <c r="K310" s="531"/>
      <c r="L310" s="429"/>
      <c r="M310" s="530"/>
    </row>
    <row r="311" spans="2:13" customFormat="1" hidden="1" x14ac:dyDescent="0.2">
      <c r="B311" s="65"/>
      <c r="C311" s="33" t="str">
        <f>IF(F311+G311&gt;0,Input_Transaksi!C308,"")</f>
        <v/>
      </c>
      <c r="D311" s="34" t="str">
        <f>IF(F311+G311&gt;0,Input_Transaksi!D308,"")</f>
        <v/>
      </c>
      <c r="E311" s="608" t="str">
        <f>IF(F311+G311&gt;0,Input_Transaksi!F308&amp;Input_Transaksi!G308 &amp;" "&amp;Input_Transaksi!H308,"")</f>
        <v/>
      </c>
      <c r="F311" s="617">
        <f>IF(Input_Transaksi!AR308=$D$8,Input_Transaksi!AT308,0)</f>
        <v>0</v>
      </c>
      <c r="G311" s="617">
        <f>IF(Input_Transaksi!AW308=$D$8,Input_Transaksi!AY308,0)</f>
        <v>0</v>
      </c>
      <c r="H311" s="617">
        <f t="shared" si="5"/>
        <v>0</v>
      </c>
      <c r="I311" s="61"/>
      <c r="K311" s="531"/>
      <c r="L311" s="429"/>
      <c r="M311" s="530"/>
    </row>
    <row r="312" spans="2:13" customFormat="1" hidden="1" x14ac:dyDescent="0.2">
      <c r="B312" s="65"/>
      <c r="C312" s="33" t="str">
        <f>IF(F312+G312&gt;0,Input_Transaksi!C309,"")</f>
        <v/>
      </c>
      <c r="D312" s="34" t="str">
        <f>IF(F312+G312&gt;0,Input_Transaksi!D309,"")</f>
        <v/>
      </c>
      <c r="E312" s="608" t="str">
        <f>IF(F312+G312&gt;0,Input_Transaksi!F309&amp;Input_Transaksi!G309 &amp;" "&amp;Input_Transaksi!H309,"")</f>
        <v/>
      </c>
      <c r="F312" s="617">
        <f>IF(Input_Transaksi!AR309=$D$8,Input_Transaksi!AT309,0)</f>
        <v>0</v>
      </c>
      <c r="G312" s="617">
        <f>IF(Input_Transaksi!AW309=$D$8,Input_Transaksi!AY309,0)</f>
        <v>0</v>
      </c>
      <c r="H312" s="617">
        <f t="shared" si="5"/>
        <v>0</v>
      </c>
      <c r="I312" s="61"/>
      <c r="K312" s="531"/>
      <c r="L312" s="429"/>
      <c r="M312" s="530"/>
    </row>
    <row r="313" spans="2:13" customFormat="1" hidden="1" x14ac:dyDescent="0.2">
      <c r="B313" s="65"/>
      <c r="C313" s="33" t="str">
        <f>IF(F313+G313&gt;0,Input_Transaksi!C310,"")</f>
        <v/>
      </c>
      <c r="D313" s="34" t="str">
        <f>IF(F313+G313&gt;0,Input_Transaksi!D310,"")</f>
        <v/>
      </c>
      <c r="E313" s="608" t="str">
        <f>IF(F313+G313&gt;0,Input_Transaksi!F310&amp;Input_Transaksi!G310 &amp;" "&amp;Input_Transaksi!H310,"")</f>
        <v/>
      </c>
      <c r="F313" s="617">
        <f>IF(Input_Transaksi!AR310=$D$8,Input_Transaksi!AT310,0)</f>
        <v>0</v>
      </c>
      <c r="G313" s="617">
        <f>IF(Input_Transaksi!AW310=$D$8,Input_Transaksi!AY310,0)</f>
        <v>0</v>
      </c>
      <c r="H313" s="617">
        <f t="shared" si="5"/>
        <v>0</v>
      </c>
      <c r="I313" s="61"/>
      <c r="K313" s="531"/>
      <c r="L313" s="429"/>
      <c r="M313" s="530"/>
    </row>
    <row r="314" spans="2:13" customFormat="1" hidden="1" x14ac:dyDescent="0.2">
      <c r="B314" s="65"/>
      <c r="C314" s="33" t="str">
        <f>IF(F314+G314&gt;0,Input_Transaksi!C311,"")</f>
        <v/>
      </c>
      <c r="D314" s="34" t="str">
        <f>IF(F314+G314&gt;0,Input_Transaksi!D311,"")</f>
        <v/>
      </c>
      <c r="E314" s="608" t="str">
        <f>IF(F314+G314&gt;0,Input_Transaksi!F311&amp;Input_Transaksi!G311 &amp;" "&amp;Input_Transaksi!H311,"")</f>
        <v/>
      </c>
      <c r="F314" s="617">
        <f>IF(Input_Transaksi!AR311=$D$8,Input_Transaksi!AT311,0)</f>
        <v>0</v>
      </c>
      <c r="G314" s="617">
        <f>IF(Input_Transaksi!AW311=$D$8,Input_Transaksi!AY311,0)</f>
        <v>0</v>
      </c>
      <c r="H314" s="617">
        <f t="shared" si="5"/>
        <v>0</v>
      </c>
      <c r="I314" s="61"/>
      <c r="K314" s="531"/>
      <c r="L314" s="429"/>
      <c r="M314" s="530"/>
    </row>
    <row r="315" spans="2:13" customFormat="1" hidden="1" x14ac:dyDescent="0.2">
      <c r="B315" s="65"/>
      <c r="C315" s="33" t="str">
        <f>IF(F315+G315&gt;0,Input_Transaksi!C312,"")</f>
        <v/>
      </c>
      <c r="D315" s="34" t="str">
        <f>IF(F315+G315&gt;0,Input_Transaksi!D312,"")</f>
        <v/>
      </c>
      <c r="E315" s="608" t="str">
        <f>IF(F315+G315&gt;0,Input_Transaksi!F312&amp;Input_Transaksi!G312 &amp;" "&amp;Input_Transaksi!H312,"")</f>
        <v/>
      </c>
      <c r="F315" s="617">
        <f>IF(Input_Transaksi!AR312=$D$8,Input_Transaksi!AT312,0)</f>
        <v>0</v>
      </c>
      <c r="G315" s="617">
        <f>IF(Input_Transaksi!AW312=$D$8,Input_Transaksi!AY312,0)</f>
        <v>0</v>
      </c>
      <c r="H315" s="617">
        <f t="shared" si="5"/>
        <v>0</v>
      </c>
      <c r="I315" s="61"/>
      <c r="K315" s="531"/>
      <c r="L315" s="429"/>
      <c r="M315" s="530"/>
    </row>
    <row r="316" spans="2:13" customFormat="1" hidden="1" x14ac:dyDescent="0.2">
      <c r="B316" s="65"/>
      <c r="C316" s="33" t="str">
        <f>IF(F316+G316&gt;0,Input_Transaksi!C313,"")</f>
        <v/>
      </c>
      <c r="D316" s="34" t="str">
        <f>IF(F316+G316&gt;0,Input_Transaksi!D313,"")</f>
        <v/>
      </c>
      <c r="E316" s="608" t="str">
        <f>IF(F316+G316&gt;0,Input_Transaksi!F313&amp;Input_Transaksi!G313 &amp;" "&amp;Input_Transaksi!H313,"")</f>
        <v/>
      </c>
      <c r="F316" s="617">
        <f>IF(Input_Transaksi!AR313=$D$8,Input_Transaksi!AT313,0)</f>
        <v>0</v>
      </c>
      <c r="G316" s="617">
        <f>IF(Input_Transaksi!AW313=$D$8,Input_Transaksi!AY313,0)</f>
        <v>0</v>
      </c>
      <c r="H316" s="617">
        <f t="shared" si="5"/>
        <v>0</v>
      </c>
      <c r="I316" s="61"/>
      <c r="K316" s="531"/>
      <c r="L316" s="429"/>
      <c r="M316" s="530"/>
    </row>
    <row r="317" spans="2:13" customFormat="1" hidden="1" x14ac:dyDescent="0.2">
      <c r="B317" s="65"/>
      <c r="C317" s="33" t="str">
        <f>IF(F317+G317&gt;0,Input_Transaksi!C314,"")</f>
        <v/>
      </c>
      <c r="D317" s="34" t="str">
        <f>IF(F317+G317&gt;0,Input_Transaksi!D314,"")</f>
        <v/>
      </c>
      <c r="E317" s="608" t="str">
        <f>IF(F317+G317&gt;0,Input_Transaksi!F314&amp;Input_Transaksi!G314 &amp;" "&amp;Input_Transaksi!H314,"")</f>
        <v/>
      </c>
      <c r="F317" s="617">
        <f>IF(Input_Transaksi!AR314=$D$8,Input_Transaksi!AT314,0)</f>
        <v>0</v>
      </c>
      <c r="G317" s="617">
        <f>IF(Input_Transaksi!AW314=$D$8,Input_Transaksi!AY314,0)</f>
        <v>0</v>
      </c>
      <c r="H317" s="617">
        <f t="shared" si="5"/>
        <v>0</v>
      </c>
      <c r="I317" s="61"/>
      <c r="K317" s="531"/>
      <c r="L317" s="429"/>
      <c r="M317" s="530"/>
    </row>
    <row r="318" spans="2:13" customFormat="1" hidden="1" x14ac:dyDescent="0.2">
      <c r="B318" s="65"/>
      <c r="C318" s="33" t="str">
        <f>IF(F318+G318&gt;0,Input_Transaksi!C315,"")</f>
        <v/>
      </c>
      <c r="D318" s="34" t="str">
        <f>IF(F318+G318&gt;0,Input_Transaksi!D315,"")</f>
        <v/>
      </c>
      <c r="E318" s="608" t="str">
        <f>IF(F318+G318&gt;0,Input_Transaksi!F315&amp;Input_Transaksi!G315 &amp;" "&amp;Input_Transaksi!H315,"")</f>
        <v/>
      </c>
      <c r="F318" s="617">
        <f>IF(Input_Transaksi!AR315=$D$8,Input_Transaksi!AT315,0)</f>
        <v>0</v>
      </c>
      <c r="G318" s="617">
        <f>IF(Input_Transaksi!AW315=$D$8,Input_Transaksi!AY315,0)</f>
        <v>0</v>
      </c>
      <c r="H318" s="617">
        <f t="shared" si="5"/>
        <v>0</v>
      </c>
      <c r="I318" s="61"/>
      <c r="K318" s="531"/>
      <c r="L318" s="429"/>
      <c r="M318" s="530"/>
    </row>
    <row r="319" spans="2:13" customFormat="1" hidden="1" x14ac:dyDescent="0.2">
      <c r="B319" s="65"/>
      <c r="C319" s="33" t="str">
        <f>IF(F319+G319&gt;0,Input_Transaksi!C316,"")</f>
        <v/>
      </c>
      <c r="D319" s="34" t="str">
        <f>IF(F319+G319&gt;0,Input_Transaksi!D316,"")</f>
        <v/>
      </c>
      <c r="E319" s="608" t="str">
        <f>IF(F319+G319&gt;0,Input_Transaksi!F316&amp;Input_Transaksi!G316 &amp;" "&amp;Input_Transaksi!H316,"")</f>
        <v/>
      </c>
      <c r="F319" s="617">
        <f>IF(Input_Transaksi!AR316=$D$8,Input_Transaksi!AT316,0)</f>
        <v>0</v>
      </c>
      <c r="G319" s="617">
        <f>IF(Input_Transaksi!AW316=$D$8,Input_Transaksi!AY316,0)</f>
        <v>0</v>
      </c>
      <c r="H319" s="617">
        <f t="shared" si="5"/>
        <v>0</v>
      </c>
      <c r="I319" s="61"/>
      <c r="K319" s="531"/>
      <c r="L319" s="429"/>
      <c r="M319" s="530"/>
    </row>
    <row r="320" spans="2:13" customFormat="1" hidden="1" x14ac:dyDescent="0.2">
      <c r="B320" s="65"/>
      <c r="C320" s="33" t="str">
        <f>IF(F320+G320&gt;0,Input_Transaksi!C317,"")</f>
        <v/>
      </c>
      <c r="D320" s="34" t="str">
        <f>IF(F320+G320&gt;0,Input_Transaksi!D317,"")</f>
        <v/>
      </c>
      <c r="E320" s="608" t="str">
        <f>IF(F320+G320&gt;0,Input_Transaksi!F317&amp;Input_Transaksi!G317 &amp;" "&amp;Input_Transaksi!H317,"")</f>
        <v/>
      </c>
      <c r="F320" s="617">
        <f>IF(Input_Transaksi!AR317=$D$8,Input_Transaksi!AT317,0)</f>
        <v>0</v>
      </c>
      <c r="G320" s="617">
        <f>IF(Input_Transaksi!AW317=$D$8,Input_Transaksi!AY317,0)</f>
        <v>0</v>
      </c>
      <c r="H320" s="617">
        <f t="shared" si="5"/>
        <v>0</v>
      </c>
      <c r="I320" s="61"/>
      <c r="K320" s="531"/>
      <c r="L320" s="429"/>
      <c r="M320" s="530"/>
    </row>
    <row r="321" spans="2:13" customFormat="1" hidden="1" x14ac:dyDescent="0.2">
      <c r="B321" s="65"/>
      <c r="C321" s="33" t="str">
        <f>IF(F321+G321&gt;0,Input_Transaksi!C318,"")</f>
        <v/>
      </c>
      <c r="D321" s="34" t="str">
        <f>IF(F321+G321&gt;0,Input_Transaksi!D318,"")</f>
        <v/>
      </c>
      <c r="E321" s="608" t="str">
        <f>IF(F321+G321&gt;0,Input_Transaksi!F318&amp;Input_Transaksi!G318 &amp;" "&amp;Input_Transaksi!H318,"")</f>
        <v/>
      </c>
      <c r="F321" s="617">
        <f>IF(Input_Transaksi!AR318=$D$8,Input_Transaksi!AT318,0)</f>
        <v>0</v>
      </c>
      <c r="G321" s="617">
        <f>IF(Input_Transaksi!AW318=$D$8,Input_Transaksi!AY318,0)</f>
        <v>0</v>
      </c>
      <c r="H321" s="617">
        <f t="shared" si="5"/>
        <v>0</v>
      </c>
      <c r="I321" s="61"/>
      <c r="K321" s="531"/>
      <c r="L321" s="429"/>
      <c r="M321" s="530"/>
    </row>
    <row r="322" spans="2:13" customFormat="1" hidden="1" x14ac:dyDescent="0.2">
      <c r="B322" s="65"/>
      <c r="C322" s="33" t="str">
        <f>IF(F322+G322&gt;0,Input_Transaksi!C319,"")</f>
        <v/>
      </c>
      <c r="D322" s="34" t="str">
        <f>IF(F322+G322&gt;0,Input_Transaksi!D319,"")</f>
        <v/>
      </c>
      <c r="E322" s="608" t="str">
        <f>IF(F322+G322&gt;0,Input_Transaksi!F319&amp;Input_Transaksi!G319 &amp;" "&amp;Input_Transaksi!H319,"")</f>
        <v/>
      </c>
      <c r="F322" s="617">
        <f>IF(Input_Transaksi!AR319=$D$8,Input_Transaksi!AT319,0)</f>
        <v>0</v>
      </c>
      <c r="G322" s="617">
        <f>IF(Input_Transaksi!AW319=$D$8,Input_Transaksi!AY319,0)</f>
        <v>0</v>
      </c>
      <c r="H322" s="617">
        <f t="shared" si="5"/>
        <v>0</v>
      </c>
      <c r="I322" s="61"/>
      <c r="K322" s="531"/>
      <c r="L322" s="429"/>
      <c r="M322" s="530"/>
    </row>
    <row r="323" spans="2:13" customFormat="1" hidden="1" x14ac:dyDescent="0.2">
      <c r="B323" s="65"/>
      <c r="C323" s="33" t="str">
        <f>IF(F323+G323&gt;0,Input_Transaksi!C320,"")</f>
        <v/>
      </c>
      <c r="D323" s="34" t="str">
        <f>IF(F323+G323&gt;0,Input_Transaksi!D320,"")</f>
        <v/>
      </c>
      <c r="E323" s="608" t="str">
        <f>IF(F323+G323&gt;0,Input_Transaksi!F320&amp;Input_Transaksi!G320 &amp;" "&amp;Input_Transaksi!H320,"")</f>
        <v/>
      </c>
      <c r="F323" s="617">
        <f>IF(Input_Transaksi!AR320=$D$8,Input_Transaksi!AT320,0)</f>
        <v>0</v>
      </c>
      <c r="G323" s="617">
        <f>IF(Input_Transaksi!AW320=$D$8,Input_Transaksi!AY320,0)</f>
        <v>0</v>
      </c>
      <c r="H323" s="617">
        <f t="shared" si="5"/>
        <v>0</v>
      </c>
      <c r="I323" s="61"/>
      <c r="K323" s="531"/>
      <c r="L323" s="429"/>
      <c r="M323" s="530"/>
    </row>
    <row r="324" spans="2:13" customFormat="1" hidden="1" x14ac:dyDescent="0.2">
      <c r="B324" s="65"/>
      <c r="C324" s="33" t="str">
        <f>IF(F324+G324&gt;0,Input_Transaksi!C321,"")</f>
        <v/>
      </c>
      <c r="D324" s="34" t="str">
        <f>IF(F324+G324&gt;0,Input_Transaksi!D321,"")</f>
        <v/>
      </c>
      <c r="E324" s="608" t="str">
        <f>IF(F324+G324&gt;0,Input_Transaksi!F321&amp;Input_Transaksi!G321 &amp;" "&amp;Input_Transaksi!H321,"")</f>
        <v/>
      </c>
      <c r="F324" s="617">
        <f>IF(Input_Transaksi!AR321=$D$8,Input_Transaksi!AT321,0)</f>
        <v>0</v>
      </c>
      <c r="G324" s="617">
        <f>IF(Input_Transaksi!AW321=$D$8,Input_Transaksi!AY321,0)</f>
        <v>0</v>
      </c>
      <c r="H324" s="617">
        <f t="shared" si="5"/>
        <v>0</v>
      </c>
      <c r="I324" s="61"/>
      <c r="K324" s="531"/>
      <c r="L324" s="429"/>
      <c r="M324" s="530"/>
    </row>
    <row r="325" spans="2:13" customFormat="1" hidden="1" x14ac:dyDescent="0.2">
      <c r="B325" s="65"/>
      <c r="C325" s="33" t="str">
        <f>IF(F325+G325&gt;0,Input_Transaksi!C322,"")</f>
        <v/>
      </c>
      <c r="D325" s="34" t="str">
        <f>IF(F325+G325&gt;0,Input_Transaksi!D322,"")</f>
        <v/>
      </c>
      <c r="E325" s="608" t="str">
        <f>IF(F325+G325&gt;0,Input_Transaksi!F322&amp;Input_Transaksi!G322 &amp;" "&amp;Input_Transaksi!H322,"")</f>
        <v/>
      </c>
      <c r="F325" s="617">
        <f>IF(Input_Transaksi!AR322=$D$8,Input_Transaksi!AT322,0)</f>
        <v>0</v>
      </c>
      <c r="G325" s="617">
        <f>IF(Input_Transaksi!AW322=$D$8,Input_Transaksi!AY322,0)</f>
        <v>0</v>
      </c>
      <c r="H325" s="617">
        <f t="shared" si="5"/>
        <v>0</v>
      </c>
      <c r="I325" s="61"/>
      <c r="K325" s="531"/>
      <c r="L325" s="429"/>
      <c r="M325" s="530"/>
    </row>
    <row r="326" spans="2:13" customFormat="1" hidden="1" x14ac:dyDescent="0.2">
      <c r="B326" s="65"/>
      <c r="C326" s="33" t="str">
        <f>IF(F326+G326&gt;0,Input_Transaksi!C323,"")</f>
        <v/>
      </c>
      <c r="D326" s="34" t="str">
        <f>IF(F326+G326&gt;0,Input_Transaksi!D323,"")</f>
        <v/>
      </c>
      <c r="E326" s="608" t="str">
        <f>IF(F326+G326&gt;0,Input_Transaksi!F323&amp;Input_Transaksi!G323 &amp;" "&amp;Input_Transaksi!H323,"")</f>
        <v/>
      </c>
      <c r="F326" s="617">
        <f>IF(Input_Transaksi!AR323=$D$8,Input_Transaksi!AT323,0)</f>
        <v>0</v>
      </c>
      <c r="G326" s="617">
        <f>IF(Input_Transaksi!AW323=$D$8,Input_Transaksi!AY323,0)</f>
        <v>0</v>
      </c>
      <c r="H326" s="617">
        <f t="shared" si="5"/>
        <v>0</v>
      </c>
      <c r="I326" s="61"/>
      <c r="K326" s="531"/>
      <c r="L326" s="429"/>
      <c r="M326" s="530"/>
    </row>
    <row r="327" spans="2:13" customFormat="1" hidden="1" x14ac:dyDescent="0.2">
      <c r="B327" s="65"/>
      <c r="C327" s="33" t="str">
        <f>IF(F327+G327&gt;0,Input_Transaksi!C324,"")</f>
        <v/>
      </c>
      <c r="D327" s="34" t="str">
        <f>IF(F327+G327&gt;0,Input_Transaksi!D324,"")</f>
        <v/>
      </c>
      <c r="E327" s="608" t="str">
        <f>IF(F327+G327&gt;0,Input_Transaksi!F324&amp;Input_Transaksi!G324 &amp;" "&amp;Input_Transaksi!H324,"")</f>
        <v/>
      </c>
      <c r="F327" s="617">
        <f>IF(Input_Transaksi!AR324=$D$8,Input_Transaksi!AT324,0)</f>
        <v>0</v>
      </c>
      <c r="G327" s="617">
        <f>IF(Input_Transaksi!AW324=$D$8,Input_Transaksi!AY324,0)</f>
        <v>0</v>
      </c>
      <c r="H327" s="617">
        <f t="shared" si="5"/>
        <v>0</v>
      </c>
      <c r="I327" s="61"/>
      <c r="K327" s="531"/>
      <c r="L327" s="429"/>
      <c r="M327" s="530"/>
    </row>
    <row r="328" spans="2:13" customFormat="1" hidden="1" x14ac:dyDescent="0.2">
      <c r="B328" s="65"/>
      <c r="C328" s="33" t="str">
        <f>IF(F328+G328&gt;0,Input_Transaksi!C325,"")</f>
        <v/>
      </c>
      <c r="D328" s="34" t="str">
        <f>IF(F328+G328&gt;0,Input_Transaksi!D325,"")</f>
        <v/>
      </c>
      <c r="E328" s="608" t="str">
        <f>IF(F328+G328&gt;0,Input_Transaksi!F325&amp;Input_Transaksi!G325 &amp;" "&amp;Input_Transaksi!H325,"")</f>
        <v/>
      </c>
      <c r="F328" s="617">
        <f>IF(Input_Transaksi!AR325=$D$8,Input_Transaksi!AT325,0)</f>
        <v>0</v>
      </c>
      <c r="G328" s="617">
        <f>IF(Input_Transaksi!AW325=$D$8,Input_Transaksi!AY325,0)</f>
        <v>0</v>
      </c>
      <c r="H328" s="617">
        <f t="shared" si="5"/>
        <v>0</v>
      </c>
      <c r="I328" s="61"/>
      <c r="K328" s="531"/>
      <c r="L328" s="429"/>
      <c r="M328" s="530"/>
    </row>
    <row r="329" spans="2:13" customFormat="1" hidden="1" x14ac:dyDescent="0.2">
      <c r="B329" s="65"/>
      <c r="C329" s="33" t="str">
        <f>IF(F329+G329&gt;0,Input_Transaksi!C326,"")</f>
        <v/>
      </c>
      <c r="D329" s="34" t="str">
        <f>IF(F329+G329&gt;0,Input_Transaksi!D326,"")</f>
        <v/>
      </c>
      <c r="E329" s="608" t="str">
        <f>IF(F329+G329&gt;0,Input_Transaksi!F326&amp;Input_Transaksi!G326 &amp;" "&amp;Input_Transaksi!H326,"")</f>
        <v/>
      </c>
      <c r="F329" s="617">
        <f>IF(Input_Transaksi!AR326=$D$8,Input_Transaksi!AT326,0)</f>
        <v>0</v>
      </c>
      <c r="G329" s="617">
        <f>IF(Input_Transaksi!AW326=$D$8,Input_Transaksi!AY326,0)</f>
        <v>0</v>
      </c>
      <c r="H329" s="617">
        <f t="shared" si="5"/>
        <v>0</v>
      </c>
      <c r="I329" s="61"/>
      <c r="K329" s="531"/>
      <c r="L329" s="429"/>
      <c r="M329" s="530"/>
    </row>
    <row r="330" spans="2:13" customFormat="1" hidden="1" x14ac:dyDescent="0.2">
      <c r="B330" s="65"/>
      <c r="C330" s="33" t="str">
        <f>IF(F330+G330&gt;0,Input_Transaksi!C327,"")</f>
        <v/>
      </c>
      <c r="D330" s="34" t="str">
        <f>IF(F330+G330&gt;0,Input_Transaksi!D327,"")</f>
        <v/>
      </c>
      <c r="E330" s="608" t="str">
        <f>IF(F330+G330&gt;0,Input_Transaksi!F327&amp;Input_Transaksi!G327 &amp;" "&amp;Input_Transaksi!H327,"")</f>
        <v/>
      </c>
      <c r="F330" s="617">
        <f>IF(Input_Transaksi!AR327=$D$8,Input_Transaksi!AT327,0)</f>
        <v>0</v>
      </c>
      <c r="G330" s="617">
        <f>IF(Input_Transaksi!AW327=$D$8,Input_Transaksi!AY327,0)</f>
        <v>0</v>
      </c>
      <c r="H330" s="617">
        <f t="shared" si="5"/>
        <v>0</v>
      </c>
      <c r="I330" s="61"/>
      <c r="K330" s="531"/>
      <c r="L330" s="429"/>
      <c r="M330" s="530"/>
    </row>
    <row r="331" spans="2:13" customFormat="1" hidden="1" x14ac:dyDescent="0.2">
      <c r="B331" s="65"/>
      <c r="C331" s="33" t="str">
        <f>IF(F331+G331&gt;0,Input_Transaksi!C328,"")</f>
        <v/>
      </c>
      <c r="D331" s="34" t="str">
        <f>IF(F331+G331&gt;0,Input_Transaksi!D328,"")</f>
        <v/>
      </c>
      <c r="E331" s="608" t="str">
        <f>IF(F331+G331&gt;0,Input_Transaksi!F328&amp;Input_Transaksi!G328 &amp;" "&amp;Input_Transaksi!H328,"")</f>
        <v/>
      </c>
      <c r="F331" s="617">
        <f>IF(Input_Transaksi!AR328=$D$8,Input_Transaksi!AT328,0)</f>
        <v>0</v>
      </c>
      <c r="G331" s="617">
        <f>IF(Input_Transaksi!AW328=$D$8,Input_Transaksi!AY328,0)</f>
        <v>0</v>
      </c>
      <c r="H331" s="617">
        <f t="shared" si="5"/>
        <v>0</v>
      </c>
      <c r="I331" s="61"/>
      <c r="K331" s="531"/>
      <c r="L331" s="429"/>
      <c r="M331" s="530"/>
    </row>
    <row r="332" spans="2:13" customFormat="1" hidden="1" x14ac:dyDescent="0.2">
      <c r="B332" s="65"/>
      <c r="C332" s="33" t="str">
        <f>IF(F332+G332&gt;0,Input_Transaksi!C329,"")</f>
        <v/>
      </c>
      <c r="D332" s="34" t="str">
        <f>IF(F332+G332&gt;0,Input_Transaksi!D329,"")</f>
        <v/>
      </c>
      <c r="E332" s="608" t="str">
        <f>IF(F332+G332&gt;0,Input_Transaksi!F329&amp;Input_Transaksi!G329 &amp;" "&amp;Input_Transaksi!H329,"")</f>
        <v/>
      </c>
      <c r="F332" s="617">
        <f>IF(Input_Transaksi!AR329=$D$8,Input_Transaksi!AT329,0)</f>
        <v>0</v>
      </c>
      <c r="G332" s="617">
        <f>IF(Input_Transaksi!AW329=$D$8,Input_Transaksi!AY329,0)</f>
        <v>0</v>
      </c>
      <c r="H332" s="617">
        <f t="shared" si="5"/>
        <v>0</v>
      </c>
      <c r="I332" s="61"/>
      <c r="K332" s="531"/>
      <c r="L332" s="429"/>
      <c r="M332" s="530"/>
    </row>
    <row r="333" spans="2:13" customFormat="1" hidden="1" x14ac:dyDescent="0.2">
      <c r="B333" s="65"/>
      <c r="C333" s="33" t="str">
        <f>IF(F333+G333&gt;0,Input_Transaksi!C330,"")</f>
        <v/>
      </c>
      <c r="D333" s="34" t="str">
        <f>IF(F333+G333&gt;0,Input_Transaksi!D330,"")</f>
        <v/>
      </c>
      <c r="E333" s="608" t="str">
        <f>IF(F333+G333&gt;0,Input_Transaksi!F330&amp;Input_Transaksi!G330 &amp;" "&amp;Input_Transaksi!H330,"")</f>
        <v/>
      </c>
      <c r="F333" s="617">
        <f>IF(Input_Transaksi!AR330=$D$8,Input_Transaksi!AT330,0)</f>
        <v>0</v>
      </c>
      <c r="G333" s="617">
        <f>IF(Input_Transaksi!AW330=$D$8,Input_Transaksi!AY330,0)</f>
        <v>0</v>
      </c>
      <c r="H333" s="617">
        <f t="shared" si="5"/>
        <v>0</v>
      </c>
      <c r="I333" s="61"/>
      <c r="K333" s="531"/>
      <c r="L333" s="429"/>
      <c r="M333" s="530"/>
    </row>
    <row r="334" spans="2:13" customFormat="1" hidden="1" x14ac:dyDescent="0.2">
      <c r="B334" s="65"/>
      <c r="C334" s="33" t="str">
        <f>IF(F334+G334&gt;0,Input_Transaksi!C331,"")</f>
        <v/>
      </c>
      <c r="D334" s="34" t="str">
        <f>IF(F334+G334&gt;0,Input_Transaksi!D331,"")</f>
        <v/>
      </c>
      <c r="E334" s="608" t="str">
        <f>IF(F334+G334&gt;0,Input_Transaksi!F331&amp;Input_Transaksi!G331 &amp;" "&amp;Input_Transaksi!H331,"")</f>
        <v/>
      </c>
      <c r="F334" s="617">
        <f>IF(Input_Transaksi!AR331=$D$8,Input_Transaksi!AT331,0)</f>
        <v>0</v>
      </c>
      <c r="G334" s="617">
        <f>IF(Input_Transaksi!AW331=$D$8,Input_Transaksi!AY331,0)</f>
        <v>0</v>
      </c>
      <c r="H334" s="617">
        <f t="shared" si="5"/>
        <v>0</v>
      </c>
      <c r="I334" s="61"/>
      <c r="K334" s="531"/>
      <c r="L334" s="429"/>
      <c r="M334" s="530"/>
    </row>
    <row r="335" spans="2:13" customFormat="1" hidden="1" x14ac:dyDescent="0.2">
      <c r="B335" s="65"/>
      <c r="C335" s="33" t="str">
        <f>IF(F335+G335&gt;0,Input_Transaksi!C332,"")</f>
        <v/>
      </c>
      <c r="D335" s="34" t="str">
        <f>IF(F335+G335&gt;0,Input_Transaksi!D332,"")</f>
        <v/>
      </c>
      <c r="E335" s="608" t="str">
        <f>IF(F335+G335&gt;0,Input_Transaksi!F332&amp;Input_Transaksi!G332 &amp;" "&amp;Input_Transaksi!H332,"")</f>
        <v/>
      </c>
      <c r="F335" s="617">
        <f>IF(Input_Transaksi!AR332=$D$8,Input_Transaksi!AT332,0)</f>
        <v>0</v>
      </c>
      <c r="G335" s="617">
        <f>IF(Input_Transaksi!AW332=$D$8,Input_Transaksi!AY332,0)</f>
        <v>0</v>
      </c>
      <c r="H335" s="617">
        <f t="shared" ref="H335:H398" si="6">H334+F335-G335</f>
        <v>0</v>
      </c>
      <c r="I335" s="61"/>
      <c r="K335" s="531"/>
      <c r="L335" s="429"/>
      <c r="M335" s="530"/>
    </row>
    <row r="336" spans="2:13" customFormat="1" hidden="1" x14ac:dyDescent="0.2">
      <c r="B336" s="65"/>
      <c r="C336" s="33" t="str">
        <f>IF(F336+G336&gt;0,Input_Transaksi!C333,"")</f>
        <v/>
      </c>
      <c r="D336" s="34" t="str">
        <f>IF(F336+G336&gt;0,Input_Transaksi!D333,"")</f>
        <v/>
      </c>
      <c r="E336" s="608" t="str">
        <f>IF(F336+G336&gt;0,Input_Transaksi!F333&amp;Input_Transaksi!G333 &amp;" "&amp;Input_Transaksi!H333,"")</f>
        <v/>
      </c>
      <c r="F336" s="617">
        <f>IF(Input_Transaksi!AR333=$D$8,Input_Transaksi!AT333,0)</f>
        <v>0</v>
      </c>
      <c r="G336" s="617">
        <f>IF(Input_Transaksi!AW333=$D$8,Input_Transaksi!AY333,0)</f>
        <v>0</v>
      </c>
      <c r="H336" s="617">
        <f t="shared" si="6"/>
        <v>0</v>
      </c>
      <c r="I336" s="61"/>
      <c r="K336" s="531"/>
      <c r="L336" s="429"/>
      <c r="M336" s="530"/>
    </row>
    <row r="337" spans="2:13" customFormat="1" hidden="1" x14ac:dyDescent="0.2">
      <c r="B337" s="65"/>
      <c r="C337" s="33" t="str">
        <f>IF(F337+G337&gt;0,Input_Transaksi!C334,"")</f>
        <v/>
      </c>
      <c r="D337" s="34" t="str">
        <f>IF(F337+G337&gt;0,Input_Transaksi!D334,"")</f>
        <v/>
      </c>
      <c r="E337" s="608" t="str">
        <f>IF(F337+G337&gt;0,Input_Transaksi!F334&amp;Input_Transaksi!G334 &amp;" "&amp;Input_Transaksi!H334,"")</f>
        <v/>
      </c>
      <c r="F337" s="617">
        <f>IF(Input_Transaksi!AR334=$D$8,Input_Transaksi!AT334,0)</f>
        <v>0</v>
      </c>
      <c r="G337" s="617">
        <f>IF(Input_Transaksi!AW334=$D$8,Input_Transaksi!AY334,0)</f>
        <v>0</v>
      </c>
      <c r="H337" s="617">
        <f t="shared" si="6"/>
        <v>0</v>
      </c>
      <c r="I337" s="61"/>
      <c r="K337" s="531"/>
      <c r="L337" s="429"/>
      <c r="M337" s="530"/>
    </row>
    <row r="338" spans="2:13" customFormat="1" hidden="1" x14ac:dyDescent="0.2">
      <c r="B338" s="65"/>
      <c r="C338" s="33" t="str">
        <f>IF(F338+G338&gt;0,Input_Transaksi!C335,"")</f>
        <v/>
      </c>
      <c r="D338" s="34" t="str">
        <f>IF(F338+G338&gt;0,Input_Transaksi!D335,"")</f>
        <v/>
      </c>
      <c r="E338" s="608" t="str">
        <f>IF(F338+G338&gt;0,Input_Transaksi!F335&amp;Input_Transaksi!G335 &amp;" "&amp;Input_Transaksi!H335,"")</f>
        <v/>
      </c>
      <c r="F338" s="617">
        <f>IF(Input_Transaksi!AR335=$D$8,Input_Transaksi!AT335,0)</f>
        <v>0</v>
      </c>
      <c r="G338" s="617">
        <f>IF(Input_Transaksi!AW335=$D$8,Input_Transaksi!AY335,0)</f>
        <v>0</v>
      </c>
      <c r="H338" s="617">
        <f t="shared" si="6"/>
        <v>0</v>
      </c>
      <c r="I338" s="61"/>
      <c r="K338" s="531"/>
      <c r="L338" s="429"/>
      <c r="M338" s="530"/>
    </row>
    <row r="339" spans="2:13" customFormat="1" hidden="1" x14ac:dyDescent="0.2">
      <c r="B339" s="65"/>
      <c r="C339" s="33" t="str">
        <f>IF(F339+G339&gt;0,Input_Transaksi!C336,"")</f>
        <v/>
      </c>
      <c r="D339" s="34" t="str">
        <f>IF(F339+G339&gt;0,Input_Transaksi!D336,"")</f>
        <v/>
      </c>
      <c r="E339" s="608" t="str">
        <f>IF(F339+G339&gt;0,Input_Transaksi!F336&amp;Input_Transaksi!G336 &amp;" "&amp;Input_Transaksi!H336,"")</f>
        <v/>
      </c>
      <c r="F339" s="617">
        <f>IF(Input_Transaksi!AR336=$D$8,Input_Transaksi!AT336,0)</f>
        <v>0</v>
      </c>
      <c r="G339" s="617">
        <f>IF(Input_Transaksi!AW336=$D$8,Input_Transaksi!AY336,0)</f>
        <v>0</v>
      </c>
      <c r="H339" s="617">
        <f t="shared" si="6"/>
        <v>0</v>
      </c>
      <c r="I339" s="61"/>
      <c r="K339" s="531"/>
      <c r="L339" s="429"/>
      <c r="M339" s="530"/>
    </row>
    <row r="340" spans="2:13" customFormat="1" hidden="1" x14ac:dyDescent="0.2">
      <c r="B340" s="65"/>
      <c r="C340" s="33" t="str">
        <f>IF(F340+G340&gt;0,Input_Transaksi!C337,"")</f>
        <v/>
      </c>
      <c r="D340" s="34" t="str">
        <f>IF(F340+G340&gt;0,Input_Transaksi!D337,"")</f>
        <v/>
      </c>
      <c r="E340" s="608" t="str">
        <f>IF(F340+G340&gt;0,Input_Transaksi!F337&amp;Input_Transaksi!G337 &amp;" "&amp;Input_Transaksi!H337,"")</f>
        <v/>
      </c>
      <c r="F340" s="617">
        <f>IF(Input_Transaksi!AR337=$D$8,Input_Transaksi!AT337,0)</f>
        <v>0</v>
      </c>
      <c r="G340" s="617">
        <f>IF(Input_Transaksi!AW337=$D$8,Input_Transaksi!AY337,0)</f>
        <v>0</v>
      </c>
      <c r="H340" s="617">
        <f t="shared" si="6"/>
        <v>0</v>
      </c>
      <c r="I340" s="61"/>
      <c r="K340" s="531"/>
      <c r="L340" s="429"/>
      <c r="M340" s="530"/>
    </row>
    <row r="341" spans="2:13" customFormat="1" hidden="1" x14ac:dyDescent="0.2">
      <c r="B341" s="65"/>
      <c r="C341" s="33" t="str">
        <f>IF(F341+G341&gt;0,Input_Transaksi!C338,"")</f>
        <v/>
      </c>
      <c r="D341" s="34" t="str">
        <f>IF(F341+G341&gt;0,Input_Transaksi!D338,"")</f>
        <v/>
      </c>
      <c r="E341" s="608" t="str">
        <f>IF(F341+G341&gt;0,Input_Transaksi!F338&amp;Input_Transaksi!G338 &amp;" "&amp;Input_Transaksi!H338,"")</f>
        <v/>
      </c>
      <c r="F341" s="617">
        <f>IF(Input_Transaksi!AR338=$D$8,Input_Transaksi!AT338,0)</f>
        <v>0</v>
      </c>
      <c r="G341" s="617">
        <f>IF(Input_Transaksi!AW338=$D$8,Input_Transaksi!AY338,0)</f>
        <v>0</v>
      </c>
      <c r="H341" s="617">
        <f t="shared" si="6"/>
        <v>0</v>
      </c>
      <c r="I341" s="61"/>
      <c r="K341" s="531"/>
      <c r="L341" s="429"/>
      <c r="M341" s="530"/>
    </row>
    <row r="342" spans="2:13" customFormat="1" hidden="1" x14ac:dyDescent="0.2">
      <c r="B342" s="65"/>
      <c r="C342" s="33" t="str">
        <f>IF(F342+G342&gt;0,Input_Transaksi!C339,"")</f>
        <v/>
      </c>
      <c r="D342" s="34" t="str">
        <f>IF(F342+G342&gt;0,Input_Transaksi!D339,"")</f>
        <v/>
      </c>
      <c r="E342" s="608" t="str">
        <f>IF(F342+G342&gt;0,Input_Transaksi!F339&amp;Input_Transaksi!G339 &amp;" "&amp;Input_Transaksi!H339,"")</f>
        <v/>
      </c>
      <c r="F342" s="617">
        <f>IF(Input_Transaksi!AR339=$D$8,Input_Transaksi!AT339,0)</f>
        <v>0</v>
      </c>
      <c r="G342" s="617">
        <f>IF(Input_Transaksi!AW339=$D$8,Input_Transaksi!AY339,0)</f>
        <v>0</v>
      </c>
      <c r="H342" s="617">
        <f t="shared" si="6"/>
        <v>0</v>
      </c>
      <c r="I342" s="61"/>
      <c r="K342" s="531"/>
      <c r="L342" s="429"/>
      <c r="M342" s="530"/>
    </row>
    <row r="343" spans="2:13" customFormat="1" hidden="1" x14ac:dyDescent="0.2">
      <c r="B343" s="65"/>
      <c r="C343" s="33" t="str">
        <f>IF(F343+G343&gt;0,Input_Transaksi!C340,"")</f>
        <v/>
      </c>
      <c r="D343" s="34" t="str">
        <f>IF(F343+G343&gt;0,Input_Transaksi!D340,"")</f>
        <v/>
      </c>
      <c r="E343" s="608" t="str">
        <f>IF(F343+G343&gt;0,Input_Transaksi!F340&amp;Input_Transaksi!G340 &amp;" "&amp;Input_Transaksi!H340,"")</f>
        <v/>
      </c>
      <c r="F343" s="617">
        <f>IF(Input_Transaksi!AR340=$D$8,Input_Transaksi!AT340,0)</f>
        <v>0</v>
      </c>
      <c r="G343" s="617">
        <f>IF(Input_Transaksi!AW340=$D$8,Input_Transaksi!AY340,0)</f>
        <v>0</v>
      </c>
      <c r="H343" s="617">
        <f t="shared" si="6"/>
        <v>0</v>
      </c>
      <c r="I343" s="61"/>
      <c r="K343" s="531"/>
      <c r="L343" s="429"/>
      <c r="M343" s="530"/>
    </row>
    <row r="344" spans="2:13" customFormat="1" hidden="1" x14ac:dyDescent="0.2">
      <c r="B344" s="65"/>
      <c r="C344" s="33" t="str">
        <f>IF(F344+G344&gt;0,Input_Transaksi!C341,"")</f>
        <v/>
      </c>
      <c r="D344" s="34" t="str">
        <f>IF(F344+G344&gt;0,Input_Transaksi!D341,"")</f>
        <v/>
      </c>
      <c r="E344" s="608" t="str">
        <f>IF(F344+G344&gt;0,Input_Transaksi!F341&amp;Input_Transaksi!G341 &amp;" "&amp;Input_Transaksi!H341,"")</f>
        <v/>
      </c>
      <c r="F344" s="617">
        <f>IF(Input_Transaksi!AR341=$D$8,Input_Transaksi!AT341,0)</f>
        <v>0</v>
      </c>
      <c r="G344" s="617">
        <f>IF(Input_Transaksi!AW341=$D$8,Input_Transaksi!AY341,0)</f>
        <v>0</v>
      </c>
      <c r="H344" s="617">
        <f t="shared" si="6"/>
        <v>0</v>
      </c>
      <c r="I344" s="61"/>
      <c r="K344" s="531"/>
      <c r="L344" s="429"/>
      <c r="M344" s="530"/>
    </row>
    <row r="345" spans="2:13" customFormat="1" hidden="1" x14ac:dyDescent="0.2">
      <c r="B345" s="65"/>
      <c r="C345" s="33" t="str">
        <f>IF(F345+G345&gt;0,Input_Transaksi!C342,"")</f>
        <v/>
      </c>
      <c r="D345" s="34" t="str">
        <f>IF(F345+G345&gt;0,Input_Transaksi!D342,"")</f>
        <v/>
      </c>
      <c r="E345" s="608" t="str">
        <f>IF(F345+G345&gt;0,Input_Transaksi!F342&amp;Input_Transaksi!G342 &amp;" "&amp;Input_Transaksi!H342,"")</f>
        <v/>
      </c>
      <c r="F345" s="617">
        <f>IF(Input_Transaksi!AR342=$D$8,Input_Transaksi!AT342,0)</f>
        <v>0</v>
      </c>
      <c r="G345" s="617">
        <f>IF(Input_Transaksi!AW342=$D$8,Input_Transaksi!AY342,0)</f>
        <v>0</v>
      </c>
      <c r="H345" s="617">
        <f t="shared" si="6"/>
        <v>0</v>
      </c>
      <c r="I345" s="61"/>
      <c r="K345" s="531"/>
      <c r="L345" s="429"/>
      <c r="M345" s="530"/>
    </row>
    <row r="346" spans="2:13" customFormat="1" hidden="1" x14ac:dyDescent="0.2">
      <c r="B346" s="65"/>
      <c r="C346" s="33" t="str">
        <f>IF(F346+G346&gt;0,Input_Transaksi!C343,"")</f>
        <v/>
      </c>
      <c r="D346" s="34" t="str">
        <f>IF(F346+G346&gt;0,Input_Transaksi!D343,"")</f>
        <v/>
      </c>
      <c r="E346" s="608" t="str">
        <f>IF(F346+G346&gt;0,Input_Transaksi!F343&amp;Input_Transaksi!G343 &amp;" "&amp;Input_Transaksi!H343,"")</f>
        <v/>
      </c>
      <c r="F346" s="617">
        <f>IF(Input_Transaksi!AR343=$D$8,Input_Transaksi!AT343,0)</f>
        <v>0</v>
      </c>
      <c r="G346" s="617">
        <f>IF(Input_Transaksi!AW343=$D$8,Input_Transaksi!AY343,0)</f>
        <v>0</v>
      </c>
      <c r="H346" s="617">
        <f t="shared" si="6"/>
        <v>0</v>
      </c>
      <c r="I346" s="61"/>
      <c r="K346" s="531"/>
      <c r="L346" s="429"/>
      <c r="M346" s="530"/>
    </row>
    <row r="347" spans="2:13" customFormat="1" hidden="1" x14ac:dyDescent="0.2">
      <c r="B347" s="65"/>
      <c r="C347" s="33" t="str">
        <f>IF(F347+G347&gt;0,Input_Transaksi!C344,"")</f>
        <v/>
      </c>
      <c r="D347" s="34" t="str">
        <f>IF(F347+G347&gt;0,Input_Transaksi!D344,"")</f>
        <v/>
      </c>
      <c r="E347" s="608" t="str">
        <f>IF(F347+G347&gt;0,Input_Transaksi!F344&amp;Input_Transaksi!G344 &amp;" "&amp;Input_Transaksi!H344,"")</f>
        <v/>
      </c>
      <c r="F347" s="617">
        <f>IF(Input_Transaksi!AR344=$D$8,Input_Transaksi!AT344,0)</f>
        <v>0</v>
      </c>
      <c r="G347" s="617">
        <f>IF(Input_Transaksi!AW344=$D$8,Input_Transaksi!AY344,0)</f>
        <v>0</v>
      </c>
      <c r="H347" s="617">
        <f t="shared" si="6"/>
        <v>0</v>
      </c>
      <c r="I347" s="61"/>
      <c r="K347" s="531"/>
      <c r="L347" s="429"/>
      <c r="M347" s="530"/>
    </row>
    <row r="348" spans="2:13" customFormat="1" hidden="1" x14ac:dyDescent="0.2">
      <c r="B348" s="65"/>
      <c r="C348" s="33" t="str">
        <f>IF(F348+G348&gt;0,Input_Transaksi!C345,"")</f>
        <v/>
      </c>
      <c r="D348" s="34" t="str">
        <f>IF(F348+G348&gt;0,Input_Transaksi!D345,"")</f>
        <v/>
      </c>
      <c r="E348" s="608" t="str">
        <f>IF(F348+G348&gt;0,Input_Transaksi!F345&amp;Input_Transaksi!G345 &amp;" "&amp;Input_Transaksi!H345,"")</f>
        <v/>
      </c>
      <c r="F348" s="617">
        <f>IF(Input_Transaksi!AR345=$D$8,Input_Transaksi!AT345,0)</f>
        <v>0</v>
      </c>
      <c r="G348" s="617">
        <f>IF(Input_Transaksi!AW345=$D$8,Input_Transaksi!AY345,0)</f>
        <v>0</v>
      </c>
      <c r="H348" s="617">
        <f t="shared" si="6"/>
        <v>0</v>
      </c>
      <c r="I348" s="61"/>
      <c r="K348" s="531"/>
      <c r="L348" s="429"/>
      <c r="M348" s="530"/>
    </row>
    <row r="349" spans="2:13" customFormat="1" hidden="1" x14ac:dyDescent="0.2">
      <c r="B349" s="65"/>
      <c r="C349" s="33" t="str">
        <f>IF(F349+G349&gt;0,Input_Transaksi!C346,"")</f>
        <v/>
      </c>
      <c r="D349" s="34" t="str">
        <f>IF(F349+G349&gt;0,Input_Transaksi!D346,"")</f>
        <v/>
      </c>
      <c r="E349" s="608" t="str">
        <f>IF(F349+G349&gt;0,Input_Transaksi!F346&amp;Input_Transaksi!G346 &amp;" "&amp;Input_Transaksi!H346,"")</f>
        <v/>
      </c>
      <c r="F349" s="617">
        <f>IF(Input_Transaksi!AR346=$D$8,Input_Transaksi!AT346,0)</f>
        <v>0</v>
      </c>
      <c r="G349" s="617">
        <f>IF(Input_Transaksi!AW346=$D$8,Input_Transaksi!AY346,0)</f>
        <v>0</v>
      </c>
      <c r="H349" s="617">
        <f t="shared" si="6"/>
        <v>0</v>
      </c>
      <c r="I349" s="61"/>
      <c r="K349" s="531"/>
      <c r="L349" s="429"/>
      <c r="M349" s="530"/>
    </row>
    <row r="350" spans="2:13" customFormat="1" hidden="1" x14ac:dyDescent="0.2">
      <c r="B350" s="65"/>
      <c r="C350" s="33" t="str">
        <f>IF(F350+G350&gt;0,Input_Transaksi!C347,"")</f>
        <v/>
      </c>
      <c r="D350" s="34" t="str">
        <f>IF(F350+G350&gt;0,Input_Transaksi!D347,"")</f>
        <v/>
      </c>
      <c r="E350" s="608" t="str">
        <f>IF(F350+G350&gt;0,Input_Transaksi!F347&amp;Input_Transaksi!G347 &amp;" "&amp;Input_Transaksi!H347,"")</f>
        <v/>
      </c>
      <c r="F350" s="617">
        <f>IF(Input_Transaksi!AR347=$D$8,Input_Transaksi!AT347,0)</f>
        <v>0</v>
      </c>
      <c r="G350" s="617">
        <f>IF(Input_Transaksi!AW347=$D$8,Input_Transaksi!AY347,0)</f>
        <v>0</v>
      </c>
      <c r="H350" s="617">
        <f t="shared" si="6"/>
        <v>0</v>
      </c>
      <c r="I350" s="61"/>
      <c r="K350" s="531"/>
      <c r="L350" s="429"/>
      <c r="M350" s="530"/>
    </row>
    <row r="351" spans="2:13" customFormat="1" hidden="1" x14ac:dyDescent="0.2">
      <c r="B351" s="65"/>
      <c r="C351" s="33" t="str">
        <f>IF(F351+G351&gt;0,Input_Transaksi!C348,"")</f>
        <v/>
      </c>
      <c r="D351" s="34" t="str">
        <f>IF(F351+G351&gt;0,Input_Transaksi!D348,"")</f>
        <v/>
      </c>
      <c r="E351" s="608" t="str">
        <f>IF(F351+G351&gt;0,Input_Transaksi!F348&amp;Input_Transaksi!G348 &amp;" "&amp;Input_Transaksi!H348,"")</f>
        <v/>
      </c>
      <c r="F351" s="617">
        <f>IF(Input_Transaksi!AR348=$D$8,Input_Transaksi!AT348,0)</f>
        <v>0</v>
      </c>
      <c r="G351" s="617">
        <f>IF(Input_Transaksi!AW348=$D$8,Input_Transaksi!AY348,0)</f>
        <v>0</v>
      </c>
      <c r="H351" s="617">
        <f t="shared" si="6"/>
        <v>0</v>
      </c>
      <c r="I351" s="61"/>
      <c r="K351" s="531"/>
      <c r="L351" s="429"/>
      <c r="M351" s="530"/>
    </row>
    <row r="352" spans="2:13" customFormat="1" hidden="1" x14ac:dyDescent="0.2">
      <c r="B352" s="65"/>
      <c r="C352" s="33" t="str">
        <f>IF(F352+G352&gt;0,Input_Transaksi!C349,"")</f>
        <v/>
      </c>
      <c r="D352" s="34" t="str">
        <f>IF(F352+G352&gt;0,Input_Transaksi!D349,"")</f>
        <v/>
      </c>
      <c r="E352" s="608" t="str">
        <f>IF(F352+G352&gt;0,Input_Transaksi!F349&amp;Input_Transaksi!G349 &amp;" "&amp;Input_Transaksi!H349,"")</f>
        <v/>
      </c>
      <c r="F352" s="617">
        <f>IF(Input_Transaksi!AR349=$D$8,Input_Transaksi!AT349,0)</f>
        <v>0</v>
      </c>
      <c r="G352" s="617">
        <f>IF(Input_Transaksi!AW349=$D$8,Input_Transaksi!AY349,0)</f>
        <v>0</v>
      </c>
      <c r="H352" s="617">
        <f t="shared" si="6"/>
        <v>0</v>
      </c>
      <c r="I352" s="61"/>
      <c r="K352" s="531"/>
      <c r="L352" s="429"/>
      <c r="M352" s="530"/>
    </row>
    <row r="353" spans="2:13" customFormat="1" hidden="1" x14ac:dyDescent="0.2">
      <c r="B353" s="65"/>
      <c r="C353" s="33" t="str">
        <f>IF(F353+G353&gt;0,Input_Transaksi!C350,"")</f>
        <v/>
      </c>
      <c r="D353" s="34" t="str">
        <f>IF(F353+G353&gt;0,Input_Transaksi!D350,"")</f>
        <v/>
      </c>
      <c r="E353" s="608" t="str">
        <f>IF(F353+G353&gt;0,Input_Transaksi!F350&amp;Input_Transaksi!G350 &amp;" "&amp;Input_Transaksi!H350,"")</f>
        <v/>
      </c>
      <c r="F353" s="617">
        <f>IF(Input_Transaksi!AR350=$D$8,Input_Transaksi!AT350,0)</f>
        <v>0</v>
      </c>
      <c r="G353" s="617">
        <f>IF(Input_Transaksi!AW350=$D$8,Input_Transaksi!AY350,0)</f>
        <v>0</v>
      </c>
      <c r="H353" s="617">
        <f t="shared" si="6"/>
        <v>0</v>
      </c>
      <c r="I353" s="61"/>
      <c r="K353" s="531"/>
      <c r="L353" s="429"/>
      <c r="M353" s="530"/>
    </row>
    <row r="354" spans="2:13" customFormat="1" hidden="1" x14ac:dyDescent="0.2">
      <c r="B354" s="65"/>
      <c r="C354" s="33" t="str">
        <f>IF(F354+G354&gt;0,Input_Transaksi!C351,"")</f>
        <v/>
      </c>
      <c r="D354" s="34" t="str">
        <f>IF(F354+G354&gt;0,Input_Transaksi!D351,"")</f>
        <v/>
      </c>
      <c r="E354" s="608" t="str">
        <f>IF(F354+G354&gt;0,Input_Transaksi!F351&amp;Input_Transaksi!G351 &amp;" "&amp;Input_Transaksi!H351,"")</f>
        <v/>
      </c>
      <c r="F354" s="617">
        <f>IF(Input_Transaksi!AR351=$D$8,Input_Transaksi!AT351,0)</f>
        <v>0</v>
      </c>
      <c r="G354" s="617">
        <f>IF(Input_Transaksi!AW351=$D$8,Input_Transaksi!AY351,0)</f>
        <v>0</v>
      </c>
      <c r="H354" s="617">
        <f t="shared" si="6"/>
        <v>0</v>
      </c>
      <c r="I354" s="61"/>
      <c r="K354" s="531"/>
      <c r="L354" s="429"/>
      <c r="M354" s="530"/>
    </row>
    <row r="355" spans="2:13" customFormat="1" hidden="1" x14ac:dyDescent="0.2">
      <c r="B355" s="65"/>
      <c r="C355" s="33" t="str">
        <f>IF(F355+G355&gt;0,Input_Transaksi!C352,"")</f>
        <v/>
      </c>
      <c r="D355" s="34" t="str">
        <f>IF(F355+G355&gt;0,Input_Transaksi!D352,"")</f>
        <v/>
      </c>
      <c r="E355" s="608" t="str">
        <f>IF(F355+G355&gt;0,Input_Transaksi!F352&amp;Input_Transaksi!G352 &amp;" "&amp;Input_Transaksi!H352,"")</f>
        <v/>
      </c>
      <c r="F355" s="617">
        <f>IF(Input_Transaksi!AR352=$D$8,Input_Transaksi!AT352,0)</f>
        <v>0</v>
      </c>
      <c r="G355" s="617">
        <f>IF(Input_Transaksi!AW352=$D$8,Input_Transaksi!AY352,0)</f>
        <v>0</v>
      </c>
      <c r="H355" s="617">
        <f t="shared" si="6"/>
        <v>0</v>
      </c>
      <c r="I355" s="61"/>
      <c r="K355" s="531"/>
      <c r="L355" s="429"/>
      <c r="M355" s="530"/>
    </row>
    <row r="356" spans="2:13" customFormat="1" hidden="1" x14ac:dyDescent="0.2">
      <c r="B356" s="65"/>
      <c r="C356" s="33" t="str">
        <f>IF(F356+G356&gt;0,Input_Transaksi!C353,"")</f>
        <v/>
      </c>
      <c r="D356" s="34" t="str">
        <f>IF(F356+G356&gt;0,Input_Transaksi!D353,"")</f>
        <v/>
      </c>
      <c r="E356" s="608" t="str">
        <f>IF(F356+G356&gt;0,Input_Transaksi!F353&amp;Input_Transaksi!G353 &amp;" "&amp;Input_Transaksi!H353,"")</f>
        <v/>
      </c>
      <c r="F356" s="617">
        <f>IF(Input_Transaksi!AR353=$D$8,Input_Transaksi!AT353,0)</f>
        <v>0</v>
      </c>
      <c r="G356" s="617">
        <f>IF(Input_Transaksi!AW353=$D$8,Input_Transaksi!AY353,0)</f>
        <v>0</v>
      </c>
      <c r="H356" s="617">
        <f t="shared" si="6"/>
        <v>0</v>
      </c>
      <c r="I356" s="61"/>
      <c r="K356" s="531"/>
      <c r="L356" s="429"/>
      <c r="M356" s="530"/>
    </row>
    <row r="357" spans="2:13" customFormat="1" hidden="1" x14ac:dyDescent="0.2">
      <c r="B357" s="65"/>
      <c r="C357" s="33" t="str">
        <f>IF(F357+G357&gt;0,Input_Transaksi!C354,"")</f>
        <v/>
      </c>
      <c r="D357" s="34" t="str">
        <f>IF(F357+G357&gt;0,Input_Transaksi!D354,"")</f>
        <v/>
      </c>
      <c r="E357" s="608" t="str">
        <f>IF(F357+G357&gt;0,Input_Transaksi!F354&amp;Input_Transaksi!G354 &amp;" "&amp;Input_Transaksi!H354,"")</f>
        <v/>
      </c>
      <c r="F357" s="617">
        <f>IF(Input_Transaksi!AR354=$D$8,Input_Transaksi!AT354,0)</f>
        <v>0</v>
      </c>
      <c r="G357" s="617">
        <f>IF(Input_Transaksi!AW354=$D$8,Input_Transaksi!AY354,0)</f>
        <v>0</v>
      </c>
      <c r="H357" s="617">
        <f t="shared" si="6"/>
        <v>0</v>
      </c>
      <c r="I357" s="61"/>
      <c r="K357" s="531"/>
      <c r="L357" s="429"/>
      <c r="M357" s="530"/>
    </row>
    <row r="358" spans="2:13" customFormat="1" hidden="1" x14ac:dyDescent="0.2">
      <c r="B358" s="65"/>
      <c r="C358" s="33" t="str">
        <f>IF(F358+G358&gt;0,Input_Transaksi!C355,"")</f>
        <v/>
      </c>
      <c r="D358" s="34" t="str">
        <f>IF(F358+G358&gt;0,Input_Transaksi!D355,"")</f>
        <v/>
      </c>
      <c r="E358" s="608" t="str">
        <f>IF(F358+G358&gt;0,Input_Transaksi!F355&amp;Input_Transaksi!G355 &amp;" "&amp;Input_Transaksi!H355,"")</f>
        <v/>
      </c>
      <c r="F358" s="617">
        <f>IF(Input_Transaksi!AR355=$D$8,Input_Transaksi!AT355,0)</f>
        <v>0</v>
      </c>
      <c r="G358" s="617">
        <f>IF(Input_Transaksi!AW355=$D$8,Input_Transaksi!AY355,0)</f>
        <v>0</v>
      </c>
      <c r="H358" s="617">
        <f t="shared" si="6"/>
        <v>0</v>
      </c>
      <c r="I358" s="61"/>
      <c r="K358" s="531"/>
      <c r="L358" s="429"/>
      <c r="M358" s="530"/>
    </row>
    <row r="359" spans="2:13" customFormat="1" hidden="1" x14ac:dyDescent="0.2">
      <c r="B359" s="65"/>
      <c r="C359" s="33" t="str">
        <f>IF(F359+G359&gt;0,Input_Transaksi!C356,"")</f>
        <v/>
      </c>
      <c r="D359" s="34" t="str">
        <f>IF(F359+G359&gt;0,Input_Transaksi!D356,"")</f>
        <v/>
      </c>
      <c r="E359" s="608" t="str">
        <f>IF(F359+G359&gt;0,Input_Transaksi!F356&amp;Input_Transaksi!G356 &amp;" "&amp;Input_Transaksi!H356,"")</f>
        <v/>
      </c>
      <c r="F359" s="617">
        <f>IF(Input_Transaksi!AR356=$D$8,Input_Transaksi!AT356,0)</f>
        <v>0</v>
      </c>
      <c r="G359" s="617">
        <f>IF(Input_Transaksi!AW356=$D$8,Input_Transaksi!AY356,0)</f>
        <v>0</v>
      </c>
      <c r="H359" s="617">
        <f t="shared" si="6"/>
        <v>0</v>
      </c>
      <c r="I359" s="61"/>
      <c r="K359" s="531"/>
      <c r="L359" s="429"/>
      <c r="M359" s="530"/>
    </row>
    <row r="360" spans="2:13" customFormat="1" hidden="1" x14ac:dyDescent="0.2">
      <c r="B360" s="65"/>
      <c r="C360" s="33" t="str">
        <f>IF(F360+G360&gt;0,Input_Transaksi!C357,"")</f>
        <v/>
      </c>
      <c r="D360" s="34" t="str">
        <f>IF(F360+G360&gt;0,Input_Transaksi!D357,"")</f>
        <v/>
      </c>
      <c r="E360" s="608" t="str">
        <f>IF(F360+G360&gt;0,Input_Transaksi!F357&amp;Input_Transaksi!G357 &amp;" "&amp;Input_Transaksi!H357,"")</f>
        <v/>
      </c>
      <c r="F360" s="617">
        <f>IF(Input_Transaksi!AR357=$D$8,Input_Transaksi!AT357,0)</f>
        <v>0</v>
      </c>
      <c r="G360" s="617">
        <f>IF(Input_Transaksi!AW357=$D$8,Input_Transaksi!AY357,0)</f>
        <v>0</v>
      </c>
      <c r="H360" s="617">
        <f t="shared" si="6"/>
        <v>0</v>
      </c>
      <c r="I360" s="61"/>
      <c r="K360" s="531"/>
      <c r="L360" s="429"/>
      <c r="M360" s="530"/>
    </row>
    <row r="361" spans="2:13" customFormat="1" hidden="1" x14ac:dyDescent="0.2">
      <c r="B361" s="65"/>
      <c r="C361" s="33" t="str">
        <f>IF(F361+G361&gt;0,Input_Transaksi!C358,"")</f>
        <v/>
      </c>
      <c r="D361" s="34" t="str">
        <f>IF(F361+G361&gt;0,Input_Transaksi!D358,"")</f>
        <v/>
      </c>
      <c r="E361" s="608" t="str">
        <f>IF(F361+G361&gt;0,Input_Transaksi!F358&amp;Input_Transaksi!G358 &amp;" "&amp;Input_Transaksi!H358,"")</f>
        <v/>
      </c>
      <c r="F361" s="617">
        <f>IF(Input_Transaksi!AR358=$D$8,Input_Transaksi!AT358,0)</f>
        <v>0</v>
      </c>
      <c r="G361" s="617">
        <f>IF(Input_Transaksi!AW358=$D$8,Input_Transaksi!AY358,0)</f>
        <v>0</v>
      </c>
      <c r="H361" s="617">
        <f t="shared" si="6"/>
        <v>0</v>
      </c>
      <c r="I361" s="61"/>
      <c r="K361" s="531"/>
      <c r="L361" s="429"/>
      <c r="M361" s="530"/>
    </row>
    <row r="362" spans="2:13" customFormat="1" hidden="1" x14ac:dyDescent="0.2">
      <c r="B362" s="65"/>
      <c r="C362" s="33" t="str">
        <f>IF(F362+G362&gt;0,Input_Transaksi!C359,"")</f>
        <v/>
      </c>
      <c r="D362" s="34" t="str">
        <f>IF(F362+G362&gt;0,Input_Transaksi!D359,"")</f>
        <v/>
      </c>
      <c r="E362" s="608" t="str">
        <f>IF(F362+G362&gt;0,Input_Transaksi!F359&amp;Input_Transaksi!G359 &amp;" "&amp;Input_Transaksi!H359,"")</f>
        <v/>
      </c>
      <c r="F362" s="617">
        <f>IF(Input_Transaksi!AR359=$D$8,Input_Transaksi!AT359,0)</f>
        <v>0</v>
      </c>
      <c r="G362" s="617">
        <f>IF(Input_Transaksi!AW359=$D$8,Input_Transaksi!AY359,0)</f>
        <v>0</v>
      </c>
      <c r="H362" s="617">
        <f t="shared" si="6"/>
        <v>0</v>
      </c>
      <c r="I362" s="61"/>
      <c r="K362" s="531"/>
      <c r="L362" s="429"/>
      <c r="M362" s="530"/>
    </row>
    <row r="363" spans="2:13" customFormat="1" hidden="1" x14ac:dyDescent="0.2">
      <c r="B363" s="65"/>
      <c r="C363" s="33" t="str">
        <f>IF(F363+G363&gt;0,Input_Transaksi!C360,"")</f>
        <v/>
      </c>
      <c r="D363" s="34" t="str">
        <f>IF(F363+G363&gt;0,Input_Transaksi!D360,"")</f>
        <v/>
      </c>
      <c r="E363" s="608" t="str">
        <f>IF(F363+G363&gt;0,Input_Transaksi!F360&amp;Input_Transaksi!G360 &amp;" "&amp;Input_Transaksi!H360,"")</f>
        <v/>
      </c>
      <c r="F363" s="617">
        <f>IF(Input_Transaksi!AR360=$D$8,Input_Transaksi!AT360,0)</f>
        <v>0</v>
      </c>
      <c r="G363" s="617">
        <f>IF(Input_Transaksi!AW360=$D$8,Input_Transaksi!AY360,0)</f>
        <v>0</v>
      </c>
      <c r="H363" s="617">
        <f t="shared" si="6"/>
        <v>0</v>
      </c>
      <c r="I363" s="61"/>
      <c r="K363" s="531"/>
      <c r="L363" s="429"/>
      <c r="M363" s="530"/>
    </row>
    <row r="364" spans="2:13" customFormat="1" hidden="1" x14ac:dyDescent="0.2">
      <c r="B364" s="65"/>
      <c r="C364" s="33" t="str">
        <f>IF(F364+G364&gt;0,Input_Transaksi!C361,"")</f>
        <v/>
      </c>
      <c r="D364" s="34" t="str">
        <f>IF(F364+G364&gt;0,Input_Transaksi!D361,"")</f>
        <v/>
      </c>
      <c r="E364" s="608" t="str">
        <f>IF(F364+G364&gt;0,Input_Transaksi!F361&amp;Input_Transaksi!G361 &amp;" "&amp;Input_Transaksi!H361,"")</f>
        <v/>
      </c>
      <c r="F364" s="617">
        <f>IF(Input_Transaksi!AR361=$D$8,Input_Transaksi!AT361,0)</f>
        <v>0</v>
      </c>
      <c r="G364" s="617">
        <f>IF(Input_Transaksi!AW361=$D$8,Input_Transaksi!AY361,0)</f>
        <v>0</v>
      </c>
      <c r="H364" s="617">
        <f t="shared" si="6"/>
        <v>0</v>
      </c>
      <c r="I364" s="61"/>
      <c r="K364" s="531"/>
      <c r="L364" s="429"/>
      <c r="M364" s="530"/>
    </row>
    <row r="365" spans="2:13" customFormat="1" hidden="1" x14ac:dyDescent="0.2">
      <c r="B365" s="65"/>
      <c r="C365" s="33" t="str">
        <f>IF(F365+G365&gt;0,Input_Transaksi!C362,"")</f>
        <v/>
      </c>
      <c r="D365" s="34" t="str">
        <f>IF(F365+G365&gt;0,Input_Transaksi!D362,"")</f>
        <v/>
      </c>
      <c r="E365" s="608" t="str">
        <f>IF(F365+G365&gt;0,Input_Transaksi!F362&amp;Input_Transaksi!G362 &amp;" "&amp;Input_Transaksi!H362,"")</f>
        <v/>
      </c>
      <c r="F365" s="617">
        <f>IF(Input_Transaksi!AR362=$D$8,Input_Transaksi!AT362,0)</f>
        <v>0</v>
      </c>
      <c r="G365" s="617">
        <f>IF(Input_Transaksi!AW362=$D$8,Input_Transaksi!AY362,0)</f>
        <v>0</v>
      </c>
      <c r="H365" s="617">
        <f t="shared" si="6"/>
        <v>0</v>
      </c>
      <c r="I365" s="61"/>
      <c r="K365" s="531"/>
      <c r="L365" s="429"/>
      <c r="M365" s="530"/>
    </row>
    <row r="366" spans="2:13" customFormat="1" hidden="1" x14ac:dyDescent="0.2">
      <c r="B366" s="65"/>
      <c r="C366" s="33" t="str">
        <f>IF(F366+G366&gt;0,Input_Transaksi!C363,"")</f>
        <v/>
      </c>
      <c r="D366" s="34" t="str">
        <f>IF(F366+G366&gt;0,Input_Transaksi!D363,"")</f>
        <v/>
      </c>
      <c r="E366" s="608" t="str">
        <f>IF(F366+G366&gt;0,Input_Transaksi!F363&amp;Input_Transaksi!G363 &amp;" "&amp;Input_Transaksi!H363,"")</f>
        <v/>
      </c>
      <c r="F366" s="617">
        <f>IF(Input_Transaksi!AR363=$D$8,Input_Transaksi!AT363,0)</f>
        <v>0</v>
      </c>
      <c r="G366" s="617">
        <f>IF(Input_Transaksi!AW363=$D$8,Input_Transaksi!AY363,0)</f>
        <v>0</v>
      </c>
      <c r="H366" s="617">
        <f t="shared" si="6"/>
        <v>0</v>
      </c>
      <c r="I366" s="61"/>
      <c r="K366" s="531"/>
      <c r="L366" s="429"/>
      <c r="M366" s="530"/>
    </row>
    <row r="367" spans="2:13" customFormat="1" hidden="1" x14ac:dyDescent="0.2">
      <c r="B367" s="65"/>
      <c r="C367" s="33" t="str">
        <f>IF(F367+G367&gt;0,Input_Transaksi!C364,"")</f>
        <v/>
      </c>
      <c r="D367" s="34" t="str">
        <f>IF(F367+G367&gt;0,Input_Transaksi!D364,"")</f>
        <v/>
      </c>
      <c r="E367" s="608" t="str">
        <f>IF(F367+G367&gt;0,Input_Transaksi!F364&amp;Input_Transaksi!G364 &amp;" "&amp;Input_Transaksi!H364,"")</f>
        <v/>
      </c>
      <c r="F367" s="617">
        <f>IF(Input_Transaksi!AR364=$D$8,Input_Transaksi!AT364,0)</f>
        <v>0</v>
      </c>
      <c r="G367" s="617">
        <f>IF(Input_Transaksi!AW364=$D$8,Input_Transaksi!AY364,0)</f>
        <v>0</v>
      </c>
      <c r="H367" s="617">
        <f t="shared" si="6"/>
        <v>0</v>
      </c>
      <c r="I367" s="61"/>
      <c r="K367" s="531"/>
      <c r="L367" s="429"/>
      <c r="M367" s="530"/>
    </row>
    <row r="368" spans="2:13" customFormat="1" hidden="1" x14ac:dyDescent="0.2">
      <c r="B368" s="65"/>
      <c r="C368" s="33" t="str">
        <f>IF(F368+G368&gt;0,Input_Transaksi!C365,"")</f>
        <v/>
      </c>
      <c r="D368" s="34" t="str">
        <f>IF(F368+G368&gt;0,Input_Transaksi!D365,"")</f>
        <v/>
      </c>
      <c r="E368" s="608" t="str">
        <f>IF(F368+G368&gt;0,Input_Transaksi!F365&amp;Input_Transaksi!G365 &amp;" "&amp;Input_Transaksi!H365,"")</f>
        <v/>
      </c>
      <c r="F368" s="617">
        <f>IF(Input_Transaksi!AR365=$D$8,Input_Transaksi!AT365,0)</f>
        <v>0</v>
      </c>
      <c r="G368" s="617">
        <f>IF(Input_Transaksi!AW365=$D$8,Input_Transaksi!AY365,0)</f>
        <v>0</v>
      </c>
      <c r="H368" s="617">
        <f t="shared" si="6"/>
        <v>0</v>
      </c>
      <c r="I368" s="61"/>
      <c r="K368" s="531"/>
      <c r="L368" s="429"/>
      <c r="M368" s="530"/>
    </row>
    <row r="369" spans="2:13" customFormat="1" hidden="1" x14ac:dyDescent="0.2">
      <c r="B369" s="65"/>
      <c r="C369" s="33" t="str">
        <f>IF(F369+G369&gt;0,Input_Transaksi!C366,"")</f>
        <v/>
      </c>
      <c r="D369" s="34" t="str">
        <f>IF(F369+G369&gt;0,Input_Transaksi!D366,"")</f>
        <v/>
      </c>
      <c r="E369" s="608" t="str">
        <f>IF(F369+G369&gt;0,Input_Transaksi!F366&amp;Input_Transaksi!G366 &amp;" "&amp;Input_Transaksi!H366,"")</f>
        <v/>
      </c>
      <c r="F369" s="617">
        <f>IF(Input_Transaksi!AR366=$D$8,Input_Transaksi!AT366,0)</f>
        <v>0</v>
      </c>
      <c r="G369" s="617">
        <f>IF(Input_Transaksi!AW366=$D$8,Input_Transaksi!AY366,0)</f>
        <v>0</v>
      </c>
      <c r="H369" s="617">
        <f t="shared" si="6"/>
        <v>0</v>
      </c>
      <c r="I369" s="61"/>
      <c r="K369" s="531"/>
      <c r="L369" s="429"/>
      <c r="M369" s="530"/>
    </row>
    <row r="370" spans="2:13" customFormat="1" hidden="1" x14ac:dyDescent="0.2">
      <c r="B370" s="65"/>
      <c r="C370" s="33" t="str">
        <f>IF(F370+G370&gt;0,Input_Transaksi!C367,"")</f>
        <v/>
      </c>
      <c r="D370" s="34" t="str">
        <f>IF(F370+G370&gt;0,Input_Transaksi!D367,"")</f>
        <v/>
      </c>
      <c r="E370" s="608" t="str">
        <f>IF(F370+G370&gt;0,Input_Transaksi!F367&amp;Input_Transaksi!G367 &amp;" "&amp;Input_Transaksi!H367,"")</f>
        <v/>
      </c>
      <c r="F370" s="617">
        <f>IF(Input_Transaksi!AR367=$D$8,Input_Transaksi!AT367,0)</f>
        <v>0</v>
      </c>
      <c r="G370" s="617">
        <f>IF(Input_Transaksi!AW367=$D$8,Input_Transaksi!AY367,0)</f>
        <v>0</v>
      </c>
      <c r="H370" s="617">
        <f t="shared" si="6"/>
        <v>0</v>
      </c>
      <c r="I370" s="61"/>
      <c r="K370" s="531"/>
      <c r="L370" s="429"/>
      <c r="M370" s="530"/>
    </row>
    <row r="371" spans="2:13" customFormat="1" hidden="1" x14ac:dyDescent="0.2">
      <c r="B371" s="65"/>
      <c r="C371" s="33" t="str">
        <f>IF(F371+G371&gt;0,Input_Transaksi!C368,"")</f>
        <v/>
      </c>
      <c r="D371" s="34" t="str">
        <f>IF(F371+G371&gt;0,Input_Transaksi!D368,"")</f>
        <v/>
      </c>
      <c r="E371" s="608" t="str">
        <f>IF(F371+G371&gt;0,Input_Transaksi!F368&amp;Input_Transaksi!G368 &amp;" "&amp;Input_Transaksi!H368,"")</f>
        <v/>
      </c>
      <c r="F371" s="617">
        <f>IF(Input_Transaksi!AR368=$D$8,Input_Transaksi!AT368,0)</f>
        <v>0</v>
      </c>
      <c r="G371" s="617">
        <f>IF(Input_Transaksi!AW368=$D$8,Input_Transaksi!AY368,0)</f>
        <v>0</v>
      </c>
      <c r="H371" s="617">
        <f t="shared" si="6"/>
        <v>0</v>
      </c>
      <c r="I371" s="61"/>
      <c r="K371" s="531"/>
      <c r="L371" s="429"/>
      <c r="M371" s="530"/>
    </row>
    <row r="372" spans="2:13" customFormat="1" hidden="1" x14ac:dyDescent="0.2">
      <c r="B372" s="65"/>
      <c r="C372" s="33" t="str">
        <f>IF(F372+G372&gt;0,Input_Transaksi!C369,"")</f>
        <v/>
      </c>
      <c r="D372" s="34" t="str">
        <f>IF(F372+G372&gt;0,Input_Transaksi!D369,"")</f>
        <v/>
      </c>
      <c r="E372" s="608" t="str">
        <f>IF(F372+G372&gt;0,Input_Transaksi!F369&amp;Input_Transaksi!G369 &amp;" "&amp;Input_Transaksi!H369,"")</f>
        <v/>
      </c>
      <c r="F372" s="617">
        <f>IF(Input_Transaksi!AR369=$D$8,Input_Transaksi!AT369,0)</f>
        <v>0</v>
      </c>
      <c r="G372" s="617">
        <f>IF(Input_Transaksi!AW369=$D$8,Input_Transaksi!AY369,0)</f>
        <v>0</v>
      </c>
      <c r="H372" s="617">
        <f t="shared" si="6"/>
        <v>0</v>
      </c>
      <c r="I372" s="61"/>
      <c r="K372" s="531"/>
      <c r="L372" s="429"/>
      <c r="M372" s="530"/>
    </row>
    <row r="373" spans="2:13" customFormat="1" hidden="1" x14ac:dyDescent="0.2">
      <c r="B373" s="65"/>
      <c r="C373" s="33" t="str">
        <f>IF(F373+G373&gt;0,Input_Transaksi!C370,"")</f>
        <v/>
      </c>
      <c r="D373" s="34" t="str">
        <f>IF(F373+G373&gt;0,Input_Transaksi!D370,"")</f>
        <v/>
      </c>
      <c r="E373" s="608" t="str">
        <f>IF(F373+G373&gt;0,Input_Transaksi!F370&amp;Input_Transaksi!G370 &amp;" "&amp;Input_Transaksi!H370,"")</f>
        <v/>
      </c>
      <c r="F373" s="617">
        <f>IF(Input_Transaksi!AR370=$D$8,Input_Transaksi!AT370,0)</f>
        <v>0</v>
      </c>
      <c r="G373" s="617">
        <f>IF(Input_Transaksi!AW370=$D$8,Input_Transaksi!AY370,0)</f>
        <v>0</v>
      </c>
      <c r="H373" s="617">
        <f t="shared" si="6"/>
        <v>0</v>
      </c>
      <c r="I373" s="61"/>
      <c r="K373" s="531"/>
      <c r="L373" s="429"/>
      <c r="M373" s="530"/>
    </row>
    <row r="374" spans="2:13" customFormat="1" hidden="1" x14ac:dyDescent="0.2">
      <c r="B374" s="65"/>
      <c r="C374" s="33" t="str">
        <f>IF(F374+G374&gt;0,Input_Transaksi!C371,"")</f>
        <v/>
      </c>
      <c r="D374" s="34" t="str">
        <f>IF(F374+G374&gt;0,Input_Transaksi!D371,"")</f>
        <v/>
      </c>
      <c r="E374" s="608" t="str">
        <f>IF(F374+G374&gt;0,Input_Transaksi!F371&amp;Input_Transaksi!G371 &amp;" "&amp;Input_Transaksi!H371,"")</f>
        <v/>
      </c>
      <c r="F374" s="617">
        <f>IF(Input_Transaksi!AR371=$D$8,Input_Transaksi!AT371,0)</f>
        <v>0</v>
      </c>
      <c r="G374" s="617">
        <f>IF(Input_Transaksi!AW371=$D$8,Input_Transaksi!AY371,0)</f>
        <v>0</v>
      </c>
      <c r="H374" s="617">
        <f t="shared" si="6"/>
        <v>0</v>
      </c>
      <c r="I374" s="61"/>
      <c r="K374" s="531"/>
      <c r="L374" s="429"/>
      <c r="M374" s="530"/>
    </row>
    <row r="375" spans="2:13" customFormat="1" hidden="1" x14ac:dyDescent="0.2">
      <c r="B375" s="65"/>
      <c r="C375" s="33" t="str">
        <f>IF(F375+G375&gt;0,Input_Transaksi!C372,"")</f>
        <v/>
      </c>
      <c r="D375" s="34" t="str">
        <f>IF(F375+G375&gt;0,Input_Transaksi!D372,"")</f>
        <v/>
      </c>
      <c r="E375" s="608" t="str">
        <f>IF(F375+G375&gt;0,Input_Transaksi!F372&amp;Input_Transaksi!G372 &amp;" "&amp;Input_Transaksi!H372,"")</f>
        <v/>
      </c>
      <c r="F375" s="617">
        <f>IF(Input_Transaksi!AR372=$D$8,Input_Transaksi!AT372,0)</f>
        <v>0</v>
      </c>
      <c r="G375" s="617">
        <f>IF(Input_Transaksi!AW372=$D$8,Input_Transaksi!AY372,0)</f>
        <v>0</v>
      </c>
      <c r="H375" s="617">
        <f t="shared" si="6"/>
        <v>0</v>
      </c>
      <c r="I375" s="61"/>
      <c r="K375" s="531"/>
      <c r="L375" s="429"/>
      <c r="M375" s="530"/>
    </row>
    <row r="376" spans="2:13" customFormat="1" hidden="1" x14ac:dyDescent="0.2">
      <c r="B376" s="65"/>
      <c r="C376" s="33" t="str">
        <f>IF(F376+G376&gt;0,Input_Transaksi!C373,"")</f>
        <v/>
      </c>
      <c r="D376" s="34" t="str">
        <f>IF(F376+G376&gt;0,Input_Transaksi!D373,"")</f>
        <v/>
      </c>
      <c r="E376" s="608" t="str">
        <f>IF(F376+G376&gt;0,Input_Transaksi!F373&amp;Input_Transaksi!G373 &amp;" "&amp;Input_Transaksi!H373,"")</f>
        <v/>
      </c>
      <c r="F376" s="617">
        <f>IF(Input_Transaksi!AR373=$D$8,Input_Transaksi!AT373,0)</f>
        <v>0</v>
      </c>
      <c r="G376" s="617">
        <f>IF(Input_Transaksi!AW373=$D$8,Input_Transaksi!AY373,0)</f>
        <v>0</v>
      </c>
      <c r="H376" s="617">
        <f t="shared" si="6"/>
        <v>0</v>
      </c>
      <c r="I376" s="61"/>
      <c r="K376" s="531"/>
      <c r="L376" s="429"/>
      <c r="M376" s="530"/>
    </row>
    <row r="377" spans="2:13" customFormat="1" hidden="1" x14ac:dyDescent="0.2">
      <c r="B377" s="65"/>
      <c r="C377" s="33" t="str">
        <f>IF(F377+G377&gt;0,Input_Transaksi!C374,"")</f>
        <v/>
      </c>
      <c r="D377" s="34" t="str">
        <f>IF(F377+G377&gt;0,Input_Transaksi!D374,"")</f>
        <v/>
      </c>
      <c r="E377" s="608" t="str">
        <f>IF(F377+G377&gt;0,Input_Transaksi!F374&amp;Input_Transaksi!G374 &amp;" "&amp;Input_Transaksi!H374,"")</f>
        <v/>
      </c>
      <c r="F377" s="617">
        <f>IF(Input_Transaksi!AR374=$D$8,Input_Transaksi!AT374,0)</f>
        <v>0</v>
      </c>
      <c r="G377" s="617">
        <f>IF(Input_Transaksi!AW374=$D$8,Input_Transaksi!AY374,0)</f>
        <v>0</v>
      </c>
      <c r="H377" s="617">
        <f t="shared" si="6"/>
        <v>0</v>
      </c>
      <c r="I377" s="61"/>
      <c r="K377" s="531"/>
      <c r="L377" s="429"/>
      <c r="M377" s="530"/>
    </row>
    <row r="378" spans="2:13" customFormat="1" hidden="1" x14ac:dyDescent="0.2">
      <c r="B378" s="65"/>
      <c r="C378" s="33" t="str">
        <f>IF(F378+G378&gt;0,Input_Transaksi!C375,"")</f>
        <v/>
      </c>
      <c r="D378" s="34" t="str">
        <f>IF(F378+G378&gt;0,Input_Transaksi!D375,"")</f>
        <v/>
      </c>
      <c r="E378" s="608" t="str">
        <f>IF(F378+G378&gt;0,Input_Transaksi!F375&amp;Input_Transaksi!G375 &amp;" "&amp;Input_Transaksi!H375,"")</f>
        <v/>
      </c>
      <c r="F378" s="617">
        <f>IF(Input_Transaksi!AR375=$D$8,Input_Transaksi!AT375,0)</f>
        <v>0</v>
      </c>
      <c r="G378" s="617">
        <f>IF(Input_Transaksi!AW375=$D$8,Input_Transaksi!AY375,0)</f>
        <v>0</v>
      </c>
      <c r="H378" s="617">
        <f t="shared" si="6"/>
        <v>0</v>
      </c>
      <c r="I378" s="61"/>
      <c r="K378" s="531"/>
      <c r="L378" s="429"/>
      <c r="M378" s="530"/>
    </row>
    <row r="379" spans="2:13" customFormat="1" hidden="1" x14ac:dyDescent="0.2">
      <c r="B379" s="65"/>
      <c r="C379" s="33" t="str">
        <f>IF(F379+G379&gt;0,Input_Transaksi!C376,"")</f>
        <v/>
      </c>
      <c r="D379" s="34" t="str">
        <f>IF(F379+G379&gt;0,Input_Transaksi!D376,"")</f>
        <v/>
      </c>
      <c r="E379" s="608" t="str">
        <f>IF(F379+G379&gt;0,Input_Transaksi!F376&amp;Input_Transaksi!G376 &amp;" "&amp;Input_Transaksi!H376,"")</f>
        <v/>
      </c>
      <c r="F379" s="617">
        <f>IF(Input_Transaksi!AR376=$D$8,Input_Transaksi!AT376,0)</f>
        <v>0</v>
      </c>
      <c r="G379" s="617">
        <f>IF(Input_Transaksi!AW376=$D$8,Input_Transaksi!AY376,0)</f>
        <v>0</v>
      </c>
      <c r="H379" s="617">
        <f t="shared" si="6"/>
        <v>0</v>
      </c>
      <c r="I379" s="61"/>
      <c r="K379" s="531"/>
      <c r="L379" s="429"/>
      <c r="M379" s="530"/>
    </row>
    <row r="380" spans="2:13" customFormat="1" hidden="1" x14ac:dyDescent="0.2">
      <c r="B380" s="65"/>
      <c r="C380" s="33" t="str">
        <f>IF(F380+G380&gt;0,Input_Transaksi!C377,"")</f>
        <v/>
      </c>
      <c r="D380" s="34" t="str">
        <f>IF(F380+G380&gt;0,Input_Transaksi!D377,"")</f>
        <v/>
      </c>
      <c r="E380" s="608" t="str">
        <f>IF(F380+G380&gt;0,Input_Transaksi!F377&amp;Input_Transaksi!G377 &amp;" "&amp;Input_Transaksi!H377,"")</f>
        <v/>
      </c>
      <c r="F380" s="617">
        <f>IF(Input_Transaksi!AR377=$D$8,Input_Transaksi!AT377,0)</f>
        <v>0</v>
      </c>
      <c r="G380" s="617">
        <f>IF(Input_Transaksi!AW377=$D$8,Input_Transaksi!AY377,0)</f>
        <v>0</v>
      </c>
      <c r="H380" s="617">
        <f t="shared" si="6"/>
        <v>0</v>
      </c>
      <c r="I380" s="61"/>
      <c r="K380" s="531"/>
      <c r="L380" s="429"/>
      <c r="M380" s="530"/>
    </row>
    <row r="381" spans="2:13" customFormat="1" hidden="1" x14ac:dyDescent="0.2">
      <c r="B381" s="65"/>
      <c r="C381" s="33" t="str">
        <f>IF(F381+G381&gt;0,Input_Transaksi!C378,"")</f>
        <v/>
      </c>
      <c r="D381" s="34" t="str">
        <f>IF(F381+G381&gt;0,Input_Transaksi!D378,"")</f>
        <v/>
      </c>
      <c r="E381" s="608" t="str">
        <f>IF(F381+G381&gt;0,Input_Transaksi!F378&amp;Input_Transaksi!G378 &amp;" "&amp;Input_Transaksi!H378,"")</f>
        <v/>
      </c>
      <c r="F381" s="617">
        <f>IF(Input_Transaksi!AR378=$D$8,Input_Transaksi!AT378,0)</f>
        <v>0</v>
      </c>
      <c r="G381" s="617">
        <f>IF(Input_Transaksi!AW378=$D$8,Input_Transaksi!AY378,0)</f>
        <v>0</v>
      </c>
      <c r="H381" s="617">
        <f t="shared" si="6"/>
        <v>0</v>
      </c>
      <c r="I381" s="61"/>
      <c r="K381" s="531"/>
      <c r="L381" s="429"/>
      <c r="M381" s="530"/>
    </row>
    <row r="382" spans="2:13" customFormat="1" hidden="1" x14ac:dyDescent="0.2">
      <c r="B382" s="65"/>
      <c r="C382" s="33" t="str">
        <f>IF(F382+G382&gt;0,Input_Transaksi!C379,"")</f>
        <v/>
      </c>
      <c r="D382" s="34" t="str">
        <f>IF(F382+G382&gt;0,Input_Transaksi!D379,"")</f>
        <v/>
      </c>
      <c r="E382" s="608" t="str">
        <f>IF(F382+G382&gt;0,Input_Transaksi!F379&amp;Input_Transaksi!G379 &amp;" "&amp;Input_Transaksi!H379,"")</f>
        <v/>
      </c>
      <c r="F382" s="617">
        <f>IF(Input_Transaksi!AR379=$D$8,Input_Transaksi!AT379,0)</f>
        <v>0</v>
      </c>
      <c r="G382" s="617">
        <f>IF(Input_Transaksi!AW379=$D$8,Input_Transaksi!AY379,0)</f>
        <v>0</v>
      </c>
      <c r="H382" s="617">
        <f t="shared" si="6"/>
        <v>0</v>
      </c>
      <c r="I382" s="61"/>
      <c r="K382" s="531"/>
      <c r="L382" s="429"/>
      <c r="M382" s="530"/>
    </row>
    <row r="383" spans="2:13" customFormat="1" hidden="1" x14ac:dyDescent="0.2">
      <c r="B383" s="65"/>
      <c r="C383" s="33" t="str">
        <f>IF(F383+G383&gt;0,Input_Transaksi!C380,"")</f>
        <v/>
      </c>
      <c r="D383" s="34" t="str">
        <f>IF(F383+G383&gt;0,Input_Transaksi!D380,"")</f>
        <v/>
      </c>
      <c r="E383" s="608" t="str">
        <f>IF(F383+G383&gt;0,Input_Transaksi!F380&amp;Input_Transaksi!G380 &amp;" "&amp;Input_Transaksi!H380,"")</f>
        <v/>
      </c>
      <c r="F383" s="617">
        <f>IF(Input_Transaksi!AR380=$D$8,Input_Transaksi!AT380,0)</f>
        <v>0</v>
      </c>
      <c r="G383" s="617">
        <f>IF(Input_Transaksi!AW380=$D$8,Input_Transaksi!AY380,0)</f>
        <v>0</v>
      </c>
      <c r="H383" s="617">
        <f t="shared" si="6"/>
        <v>0</v>
      </c>
      <c r="I383" s="61"/>
      <c r="K383" s="531"/>
      <c r="L383" s="429"/>
      <c r="M383" s="530"/>
    </row>
    <row r="384" spans="2:13" customFormat="1" hidden="1" x14ac:dyDescent="0.2">
      <c r="B384" s="65"/>
      <c r="C384" s="33" t="str">
        <f>IF(F384+G384&gt;0,Input_Transaksi!C381,"")</f>
        <v/>
      </c>
      <c r="D384" s="34" t="str">
        <f>IF(F384+G384&gt;0,Input_Transaksi!D381,"")</f>
        <v/>
      </c>
      <c r="E384" s="608" t="str">
        <f>IF(F384+G384&gt;0,Input_Transaksi!F381&amp;Input_Transaksi!G381 &amp;" "&amp;Input_Transaksi!H381,"")</f>
        <v/>
      </c>
      <c r="F384" s="617">
        <f>IF(Input_Transaksi!AR381=$D$8,Input_Transaksi!AT381,0)</f>
        <v>0</v>
      </c>
      <c r="G384" s="617">
        <f>IF(Input_Transaksi!AW381=$D$8,Input_Transaksi!AY381,0)</f>
        <v>0</v>
      </c>
      <c r="H384" s="617">
        <f t="shared" si="6"/>
        <v>0</v>
      </c>
      <c r="I384" s="61"/>
      <c r="K384" s="531"/>
      <c r="L384" s="429"/>
      <c r="M384" s="530"/>
    </row>
    <row r="385" spans="2:13" customFormat="1" hidden="1" x14ac:dyDescent="0.2">
      <c r="B385" s="65"/>
      <c r="C385" s="33" t="str">
        <f>IF(F385+G385&gt;0,Input_Transaksi!C382,"")</f>
        <v/>
      </c>
      <c r="D385" s="34" t="str">
        <f>IF(F385+G385&gt;0,Input_Transaksi!D382,"")</f>
        <v/>
      </c>
      <c r="E385" s="608" t="str">
        <f>IF(F385+G385&gt;0,Input_Transaksi!F382&amp;Input_Transaksi!G382 &amp;" "&amp;Input_Transaksi!H382,"")</f>
        <v/>
      </c>
      <c r="F385" s="617">
        <f>IF(Input_Transaksi!AR382=$D$8,Input_Transaksi!AT382,0)</f>
        <v>0</v>
      </c>
      <c r="G385" s="617">
        <f>IF(Input_Transaksi!AW382=$D$8,Input_Transaksi!AY382,0)</f>
        <v>0</v>
      </c>
      <c r="H385" s="617">
        <f t="shared" si="6"/>
        <v>0</v>
      </c>
      <c r="I385" s="61"/>
      <c r="K385" s="531"/>
      <c r="L385" s="429"/>
      <c r="M385" s="530"/>
    </row>
    <row r="386" spans="2:13" customFormat="1" hidden="1" x14ac:dyDescent="0.2">
      <c r="B386" s="65"/>
      <c r="C386" s="33" t="str">
        <f>IF(F386+G386&gt;0,Input_Transaksi!C383,"")</f>
        <v/>
      </c>
      <c r="D386" s="34" t="str">
        <f>IF(F386+G386&gt;0,Input_Transaksi!D383,"")</f>
        <v/>
      </c>
      <c r="E386" s="608" t="str">
        <f>IF(F386+G386&gt;0,Input_Transaksi!F383&amp;Input_Transaksi!G383 &amp;" "&amp;Input_Transaksi!H383,"")</f>
        <v/>
      </c>
      <c r="F386" s="617">
        <f>IF(Input_Transaksi!AR383=$D$8,Input_Transaksi!AT383,0)</f>
        <v>0</v>
      </c>
      <c r="G386" s="617">
        <f>IF(Input_Transaksi!AW383=$D$8,Input_Transaksi!AY383,0)</f>
        <v>0</v>
      </c>
      <c r="H386" s="617">
        <f t="shared" si="6"/>
        <v>0</v>
      </c>
      <c r="I386" s="61"/>
      <c r="K386" s="531"/>
      <c r="L386" s="429"/>
      <c r="M386" s="530"/>
    </row>
    <row r="387" spans="2:13" customFormat="1" hidden="1" x14ac:dyDescent="0.2">
      <c r="B387" s="65"/>
      <c r="C387" s="33" t="str">
        <f>IF(F387+G387&gt;0,Input_Transaksi!C384,"")</f>
        <v/>
      </c>
      <c r="D387" s="34" t="str">
        <f>IF(F387+G387&gt;0,Input_Transaksi!D384,"")</f>
        <v/>
      </c>
      <c r="E387" s="608" t="str">
        <f>IF(F387+G387&gt;0,Input_Transaksi!F384&amp;Input_Transaksi!G384 &amp;" "&amp;Input_Transaksi!H384,"")</f>
        <v/>
      </c>
      <c r="F387" s="617">
        <f>IF(Input_Transaksi!AR384=$D$8,Input_Transaksi!AT384,0)</f>
        <v>0</v>
      </c>
      <c r="G387" s="617">
        <f>IF(Input_Transaksi!AW384=$D$8,Input_Transaksi!AY384,0)</f>
        <v>0</v>
      </c>
      <c r="H387" s="617">
        <f t="shared" si="6"/>
        <v>0</v>
      </c>
      <c r="I387" s="61"/>
      <c r="K387" s="531"/>
      <c r="L387" s="429"/>
      <c r="M387" s="530"/>
    </row>
    <row r="388" spans="2:13" customFormat="1" hidden="1" x14ac:dyDescent="0.2">
      <c r="B388" s="65"/>
      <c r="C388" s="33" t="str">
        <f>IF(F388+G388&gt;0,Input_Transaksi!C385,"")</f>
        <v/>
      </c>
      <c r="D388" s="34" t="str">
        <f>IF(F388+G388&gt;0,Input_Transaksi!D385,"")</f>
        <v/>
      </c>
      <c r="E388" s="608" t="str">
        <f>IF(F388+G388&gt;0,Input_Transaksi!F385&amp;Input_Transaksi!G385 &amp;" "&amp;Input_Transaksi!H385,"")</f>
        <v/>
      </c>
      <c r="F388" s="617">
        <f>IF(Input_Transaksi!AR385=$D$8,Input_Transaksi!AT385,0)</f>
        <v>0</v>
      </c>
      <c r="G388" s="617">
        <f>IF(Input_Transaksi!AW385=$D$8,Input_Transaksi!AY385,0)</f>
        <v>0</v>
      </c>
      <c r="H388" s="617">
        <f t="shared" si="6"/>
        <v>0</v>
      </c>
      <c r="I388" s="61"/>
      <c r="K388" s="531"/>
      <c r="L388" s="429"/>
      <c r="M388" s="530"/>
    </row>
    <row r="389" spans="2:13" customFormat="1" hidden="1" x14ac:dyDescent="0.2">
      <c r="B389" s="65"/>
      <c r="C389" s="33" t="str">
        <f>IF(F389+G389&gt;0,Input_Transaksi!C386,"")</f>
        <v/>
      </c>
      <c r="D389" s="34" t="str">
        <f>IF(F389+G389&gt;0,Input_Transaksi!D386,"")</f>
        <v/>
      </c>
      <c r="E389" s="608" t="str">
        <f>IF(F389+G389&gt;0,Input_Transaksi!F386&amp;Input_Transaksi!G386 &amp;" "&amp;Input_Transaksi!H386,"")</f>
        <v/>
      </c>
      <c r="F389" s="617">
        <f>IF(Input_Transaksi!AR386=$D$8,Input_Transaksi!AT386,0)</f>
        <v>0</v>
      </c>
      <c r="G389" s="617">
        <f>IF(Input_Transaksi!AW386=$D$8,Input_Transaksi!AY386,0)</f>
        <v>0</v>
      </c>
      <c r="H389" s="617">
        <f t="shared" si="6"/>
        <v>0</v>
      </c>
      <c r="I389" s="61"/>
      <c r="K389" s="531"/>
      <c r="L389" s="429"/>
      <c r="M389" s="530"/>
    </row>
    <row r="390" spans="2:13" customFormat="1" hidden="1" x14ac:dyDescent="0.2">
      <c r="B390" s="65"/>
      <c r="C390" s="33" t="str">
        <f>IF(F390+G390&gt;0,Input_Transaksi!C387,"")</f>
        <v/>
      </c>
      <c r="D390" s="34" t="str">
        <f>IF(F390+G390&gt;0,Input_Transaksi!D387,"")</f>
        <v/>
      </c>
      <c r="E390" s="608" t="str">
        <f>IF(F390+G390&gt;0,Input_Transaksi!F387&amp;Input_Transaksi!G387 &amp;" "&amp;Input_Transaksi!H387,"")</f>
        <v/>
      </c>
      <c r="F390" s="617">
        <f>IF(Input_Transaksi!AR387=$D$8,Input_Transaksi!AT387,0)</f>
        <v>0</v>
      </c>
      <c r="G390" s="617">
        <f>IF(Input_Transaksi!AW387=$D$8,Input_Transaksi!AY387,0)</f>
        <v>0</v>
      </c>
      <c r="H390" s="617">
        <f t="shared" si="6"/>
        <v>0</v>
      </c>
      <c r="I390" s="61"/>
      <c r="K390" s="531"/>
      <c r="L390" s="429"/>
      <c r="M390" s="530"/>
    </row>
    <row r="391" spans="2:13" customFormat="1" hidden="1" x14ac:dyDescent="0.2">
      <c r="B391" s="65"/>
      <c r="C391" s="33" t="str">
        <f>IF(F391+G391&gt;0,Input_Transaksi!C388,"")</f>
        <v/>
      </c>
      <c r="D391" s="34" t="str">
        <f>IF(F391+G391&gt;0,Input_Transaksi!D388,"")</f>
        <v/>
      </c>
      <c r="E391" s="608" t="str">
        <f>IF(F391+G391&gt;0,Input_Transaksi!F388&amp;Input_Transaksi!G388 &amp;" "&amp;Input_Transaksi!H388,"")</f>
        <v/>
      </c>
      <c r="F391" s="617">
        <f>IF(Input_Transaksi!AR388=$D$8,Input_Transaksi!AT388,0)</f>
        <v>0</v>
      </c>
      <c r="G391" s="617">
        <f>IF(Input_Transaksi!AW388=$D$8,Input_Transaksi!AY388,0)</f>
        <v>0</v>
      </c>
      <c r="H391" s="617">
        <f t="shared" si="6"/>
        <v>0</v>
      </c>
      <c r="I391" s="61"/>
      <c r="K391" s="531"/>
      <c r="L391" s="429"/>
      <c r="M391" s="530"/>
    </row>
    <row r="392" spans="2:13" customFormat="1" hidden="1" x14ac:dyDescent="0.2">
      <c r="B392" s="65"/>
      <c r="C392" s="33" t="str">
        <f>IF(F392+G392&gt;0,Input_Transaksi!C389,"")</f>
        <v/>
      </c>
      <c r="D392" s="34" t="str">
        <f>IF(F392+G392&gt;0,Input_Transaksi!D389,"")</f>
        <v/>
      </c>
      <c r="E392" s="608" t="str">
        <f>IF(F392+G392&gt;0,Input_Transaksi!F389&amp;Input_Transaksi!G389 &amp;" "&amp;Input_Transaksi!H389,"")</f>
        <v/>
      </c>
      <c r="F392" s="617">
        <f>IF(Input_Transaksi!AR389=$D$8,Input_Transaksi!AT389,0)</f>
        <v>0</v>
      </c>
      <c r="G392" s="617">
        <f>IF(Input_Transaksi!AW389=$D$8,Input_Transaksi!AY389,0)</f>
        <v>0</v>
      </c>
      <c r="H392" s="617">
        <f t="shared" si="6"/>
        <v>0</v>
      </c>
      <c r="I392" s="61"/>
      <c r="K392" s="531"/>
      <c r="L392" s="429"/>
      <c r="M392" s="530"/>
    </row>
    <row r="393" spans="2:13" customFormat="1" hidden="1" x14ac:dyDescent="0.2">
      <c r="B393" s="65"/>
      <c r="C393" s="33" t="str">
        <f>IF(F393+G393&gt;0,Input_Transaksi!C390,"")</f>
        <v/>
      </c>
      <c r="D393" s="34" t="str">
        <f>IF(F393+G393&gt;0,Input_Transaksi!D390,"")</f>
        <v/>
      </c>
      <c r="E393" s="608" t="str">
        <f>IF(F393+G393&gt;0,Input_Transaksi!F390&amp;Input_Transaksi!G390 &amp;" "&amp;Input_Transaksi!H390,"")</f>
        <v/>
      </c>
      <c r="F393" s="617">
        <f>IF(Input_Transaksi!AR390=$D$8,Input_Transaksi!AT390,0)</f>
        <v>0</v>
      </c>
      <c r="G393" s="617">
        <f>IF(Input_Transaksi!AW390=$D$8,Input_Transaksi!AY390,0)</f>
        <v>0</v>
      </c>
      <c r="H393" s="617">
        <f t="shared" si="6"/>
        <v>0</v>
      </c>
      <c r="I393" s="61"/>
      <c r="K393" s="531"/>
      <c r="L393" s="429"/>
      <c r="M393" s="530"/>
    </row>
    <row r="394" spans="2:13" customFormat="1" hidden="1" x14ac:dyDescent="0.2">
      <c r="B394" s="65"/>
      <c r="C394" s="33" t="str">
        <f>IF(F394+G394&gt;0,Input_Transaksi!C391,"")</f>
        <v/>
      </c>
      <c r="D394" s="34" t="str">
        <f>IF(F394+G394&gt;0,Input_Transaksi!D391,"")</f>
        <v/>
      </c>
      <c r="E394" s="608" t="str">
        <f>IF(F394+G394&gt;0,Input_Transaksi!F391&amp;Input_Transaksi!G391 &amp;" "&amp;Input_Transaksi!H391,"")</f>
        <v/>
      </c>
      <c r="F394" s="617">
        <f>IF(Input_Transaksi!AR391=$D$8,Input_Transaksi!AT391,0)</f>
        <v>0</v>
      </c>
      <c r="G394" s="617">
        <f>IF(Input_Transaksi!AW391=$D$8,Input_Transaksi!AY391,0)</f>
        <v>0</v>
      </c>
      <c r="H394" s="617">
        <f t="shared" si="6"/>
        <v>0</v>
      </c>
      <c r="I394" s="61"/>
      <c r="K394" s="531"/>
      <c r="L394" s="429"/>
      <c r="M394" s="530"/>
    </row>
    <row r="395" spans="2:13" customFormat="1" hidden="1" x14ac:dyDescent="0.2">
      <c r="B395" s="65"/>
      <c r="C395" s="33" t="str">
        <f>IF(F395+G395&gt;0,Input_Transaksi!C392,"")</f>
        <v/>
      </c>
      <c r="D395" s="34" t="str">
        <f>IF(F395+G395&gt;0,Input_Transaksi!D392,"")</f>
        <v/>
      </c>
      <c r="E395" s="608" t="str">
        <f>IF(F395+G395&gt;0,Input_Transaksi!F392&amp;Input_Transaksi!G392 &amp;" "&amp;Input_Transaksi!H392,"")</f>
        <v/>
      </c>
      <c r="F395" s="617">
        <f>IF(Input_Transaksi!AR392=$D$8,Input_Transaksi!AT392,0)</f>
        <v>0</v>
      </c>
      <c r="G395" s="617">
        <f>IF(Input_Transaksi!AW392=$D$8,Input_Transaksi!AY392,0)</f>
        <v>0</v>
      </c>
      <c r="H395" s="617">
        <f t="shared" si="6"/>
        <v>0</v>
      </c>
      <c r="I395" s="61"/>
      <c r="K395" s="531"/>
      <c r="L395" s="429"/>
      <c r="M395" s="530"/>
    </row>
    <row r="396" spans="2:13" customFormat="1" hidden="1" x14ac:dyDescent="0.2">
      <c r="B396" s="65"/>
      <c r="C396" s="33" t="str">
        <f>IF(F396+G396&gt;0,Input_Transaksi!C393,"")</f>
        <v/>
      </c>
      <c r="D396" s="34" t="str">
        <f>IF(F396+G396&gt;0,Input_Transaksi!D393,"")</f>
        <v/>
      </c>
      <c r="E396" s="608" t="str">
        <f>IF(F396+G396&gt;0,Input_Transaksi!F393&amp;Input_Transaksi!G393 &amp;" "&amp;Input_Transaksi!H393,"")</f>
        <v/>
      </c>
      <c r="F396" s="617">
        <f>IF(Input_Transaksi!AR393=$D$8,Input_Transaksi!AT393,0)</f>
        <v>0</v>
      </c>
      <c r="G396" s="617">
        <f>IF(Input_Transaksi!AW393=$D$8,Input_Transaksi!AY393,0)</f>
        <v>0</v>
      </c>
      <c r="H396" s="617">
        <f t="shared" si="6"/>
        <v>0</v>
      </c>
      <c r="I396" s="61"/>
      <c r="K396" s="531"/>
      <c r="L396" s="429"/>
      <c r="M396" s="530"/>
    </row>
    <row r="397" spans="2:13" customFormat="1" hidden="1" x14ac:dyDescent="0.2">
      <c r="B397" s="65"/>
      <c r="C397" s="33" t="str">
        <f>IF(F397+G397&gt;0,Input_Transaksi!C394,"")</f>
        <v/>
      </c>
      <c r="D397" s="34" t="str">
        <f>IF(F397+G397&gt;0,Input_Transaksi!D394,"")</f>
        <v/>
      </c>
      <c r="E397" s="608" t="str">
        <f>IF(F397+G397&gt;0,Input_Transaksi!F394&amp;Input_Transaksi!G394 &amp;" "&amp;Input_Transaksi!H394,"")</f>
        <v/>
      </c>
      <c r="F397" s="617">
        <f>IF(Input_Transaksi!AR394=$D$8,Input_Transaksi!AT394,0)</f>
        <v>0</v>
      </c>
      <c r="G397" s="617">
        <f>IF(Input_Transaksi!AW394=$D$8,Input_Transaksi!AY394,0)</f>
        <v>0</v>
      </c>
      <c r="H397" s="617">
        <f t="shared" si="6"/>
        <v>0</v>
      </c>
      <c r="I397" s="61"/>
      <c r="K397" s="531"/>
      <c r="L397" s="429"/>
      <c r="M397" s="530"/>
    </row>
    <row r="398" spans="2:13" customFormat="1" hidden="1" x14ac:dyDescent="0.2">
      <c r="B398" s="65"/>
      <c r="C398" s="33" t="str">
        <f>IF(F398+G398&gt;0,Input_Transaksi!C395,"")</f>
        <v/>
      </c>
      <c r="D398" s="34" t="str">
        <f>IF(F398+G398&gt;0,Input_Transaksi!D395,"")</f>
        <v/>
      </c>
      <c r="E398" s="608" t="str">
        <f>IF(F398+G398&gt;0,Input_Transaksi!F395&amp;Input_Transaksi!G395 &amp;" "&amp;Input_Transaksi!H395,"")</f>
        <v/>
      </c>
      <c r="F398" s="617">
        <f>IF(Input_Transaksi!AR395=$D$8,Input_Transaksi!AT395,0)</f>
        <v>0</v>
      </c>
      <c r="G398" s="617">
        <f>IF(Input_Transaksi!AW395=$D$8,Input_Transaksi!AY395,0)</f>
        <v>0</v>
      </c>
      <c r="H398" s="617">
        <f t="shared" si="6"/>
        <v>0</v>
      </c>
      <c r="I398" s="61"/>
      <c r="K398" s="531"/>
      <c r="L398" s="429"/>
      <c r="M398" s="530"/>
    </row>
    <row r="399" spans="2:13" customFormat="1" hidden="1" x14ac:dyDescent="0.2">
      <c r="B399" s="65"/>
      <c r="C399" s="33" t="str">
        <f>IF(F399+G399&gt;0,Input_Transaksi!C396,"")</f>
        <v/>
      </c>
      <c r="D399" s="34" t="str">
        <f>IF(F399+G399&gt;0,Input_Transaksi!D396,"")</f>
        <v/>
      </c>
      <c r="E399" s="608" t="str">
        <f>IF(F399+G399&gt;0,Input_Transaksi!F396&amp;Input_Transaksi!G396 &amp;" "&amp;Input_Transaksi!H396,"")</f>
        <v/>
      </c>
      <c r="F399" s="617">
        <f>IF(Input_Transaksi!AR396=$D$8,Input_Transaksi!AT396,0)</f>
        <v>0</v>
      </c>
      <c r="G399" s="617">
        <f>IF(Input_Transaksi!AW396=$D$8,Input_Transaksi!AY396,0)</f>
        <v>0</v>
      </c>
      <c r="H399" s="617">
        <f t="shared" ref="H399:H462" si="7">H398+F399-G399</f>
        <v>0</v>
      </c>
      <c r="I399" s="61"/>
      <c r="K399" s="531"/>
      <c r="L399" s="429"/>
      <c r="M399" s="530"/>
    </row>
    <row r="400" spans="2:13" customFormat="1" hidden="1" x14ac:dyDescent="0.2">
      <c r="B400" s="65"/>
      <c r="C400" s="33" t="str">
        <f>IF(F400+G400&gt;0,Input_Transaksi!C397,"")</f>
        <v/>
      </c>
      <c r="D400" s="34" t="str">
        <f>IF(F400+G400&gt;0,Input_Transaksi!D397,"")</f>
        <v/>
      </c>
      <c r="E400" s="608" t="str">
        <f>IF(F400+G400&gt;0,Input_Transaksi!F397&amp;Input_Transaksi!G397 &amp;" "&amp;Input_Transaksi!H397,"")</f>
        <v/>
      </c>
      <c r="F400" s="617">
        <f>IF(Input_Transaksi!AR397=$D$8,Input_Transaksi!AT397,0)</f>
        <v>0</v>
      </c>
      <c r="G400" s="617">
        <f>IF(Input_Transaksi!AW397=$D$8,Input_Transaksi!AY397,0)</f>
        <v>0</v>
      </c>
      <c r="H400" s="617">
        <f t="shared" si="7"/>
        <v>0</v>
      </c>
      <c r="I400" s="61"/>
      <c r="K400" s="531"/>
      <c r="L400" s="429"/>
      <c r="M400" s="530"/>
    </row>
    <row r="401" spans="2:13" customFormat="1" hidden="1" x14ac:dyDescent="0.2">
      <c r="B401" s="65"/>
      <c r="C401" s="33" t="str">
        <f>IF(F401+G401&gt;0,Input_Transaksi!C398,"")</f>
        <v/>
      </c>
      <c r="D401" s="34" t="str">
        <f>IF(F401+G401&gt;0,Input_Transaksi!D398,"")</f>
        <v/>
      </c>
      <c r="E401" s="608" t="str">
        <f>IF(F401+G401&gt;0,Input_Transaksi!F398&amp;Input_Transaksi!G398 &amp;" "&amp;Input_Transaksi!H398,"")</f>
        <v/>
      </c>
      <c r="F401" s="617">
        <f>IF(Input_Transaksi!AR398=$D$8,Input_Transaksi!AT398,0)</f>
        <v>0</v>
      </c>
      <c r="G401" s="617">
        <f>IF(Input_Transaksi!AW398=$D$8,Input_Transaksi!AY398,0)</f>
        <v>0</v>
      </c>
      <c r="H401" s="617">
        <f t="shared" si="7"/>
        <v>0</v>
      </c>
      <c r="I401" s="61"/>
      <c r="K401" s="531"/>
      <c r="L401" s="429"/>
      <c r="M401" s="530"/>
    </row>
    <row r="402" spans="2:13" customFormat="1" hidden="1" x14ac:dyDescent="0.2">
      <c r="B402" s="65"/>
      <c r="C402" s="33" t="str">
        <f>IF(F402+G402&gt;0,Input_Transaksi!C399,"")</f>
        <v/>
      </c>
      <c r="D402" s="34" t="str">
        <f>IF(F402+G402&gt;0,Input_Transaksi!D399,"")</f>
        <v/>
      </c>
      <c r="E402" s="608" t="str">
        <f>IF(F402+G402&gt;0,Input_Transaksi!F399&amp;Input_Transaksi!G399 &amp;" "&amp;Input_Transaksi!H399,"")</f>
        <v/>
      </c>
      <c r="F402" s="617">
        <f>IF(Input_Transaksi!AR399=$D$8,Input_Transaksi!AT399,0)</f>
        <v>0</v>
      </c>
      <c r="G402" s="617">
        <f>IF(Input_Transaksi!AW399=$D$8,Input_Transaksi!AY399,0)</f>
        <v>0</v>
      </c>
      <c r="H402" s="617">
        <f t="shared" si="7"/>
        <v>0</v>
      </c>
      <c r="I402" s="61"/>
      <c r="K402" s="531"/>
      <c r="L402" s="429"/>
      <c r="M402" s="530"/>
    </row>
    <row r="403" spans="2:13" customFormat="1" hidden="1" x14ac:dyDescent="0.2">
      <c r="B403" s="65"/>
      <c r="C403" s="33" t="str">
        <f>IF(F403+G403&gt;0,Input_Transaksi!C400,"")</f>
        <v/>
      </c>
      <c r="D403" s="34" t="str">
        <f>IF(F403+G403&gt;0,Input_Transaksi!D400,"")</f>
        <v/>
      </c>
      <c r="E403" s="608" t="str">
        <f>IF(F403+G403&gt;0,Input_Transaksi!F400&amp;Input_Transaksi!G400 &amp;" "&amp;Input_Transaksi!H400,"")</f>
        <v/>
      </c>
      <c r="F403" s="617">
        <f>IF(Input_Transaksi!AR400=$D$8,Input_Transaksi!AT400,0)</f>
        <v>0</v>
      </c>
      <c r="G403" s="617">
        <f>IF(Input_Transaksi!AW400=$D$8,Input_Transaksi!AY400,0)</f>
        <v>0</v>
      </c>
      <c r="H403" s="617">
        <f t="shared" si="7"/>
        <v>0</v>
      </c>
      <c r="I403" s="61"/>
      <c r="K403" s="531"/>
      <c r="L403" s="429"/>
      <c r="M403" s="530"/>
    </row>
    <row r="404" spans="2:13" customFormat="1" hidden="1" x14ac:dyDescent="0.2">
      <c r="B404" s="65"/>
      <c r="C404" s="33" t="str">
        <f>IF(F404+G404&gt;0,Input_Transaksi!C401,"")</f>
        <v/>
      </c>
      <c r="D404" s="34" t="str">
        <f>IF(F404+G404&gt;0,Input_Transaksi!D401,"")</f>
        <v/>
      </c>
      <c r="E404" s="608" t="str">
        <f>IF(F404+G404&gt;0,Input_Transaksi!F401&amp;Input_Transaksi!G401 &amp;" "&amp;Input_Transaksi!H401,"")</f>
        <v/>
      </c>
      <c r="F404" s="617">
        <f>IF(Input_Transaksi!AR401=$D$8,Input_Transaksi!AT401,0)</f>
        <v>0</v>
      </c>
      <c r="G404" s="617">
        <f>IF(Input_Transaksi!AW401=$D$8,Input_Transaksi!AY401,0)</f>
        <v>0</v>
      </c>
      <c r="H404" s="617">
        <f t="shared" si="7"/>
        <v>0</v>
      </c>
      <c r="I404" s="61"/>
      <c r="K404" s="531"/>
      <c r="L404" s="429"/>
      <c r="M404" s="530"/>
    </row>
    <row r="405" spans="2:13" customFormat="1" hidden="1" x14ac:dyDescent="0.2">
      <c r="B405" s="65"/>
      <c r="C405" s="33" t="str">
        <f>IF(F405+G405&gt;0,Input_Transaksi!C402,"")</f>
        <v/>
      </c>
      <c r="D405" s="34" t="str">
        <f>IF(F405+G405&gt;0,Input_Transaksi!D402,"")</f>
        <v/>
      </c>
      <c r="E405" s="608" t="str">
        <f>IF(F405+G405&gt;0,Input_Transaksi!F402&amp;Input_Transaksi!G402 &amp;" "&amp;Input_Transaksi!H402,"")</f>
        <v/>
      </c>
      <c r="F405" s="617">
        <f>IF(Input_Transaksi!AR402=$D$8,Input_Transaksi!AT402,0)</f>
        <v>0</v>
      </c>
      <c r="G405" s="617">
        <f>IF(Input_Transaksi!AW402=$D$8,Input_Transaksi!AY402,0)</f>
        <v>0</v>
      </c>
      <c r="H405" s="617">
        <f t="shared" si="7"/>
        <v>0</v>
      </c>
      <c r="I405" s="61"/>
      <c r="K405" s="531"/>
      <c r="L405" s="429"/>
      <c r="M405" s="530"/>
    </row>
    <row r="406" spans="2:13" customFormat="1" hidden="1" x14ac:dyDescent="0.2">
      <c r="B406" s="65"/>
      <c r="C406" s="33" t="str">
        <f>IF(F406+G406&gt;0,Input_Transaksi!C403,"")</f>
        <v/>
      </c>
      <c r="D406" s="34" t="str">
        <f>IF(F406+G406&gt;0,Input_Transaksi!D403,"")</f>
        <v/>
      </c>
      <c r="E406" s="608" t="str">
        <f>IF(F406+G406&gt;0,Input_Transaksi!F403&amp;Input_Transaksi!G403 &amp;" "&amp;Input_Transaksi!H403,"")</f>
        <v/>
      </c>
      <c r="F406" s="617">
        <f>IF(Input_Transaksi!AR403=$D$8,Input_Transaksi!AT403,0)</f>
        <v>0</v>
      </c>
      <c r="G406" s="617">
        <f>IF(Input_Transaksi!AW403=$D$8,Input_Transaksi!AY403,0)</f>
        <v>0</v>
      </c>
      <c r="H406" s="617">
        <f t="shared" si="7"/>
        <v>0</v>
      </c>
      <c r="I406" s="61"/>
      <c r="K406" s="531"/>
      <c r="L406" s="429"/>
      <c r="M406" s="530"/>
    </row>
    <row r="407" spans="2:13" customFormat="1" hidden="1" x14ac:dyDescent="0.2">
      <c r="B407" s="65"/>
      <c r="C407" s="33" t="str">
        <f>IF(F407+G407&gt;0,Input_Transaksi!C404,"")</f>
        <v/>
      </c>
      <c r="D407" s="34" t="str">
        <f>IF(F407+G407&gt;0,Input_Transaksi!D404,"")</f>
        <v/>
      </c>
      <c r="E407" s="608" t="str">
        <f>IF(F407+G407&gt;0,Input_Transaksi!F404&amp;Input_Transaksi!G404 &amp;" "&amp;Input_Transaksi!H404,"")</f>
        <v/>
      </c>
      <c r="F407" s="617">
        <f>IF(Input_Transaksi!AR404=$D$8,Input_Transaksi!AT404,0)</f>
        <v>0</v>
      </c>
      <c r="G407" s="617">
        <f>IF(Input_Transaksi!AW404=$D$8,Input_Transaksi!AY404,0)</f>
        <v>0</v>
      </c>
      <c r="H407" s="617">
        <f t="shared" si="7"/>
        <v>0</v>
      </c>
      <c r="I407" s="61"/>
      <c r="K407" s="531"/>
      <c r="L407" s="429"/>
      <c r="M407" s="530"/>
    </row>
    <row r="408" spans="2:13" customFormat="1" hidden="1" x14ac:dyDescent="0.2">
      <c r="B408" s="65"/>
      <c r="C408" s="33" t="str">
        <f>IF(F408+G408&gt;0,Input_Transaksi!C405,"")</f>
        <v/>
      </c>
      <c r="D408" s="34" t="str">
        <f>IF(F408+G408&gt;0,Input_Transaksi!D405,"")</f>
        <v/>
      </c>
      <c r="E408" s="608" t="str">
        <f>IF(F408+G408&gt;0,Input_Transaksi!F405&amp;Input_Transaksi!G405 &amp;" "&amp;Input_Transaksi!H405,"")</f>
        <v/>
      </c>
      <c r="F408" s="617">
        <f>IF(Input_Transaksi!AR405=$D$8,Input_Transaksi!AT405,0)</f>
        <v>0</v>
      </c>
      <c r="G408" s="617">
        <f>IF(Input_Transaksi!AW405=$D$8,Input_Transaksi!AY405,0)</f>
        <v>0</v>
      </c>
      <c r="H408" s="617">
        <f t="shared" si="7"/>
        <v>0</v>
      </c>
      <c r="I408" s="61"/>
      <c r="K408" s="531"/>
      <c r="L408" s="429"/>
      <c r="M408" s="530"/>
    </row>
    <row r="409" spans="2:13" customFormat="1" hidden="1" x14ac:dyDescent="0.2">
      <c r="B409" s="65"/>
      <c r="C409" s="33" t="str">
        <f>IF(F409+G409&gt;0,Input_Transaksi!C406,"")</f>
        <v/>
      </c>
      <c r="D409" s="34" t="str">
        <f>IF(F409+G409&gt;0,Input_Transaksi!D406,"")</f>
        <v/>
      </c>
      <c r="E409" s="608" t="str">
        <f>IF(F409+G409&gt;0,Input_Transaksi!F406&amp;Input_Transaksi!G406 &amp;" "&amp;Input_Transaksi!H406,"")</f>
        <v/>
      </c>
      <c r="F409" s="617">
        <f>IF(Input_Transaksi!AR406=$D$8,Input_Transaksi!AT406,0)</f>
        <v>0</v>
      </c>
      <c r="G409" s="617">
        <f>IF(Input_Transaksi!AW406=$D$8,Input_Transaksi!AY406,0)</f>
        <v>0</v>
      </c>
      <c r="H409" s="617">
        <f t="shared" si="7"/>
        <v>0</v>
      </c>
      <c r="I409" s="61"/>
      <c r="K409" s="531"/>
      <c r="L409" s="429"/>
      <c r="M409" s="530"/>
    </row>
    <row r="410" spans="2:13" customFormat="1" hidden="1" x14ac:dyDescent="0.2">
      <c r="B410" s="65"/>
      <c r="C410" s="33" t="str">
        <f>IF(F410+G410&gt;0,Input_Transaksi!C407,"")</f>
        <v/>
      </c>
      <c r="D410" s="34" t="str">
        <f>IF(F410+G410&gt;0,Input_Transaksi!D407,"")</f>
        <v/>
      </c>
      <c r="E410" s="608" t="str">
        <f>IF(F410+G410&gt;0,Input_Transaksi!F407&amp;Input_Transaksi!G407 &amp;" "&amp;Input_Transaksi!H407,"")</f>
        <v/>
      </c>
      <c r="F410" s="617">
        <f>IF(Input_Transaksi!AR407=$D$8,Input_Transaksi!AT407,0)</f>
        <v>0</v>
      </c>
      <c r="G410" s="617">
        <f>IF(Input_Transaksi!AW407=$D$8,Input_Transaksi!AY407,0)</f>
        <v>0</v>
      </c>
      <c r="H410" s="617">
        <f t="shared" si="7"/>
        <v>0</v>
      </c>
      <c r="I410" s="61"/>
      <c r="K410" s="531"/>
      <c r="L410" s="429"/>
      <c r="M410" s="530"/>
    </row>
    <row r="411" spans="2:13" customFormat="1" hidden="1" x14ac:dyDescent="0.2">
      <c r="B411" s="65"/>
      <c r="C411" s="33" t="str">
        <f>IF(F411+G411&gt;0,Input_Transaksi!C408,"")</f>
        <v/>
      </c>
      <c r="D411" s="34" t="str">
        <f>IF(F411+G411&gt;0,Input_Transaksi!D408,"")</f>
        <v/>
      </c>
      <c r="E411" s="608" t="str">
        <f>IF(F411+G411&gt;0,Input_Transaksi!F408&amp;Input_Transaksi!G408 &amp;" "&amp;Input_Transaksi!H408,"")</f>
        <v/>
      </c>
      <c r="F411" s="617">
        <f>IF(Input_Transaksi!AR408=$D$8,Input_Transaksi!AT408,0)</f>
        <v>0</v>
      </c>
      <c r="G411" s="617">
        <f>IF(Input_Transaksi!AW408=$D$8,Input_Transaksi!AY408,0)</f>
        <v>0</v>
      </c>
      <c r="H411" s="617">
        <f t="shared" si="7"/>
        <v>0</v>
      </c>
      <c r="I411" s="61"/>
      <c r="K411" s="531"/>
      <c r="L411" s="429"/>
      <c r="M411" s="530"/>
    </row>
    <row r="412" spans="2:13" customFormat="1" hidden="1" x14ac:dyDescent="0.2">
      <c r="B412" s="65"/>
      <c r="C412" s="33" t="str">
        <f>IF(F412+G412&gt;0,Input_Transaksi!C409,"")</f>
        <v/>
      </c>
      <c r="D412" s="34" t="str">
        <f>IF(F412+G412&gt;0,Input_Transaksi!D409,"")</f>
        <v/>
      </c>
      <c r="E412" s="608" t="str">
        <f>IF(F412+G412&gt;0,Input_Transaksi!F409&amp;Input_Transaksi!G409 &amp;" "&amp;Input_Transaksi!H409,"")</f>
        <v/>
      </c>
      <c r="F412" s="617">
        <f>IF(Input_Transaksi!AR409=$D$8,Input_Transaksi!AT409,0)</f>
        <v>0</v>
      </c>
      <c r="G412" s="617">
        <f>IF(Input_Transaksi!AW409=$D$8,Input_Transaksi!AY409,0)</f>
        <v>0</v>
      </c>
      <c r="H412" s="617">
        <f t="shared" si="7"/>
        <v>0</v>
      </c>
      <c r="I412" s="61"/>
      <c r="K412" s="531"/>
      <c r="L412" s="429"/>
      <c r="M412" s="530"/>
    </row>
    <row r="413" spans="2:13" customFormat="1" hidden="1" x14ac:dyDescent="0.2">
      <c r="B413" s="65"/>
      <c r="C413" s="33" t="str">
        <f>IF(F413+G413&gt;0,Input_Transaksi!C410,"")</f>
        <v/>
      </c>
      <c r="D413" s="34" t="str">
        <f>IF(F413+G413&gt;0,Input_Transaksi!D410,"")</f>
        <v/>
      </c>
      <c r="E413" s="608" t="str">
        <f>IF(F413+G413&gt;0,Input_Transaksi!F410&amp;Input_Transaksi!G410 &amp;" "&amp;Input_Transaksi!H410,"")</f>
        <v/>
      </c>
      <c r="F413" s="617">
        <f>IF(Input_Transaksi!AR410=$D$8,Input_Transaksi!AT410,0)</f>
        <v>0</v>
      </c>
      <c r="G413" s="617">
        <f>IF(Input_Transaksi!AW410=$D$8,Input_Transaksi!AY410,0)</f>
        <v>0</v>
      </c>
      <c r="H413" s="617">
        <f t="shared" si="7"/>
        <v>0</v>
      </c>
      <c r="I413" s="61"/>
      <c r="K413" s="531"/>
      <c r="L413" s="429"/>
      <c r="M413" s="530"/>
    </row>
    <row r="414" spans="2:13" customFormat="1" hidden="1" x14ac:dyDescent="0.2">
      <c r="B414" s="65"/>
      <c r="C414" s="33" t="str">
        <f>IF(F414+G414&gt;0,Input_Transaksi!C411,"")</f>
        <v/>
      </c>
      <c r="D414" s="34" t="str">
        <f>IF(F414+G414&gt;0,Input_Transaksi!D411,"")</f>
        <v/>
      </c>
      <c r="E414" s="608" t="str">
        <f>IF(F414+G414&gt;0,Input_Transaksi!F411&amp;Input_Transaksi!G411 &amp;" "&amp;Input_Transaksi!H411,"")</f>
        <v/>
      </c>
      <c r="F414" s="617">
        <f>IF(Input_Transaksi!AR411=$D$8,Input_Transaksi!AT411,0)</f>
        <v>0</v>
      </c>
      <c r="G414" s="617">
        <f>IF(Input_Transaksi!AW411=$D$8,Input_Transaksi!AY411,0)</f>
        <v>0</v>
      </c>
      <c r="H414" s="617">
        <f t="shared" si="7"/>
        <v>0</v>
      </c>
      <c r="I414" s="61"/>
      <c r="K414" s="531"/>
      <c r="L414" s="429"/>
      <c r="M414" s="530"/>
    </row>
    <row r="415" spans="2:13" customFormat="1" hidden="1" x14ac:dyDescent="0.2">
      <c r="B415" s="65"/>
      <c r="C415" s="33" t="str">
        <f>IF(F415+G415&gt;0,Input_Transaksi!C412,"")</f>
        <v/>
      </c>
      <c r="D415" s="34" t="str">
        <f>IF(F415+G415&gt;0,Input_Transaksi!D412,"")</f>
        <v/>
      </c>
      <c r="E415" s="608" t="str">
        <f>IF(F415+G415&gt;0,Input_Transaksi!F412&amp;Input_Transaksi!G412 &amp;" "&amp;Input_Transaksi!H412,"")</f>
        <v/>
      </c>
      <c r="F415" s="617">
        <f>IF(Input_Transaksi!AR412=$D$8,Input_Transaksi!AT412,0)</f>
        <v>0</v>
      </c>
      <c r="G415" s="617">
        <f>IF(Input_Transaksi!AW412=$D$8,Input_Transaksi!AY412,0)</f>
        <v>0</v>
      </c>
      <c r="H415" s="617">
        <f t="shared" si="7"/>
        <v>0</v>
      </c>
      <c r="I415" s="61"/>
      <c r="K415" s="531"/>
      <c r="L415" s="429"/>
      <c r="M415" s="530"/>
    </row>
    <row r="416" spans="2:13" customFormat="1" hidden="1" x14ac:dyDescent="0.2">
      <c r="B416" s="65"/>
      <c r="C416" s="33" t="str">
        <f>IF(F416+G416&gt;0,Input_Transaksi!C413,"")</f>
        <v/>
      </c>
      <c r="D416" s="34" t="str">
        <f>IF(F416+G416&gt;0,Input_Transaksi!D413,"")</f>
        <v/>
      </c>
      <c r="E416" s="608" t="str">
        <f>IF(F416+G416&gt;0,Input_Transaksi!F413&amp;Input_Transaksi!G413 &amp;" "&amp;Input_Transaksi!H413,"")</f>
        <v/>
      </c>
      <c r="F416" s="617">
        <f>IF(Input_Transaksi!AR413=$D$8,Input_Transaksi!AT413,0)</f>
        <v>0</v>
      </c>
      <c r="G416" s="617">
        <f>IF(Input_Transaksi!AW413=$D$8,Input_Transaksi!AY413,0)</f>
        <v>0</v>
      </c>
      <c r="H416" s="617">
        <f t="shared" si="7"/>
        <v>0</v>
      </c>
      <c r="I416" s="61"/>
      <c r="K416" s="531"/>
      <c r="L416" s="429"/>
      <c r="M416" s="530"/>
    </row>
    <row r="417" spans="2:13" customFormat="1" hidden="1" x14ac:dyDescent="0.2">
      <c r="B417" s="65"/>
      <c r="C417" s="33" t="str">
        <f>IF(F417+G417&gt;0,Input_Transaksi!C414,"")</f>
        <v/>
      </c>
      <c r="D417" s="34" t="str">
        <f>IF(F417+G417&gt;0,Input_Transaksi!D414,"")</f>
        <v/>
      </c>
      <c r="E417" s="608" t="str">
        <f>IF(F417+G417&gt;0,Input_Transaksi!F414&amp;Input_Transaksi!G414 &amp;" "&amp;Input_Transaksi!H414,"")</f>
        <v/>
      </c>
      <c r="F417" s="617">
        <f>IF(Input_Transaksi!AR414=$D$8,Input_Transaksi!AT414,0)</f>
        <v>0</v>
      </c>
      <c r="G417" s="617">
        <f>IF(Input_Transaksi!AW414=$D$8,Input_Transaksi!AY414,0)</f>
        <v>0</v>
      </c>
      <c r="H417" s="617">
        <f t="shared" si="7"/>
        <v>0</v>
      </c>
      <c r="I417" s="61"/>
      <c r="K417" s="531"/>
      <c r="L417" s="429"/>
      <c r="M417" s="530"/>
    </row>
    <row r="418" spans="2:13" customFormat="1" hidden="1" x14ac:dyDescent="0.2">
      <c r="B418" s="65"/>
      <c r="C418" s="33" t="str">
        <f>IF(F418+G418&gt;0,Input_Transaksi!C415,"")</f>
        <v/>
      </c>
      <c r="D418" s="34" t="str">
        <f>IF(F418+G418&gt;0,Input_Transaksi!D415,"")</f>
        <v/>
      </c>
      <c r="E418" s="608" t="str">
        <f>IF(F418+G418&gt;0,Input_Transaksi!F415&amp;Input_Transaksi!G415 &amp;" "&amp;Input_Transaksi!H415,"")</f>
        <v/>
      </c>
      <c r="F418" s="617">
        <f>IF(Input_Transaksi!AR415=$D$8,Input_Transaksi!AT415,0)</f>
        <v>0</v>
      </c>
      <c r="G418" s="617">
        <f>IF(Input_Transaksi!AW415=$D$8,Input_Transaksi!AY415,0)</f>
        <v>0</v>
      </c>
      <c r="H418" s="617">
        <f t="shared" si="7"/>
        <v>0</v>
      </c>
      <c r="I418" s="61"/>
      <c r="K418" s="531"/>
      <c r="L418" s="429"/>
      <c r="M418" s="530"/>
    </row>
    <row r="419" spans="2:13" customFormat="1" hidden="1" x14ac:dyDescent="0.2">
      <c r="B419" s="65"/>
      <c r="C419" s="33" t="str">
        <f>IF(F419+G419&gt;0,Input_Transaksi!C416,"")</f>
        <v/>
      </c>
      <c r="D419" s="34" t="str">
        <f>IF(F419+G419&gt;0,Input_Transaksi!D416,"")</f>
        <v/>
      </c>
      <c r="E419" s="608" t="str">
        <f>IF(F419+G419&gt;0,Input_Transaksi!F416&amp;Input_Transaksi!G416 &amp;" "&amp;Input_Transaksi!H416,"")</f>
        <v/>
      </c>
      <c r="F419" s="617">
        <f>IF(Input_Transaksi!AR416=$D$8,Input_Transaksi!AT416,0)</f>
        <v>0</v>
      </c>
      <c r="G419" s="617">
        <f>IF(Input_Transaksi!AW416=$D$8,Input_Transaksi!AY416,0)</f>
        <v>0</v>
      </c>
      <c r="H419" s="617">
        <f t="shared" si="7"/>
        <v>0</v>
      </c>
      <c r="I419" s="61"/>
      <c r="K419" s="531"/>
      <c r="L419" s="429"/>
      <c r="M419" s="530"/>
    </row>
    <row r="420" spans="2:13" customFormat="1" hidden="1" x14ac:dyDescent="0.2">
      <c r="B420" s="65"/>
      <c r="C420" s="33" t="str">
        <f>IF(F420+G420&gt;0,Input_Transaksi!C417,"")</f>
        <v/>
      </c>
      <c r="D420" s="34" t="str">
        <f>IF(F420+G420&gt;0,Input_Transaksi!D417,"")</f>
        <v/>
      </c>
      <c r="E420" s="608" t="str">
        <f>IF(F420+G420&gt;0,Input_Transaksi!F417&amp;Input_Transaksi!G417 &amp;" "&amp;Input_Transaksi!H417,"")</f>
        <v/>
      </c>
      <c r="F420" s="617">
        <f>IF(Input_Transaksi!AR417=$D$8,Input_Transaksi!AT417,0)</f>
        <v>0</v>
      </c>
      <c r="G420" s="617">
        <f>IF(Input_Transaksi!AW417=$D$8,Input_Transaksi!AY417,0)</f>
        <v>0</v>
      </c>
      <c r="H420" s="617">
        <f t="shared" si="7"/>
        <v>0</v>
      </c>
      <c r="I420" s="61"/>
      <c r="K420" s="531"/>
      <c r="L420" s="429"/>
      <c r="M420" s="530"/>
    </row>
    <row r="421" spans="2:13" customFormat="1" hidden="1" x14ac:dyDescent="0.2">
      <c r="B421" s="65"/>
      <c r="C421" s="33" t="str">
        <f>IF(F421+G421&gt;0,Input_Transaksi!C418,"")</f>
        <v/>
      </c>
      <c r="D421" s="34" t="str">
        <f>IF(F421+G421&gt;0,Input_Transaksi!D418,"")</f>
        <v/>
      </c>
      <c r="E421" s="608" t="str">
        <f>IF(F421+G421&gt;0,Input_Transaksi!F418&amp;Input_Transaksi!G418 &amp;" "&amp;Input_Transaksi!H418,"")</f>
        <v/>
      </c>
      <c r="F421" s="617">
        <f>IF(Input_Transaksi!AR418=$D$8,Input_Transaksi!AT418,0)</f>
        <v>0</v>
      </c>
      <c r="G421" s="617">
        <f>IF(Input_Transaksi!AW418=$D$8,Input_Transaksi!AY418,0)</f>
        <v>0</v>
      </c>
      <c r="H421" s="617">
        <f t="shared" si="7"/>
        <v>0</v>
      </c>
      <c r="I421" s="61"/>
      <c r="K421" s="531"/>
      <c r="L421" s="429"/>
      <c r="M421" s="530"/>
    </row>
    <row r="422" spans="2:13" customFormat="1" hidden="1" x14ac:dyDescent="0.2">
      <c r="B422" s="65"/>
      <c r="C422" s="33" t="str">
        <f>IF(F422+G422&gt;0,Input_Transaksi!C419,"")</f>
        <v/>
      </c>
      <c r="D422" s="34" t="str">
        <f>IF(F422+G422&gt;0,Input_Transaksi!D419,"")</f>
        <v/>
      </c>
      <c r="E422" s="608" t="str">
        <f>IF(F422+G422&gt;0,Input_Transaksi!F419&amp;Input_Transaksi!G419 &amp;" "&amp;Input_Transaksi!H419,"")</f>
        <v/>
      </c>
      <c r="F422" s="617">
        <f>IF(Input_Transaksi!AR419=$D$8,Input_Transaksi!AT419,0)</f>
        <v>0</v>
      </c>
      <c r="G422" s="617">
        <f>IF(Input_Transaksi!AW419=$D$8,Input_Transaksi!AY419,0)</f>
        <v>0</v>
      </c>
      <c r="H422" s="617">
        <f t="shared" si="7"/>
        <v>0</v>
      </c>
      <c r="I422" s="61"/>
      <c r="K422" s="531"/>
      <c r="L422" s="429"/>
      <c r="M422" s="530"/>
    </row>
    <row r="423" spans="2:13" customFormat="1" hidden="1" x14ac:dyDescent="0.2">
      <c r="B423" s="65"/>
      <c r="C423" s="33" t="str">
        <f>IF(F423+G423&gt;0,Input_Transaksi!C420,"")</f>
        <v/>
      </c>
      <c r="D423" s="34" t="str">
        <f>IF(F423+G423&gt;0,Input_Transaksi!D420,"")</f>
        <v/>
      </c>
      <c r="E423" s="608" t="str">
        <f>IF(F423+G423&gt;0,Input_Transaksi!F420&amp;Input_Transaksi!G420 &amp;" "&amp;Input_Transaksi!H420,"")</f>
        <v/>
      </c>
      <c r="F423" s="617">
        <f>IF(Input_Transaksi!AR420=$D$8,Input_Transaksi!AT420,0)</f>
        <v>0</v>
      </c>
      <c r="G423" s="617">
        <f>IF(Input_Transaksi!AW420=$D$8,Input_Transaksi!AY420,0)</f>
        <v>0</v>
      </c>
      <c r="H423" s="617">
        <f t="shared" si="7"/>
        <v>0</v>
      </c>
      <c r="I423" s="61"/>
      <c r="K423" s="531"/>
      <c r="L423" s="429"/>
      <c r="M423" s="530"/>
    </row>
    <row r="424" spans="2:13" customFormat="1" hidden="1" x14ac:dyDescent="0.2">
      <c r="B424" s="65"/>
      <c r="C424" s="33" t="str">
        <f>IF(F424+G424&gt;0,Input_Transaksi!C421,"")</f>
        <v/>
      </c>
      <c r="D424" s="34" t="str">
        <f>IF(F424+G424&gt;0,Input_Transaksi!D421,"")</f>
        <v/>
      </c>
      <c r="E424" s="608" t="str">
        <f>IF(F424+G424&gt;0,Input_Transaksi!F421&amp;Input_Transaksi!G421 &amp;" "&amp;Input_Transaksi!H421,"")</f>
        <v/>
      </c>
      <c r="F424" s="617">
        <f>IF(Input_Transaksi!AR421=$D$8,Input_Transaksi!AT421,0)</f>
        <v>0</v>
      </c>
      <c r="G424" s="617">
        <f>IF(Input_Transaksi!AW421=$D$8,Input_Transaksi!AY421,0)</f>
        <v>0</v>
      </c>
      <c r="H424" s="617">
        <f t="shared" si="7"/>
        <v>0</v>
      </c>
      <c r="I424" s="61"/>
      <c r="K424" s="531"/>
      <c r="L424" s="429"/>
      <c r="M424" s="530"/>
    </row>
    <row r="425" spans="2:13" customFormat="1" hidden="1" x14ac:dyDescent="0.2">
      <c r="B425" s="65"/>
      <c r="C425" s="33" t="str">
        <f>IF(F425+G425&gt;0,Input_Transaksi!C422,"")</f>
        <v/>
      </c>
      <c r="D425" s="34" t="str">
        <f>IF(F425+G425&gt;0,Input_Transaksi!D422,"")</f>
        <v/>
      </c>
      <c r="E425" s="608" t="str">
        <f>IF(F425+G425&gt;0,Input_Transaksi!F422&amp;Input_Transaksi!G422 &amp;" "&amp;Input_Transaksi!H422,"")</f>
        <v/>
      </c>
      <c r="F425" s="617">
        <f>IF(Input_Transaksi!AR422=$D$8,Input_Transaksi!AT422,0)</f>
        <v>0</v>
      </c>
      <c r="G425" s="617">
        <f>IF(Input_Transaksi!AW422=$D$8,Input_Transaksi!AY422,0)</f>
        <v>0</v>
      </c>
      <c r="H425" s="617">
        <f t="shared" si="7"/>
        <v>0</v>
      </c>
      <c r="I425" s="61"/>
      <c r="K425" s="531"/>
      <c r="L425" s="429"/>
      <c r="M425" s="530"/>
    </row>
    <row r="426" spans="2:13" customFormat="1" hidden="1" x14ac:dyDescent="0.2">
      <c r="B426" s="65"/>
      <c r="C426" s="33" t="str">
        <f>IF(F426+G426&gt;0,Input_Transaksi!C423,"")</f>
        <v/>
      </c>
      <c r="D426" s="34" t="str">
        <f>IF(F426+G426&gt;0,Input_Transaksi!D423,"")</f>
        <v/>
      </c>
      <c r="E426" s="608" t="str">
        <f>IF(F426+G426&gt;0,Input_Transaksi!F423&amp;Input_Transaksi!G423 &amp;" "&amp;Input_Transaksi!H423,"")</f>
        <v/>
      </c>
      <c r="F426" s="617">
        <f>IF(Input_Transaksi!AR423=$D$8,Input_Transaksi!AT423,0)</f>
        <v>0</v>
      </c>
      <c r="G426" s="617">
        <f>IF(Input_Transaksi!AW423=$D$8,Input_Transaksi!AY423,0)</f>
        <v>0</v>
      </c>
      <c r="H426" s="617">
        <f t="shared" si="7"/>
        <v>0</v>
      </c>
      <c r="I426" s="61"/>
      <c r="K426" s="531"/>
      <c r="L426" s="429"/>
      <c r="M426" s="530"/>
    </row>
    <row r="427" spans="2:13" customFormat="1" hidden="1" x14ac:dyDescent="0.2">
      <c r="B427" s="65"/>
      <c r="C427" s="33" t="str">
        <f>IF(F427+G427&gt;0,Input_Transaksi!C424,"")</f>
        <v/>
      </c>
      <c r="D427" s="34" t="str">
        <f>IF(F427+G427&gt;0,Input_Transaksi!D424,"")</f>
        <v/>
      </c>
      <c r="E427" s="608" t="str">
        <f>IF(F427+G427&gt;0,Input_Transaksi!F424&amp;Input_Transaksi!G424 &amp;" "&amp;Input_Transaksi!H424,"")</f>
        <v/>
      </c>
      <c r="F427" s="617">
        <f>IF(Input_Transaksi!AR424=$D$8,Input_Transaksi!AT424,0)</f>
        <v>0</v>
      </c>
      <c r="G427" s="617">
        <f>IF(Input_Transaksi!AW424=$D$8,Input_Transaksi!AY424,0)</f>
        <v>0</v>
      </c>
      <c r="H427" s="617">
        <f t="shared" si="7"/>
        <v>0</v>
      </c>
      <c r="I427" s="61"/>
      <c r="K427" s="531"/>
      <c r="L427" s="429"/>
      <c r="M427" s="530"/>
    </row>
    <row r="428" spans="2:13" customFormat="1" hidden="1" x14ac:dyDescent="0.2">
      <c r="B428" s="65"/>
      <c r="C428" s="33" t="str">
        <f>IF(F428+G428&gt;0,Input_Transaksi!C425,"")</f>
        <v/>
      </c>
      <c r="D428" s="34" t="str">
        <f>IF(F428+G428&gt;0,Input_Transaksi!D425,"")</f>
        <v/>
      </c>
      <c r="E428" s="608" t="str">
        <f>IF(F428+G428&gt;0,Input_Transaksi!F425&amp;Input_Transaksi!G425 &amp;" "&amp;Input_Transaksi!H425,"")</f>
        <v/>
      </c>
      <c r="F428" s="617">
        <f>IF(Input_Transaksi!AR425=$D$8,Input_Transaksi!AT425,0)</f>
        <v>0</v>
      </c>
      <c r="G428" s="617">
        <f>IF(Input_Transaksi!AW425=$D$8,Input_Transaksi!AY425,0)</f>
        <v>0</v>
      </c>
      <c r="H428" s="617">
        <f t="shared" si="7"/>
        <v>0</v>
      </c>
      <c r="I428" s="61"/>
      <c r="K428" s="531"/>
      <c r="L428" s="429"/>
      <c r="M428" s="530"/>
    </row>
    <row r="429" spans="2:13" customFormat="1" hidden="1" x14ac:dyDescent="0.2">
      <c r="B429" s="65"/>
      <c r="C429" s="33" t="str">
        <f>IF(F429+G429&gt;0,Input_Transaksi!C426,"")</f>
        <v/>
      </c>
      <c r="D429" s="34" t="str">
        <f>IF(F429+G429&gt;0,Input_Transaksi!D426,"")</f>
        <v/>
      </c>
      <c r="E429" s="608" t="str">
        <f>IF(F429+G429&gt;0,Input_Transaksi!F426&amp;Input_Transaksi!G426 &amp;" "&amp;Input_Transaksi!H426,"")</f>
        <v/>
      </c>
      <c r="F429" s="617">
        <f>IF(Input_Transaksi!AR426=$D$8,Input_Transaksi!AT426,0)</f>
        <v>0</v>
      </c>
      <c r="G429" s="617">
        <f>IF(Input_Transaksi!AW426=$D$8,Input_Transaksi!AY426,0)</f>
        <v>0</v>
      </c>
      <c r="H429" s="617">
        <f t="shared" si="7"/>
        <v>0</v>
      </c>
      <c r="I429" s="61"/>
      <c r="K429" s="531"/>
      <c r="L429" s="429"/>
      <c r="M429" s="530"/>
    </row>
    <row r="430" spans="2:13" customFormat="1" hidden="1" x14ac:dyDescent="0.2">
      <c r="B430" s="65"/>
      <c r="C430" s="33" t="str">
        <f>IF(F430+G430&gt;0,Input_Transaksi!C427,"")</f>
        <v/>
      </c>
      <c r="D430" s="34" t="str">
        <f>IF(F430+G430&gt;0,Input_Transaksi!D427,"")</f>
        <v/>
      </c>
      <c r="E430" s="608" t="str">
        <f>IF(F430+G430&gt;0,Input_Transaksi!F427&amp;Input_Transaksi!G427 &amp;" "&amp;Input_Transaksi!H427,"")</f>
        <v/>
      </c>
      <c r="F430" s="617">
        <f>IF(Input_Transaksi!AR427=$D$8,Input_Transaksi!AT427,0)</f>
        <v>0</v>
      </c>
      <c r="G430" s="617">
        <f>IF(Input_Transaksi!AW427=$D$8,Input_Transaksi!AY427,0)</f>
        <v>0</v>
      </c>
      <c r="H430" s="617">
        <f t="shared" si="7"/>
        <v>0</v>
      </c>
      <c r="I430" s="61"/>
      <c r="K430" s="531"/>
      <c r="L430" s="429"/>
      <c r="M430" s="530"/>
    </row>
    <row r="431" spans="2:13" customFormat="1" hidden="1" x14ac:dyDescent="0.2">
      <c r="B431" s="65"/>
      <c r="C431" s="33" t="str">
        <f>IF(F431+G431&gt;0,Input_Transaksi!C428,"")</f>
        <v/>
      </c>
      <c r="D431" s="34" t="str">
        <f>IF(F431+G431&gt;0,Input_Transaksi!D428,"")</f>
        <v/>
      </c>
      <c r="E431" s="608" t="str">
        <f>IF(F431+G431&gt;0,Input_Transaksi!F428&amp;Input_Transaksi!G428 &amp;" "&amp;Input_Transaksi!H428,"")</f>
        <v/>
      </c>
      <c r="F431" s="617">
        <f>IF(Input_Transaksi!AR428=$D$8,Input_Transaksi!AT428,0)</f>
        <v>0</v>
      </c>
      <c r="G431" s="617">
        <f>IF(Input_Transaksi!AW428=$D$8,Input_Transaksi!AY428,0)</f>
        <v>0</v>
      </c>
      <c r="H431" s="617">
        <f t="shared" si="7"/>
        <v>0</v>
      </c>
      <c r="I431" s="61"/>
      <c r="K431" s="531"/>
      <c r="L431" s="429"/>
      <c r="M431" s="530"/>
    </row>
    <row r="432" spans="2:13" customFormat="1" hidden="1" x14ac:dyDescent="0.2">
      <c r="B432" s="65"/>
      <c r="C432" s="33" t="str">
        <f>IF(F432+G432&gt;0,Input_Transaksi!C429,"")</f>
        <v/>
      </c>
      <c r="D432" s="34" t="str">
        <f>IF(F432+G432&gt;0,Input_Transaksi!D429,"")</f>
        <v/>
      </c>
      <c r="E432" s="608" t="str">
        <f>IF(F432+G432&gt;0,Input_Transaksi!F429&amp;Input_Transaksi!G429 &amp;" "&amp;Input_Transaksi!H429,"")</f>
        <v/>
      </c>
      <c r="F432" s="617">
        <f>IF(Input_Transaksi!AR429=$D$8,Input_Transaksi!AT429,0)</f>
        <v>0</v>
      </c>
      <c r="G432" s="617">
        <f>IF(Input_Transaksi!AW429=$D$8,Input_Transaksi!AY429,0)</f>
        <v>0</v>
      </c>
      <c r="H432" s="617">
        <f t="shared" si="7"/>
        <v>0</v>
      </c>
      <c r="I432" s="61"/>
      <c r="K432" s="531"/>
      <c r="L432" s="429"/>
      <c r="M432" s="530"/>
    </row>
    <row r="433" spans="2:13" customFormat="1" hidden="1" x14ac:dyDescent="0.2">
      <c r="B433" s="65"/>
      <c r="C433" s="33" t="str">
        <f>IF(F433+G433&gt;0,Input_Transaksi!C430,"")</f>
        <v/>
      </c>
      <c r="D433" s="34" t="str">
        <f>IF(F433+G433&gt;0,Input_Transaksi!D430,"")</f>
        <v/>
      </c>
      <c r="E433" s="608" t="str">
        <f>IF(F433+G433&gt;0,Input_Transaksi!F430&amp;Input_Transaksi!G430 &amp;" "&amp;Input_Transaksi!H430,"")</f>
        <v/>
      </c>
      <c r="F433" s="617">
        <f>IF(Input_Transaksi!AR430=$D$8,Input_Transaksi!AT430,0)</f>
        <v>0</v>
      </c>
      <c r="G433" s="617">
        <f>IF(Input_Transaksi!AW430=$D$8,Input_Transaksi!AY430,0)</f>
        <v>0</v>
      </c>
      <c r="H433" s="617">
        <f t="shared" si="7"/>
        <v>0</v>
      </c>
      <c r="I433" s="61"/>
      <c r="K433" s="531"/>
      <c r="L433" s="429"/>
      <c r="M433" s="530"/>
    </row>
    <row r="434" spans="2:13" customFormat="1" hidden="1" x14ac:dyDescent="0.2">
      <c r="B434" s="65"/>
      <c r="C434" s="33" t="str">
        <f>IF(F434+G434&gt;0,Input_Transaksi!C431,"")</f>
        <v/>
      </c>
      <c r="D434" s="34" t="str">
        <f>IF(F434+G434&gt;0,Input_Transaksi!D431,"")</f>
        <v/>
      </c>
      <c r="E434" s="608" t="str">
        <f>IF(F434+G434&gt;0,Input_Transaksi!F431&amp;Input_Transaksi!G431 &amp;" "&amp;Input_Transaksi!H431,"")</f>
        <v/>
      </c>
      <c r="F434" s="617">
        <f>IF(Input_Transaksi!AR431=$D$8,Input_Transaksi!AT431,0)</f>
        <v>0</v>
      </c>
      <c r="G434" s="617">
        <f>IF(Input_Transaksi!AW431=$D$8,Input_Transaksi!AY431,0)</f>
        <v>0</v>
      </c>
      <c r="H434" s="617">
        <f t="shared" si="7"/>
        <v>0</v>
      </c>
      <c r="I434" s="61"/>
      <c r="K434" s="531"/>
      <c r="L434" s="429"/>
      <c r="M434" s="530"/>
    </row>
    <row r="435" spans="2:13" customFormat="1" hidden="1" x14ac:dyDescent="0.2">
      <c r="B435" s="65"/>
      <c r="C435" s="33" t="str">
        <f>IF(F435+G435&gt;0,Input_Transaksi!C432,"")</f>
        <v/>
      </c>
      <c r="D435" s="34" t="str">
        <f>IF(F435+G435&gt;0,Input_Transaksi!D432,"")</f>
        <v/>
      </c>
      <c r="E435" s="608" t="str">
        <f>IF(F435+G435&gt;0,Input_Transaksi!F432&amp;Input_Transaksi!G432 &amp;" "&amp;Input_Transaksi!H432,"")</f>
        <v/>
      </c>
      <c r="F435" s="617">
        <f>IF(Input_Transaksi!AR432=$D$8,Input_Transaksi!AT432,0)</f>
        <v>0</v>
      </c>
      <c r="G435" s="617">
        <f>IF(Input_Transaksi!AW432=$D$8,Input_Transaksi!AY432,0)</f>
        <v>0</v>
      </c>
      <c r="H435" s="617">
        <f t="shared" si="7"/>
        <v>0</v>
      </c>
      <c r="I435" s="61"/>
      <c r="K435" s="531"/>
      <c r="L435" s="429"/>
      <c r="M435" s="530"/>
    </row>
    <row r="436" spans="2:13" customFormat="1" hidden="1" x14ac:dyDescent="0.2">
      <c r="B436" s="65"/>
      <c r="C436" s="33" t="str">
        <f>IF(F436+G436&gt;0,Input_Transaksi!C433,"")</f>
        <v/>
      </c>
      <c r="D436" s="34" t="str">
        <f>IF(F436+G436&gt;0,Input_Transaksi!D433,"")</f>
        <v/>
      </c>
      <c r="E436" s="608" t="str">
        <f>IF(F436+G436&gt;0,Input_Transaksi!F433&amp;Input_Transaksi!G433 &amp;" "&amp;Input_Transaksi!H433,"")</f>
        <v/>
      </c>
      <c r="F436" s="617">
        <f>IF(Input_Transaksi!AR433=$D$8,Input_Transaksi!AT433,0)</f>
        <v>0</v>
      </c>
      <c r="G436" s="617">
        <f>IF(Input_Transaksi!AW433=$D$8,Input_Transaksi!AY433,0)</f>
        <v>0</v>
      </c>
      <c r="H436" s="617">
        <f t="shared" si="7"/>
        <v>0</v>
      </c>
      <c r="I436" s="61"/>
      <c r="K436" s="531"/>
      <c r="L436" s="429"/>
      <c r="M436" s="530"/>
    </row>
    <row r="437" spans="2:13" customFormat="1" hidden="1" x14ac:dyDescent="0.2">
      <c r="B437" s="65"/>
      <c r="C437" s="33" t="str">
        <f>IF(F437+G437&gt;0,Input_Transaksi!C434,"")</f>
        <v/>
      </c>
      <c r="D437" s="34" t="str">
        <f>IF(F437+G437&gt;0,Input_Transaksi!D434,"")</f>
        <v/>
      </c>
      <c r="E437" s="608" t="str">
        <f>IF(F437+G437&gt;0,Input_Transaksi!F434&amp;Input_Transaksi!G434 &amp;" "&amp;Input_Transaksi!H434,"")</f>
        <v/>
      </c>
      <c r="F437" s="617">
        <f>IF(Input_Transaksi!AR434=$D$8,Input_Transaksi!AT434,0)</f>
        <v>0</v>
      </c>
      <c r="G437" s="617">
        <f>IF(Input_Transaksi!AW434=$D$8,Input_Transaksi!AY434,0)</f>
        <v>0</v>
      </c>
      <c r="H437" s="617">
        <f t="shared" si="7"/>
        <v>0</v>
      </c>
      <c r="I437" s="61"/>
      <c r="K437" s="531"/>
      <c r="L437" s="429"/>
      <c r="M437" s="530"/>
    </row>
    <row r="438" spans="2:13" customFormat="1" hidden="1" x14ac:dyDescent="0.2">
      <c r="B438" s="65"/>
      <c r="C438" s="33" t="str">
        <f>IF(F438+G438&gt;0,Input_Transaksi!C435,"")</f>
        <v/>
      </c>
      <c r="D438" s="34" t="str">
        <f>IF(F438+G438&gt;0,Input_Transaksi!D435,"")</f>
        <v/>
      </c>
      <c r="E438" s="608" t="str">
        <f>IF(F438+G438&gt;0,Input_Transaksi!F435&amp;Input_Transaksi!G435 &amp;" "&amp;Input_Transaksi!H435,"")</f>
        <v/>
      </c>
      <c r="F438" s="617">
        <f>IF(Input_Transaksi!AR435=$D$8,Input_Transaksi!AT435,0)</f>
        <v>0</v>
      </c>
      <c r="G438" s="617">
        <f>IF(Input_Transaksi!AW435=$D$8,Input_Transaksi!AY435,0)</f>
        <v>0</v>
      </c>
      <c r="H438" s="617">
        <f t="shared" si="7"/>
        <v>0</v>
      </c>
      <c r="I438" s="61"/>
      <c r="K438" s="531"/>
      <c r="L438" s="429"/>
      <c r="M438" s="530"/>
    </row>
    <row r="439" spans="2:13" customFormat="1" hidden="1" x14ac:dyDescent="0.2">
      <c r="B439" s="65"/>
      <c r="C439" s="33" t="str">
        <f>IF(F439+G439&gt;0,Input_Transaksi!C436,"")</f>
        <v/>
      </c>
      <c r="D439" s="34" t="str">
        <f>IF(F439+G439&gt;0,Input_Transaksi!D436,"")</f>
        <v/>
      </c>
      <c r="E439" s="608" t="str">
        <f>IF(F439+G439&gt;0,Input_Transaksi!F436&amp;Input_Transaksi!G436 &amp;" "&amp;Input_Transaksi!H436,"")</f>
        <v/>
      </c>
      <c r="F439" s="617">
        <f>IF(Input_Transaksi!AR436=$D$8,Input_Transaksi!AT436,0)</f>
        <v>0</v>
      </c>
      <c r="G439" s="617">
        <f>IF(Input_Transaksi!AW436=$D$8,Input_Transaksi!AY436,0)</f>
        <v>0</v>
      </c>
      <c r="H439" s="617">
        <f t="shared" si="7"/>
        <v>0</v>
      </c>
      <c r="I439" s="61"/>
      <c r="K439" s="531"/>
      <c r="L439" s="429"/>
      <c r="M439" s="530"/>
    </row>
    <row r="440" spans="2:13" customFormat="1" hidden="1" x14ac:dyDescent="0.2">
      <c r="B440" s="65"/>
      <c r="C440" s="33" t="str">
        <f>IF(F440+G440&gt;0,Input_Transaksi!C437,"")</f>
        <v/>
      </c>
      <c r="D440" s="34" t="str">
        <f>IF(F440+G440&gt;0,Input_Transaksi!D437,"")</f>
        <v/>
      </c>
      <c r="E440" s="608" t="str">
        <f>IF(F440+G440&gt;0,Input_Transaksi!F437&amp;Input_Transaksi!G437 &amp;" "&amp;Input_Transaksi!H437,"")</f>
        <v/>
      </c>
      <c r="F440" s="617">
        <f>IF(Input_Transaksi!AR437=$D$8,Input_Transaksi!AT437,0)</f>
        <v>0</v>
      </c>
      <c r="G440" s="617">
        <f>IF(Input_Transaksi!AW437=$D$8,Input_Transaksi!AY437,0)</f>
        <v>0</v>
      </c>
      <c r="H440" s="617">
        <f t="shared" si="7"/>
        <v>0</v>
      </c>
      <c r="I440" s="61"/>
      <c r="K440" s="531"/>
      <c r="L440" s="429"/>
      <c r="M440" s="530"/>
    </row>
    <row r="441" spans="2:13" customFormat="1" hidden="1" x14ac:dyDescent="0.2">
      <c r="B441" s="65"/>
      <c r="C441" s="33" t="str">
        <f>IF(F441+G441&gt;0,Input_Transaksi!C438,"")</f>
        <v/>
      </c>
      <c r="D441" s="34" t="str">
        <f>IF(F441+G441&gt;0,Input_Transaksi!D438,"")</f>
        <v/>
      </c>
      <c r="E441" s="608" t="str">
        <f>IF(F441+G441&gt;0,Input_Transaksi!F438&amp;Input_Transaksi!G438 &amp;" "&amp;Input_Transaksi!H438,"")</f>
        <v/>
      </c>
      <c r="F441" s="617">
        <f>IF(Input_Transaksi!AR438=$D$8,Input_Transaksi!AT438,0)</f>
        <v>0</v>
      </c>
      <c r="G441" s="617">
        <f>IF(Input_Transaksi!AW438=$D$8,Input_Transaksi!AY438,0)</f>
        <v>0</v>
      </c>
      <c r="H441" s="617">
        <f t="shared" si="7"/>
        <v>0</v>
      </c>
      <c r="I441" s="61"/>
      <c r="K441" s="531"/>
      <c r="L441" s="429"/>
      <c r="M441" s="530"/>
    </row>
    <row r="442" spans="2:13" customFormat="1" hidden="1" x14ac:dyDescent="0.2">
      <c r="B442" s="65"/>
      <c r="C442" s="33" t="str">
        <f>IF(F442+G442&gt;0,Input_Transaksi!C439,"")</f>
        <v/>
      </c>
      <c r="D442" s="34" t="str">
        <f>IF(F442+G442&gt;0,Input_Transaksi!D439,"")</f>
        <v/>
      </c>
      <c r="E442" s="608" t="str">
        <f>IF(F442+G442&gt;0,Input_Transaksi!F439&amp;Input_Transaksi!G439 &amp;" "&amp;Input_Transaksi!H439,"")</f>
        <v/>
      </c>
      <c r="F442" s="617">
        <f>IF(Input_Transaksi!AR439=$D$8,Input_Transaksi!AT439,0)</f>
        <v>0</v>
      </c>
      <c r="G442" s="617">
        <f>IF(Input_Transaksi!AW439=$D$8,Input_Transaksi!AY439,0)</f>
        <v>0</v>
      </c>
      <c r="H442" s="617">
        <f t="shared" si="7"/>
        <v>0</v>
      </c>
      <c r="I442" s="61"/>
      <c r="K442" s="531"/>
      <c r="L442" s="429"/>
      <c r="M442" s="530"/>
    </row>
    <row r="443" spans="2:13" customFormat="1" hidden="1" x14ac:dyDescent="0.2">
      <c r="B443" s="65"/>
      <c r="C443" s="33" t="str">
        <f>IF(F443+G443&gt;0,Input_Transaksi!C440,"")</f>
        <v/>
      </c>
      <c r="D443" s="34" t="str">
        <f>IF(F443+G443&gt;0,Input_Transaksi!D440,"")</f>
        <v/>
      </c>
      <c r="E443" s="608" t="str">
        <f>IF(F443+G443&gt;0,Input_Transaksi!F440&amp;Input_Transaksi!G440 &amp;" "&amp;Input_Transaksi!H440,"")</f>
        <v/>
      </c>
      <c r="F443" s="617">
        <f>IF(Input_Transaksi!AR440=$D$8,Input_Transaksi!AT440,0)</f>
        <v>0</v>
      </c>
      <c r="G443" s="617">
        <f>IF(Input_Transaksi!AW440=$D$8,Input_Transaksi!AY440,0)</f>
        <v>0</v>
      </c>
      <c r="H443" s="617">
        <f t="shared" si="7"/>
        <v>0</v>
      </c>
      <c r="I443" s="61"/>
      <c r="K443" s="531"/>
      <c r="L443" s="429"/>
      <c r="M443" s="530"/>
    </row>
    <row r="444" spans="2:13" customFormat="1" hidden="1" x14ac:dyDescent="0.2">
      <c r="B444" s="65"/>
      <c r="C444" s="33" t="str">
        <f>IF(F444+G444&gt;0,Input_Transaksi!C441,"")</f>
        <v/>
      </c>
      <c r="D444" s="34" t="str">
        <f>IF(F444+G444&gt;0,Input_Transaksi!D441,"")</f>
        <v/>
      </c>
      <c r="E444" s="608" t="str">
        <f>IF(F444+G444&gt;0,Input_Transaksi!F441&amp;Input_Transaksi!G441 &amp;" "&amp;Input_Transaksi!H441,"")</f>
        <v/>
      </c>
      <c r="F444" s="617">
        <f>IF(Input_Transaksi!AR441=$D$8,Input_Transaksi!AT441,0)</f>
        <v>0</v>
      </c>
      <c r="G444" s="617">
        <f>IF(Input_Transaksi!AW441=$D$8,Input_Transaksi!AY441,0)</f>
        <v>0</v>
      </c>
      <c r="H444" s="617">
        <f t="shared" si="7"/>
        <v>0</v>
      </c>
      <c r="I444" s="61"/>
      <c r="K444" s="531"/>
      <c r="L444" s="429"/>
      <c r="M444" s="530"/>
    </row>
    <row r="445" spans="2:13" customFormat="1" hidden="1" x14ac:dyDescent="0.2">
      <c r="B445" s="65"/>
      <c r="C445" s="33" t="str">
        <f>IF(F445+G445&gt;0,Input_Transaksi!C442,"")</f>
        <v/>
      </c>
      <c r="D445" s="34" t="str">
        <f>IF(F445+G445&gt;0,Input_Transaksi!D442,"")</f>
        <v/>
      </c>
      <c r="E445" s="608" t="str">
        <f>IF(F445+G445&gt;0,Input_Transaksi!F442&amp;Input_Transaksi!G442 &amp;" "&amp;Input_Transaksi!H442,"")</f>
        <v/>
      </c>
      <c r="F445" s="617">
        <f>IF(Input_Transaksi!AR442=$D$8,Input_Transaksi!AT442,0)</f>
        <v>0</v>
      </c>
      <c r="G445" s="617">
        <f>IF(Input_Transaksi!AW442=$D$8,Input_Transaksi!AY442,0)</f>
        <v>0</v>
      </c>
      <c r="H445" s="617">
        <f t="shared" si="7"/>
        <v>0</v>
      </c>
      <c r="I445" s="61"/>
      <c r="K445" s="531"/>
      <c r="L445" s="429"/>
      <c r="M445" s="530"/>
    </row>
    <row r="446" spans="2:13" customFormat="1" hidden="1" x14ac:dyDescent="0.2">
      <c r="B446" s="65"/>
      <c r="C446" s="33" t="str">
        <f>IF(F446+G446&gt;0,Input_Transaksi!C443,"")</f>
        <v/>
      </c>
      <c r="D446" s="34" t="str">
        <f>IF(F446+G446&gt;0,Input_Transaksi!D443,"")</f>
        <v/>
      </c>
      <c r="E446" s="608" t="str">
        <f>IF(F446+G446&gt;0,Input_Transaksi!F443&amp;Input_Transaksi!G443 &amp;" "&amp;Input_Transaksi!H443,"")</f>
        <v/>
      </c>
      <c r="F446" s="617">
        <f>IF(Input_Transaksi!AR443=$D$8,Input_Transaksi!AT443,0)</f>
        <v>0</v>
      </c>
      <c r="G446" s="617">
        <f>IF(Input_Transaksi!AW443=$D$8,Input_Transaksi!AY443,0)</f>
        <v>0</v>
      </c>
      <c r="H446" s="617">
        <f t="shared" si="7"/>
        <v>0</v>
      </c>
      <c r="I446" s="61"/>
      <c r="K446" s="531"/>
      <c r="L446" s="429"/>
      <c r="M446" s="530"/>
    </row>
    <row r="447" spans="2:13" customFormat="1" hidden="1" x14ac:dyDescent="0.2">
      <c r="B447" s="65"/>
      <c r="C447" s="33" t="str">
        <f>IF(F447+G447&gt;0,Input_Transaksi!C444,"")</f>
        <v/>
      </c>
      <c r="D447" s="34" t="str">
        <f>IF(F447+G447&gt;0,Input_Transaksi!D444,"")</f>
        <v/>
      </c>
      <c r="E447" s="608" t="str">
        <f>IF(F447+G447&gt;0,Input_Transaksi!F444&amp;Input_Transaksi!G444 &amp;" "&amp;Input_Transaksi!H444,"")</f>
        <v/>
      </c>
      <c r="F447" s="617">
        <f>IF(Input_Transaksi!AR444=$D$8,Input_Transaksi!AT444,0)</f>
        <v>0</v>
      </c>
      <c r="G447" s="617">
        <f>IF(Input_Transaksi!AW444=$D$8,Input_Transaksi!AY444,0)</f>
        <v>0</v>
      </c>
      <c r="H447" s="617">
        <f t="shared" si="7"/>
        <v>0</v>
      </c>
      <c r="I447" s="61"/>
      <c r="K447" s="531"/>
      <c r="L447" s="429"/>
      <c r="M447" s="530"/>
    </row>
    <row r="448" spans="2:13" customFormat="1" hidden="1" x14ac:dyDescent="0.2">
      <c r="B448" s="65"/>
      <c r="C448" s="33" t="str">
        <f>IF(F448+G448&gt;0,Input_Transaksi!C445,"")</f>
        <v/>
      </c>
      <c r="D448" s="34" t="str">
        <f>IF(F448+G448&gt;0,Input_Transaksi!D445,"")</f>
        <v/>
      </c>
      <c r="E448" s="608" t="str">
        <f>IF(F448+G448&gt;0,Input_Transaksi!F445&amp;Input_Transaksi!G445 &amp;" "&amp;Input_Transaksi!H445,"")</f>
        <v/>
      </c>
      <c r="F448" s="617">
        <f>IF(Input_Transaksi!AR445=$D$8,Input_Transaksi!AT445,0)</f>
        <v>0</v>
      </c>
      <c r="G448" s="617">
        <f>IF(Input_Transaksi!AW445=$D$8,Input_Transaksi!AY445,0)</f>
        <v>0</v>
      </c>
      <c r="H448" s="617">
        <f t="shared" si="7"/>
        <v>0</v>
      </c>
      <c r="I448" s="61"/>
      <c r="K448" s="531"/>
      <c r="L448" s="429"/>
      <c r="M448" s="530"/>
    </row>
    <row r="449" spans="2:13" customFormat="1" hidden="1" x14ac:dyDescent="0.2">
      <c r="B449" s="65"/>
      <c r="C449" s="33" t="str">
        <f>IF(F449+G449&gt;0,Input_Transaksi!C446,"")</f>
        <v/>
      </c>
      <c r="D449" s="34" t="str">
        <f>IF(F449+G449&gt;0,Input_Transaksi!D446,"")</f>
        <v/>
      </c>
      <c r="E449" s="608" t="str">
        <f>IF(F449+G449&gt;0,Input_Transaksi!F446&amp;Input_Transaksi!G446 &amp;" "&amp;Input_Transaksi!H446,"")</f>
        <v/>
      </c>
      <c r="F449" s="617">
        <f>IF(Input_Transaksi!AR446=$D$8,Input_Transaksi!AT446,0)</f>
        <v>0</v>
      </c>
      <c r="G449" s="617">
        <f>IF(Input_Transaksi!AW446=$D$8,Input_Transaksi!AY446,0)</f>
        <v>0</v>
      </c>
      <c r="H449" s="617">
        <f t="shared" si="7"/>
        <v>0</v>
      </c>
      <c r="I449" s="61"/>
      <c r="K449" s="531"/>
      <c r="L449" s="429"/>
      <c r="M449" s="530"/>
    </row>
    <row r="450" spans="2:13" customFormat="1" hidden="1" x14ac:dyDescent="0.2">
      <c r="B450" s="65"/>
      <c r="C450" s="33" t="str">
        <f>IF(F450+G450&gt;0,Input_Transaksi!C447,"")</f>
        <v/>
      </c>
      <c r="D450" s="34" t="str">
        <f>IF(F450+G450&gt;0,Input_Transaksi!D447,"")</f>
        <v/>
      </c>
      <c r="E450" s="608" t="str">
        <f>IF(F450+G450&gt;0,Input_Transaksi!F447&amp;Input_Transaksi!G447 &amp;" "&amp;Input_Transaksi!H447,"")</f>
        <v/>
      </c>
      <c r="F450" s="617">
        <f>IF(Input_Transaksi!AR447=$D$8,Input_Transaksi!AT447,0)</f>
        <v>0</v>
      </c>
      <c r="G450" s="617">
        <f>IF(Input_Transaksi!AW447=$D$8,Input_Transaksi!AY447,0)</f>
        <v>0</v>
      </c>
      <c r="H450" s="617">
        <f t="shared" si="7"/>
        <v>0</v>
      </c>
      <c r="I450" s="61"/>
      <c r="K450" s="531"/>
      <c r="L450" s="429"/>
      <c r="M450" s="530"/>
    </row>
    <row r="451" spans="2:13" customFormat="1" hidden="1" x14ac:dyDescent="0.2">
      <c r="B451" s="65"/>
      <c r="C451" s="33" t="str">
        <f>IF(F451+G451&gt;0,Input_Transaksi!C448,"")</f>
        <v/>
      </c>
      <c r="D451" s="34" t="str">
        <f>IF(F451+G451&gt;0,Input_Transaksi!D448,"")</f>
        <v/>
      </c>
      <c r="E451" s="608" t="str">
        <f>IF(F451+G451&gt;0,Input_Transaksi!F448&amp;Input_Transaksi!G448 &amp;" "&amp;Input_Transaksi!H448,"")</f>
        <v/>
      </c>
      <c r="F451" s="617">
        <f>IF(Input_Transaksi!AR448=$D$8,Input_Transaksi!AT448,0)</f>
        <v>0</v>
      </c>
      <c r="G451" s="617">
        <f>IF(Input_Transaksi!AW448=$D$8,Input_Transaksi!AY448,0)</f>
        <v>0</v>
      </c>
      <c r="H451" s="617">
        <f t="shared" si="7"/>
        <v>0</v>
      </c>
      <c r="I451" s="61"/>
      <c r="K451" s="531"/>
      <c r="L451" s="429"/>
      <c r="M451" s="530"/>
    </row>
    <row r="452" spans="2:13" customFormat="1" hidden="1" x14ac:dyDescent="0.2">
      <c r="B452" s="65"/>
      <c r="C452" s="33" t="str">
        <f>IF(F452+G452&gt;0,Input_Transaksi!C449,"")</f>
        <v/>
      </c>
      <c r="D452" s="34" t="str">
        <f>IF(F452+G452&gt;0,Input_Transaksi!D449,"")</f>
        <v/>
      </c>
      <c r="E452" s="608" t="str">
        <f>IF(F452+G452&gt;0,Input_Transaksi!F449&amp;Input_Transaksi!G449 &amp;" "&amp;Input_Transaksi!H449,"")</f>
        <v/>
      </c>
      <c r="F452" s="617">
        <f>IF(Input_Transaksi!AR449=$D$8,Input_Transaksi!AT449,0)</f>
        <v>0</v>
      </c>
      <c r="G452" s="617">
        <f>IF(Input_Transaksi!AW449=$D$8,Input_Transaksi!AY449,0)</f>
        <v>0</v>
      </c>
      <c r="H452" s="617">
        <f t="shared" si="7"/>
        <v>0</v>
      </c>
      <c r="I452" s="61"/>
      <c r="K452" s="531"/>
      <c r="L452" s="429"/>
      <c r="M452" s="530"/>
    </row>
    <row r="453" spans="2:13" customFormat="1" hidden="1" x14ac:dyDescent="0.2">
      <c r="B453" s="65"/>
      <c r="C453" s="33" t="str">
        <f>IF(F453+G453&gt;0,Input_Transaksi!C450,"")</f>
        <v/>
      </c>
      <c r="D453" s="34" t="str">
        <f>IF(F453+G453&gt;0,Input_Transaksi!D450,"")</f>
        <v/>
      </c>
      <c r="E453" s="608" t="str">
        <f>IF(F453+G453&gt;0,Input_Transaksi!F450&amp;Input_Transaksi!G450 &amp;" "&amp;Input_Transaksi!H450,"")</f>
        <v/>
      </c>
      <c r="F453" s="617">
        <f>IF(Input_Transaksi!AR450=$D$8,Input_Transaksi!AT450,0)</f>
        <v>0</v>
      </c>
      <c r="G453" s="617">
        <f>IF(Input_Transaksi!AW450=$D$8,Input_Transaksi!AY450,0)</f>
        <v>0</v>
      </c>
      <c r="H453" s="617">
        <f t="shared" si="7"/>
        <v>0</v>
      </c>
      <c r="I453" s="61"/>
      <c r="K453" s="531"/>
      <c r="L453" s="429"/>
      <c r="M453" s="530"/>
    </row>
    <row r="454" spans="2:13" customFormat="1" hidden="1" x14ac:dyDescent="0.2">
      <c r="B454" s="65"/>
      <c r="C454" s="33" t="str">
        <f>IF(F454+G454&gt;0,Input_Transaksi!C451,"")</f>
        <v/>
      </c>
      <c r="D454" s="34" t="str">
        <f>IF(F454+G454&gt;0,Input_Transaksi!D451,"")</f>
        <v/>
      </c>
      <c r="E454" s="608" t="str">
        <f>IF(F454+G454&gt;0,Input_Transaksi!F451&amp;Input_Transaksi!G451 &amp;" "&amp;Input_Transaksi!H451,"")</f>
        <v/>
      </c>
      <c r="F454" s="617">
        <f>IF(Input_Transaksi!AR451=$D$8,Input_Transaksi!AT451,0)</f>
        <v>0</v>
      </c>
      <c r="G454" s="617">
        <f>IF(Input_Transaksi!AW451=$D$8,Input_Transaksi!AY451,0)</f>
        <v>0</v>
      </c>
      <c r="H454" s="617">
        <f t="shared" si="7"/>
        <v>0</v>
      </c>
      <c r="I454" s="61"/>
      <c r="K454" s="531"/>
      <c r="L454" s="429"/>
      <c r="M454" s="530"/>
    </row>
    <row r="455" spans="2:13" customFormat="1" hidden="1" x14ac:dyDescent="0.2">
      <c r="B455" s="65"/>
      <c r="C455" s="33" t="str">
        <f>IF(F455+G455&gt;0,Input_Transaksi!C452,"")</f>
        <v/>
      </c>
      <c r="D455" s="34" t="str">
        <f>IF(F455+G455&gt;0,Input_Transaksi!D452,"")</f>
        <v/>
      </c>
      <c r="E455" s="608" t="str">
        <f>IF(F455+G455&gt;0,Input_Transaksi!F452&amp;Input_Transaksi!G452 &amp;" "&amp;Input_Transaksi!H452,"")</f>
        <v/>
      </c>
      <c r="F455" s="617">
        <f>IF(Input_Transaksi!AR452=$D$8,Input_Transaksi!AT452,0)</f>
        <v>0</v>
      </c>
      <c r="G455" s="617">
        <f>IF(Input_Transaksi!AW452=$D$8,Input_Transaksi!AY452,0)</f>
        <v>0</v>
      </c>
      <c r="H455" s="617">
        <f t="shared" si="7"/>
        <v>0</v>
      </c>
      <c r="I455" s="61"/>
      <c r="K455" s="531"/>
      <c r="L455" s="429"/>
      <c r="M455" s="530"/>
    </row>
    <row r="456" spans="2:13" customFormat="1" hidden="1" x14ac:dyDescent="0.2">
      <c r="B456" s="65"/>
      <c r="C456" s="33" t="str">
        <f>IF(F456+G456&gt;0,Input_Transaksi!C453,"")</f>
        <v/>
      </c>
      <c r="D456" s="34" t="str">
        <f>IF(F456+G456&gt;0,Input_Transaksi!D453,"")</f>
        <v/>
      </c>
      <c r="E456" s="608" t="str">
        <f>IF(F456+G456&gt;0,Input_Transaksi!F453&amp;Input_Transaksi!G453 &amp;" "&amp;Input_Transaksi!H453,"")</f>
        <v/>
      </c>
      <c r="F456" s="617">
        <f>IF(Input_Transaksi!AR453=$D$8,Input_Transaksi!AT453,0)</f>
        <v>0</v>
      </c>
      <c r="G456" s="617">
        <f>IF(Input_Transaksi!AW453=$D$8,Input_Transaksi!AY453,0)</f>
        <v>0</v>
      </c>
      <c r="H456" s="617">
        <f t="shared" si="7"/>
        <v>0</v>
      </c>
      <c r="I456" s="61"/>
      <c r="K456" s="531"/>
      <c r="L456" s="429"/>
      <c r="M456" s="530"/>
    </row>
    <row r="457" spans="2:13" customFormat="1" hidden="1" x14ac:dyDescent="0.2">
      <c r="B457" s="65"/>
      <c r="C457" s="33" t="str">
        <f>IF(F457+G457&gt;0,Input_Transaksi!C454,"")</f>
        <v/>
      </c>
      <c r="D457" s="34" t="str">
        <f>IF(F457+G457&gt;0,Input_Transaksi!D454,"")</f>
        <v/>
      </c>
      <c r="E457" s="608" t="str">
        <f>IF(F457+G457&gt;0,Input_Transaksi!F454&amp;Input_Transaksi!G454 &amp;" "&amp;Input_Transaksi!H454,"")</f>
        <v/>
      </c>
      <c r="F457" s="617">
        <f>IF(Input_Transaksi!AR454=$D$8,Input_Transaksi!AT454,0)</f>
        <v>0</v>
      </c>
      <c r="G457" s="617">
        <f>IF(Input_Transaksi!AW454=$D$8,Input_Transaksi!AY454,0)</f>
        <v>0</v>
      </c>
      <c r="H457" s="617">
        <f t="shared" si="7"/>
        <v>0</v>
      </c>
      <c r="I457" s="61"/>
      <c r="K457" s="531"/>
      <c r="L457" s="429"/>
      <c r="M457" s="530"/>
    </row>
    <row r="458" spans="2:13" customFormat="1" hidden="1" x14ac:dyDescent="0.2">
      <c r="B458" s="65"/>
      <c r="C458" s="33" t="str">
        <f>IF(F458+G458&gt;0,Input_Transaksi!C455,"")</f>
        <v/>
      </c>
      <c r="D458" s="34" t="str">
        <f>IF(F458+G458&gt;0,Input_Transaksi!D455,"")</f>
        <v/>
      </c>
      <c r="E458" s="608" t="str">
        <f>IF(F458+G458&gt;0,Input_Transaksi!F455&amp;Input_Transaksi!G455 &amp;" "&amp;Input_Transaksi!H455,"")</f>
        <v/>
      </c>
      <c r="F458" s="617">
        <f>IF(Input_Transaksi!AR455=$D$8,Input_Transaksi!AT455,0)</f>
        <v>0</v>
      </c>
      <c r="G458" s="617">
        <f>IF(Input_Transaksi!AW455=$D$8,Input_Transaksi!AY455,0)</f>
        <v>0</v>
      </c>
      <c r="H458" s="617">
        <f t="shared" si="7"/>
        <v>0</v>
      </c>
      <c r="I458" s="61"/>
      <c r="K458" s="531"/>
      <c r="L458" s="429"/>
      <c r="M458" s="530"/>
    </row>
    <row r="459" spans="2:13" customFormat="1" hidden="1" x14ac:dyDescent="0.2">
      <c r="B459" s="65"/>
      <c r="C459" s="33" t="str">
        <f>IF(F459+G459&gt;0,Input_Transaksi!C456,"")</f>
        <v/>
      </c>
      <c r="D459" s="34" t="str">
        <f>IF(F459+G459&gt;0,Input_Transaksi!D456,"")</f>
        <v/>
      </c>
      <c r="E459" s="608" t="str">
        <f>IF(F459+G459&gt;0,Input_Transaksi!F456&amp;Input_Transaksi!G456 &amp;" "&amp;Input_Transaksi!H456,"")</f>
        <v/>
      </c>
      <c r="F459" s="617">
        <f>IF(Input_Transaksi!AR456=$D$8,Input_Transaksi!AT456,0)</f>
        <v>0</v>
      </c>
      <c r="G459" s="617">
        <f>IF(Input_Transaksi!AW456=$D$8,Input_Transaksi!AY456,0)</f>
        <v>0</v>
      </c>
      <c r="H459" s="617">
        <f t="shared" si="7"/>
        <v>0</v>
      </c>
      <c r="I459" s="61"/>
      <c r="K459" s="531"/>
      <c r="L459" s="429"/>
      <c r="M459" s="530"/>
    </row>
    <row r="460" spans="2:13" customFormat="1" hidden="1" x14ac:dyDescent="0.2">
      <c r="B460" s="65"/>
      <c r="C460" s="33" t="str">
        <f>IF(F460+G460&gt;0,Input_Transaksi!C457,"")</f>
        <v/>
      </c>
      <c r="D460" s="34" t="str">
        <f>IF(F460+G460&gt;0,Input_Transaksi!D457,"")</f>
        <v/>
      </c>
      <c r="E460" s="608" t="str">
        <f>IF(F460+G460&gt;0,Input_Transaksi!F457&amp;Input_Transaksi!G457 &amp;" "&amp;Input_Transaksi!H457,"")</f>
        <v/>
      </c>
      <c r="F460" s="617">
        <f>IF(Input_Transaksi!AR457=$D$8,Input_Transaksi!AT457,0)</f>
        <v>0</v>
      </c>
      <c r="G460" s="617">
        <f>IF(Input_Transaksi!AW457=$D$8,Input_Transaksi!AY457,0)</f>
        <v>0</v>
      </c>
      <c r="H460" s="617">
        <f t="shared" si="7"/>
        <v>0</v>
      </c>
      <c r="I460" s="61"/>
      <c r="K460" s="531"/>
      <c r="L460" s="429"/>
      <c r="M460" s="530"/>
    </row>
    <row r="461" spans="2:13" customFormat="1" hidden="1" x14ac:dyDescent="0.2">
      <c r="B461" s="65"/>
      <c r="C461" s="33" t="str">
        <f>IF(F461+G461&gt;0,Input_Transaksi!C458,"")</f>
        <v/>
      </c>
      <c r="D461" s="34" t="str">
        <f>IF(F461+G461&gt;0,Input_Transaksi!D458,"")</f>
        <v/>
      </c>
      <c r="E461" s="608" t="str">
        <f>IF(F461+G461&gt;0,Input_Transaksi!F458&amp;Input_Transaksi!G458 &amp;" "&amp;Input_Transaksi!H458,"")</f>
        <v/>
      </c>
      <c r="F461" s="617">
        <f>IF(Input_Transaksi!AR458=$D$8,Input_Transaksi!AT458,0)</f>
        <v>0</v>
      </c>
      <c r="G461" s="617">
        <f>IF(Input_Transaksi!AW458=$D$8,Input_Transaksi!AY458,0)</f>
        <v>0</v>
      </c>
      <c r="H461" s="617">
        <f t="shared" si="7"/>
        <v>0</v>
      </c>
      <c r="I461" s="61"/>
      <c r="K461" s="531"/>
      <c r="L461" s="429"/>
      <c r="M461" s="530"/>
    </row>
    <row r="462" spans="2:13" customFormat="1" hidden="1" x14ac:dyDescent="0.2">
      <c r="B462" s="65"/>
      <c r="C462" s="33" t="str">
        <f>IF(F462+G462&gt;0,Input_Transaksi!C459,"")</f>
        <v/>
      </c>
      <c r="D462" s="34" t="str">
        <f>IF(F462+G462&gt;0,Input_Transaksi!D459,"")</f>
        <v/>
      </c>
      <c r="E462" s="608" t="str">
        <f>IF(F462+G462&gt;0,Input_Transaksi!F459&amp;Input_Transaksi!G459 &amp;" "&amp;Input_Transaksi!H459,"")</f>
        <v/>
      </c>
      <c r="F462" s="617">
        <f>IF(Input_Transaksi!AR459=$D$8,Input_Transaksi!AT459,0)</f>
        <v>0</v>
      </c>
      <c r="G462" s="617">
        <f>IF(Input_Transaksi!AW459=$D$8,Input_Transaksi!AY459,0)</f>
        <v>0</v>
      </c>
      <c r="H462" s="617">
        <f t="shared" si="7"/>
        <v>0</v>
      </c>
      <c r="I462" s="61"/>
      <c r="K462" s="531"/>
      <c r="L462" s="429"/>
      <c r="M462" s="530"/>
    </row>
    <row r="463" spans="2:13" customFormat="1" hidden="1" x14ac:dyDescent="0.2">
      <c r="B463" s="65"/>
      <c r="C463" s="33" t="str">
        <f>IF(F463+G463&gt;0,Input_Transaksi!C460,"")</f>
        <v/>
      </c>
      <c r="D463" s="34" t="str">
        <f>IF(F463+G463&gt;0,Input_Transaksi!D460,"")</f>
        <v/>
      </c>
      <c r="E463" s="608" t="str">
        <f>IF(F463+G463&gt;0,Input_Transaksi!F460&amp;Input_Transaksi!G460 &amp;" "&amp;Input_Transaksi!H460,"")</f>
        <v/>
      </c>
      <c r="F463" s="617">
        <f>IF(Input_Transaksi!AR460=$D$8,Input_Transaksi!AT460,0)</f>
        <v>0</v>
      </c>
      <c r="G463" s="617">
        <f>IF(Input_Transaksi!AW460=$D$8,Input_Transaksi!AY460,0)</f>
        <v>0</v>
      </c>
      <c r="H463" s="617">
        <f t="shared" ref="H463:H526" si="8">H462+F463-G463</f>
        <v>0</v>
      </c>
      <c r="I463" s="61"/>
      <c r="K463" s="531"/>
      <c r="L463" s="429"/>
      <c r="M463" s="530"/>
    </row>
    <row r="464" spans="2:13" customFormat="1" hidden="1" x14ac:dyDescent="0.2">
      <c r="B464" s="65"/>
      <c r="C464" s="33" t="str">
        <f>IF(F464+G464&gt;0,Input_Transaksi!C461,"")</f>
        <v/>
      </c>
      <c r="D464" s="34" t="str">
        <f>IF(F464+G464&gt;0,Input_Transaksi!D461,"")</f>
        <v/>
      </c>
      <c r="E464" s="608" t="str">
        <f>IF(F464+G464&gt;0,Input_Transaksi!F461&amp;Input_Transaksi!G461 &amp;" "&amp;Input_Transaksi!H461,"")</f>
        <v/>
      </c>
      <c r="F464" s="617">
        <f>IF(Input_Transaksi!AR461=$D$8,Input_Transaksi!AT461,0)</f>
        <v>0</v>
      </c>
      <c r="G464" s="617">
        <f>IF(Input_Transaksi!AW461=$D$8,Input_Transaksi!AY461,0)</f>
        <v>0</v>
      </c>
      <c r="H464" s="617">
        <f t="shared" si="8"/>
        <v>0</v>
      </c>
      <c r="I464" s="61"/>
      <c r="K464" s="531"/>
      <c r="L464" s="429"/>
      <c r="M464" s="530"/>
    </row>
    <row r="465" spans="2:13" customFormat="1" hidden="1" x14ac:dyDescent="0.2">
      <c r="B465" s="65"/>
      <c r="C465" s="33" t="str">
        <f>IF(F465+G465&gt;0,Input_Transaksi!C462,"")</f>
        <v/>
      </c>
      <c r="D465" s="34" t="str">
        <f>IF(F465+G465&gt;0,Input_Transaksi!D462,"")</f>
        <v/>
      </c>
      <c r="E465" s="608" t="str">
        <f>IF(F465+G465&gt;0,Input_Transaksi!F462&amp;Input_Transaksi!G462 &amp;" "&amp;Input_Transaksi!H462,"")</f>
        <v/>
      </c>
      <c r="F465" s="617">
        <f>IF(Input_Transaksi!AR462=$D$8,Input_Transaksi!AT462,0)</f>
        <v>0</v>
      </c>
      <c r="G465" s="617">
        <f>IF(Input_Transaksi!AW462=$D$8,Input_Transaksi!AY462,0)</f>
        <v>0</v>
      </c>
      <c r="H465" s="617">
        <f t="shared" si="8"/>
        <v>0</v>
      </c>
      <c r="I465" s="61"/>
      <c r="K465" s="531"/>
      <c r="L465" s="429"/>
      <c r="M465" s="530"/>
    </row>
    <row r="466" spans="2:13" customFormat="1" hidden="1" x14ac:dyDescent="0.2">
      <c r="B466" s="65"/>
      <c r="C466" s="33" t="str">
        <f>IF(F466+G466&gt;0,Input_Transaksi!C463,"")</f>
        <v/>
      </c>
      <c r="D466" s="34" t="str">
        <f>IF(F466+G466&gt;0,Input_Transaksi!D463,"")</f>
        <v/>
      </c>
      <c r="E466" s="608" t="str">
        <f>IF(F466+G466&gt;0,Input_Transaksi!F463&amp;Input_Transaksi!G463 &amp;" "&amp;Input_Transaksi!H463,"")</f>
        <v/>
      </c>
      <c r="F466" s="617">
        <f>IF(Input_Transaksi!AR463=$D$8,Input_Transaksi!AT463,0)</f>
        <v>0</v>
      </c>
      <c r="G466" s="617">
        <f>IF(Input_Transaksi!AW463=$D$8,Input_Transaksi!AY463,0)</f>
        <v>0</v>
      </c>
      <c r="H466" s="617">
        <f t="shared" si="8"/>
        <v>0</v>
      </c>
      <c r="I466" s="61"/>
      <c r="K466" s="531"/>
      <c r="L466" s="429"/>
      <c r="M466" s="530"/>
    </row>
    <row r="467" spans="2:13" customFormat="1" hidden="1" x14ac:dyDescent="0.2">
      <c r="B467" s="65"/>
      <c r="C467" s="33" t="str">
        <f>IF(F467+G467&gt;0,Input_Transaksi!C464,"")</f>
        <v/>
      </c>
      <c r="D467" s="34" t="str">
        <f>IF(F467+G467&gt;0,Input_Transaksi!D464,"")</f>
        <v/>
      </c>
      <c r="E467" s="608" t="str">
        <f>IF(F467+G467&gt;0,Input_Transaksi!F464&amp;Input_Transaksi!G464 &amp;" "&amp;Input_Transaksi!H464,"")</f>
        <v/>
      </c>
      <c r="F467" s="617">
        <f>IF(Input_Transaksi!AR464=$D$8,Input_Transaksi!AT464,0)</f>
        <v>0</v>
      </c>
      <c r="G467" s="617">
        <f>IF(Input_Transaksi!AW464=$D$8,Input_Transaksi!AY464,0)</f>
        <v>0</v>
      </c>
      <c r="H467" s="617">
        <f t="shared" si="8"/>
        <v>0</v>
      </c>
      <c r="I467" s="61"/>
      <c r="K467" s="531"/>
      <c r="L467" s="429"/>
      <c r="M467" s="530"/>
    </row>
    <row r="468" spans="2:13" customFormat="1" hidden="1" x14ac:dyDescent="0.2">
      <c r="B468" s="65"/>
      <c r="C468" s="33" t="str">
        <f>IF(F468+G468&gt;0,Input_Transaksi!C465,"")</f>
        <v/>
      </c>
      <c r="D468" s="34" t="str">
        <f>IF(F468+G468&gt;0,Input_Transaksi!D465,"")</f>
        <v/>
      </c>
      <c r="E468" s="608" t="str">
        <f>IF(F468+G468&gt;0,Input_Transaksi!F465&amp;Input_Transaksi!G465 &amp;" "&amp;Input_Transaksi!H465,"")</f>
        <v/>
      </c>
      <c r="F468" s="617">
        <f>IF(Input_Transaksi!AR465=$D$8,Input_Transaksi!AT465,0)</f>
        <v>0</v>
      </c>
      <c r="G468" s="617">
        <f>IF(Input_Transaksi!AW465=$D$8,Input_Transaksi!AY465,0)</f>
        <v>0</v>
      </c>
      <c r="H468" s="617">
        <f t="shared" si="8"/>
        <v>0</v>
      </c>
      <c r="I468" s="61"/>
      <c r="K468" s="531"/>
      <c r="L468" s="429"/>
      <c r="M468" s="530"/>
    </row>
    <row r="469" spans="2:13" customFormat="1" hidden="1" x14ac:dyDescent="0.2">
      <c r="B469" s="65"/>
      <c r="C469" s="33" t="str">
        <f>IF(F469+G469&gt;0,Input_Transaksi!C466,"")</f>
        <v/>
      </c>
      <c r="D469" s="34" t="str">
        <f>IF(F469+G469&gt;0,Input_Transaksi!D466,"")</f>
        <v/>
      </c>
      <c r="E469" s="608" t="str">
        <f>IF(F469+G469&gt;0,Input_Transaksi!F466&amp;Input_Transaksi!G466 &amp;" "&amp;Input_Transaksi!H466,"")</f>
        <v/>
      </c>
      <c r="F469" s="617">
        <f>IF(Input_Transaksi!AR466=$D$8,Input_Transaksi!AT466,0)</f>
        <v>0</v>
      </c>
      <c r="G469" s="617">
        <f>IF(Input_Transaksi!AW466=$D$8,Input_Transaksi!AY466,0)</f>
        <v>0</v>
      </c>
      <c r="H469" s="617">
        <f t="shared" si="8"/>
        <v>0</v>
      </c>
      <c r="I469" s="61"/>
      <c r="K469" s="531"/>
      <c r="L469" s="429"/>
      <c r="M469" s="530"/>
    </row>
    <row r="470" spans="2:13" customFormat="1" hidden="1" x14ac:dyDescent="0.2">
      <c r="B470" s="65"/>
      <c r="C470" s="33" t="str">
        <f>IF(F470+G470&gt;0,Input_Transaksi!C467,"")</f>
        <v/>
      </c>
      <c r="D470" s="34" t="str">
        <f>IF(F470+G470&gt;0,Input_Transaksi!D467,"")</f>
        <v/>
      </c>
      <c r="E470" s="608" t="str">
        <f>IF(F470+G470&gt;0,Input_Transaksi!F467&amp;Input_Transaksi!G467 &amp;" "&amp;Input_Transaksi!H467,"")</f>
        <v/>
      </c>
      <c r="F470" s="617">
        <f>IF(Input_Transaksi!AR467=$D$8,Input_Transaksi!AT467,0)</f>
        <v>0</v>
      </c>
      <c r="G470" s="617">
        <f>IF(Input_Transaksi!AW467=$D$8,Input_Transaksi!AY467,0)</f>
        <v>0</v>
      </c>
      <c r="H470" s="617">
        <f t="shared" si="8"/>
        <v>0</v>
      </c>
      <c r="I470" s="61"/>
      <c r="K470" s="531"/>
      <c r="L470" s="429"/>
      <c r="M470" s="530"/>
    </row>
    <row r="471" spans="2:13" customFormat="1" hidden="1" x14ac:dyDescent="0.2">
      <c r="B471" s="65"/>
      <c r="C471" s="33" t="str">
        <f>IF(F471+G471&gt;0,Input_Transaksi!C468,"")</f>
        <v/>
      </c>
      <c r="D471" s="34" t="str">
        <f>IF(F471+G471&gt;0,Input_Transaksi!D468,"")</f>
        <v/>
      </c>
      <c r="E471" s="608" t="str">
        <f>IF(F471+G471&gt;0,Input_Transaksi!F468&amp;Input_Transaksi!G468 &amp;" "&amp;Input_Transaksi!H468,"")</f>
        <v/>
      </c>
      <c r="F471" s="617">
        <f>IF(Input_Transaksi!AR468=$D$8,Input_Transaksi!AT468,0)</f>
        <v>0</v>
      </c>
      <c r="G471" s="617">
        <f>IF(Input_Transaksi!AW468=$D$8,Input_Transaksi!AY468,0)</f>
        <v>0</v>
      </c>
      <c r="H471" s="617">
        <f t="shared" si="8"/>
        <v>0</v>
      </c>
      <c r="I471" s="61"/>
      <c r="K471" s="531"/>
      <c r="L471" s="429"/>
      <c r="M471" s="530"/>
    </row>
    <row r="472" spans="2:13" customFormat="1" hidden="1" x14ac:dyDescent="0.2">
      <c r="B472" s="65"/>
      <c r="C472" s="33" t="str">
        <f>IF(F472+G472&gt;0,Input_Transaksi!C469,"")</f>
        <v/>
      </c>
      <c r="D472" s="34" t="str">
        <f>IF(F472+G472&gt;0,Input_Transaksi!D469,"")</f>
        <v/>
      </c>
      <c r="E472" s="608" t="str">
        <f>IF(F472+G472&gt;0,Input_Transaksi!F469&amp;Input_Transaksi!G469 &amp;" "&amp;Input_Transaksi!H469,"")</f>
        <v/>
      </c>
      <c r="F472" s="617">
        <f>IF(Input_Transaksi!AR469=$D$8,Input_Transaksi!AT469,0)</f>
        <v>0</v>
      </c>
      <c r="G472" s="617">
        <f>IF(Input_Transaksi!AW469=$D$8,Input_Transaksi!AY469,0)</f>
        <v>0</v>
      </c>
      <c r="H472" s="617">
        <f t="shared" si="8"/>
        <v>0</v>
      </c>
      <c r="I472" s="61"/>
      <c r="K472" s="531"/>
      <c r="L472" s="429"/>
      <c r="M472" s="530"/>
    </row>
    <row r="473" spans="2:13" customFormat="1" hidden="1" x14ac:dyDescent="0.2">
      <c r="B473" s="65"/>
      <c r="C473" s="33" t="str">
        <f>IF(F473+G473&gt;0,Input_Transaksi!C470,"")</f>
        <v/>
      </c>
      <c r="D473" s="34" t="str">
        <f>IF(F473+G473&gt;0,Input_Transaksi!D470,"")</f>
        <v/>
      </c>
      <c r="E473" s="608" t="str">
        <f>IF(F473+G473&gt;0,Input_Transaksi!F470&amp;Input_Transaksi!G470 &amp;" "&amp;Input_Transaksi!H470,"")</f>
        <v/>
      </c>
      <c r="F473" s="617">
        <f>IF(Input_Transaksi!AR470=$D$8,Input_Transaksi!AT470,0)</f>
        <v>0</v>
      </c>
      <c r="G473" s="617">
        <f>IF(Input_Transaksi!AW470=$D$8,Input_Transaksi!AY470,0)</f>
        <v>0</v>
      </c>
      <c r="H473" s="617">
        <f t="shared" si="8"/>
        <v>0</v>
      </c>
      <c r="I473" s="61"/>
      <c r="K473" s="531"/>
      <c r="L473" s="429"/>
      <c r="M473" s="530"/>
    </row>
    <row r="474" spans="2:13" customFormat="1" hidden="1" x14ac:dyDescent="0.2">
      <c r="B474" s="65"/>
      <c r="C474" s="33" t="str">
        <f>IF(F474+G474&gt;0,Input_Transaksi!C471,"")</f>
        <v/>
      </c>
      <c r="D474" s="34" t="str">
        <f>IF(F474+G474&gt;0,Input_Transaksi!D471,"")</f>
        <v/>
      </c>
      <c r="E474" s="608" t="str">
        <f>IF(F474+G474&gt;0,Input_Transaksi!F471&amp;Input_Transaksi!G471 &amp;" "&amp;Input_Transaksi!H471,"")</f>
        <v/>
      </c>
      <c r="F474" s="617">
        <f>IF(Input_Transaksi!AR471=$D$8,Input_Transaksi!AT471,0)</f>
        <v>0</v>
      </c>
      <c r="G474" s="617">
        <f>IF(Input_Transaksi!AW471=$D$8,Input_Transaksi!AY471,0)</f>
        <v>0</v>
      </c>
      <c r="H474" s="617">
        <f t="shared" si="8"/>
        <v>0</v>
      </c>
      <c r="I474" s="61"/>
      <c r="K474" s="531"/>
      <c r="L474" s="429"/>
      <c r="M474" s="530"/>
    </row>
    <row r="475" spans="2:13" customFormat="1" hidden="1" x14ac:dyDescent="0.2">
      <c r="B475" s="65"/>
      <c r="C475" s="33" t="str">
        <f>IF(F475+G475&gt;0,Input_Transaksi!C472,"")</f>
        <v/>
      </c>
      <c r="D475" s="34" t="str">
        <f>IF(F475+G475&gt;0,Input_Transaksi!D472,"")</f>
        <v/>
      </c>
      <c r="E475" s="608" t="str">
        <f>IF(F475+G475&gt;0,Input_Transaksi!F472&amp;Input_Transaksi!G472 &amp;" "&amp;Input_Transaksi!H472,"")</f>
        <v/>
      </c>
      <c r="F475" s="617">
        <f>IF(Input_Transaksi!AR472=$D$8,Input_Transaksi!AT472,0)</f>
        <v>0</v>
      </c>
      <c r="G475" s="617">
        <f>IF(Input_Transaksi!AW472=$D$8,Input_Transaksi!AY472,0)</f>
        <v>0</v>
      </c>
      <c r="H475" s="617">
        <f t="shared" si="8"/>
        <v>0</v>
      </c>
      <c r="I475" s="61"/>
      <c r="K475" s="531"/>
      <c r="L475" s="429"/>
      <c r="M475" s="530"/>
    </row>
    <row r="476" spans="2:13" customFormat="1" hidden="1" x14ac:dyDescent="0.2">
      <c r="B476" s="65"/>
      <c r="C476" s="33" t="str">
        <f>IF(F476+G476&gt;0,Input_Transaksi!C473,"")</f>
        <v/>
      </c>
      <c r="D476" s="34" t="str">
        <f>IF(F476+G476&gt;0,Input_Transaksi!D473,"")</f>
        <v/>
      </c>
      <c r="E476" s="608" t="str">
        <f>IF(F476+G476&gt;0,Input_Transaksi!F473&amp;Input_Transaksi!G473 &amp;" "&amp;Input_Transaksi!H473,"")</f>
        <v/>
      </c>
      <c r="F476" s="617">
        <f>IF(Input_Transaksi!AR473=$D$8,Input_Transaksi!AT473,0)</f>
        <v>0</v>
      </c>
      <c r="G476" s="617">
        <f>IF(Input_Transaksi!AW473=$D$8,Input_Transaksi!AY473,0)</f>
        <v>0</v>
      </c>
      <c r="H476" s="617">
        <f t="shared" si="8"/>
        <v>0</v>
      </c>
      <c r="I476" s="61"/>
      <c r="K476" s="531"/>
      <c r="L476" s="429"/>
      <c r="M476" s="530"/>
    </row>
    <row r="477" spans="2:13" customFormat="1" hidden="1" x14ac:dyDescent="0.2">
      <c r="B477" s="65"/>
      <c r="C477" s="33" t="str">
        <f>IF(F477+G477&gt;0,Input_Transaksi!C474,"")</f>
        <v/>
      </c>
      <c r="D477" s="34" t="str">
        <f>IF(F477+G477&gt;0,Input_Transaksi!D474,"")</f>
        <v/>
      </c>
      <c r="E477" s="608" t="str">
        <f>IF(F477+G477&gt;0,Input_Transaksi!F474&amp;Input_Transaksi!G474 &amp;" "&amp;Input_Transaksi!H474,"")</f>
        <v/>
      </c>
      <c r="F477" s="617">
        <f>IF(Input_Transaksi!AR474=$D$8,Input_Transaksi!AT474,0)</f>
        <v>0</v>
      </c>
      <c r="G477" s="617">
        <f>IF(Input_Transaksi!AW474=$D$8,Input_Transaksi!AY474,0)</f>
        <v>0</v>
      </c>
      <c r="H477" s="617">
        <f t="shared" si="8"/>
        <v>0</v>
      </c>
      <c r="I477" s="61"/>
      <c r="K477" s="531"/>
      <c r="L477" s="429"/>
      <c r="M477" s="530"/>
    </row>
    <row r="478" spans="2:13" customFormat="1" hidden="1" x14ac:dyDescent="0.2">
      <c r="B478" s="65"/>
      <c r="C478" s="33" t="str">
        <f>IF(F478+G478&gt;0,Input_Transaksi!C475,"")</f>
        <v/>
      </c>
      <c r="D478" s="34" t="str">
        <f>IF(F478+G478&gt;0,Input_Transaksi!D475,"")</f>
        <v/>
      </c>
      <c r="E478" s="608" t="str">
        <f>IF(F478+G478&gt;0,Input_Transaksi!F475&amp;Input_Transaksi!G475 &amp;" "&amp;Input_Transaksi!H475,"")</f>
        <v/>
      </c>
      <c r="F478" s="617">
        <f>IF(Input_Transaksi!AR475=$D$8,Input_Transaksi!AT475,0)</f>
        <v>0</v>
      </c>
      <c r="G478" s="617">
        <f>IF(Input_Transaksi!AW475=$D$8,Input_Transaksi!AY475,0)</f>
        <v>0</v>
      </c>
      <c r="H478" s="617">
        <f t="shared" si="8"/>
        <v>0</v>
      </c>
      <c r="I478" s="61"/>
      <c r="K478" s="531"/>
      <c r="L478" s="429"/>
      <c r="M478" s="530"/>
    </row>
    <row r="479" spans="2:13" customFormat="1" hidden="1" x14ac:dyDescent="0.2">
      <c r="B479" s="65"/>
      <c r="C479" s="33" t="str">
        <f>IF(F479+G479&gt;0,Input_Transaksi!C476,"")</f>
        <v/>
      </c>
      <c r="D479" s="34" t="str">
        <f>IF(F479+G479&gt;0,Input_Transaksi!D476,"")</f>
        <v/>
      </c>
      <c r="E479" s="608" t="str">
        <f>IF(F479+G479&gt;0,Input_Transaksi!F476&amp;Input_Transaksi!G476 &amp;" "&amp;Input_Transaksi!H476,"")</f>
        <v/>
      </c>
      <c r="F479" s="617">
        <f>IF(Input_Transaksi!AR476=$D$8,Input_Transaksi!AT476,0)</f>
        <v>0</v>
      </c>
      <c r="G479" s="617">
        <f>IF(Input_Transaksi!AW476=$D$8,Input_Transaksi!AY476,0)</f>
        <v>0</v>
      </c>
      <c r="H479" s="617">
        <f t="shared" si="8"/>
        <v>0</v>
      </c>
      <c r="I479" s="61"/>
      <c r="K479" s="531"/>
      <c r="L479" s="429"/>
      <c r="M479" s="530"/>
    </row>
    <row r="480" spans="2:13" customFormat="1" hidden="1" x14ac:dyDescent="0.2">
      <c r="B480" s="65"/>
      <c r="C480" s="33" t="str">
        <f>IF(F480+G480&gt;0,Input_Transaksi!C477,"")</f>
        <v/>
      </c>
      <c r="D480" s="34" t="str">
        <f>IF(F480+G480&gt;0,Input_Transaksi!D477,"")</f>
        <v/>
      </c>
      <c r="E480" s="608" t="str">
        <f>IF(F480+G480&gt;0,Input_Transaksi!F477&amp;Input_Transaksi!G477 &amp;" "&amp;Input_Transaksi!H477,"")</f>
        <v/>
      </c>
      <c r="F480" s="617">
        <f>IF(Input_Transaksi!AR477=$D$8,Input_Transaksi!AT477,0)</f>
        <v>0</v>
      </c>
      <c r="G480" s="617">
        <f>IF(Input_Transaksi!AW477=$D$8,Input_Transaksi!AY477,0)</f>
        <v>0</v>
      </c>
      <c r="H480" s="617">
        <f t="shared" si="8"/>
        <v>0</v>
      </c>
      <c r="I480" s="61"/>
      <c r="K480" s="531"/>
      <c r="L480" s="429"/>
      <c r="M480" s="530"/>
    </row>
    <row r="481" spans="2:13" customFormat="1" hidden="1" x14ac:dyDescent="0.2">
      <c r="B481" s="65"/>
      <c r="C481" s="33" t="str">
        <f>IF(F481+G481&gt;0,Input_Transaksi!C478,"")</f>
        <v/>
      </c>
      <c r="D481" s="34" t="str">
        <f>IF(F481+G481&gt;0,Input_Transaksi!D478,"")</f>
        <v/>
      </c>
      <c r="E481" s="608" t="str">
        <f>IF(F481+G481&gt;0,Input_Transaksi!F478&amp;Input_Transaksi!G478 &amp;" "&amp;Input_Transaksi!H478,"")</f>
        <v/>
      </c>
      <c r="F481" s="617">
        <f>IF(Input_Transaksi!AR478=$D$8,Input_Transaksi!AT478,0)</f>
        <v>0</v>
      </c>
      <c r="G481" s="617">
        <f>IF(Input_Transaksi!AW478=$D$8,Input_Transaksi!AY478,0)</f>
        <v>0</v>
      </c>
      <c r="H481" s="617">
        <f t="shared" si="8"/>
        <v>0</v>
      </c>
      <c r="I481" s="61"/>
      <c r="K481" s="531"/>
      <c r="L481" s="429"/>
      <c r="M481" s="530"/>
    </row>
    <row r="482" spans="2:13" customFormat="1" hidden="1" x14ac:dyDescent="0.2">
      <c r="B482" s="65"/>
      <c r="C482" s="33" t="str">
        <f>IF(F482+G482&gt;0,Input_Transaksi!C479,"")</f>
        <v/>
      </c>
      <c r="D482" s="34" t="str">
        <f>IF(F482+G482&gt;0,Input_Transaksi!D479,"")</f>
        <v/>
      </c>
      <c r="E482" s="608" t="str">
        <f>IF(F482+G482&gt;0,Input_Transaksi!F479&amp;Input_Transaksi!G479 &amp;" "&amp;Input_Transaksi!H479,"")</f>
        <v/>
      </c>
      <c r="F482" s="617">
        <f>IF(Input_Transaksi!AR479=$D$8,Input_Transaksi!AT479,0)</f>
        <v>0</v>
      </c>
      <c r="G482" s="617">
        <f>IF(Input_Transaksi!AW479=$D$8,Input_Transaksi!AY479,0)</f>
        <v>0</v>
      </c>
      <c r="H482" s="617">
        <f t="shared" si="8"/>
        <v>0</v>
      </c>
      <c r="I482" s="61"/>
      <c r="K482" s="531"/>
      <c r="L482" s="429"/>
      <c r="M482" s="530"/>
    </row>
    <row r="483" spans="2:13" customFormat="1" hidden="1" x14ac:dyDescent="0.2">
      <c r="B483" s="65"/>
      <c r="C483" s="33" t="str">
        <f>IF(F483+G483&gt;0,Input_Transaksi!C480,"")</f>
        <v/>
      </c>
      <c r="D483" s="34" t="str">
        <f>IF(F483+G483&gt;0,Input_Transaksi!D480,"")</f>
        <v/>
      </c>
      <c r="E483" s="608" t="str">
        <f>IF(F483+G483&gt;0,Input_Transaksi!F480&amp;Input_Transaksi!G480 &amp;" "&amp;Input_Transaksi!H480,"")</f>
        <v/>
      </c>
      <c r="F483" s="617">
        <f>IF(Input_Transaksi!AR480=$D$8,Input_Transaksi!AT480,0)</f>
        <v>0</v>
      </c>
      <c r="G483" s="617">
        <f>IF(Input_Transaksi!AW480=$D$8,Input_Transaksi!AY480,0)</f>
        <v>0</v>
      </c>
      <c r="H483" s="617">
        <f t="shared" si="8"/>
        <v>0</v>
      </c>
      <c r="I483" s="61"/>
      <c r="K483" s="531"/>
      <c r="L483" s="429"/>
      <c r="M483" s="530"/>
    </row>
    <row r="484" spans="2:13" customFormat="1" hidden="1" x14ac:dyDescent="0.2">
      <c r="B484" s="65"/>
      <c r="C484" s="33" t="str">
        <f>IF(F484+G484&gt;0,Input_Transaksi!C481,"")</f>
        <v/>
      </c>
      <c r="D484" s="34" t="str">
        <f>IF(F484+G484&gt;0,Input_Transaksi!D481,"")</f>
        <v/>
      </c>
      <c r="E484" s="608" t="str">
        <f>IF(F484+G484&gt;0,Input_Transaksi!F481&amp;Input_Transaksi!G481 &amp;" "&amp;Input_Transaksi!H481,"")</f>
        <v/>
      </c>
      <c r="F484" s="617">
        <f>IF(Input_Transaksi!AR481=$D$8,Input_Transaksi!AT481,0)</f>
        <v>0</v>
      </c>
      <c r="G484" s="617">
        <f>IF(Input_Transaksi!AW481=$D$8,Input_Transaksi!AY481,0)</f>
        <v>0</v>
      </c>
      <c r="H484" s="617">
        <f t="shared" si="8"/>
        <v>0</v>
      </c>
      <c r="I484" s="61"/>
      <c r="K484" s="531"/>
      <c r="L484" s="429"/>
      <c r="M484" s="530"/>
    </row>
    <row r="485" spans="2:13" customFormat="1" hidden="1" x14ac:dyDescent="0.2">
      <c r="B485" s="65"/>
      <c r="C485" s="33" t="str">
        <f>IF(F485+G485&gt;0,Input_Transaksi!C482,"")</f>
        <v/>
      </c>
      <c r="D485" s="34" t="str">
        <f>IF(F485+G485&gt;0,Input_Transaksi!D482,"")</f>
        <v/>
      </c>
      <c r="E485" s="608" t="str">
        <f>IF(F485+G485&gt;0,Input_Transaksi!F482&amp;Input_Transaksi!G482 &amp;" "&amp;Input_Transaksi!H482,"")</f>
        <v/>
      </c>
      <c r="F485" s="617">
        <f>IF(Input_Transaksi!AR482=$D$8,Input_Transaksi!AT482,0)</f>
        <v>0</v>
      </c>
      <c r="G485" s="617">
        <f>IF(Input_Transaksi!AW482=$D$8,Input_Transaksi!AY482,0)</f>
        <v>0</v>
      </c>
      <c r="H485" s="617">
        <f t="shared" si="8"/>
        <v>0</v>
      </c>
      <c r="I485" s="61"/>
      <c r="K485" s="531"/>
      <c r="L485" s="429"/>
      <c r="M485" s="530"/>
    </row>
    <row r="486" spans="2:13" customFormat="1" hidden="1" x14ac:dyDescent="0.2">
      <c r="B486" s="65"/>
      <c r="C486" s="33" t="str">
        <f>IF(F486+G486&gt;0,Input_Transaksi!C483,"")</f>
        <v/>
      </c>
      <c r="D486" s="34" t="str">
        <f>IF(F486+G486&gt;0,Input_Transaksi!D483,"")</f>
        <v/>
      </c>
      <c r="E486" s="608" t="str">
        <f>IF(F486+G486&gt;0,Input_Transaksi!F483&amp;Input_Transaksi!G483 &amp;" "&amp;Input_Transaksi!H483,"")</f>
        <v/>
      </c>
      <c r="F486" s="617">
        <f>IF(Input_Transaksi!AR483=$D$8,Input_Transaksi!AT483,0)</f>
        <v>0</v>
      </c>
      <c r="G486" s="617">
        <f>IF(Input_Transaksi!AW483=$D$8,Input_Transaksi!AY483,0)</f>
        <v>0</v>
      </c>
      <c r="H486" s="617">
        <f t="shared" si="8"/>
        <v>0</v>
      </c>
      <c r="I486" s="61"/>
      <c r="K486" s="531"/>
      <c r="L486" s="429"/>
      <c r="M486" s="530"/>
    </row>
    <row r="487" spans="2:13" customFormat="1" hidden="1" x14ac:dyDescent="0.2">
      <c r="B487" s="65"/>
      <c r="C487" s="33" t="str">
        <f>IF(F487+G487&gt;0,Input_Transaksi!C484,"")</f>
        <v/>
      </c>
      <c r="D487" s="34" t="str">
        <f>IF(F487+G487&gt;0,Input_Transaksi!D484,"")</f>
        <v/>
      </c>
      <c r="E487" s="608" t="str">
        <f>IF(F487+G487&gt;0,Input_Transaksi!F484&amp;Input_Transaksi!G484 &amp;" "&amp;Input_Transaksi!H484,"")</f>
        <v/>
      </c>
      <c r="F487" s="617">
        <f>IF(Input_Transaksi!AR484=$D$8,Input_Transaksi!AT484,0)</f>
        <v>0</v>
      </c>
      <c r="G487" s="617">
        <f>IF(Input_Transaksi!AW484=$D$8,Input_Transaksi!AY484,0)</f>
        <v>0</v>
      </c>
      <c r="H487" s="617">
        <f t="shared" si="8"/>
        <v>0</v>
      </c>
      <c r="I487" s="61"/>
      <c r="K487" s="531"/>
      <c r="L487" s="429"/>
      <c r="M487" s="530"/>
    </row>
    <row r="488" spans="2:13" customFormat="1" hidden="1" x14ac:dyDescent="0.2">
      <c r="B488" s="65"/>
      <c r="C488" s="33" t="str">
        <f>IF(F488+G488&gt;0,Input_Transaksi!C485,"")</f>
        <v/>
      </c>
      <c r="D488" s="34" t="str">
        <f>IF(F488+G488&gt;0,Input_Transaksi!D485,"")</f>
        <v/>
      </c>
      <c r="E488" s="608" t="str">
        <f>IF(F488+G488&gt;0,Input_Transaksi!F485&amp;Input_Transaksi!G485 &amp;" "&amp;Input_Transaksi!H485,"")</f>
        <v/>
      </c>
      <c r="F488" s="617">
        <f>IF(Input_Transaksi!AR485=$D$8,Input_Transaksi!AT485,0)</f>
        <v>0</v>
      </c>
      <c r="G488" s="617">
        <f>IF(Input_Transaksi!AW485=$D$8,Input_Transaksi!AY485,0)</f>
        <v>0</v>
      </c>
      <c r="H488" s="617">
        <f t="shared" si="8"/>
        <v>0</v>
      </c>
      <c r="I488" s="61"/>
      <c r="K488" s="531"/>
      <c r="L488" s="429"/>
      <c r="M488" s="530"/>
    </row>
    <row r="489" spans="2:13" customFormat="1" hidden="1" x14ac:dyDescent="0.2">
      <c r="B489" s="65"/>
      <c r="C489" s="33" t="str">
        <f>IF(F489+G489&gt;0,Input_Transaksi!C486,"")</f>
        <v/>
      </c>
      <c r="D489" s="34" t="str">
        <f>IF(F489+G489&gt;0,Input_Transaksi!D486,"")</f>
        <v/>
      </c>
      <c r="E489" s="608" t="str">
        <f>IF(F489+G489&gt;0,Input_Transaksi!F486&amp;Input_Transaksi!G486 &amp;" "&amp;Input_Transaksi!H486,"")</f>
        <v/>
      </c>
      <c r="F489" s="617">
        <f>IF(Input_Transaksi!AR486=$D$8,Input_Transaksi!AT486,0)</f>
        <v>0</v>
      </c>
      <c r="G489" s="617">
        <f>IF(Input_Transaksi!AW486=$D$8,Input_Transaksi!AY486,0)</f>
        <v>0</v>
      </c>
      <c r="H489" s="617">
        <f t="shared" si="8"/>
        <v>0</v>
      </c>
      <c r="I489" s="61"/>
      <c r="K489" s="531"/>
      <c r="L489" s="429"/>
      <c r="M489" s="530"/>
    </row>
    <row r="490" spans="2:13" customFormat="1" hidden="1" x14ac:dyDescent="0.2">
      <c r="B490" s="65"/>
      <c r="C490" s="33" t="str">
        <f>IF(F490+G490&gt;0,Input_Transaksi!C487,"")</f>
        <v/>
      </c>
      <c r="D490" s="34" t="str">
        <f>IF(F490+G490&gt;0,Input_Transaksi!D487,"")</f>
        <v/>
      </c>
      <c r="E490" s="608" t="str">
        <f>IF(F490+G490&gt;0,Input_Transaksi!F487&amp;Input_Transaksi!G487 &amp;" "&amp;Input_Transaksi!H487,"")</f>
        <v/>
      </c>
      <c r="F490" s="617">
        <f>IF(Input_Transaksi!AR487=$D$8,Input_Transaksi!AT487,0)</f>
        <v>0</v>
      </c>
      <c r="G490" s="617">
        <f>IF(Input_Transaksi!AW487=$D$8,Input_Transaksi!AY487,0)</f>
        <v>0</v>
      </c>
      <c r="H490" s="617">
        <f t="shared" si="8"/>
        <v>0</v>
      </c>
      <c r="I490" s="61"/>
      <c r="K490" s="531"/>
      <c r="L490" s="429"/>
      <c r="M490" s="530"/>
    </row>
    <row r="491" spans="2:13" customFormat="1" hidden="1" x14ac:dyDescent="0.2">
      <c r="B491" s="65"/>
      <c r="C491" s="33" t="str">
        <f>IF(F491+G491&gt;0,Input_Transaksi!C488,"")</f>
        <v/>
      </c>
      <c r="D491" s="34" t="str">
        <f>IF(F491+G491&gt;0,Input_Transaksi!D488,"")</f>
        <v/>
      </c>
      <c r="E491" s="608" t="str">
        <f>IF(F491+G491&gt;0,Input_Transaksi!F488&amp;Input_Transaksi!G488 &amp;" "&amp;Input_Transaksi!H488,"")</f>
        <v/>
      </c>
      <c r="F491" s="617">
        <f>IF(Input_Transaksi!AR488=$D$8,Input_Transaksi!AT488,0)</f>
        <v>0</v>
      </c>
      <c r="G491" s="617">
        <f>IF(Input_Transaksi!AW488=$D$8,Input_Transaksi!AY488,0)</f>
        <v>0</v>
      </c>
      <c r="H491" s="617">
        <f t="shared" si="8"/>
        <v>0</v>
      </c>
      <c r="I491" s="61"/>
      <c r="K491" s="531"/>
      <c r="L491" s="429"/>
      <c r="M491" s="530"/>
    </row>
    <row r="492" spans="2:13" customFormat="1" hidden="1" x14ac:dyDescent="0.2">
      <c r="B492" s="65"/>
      <c r="C492" s="33" t="str">
        <f>IF(F492+G492&gt;0,Input_Transaksi!C489,"")</f>
        <v/>
      </c>
      <c r="D492" s="34" t="str">
        <f>IF(F492+G492&gt;0,Input_Transaksi!D489,"")</f>
        <v/>
      </c>
      <c r="E492" s="608" t="str">
        <f>IF(F492+G492&gt;0,Input_Transaksi!F489&amp;Input_Transaksi!G489 &amp;" "&amp;Input_Transaksi!H489,"")</f>
        <v/>
      </c>
      <c r="F492" s="617">
        <f>IF(Input_Transaksi!AR489=$D$8,Input_Transaksi!AT489,0)</f>
        <v>0</v>
      </c>
      <c r="G492" s="617">
        <f>IF(Input_Transaksi!AW489=$D$8,Input_Transaksi!AY489,0)</f>
        <v>0</v>
      </c>
      <c r="H492" s="617">
        <f t="shared" si="8"/>
        <v>0</v>
      </c>
      <c r="I492" s="61"/>
      <c r="K492" s="531"/>
      <c r="L492" s="429"/>
      <c r="M492" s="530"/>
    </row>
    <row r="493" spans="2:13" customFormat="1" hidden="1" x14ac:dyDescent="0.2">
      <c r="B493" s="65"/>
      <c r="C493" s="33" t="str">
        <f>IF(F493+G493&gt;0,Input_Transaksi!C490,"")</f>
        <v/>
      </c>
      <c r="D493" s="34" t="str">
        <f>IF(F493+G493&gt;0,Input_Transaksi!D490,"")</f>
        <v/>
      </c>
      <c r="E493" s="608" t="str">
        <f>IF(F493+G493&gt;0,Input_Transaksi!F490&amp;Input_Transaksi!G490 &amp;" "&amp;Input_Transaksi!H490,"")</f>
        <v/>
      </c>
      <c r="F493" s="617">
        <f>IF(Input_Transaksi!AR490=$D$8,Input_Transaksi!AT490,0)</f>
        <v>0</v>
      </c>
      <c r="G493" s="617">
        <f>IF(Input_Transaksi!AW490=$D$8,Input_Transaksi!AY490,0)</f>
        <v>0</v>
      </c>
      <c r="H493" s="617">
        <f t="shared" si="8"/>
        <v>0</v>
      </c>
      <c r="I493" s="61"/>
      <c r="K493" s="531"/>
      <c r="L493" s="429"/>
      <c r="M493" s="530"/>
    </row>
    <row r="494" spans="2:13" customFormat="1" hidden="1" x14ac:dyDescent="0.2">
      <c r="B494" s="65"/>
      <c r="C494" s="33" t="str">
        <f>IF(F494+G494&gt;0,Input_Transaksi!C491,"")</f>
        <v/>
      </c>
      <c r="D494" s="34" t="str">
        <f>IF(F494+G494&gt;0,Input_Transaksi!D491,"")</f>
        <v/>
      </c>
      <c r="E494" s="608" t="str">
        <f>IF(F494+G494&gt;0,Input_Transaksi!F491&amp;Input_Transaksi!G491 &amp;" "&amp;Input_Transaksi!H491,"")</f>
        <v/>
      </c>
      <c r="F494" s="617">
        <f>IF(Input_Transaksi!AR491=$D$8,Input_Transaksi!AT491,0)</f>
        <v>0</v>
      </c>
      <c r="G494" s="617">
        <f>IF(Input_Transaksi!AW491=$D$8,Input_Transaksi!AY491,0)</f>
        <v>0</v>
      </c>
      <c r="H494" s="617">
        <f t="shared" si="8"/>
        <v>0</v>
      </c>
      <c r="I494" s="61"/>
      <c r="K494" s="531"/>
      <c r="L494" s="429"/>
      <c r="M494" s="530"/>
    </row>
    <row r="495" spans="2:13" customFormat="1" hidden="1" x14ac:dyDescent="0.2">
      <c r="B495" s="65"/>
      <c r="C495" s="33" t="str">
        <f>IF(F495+G495&gt;0,Input_Transaksi!C492,"")</f>
        <v/>
      </c>
      <c r="D495" s="34" t="str">
        <f>IF(F495+G495&gt;0,Input_Transaksi!D492,"")</f>
        <v/>
      </c>
      <c r="E495" s="608" t="str">
        <f>IF(F495+G495&gt;0,Input_Transaksi!F492&amp;Input_Transaksi!G492 &amp;" "&amp;Input_Transaksi!H492,"")</f>
        <v/>
      </c>
      <c r="F495" s="617">
        <f>IF(Input_Transaksi!AR492=$D$8,Input_Transaksi!AT492,0)</f>
        <v>0</v>
      </c>
      <c r="G495" s="617">
        <f>IF(Input_Transaksi!AW492=$D$8,Input_Transaksi!AY492,0)</f>
        <v>0</v>
      </c>
      <c r="H495" s="617">
        <f t="shared" si="8"/>
        <v>0</v>
      </c>
      <c r="I495" s="61"/>
      <c r="K495" s="531"/>
      <c r="L495" s="429"/>
      <c r="M495" s="530"/>
    </row>
    <row r="496" spans="2:13" customFormat="1" hidden="1" x14ac:dyDescent="0.2">
      <c r="B496" s="65"/>
      <c r="C496" s="33" t="str">
        <f>IF(F496+G496&gt;0,Input_Transaksi!C493,"")</f>
        <v/>
      </c>
      <c r="D496" s="34" t="str">
        <f>IF(F496+G496&gt;0,Input_Transaksi!D493,"")</f>
        <v/>
      </c>
      <c r="E496" s="608" t="str">
        <f>IF(F496+G496&gt;0,Input_Transaksi!F493&amp;Input_Transaksi!G493 &amp;" "&amp;Input_Transaksi!H493,"")</f>
        <v/>
      </c>
      <c r="F496" s="617">
        <f>IF(Input_Transaksi!AR493=$D$8,Input_Transaksi!AT493,0)</f>
        <v>0</v>
      </c>
      <c r="G496" s="617">
        <f>IF(Input_Transaksi!AW493=$D$8,Input_Transaksi!AY493,0)</f>
        <v>0</v>
      </c>
      <c r="H496" s="617">
        <f t="shared" si="8"/>
        <v>0</v>
      </c>
      <c r="I496" s="61"/>
      <c r="K496" s="531"/>
      <c r="L496" s="429"/>
      <c r="M496" s="530"/>
    </row>
    <row r="497" spans="2:13" customFormat="1" hidden="1" x14ac:dyDescent="0.2">
      <c r="B497" s="65"/>
      <c r="C497" s="33" t="str">
        <f>IF(F497+G497&gt;0,Input_Transaksi!C494,"")</f>
        <v/>
      </c>
      <c r="D497" s="34" t="str">
        <f>IF(F497+G497&gt;0,Input_Transaksi!D494,"")</f>
        <v/>
      </c>
      <c r="E497" s="608" t="str">
        <f>IF(F497+G497&gt;0,Input_Transaksi!F494&amp;Input_Transaksi!G494 &amp;" "&amp;Input_Transaksi!H494,"")</f>
        <v/>
      </c>
      <c r="F497" s="617">
        <f>IF(Input_Transaksi!AR494=$D$8,Input_Transaksi!AT494,0)</f>
        <v>0</v>
      </c>
      <c r="G497" s="617">
        <f>IF(Input_Transaksi!AW494=$D$8,Input_Transaksi!AY494,0)</f>
        <v>0</v>
      </c>
      <c r="H497" s="617">
        <f t="shared" si="8"/>
        <v>0</v>
      </c>
      <c r="I497" s="61"/>
      <c r="K497" s="531"/>
      <c r="L497" s="429"/>
      <c r="M497" s="530"/>
    </row>
    <row r="498" spans="2:13" customFormat="1" hidden="1" x14ac:dyDescent="0.2">
      <c r="B498" s="65"/>
      <c r="C498" s="33" t="str">
        <f>IF(F498+G498&gt;0,Input_Transaksi!C495,"")</f>
        <v/>
      </c>
      <c r="D498" s="34" t="str">
        <f>IF(F498+G498&gt;0,Input_Transaksi!D495,"")</f>
        <v/>
      </c>
      <c r="E498" s="608" t="str">
        <f>IF(F498+G498&gt;0,Input_Transaksi!F495&amp;Input_Transaksi!G495 &amp;" "&amp;Input_Transaksi!H495,"")</f>
        <v/>
      </c>
      <c r="F498" s="617">
        <f>IF(Input_Transaksi!AR495=$D$8,Input_Transaksi!AT495,0)</f>
        <v>0</v>
      </c>
      <c r="G498" s="617">
        <f>IF(Input_Transaksi!AW495=$D$8,Input_Transaksi!AY495,0)</f>
        <v>0</v>
      </c>
      <c r="H498" s="617">
        <f t="shared" si="8"/>
        <v>0</v>
      </c>
      <c r="I498" s="61"/>
      <c r="K498" s="531"/>
      <c r="L498" s="429"/>
      <c r="M498" s="530"/>
    </row>
    <row r="499" spans="2:13" customFormat="1" hidden="1" x14ac:dyDescent="0.2">
      <c r="B499" s="65"/>
      <c r="C499" s="33" t="str">
        <f>IF(F499+G499&gt;0,Input_Transaksi!C496,"")</f>
        <v/>
      </c>
      <c r="D499" s="34" t="str">
        <f>IF(F499+G499&gt;0,Input_Transaksi!D496,"")</f>
        <v/>
      </c>
      <c r="E499" s="608" t="str">
        <f>IF(F499+G499&gt;0,Input_Transaksi!F496&amp;Input_Transaksi!G496 &amp;" "&amp;Input_Transaksi!H496,"")</f>
        <v/>
      </c>
      <c r="F499" s="617">
        <f>IF(Input_Transaksi!AR496=$D$8,Input_Transaksi!AT496,0)</f>
        <v>0</v>
      </c>
      <c r="G499" s="617">
        <f>IF(Input_Transaksi!AW496=$D$8,Input_Transaksi!AY496,0)</f>
        <v>0</v>
      </c>
      <c r="H499" s="617">
        <f t="shared" si="8"/>
        <v>0</v>
      </c>
      <c r="I499" s="61"/>
      <c r="K499" s="531"/>
      <c r="L499" s="429"/>
      <c r="M499" s="530"/>
    </row>
    <row r="500" spans="2:13" customFormat="1" hidden="1" x14ac:dyDescent="0.2">
      <c r="B500" s="65"/>
      <c r="C500" s="33" t="str">
        <f>IF(F500+G500&gt;0,Input_Transaksi!C497,"")</f>
        <v/>
      </c>
      <c r="D500" s="34" t="str">
        <f>IF(F500+G500&gt;0,Input_Transaksi!D497,"")</f>
        <v/>
      </c>
      <c r="E500" s="608" t="str">
        <f>IF(F500+G500&gt;0,Input_Transaksi!F497&amp;Input_Transaksi!G497 &amp;" "&amp;Input_Transaksi!H497,"")</f>
        <v/>
      </c>
      <c r="F500" s="617">
        <f>IF(Input_Transaksi!AR497=$D$8,Input_Transaksi!AT497,0)</f>
        <v>0</v>
      </c>
      <c r="G500" s="617">
        <f>IF(Input_Transaksi!AW497=$D$8,Input_Transaksi!AY497,0)</f>
        <v>0</v>
      </c>
      <c r="H500" s="617">
        <f t="shared" si="8"/>
        <v>0</v>
      </c>
      <c r="I500" s="61"/>
      <c r="K500" s="531"/>
      <c r="L500" s="429"/>
      <c r="M500" s="530"/>
    </row>
    <row r="501" spans="2:13" customFormat="1" hidden="1" x14ac:dyDescent="0.2">
      <c r="B501" s="65"/>
      <c r="C501" s="33" t="str">
        <f>IF(F501+G501&gt;0,Input_Transaksi!C498,"")</f>
        <v/>
      </c>
      <c r="D501" s="34" t="str">
        <f>IF(F501+G501&gt;0,Input_Transaksi!D498,"")</f>
        <v/>
      </c>
      <c r="E501" s="608" t="str">
        <f>IF(F501+G501&gt;0,Input_Transaksi!F498&amp;Input_Transaksi!G498 &amp;" "&amp;Input_Transaksi!H498,"")</f>
        <v/>
      </c>
      <c r="F501" s="617">
        <f>IF(Input_Transaksi!AR498=$D$8,Input_Transaksi!AT498,0)</f>
        <v>0</v>
      </c>
      <c r="G501" s="617">
        <f>IF(Input_Transaksi!AW498=$D$8,Input_Transaksi!AY498,0)</f>
        <v>0</v>
      </c>
      <c r="H501" s="617">
        <f t="shared" si="8"/>
        <v>0</v>
      </c>
      <c r="I501" s="61"/>
      <c r="K501" s="531"/>
      <c r="L501" s="429"/>
      <c r="M501" s="530"/>
    </row>
    <row r="502" spans="2:13" customFormat="1" hidden="1" x14ac:dyDescent="0.2">
      <c r="B502" s="65"/>
      <c r="C502" s="33" t="str">
        <f>IF(F502+G502&gt;0,Input_Transaksi!C499,"")</f>
        <v/>
      </c>
      <c r="D502" s="34" t="str">
        <f>IF(F502+G502&gt;0,Input_Transaksi!D499,"")</f>
        <v/>
      </c>
      <c r="E502" s="608" t="str">
        <f>IF(F502+G502&gt;0,Input_Transaksi!F499&amp;Input_Transaksi!G499 &amp;" "&amp;Input_Transaksi!H499,"")</f>
        <v/>
      </c>
      <c r="F502" s="617">
        <f>IF(Input_Transaksi!AR499=$D$8,Input_Transaksi!AT499,0)</f>
        <v>0</v>
      </c>
      <c r="G502" s="617">
        <f>IF(Input_Transaksi!AW499=$D$8,Input_Transaksi!AY499,0)</f>
        <v>0</v>
      </c>
      <c r="H502" s="617">
        <f t="shared" si="8"/>
        <v>0</v>
      </c>
      <c r="I502" s="61"/>
      <c r="K502" s="531"/>
      <c r="L502" s="429"/>
      <c r="M502" s="530"/>
    </row>
    <row r="503" spans="2:13" customFormat="1" hidden="1" x14ac:dyDescent="0.2">
      <c r="B503" s="65"/>
      <c r="C503" s="33" t="str">
        <f>IF(F503+G503&gt;0,Input_Transaksi!C500,"")</f>
        <v/>
      </c>
      <c r="D503" s="34" t="str">
        <f>IF(F503+G503&gt;0,Input_Transaksi!D500,"")</f>
        <v/>
      </c>
      <c r="E503" s="608" t="str">
        <f>IF(F503+G503&gt;0,Input_Transaksi!F500&amp;Input_Transaksi!G500 &amp;" "&amp;Input_Transaksi!H500,"")</f>
        <v/>
      </c>
      <c r="F503" s="617">
        <f>IF(Input_Transaksi!AR500=$D$8,Input_Transaksi!AT500,0)</f>
        <v>0</v>
      </c>
      <c r="G503" s="617">
        <f>IF(Input_Transaksi!AW500=$D$8,Input_Transaksi!AY500,0)</f>
        <v>0</v>
      </c>
      <c r="H503" s="617">
        <f t="shared" si="8"/>
        <v>0</v>
      </c>
      <c r="I503" s="61"/>
      <c r="K503" s="531"/>
      <c r="L503" s="429"/>
      <c r="M503" s="530"/>
    </row>
    <row r="504" spans="2:13" customFormat="1" hidden="1" x14ac:dyDescent="0.2">
      <c r="B504" s="65"/>
      <c r="C504" s="33" t="str">
        <f>IF(F504+G504&gt;0,Input_Transaksi!C501,"")</f>
        <v/>
      </c>
      <c r="D504" s="34" t="str">
        <f>IF(F504+G504&gt;0,Input_Transaksi!D501,"")</f>
        <v/>
      </c>
      <c r="E504" s="608" t="str">
        <f>IF(F504+G504&gt;0,Input_Transaksi!F501&amp;Input_Transaksi!G501 &amp;" "&amp;Input_Transaksi!H501,"")</f>
        <v/>
      </c>
      <c r="F504" s="617">
        <f>IF(Input_Transaksi!AR501=$D$8,Input_Transaksi!AT501,0)</f>
        <v>0</v>
      </c>
      <c r="G504" s="617">
        <f>IF(Input_Transaksi!AW501=$D$8,Input_Transaksi!AY501,0)</f>
        <v>0</v>
      </c>
      <c r="H504" s="617">
        <f t="shared" si="8"/>
        <v>0</v>
      </c>
      <c r="I504" s="61"/>
      <c r="K504" s="531"/>
      <c r="L504" s="429"/>
      <c r="M504" s="530"/>
    </row>
    <row r="505" spans="2:13" customFormat="1" hidden="1" x14ac:dyDescent="0.2">
      <c r="B505" s="65"/>
      <c r="C505" s="33" t="str">
        <f>IF(F505+G505&gt;0,Input_Transaksi!C502,"")</f>
        <v/>
      </c>
      <c r="D505" s="34" t="str">
        <f>IF(F505+G505&gt;0,Input_Transaksi!D502,"")</f>
        <v/>
      </c>
      <c r="E505" s="608" t="str">
        <f>IF(F505+G505&gt;0,Input_Transaksi!F502&amp;Input_Transaksi!G502 &amp;" "&amp;Input_Transaksi!H502,"")</f>
        <v/>
      </c>
      <c r="F505" s="617">
        <f>IF(Input_Transaksi!AR502=$D$8,Input_Transaksi!AT502,0)</f>
        <v>0</v>
      </c>
      <c r="G505" s="617">
        <f>IF(Input_Transaksi!AW502=$D$8,Input_Transaksi!AY502,0)</f>
        <v>0</v>
      </c>
      <c r="H505" s="617">
        <f t="shared" si="8"/>
        <v>0</v>
      </c>
      <c r="I505" s="61"/>
      <c r="K505" s="531"/>
      <c r="L505" s="429"/>
      <c r="M505" s="530"/>
    </row>
    <row r="506" spans="2:13" customFormat="1" hidden="1" x14ac:dyDescent="0.2">
      <c r="B506" s="65"/>
      <c r="C506" s="33" t="str">
        <f>IF(F506+G506&gt;0,Input_Transaksi!C503,"")</f>
        <v/>
      </c>
      <c r="D506" s="34" t="str">
        <f>IF(F506+G506&gt;0,Input_Transaksi!D503,"")</f>
        <v/>
      </c>
      <c r="E506" s="608" t="str">
        <f>IF(F506+G506&gt;0,Input_Transaksi!F503&amp;Input_Transaksi!G503 &amp;" "&amp;Input_Transaksi!H503,"")</f>
        <v/>
      </c>
      <c r="F506" s="617">
        <f>IF(Input_Transaksi!AR503=$D$8,Input_Transaksi!AT503,0)</f>
        <v>0</v>
      </c>
      <c r="G506" s="617">
        <f>IF(Input_Transaksi!AW503=$D$8,Input_Transaksi!AY503,0)</f>
        <v>0</v>
      </c>
      <c r="H506" s="617">
        <f t="shared" si="8"/>
        <v>0</v>
      </c>
      <c r="I506" s="61"/>
      <c r="K506" s="531"/>
      <c r="L506" s="429"/>
      <c r="M506" s="530"/>
    </row>
    <row r="507" spans="2:13" customFormat="1" hidden="1" x14ac:dyDescent="0.2">
      <c r="B507" s="65"/>
      <c r="C507" s="33" t="str">
        <f>IF(F507+G507&gt;0,Input_Transaksi!C504,"")</f>
        <v/>
      </c>
      <c r="D507" s="34" t="str">
        <f>IF(F507+G507&gt;0,Input_Transaksi!D504,"")</f>
        <v/>
      </c>
      <c r="E507" s="608" t="str">
        <f>IF(F507+G507&gt;0,Input_Transaksi!F504&amp;Input_Transaksi!G504 &amp;" "&amp;Input_Transaksi!H504,"")</f>
        <v/>
      </c>
      <c r="F507" s="617">
        <f>IF(Input_Transaksi!AR504=$D$8,Input_Transaksi!AT504,0)</f>
        <v>0</v>
      </c>
      <c r="G507" s="617">
        <f>IF(Input_Transaksi!AW504=$D$8,Input_Transaksi!AY504,0)</f>
        <v>0</v>
      </c>
      <c r="H507" s="617">
        <f t="shared" si="8"/>
        <v>0</v>
      </c>
      <c r="I507" s="61"/>
      <c r="K507" s="531"/>
      <c r="L507" s="429"/>
      <c r="M507" s="530"/>
    </row>
    <row r="508" spans="2:13" customFormat="1" hidden="1" x14ac:dyDescent="0.2">
      <c r="B508" s="65"/>
      <c r="C508" s="33" t="str">
        <f>IF(F508+G508&gt;0,Input_Transaksi!C505,"")</f>
        <v/>
      </c>
      <c r="D508" s="34" t="str">
        <f>IF(F508+G508&gt;0,Input_Transaksi!D505,"")</f>
        <v/>
      </c>
      <c r="E508" s="608" t="str">
        <f>IF(F508+G508&gt;0,Input_Transaksi!F505&amp;Input_Transaksi!G505 &amp;" "&amp;Input_Transaksi!H505,"")</f>
        <v/>
      </c>
      <c r="F508" s="617">
        <f>IF(Input_Transaksi!AR505=$D$8,Input_Transaksi!AT505,0)</f>
        <v>0</v>
      </c>
      <c r="G508" s="617">
        <f>IF(Input_Transaksi!AW505=$D$8,Input_Transaksi!AY505,0)</f>
        <v>0</v>
      </c>
      <c r="H508" s="617">
        <f t="shared" si="8"/>
        <v>0</v>
      </c>
      <c r="I508" s="61"/>
      <c r="K508" s="531"/>
      <c r="L508" s="429"/>
      <c r="M508" s="530"/>
    </row>
    <row r="509" spans="2:13" customFormat="1" hidden="1" x14ac:dyDescent="0.2">
      <c r="B509" s="65"/>
      <c r="C509" s="33" t="str">
        <f>IF(F509+G509&gt;0,Input_Transaksi!C506,"")</f>
        <v/>
      </c>
      <c r="D509" s="34" t="str">
        <f>IF(F509+G509&gt;0,Input_Transaksi!D506,"")</f>
        <v/>
      </c>
      <c r="E509" s="608" t="str">
        <f>IF(F509+G509&gt;0,Input_Transaksi!F506&amp;Input_Transaksi!G506 &amp;" "&amp;Input_Transaksi!H506,"")</f>
        <v/>
      </c>
      <c r="F509" s="617">
        <f>IF(Input_Transaksi!AR506=$D$8,Input_Transaksi!AT506,0)</f>
        <v>0</v>
      </c>
      <c r="G509" s="617">
        <f>IF(Input_Transaksi!AW506=$D$8,Input_Transaksi!AY506,0)</f>
        <v>0</v>
      </c>
      <c r="H509" s="617">
        <f t="shared" si="8"/>
        <v>0</v>
      </c>
      <c r="I509" s="61"/>
      <c r="K509" s="531"/>
      <c r="L509" s="429"/>
      <c r="M509" s="530"/>
    </row>
    <row r="510" spans="2:13" customFormat="1" hidden="1" x14ac:dyDescent="0.2">
      <c r="B510" s="65"/>
      <c r="C510" s="33" t="str">
        <f>IF(F510+G510&gt;0,Input_Transaksi!C507,"")</f>
        <v/>
      </c>
      <c r="D510" s="34" t="str">
        <f>IF(F510+G510&gt;0,Input_Transaksi!D507,"")</f>
        <v/>
      </c>
      <c r="E510" s="608" t="str">
        <f>IF(F510+G510&gt;0,Input_Transaksi!F507&amp;Input_Transaksi!G507 &amp;" "&amp;Input_Transaksi!H507,"")</f>
        <v/>
      </c>
      <c r="F510" s="617">
        <f>IF(Input_Transaksi!AR507=$D$8,Input_Transaksi!AT507,0)</f>
        <v>0</v>
      </c>
      <c r="G510" s="617">
        <f>IF(Input_Transaksi!AW507=$D$8,Input_Transaksi!AY507,0)</f>
        <v>0</v>
      </c>
      <c r="H510" s="617">
        <f t="shared" si="8"/>
        <v>0</v>
      </c>
      <c r="I510" s="61"/>
      <c r="K510" s="531"/>
      <c r="L510" s="429"/>
      <c r="M510" s="530"/>
    </row>
    <row r="511" spans="2:13" customFormat="1" hidden="1" x14ac:dyDescent="0.2">
      <c r="B511" s="65"/>
      <c r="C511" s="33" t="str">
        <f>IF(F511+G511&gt;0,Input_Transaksi!C508,"")</f>
        <v/>
      </c>
      <c r="D511" s="34" t="str">
        <f>IF(F511+G511&gt;0,Input_Transaksi!D508,"")</f>
        <v/>
      </c>
      <c r="E511" s="608" t="str">
        <f>IF(F511+G511&gt;0,Input_Transaksi!F508&amp;Input_Transaksi!G508 &amp;" "&amp;Input_Transaksi!H508,"")</f>
        <v/>
      </c>
      <c r="F511" s="617">
        <f>IF(Input_Transaksi!AR508=$D$8,Input_Transaksi!AT508,0)</f>
        <v>0</v>
      </c>
      <c r="G511" s="617">
        <f>IF(Input_Transaksi!AW508=$D$8,Input_Transaksi!AY508,0)</f>
        <v>0</v>
      </c>
      <c r="H511" s="617">
        <f t="shared" si="8"/>
        <v>0</v>
      </c>
      <c r="I511" s="61"/>
      <c r="K511" s="531"/>
      <c r="L511" s="429"/>
      <c r="M511" s="530"/>
    </row>
    <row r="512" spans="2:13" customFormat="1" hidden="1" x14ac:dyDescent="0.2">
      <c r="B512" s="65"/>
      <c r="C512" s="33" t="str">
        <f>IF(F512+G512&gt;0,Input_Transaksi!C509,"")</f>
        <v/>
      </c>
      <c r="D512" s="34" t="str">
        <f>IF(F512+G512&gt;0,Input_Transaksi!D509,"")</f>
        <v/>
      </c>
      <c r="E512" s="608" t="str">
        <f>IF(F512+G512&gt;0,Input_Transaksi!F509&amp;Input_Transaksi!G509 &amp;" "&amp;Input_Transaksi!H509,"")</f>
        <v/>
      </c>
      <c r="F512" s="617">
        <f>IF(Input_Transaksi!AR509=$D$8,Input_Transaksi!AT509,0)</f>
        <v>0</v>
      </c>
      <c r="G512" s="617">
        <f>IF(Input_Transaksi!AW509=$D$8,Input_Transaksi!AY509,0)</f>
        <v>0</v>
      </c>
      <c r="H512" s="617">
        <f t="shared" si="8"/>
        <v>0</v>
      </c>
      <c r="I512" s="61"/>
      <c r="K512" s="531"/>
      <c r="L512" s="429"/>
      <c r="M512" s="530"/>
    </row>
    <row r="513" spans="2:13" customFormat="1" hidden="1" x14ac:dyDescent="0.2">
      <c r="B513" s="65"/>
      <c r="C513" s="33" t="str">
        <f>IF(F513+G513&gt;0,Input_Transaksi!C510,"")</f>
        <v/>
      </c>
      <c r="D513" s="34" t="str">
        <f>IF(F513+G513&gt;0,Input_Transaksi!D510,"")</f>
        <v/>
      </c>
      <c r="E513" s="608" t="str">
        <f>IF(F513+G513&gt;0,Input_Transaksi!F510&amp;Input_Transaksi!G510 &amp;" "&amp;Input_Transaksi!H510,"")</f>
        <v/>
      </c>
      <c r="F513" s="617">
        <f>IF(Input_Transaksi!AR510=$D$8,Input_Transaksi!AT510,0)</f>
        <v>0</v>
      </c>
      <c r="G513" s="617">
        <f>IF(Input_Transaksi!AW510=$D$8,Input_Transaksi!AY510,0)</f>
        <v>0</v>
      </c>
      <c r="H513" s="617">
        <f t="shared" si="8"/>
        <v>0</v>
      </c>
      <c r="I513" s="61"/>
      <c r="K513" s="531"/>
      <c r="L513" s="429"/>
      <c r="M513" s="530"/>
    </row>
    <row r="514" spans="2:13" customFormat="1" hidden="1" x14ac:dyDescent="0.2">
      <c r="B514" s="65"/>
      <c r="C514" s="33" t="str">
        <f>IF(F514+G514&gt;0,Input_Transaksi!C511,"")</f>
        <v/>
      </c>
      <c r="D514" s="34" t="str">
        <f>IF(F514+G514&gt;0,Input_Transaksi!D511,"")</f>
        <v/>
      </c>
      <c r="E514" s="608" t="str">
        <f>IF(F514+G514&gt;0,Input_Transaksi!F511&amp;Input_Transaksi!G511 &amp;" "&amp;Input_Transaksi!H511,"")</f>
        <v/>
      </c>
      <c r="F514" s="617">
        <f>IF(Input_Transaksi!AR511=$D$8,Input_Transaksi!AT511,0)</f>
        <v>0</v>
      </c>
      <c r="G514" s="617">
        <f>IF(Input_Transaksi!AW511=$D$8,Input_Transaksi!AY511,0)</f>
        <v>0</v>
      </c>
      <c r="H514" s="617">
        <f t="shared" si="8"/>
        <v>0</v>
      </c>
      <c r="I514" s="61"/>
      <c r="K514" s="531"/>
      <c r="L514" s="429"/>
      <c r="M514" s="530"/>
    </row>
    <row r="515" spans="2:13" customFormat="1" hidden="1" x14ac:dyDescent="0.2">
      <c r="B515" s="65"/>
      <c r="C515" s="33" t="str">
        <f>IF(F515+G515&gt;0,Input_Transaksi!C512,"")</f>
        <v/>
      </c>
      <c r="D515" s="34" t="str">
        <f>IF(F515+G515&gt;0,Input_Transaksi!D512,"")</f>
        <v/>
      </c>
      <c r="E515" s="608" t="str">
        <f>IF(F515+G515&gt;0,Input_Transaksi!F512&amp;Input_Transaksi!G512 &amp;" "&amp;Input_Transaksi!H512,"")</f>
        <v/>
      </c>
      <c r="F515" s="617">
        <f>IF(Input_Transaksi!AR512=$D$8,Input_Transaksi!AT512,0)</f>
        <v>0</v>
      </c>
      <c r="G515" s="617">
        <f>IF(Input_Transaksi!AW512=$D$8,Input_Transaksi!AY512,0)</f>
        <v>0</v>
      </c>
      <c r="H515" s="617">
        <f t="shared" si="8"/>
        <v>0</v>
      </c>
      <c r="I515" s="61"/>
      <c r="K515" s="531"/>
      <c r="L515" s="429"/>
      <c r="M515" s="530"/>
    </row>
    <row r="516" spans="2:13" customFormat="1" hidden="1" x14ac:dyDescent="0.2">
      <c r="B516" s="65"/>
      <c r="C516" s="33" t="str">
        <f>IF(F516+G516&gt;0,Input_Transaksi!C513,"")</f>
        <v/>
      </c>
      <c r="D516" s="34" t="str">
        <f>IF(F516+G516&gt;0,Input_Transaksi!D513,"")</f>
        <v/>
      </c>
      <c r="E516" s="608" t="str">
        <f>IF(F516+G516&gt;0,Input_Transaksi!F513&amp;Input_Transaksi!G513 &amp;" "&amp;Input_Transaksi!H513,"")</f>
        <v/>
      </c>
      <c r="F516" s="617">
        <f>IF(Input_Transaksi!AR513=$D$8,Input_Transaksi!AT513,0)</f>
        <v>0</v>
      </c>
      <c r="G516" s="617">
        <f>IF(Input_Transaksi!AW513=$D$8,Input_Transaksi!AY513,0)</f>
        <v>0</v>
      </c>
      <c r="H516" s="617">
        <f t="shared" si="8"/>
        <v>0</v>
      </c>
      <c r="I516" s="61"/>
      <c r="K516" s="531"/>
      <c r="L516" s="429"/>
      <c r="M516" s="530"/>
    </row>
    <row r="517" spans="2:13" customFormat="1" hidden="1" x14ac:dyDescent="0.2">
      <c r="B517" s="65"/>
      <c r="C517" s="33" t="str">
        <f>IF(F517+G517&gt;0,Input_Transaksi!C514,"")</f>
        <v/>
      </c>
      <c r="D517" s="34" t="str">
        <f>IF(F517+G517&gt;0,Input_Transaksi!D514,"")</f>
        <v/>
      </c>
      <c r="E517" s="608" t="str">
        <f>IF(F517+G517&gt;0,Input_Transaksi!F514&amp;Input_Transaksi!G514 &amp;" "&amp;Input_Transaksi!H514,"")</f>
        <v/>
      </c>
      <c r="F517" s="617">
        <f>IF(Input_Transaksi!AR514=$D$8,Input_Transaksi!AT514,0)</f>
        <v>0</v>
      </c>
      <c r="G517" s="617">
        <f>IF(Input_Transaksi!AW514=$D$8,Input_Transaksi!AY514,0)</f>
        <v>0</v>
      </c>
      <c r="H517" s="617">
        <f t="shared" si="8"/>
        <v>0</v>
      </c>
      <c r="I517" s="61"/>
      <c r="K517" s="531"/>
      <c r="L517" s="429"/>
      <c r="M517" s="530"/>
    </row>
    <row r="518" spans="2:13" customFormat="1" hidden="1" x14ac:dyDescent="0.2">
      <c r="B518" s="65"/>
      <c r="C518" s="33" t="str">
        <f>IF(F518+G518&gt;0,Input_Transaksi!C515,"")</f>
        <v/>
      </c>
      <c r="D518" s="34" t="str">
        <f>IF(F518+G518&gt;0,Input_Transaksi!D515,"")</f>
        <v/>
      </c>
      <c r="E518" s="608" t="str">
        <f>IF(F518+G518&gt;0,Input_Transaksi!F515&amp;Input_Transaksi!G515 &amp;" "&amp;Input_Transaksi!H515,"")</f>
        <v/>
      </c>
      <c r="F518" s="617">
        <f>IF(Input_Transaksi!AR515=$D$8,Input_Transaksi!AT515,0)</f>
        <v>0</v>
      </c>
      <c r="G518" s="617">
        <f>IF(Input_Transaksi!AW515=$D$8,Input_Transaksi!AY515,0)</f>
        <v>0</v>
      </c>
      <c r="H518" s="617">
        <f t="shared" si="8"/>
        <v>0</v>
      </c>
      <c r="I518" s="61"/>
      <c r="K518" s="531"/>
      <c r="L518" s="429"/>
      <c r="M518" s="530"/>
    </row>
    <row r="519" spans="2:13" customFormat="1" hidden="1" x14ac:dyDescent="0.2">
      <c r="B519" s="65"/>
      <c r="C519" s="33" t="str">
        <f>IF(F519+G519&gt;0,Input_Transaksi!C516,"")</f>
        <v/>
      </c>
      <c r="D519" s="34" t="str">
        <f>IF(F519+G519&gt;0,Input_Transaksi!D516,"")</f>
        <v/>
      </c>
      <c r="E519" s="608" t="str">
        <f>IF(F519+G519&gt;0,Input_Transaksi!F516&amp;Input_Transaksi!G516 &amp;" "&amp;Input_Transaksi!H516,"")</f>
        <v/>
      </c>
      <c r="F519" s="617">
        <f>IF(Input_Transaksi!AR516=$D$8,Input_Transaksi!AT516,0)</f>
        <v>0</v>
      </c>
      <c r="G519" s="617">
        <f>IF(Input_Transaksi!AW516=$D$8,Input_Transaksi!AY516,0)</f>
        <v>0</v>
      </c>
      <c r="H519" s="617">
        <f t="shared" si="8"/>
        <v>0</v>
      </c>
      <c r="I519" s="61"/>
      <c r="K519" s="531"/>
      <c r="L519" s="429"/>
      <c r="M519" s="530"/>
    </row>
    <row r="520" spans="2:13" customFormat="1" hidden="1" x14ac:dyDescent="0.2">
      <c r="B520" s="65"/>
      <c r="C520" s="33" t="str">
        <f>IF(F520+G520&gt;0,Input_Transaksi!C517,"")</f>
        <v/>
      </c>
      <c r="D520" s="34" t="str">
        <f>IF(F520+G520&gt;0,Input_Transaksi!D517,"")</f>
        <v/>
      </c>
      <c r="E520" s="608" t="str">
        <f>IF(F520+G520&gt;0,Input_Transaksi!F517&amp;Input_Transaksi!G517 &amp;" "&amp;Input_Transaksi!H517,"")</f>
        <v/>
      </c>
      <c r="F520" s="617">
        <f>IF(Input_Transaksi!AR517=$D$8,Input_Transaksi!AT517,0)</f>
        <v>0</v>
      </c>
      <c r="G520" s="617">
        <f>IF(Input_Transaksi!AW517=$D$8,Input_Transaksi!AY517,0)</f>
        <v>0</v>
      </c>
      <c r="H520" s="617">
        <f t="shared" si="8"/>
        <v>0</v>
      </c>
      <c r="I520" s="61"/>
      <c r="K520" s="531"/>
      <c r="L520" s="429"/>
      <c r="M520" s="530"/>
    </row>
    <row r="521" spans="2:13" customFormat="1" hidden="1" x14ac:dyDescent="0.2">
      <c r="B521" s="65"/>
      <c r="C521" s="33" t="str">
        <f>IF(F521+G521&gt;0,Input_Transaksi!C518,"")</f>
        <v/>
      </c>
      <c r="D521" s="34" t="str">
        <f>IF(F521+G521&gt;0,Input_Transaksi!D518,"")</f>
        <v/>
      </c>
      <c r="E521" s="608" t="str">
        <f>IF(F521+G521&gt;0,Input_Transaksi!F518&amp;Input_Transaksi!G518 &amp;" "&amp;Input_Transaksi!H518,"")</f>
        <v/>
      </c>
      <c r="F521" s="617">
        <f>IF(Input_Transaksi!AR518=$D$8,Input_Transaksi!AT518,0)</f>
        <v>0</v>
      </c>
      <c r="G521" s="617">
        <f>IF(Input_Transaksi!AW518=$D$8,Input_Transaksi!AY518,0)</f>
        <v>0</v>
      </c>
      <c r="H521" s="617">
        <f t="shared" si="8"/>
        <v>0</v>
      </c>
      <c r="I521" s="61"/>
      <c r="K521" s="531"/>
      <c r="L521" s="429"/>
      <c r="M521" s="530"/>
    </row>
    <row r="522" spans="2:13" customFormat="1" hidden="1" x14ac:dyDescent="0.2">
      <c r="B522" s="65"/>
      <c r="C522" s="33" t="str">
        <f>IF(F522+G522&gt;0,Input_Transaksi!C519,"")</f>
        <v/>
      </c>
      <c r="D522" s="34" t="str">
        <f>IF(F522+G522&gt;0,Input_Transaksi!D519,"")</f>
        <v/>
      </c>
      <c r="E522" s="608" t="str">
        <f>IF(F522+G522&gt;0,Input_Transaksi!F519&amp;Input_Transaksi!G519 &amp;" "&amp;Input_Transaksi!H519,"")</f>
        <v/>
      </c>
      <c r="F522" s="617">
        <f>IF(Input_Transaksi!AR519=$D$8,Input_Transaksi!AT519,0)</f>
        <v>0</v>
      </c>
      <c r="G522" s="617">
        <f>IF(Input_Transaksi!AW519=$D$8,Input_Transaksi!AY519,0)</f>
        <v>0</v>
      </c>
      <c r="H522" s="617">
        <f t="shared" si="8"/>
        <v>0</v>
      </c>
      <c r="I522" s="61"/>
      <c r="K522" s="531"/>
      <c r="L522" s="429"/>
      <c r="M522" s="530"/>
    </row>
    <row r="523" spans="2:13" customFormat="1" hidden="1" x14ac:dyDescent="0.2">
      <c r="B523" s="65"/>
      <c r="C523" s="33" t="str">
        <f>IF(F523+G523&gt;0,Input_Transaksi!C520,"")</f>
        <v/>
      </c>
      <c r="D523" s="34" t="str">
        <f>IF(F523+G523&gt;0,Input_Transaksi!D520,"")</f>
        <v/>
      </c>
      <c r="E523" s="608" t="str">
        <f>IF(F523+G523&gt;0,Input_Transaksi!F520&amp;Input_Transaksi!G520 &amp;" "&amp;Input_Transaksi!H520,"")</f>
        <v/>
      </c>
      <c r="F523" s="617">
        <f>IF(Input_Transaksi!AR520=$D$8,Input_Transaksi!AT520,0)</f>
        <v>0</v>
      </c>
      <c r="G523" s="617">
        <f>IF(Input_Transaksi!AW520=$D$8,Input_Transaksi!AY520,0)</f>
        <v>0</v>
      </c>
      <c r="H523" s="617">
        <f t="shared" si="8"/>
        <v>0</v>
      </c>
      <c r="I523" s="61"/>
      <c r="K523" s="531"/>
      <c r="L523" s="429"/>
      <c r="M523" s="530"/>
    </row>
    <row r="524" spans="2:13" customFormat="1" hidden="1" x14ac:dyDescent="0.2">
      <c r="B524" s="65"/>
      <c r="C524" s="33" t="str">
        <f>IF(F524+G524&gt;0,Input_Transaksi!C521,"")</f>
        <v/>
      </c>
      <c r="D524" s="34" t="str">
        <f>IF(F524+G524&gt;0,Input_Transaksi!D521,"")</f>
        <v/>
      </c>
      <c r="E524" s="608" t="str">
        <f>IF(F524+G524&gt;0,Input_Transaksi!F521&amp;Input_Transaksi!G521 &amp;" "&amp;Input_Transaksi!H521,"")</f>
        <v/>
      </c>
      <c r="F524" s="617">
        <f>IF(Input_Transaksi!AR521=$D$8,Input_Transaksi!AT521,0)</f>
        <v>0</v>
      </c>
      <c r="G524" s="617">
        <f>IF(Input_Transaksi!AW521=$D$8,Input_Transaksi!AY521,0)</f>
        <v>0</v>
      </c>
      <c r="H524" s="617">
        <f t="shared" si="8"/>
        <v>0</v>
      </c>
      <c r="I524" s="61"/>
      <c r="K524" s="531"/>
      <c r="L524" s="429"/>
      <c r="M524" s="530"/>
    </row>
    <row r="525" spans="2:13" customFormat="1" hidden="1" x14ac:dyDescent="0.2">
      <c r="B525" s="65"/>
      <c r="C525" s="33" t="str">
        <f>IF(F525+G525&gt;0,Input_Transaksi!C522,"")</f>
        <v/>
      </c>
      <c r="D525" s="34" t="str">
        <f>IF(F525+G525&gt;0,Input_Transaksi!D522,"")</f>
        <v/>
      </c>
      <c r="E525" s="608" t="str">
        <f>IF(F525+G525&gt;0,Input_Transaksi!F522&amp;Input_Transaksi!G522 &amp;" "&amp;Input_Transaksi!H522,"")</f>
        <v/>
      </c>
      <c r="F525" s="617">
        <f>IF(Input_Transaksi!AR522=$D$8,Input_Transaksi!AT522,0)</f>
        <v>0</v>
      </c>
      <c r="G525" s="617">
        <f>IF(Input_Transaksi!AW522=$D$8,Input_Transaksi!AY522,0)</f>
        <v>0</v>
      </c>
      <c r="H525" s="617">
        <f t="shared" si="8"/>
        <v>0</v>
      </c>
      <c r="I525" s="61"/>
      <c r="K525" s="531"/>
      <c r="L525" s="429"/>
      <c r="M525" s="530"/>
    </row>
    <row r="526" spans="2:13" customFormat="1" hidden="1" x14ac:dyDescent="0.2">
      <c r="B526" s="65"/>
      <c r="C526" s="33" t="str">
        <f>IF(F526+G526&gt;0,Input_Transaksi!C523,"")</f>
        <v/>
      </c>
      <c r="D526" s="34" t="str">
        <f>IF(F526+G526&gt;0,Input_Transaksi!D523,"")</f>
        <v/>
      </c>
      <c r="E526" s="608" t="str">
        <f>IF(F526+G526&gt;0,Input_Transaksi!F523&amp;Input_Transaksi!G523 &amp;" "&amp;Input_Transaksi!H523,"")</f>
        <v/>
      </c>
      <c r="F526" s="617">
        <f>IF(Input_Transaksi!AR523=$D$8,Input_Transaksi!AT523,0)</f>
        <v>0</v>
      </c>
      <c r="G526" s="617">
        <f>IF(Input_Transaksi!AW523=$D$8,Input_Transaksi!AY523,0)</f>
        <v>0</v>
      </c>
      <c r="H526" s="617">
        <f t="shared" si="8"/>
        <v>0</v>
      </c>
      <c r="I526" s="61"/>
      <c r="K526" s="531"/>
      <c r="L526" s="429"/>
      <c r="M526" s="530"/>
    </row>
    <row r="527" spans="2:13" customFormat="1" hidden="1" x14ac:dyDescent="0.2">
      <c r="B527" s="65"/>
      <c r="C527" s="33" t="str">
        <f>IF(F527+G527&gt;0,Input_Transaksi!C524,"")</f>
        <v/>
      </c>
      <c r="D527" s="34" t="str">
        <f>IF(F527+G527&gt;0,Input_Transaksi!D524,"")</f>
        <v/>
      </c>
      <c r="E527" s="608" t="str">
        <f>IF(F527+G527&gt;0,Input_Transaksi!F524&amp;Input_Transaksi!G524 &amp;" "&amp;Input_Transaksi!H524,"")</f>
        <v/>
      </c>
      <c r="F527" s="617">
        <f>IF(Input_Transaksi!AR524=$D$8,Input_Transaksi!AT524,0)</f>
        <v>0</v>
      </c>
      <c r="G527" s="617">
        <f>IF(Input_Transaksi!AW524=$D$8,Input_Transaksi!AY524,0)</f>
        <v>0</v>
      </c>
      <c r="H527" s="617">
        <f t="shared" ref="H527:H556" si="9">H526+F527-G527</f>
        <v>0</v>
      </c>
      <c r="I527" s="61"/>
      <c r="K527" s="531"/>
      <c r="L527" s="429"/>
      <c r="M527" s="530"/>
    </row>
    <row r="528" spans="2:13" customFormat="1" hidden="1" x14ac:dyDescent="0.2">
      <c r="B528" s="65"/>
      <c r="C528" s="33" t="str">
        <f>IF(F528+G528&gt;0,Input_Transaksi!C525,"")</f>
        <v/>
      </c>
      <c r="D528" s="34" t="str">
        <f>IF(F528+G528&gt;0,Input_Transaksi!D525,"")</f>
        <v/>
      </c>
      <c r="E528" s="608" t="str">
        <f>IF(F528+G528&gt;0,Input_Transaksi!F525&amp;Input_Transaksi!G525 &amp;" "&amp;Input_Transaksi!H525,"")</f>
        <v/>
      </c>
      <c r="F528" s="617">
        <f>IF(Input_Transaksi!AR525=$D$8,Input_Transaksi!AT525,0)</f>
        <v>0</v>
      </c>
      <c r="G528" s="617">
        <f>IF(Input_Transaksi!AW525=$D$8,Input_Transaksi!AY525,0)</f>
        <v>0</v>
      </c>
      <c r="H528" s="617">
        <f t="shared" si="9"/>
        <v>0</v>
      </c>
      <c r="I528" s="61"/>
      <c r="K528" s="531"/>
      <c r="L528" s="429"/>
      <c r="M528" s="530"/>
    </row>
    <row r="529" spans="2:13" customFormat="1" hidden="1" x14ac:dyDescent="0.2">
      <c r="B529" s="65"/>
      <c r="C529" s="33" t="str">
        <f>IF(F529+G529&gt;0,Input_Transaksi!C526,"")</f>
        <v/>
      </c>
      <c r="D529" s="34" t="str">
        <f>IF(F529+G529&gt;0,Input_Transaksi!D526,"")</f>
        <v/>
      </c>
      <c r="E529" s="608" t="str">
        <f>IF(F529+G529&gt;0,Input_Transaksi!F526&amp;Input_Transaksi!G526 &amp;" "&amp;Input_Transaksi!H526,"")</f>
        <v/>
      </c>
      <c r="F529" s="617">
        <f>IF(Input_Transaksi!AR526=$D$8,Input_Transaksi!AT526,0)</f>
        <v>0</v>
      </c>
      <c r="G529" s="617">
        <f>IF(Input_Transaksi!AW526=$D$8,Input_Transaksi!AY526,0)</f>
        <v>0</v>
      </c>
      <c r="H529" s="617">
        <f t="shared" si="9"/>
        <v>0</v>
      </c>
      <c r="I529" s="61"/>
      <c r="K529" s="531"/>
      <c r="L529" s="429"/>
      <c r="M529" s="530"/>
    </row>
    <row r="530" spans="2:13" customFormat="1" hidden="1" x14ac:dyDescent="0.2">
      <c r="B530" s="65"/>
      <c r="C530" s="33" t="str">
        <f>IF(F530+G530&gt;0,Input_Transaksi!C527,"")</f>
        <v/>
      </c>
      <c r="D530" s="34" t="str">
        <f>IF(F530+G530&gt;0,Input_Transaksi!D527,"")</f>
        <v/>
      </c>
      <c r="E530" s="608" t="str">
        <f>IF(F530+G530&gt;0,Input_Transaksi!F527&amp;Input_Transaksi!G527 &amp;" "&amp;Input_Transaksi!H527,"")</f>
        <v/>
      </c>
      <c r="F530" s="617">
        <f>IF(Input_Transaksi!AR527=$D$8,Input_Transaksi!AT527,0)</f>
        <v>0</v>
      </c>
      <c r="G530" s="617">
        <f>IF(Input_Transaksi!AW527=$D$8,Input_Transaksi!AY527,0)</f>
        <v>0</v>
      </c>
      <c r="H530" s="617">
        <f t="shared" si="9"/>
        <v>0</v>
      </c>
      <c r="I530" s="61"/>
      <c r="K530" s="531"/>
      <c r="L530" s="429"/>
      <c r="M530" s="530"/>
    </row>
    <row r="531" spans="2:13" customFormat="1" hidden="1" x14ac:dyDescent="0.2">
      <c r="B531" s="65"/>
      <c r="C531" s="33" t="str">
        <f>IF(F531+G531&gt;0,Input_Transaksi!C528,"")</f>
        <v/>
      </c>
      <c r="D531" s="34" t="str">
        <f>IF(F531+G531&gt;0,Input_Transaksi!D528,"")</f>
        <v/>
      </c>
      <c r="E531" s="608" t="str">
        <f>IF(F531+G531&gt;0,Input_Transaksi!F528&amp;Input_Transaksi!G528 &amp;" "&amp;Input_Transaksi!H528,"")</f>
        <v/>
      </c>
      <c r="F531" s="617">
        <f>IF(Input_Transaksi!AR528=$D$8,Input_Transaksi!AT528,0)</f>
        <v>0</v>
      </c>
      <c r="G531" s="617">
        <f>IF(Input_Transaksi!AW528=$D$8,Input_Transaksi!AY528,0)</f>
        <v>0</v>
      </c>
      <c r="H531" s="617">
        <f t="shared" si="9"/>
        <v>0</v>
      </c>
      <c r="I531" s="61"/>
      <c r="K531" s="531"/>
      <c r="L531" s="429"/>
      <c r="M531" s="530"/>
    </row>
    <row r="532" spans="2:13" customFormat="1" hidden="1" x14ac:dyDescent="0.2">
      <c r="B532" s="65"/>
      <c r="C532" s="33" t="str">
        <f>IF(F532+G532&gt;0,Input_Transaksi!C529,"")</f>
        <v/>
      </c>
      <c r="D532" s="34" t="str">
        <f>IF(F532+G532&gt;0,Input_Transaksi!D529,"")</f>
        <v/>
      </c>
      <c r="E532" s="608" t="str">
        <f>IF(F532+G532&gt;0,Input_Transaksi!F529&amp;Input_Transaksi!G529 &amp;" "&amp;Input_Transaksi!H529,"")</f>
        <v/>
      </c>
      <c r="F532" s="617">
        <f>IF(Input_Transaksi!AR529=$D$8,Input_Transaksi!AT529,0)</f>
        <v>0</v>
      </c>
      <c r="G532" s="617">
        <f>IF(Input_Transaksi!AW529=$D$8,Input_Transaksi!AY529,0)</f>
        <v>0</v>
      </c>
      <c r="H532" s="617">
        <f t="shared" si="9"/>
        <v>0</v>
      </c>
      <c r="I532" s="61"/>
      <c r="K532" s="531"/>
      <c r="L532" s="429"/>
      <c r="M532" s="530"/>
    </row>
    <row r="533" spans="2:13" customFormat="1" hidden="1" x14ac:dyDescent="0.2">
      <c r="B533" s="65"/>
      <c r="C533" s="33" t="str">
        <f>IF(F533+G533&gt;0,Input_Transaksi!C530,"")</f>
        <v/>
      </c>
      <c r="D533" s="34" t="str">
        <f>IF(F533+G533&gt;0,Input_Transaksi!D530,"")</f>
        <v/>
      </c>
      <c r="E533" s="608" t="str">
        <f>IF(F533+G533&gt;0,Input_Transaksi!F530&amp;Input_Transaksi!G530 &amp;" "&amp;Input_Transaksi!H530,"")</f>
        <v/>
      </c>
      <c r="F533" s="617">
        <f>IF(Input_Transaksi!AR530=$D$8,Input_Transaksi!AT530,0)</f>
        <v>0</v>
      </c>
      <c r="G533" s="617">
        <f>IF(Input_Transaksi!AW530=$D$8,Input_Transaksi!AY530,0)</f>
        <v>0</v>
      </c>
      <c r="H533" s="617">
        <f t="shared" si="9"/>
        <v>0</v>
      </c>
      <c r="I533" s="61"/>
      <c r="K533" s="531"/>
      <c r="L533" s="429"/>
      <c r="M533" s="530"/>
    </row>
    <row r="534" spans="2:13" customFormat="1" hidden="1" x14ac:dyDescent="0.2">
      <c r="B534" s="65"/>
      <c r="C534" s="33" t="str">
        <f>IF(F534+G534&gt;0,Input_Transaksi!C531,"")</f>
        <v/>
      </c>
      <c r="D534" s="34" t="str">
        <f>IF(F534+G534&gt;0,Input_Transaksi!D531,"")</f>
        <v/>
      </c>
      <c r="E534" s="608" t="str">
        <f>IF(F534+G534&gt;0,Input_Transaksi!F531&amp;Input_Transaksi!G531 &amp;" "&amp;Input_Transaksi!H531,"")</f>
        <v/>
      </c>
      <c r="F534" s="617">
        <f>IF(Input_Transaksi!AR531=$D$8,Input_Transaksi!AT531,0)</f>
        <v>0</v>
      </c>
      <c r="G534" s="617">
        <f>IF(Input_Transaksi!AW531=$D$8,Input_Transaksi!AY531,0)</f>
        <v>0</v>
      </c>
      <c r="H534" s="617">
        <f t="shared" si="9"/>
        <v>0</v>
      </c>
      <c r="I534" s="61"/>
      <c r="K534" s="531"/>
      <c r="L534" s="429"/>
      <c r="M534" s="530"/>
    </row>
    <row r="535" spans="2:13" customFormat="1" hidden="1" x14ac:dyDescent="0.2">
      <c r="B535" s="65"/>
      <c r="C535" s="33" t="str">
        <f>IF(F535+G535&gt;0,Input_Transaksi!C532,"")</f>
        <v/>
      </c>
      <c r="D535" s="34" t="str">
        <f>IF(F535+G535&gt;0,Input_Transaksi!D532,"")</f>
        <v/>
      </c>
      <c r="E535" s="608" t="str">
        <f>IF(F535+G535&gt;0,Input_Transaksi!F532&amp;Input_Transaksi!G532 &amp;" "&amp;Input_Transaksi!H532,"")</f>
        <v/>
      </c>
      <c r="F535" s="617">
        <f>IF(Input_Transaksi!AR532=$D$8,Input_Transaksi!AT532,0)</f>
        <v>0</v>
      </c>
      <c r="G535" s="617">
        <f>IF(Input_Transaksi!AW532=$D$8,Input_Transaksi!AY532,0)</f>
        <v>0</v>
      </c>
      <c r="H535" s="617">
        <f t="shared" si="9"/>
        <v>0</v>
      </c>
      <c r="I535" s="61"/>
      <c r="K535" s="531"/>
      <c r="L535" s="429"/>
      <c r="M535" s="530"/>
    </row>
    <row r="536" spans="2:13" customFormat="1" hidden="1" x14ac:dyDescent="0.2">
      <c r="B536" s="65"/>
      <c r="C536" s="33" t="str">
        <f>IF(F536+G536&gt;0,Input_Transaksi!C533,"")</f>
        <v/>
      </c>
      <c r="D536" s="34" t="str">
        <f>IF(F536+G536&gt;0,Input_Transaksi!D533,"")</f>
        <v/>
      </c>
      <c r="E536" s="608" t="str">
        <f>IF(F536+G536&gt;0,Input_Transaksi!F533&amp;Input_Transaksi!G533 &amp;" "&amp;Input_Transaksi!H533,"")</f>
        <v/>
      </c>
      <c r="F536" s="617">
        <f>IF(Input_Transaksi!AR533=$D$8,Input_Transaksi!AT533,0)</f>
        <v>0</v>
      </c>
      <c r="G536" s="617">
        <f>IF(Input_Transaksi!AW533=$D$8,Input_Transaksi!AY533,0)</f>
        <v>0</v>
      </c>
      <c r="H536" s="617">
        <f t="shared" si="9"/>
        <v>0</v>
      </c>
      <c r="I536" s="61"/>
      <c r="K536" s="531"/>
      <c r="L536" s="429"/>
      <c r="M536" s="530"/>
    </row>
    <row r="537" spans="2:13" customFormat="1" hidden="1" x14ac:dyDescent="0.2">
      <c r="B537" s="65"/>
      <c r="C537" s="33" t="str">
        <f>IF(F537+G537&gt;0,Input_Transaksi!C534,"")</f>
        <v/>
      </c>
      <c r="D537" s="34" t="str">
        <f>IF(F537+G537&gt;0,Input_Transaksi!D534,"")</f>
        <v/>
      </c>
      <c r="E537" s="608" t="str">
        <f>IF(F537+G537&gt;0,Input_Transaksi!F534&amp;Input_Transaksi!G534 &amp;" "&amp;Input_Transaksi!H534,"")</f>
        <v/>
      </c>
      <c r="F537" s="617">
        <f>IF(Input_Transaksi!AR534=$D$8,Input_Transaksi!AT534,0)</f>
        <v>0</v>
      </c>
      <c r="G537" s="617">
        <f>IF(Input_Transaksi!AW534=$D$8,Input_Transaksi!AY534,0)</f>
        <v>0</v>
      </c>
      <c r="H537" s="617">
        <f t="shared" si="9"/>
        <v>0</v>
      </c>
      <c r="I537" s="61"/>
      <c r="K537" s="531"/>
      <c r="L537" s="429"/>
      <c r="M537" s="530"/>
    </row>
    <row r="538" spans="2:13" customFormat="1" hidden="1" x14ac:dyDescent="0.2">
      <c r="B538" s="65"/>
      <c r="C538" s="33" t="str">
        <f>IF(F538+G538&gt;0,Input_Transaksi!C535,"")</f>
        <v/>
      </c>
      <c r="D538" s="34" t="str">
        <f>IF(F538+G538&gt;0,Input_Transaksi!D535,"")</f>
        <v/>
      </c>
      <c r="E538" s="608" t="str">
        <f>IF(F538+G538&gt;0,Input_Transaksi!F535&amp;Input_Transaksi!G535 &amp;" "&amp;Input_Transaksi!H535,"")</f>
        <v/>
      </c>
      <c r="F538" s="617">
        <f>IF(Input_Transaksi!AR535=$D$8,Input_Transaksi!AT535,0)</f>
        <v>0</v>
      </c>
      <c r="G538" s="617">
        <f>IF(Input_Transaksi!AW535=$D$8,Input_Transaksi!AY535,0)</f>
        <v>0</v>
      </c>
      <c r="H538" s="617">
        <f t="shared" si="9"/>
        <v>0</v>
      </c>
      <c r="I538" s="61"/>
      <c r="K538" s="531"/>
      <c r="L538" s="429"/>
      <c r="M538" s="530"/>
    </row>
    <row r="539" spans="2:13" customFormat="1" hidden="1" x14ac:dyDescent="0.2">
      <c r="B539" s="65"/>
      <c r="C539" s="33" t="str">
        <f>IF(F539+G539&gt;0,Input_Transaksi!C536,"")</f>
        <v/>
      </c>
      <c r="D539" s="34" t="str">
        <f>IF(F539+G539&gt;0,Input_Transaksi!D536,"")</f>
        <v/>
      </c>
      <c r="E539" s="608" t="str">
        <f>IF(F539+G539&gt;0,Input_Transaksi!F536&amp;Input_Transaksi!G536 &amp;" "&amp;Input_Transaksi!H536,"")</f>
        <v/>
      </c>
      <c r="F539" s="617">
        <f>IF(Input_Transaksi!AR536=$D$8,Input_Transaksi!AT536,0)</f>
        <v>0</v>
      </c>
      <c r="G539" s="617">
        <f>IF(Input_Transaksi!AW536=$D$8,Input_Transaksi!AY536,0)</f>
        <v>0</v>
      </c>
      <c r="H539" s="617">
        <f t="shared" si="9"/>
        <v>0</v>
      </c>
      <c r="I539" s="61"/>
      <c r="K539" s="531"/>
      <c r="L539" s="429"/>
      <c r="M539" s="530"/>
    </row>
    <row r="540" spans="2:13" customFormat="1" hidden="1" x14ac:dyDescent="0.2">
      <c r="B540" s="65"/>
      <c r="C540" s="33" t="str">
        <f>IF(F540+G540&gt;0,Input_Transaksi!C537,"")</f>
        <v/>
      </c>
      <c r="D540" s="34" t="str">
        <f>IF(F540+G540&gt;0,Input_Transaksi!D537,"")</f>
        <v/>
      </c>
      <c r="E540" s="608" t="str">
        <f>IF(F540+G540&gt;0,Input_Transaksi!F537&amp;Input_Transaksi!G537 &amp;" "&amp;Input_Transaksi!H537,"")</f>
        <v/>
      </c>
      <c r="F540" s="617">
        <f>IF(Input_Transaksi!AR537=$D$8,Input_Transaksi!AT537,0)</f>
        <v>0</v>
      </c>
      <c r="G540" s="617">
        <f>IF(Input_Transaksi!AW537=$D$8,Input_Transaksi!AY537,0)</f>
        <v>0</v>
      </c>
      <c r="H540" s="617">
        <f t="shared" si="9"/>
        <v>0</v>
      </c>
      <c r="I540" s="61"/>
      <c r="K540" s="531"/>
      <c r="L540" s="429"/>
      <c r="M540" s="530"/>
    </row>
    <row r="541" spans="2:13" customFormat="1" hidden="1" x14ac:dyDescent="0.2">
      <c r="B541" s="65"/>
      <c r="C541" s="33" t="str">
        <f>IF(F541+G541&gt;0,Input_Transaksi!C538,"")</f>
        <v/>
      </c>
      <c r="D541" s="34" t="str">
        <f>IF(F541+G541&gt;0,Input_Transaksi!D538,"")</f>
        <v/>
      </c>
      <c r="E541" s="608" t="str">
        <f>IF(F541+G541&gt;0,Input_Transaksi!F538&amp;Input_Transaksi!G538 &amp;" "&amp;Input_Transaksi!H538,"")</f>
        <v/>
      </c>
      <c r="F541" s="617">
        <f>IF(Input_Transaksi!AR538=$D$8,Input_Transaksi!AT538,0)</f>
        <v>0</v>
      </c>
      <c r="G541" s="617">
        <f>IF(Input_Transaksi!AW538=$D$8,Input_Transaksi!AY538,0)</f>
        <v>0</v>
      </c>
      <c r="H541" s="617">
        <f t="shared" si="9"/>
        <v>0</v>
      </c>
      <c r="I541" s="61"/>
      <c r="K541" s="531"/>
      <c r="L541" s="429"/>
      <c r="M541" s="530"/>
    </row>
    <row r="542" spans="2:13" customFormat="1" hidden="1" x14ac:dyDescent="0.2">
      <c r="B542" s="65"/>
      <c r="C542" s="33" t="str">
        <f>IF(F542+G542&gt;0,Input_Transaksi!C539,"")</f>
        <v/>
      </c>
      <c r="D542" s="34" t="str">
        <f>IF(F542+G542&gt;0,Input_Transaksi!D539,"")</f>
        <v/>
      </c>
      <c r="E542" s="608" t="str">
        <f>IF(F542+G542&gt;0,Input_Transaksi!F539&amp;Input_Transaksi!G539 &amp;" "&amp;Input_Transaksi!H539,"")</f>
        <v/>
      </c>
      <c r="F542" s="617">
        <f>IF(Input_Transaksi!AR539=$D$8,Input_Transaksi!AT539,0)</f>
        <v>0</v>
      </c>
      <c r="G542" s="617">
        <f>IF(Input_Transaksi!AW539=$D$8,Input_Transaksi!AY539,0)</f>
        <v>0</v>
      </c>
      <c r="H542" s="617">
        <f t="shared" si="9"/>
        <v>0</v>
      </c>
      <c r="I542" s="61"/>
      <c r="K542" s="531"/>
      <c r="L542" s="429"/>
      <c r="M542" s="530"/>
    </row>
    <row r="543" spans="2:13" customFormat="1" hidden="1" x14ac:dyDescent="0.2">
      <c r="B543" s="65"/>
      <c r="C543" s="33" t="str">
        <f>IF(F543+G543&gt;0,Input_Transaksi!C540,"")</f>
        <v/>
      </c>
      <c r="D543" s="34" t="str">
        <f>IF(F543+G543&gt;0,Input_Transaksi!D540,"")</f>
        <v/>
      </c>
      <c r="E543" s="608" t="str">
        <f>IF(F543+G543&gt;0,Input_Transaksi!F540&amp;Input_Transaksi!G540 &amp;" "&amp;Input_Transaksi!H540,"")</f>
        <v/>
      </c>
      <c r="F543" s="617">
        <f>IF(Input_Transaksi!AR540=$D$8,Input_Transaksi!AT540,0)</f>
        <v>0</v>
      </c>
      <c r="G543" s="617">
        <f>IF(Input_Transaksi!AW540=$D$8,Input_Transaksi!AY540,0)</f>
        <v>0</v>
      </c>
      <c r="H543" s="617">
        <f t="shared" si="9"/>
        <v>0</v>
      </c>
      <c r="I543" s="61"/>
      <c r="K543" s="531"/>
      <c r="L543" s="429"/>
      <c r="M543" s="530"/>
    </row>
    <row r="544" spans="2:13" customFormat="1" hidden="1" x14ac:dyDescent="0.2">
      <c r="B544" s="65"/>
      <c r="C544" s="33" t="str">
        <f>IF(F544+G544&gt;0,Input_Transaksi!C541,"")</f>
        <v/>
      </c>
      <c r="D544" s="34" t="str">
        <f>IF(F544+G544&gt;0,Input_Transaksi!D541,"")</f>
        <v/>
      </c>
      <c r="E544" s="608" t="str">
        <f>IF(F544+G544&gt;0,Input_Transaksi!F541&amp;Input_Transaksi!G541 &amp;" "&amp;Input_Transaksi!H541,"")</f>
        <v/>
      </c>
      <c r="F544" s="617">
        <f>IF(Input_Transaksi!AR541=$D$8,Input_Transaksi!AT541,0)</f>
        <v>0</v>
      </c>
      <c r="G544" s="617">
        <f>IF(Input_Transaksi!AW541=$D$8,Input_Transaksi!AY541,0)</f>
        <v>0</v>
      </c>
      <c r="H544" s="617">
        <f t="shared" si="9"/>
        <v>0</v>
      </c>
      <c r="I544" s="61"/>
      <c r="K544" s="531"/>
      <c r="L544" s="429"/>
      <c r="M544" s="530"/>
    </row>
    <row r="545" spans="1:13" customFormat="1" hidden="1" x14ac:dyDescent="0.2">
      <c r="B545" s="65"/>
      <c r="C545" s="33" t="str">
        <f>IF(F545+G545&gt;0,Input_Transaksi!C542,"")</f>
        <v/>
      </c>
      <c r="D545" s="34" t="str">
        <f>IF(F545+G545&gt;0,Input_Transaksi!D542,"")</f>
        <v/>
      </c>
      <c r="E545" s="608" t="str">
        <f>IF(F545+G545&gt;0,Input_Transaksi!F542&amp;Input_Transaksi!G542 &amp;" "&amp;Input_Transaksi!H542,"")</f>
        <v/>
      </c>
      <c r="F545" s="617">
        <f>IF(Input_Transaksi!AR542=$D$8,Input_Transaksi!AT542,0)</f>
        <v>0</v>
      </c>
      <c r="G545" s="617">
        <f>IF(Input_Transaksi!AW542=$D$8,Input_Transaksi!AY542,0)</f>
        <v>0</v>
      </c>
      <c r="H545" s="617">
        <f t="shared" si="9"/>
        <v>0</v>
      </c>
      <c r="I545" s="61"/>
      <c r="K545" s="531"/>
      <c r="L545" s="429"/>
      <c r="M545" s="530"/>
    </row>
    <row r="546" spans="1:13" customFormat="1" hidden="1" x14ac:dyDescent="0.2">
      <c r="B546" s="65"/>
      <c r="C546" s="33" t="str">
        <f>IF(F546+G546&gt;0,Input_Transaksi!C543,"")</f>
        <v/>
      </c>
      <c r="D546" s="34" t="str">
        <f>IF(F546+G546&gt;0,Input_Transaksi!D543,"")</f>
        <v/>
      </c>
      <c r="E546" s="608" t="str">
        <f>IF(F546+G546&gt;0,Input_Transaksi!F543&amp;Input_Transaksi!G543 &amp;" "&amp;Input_Transaksi!H543,"")</f>
        <v/>
      </c>
      <c r="F546" s="617">
        <f>IF(Input_Transaksi!AR543=$D$8,Input_Transaksi!AT543,0)</f>
        <v>0</v>
      </c>
      <c r="G546" s="617">
        <f>IF(Input_Transaksi!AW543=$D$8,Input_Transaksi!AY543,0)</f>
        <v>0</v>
      </c>
      <c r="H546" s="617">
        <f t="shared" si="9"/>
        <v>0</v>
      </c>
      <c r="I546" s="61"/>
      <c r="K546" s="531"/>
      <c r="L546" s="429"/>
      <c r="M546" s="530"/>
    </row>
    <row r="547" spans="1:13" customFormat="1" hidden="1" x14ac:dyDescent="0.2">
      <c r="B547" s="65"/>
      <c r="C547" s="33" t="str">
        <f>IF(F547+G547&gt;0,Input_Transaksi!C544,"")</f>
        <v/>
      </c>
      <c r="D547" s="34" t="str">
        <f>IF(F547+G547&gt;0,Input_Transaksi!D544,"")</f>
        <v/>
      </c>
      <c r="E547" s="608" t="str">
        <f>IF(F547+G547&gt;0,Input_Transaksi!F544&amp;Input_Transaksi!G544 &amp;" "&amp;Input_Transaksi!H544,"")</f>
        <v/>
      </c>
      <c r="F547" s="617">
        <f>IF(Input_Transaksi!AR544=$D$8,Input_Transaksi!AT544,0)</f>
        <v>0</v>
      </c>
      <c r="G547" s="617">
        <f>IF(Input_Transaksi!AW544=$D$8,Input_Transaksi!AY544,0)</f>
        <v>0</v>
      </c>
      <c r="H547" s="617">
        <f t="shared" si="9"/>
        <v>0</v>
      </c>
      <c r="I547" s="61"/>
      <c r="K547" s="531"/>
      <c r="L547" s="429"/>
      <c r="M547" s="530"/>
    </row>
    <row r="548" spans="1:13" customFormat="1" hidden="1" x14ac:dyDescent="0.2">
      <c r="B548" s="65"/>
      <c r="C548" s="33" t="str">
        <f>IF(F548+G548&gt;0,Input_Transaksi!C545,"")</f>
        <v/>
      </c>
      <c r="D548" s="34" t="str">
        <f>IF(F548+G548&gt;0,Input_Transaksi!D545,"")</f>
        <v/>
      </c>
      <c r="E548" s="608" t="str">
        <f>IF(F548+G548&gt;0,Input_Transaksi!F545&amp;Input_Transaksi!G545 &amp;" "&amp;Input_Transaksi!H545,"")</f>
        <v/>
      </c>
      <c r="F548" s="617">
        <f>IF(Input_Transaksi!AR545=$D$8,Input_Transaksi!AT545,0)</f>
        <v>0</v>
      </c>
      <c r="G548" s="617">
        <f>IF(Input_Transaksi!AW545=$D$8,Input_Transaksi!AY545,0)</f>
        <v>0</v>
      </c>
      <c r="H548" s="617">
        <f t="shared" si="9"/>
        <v>0</v>
      </c>
      <c r="I548" s="61"/>
      <c r="K548" s="531"/>
      <c r="L548" s="429"/>
      <c r="M548" s="530"/>
    </row>
    <row r="549" spans="1:13" customFormat="1" hidden="1" x14ac:dyDescent="0.2">
      <c r="B549" s="65"/>
      <c r="C549" s="33" t="str">
        <f>IF(F549+G549&gt;0,Input_Transaksi!C546,"")</f>
        <v/>
      </c>
      <c r="D549" s="34" t="str">
        <f>IF(F549+G549&gt;0,Input_Transaksi!D546,"")</f>
        <v/>
      </c>
      <c r="E549" s="608" t="str">
        <f>IF(F549+G549&gt;0,Input_Transaksi!F546&amp;Input_Transaksi!G546 &amp;" "&amp;Input_Transaksi!H546,"")</f>
        <v/>
      </c>
      <c r="F549" s="617">
        <f>IF(Input_Transaksi!AR546=$D$8,Input_Transaksi!AT546,0)</f>
        <v>0</v>
      </c>
      <c r="G549" s="617">
        <f>IF(Input_Transaksi!AW546=$D$8,Input_Transaksi!AY546,0)</f>
        <v>0</v>
      </c>
      <c r="H549" s="617">
        <f t="shared" si="9"/>
        <v>0</v>
      </c>
      <c r="I549" s="61"/>
      <c r="K549" s="531"/>
      <c r="L549" s="429"/>
      <c r="M549" s="530"/>
    </row>
    <row r="550" spans="1:13" customFormat="1" hidden="1" x14ac:dyDescent="0.2">
      <c r="B550" s="65"/>
      <c r="C550" s="33" t="str">
        <f>IF(F550+G550&gt;0,Input_Transaksi!C547,"")</f>
        <v/>
      </c>
      <c r="D550" s="34" t="str">
        <f>IF(F550+G550&gt;0,Input_Transaksi!D547,"")</f>
        <v/>
      </c>
      <c r="E550" s="608" t="str">
        <f>IF(F550+G550&gt;0,Input_Transaksi!F547&amp;Input_Transaksi!G547 &amp;" "&amp;Input_Transaksi!H547,"")</f>
        <v/>
      </c>
      <c r="F550" s="617">
        <f>IF(Input_Transaksi!AR547=$D$8,Input_Transaksi!AT547,0)</f>
        <v>0</v>
      </c>
      <c r="G550" s="617">
        <f>IF(Input_Transaksi!AW547=$D$8,Input_Transaksi!AY547,0)</f>
        <v>0</v>
      </c>
      <c r="H550" s="617">
        <f t="shared" si="9"/>
        <v>0</v>
      </c>
      <c r="I550" s="61"/>
      <c r="K550" s="531"/>
      <c r="L550" s="429"/>
      <c r="M550" s="530"/>
    </row>
    <row r="551" spans="1:13" customFormat="1" hidden="1" x14ac:dyDescent="0.2">
      <c r="B551" s="65"/>
      <c r="C551" s="33" t="str">
        <f>IF(F551+G551&gt;0,Input_Transaksi!C548,"")</f>
        <v/>
      </c>
      <c r="D551" s="34" t="str">
        <f>IF(F551+G551&gt;0,Input_Transaksi!D548,"")</f>
        <v/>
      </c>
      <c r="E551" s="608" t="str">
        <f>IF(F551+G551&gt;0,Input_Transaksi!F548&amp;Input_Transaksi!G548 &amp;" "&amp;Input_Transaksi!H548,"")</f>
        <v/>
      </c>
      <c r="F551" s="617">
        <f>IF(Input_Transaksi!AR548=$D$8,Input_Transaksi!AT548,0)</f>
        <v>0</v>
      </c>
      <c r="G551" s="617">
        <f>IF(Input_Transaksi!AW548=$D$8,Input_Transaksi!AY548,0)</f>
        <v>0</v>
      </c>
      <c r="H551" s="617">
        <f t="shared" si="9"/>
        <v>0</v>
      </c>
      <c r="I551" s="61"/>
      <c r="K551" s="531"/>
      <c r="L551" s="429"/>
      <c r="M551" s="530"/>
    </row>
    <row r="552" spans="1:13" customFormat="1" hidden="1" x14ac:dyDescent="0.2">
      <c r="B552" s="65"/>
      <c r="C552" s="33" t="str">
        <f>IF(F552+G552&gt;0,Input_Transaksi!C549,"")</f>
        <v/>
      </c>
      <c r="D552" s="34" t="str">
        <f>IF(F552+G552&gt;0,Input_Transaksi!D549,"")</f>
        <v/>
      </c>
      <c r="E552" s="608" t="str">
        <f>IF(F552+G552&gt;0,Input_Transaksi!F549&amp;Input_Transaksi!G549 &amp;" "&amp;Input_Transaksi!H549,"")</f>
        <v/>
      </c>
      <c r="F552" s="617">
        <f>IF(Input_Transaksi!AR549=$D$8,Input_Transaksi!AT549,0)</f>
        <v>0</v>
      </c>
      <c r="G552" s="617">
        <f>IF(Input_Transaksi!AW549=$D$8,Input_Transaksi!AY549,0)</f>
        <v>0</v>
      </c>
      <c r="H552" s="617">
        <f t="shared" si="9"/>
        <v>0</v>
      </c>
      <c r="I552" s="61"/>
      <c r="K552" s="531"/>
      <c r="L552" s="429"/>
      <c r="M552" s="530"/>
    </row>
    <row r="553" spans="1:13" customFormat="1" hidden="1" x14ac:dyDescent="0.2">
      <c r="B553" s="65"/>
      <c r="C553" s="33" t="str">
        <f>IF(F553+G553&gt;0,Input_Transaksi!C550,"")</f>
        <v/>
      </c>
      <c r="D553" s="34" t="str">
        <f>IF(F553+G553&gt;0,Input_Transaksi!D550,"")</f>
        <v/>
      </c>
      <c r="E553" s="608" t="str">
        <f>IF(F553+G553&gt;0,Input_Transaksi!F550&amp;Input_Transaksi!G550 &amp;" "&amp;Input_Transaksi!H550,"")</f>
        <v/>
      </c>
      <c r="F553" s="617">
        <f>IF(Input_Transaksi!AR550=$D$8,Input_Transaksi!AT550,0)</f>
        <v>0</v>
      </c>
      <c r="G553" s="617">
        <f>IF(Input_Transaksi!AW550=$D$8,Input_Transaksi!AY550,0)</f>
        <v>0</v>
      </c>
      <c r="H553" s="617">
        <f t="shared" si="9"/>
        <v>0</v>
      </c>
      <c r="I553" s="61"/>
      <c r="K553" s="531"/>
      <c r="L553" s="429"/>
      <c r="M553" s="530"/>
    </row>
    <row r="554" spans="1:13" customFormat="1" hidden="1" x14ac:dyDescent="0.2">
      <c r="B554" s="65"/>
      <c r="C554" s="33" t="str">
        <f>IF(F554+G554&gt;0,Input_Transaksi!C551,"")</f>
        <v/>
      </c>
      <c r="D554" s="34" t="str">
        <f>IF(F554+G554&gt;0,Input_Transaksi!D551,"")</f>
        <v/>
      </c>
      <c r="E554" s="608" t="str">
        <f>IF(F554+G554&gt;0,Input_Transaksi!F551&amp;Input_Transaksi!G551 &amp;" "&amp;Input_Transaksi!H551,"")</f>
        <v/>
      </c>
      <c r="F554" s="617">
        <f>IF(Input_Transaksi!AR551=$D$8,Input_Transaksi!AT551,0)</f>
        <v>0</v>
      </c>
      <c r="G554" s="617">
        <f>IF(Input_Transaksi!AW551=$D$8,Input_Transaksi!AY551,0)</f>
        <v>0</v>
      </c>
      <c r="H554" s="617">
        <f t="shared" si="9"/>
        <v>0</v>
      </c>
      <c r="I554" s="61"/>
      <c r="K554" s="531"/>
      <c r="L554" s="429"/>
      <c r="M554" s="530"/>
    </row>
    <row r="555" spans="1:13" customFormat="1" hidden="1" x14ac:dyDescent="0.2">
      <c r="B555" s="65"/>
      <c r="C555" s="33" t="str">
        <f>IF(F555+G555&gt;0,Input_Transaksi!C552,"")</f>
        <v/>
      </c>
      <c r="D555" s="34" t="str">
        <f>IF(F555+G555&gt;0,Input_Transaksi!D552,"")</f>
        <v/>
      </c>
      <c r="E555" s="608" t="str">
        <f>IF(F555+G555&gt;0,Input_Transaksi!F552&amp;Input_Transaksi!G552 &amp;" "&amp;Input_Transaksi!H552,"")</f>
        <v/>
      </c>
      <c r="F555" s="617">
        <f>IF(Input_Transaksi!AR552=$D$8,Input_Transaksi!AT552,0)</f>
        <v>0</v>
      </c>
      <c r="G555" s="617">
        <f>IF(Input_Transaksi!AW552=$D$8,Input_Transaksi!AY552,0)</f>
        <v>0</v>
      </c>
      <c r="H555" s="617">
        <f t="shared" si="9"/>
        <v>0</v>
      </c>
      <c r="I555" s="61"/>
      <c r="K555" s="531"/>
      <c r="L555" s="429"/>
      <c r="M555" s="530"/>
    </row>
    <row r="556" spans="1:13" customFormat="1" hidden="1" x14ac:dyDescent="0.2">
      <c r="B556" s="65"/>
      <c r="C556" s="33" t="str">
        <f>IF(F556+G556&gt;0,Input_Transaksi!C553,"")</f>
        <v/>
      </c>
      <c r="D556" s="34" t="str">
        <f>IF(F556+G556&gt;0,Input_Transaksi!D553,"")</f>
        <v/>
      </c>
      <c r="E556" s="608" t="str">
        <f>IF(F556+G556&gt;0,Input_Transaksi!F553&amp;Input_Transaksi!G553 &amp;" "&amp;Input_Transaksi!H553,"")</f>
        <v/>
      </c>
      <c r="F556" s="617">
        <f>IF(Input_Transaksi!AR553=$D$8,Input_Transaksi!AT553,0)</f>
        <v>0</v>
      </c>
      <c r="G556" s="617">
        <f>IF(Input_Transaksi!AW553=$D$8,Input_Transaksi!AY553,0)</f>
        <v>0</v>
      </c>
      <c r="H556" s="617">
        <f t="shared" si="9"/>
        <v>0</v>
      </c>
      <c r="I556" s="61"/>
      <c r="K556" s="531"/>
      <c r="L556" s="429"/>
      <c r="M556" s="530"/>
    </row>
    <row r="557" spans="1:13" customFormat="1" hidden="1" x14ac:dyDescent="0.2">
      <c r="B557" s="65"/>
      <c r="C557" s="507"/>
      <c r="D557" s="427"/>
      <c r="E557" s="38"/>
      <c r="F557" s="620"/>
      <c r="G557" s="620"/>
      <c r="H557" s="620"/>
      <c r="I557" s="61"/>
      <c r="M557" s="530"/>
    </row>
    <row r="558" spans="1:13" s="14" customFormat="1" ht="10.5" hidden="1" x14ac:dyDescent="0.2">
      <c r="A558" s="11"/>
      <c r="B558" s="56"/>
      <c r="C558" s="11"/>
      <c r="D558" s="11"/>
      <c r="E558" s="12" t="s">
        <v>3</v>
      </c>
      <c r="F558" s="618">
        <f>SUM(F13:F556)</f>
        <v>1104341827.6599998</v>
      </c>
      <c r="G558" s="618">
        <f>SUM(G13:G556)</f>
        <v>1104341827.6599998</v>
      </c>
      <c r="H558" s="619">
        <f>H556</f>
        <v>0</v>
      </c>
      <c r="I558" s="57"/>
      <c r="J558" s="13"/>
      <c r="K558" s="1095"/>
      <c r="M558" s="548"/>
    </row>
    <row r="559" spans="1:13" hidden="1" x14ac:dyDescent="0.2">
      <c r="B559" s="69"/>
      <c r="C559" s="138"/>
      <c r="D559" s="58"/>
      <c r="E559" s="58"/>
      <c r="F559" s="58"/>
      <c r="G559" s="58"/>
      <c r="H559" s="58"/>
      <c r="I559" s="59"/>
    </row>
    <row r="560" spans="1:13" hidden="1" x14ac:dyDescent="0.2"/>
    <row r="561" spans="3:8" ht="22" hidden="1" customHeight="1" x14ac:dyDescent="0.2">
      <c r="C561" s="1148" t="s">
        <v>723</v>
      </c>
      <c r="D561" s="1148"/>
      <c r="E561" s="1148"/>
      <c r="F561" s="1148"/>
      <c r="G561" s="1148"/>
      <c r="H561" s="1148"/>
    </row>
    <row r="562" spans="3:8" hidden="1" x14ac:dyDescent="0.2">
      <c r="F562" s="531"/>
      <c r="G562" s="429"/>
    </row>
    <row r="563" spans="3:8" hidden="1" x14ac:dyDescent="0.2">
      <c r="F563" s="5"/>
      <c r="G563" s="5"/>
      <c r="H563" s="271"/>
    </row>
    <row r="564" spans="3:8" hidden="1" x14ac:dyDescent="0.2">
      <c r="D564" s="1" t="s">
        <v>178</v>
      </c>
      <c r="F564" s="1" t="s">
        <v>724</v>
      </c>
      <c r="H564" s="5"/>
    </row>
    <row r="565" spans="3:8" hidden="1" x14ac:dyDescent="0.2">
      <c r="D565" s="1" t="s">
        <v>451</v>
      </c>
      <c r="F565" s="1" t="s">
        <v>573</v>
      </c>
    </row>
    <row r="566" spans="3:8" hidden="1" x14ac:dyDescent="0.2"/>
    <row r="567" spans="3:8" hidden="1" x14ac:dyDescent="0.2"/>
    <row r="568" spans="3:8" hidden="1" x14ac:dyDescent="0.2"/>
    <row r="569" spans="3:8" ht="10.5" hidden="1" x14ac:dyDescent="0.25">
      <c r="D569" s="597" t="s">
        <v>574</v>
      </c>
      <c r="F569" s="612" t="s">
        <v>570</v>
      </c>
    </row>
    <row r="570" spans="3:8" hidden="1" x14ac:dyDescent="0.2">
      <c r="D570" s="1" t="s">
        <v>575</v>
      </c>
      <c r="F570" s="613" t="s">
        <v>571</v>
      </c>
    </row>
    <row r="571" spans="3:8" hidden="1" x14ac:dyDescent="0.2"/>
  </sheetData>
  <autoFilter ref="C12:C556" xr:uid="{00000000-0009-0000-0000-000006000000}">
    <filterColumn colId="0">
      <customFilters>
        <customFilter operator="notEqual" val=" "/>
      </customFilters>
    </filterColumn>
  </autoFilter>
  <mergeCells count="7">
    <mergeCell ref="C4:H4"/>
    <mergeCell ref="C5:H5"/>
    <mergeCell ref="C6:H6"/>
    <mergeCell ref="C7:H7"/>
    <mergeCell ref="C561:H561"/>
    <mergeCell ref="D71:I71"/>
    <mergeCell ref="C70:H70"/>
  </mergeCells>
  <phoneticPr fontId="0" type="noConversion"/>
  <hyperlinks>
    <hyperlink ref="C1" location="MENU!A1" display="Back to Menu" xr:uid="{00000000-0004-0000-0600-000000000000}"/>
  </hyperlinks>
  <printOptions horizontalCentered="1"/>
  <pageMargins left="0.59055118110236227" right="0.39370078740157483" top="0.39370078740157483" bottom="0.59055118110236227" header="0.51181102362204722" footer="0.31496062992125984"/>
  <pageSetup paperSize="9" scale="93" orientation="landscape" horizontalDpi="360" verticalDpi="360" r:id="rId1"/>
  <headerFooter alignWithMargins="0">
    <oddFooter>&amp;RHal &amp;P dari &amp;N</oddFooter>
  </headerFooter>
  <rowBreaks count="12" manualBreakCount="12">
    <brk id="42" max="8" man="1"/>
    <brk id="80" max="8" man="1"/>
    <brk id="93" max="8" man="1"/>
    <brk id="126" max="8" man="1"/>
    <brk id="159" max="8" man="1"/>
    <brk id="185" max="8" man="1"/>
    <brk id="207" max="8" man="1"/>
    <brk id="233" max="8" man="1"/>
    <brk id="281" max="8" man="1"/>
    <brk id="301" max="8" man="1"/>
    <brk id="333" max="8" man="1"/>
    <brk id="381"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FFC000"/>
  </sheetPr>
  <dimension ref="A1:L565"/>
  <sheetViews>
    <sheetView showGridLines="0" view="pageBreakPreview" zoomScaleSheetLayoutView="100" workbookViewId="0">
      <selection activeCell="F557" sqref="F557"/>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8" width="15.6640625" style="1" customWidth="1"/>
    <col min="9" max="9" width="1.6640625" style="1" customWidth="1"/>
    <col min="10" max="10" width="9.33203125" style="1"/>
    <col min="11" max="11" width="13.33203125" style="1" bestFit="1" customWidth="1"/>
    <col min="12" max="12" width="12.44140625" style="1" bestFit="1" customWidth="1"/>
    <col min="13" max="13" width="11.109375" style="1" bestFit="1" customWidth="1"/>
    <col min="14"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BKU!C4</f>
        <v>BLU Kantor UPBU A.P.T. Pranoto Samarinda</v>
      </c>
      <c r="D4" s="1143"/>
      <c r="E4" s="1143"/>
      <c r="F4" s="1143"/>
      <c r="G4" s="1143"/>
      <c r="H4" s="1143"/>
      <c r="I4" s="46"/>
    </row>
    <row r="5" spans="2:9" ht="12.75" customHeight="1" x14ac:dyDescent="0.2">
      <c r="B5" s="47"/>
      <c r="C5" s="1144" t="str">
        <f>D9</f>
        <v>BUKU PEMBANTU KAS TUNAI</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2</v>
      </c>
      <c r="E8" s="115"/>
      <c r="F8" s="18"/>
      <c r="G8" s="66" t="s">
        <v>6</v>
      </c>
      <c r="H8" s="595">
        <f>VLOOKUP(D8,SETUP!$H$7:$J$16,3,FALSE)</f>
        <v>0</v>
      </c>
      <c r="I8" s="50"/>
    </row>
    <row r="9" spans="2:9" s="2" customFormat="1" ht="12" customHeight="1" x14ac:dyDescent="0.2">
      <c r="B9" s="49"/>
      <c r="C9" s="113" t="s">
        <v>20</v>
      </c>
      <c r="D9" s="128" t="str">
        <f>VLOOKUP(D8,SETUP!$H$7:$J$16,2,FALSE)</f>
        <v>BUKU PEMBANTU KAS TUNAI</v>
      </c>
      <c r="E9" s="116"/>
      <c r="F9" s="51"/>
      <c r="G9" s="67" t="s">
        <v>7</v>
      </c>
      <c r="H9" s="596">
        <f>H558</f>
        <v>0</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8</v>
      </c>
      <c r="G11" s="22" t="s">
        <v>9</v>
      </c>
      <c r="H11" s="23" t="s">
        <v>2</v>
      </c>
      <c r="I11" s="54"/>
    </row>
    <row r="12" spans="2:9" x14ac:dyDescent="0.2">
      <c r="B12" s="47"/>
      <c r="C12" s="24"/>
      <c r="D12" s="25"/>
      <c r="E12" s="26"/>
      <c r="F12" s="27"/>
      <c r="G12" s="27"/>
      <c r="H12" s="28"/>
      <c r="I12" s="48"/>
    </row>
    <row r="13" spans="2:9" ht="14.9" customHeight="1" x14ac:dyDescent="0.2">
      <c r="B13" s="47"/>
      <c r="C13" s="29">
        <f>IF(D8=" "," ",SETUP!J3)</f>
        <v>46023</v>
      </c>
      <c r="D13" s="30"/>
      <c r="E13" s="31" t="s">
        <v>76</v>
      </c>
      <c r="F13" s="32">
        <f>H8</f>
        <v>0</v>
      </c>
      <c r="G13" s="32">
        <v>0</v>
      </c>
      <c r="H13" s="32">
        <f>H8</f>
        <v>0</v>
      </c>
      <c r="I13" s="48"/>
    </row>
    <row r="14" spans="2:9" ht="15" hidden="1" customHeight="1" x14ac:dyDescent="0.2">
      <c r="B14" s="47"/>
      <c r="C14" s="33" t="str">
        <f>IF(F14+G14&gt;0,Input_Transaksi!C11,"")</f>
        <v/>
      </c>
      <c r="D14" s="34" t="str">
        <f>IF(F14+G14&gt;0,Input_Transaksi!D11,"")</f>
        <v/>
      </c>
      <c r="E14" s="35" t="str">
        <f>IF(F14+G14&gt;0,Input_Transaksi!F11&amp;Input_Transaksi!G11 &amp;" "&amp;Input_Transaksi!H11,"")</f>
        <v/>
      </c>
      <c r="F14" s="36">
        <f>IF(Input_Transaksi!AL11=$D$8,Input_Transaksi!AN11,0)</f>
        <v>0</v>
      </c>
      <c r="G14" s="36">
        <f>IF(Input_Transaksi!AO11=$D$8,Input_Transaksi!AQ11,0)</f>
        <v>0</v>
      </c>
      <c r="H14" s="36">
        <f t="shared" ref="H14" si="0">H13+F14-G14</f>
        <v>0</v>
      </c>
      <c r="I14" s="48"/>
    </row>
    <row r="15" spans="2:9" ht="15" hidden="1" customHeight="1" x14ac:dyDescent="0.2">
      <c r="B15" s="47"/>
      <c r="C15" s="33" t="str">
        <f>IF(F15+G15&gt;0,Input_Transaksi!C14,"")</f>
        <v/>
      </c>
      <c r="D15" s="34" t="str">
        <f>IF(F15+G15&gt;0,Input_Transaksi!D14,"")</f>
        <v/>
      </c>
      <c r="E15" s="35" t="str">
        <f>IF(F15+G15&gt;0,Input_Transaksi!F14&amp;Input_Transaksi!G14 &amp;" "&amp;Input_Transaksi!H14,"")</f>
        <v/>
      </c>
      <c r="F15" s="36">
        <f>IF(Input_Transaksi!AL14=$D$8,Input_Transaksi!AN14,0)</f>
        <v>0</v>
      </c>
      <c r="G15" s="36">
        <f>IF(Input_Transaksi!AO14=$D$8,Input_Transaksi!AQ14,0)</f>
        <v>0</v>
      </c>
      <c r="H15" s="36">
        <f t="shared" ref="H15:H78" si="1">H14+F15-G15</f>
        <v>0</v>
      </c>
      <c r="I15" s="48"/>
    </row>
    <row r="16" spans="2:9" customFormat="1" ht="15" hidden="1" customHeight="1" x14ac:dyDescent="0.2">
      <c r="B16" s="64"/>
      <c r="C16" s="33" t="str">
        <f>IF(F16+G16&gt;0,Input_Transaksi!C16,"")</f>
        <v/>
      </c>
      <c r="D16" s="34" t="str">
        <f>IF(F16+G16&gt;0,Input_Transaksi!D16,"")</f>
        <v/>
      </c>
      <c r="E16" s="35" t="str">
        <f>IF(F16+G16&gt;0,Input_Transaksi!F16&amp;Input_Transaksi!G16 &amp;" "&amp;Input_Transaksi!H16,"")</f>
        <v/>
      </c>
      <c r="F16" s="36">
        <f>IF(Input_Transaksi!AL16=$D$8,Input_Transaksi!AN16,0)</f>
        <v>0</v>
      </c>
      <c r="G16" s="36">
        <f>IF(Input_Transaksi!AO16=$D$8,Input_Transaksi!AQ16,0)</f>
        <v>0</v>
      </c>
      <c r="H16" s="36">
        <f t="shared" si="1"/>
        <v>0</v>
      </c>
      <c r="I16" s="60"/>
    </row>
    <row r="17" spans="2:9" customFormat="1" ht="15" hidden="1" customHeight="1" x14ac:dyDescent="0.2">
      <c r="B17" s="64"/>
      <c r="C17" s="33" t="str">
        <f>IF(F17+G17&gt;0,Input_Transaksi!C17,"")</f>
        <v/>
      </c>
      <c r="D17" s="34" t="str">
        <f>IF(F17+G17&gt;0,Input_Transaksi!D17,"")</f>
        <v/>
      </c>
      <c r="E17" s="35" t="str">
        <f>IF(F17+G17&gt;0,Input_Transaksi!F17&amp;Input_Transaksi!G17 &amp;" "&amp;Input_Transaksi!H17,"")</f>
        <v/>
      </c>
      <c r="F17" s="36">
        <f>IF(Input_Transaksi!AL17=$D$8,Input_Transaksi!AN17,0)</f>
        <v>0</v>
      </c>
      <c r="G17" s="36">
        <f>IF(Input_Transaksi!AO17=$D$8,Input_Transaksi!AQ17,0)</f>
        <v>0</v>
      </c>
      <c r="H17" s="36">
        <f t="shared" si="1"/>
        <v>0</v>
      </c>
      <c r="I17" s="60"/>
    </row>
    <row r="18" spans="2:9" customFormat="1" ht="15" hidden="1" customHeight="1" x14ac:dyDescent="0.2">
      <c r="B18" s="64"/>
      <c r="C18" s="33" t="str">
        <f>IF(F18+G18&gt;0,Input_Transaksi!C18,"")</f>
        <v/>
      </c>
      <c r="D18" s="34" t="str">
        <f>IF(F18+G18&gt;0,Input_Transaksi!D18,"")</f>
        <v/>
      </c>
      <c r="E18" s="35" t="str">
        <f>IF(F18+G18&gt;0,Input_Transaksi!F18&amp;Input_Transaksi!G18 &amp;" "&amp;Input_Transaksi!H18,"")</f>
        <v/>
      </c>
      <c r="F18" s="36">
        <f>IF(Input_Transaksi!AL18=$D$8,Input_Transaksi!AN18,0)</f>
        <v>0</v>
      </c>
      <c r="G18" s="36">
        <f>IF(Input_Transaksi!AO18=$D$8,Input_Transaksi!AQ18,0)</f>
        <v>0</v>
      </c>
      <c r="H18" s="36">
        <f t="shared" si="1"/>
        <v>0</v>
      </c>
      <c r="I18" s="60"/>
    </row>
    <row r="19" spans="2:9" customFormat="1" ht="15" hidden="1" customHeight="1" x14ac:dyDescent="0.2">
      <c r="B19" s="64"/>
      <c r="C19" s="33" t="str">
        <f>IF(F19+G19&gt;0,Input_Transaksi!C20,"")</f>
        <v/>
      </c>
      <c r="D19" s="34" t="str">
        <f>IF(F19+G19&gt;0,Input_Transaksi!D20,"")</f>
        <v/>
      </c>
      <c r="E19" s="35" t="str">
        <f>IF(F19+G19&gt;0,Input_Transaksi!F20&amp;Input_Transaksi!G20 &amp;" "&amp;Input_Transaksi!H20,"")</f>
        <v/>
      </c>
      <c r="F19" s="36">
        <f>IF(Input_Transaksi!AL20=$D$8,Input_Transaksi!AN20,0)</f>
        <v>0</v>
      </c>
      <c r="G19" s="36">
        <f>IF(Input_Transaksi!AO20=$D$8,Input_Transaksi!AQ20,0)</f>
        <v>0</v>
      </c>
      <c r="H19" s="36">
        <f t="shared" si="1"/>
        <v>0</v>
      </c>
      <c r="I19" s="60"/>
    </row>
    <row r="20" spans="2:9" customFormat="1" ht="15" hidden="1" customHeight="1" x14ac:dyDescent="0.2">
      <c r="B20" s="64"/>
      <c r="C20" s="33" t="str">
        <f>IF(F20+G20&gt;0,Input_Transaksi!C21,"")</f>
        <v/>
      </c>
      <c r="D20" s="34" t="str">
        <f>IF(F20+G20&gt;0,Input_Transaksi!D21,"")</f>
        <v/>
      </c>
      <c r="E20" s="35" t="str">
        <f>IF(F20+G20&gt;0,Input_Transaksi!F21&amp;Input_Transaksi!G21 &amp;" "&amp;Input_Transaksi!H21,"")</f>
        <v/>
      </c>
      <c r="F20" s="36">
        <f>IF(Input_Transaksi!AL21=$D$8,Input_Transaksi!AN21,0)</f>
        <v>0</v>
      </c>
      <c r="G20" s="36">
        <f>IF(Input_Transaksi!AO21=$D$8,Input_Transaksi!AQ21,0)</f>
        <v>0</v>
      </c>
      <c r="H20" s="36">
        <f t="shared" si="1"/>
        <v>0</v>
      </c>
      <c r="I20" s="60"/>
    </row>
    <row r="21" spans="2:9" customFormat="1" ht="15" hidden="1" customHeight="1" x14ac:dyDescent="0.2">
      <c r="B21" s="64"/>
      <c r="C21" s="33" t="str">
        <f>IF(F21+G21&gt;0,Input_Transaksi!C22,"")</f>
        <v/>
      </c>
      <c r="D21" s="34" t="str">
        <f>IF(F21+G21&gt;0,Input_Transaksi!D22,"")</f>
        <v/>
      </c>
      <c r="E21" s="35" t="str">
        <f>IF(F21+G21&gt;0,Input_Transaksi!F22&amp;Input_Transaksi!G22 &amp;" "&amp;Input_Transaksi!H22,"")</f>
        <v/>
      </c>
      <c r="F21" s="36">
        <f>IF(Input_Transaksi!AL22=$D$8,Input_Transaksi!AN22,0)</f>
        <v>0</v>
      </c>
      <c r="G21" s="36">
        <f>IF(Input_Transaksi!AO22=$D$8,Input_Transaksi!AQ22,0)</f>
        <v>0</v>
      </c>
      <c r="H21" s="36">
        <f t="shared" si="1"/>
        <v>0</v>
      </c>
      <c r="I21" s="60"/>
    </row>
    <row r="22" spans="2:9" customFormat="1" ht="15" hidden="1" customHeight="1" x14ac:dyDescent="0.2">
      <c r="B22" s="64"/>
      <c r="C22" s="33" t="str">
        <f>IF(F22+G22&gt;0,Input_Transaksi!C23,"")</f>
        <v/>
      </c>
      <c r="D22" s="34" t="str">
        <f>IF(F22+G22&gt;0,Input_Transaksi!D23,"")</f>
        <v/>
      </c>
      <c r="E22" s="35" t="str">
        <f>IF(F22+G22&gt;0,Input_Transaksi!F23&amp;Input_Transaksi!G23 &amp;" "&amp;Input_Transaksi!H23,"")</f>
        <v/>
      </c>
      <c r="F22" s="36">
        <f>IF(Input_Transaksi!AL23=$D$8,Input_Transaksi!AN23,0)</f>
        <v>0</v>
      </c>
      <c r="G22" s="36">
        <f>IF(Input_Transaksi!AO23=$D$8,Input_Transaksi!AQ23,0)</f>
        <v>0</v>
      </c>
      <c r="H22" s="36">
        <f t="shared" si="1"/>
        <v>0</v>
      </c>
      <c r="I22" s="60"/>
    </row>
    <row r="23" spans="2:9" customFormat="1" ht="14.9" hidden="1" customHeight="1" x14ac:dyDescent="0.2">
      <c r="B23" s="64"/>
      <c r="C23" s="33" t="str">
        <f>IF(F23+G23&gt;0,Input_Transaksi!C24,"")</f>
        <v/>
      </c>
      <c r="D23" s="34" t="str">
        <f>IF(F23+G23&gt;0,Input_Transaksi!D24,"")</f>
        <v/>
      </c>
      <c r="E23" s="35" t="str">
        <f>IF(F23+G23&gt;0,Input_Transaksi!F24&amp;Input_Transaksi!G24 &amp;" "&amp;Input_Transaksi!H24,"")</f>
        <v/>
      </c>
      <c r="F23" s="36">
        <f>IF(Input_Transaksi!AL24=$D$8,Input_Transaksi!AN24,0)</f>
        <v>0</v>
      </c>
      <c r="G23" s="36">
        <f>IF(Input_Transaksi!AO24=$D$8,Input_Transaksi!AQ24,0)</f>
        <v>0</v>
      </c>
      <c r="H23" s="36">
        <f t="shared" si="1"/>
        <v>0</v>
      </c>
      <c r="I23" s="60"/>
    </row>
    <row r="24" spans="2:9" customFormat="1" ht="14.9" hidden="1" customHeight="1" x14ac:dyDescent="0.2">
      <c r="B24" s="64"/>
      <c r="C24" s="33" t="str">
        <f>IF(F24+G24&gt;0,Input_Transaksi!C25,"")</f>
        <v/>
      </c>
      <c r="D24" s="34" t="str">
        <f>IF(F24+G24&gt;0,Input_Transaksi!D25,"")</f>
        <v/>
      </c>
      <c r="E24" s="35" t="str">
        <f>IF(F24+G24&gt;0,Input_Transaksi!F25&amp;Input_Transaksi!G25 &amp;" "&amp;Input_Transaksi!H25,"")</f>
        <v/>
      </c>
      <c r="F24" s="36">
        <f>IF(Input_Transaksi!AL25=$D$8,Input_Transaksi!AN25,0)</f>
        <v>0</v>
      </c>
      <c r="G24" s="36">
        <f>IF(Input_Transaksi!AO25=$D$8,Input_Transaksi!AQ25,0)</f>
        <v>0</v>
      </c>
      <c r="H24" s="36">
        <f t="shared" si="1"/>
        <v>0</v>
      </c>
      <c r="I24" s="60"/>
    </row>
    <row r="25" spans="2:9" customFormat="1" ht="15" hidden="1" customHeight="1" x14ac:dyDescent="0.2">
      <c r="B25" s="64"/>
      <c r="C25" s="33" t="str">
        <f>IF(F25+G25&gt;0,Input_Transaksi!C26,"")</f>
        <v/>
      </c>
      <c r="D25" s="34" t="str">
        <f>IF(F25+G25&gt;0,Input_Transaksi!D26,"")</f>
        <v/>
      </c>
      <c r="E25" s="35" t="str">
        <f>IF(F25+G25&gt;0,Input_Transaksi!F26&amp;Input_Transaksi!G26 &amp;" "&amp;Input_Transaksi!H26,"")</f>
        <v/>
      </c>
      <c r="F25" s="36">
        <f>IF(Input_Transaksi!AL26=$D$8,Input_Transaksi!AN26,0)</f>
        <v>0</v>
      </c>
      <c r="G25" s="36">
        <f>IF(Input_Transaksi!AO26=$D$8,Input_Transaksi!AQ26,0)</f>
        <v>0</v>
      </c>
      <c r="H25" s="36">
        <f t="shared" si="1"/>
        <v>0</v>
      </c>
      <c r="I25" s="60"/>
    </row>
    <row r="26" spans="2:9" customFormat="1" ht="15" hidden="1" customHeight="1" x14ac:dyDescent="0.2">
      <c r="B26" s="64"/>
      <c r="C26" s="33" t="str">
        <f>IF(F26+G26&gt;0,Input_Transaksi!C27,"")</f>
        <v/>
      </c>
      <c r="D26" s="34" t="str">
        <f>IF(F26+G26&gt;0,Input_Transaksi!D27,"")</f>
        <v/>
      </c>
      <c r="E26" s="35" t="str">
        <f>IF(F26+G26&gt;0,Input_Transaksi!F27&amp;Input_Transaksi!G27 &amp;" "&amp;Input_Transaksi!H27,"")</f>
        <v/>
      </c>
      <c r="F26" s="36">
        <f>IF(Input_Transaksi!AL27=$D$8,Input_Transaksi!AN27,0)</f>
        <v>0</v>
      </c>
      <c r="G26" s="36">
        <f>IF(Input_Transaksi!AO27=$D$8,Input_Transaksi!AQ27,0)</f>
        <v>0</v>
      </c>
      <c r="H26" s="36">
        <f t="shared" si="1"/>
        <v>0</v>
      </c>
      <c r="I26" s="60"/>
    </row>
    <row r="27" spans="2:9" customFormat="1" ht="15" hidden="1" customHeight="1" x14ac:dyDescent="0.2">
      <c r="B27" s="64"/>
      <c r="C27" s="33" t="str">
        <f>IF(F27+G27&gt;0,Input_Transaksi!C28,"")</f>
        <v/>
      </c>
      <c r="D27" s="34" t="str">
        <f>IF(F27+G27&gt;0,Input_Transaksi!D28,"")</f>
        <v/>
      </c>
      <c r="E27" s="35" t="str">
        <f>IF(F27+G27&gt;0,Input_Transaksi!F28&amp;Input_Transaksi!G28 &amp;" "&amp;Input_Transaksi!H28,"")</f>
        <v/>
      </c>
      <c r="F27" s="36">
        <f>IF(Input_Transaksi!AL28=$D$8,Input_Transaksi!AN28,0)</f>
        <v>0</v>
      </c>
      <c r="G27" s="36">
        <f>IF(Input_Transaksi!AO28=$D$8,Input_Transaksi!AQ28,0)</f>
        <v>0</v>
      </c>
      <c r="H27" s="36">
        <f t="shared" si="1"/>
        <v>0</v>
      </c>
      <c r="I27" s="60"/>
    </row>
    <row r="28" spans="2:9" customFormat="1" ht="15" hidden="1" customHeight="1" x14ac:dyDescent="0.2">
      <c r="B28" s="64"/>
      <c r="C28" s="33" t="str">
        <f>IF(F28+G28&gt;0,Input_Transaksi!C29,"")</f>
        <v/>
      </c>
      <c r="D28" s="34" t="str">
        <f>IF(F28+G28&gt;0,Input_Transaksi!D29,"")</f>
        <v/>
      </c>
      <c r="E28" s="35" t="str">
        <f>IF(F28+G28&gt;0,Input_Transaksi!F29&amp;Input_Transaksi!G29 &amp;" "&amp;Input_Transaksi!H29,"")</f>
        <v/>
      </c>
      <c r="F28" s="36">
        <f>IF(Input_Transaksi!AL29=$D$8,Input_Transaksi!AN29,0)</f>
        <v>0</v>
      </c>
      <c r="G28" s="36">
        <f>IF(Input_Transaksi!AO29=$D$8,Input_Transaksi!AQ29,0)</f>
        <v>0</v>
      </c>
      <c r="H28" s="36">
        <f t="shared" si="1"/>
        <v>0</v>
      </c>
      <c r="I28" s="60"/>
    </row>
    <row r="29" spans="2:9" customFormat="1" ht="15" hidden="1" customHeight="1" x14ac:dyDescent="0.2">
      <c r="B29" s="65"/>
      <c r="C29" s="33" t="str">
        <f>IF(F29+G29&gt;0,Input_Transaksi!C30,"")</f>
        <v/>
      </c>
      <c r="D29" s="34" t="str">
        <f>IF(F29+G29&gt;0,Input_Transaksi!D30,"")</f>
        <v/>
      </c>
      <c r="E29" s="35" t="str">
        <f>IF(F29+G29&gt;0,Input_Transaksi!F30&amp;Input_Transaksi!G30 &amp;" "&amp;Input_Transaksi!H30,"")</f>
        <v/>
      </c>
      <c r="F29" s="36">
        <f>IF(Input_Transaksi!AL30=$D$8,Input_Transaksi!AN30,0)</f>
        <v>0</v>
      </c>
      <c r="G29" s="36">
        <f>IF(Input_Transaksi!AO30=$D$8,Input_Transaksi!AQ30,0)</f>
        <v>0</v>
      </c>
      <c r="H29" s="36">
        <f t="shared" si="1"/>
        <v>0</v>
      </c>
      <c r="I29" s="61"/>
    </row>
    <row r="30" spans="2:9" customFormat="1" ht="15" hidden="1" customHeight="1" x14ac:dyDescent="0.2">
      <c r="B30" s="65"/>
      <c r="C30" s="33" t="str">
        <f>IF(F30+G30&gt;0,Input_Transaksi!C31,"")</f>
        <v/>
      </c>
      <c r="D30" s="34" t="str">
        <f>IF(F30+G30&gt;0,Input_Transaksi!D31,"")</f>
        <v/>
      </c>
      <c r="E30" s="35" t="str">
        <f>IF(F30+G30&gt;0,Input_Transaksi!F31&amp;Input_Transaksi!G31 &amp;" "&amp;Input_Transaksi!H31,"")</f>
        <v/>
      </c>
      <c r="F30" s="36">
        <f>IF(Input_Transaksi!AL31=$D$8,Input_Transaksi!AN31,0)</f>
        <v>0</v>
      </c>
      <c r="G30" s="36">
        <f>IF(Input_Transaksi!AO31=$D$8,Input_Transaksi!AQ31,0)</f>
        <v>0</v>
      </c>
      <c r="H30" s="36">
        <f t="shared" si="1"/>
        <v>0</v>
      </c>
      <c r="I30" s="61"/>
    </row>
    <row r="31" spans="2:9" customFormat="1" ht="15" hidden="1" customHeight="1" x14ac:dyDescent="0.2">
      <c r="B31" s="65"/>
      <c r="C31" s="33" t="str">
        <f>IF(F31+G31&gt;0,Input_Transaksi!C32,"")</f>
        <v/>
      </c>
      <c r="D31" s="34" t="str">
        <f>IF(F31+G31&gt;0,Input_Transaksi!D32,"")</f>
        <v/>
      </c>
      <c r="E31" s="35" t="str">
        <f>IF(F31+G31&gt;0,Input_Transaksi!F32&amp;Input_Transaksi!G32 &amp;" "&amp;Input_Transaksi!H32,"")</f>
        <v/>
      </c>
      <c r="F31" s="36">
        <f>IF(Input_Transaksi!AL32=$D$8,Input_Transaksi!AN32,0)</f>
        <v>0</v>
      </c>
      <c r="G31" s="36">
        <f>IF(Input_Transaksi!AO32=$D$8,Input_Transaksi!AQ32,0)</f>
        <v>0</v>
      </c>
      <c r="H31" s="36">
        <f t="shared" si="1"/>
        <v>0</v>
      </c>
      <c r="I31" s="61"/>
    </row>
    <row r="32" spans="2:9" ht="15" hidden="1" customHeight="1" x14ac:dyDescent="0.2">
      <c r="B32" s="63"/>
      <c r="C32" s="33" t="str">
        <f>IF(F32+G32&gt;0,Input_Transaksi!C33,"")</f>
        <v/>
      </c>
      <c r="D32" s="34" t="str">
        <f>IF(F32+G32&gt;0,Input_Transaksi!D33,"")</f>
        <v/>
      </c>
      <c r="E32" s="35" t="str">
        <f>IF(F32+G32&gt;0,Input_Transaksi!F33&amp;Input_Transaksi!G33 &amp;" "&amp;Input_Transaksi!H33,"")</f>
        <v/>
      </c>
      <c r="F32" s="36">
        <f>IF(Input_Transaksi!AL33=$D$8,Input_Transaksi!AN33,0)</f>
        <v>0</v>
      </c>
      <c r="G32" s="36">
        <f>IF(Input_Transaksi!AO33=$D$8,Input_Transaksi!AQ33,0)</f>
        <v>0</v>
      </c>
      <c r="H32" s="36">
        <f t="shared" si="1"/>
        <v>0</v>
      </c>
      <c r="I32" s="62"/>
    </row>
    <row r="33" spans="2:9" customFormat="1" ht="15" hidden="1" customHeight="1" x14ac:dyDescent="0.2">
      <c r="B33" s="65"/>
      <c r="C33" s="33" t="str">
        <f>IF(F33+G33&gt;0,Input_Transaksi!C34,"")</f>
        <v/>
      </c>
      <c r="D33" s="34" t="str">
        <f>IF(F33+G33&gt;0,Input_Transaksi!D34,"")</f>
        <v/>
      </c>
      <c r="E33" s="35" t="str">
        <f>IF(F33+G33&gt;0,Input_Transaksi!F34&amp;Input_Transaksi!G34 &amp;" "&amp;Input_Transaksi!H34,"")</f>
        <v/>
      </c>
      <c r="F33" s="36">
        <f>IF(Input_Transaksi!AL34=$D$8,Input_Transaksi!AN34,0)</f>
        <v>0</v>
      </c>
      <c r="G33" s="36">
        <f>IF(Input_Transaksi!AO34=$D$8,Input_Transaksi!AQ34,0)</f>
        <v>0</v>
      </c>
      <c r="H33" s="36">
        <f t="shared" si="1"/>
        <v>0</v>
      </c>
      <c r="I33" s="61"/>
    </row>
    <row r="34" spans="2:9" ht="15" hidden="1" customHeight="1" x14ac:dyDescent="0.2">
      <c r="B34" s="63"/>
      <c r="C34" s="33" t="str">
        <f>IF(F34+G34&gt;0,Input_Transaksi!C35,"")</f>
        <v/>
      </c>
      <c r="D34" s="34" t="str">
        <f>IF(F34+G34&gt;0,Input_Transaksi!D35,"")</f>
        <v/>
      </c>
      <c r="E34" s="35" t="str">
        <f>IF(F34+G34&gt;0,Input_Transaksi!F35&amp;Input_Transaksi!G35 &amp;" "&amp;Input_Transaksi!H35,"")</f>
        <v/>
      </c>
      <c r="F34" s="36">
        <f>IF(Input_Transaksi!AL35=$D$8,Input_Transaksi!AN35,0)</f>
        <v>0</v>
      </c>
      <c r="G34" s="36">
        <f>IF(Input_Transaksi!AO35=$D$8,Input_Transaksi!AQ35,0)</f>
        <v>0</v>
      </c>
      <c r="H34" s="36">
        <f t="shared" si="1"/>
        <v>0</v>
      </c>
      <c r="I34" s="62"/>
    </row>
    <row r="35" spans="2:9" customFormat="1" ht="15" hidden="1" customHeight="1" x14ac:dyDescent="0.2">
      <c r="B35" s="65"/>
      <c r="C35" s="33" t="str">
        <f>IF(F35+G35&gt;0,Input_Transaksi!C36,"")</f>
        <v/>
      </c>
      <c r="D35" s="34" t="str">
        <f>IF(F35+G35&gt;0,Input_Transaksi!D36,"")</f>
        <v/>
      </c>
      <c r="E35" s="35" t="str">
        <f>IF(F35+G35&gt;0,Input_Transaksi!F36&amp;Input_Transaksi!G36 &amp;" "&amp;Input_Transaksi!H36,"")</f>
        <v/>
      </c>
      <c r="F35" s="36">
        <f>IF(Input_Transaksi!AL36=$D$8,Input_Transaksi!AN36,0)</f>
        <v>0</v>
      </c>
      <c r="G35" s="36">
        <f>IF(Input_Transaksi!AO36=$D$8,Input_Transaksi!AQ36,0)</f>
        <v>0</v>
      </c>
      <c r="H35" s="36">
        <f t="shared" si="1"/>
        <v>0</v>
      </c>
      <c r="I35" s="61"/>
    </row>
    <row r="36" spans="2:9" customFormat="1" ht="15" hidden="1" customHeight="1" x14ac:dyDescent="0.2">
      <c r="B36" s="65"/>
      <c r="C36" s="33" t="str">
        <f>IF(F36+G36&gt;0,Input_Transaksi!C37,"")</f>
        <v/>
      </c>
      <c r="D36" s="34" t="str">
        <f>IF(F36+G36&gt;0,Input_Transaksi!D37,"")</f>
        <v/>
      </c>
      <c r="E36" s="35" t="str">
        <f>IF(F36+G36&gt;0,Input_Transaksi!F37&amp;Input_Transaksi!G37 &amp;" "&amp;Input_Transaksi!H37,"")</f>
        <v/>
      </c>
      <c r="F36" s="36">
        <f>IF(Input_Transaksi!AL37=$D$8,Input_Transaksi!AN37,0)</f>
        <v>0</v>
      </c>
      <c r="G36" s="36">
        <f>IF(Input_Transaksi!AO37=$D$8,Input_Transaksi!AQ37,0)</f>
        <v>0</v>
      </c>
      <c r="H36" s="36">
        <f t="shared" si="1"/>
        <v>0</v>
      </c>
      <c r="I36" s="61"/>
    </row>
    <row r="37" spans="2:9" customFormat="1" ht="15" hidden="1" customHeight="1" x14ac:dyDescent="0.2">
      <c r="B37" s="65"/>
      <c r="C37" s="33" t="str">
        <f>IF(F37+G37&gt;0,Input_Transaksi!C38,"")</f>
        <v/>
      </c>
      <c r="D37" s="34" t="str">
        <f>IF(F37+G37&gt;0,Input_Transaksi!D38,"")</f>
        <v/>
      </c>
      <c r="E37" s="35" t="str">
        <f>IF(F37+G37&gt;0,Input_Transaksi!F38&amp;Input_Transaksi!G38 &amp;" "&amp;Input_Transaksi!H38,"")</f>
        <v/>
      </c>
      <c r="F37" s="36">
        <f>IF(Input_Transaksi!AL38=$D$8,Input_Transaksi!AN38,0)</f>
        <v>0</v>
      </c>
      <c r="G37" s="36">
        <f>IF(Input_Transaksi!AO38=$D$8,Input_Transaksi!AQ38,0)</f>
        <v>0</v>
      </c>
      <c r="H37" s="36">
        <f t="shared" si="1"/>
        <v>0</v>
      </c>
      <c r="I37" s="61"/>
    </row>
    <row r="38" spans="2:9" customFormat="1" ht="15" hidden="1" customHeight="1" x14ac:dyDescent="0.2">
      <c r="B38" s="65"/>
      <c r="C38" s="33" t="str">
        <f>IF(F38+G38&gt;0,Input_Transaksi!C39,"")</f>
        <v/>
      </c>
      <c r="D38" s="34" t="str">
        <f>IF(F38+G38&gt;0,Input_Transaksi!D39,"")</f>
        <v/>
      </c>
      <c r="E38" s="35" t="str">
        <f>IF(F38+G38&gt;0,Input_Transaksi!F39&amp;Input_Transaksi!G39 &amp;" "&amp;Input_Transaksi!H39,"")</f>
        <v/>
      </c>
      <c r="F38" s="36">
        <f>IF(Input_Transaksi!AL39=$D$8,Input_Transaksi!AN39,0)</f>
        <v>0</v>
      </c>
      <c r="G38" s="36">
        <f>IF(Input_Transaksi!AO39=$D$8,Input_Transaksi!AQ39,0)</f>
        <v>0</v>
      </c>
      <c r="H38" s="36">
        <f t="shared" si="1"/>
        <v>0</v>
      </c>
      <c r="I38" s="61"/>
    </row>
    <row r="39" spans="2:9" ht="15" hidden="1" customHeight="1" x14ac:dyDescent="0.2">
      <c r="B39" s="63"/>
      <c r="C39" s="33" t="str">
        <f>IF(F39+G39&gt;0,Input_Transaksi!C40,"")</f>
        <v/>
      </c>
      <c r="D39" s="34" t="str">
        <f>IF(F39+G39&gt;0,Input_Transaksi!D40,"")</f>
        <v/>
      </c>
      <c r="E39" s="35" t="str">
        <f>IF(F39+G39&gt;0,Input_Transaksi!F40&amp;Input_Transaksi!G40 &amp;" "&amp;Input_Transaksi!H40,"")</f>
        <v/>
      </c>
      <c r="F39" s="36">
        <f>IF(Input_Transaksi!AL40=$D$8,Input_Transaksi!AN40,0)</f>
        <v>0</v>
      </c>
      <c r="G39" s="36">
        <f>IF(Input_Transaksi!AO40=$D$8,Input_Transaksi!AQ40,0)</f>
        <v>0</v>
      </c>
      <c r="H39" s="36">
        <f t="shared" si="1"/>
        <v>0</v>
      </c>
      <c r="I39" s="62"/>
    </row>
    <row r="40" spans="2:9" customFormat="1" ht="15" hidden="1" customHeight="1" x14ac:dyDescent="0.2">
      <c r="B40" s="65"/>
      <c r="C40" s="33" t="str">
        <f>IF(F40+G40&gt;0,Input_Transaksi!C41,"")</f>
        <v/>
      </c>
      <c r="D40" s="34" t="str">
        <f>IF(F40+G40&gt;0,Input_Transaksi!D41,"")</f>
        <v/>
      </c>
      <c r="E40" s="35" t="str">
        <f>IF(F40+G40&gt;0,Input_Transaksi!F41&amp;Input_Transaksi!G41 &amp;" "&amp;Input_Transaksi!H41,"")</f>
        <v/>
      </c>
      <c r="F40" s="36">
        <f>IF(Input_Transaksi!AL41=$D$8,Input_Transaksi!AN41,0)</f>
        <v>0</v>
      </c>
      <c r="G40" s="36">
        <f>IF(Input_Transaksi!AO41=$D$8,Input_Transaksi!AQ41,0)</f>
        <v>0</v>
      </c>
      <c r="H40" s="36">
        <f t="shared" si="1"/>
        <v>0</v>
      </c>
      <c r="I40" s="61"/>
    </row>
    <row r="41" spans="2:9" customFormat="1" ht="15" hidden="1" customHeight="1" x14ac:dyDescent="0.2">
      <c r="B41" s="65"/>
      <c r="C41" s="33" t="str">
        <f>IF(F41+G41&gt;0,Input_Transaksi!C43,"")</f>
        <v/>
      </c>
      <c r="D41" s="34" t="str">
        <f>IF(F41+G41&gt;0,Input_Transaksi!D43,"")</f>
        <v/>
      </c>
      <c r="E41" s="35" t="str">
        <f>IF(F41+G41&gt;0,Input_Transaksi!F43&amp;Input_Transaksi!G43 &amp;" "&amp;Input_Transaksi!H43,"")</f>
        <v/>
      </c>
      <c r="F41" s="36">
        <f>IF(Input_Transaksi!AL43=$D$8,Input_Transaksi!AN43,0)</f>
        <v>0</v>
      </c>
      <c r="G41" s="36">
        <f>IF(Input_Transaksi!AO43=$D$8,Input_Transaksi!AQ43,0)</f>
        <v>0</v>
      </c>
      <c r="H41" s="36">
        <f t="shared" si="1"/>
        <v>0</v>
      </c>
      <c r="I41" s="61"/>
    </row>
    <row r="42" spans="2:9" customFormat="1" ht="15" hidden="1" customHeight="1" x14ac:dyDescent="0.2">
      <c r="B42" s="65"/>
      <c r="C42" s="33" t="str">
        <f>IF(F42+G42&gt;0,Input_Transaksi!C44,"")</f>
        <v/>
      </c>
      <c r="D42" s="34" t="str">
        <f>IF(F42+G42&gt;0,Input_Transaksi!D44,"")</f>
        <v/>
      </c>
      <c r="E42" s="35" t="str">
        <f>IF(F42+G42&gt;0,Input_Transaksi!F44&amp;Input_Transaksi!G44 &amp;" "&amp;Input_Transaksi!H44,"")</f>
        <v/>
      </c>
      <c r="F42" s="36">
        <f>IF(Input_Transaksi!AL44=$D$8,Input_Transaksi!AN44,0)</f>
        <v>0</v>
      </c>
      <c r="G42" s="36">
        <f>IF(Input_Transaksi!AO44=$D$8,Input_Transaksi!AQ44,0)</f>
        <v>0</v>
      </c>
      <c r="H42" s="36">
        <f t="shared" si="1"/>
        <v>0</v>
      </c>
      <c r="I42" s="61"/>
    </row>
    <row r="43" spans="2:9" customFormat="1" ht="15" hidden="1" customHeight="1" x14ac:dyDescent="0.2">
      <c r="B43" s="65"/>
      <c r="C43" s="33" t="str">
        <f>IF(F43+G43&gt;0,Input_Transaksi!C45,"")</f>
        <v/>
      </c>
      <c r="D43" s="34" t="str">
        <f>IF(F43+G43&gt;0,Input_Transaksi!D45,"")</f>
        <v/>
      </c>
      <c r="E43" s="35" t="str">
        <f>IF(F43+G43&gt;0,Input_Transaksi!F45&amp;Input_Transaksi!G45 &amp;" "&amp;Input_Transaksi!H45,"")</f>
        <v/>
      </c>
      <c r="F43" s="36">
        <f>IF(Input_Transaksi!AL45=$D$8,Input_Transaksi!AN45,0)</f>
        <v>0</v>
      </c>
      <c r="G43" s="36">
        <f>IF(Input_Transaksi!AO45=$D$8,Input_Transaksi!AQ45,0)</f>
        <v>0</v>
      </c>
      <c r="H43" s="36">
        <f t="shared" si="1"/>
        <v>0</v>
      </c>
      <c r="I43" s="61"/>
    </row>
    <row r="44" spans="2:9" customFormat="1" ht="15" hidden="1" customHeight="1" x14ac:dyDescent="0.2">
      <c r="B44" s="65"/>
      <c r="C44" s="33" t="str">
        <f>IF(F44+G44&gt;0,Input_Transaksi!C46,"")</f>
        <v/>
      </c>
      <c r="D44" s="34" t="str">
        <f>IF(F44+G44&gt;0,Input_Transaksi!D46,"")</f>
        <v/>
      </c>
      <c r="E44" s="35" t="str">
        <f>IF(F44+G44&gt;0,Input_Transaksi!F46&amp;Input_Transaksi!G46 &amp;" "&amp;Input_Transaksi!H46,"")</f>
        <v/>
      </c>
      <c r="F44" s="36">
        <f>IF(Input_Transaksi!AL46=$D$8,Input_Transaksi!AN46,0)</f>
        <v>0</v>
      </c>
      <c r="G44" s="36">
        <f>IF(Input_Transaksi!AO46=$D$8,Input_Transaksi!AQ46,0)</f>
        <v>0</v>
      </c>
      <c r="H44" s="36">
        <f t="shared" si="1"/>
        <v>0</v>
      </c>
      <c r="I44" s="61"/>
    </row>
    <row r="45" spans="2:9" customFormat="1" ht="15" hidden="1" customHeight="1" x14ac:dyDescent="0.2">
      <c r="B45" s="65"/>
      <c r="C45" s="33" t="str">
        <f>IF(F45+G45&gt;0,Input_Transaksi!C48,"")</f>
        <v/>
      </c>
      <c r="D45" s="34" t="str">
        <f>IF(F45+G45&gt;0,Input_Transaksi!D48,"")</f>
        <v/>
      </c>
      <c r="E45" s="35" t="str">
        <f>IF(F45+G45&gt;0,Input_Transaksi!F48&amp;Input_Transaksi!G48 &amp;" "&amp;Input_Transaksi!H48,"")</f>
        <v/>
      </c>
      <c r="F45" s="36">
        <f>IF(Input_Transaksi!AL48=$D$8,Input_Transaksi!AN48,0)</f>
        <v>0</v>
      </c>
      <c r="G45" s="36">
        <f>IF(Input_Transaksi!AO48=$D$8,Input_Transaksi!AQ48,0)</f>
        <v>0</v>
      </c>
      <c r="H45" s="36">
        <f t="shared" si="1"/>
        <v>0</v>
      </c>
      <c r="I45" s="61"/>
    </row>
    <row r="46" spans="2:9" customFormat="1" ht="15" hidden="1" customHeight="1" x14ac:dyDescent="0.2">
      <c r="B46" s="65"/>
      <c r="C46" s="33" t="str">
        <f>IF(F46+G46&gt;0,Input_Transaksi!C49,"")</f>
        <v/>
      </c>
      <c r="D46" s="34" t="str">
        <f>IF(F46+G46&gt;0,Input_Transaksi!D49,"")</f>
        <v/>
      </c>
      <c r="E46" s="35" t="str">
        <f>IF(F46+G46&gt;0,Input_Transaksi!F49&amp;Input_Transaksi!G49 &amp;" "&amp;Input_Transaksi!H49,"")</f>
        <v/>
      </c>
      <c r="F46" s="36">
        <f>IF(Input_Transaksi!AL49=$D$8,Input_Transaksi!AN49,0)</f>
        <v>0</v>
      </c>
      <c r="G46" s="36">
        <f>IF(Input_Transaksi!AO49=$D$8,Input_Transaksi!AQ49,0)</f>
        <v>0</v>
      </c>
      <c r="H46" s="36">
        <f t="shared" si="1"/>
        <v>0</v>
      </c>
      <c r="I46" s="61"/>
    </row>
    <row r="47" spans="2:9" customFormat="1" ht="15" hidden="1" customHeight="1" x14ac:dyDescent="0.2">
      <c r="B47" s="65"/>
      <c r="C47" s="33" t="str">
        <f>IF(F47+G47&gt;0,Input_Transaksi!C50,"")</f>
        <v/>
      </c>
      <c r="D47" s="34" t="str">
        <f>IF(F47+G47&gt;0,Input_Transaksi!D50,"")</f>
        <v/>
      </c>
      <c r="E47" s="35" t="str">
        <f>IF(F47+G47&gt;0,Input_Transaksi!F50&amp;Input_Transaksi!G50 &amp;" "&amp;Input_Transaksi!H50,"")</f>
        <v/>
      </c>
      <c r="F47" s="36">
        <f>IF(Input_Transaksi!AL50=$D$8,Input_Transaksi!AN50,0)</f>
        <v>0</v>
      </c>
      <c r="G47" s="36">
        <f>IF(Input_Transaksi!AO50=$D$8,Input_Transaksi!AQ50,0)</f>
        <v>0</v>
      </c>
      <c r="H47" s="36">
        <f t="shared" si="1"/>
        <v>0</v>
      </c>
      <c r="I47" s="61"/>
    </row>
    <row r="48" spans="2:9" customFormat="1" ht="15" hidden="1" customHeight="1" x14ac:dyDescent="0.2">
      <c r="B48" s="65"/>
      <c r="C48" s="33" t="str">
        <f>IF(F48+G48&gt;0,Input_Transaksi!C51,"")</f>
        <v/>
      </c>
      <c r="D48" s="34" t="str">
        <f>IF(F48+G48&gt;0,Input_Transaksi!D51,"")</f>
        <v/>
      </c>
      <c r="E48" s="35" t="str">
        <f>IF(F48+G48&gt;0,Input_Transaksi!F51&amp;Input_Transaksi!G51 &amp;" "&amp;Input_Transaksi!H51,"")</f>
        <v/>
      </c>
      <c r="F48" s="36">
        <f>IF(Input_Transaksi!AL51=$D$8,Input_Transaksi!AN51,0)</f>
        <v>0</v>
      </c>
      <c r="G48" s="36">
        <f>IF(Input_Transaksi!AO51=$D$8,Input_Transaksi!AQ51,0)</f>
        <v>0</v>
      </c>
      <c r="H48" s="36">
        <f t="shared" si="1"/>
        <v>0</v>
      </c>
      <c r="I48" s="61"/>
    </row>
    <row r="49" spans="2:12" customFormat="1" ht="15" hidden="1" customHeight="1" x14ac:dyDescent="0.2">
      <c r="B49" s="65"/>
      <c r="C49" s="33" t="str">
        <f>IF(F49+G49&gt;0,Input_Transaksi!C52,"")</f>
        <v/>
      </c>
      <c r="D49" s="34" t="str">
        <f>IF(F49+G49&gt;0,Input_Transaksi!D52,"")</f>
        <v/>
      </c>
      <c r="E49" s="35" t="str">
        <f>IF(F49+G49&gt;0,Input_Transaksi!F52&amp;Input_Transaksi!G52 &amp;" "&amp;Input_Transaksi!H52,"")</f>
        <v/>
      </c>
      <c r="F49" s="36">
        <f>IF(Input_Transaksi!AL52=$D$8,Input_Transaksi!AN52,0)</f>
        <v>0</v>
      </c>
      <c r="G49" s="36">
        <f>IF(Input_Transaksi!AO52=$D$8,Input_Transaksi!AQ52,0)</f>
        <v>0</v>
      </c>
      <c r="H49" s="36">
        <f t="shared" si="1"/>
        <v>0</v>
      </c>
      <c r="I49" s="61"/>
    </row>
    <row r="50" spans="2:12" customFormat="1" ht="15" hidden="1" customHeight="1" x14ac:dyDescent="0.2">
      <c r="B50" s="65"/>
      <c r="C50" s="33" t="str">
        <f>IF(F50+G50&gt;0,Input_Transaksi!C53,"")</f>
        <v/>
      </c>
      <c r="D50" s="34" t="str">
        <f>IF(F50+G50&gt;0,Input_Transaksi!D53,"")</f>
        <v/>
      </c>
      <c r="E50" s="35" t="str">
        <f>IF(F50+G50&gt;0,Input_Transaksi!F53&amp;Input_Transaksi!G53 &amp;" "&amp;Input_Transaksi!H53,"")</f>
        <v/>
      </c>
      <c r="F50" s="36">
        <f>IF(Input_Transaksi!AL53=$D$8,Input_Transaksi!AN53,0)</f>
        <v>0</v>
      </c>
      <c r="G50" s="36">
        <f>IF(Input_Transaksi!AO53=$D$8,Input_Transaksi!AQ53,0)</f>
        <v>0</v>
      </c>
      <c r="H50" s="36">
        <f t="shared" si="1"/>
        <v>0</v>
      </c>
      <c r="I50" s="61"/>
    </row>
    <row r="51" spans="2:12" customFormat="1" ht="15" hidden="1" customHeight="1" x14ac:dyDescent="0.2">
      <c r="B51" s="65"/>
      <c r="C51" s="33" t="str">
        <f>IF(F51+G51&gt;0,Input_Transaksi!C54,"")</f>
        <v/>
      </c>
      <c r="D51" s="34" t="str">
        <f>IF(F51+G51&gt;0,Input_Transaksi!D54,"")</f>
        <v/>
      </c>
      <c r="E51" s="35" t="str">
        <f>IF(F51+G51&gt;0,Input_Transaksi!F54&amp;Input_Transaksi!G54 &amp;" "&amp;Input_Transaksi!H54,"")</f>
        <v/>
      </c>
      <c r="F51" s="36">
        <f>IF(Input_Transaksi!AL54=$D$8,Input_Transaksi!AN54,0)</f>
        <v>0</v>
      </c>
      <c r="G51" s="36">
        <f>IF(Input_Transaksi!AO54=$D$8,Input_Transaksi!AQ54,0)</f>
        <v>0</v>
      </c>
      <c r="H51" s="36">
        <f t="shared" si="1"/>
        <v>0</v>
      </c>
      <c r="I51" s="61"/>
    </row>
    <row r="52" spans="2:12" customFormat="1" ht="15" hidden="1" customHeight="1" x14ac:dyDescent="0.2">
      <c r="B52" s="65"/>
      <c r="C52" s="33" t="str">
        <f>IF(F52+G52&gt;0,Input_Transaksi!C55,"")</f>
        <v/>
      </c>
      <c r="D52" s="34" t="str">
        <f>IF(F52+G52&gt;0,Input_Transaksi!D55,"")</f>
        <v/>
      </c>
      <c r="E52" s="35" t="str">
        <f>IF(F52+G52&gt;0,Input_Transaksi!F55&amp;Input_Transaksi!G55 &amp;" "&amp;Input_Transaksi!H55,"")</f>
        <v/>
      </c>
      <c r="F52" s="36">
        <f>IF(Input_Transaksi!AL55=$D$8,Input_Transaksi!AN55,0)</f>
        <v>0</v>
      </c>
      <c r="G52" s="36">
        <f>IF(Input_Transaksi!AO55=$D$8,Input_Transaksi!AQ55,0)</f>
        <v>0</v>
      </c>
      <c r="H52" s="36">
        <f t="shared" si="1"/>
        <v>0</v>
      </c>
      <c r="I52" s="61"/>
    </row>
    <row r="53" spans="2:12" customFormat="1" ht="14.9" hidden="1" customHeight="1" x14ac:dyDescent="0.2">
      <c r="B53" s="65"/>
      <c r="C53" s="33" t="str">
        <f>IF(F53+G53&gt;0,Input_Transaksi!C56,"")</f>
        <v/>
      </c>
      <c r="D53" s="34" t="str">
        <f>IF(F53+G53&gt;0,Input_Transaksi!D56,"")</f>
        <v/>
      </c>
      <c r="E53" s="35" t="str">
        <f>IF(F53+G53&gt;0,Input_Transaksi!F56&amp;Input_Transaksi!G56 &amp;" "&amp;Input_Transaksi!H56,"")</f>
        <v/>
      </c>
      <c r="F53" s="36">
        <f>IF(Input_Transaksi!AL56=$D$8,Input_Transaksi!AN56,0)</f>
        <v>0</v>
      </c>
      <c r="G53" s="36">
        <f>IF(Input_Transaksi!AO56=$D$8,Input_Transaksi!AQ56,0)</f>
        <v>0</v>
      </c>
      <c r="H53" s="36">
        <f t="shared" si="1"/>
        <v>0</v>
      </c>
      <c r="I53" s="61"/>
      <c r="K53" s="428"/>
      <c r="L53" s="429"/>
    </row>
    <row r="54" spans="2:12" ht="14.9" hidden="1" customHeight="1" x14ac:dyDescent="0.2">
      <c r="B54" s="63"/>
      <c r="C54" s="33" t="str">
        <f>IF(F54+G54&gt;0,Input_Transaksi!C57,"")</f>
        <v/>
      </c>
      <c r="D54" s="34" t="str">
        <f>IF(F54+G54&gt;0,Input_Transaksi!D57,"")</f>
        <v/>
      </c>
      <c r="E54" s="35" t="str">
        <f>IF(F54+G54&gt;0,Input_Transaksi!F57&amp;Input_Transaksi!G57 &amp;" "&amp;Input_Transaksi!H57,"")</f>
        <v/>
      </c>
      <c r="F54" s="36">
        <f>IF(Input_Transaksi!AL57=$D$8,Input_Transaksi!AN57,0)</f>
        <v>0</v>
      </c>
      <c r="G54" s="36">
        <f>IF(Input_Transaksi!AO57=$D$8,Input_Transaksi!AQ57,0)</f>
        <v>0</v>
      </c>
      <c r="H54" s="36">
        <f t="shared" si="1"/>
        <v>0</v>
      </c>
      <c r="I54" s="62"/>
    </row>
    <row r="55" spans="2:12" customFormat="1" ht="14.9" hidden="1" customHeight="1" x14ac:dyDescent="0.2">
      <c r="B55" s="65"/>
      <c r="C55" s="33" t="str">
        <f>IF(F55+G55&gt;0,Input_Transaksi!C58,"")</f>
        <v/>
      </c>
      <c r="D55" s="34" t="str">
        <f>IF(F55+G55&gt;0,Input_Transaksi!D58,"")</f>
        <v/>
      </c>
      <c r="E55" s="35" t="str">
        <f>IF(F55+G55&gt;0,Input_Transaksi!F58&amp;Input_Transaksi!G58 &amp;" "&amp;Input_Transaksi!H58,"")</f>
        <v/>
      </c>
      <c r="F55" s="36">
        <f>IF(Input_Transaksi!AL58=$D$8,Input_Transaksi!AN58,0)</f>
        <v>0</v>
      </c>
      <c r="G55" s="36">
        <f>IF(Input_Transaksi!AO58=$D$8,Input_Transaksi!AQ58,0)</f>
        <v>0</v>
      </c>
      <c r="H55" s="36">
        <f t="shared" si="1"/>
        <v>0</v>
      </c>
      <c r="I55" s="61"/>
    </row>
    <row r="56" spans="2:12" customFormat="1" ht="14.9" hidden="1" customHeight="1" x14ac:dyDescent="0.2">
      <c r="B56" s="65"/>
      <c r="C56" s="33" t="str">
        <f>IF(F56+G56&gt;0,Input_Transaksi!C59,"")</f>
        <v/>
      </c>
      <c r="D56" s="34" t="str">
        <f>IF(F56+G56&gt;0,Input_Transaksi!D59,"")</f>
        <v/>
      </c>
      <c r="E56" s="35" t="str">
        <f>IF(F56+G56&gt;0,Input_Transaksi!F59&amp;Input_Transaksi!G59 &amp;" "&amp;Input_Transaksi!H59,"")</f>
        <v/>
      </c>
      <c r="F56" s="36">
        <f>IF(Input_Transaksi!AL59=$D$8,Input_Transaksi!AN59,0)</f>
        <v>0</v>
      </c>
      <c r="G56" s="36">
        <f>IF(Input_Transaksi!AO59=$D$8,Input_Transaksi!AQ59,0)</f>
        <v>0</v>
      </c>
      <c r="H56" s="36">
        <f t="shared" si="1"/>
        <v>0</v>
      </c>
      <c r="I56" s="61"/>
    </row>
    <row r="57" spans="2:12" customFormat="1" ht="14.9" hidden="1" customHeight="1" x14ac:dyDescent="0.2">
      <c r="B57" s="65"/>
      <c r="C57" s="33" t="str">
        <f>IF(F57+G57&gt;0,Input_Transaksi!C60,"")</f>
        <v/>
      </c>
      <c r="D57" s="34" t="str">
        <f>IF(F57+G57&gt;0,Input_Transaksi!D60,"")</f>
        <v/>
      </c>
      <c r="E57" s="35" t="str">
        <f>IF(F57+G57&gt;0,Input_Transaksi!F60&amp;Input_Transaksi!G60 &amp;" "&amp;Input_Transaksi!H60,"")</f>
        <v/>
      </c>
      <c r="F57" s="36">
        <f>IF(Input_Transaksi!AL60=$D$8,Input_Transaksi!AN60,0)</f>
        <v>0</v>
      </c>
      <c r="G57" s="36">
        <f>IF(Input_Transaksi!AO60=$D$8,Input_Transaksi!AQ60,0)</f>
        <v>0</v>
      </c>
      <c r="H57" s="36">
        <f t="shared" si="1"/>
        <v>0</v>
      </c>
      <c r="I57" s="61"/>
    </row>
    <row r="58" spans="2:12" customFormat="1" ht="14.9" hidden="1" customHeight="1" x14ac:dyDescent="0.2">
      <c r="B58" s="65"/>
      <c r="C58" s="33" t="str">
        <f>IF(F58+G58&gt;0,Input_Transaksi!C61,"")</f>
        <v/>
      </c>
      <c r="D58" s="34" t="str">
        <f>IF(F58+G58&gt;0,Input_Transaksi!D61,"")</f>
        <v/>
      </c>
      <c r="E58" s="35" t="str">
        <f>IF(F58+G58&gt;0,Input_Transaksi!F61&amp;Input_Transaksi!G61 &amp;" "&amp;Input_Transaksi!H61,"")</f>
        <v/>
      </c>
      <c r="F58" s="36">
        <f>IF(Input_Transaksi!AL61=$D$8,Input_Transaksi!AN61,0)</f>
        <v>0</v>
      </c>
      <c r="G58" s="36">
        <f>IF(Input_Transaksi!AO61=$D$8,Input_Transaksi!AQ61,0)</f>
        <v>0</v>
      </c>
      <c r="H58" s="36">
        <f t="shared" si="1"/>
        <v>0</v>
      </c>
      <c r="I58" s="61"/>
    </row>
    <row r="59" spans="2:12" customFormat="1" ht="14.9" hidden="1" customHeight="1" x14ac:dyDescent="0.2">
      <c r="B59" s="65"/>
      <c r="C59" s="33" t="str">
        <f>IF(F59+G59&gt;0,Input_Transaksi!C62,"")</f>
        <v/>
      </c>
      <c r="D59" s="34" t="str">
        <f>IF(F59+G59&gt;0,Input_Transaksi!D62,"")</f>
        <v/>
      </c>
      <c r="E59" s="35" t="str">
        <f>IF(F59+G59&gt;0,Input_Transaksi!F62&amp;Input_Transaksi!G62 &amp;" "&amp;Input_Transaksi!H62,"")</f>
        <v/>
      </c>
      <c r="F59" s="36">
        <f>IF(Input_Transaksi!AL62=$D$8,Input_Transaksi!AN62,0)</f>
        <v>0</v>
      </c>
      <c r="G59" s="36">
        <f>IF(Input_Transaksi!AO62=$D$8,Input_Transaksi!AQ62,0)</f>
        <v>0</v>
      </c>
      <c r="H59" s="36">
        <f t="shared" si="1"/>
        <v>0</v>
      </c>
      <c r="I59" s="61"/>
    </row>
    <row r="60" spans="2:12" customFormat="1" ht="14.9" hidden="1" customHeight="1" x14ac:dyDescent="0.2">
      <c r="B60" s="65"/>
      <c r="C60" s="33" t="str">
        <f>IF(F60+G60&gt;0,Input_Transaksi!C63,"")</f>
        <v/>
      </c>
      <c r="D60" s="34" t="str">
        <f>IF(F60+G60&gt;0,Input_Transaksi!D63,"")</f>
        <v/>
      </c>
      <c r="E60" s="35" t="str">
        <f>IF(F60+G60&gt;0,Input_Transaksi!F63&amp;Input_Transaksi!G63 &amp;" "&amp;Input_Transaksi!H63,"")</f>
        <v/>
      </c>
      <c r="F60" s="36">
        <f>IF(Input_Transaksi!AL63=$D$8,Input_Transaksi!AN63,0)</f>
        <v>0</v>
      </c>
      <c r="G60" s="36">
        <f>IF(Input_Transaksi!AO63=$D$8,Input_Transaksi!AQ63,0)</f>
        <v>0</v>
      </c>
      <c r="H60" s="36">
        <f t="shared" si="1"/>
        <v>0</v>
      </c>
      <c r="I60" s="61"/>
    </row>
    <row r="61" spans="2:12" customFormat="1" ht="14.9" hidden="1" customHeight="1" x14ac:dyDescent="0.2">
      <c r="B61" s="65"/>
      <c r="C61" s="33" t="str">
        <f>IF(F61+G61&gt;0,Input_Transaksi!C64,"")</f>
        <v/>
      </c>
      <c r="D61" s="34" t="str">
        <f>IF(F61+G61&gt;0,Input_Transaksi!D64,"")</f>
        <v/>
      </c>
      <c r="E61" s="35" t="str">
        <f>IF(F61+G61&gt;0,Input_Transaksi!F64&amp;Input_Transaksi!G64 &amp;" "&amp;Input_Transaksi!H64,"")</f>
        <v/>
      </c>
      <c r="F61" s="36">
        <f>IF(Input_Transaksi!AL64=$D$8,Input_Transaksi!AN64,0)</f>
        <v>0</v>
      </c>
      <c r="G61" s="36">
        <f>IF(Input_Transaksi!AO64=$D$8,Input_Transaksi!AQ64,0)</f>
        <v>0</v>
      </c>
      <c r="H61" s="36">
        <f t="shared" si="1"/>
        <v>0</v>
      </c>
      <c r="I61" s="61"/>
    </row>
    <row r="62" spans="2:12" customFormat="1" ht="14.9" hidden="1" customHeight="1" x14ac:dyDescent="0.2">
      <c r="B62" s="65"/>
      <c r="C62" s="33" t="str">
        <f>IF(F62+G62&gt;0,Input_Transaksi!C65,"")</f>
        <v/>
      </c>
      <c r="D62" s="34" t="str">
        <f>IF(F62+G62&gt;0,Input_Transaksi!D65,"")</f>
        <v/>
      </c>
      <c r="E62" s="35" t="str">
        <f>IF(F62+G62&gt;0,Input_Transaksi!F65&amp;Input_Transaksi!G65 &amp;" "&amp;Input_Transaksi!H65,"")</f>
        <v/>
      </c>
      <c r="F62" s="36">
        <f>IF(Input_Transaksi!AL65=$D$8,Input_Transaksi!AN65,0)</f>
        <v>0</v>
      </c>
      <c r="G62" s="36">
        <f>IF(Input_Transaksi!AO65=$D$8,Input_Transaksi!AQ65,0)</f>
        <v>0</v>
      </c>
      <c r="H62" s="36">
        <f t="shared" si="1"/>
        <v>0</v>
      </c>
      <c r="I62" s="61"/>
    </row>
    <row r="63" spans="2:12" customFormat="1" ht="14.9" hidden="1" customHeight="1" x14ac:dyDescent="0.2">
      <c r="B63" s="65"/>
      <c r="C63" s="33" t="str">
        <f>IF(F63+G63&gt;0,Input_Transaksi!C66,"")</f>
        <v/>
      </c>
      <c r="D63" s="34" t="str">
        <f>IF(F63+G63&gt;0,Input_Transaksi!D66,"")</f>
        <v/>
      </c>
      <c r="E63" s="35" t="str">
        <f>IF(F63+G63&gt;0,Input_Transaksi!F66&amp;Input_Transaksi!G66 &amp;" "&amp;Input_Transaksi!H66,"")</f>
        <v/>
      </c>
      <c r="F63" s="36">
        <f>IF(Input_Transaksi!AL66=$D$8,Input_Transaksi!AN66,0)</f>
        <v>0</v>
      </c>
      <c r="G63" s="36">
        <f>IF(Input_Transaksi!AO66=$D$8,Input_Transaksi!AQ66,0)</f>
        <v>0</v>
      </c>
      <c r="H63" s="36">
        <f t="shared" si="1"/>
        <v>0</v>
      </c>
      <c r="I63" s="61"/>
    </row>
    <row r="64" spans="2:12" customFormat="1" ht="14.9" hidden="1" customHeight="1" x14ac:dyDescent="0.2">
      <c r="B64" s="65"/>
      <c r="C64" s="33" t="str">
        <f>IF(F64+G64&gt;0,Input_Transaksi!C67,"")</f>
        <v/>
      </c>
      <c r="D64" s="34" t="str">
        <f>IF(F64+G64&gt;0,Input_Transaksi!D67,"")</f>
        <v/>
      </c>
      <c r="E64" s="35" t="str">
        <f>IF(F64+G64&gt;0,Input_Transaksi!F67&amp;Input_Transaksi!G67 &amp;" "&amp;Input_Transaksi!H67,"")</f>
        <v/>
      </c>
      <c r="F64" s="36">
        <f>IF(Input_Transaksi!AL67=$D$8,Input_Transaksi!AN67,0)</f>
        <v>0</v>
      </c>
      <c r="G64" s="36">
        <f>IF(Input_Transaksi!AO67=$D$8,Input_Transaksi!AQ67,0)</f>
        <v>0</v>
      </c>
      <c r="H64" s="36">
        <f t="shared" si="1"/>
        <v>0</v>
      </c>
      <c r="I64" s="61"/>
    </row>
    <row r="65" spans="2:9" customFormat="1" ht="14.9" hidden="1" customHeight="1" x14ac:dyDescent="0.2">
      <c r="B65" s="65"/>
      <c r="C65" s="33" t="str">
        <f>IF(F65+G65&gt;0,Input_Transaksi!C69,"")</f>
        <v/>
      </c>
      <c r="D65" s="34" t="str">
        <f>IF(F65+G65&gt;0,Input_Transaksi!D69,"")</f>
        <v/>
      </c>
      <c r="E65" s="35" t="str">
        <f>IF(F65+G65&gt;0,Input_Transaksi!F69&amp;Input_Transaksi!G69 &amp;" "&amp;Input_Transaksi!H69,"")</f>
        <v/>
      </c>
      <c r="F65" s="36">
        <f>IF(Input_Transaksi!AL69=$D$8,Input_Transaksi!AN69,0)</f>
        <v>0</v>
      </c>
      <c r="G65" s="36">
        <f>IF(Input_Transaksi!AO69=$D$8,Input_Transaksi!AQ69,0)</f>
        <v>0</v>
      </c>
      <c r="H65" s="36">
        <f t="shared" si="1"/>
        <v>0</v>
      </c>
      <c r="I65" s="61"/>
    </row>
    <row r="66" spans="2:9" customFormat="1" ht="15" hidden="1" customHeight="1" x14ac:dyDescent="0.2">
      <c r="B66" s="65"/>
      <c r="C66" s="33" t="str">
        <f>IF(F66+G66&gt;0,Input_Transaksi!C70,"")</f>
        <v/>
      </c>
      <c r="D66" s="34" t="str">
        <f>IF(F66+G66&gt;0,Input_Transaksi!D70,"")</f>
        <v/>
      </c>
      <c r="E66" s="35" t="str">
        <f>IF(F66+G66&gt;0,Input_Transaksi!F70&amp;Input_Transaksi!G70 &amp;" "&amp;Input_Transaksi!H70,"")</f>
        <v/>
      </c>
      <c r="F66" s="36">
        <f>IF(Input_Transaksi!AL70=$D$8,Input_Transaksi!AN70,0)</f>
        <v>0</v>
      </c>
      <c r="G66" s="36">
        <f>IF(Input_Transaksi!AO70=$D$8,Input_Transaksi!AQ70,0)</f>
        <v>0</v>
      </c>
      <c r="H66" s="36">
        <f t="shared" si="1"/>
        <v>0</v>
      </c>
      <c r="I66" s="61"/>
    </row>
    <row r="67" spans="2:9" customFormat="1" ht="14.9" hidden="1" customHeight="1" x14ac:dyDescent="0.2">
      <c r="B67" s="65"/>
      <c r="C67" s="33" t="str">
        <f>IF(F67+G67&gt;0,Input_Transaksi!C72,"")</f>
        <v/>
      </c>
      <c r="D67" s="34" t="str">
        <f>IF(F67+G67&gt;0,Input_Transaksi!D72,"")</f>
        <v/>
      </c>
      <c r="E67" s="35" t="str">
        <f>IF(F67+G67&gt;0,Input_Transaksi!F72&amp;Input_Transaksi!G72 &amp;" "&amp;Input_Transaksi!H72,"")</f>
        <v/>
      </c>
      <c r="F67" s="36">
        <f>IF(Input_Transaksi!AL72=$D$8,Input_Transaksi!AN72,0)</f>
        <v>0</v>
      </c>
      <c r="G67" s="36">
        <f>IF(Input_Transaksi!AO72=$D$8,Input_Transaksi!AQ72,0)</f>
        <v>0</v>
      </c>
      <c r="H67" s="36">
        <f t="shared" si="1"/>
        <v>0</v>
      </c>
      <c r="I67" s="61"/>
    </row>
    <row r="68" spans="2:9" customFormat="1" ht="15" hidden="1" customHeight="1" x14ac:dyDescent="0.2">
      <c r="B68" s="65"/>
      <c r="C68" s="33" t="str">
        <f>IF(F68+G68&gt;0,Input_Transaksi!C74,"")</f>
        <v/>
      </c>
      <c r="D68" s="34" t="str">
        <f>IF(F68+G68&gt;0,Input_Transaksi!D74,"")</f>
        <v/>
      </c>
      <c r="E68" s="35" t="str">
        <f>IF(F68+G68&gt;0,Input_Transaksi!F74&amp;Input_Transaksi!G74 &amp;" "&amp;Input_Transaksi!H74,"")</f>
        <v/>
      </c>
      <c r="F68" s="36">
        <f>IF(Input_Transaksi!AL74=$D$8,Input_Transaksi!AN74,0)</f>
        <v>0</v>
      </c>
      <c r="G68" s="36">
        <f>IF(Input_Transaksi!AO74=$D$8,Input_Transaksi!AQ74,0)</f>
        <v>0</v>
      </c>
      <c r="H68" s="36">
        <f t="shared" si="1"/>
        <v>0</v>
      </c>
      <c r="I68" s="61"/>
    </row>
    <row r="69" spans="2:9" customFormat="1" ht="15" hidden="1" customHeight="1" x14ac:dyDescent="0.2">
      <c r="B69" s="65"/>
      <c r="C69" s="33" t="str">
        <f>IF(F69+G69&gt;0,Input_Transaksi!C76,"")</f>
        <v/>
      </c>
      <c r="D69" s="34" t="str">
        <f>IF(F69+G69&gt;0,Input_Transaksi!D76,"")</f>
        <v/>
      </c>
      <c r="E69" s="35" t="str">
        <f>IF(F69+G69&gt;0,Input_Transaksi!F76&amp;Input_Transaksi!G76 &amp;" "&amp;Input_Transaksi!H76,"")</f>
        <v/>
      </c>
      <c r="F69" s="36">
        <f>IF(Input_Transaksi!AL76=$D$8,Input_Transaksi!AN76,0)</f>
        <v>0</v>
      </c>
      <c r="G69" s="36">
        <f>IF(Input_Transaksi!AO76=$D$8,Input_Transaksi!AQ76,0)</f>
        <v>0</v>
      </c>
      <c r="H69" s="36">
        <f t="shared" si="1"/>
        <v>0</v>
      </c>
      <c r="I69" s="61"/>
    </row>
    <row r="70" spans="2:9" customFormat="1" ht="15" hidden="1" customHeight="1" x14ac:dyDescent="0.2">
      <c r="B70" s="65"/>
      <c r="C70" s="33" t="str">
        <f>IF(F70+G70&gt;0,Input_Transaksi!C78,"")</f>
        <v/>
      </c>
      <c r="D70" s="34" t="str">
        <f>IF(F70+G70&gt;0,Input_Transaksi!D78,"")</f>
        <v/>
      </c>
      <c r="E70" s="35" t="str">
        <f>IF(F70+G70&gt;0,Input_Transaksi!F78&amp;Input_Transaksi!G78 &amp;" "&amp;Input_Transaksi!H78,"")</f>
        <v/>
      </c>
      <c r="F70" s="36">
        <f>IF(Input_Transaksi!AL78=$D$8,Input_Transaksi!AN78,0)</f>
        <v>0</v>
      </c>
      <c r="G70" s="36">
        <f>IF(Input_Transaksi!AO78=$D$8,Input_Transaksi!AQ78,0)</f>
        <v>0</v>
      </c>
      <c r="H70" s="36">
        <f t="shared" si="1"/>
        <v>0</v>
      </c>
      <c r="I70" s="61"/>
    </row>
    <row r="71" spans="2:9" customFormat="1" ht="14.9" hidden="1" customHeight="1" x14ac:dyDescent="0.2">
      <c r="B71" s="65"/>
      <c r="C71" s="33" t="str">
        <f>IF(F71+G71&gt;0,Input_Transaksi!C79,"")</f>
        <v/>
      </c>
      <c r="D71" s="34" t="str">
        <f>IF(F71+G71&gt;0,Input_Transaksi!D79,"")</f>
        <v/>
      </c>
      <c r="E71" s="35" t="str">
        <f>IF(F71+G71&gt;0,Input_Transaksi!F79&amp;Input_Transaksi!G79 &amp;" "&amp;Input_Transaksi!H79,"")</f>
        <v/>
      </c>
      <c r="F71" s="36">
        <f>IF(Input_Transaksi!AL79=$D$8,Input_Transaksi!AN79,0)</f>
        <v>0</v>
      </c>
      <c r="G71" s="36">
        <f>IF(Input_Transaksi!AO79=$D$8,Input_Transaksi!AQ79,0)</f>
        <v>0</v>
      </c>
      <c r="H71" s="36">
        <f t="shared" si="1"/>
        <v>0</v>
      </c>
      <c r="I71" s="61"/>
    </row>
    <row r="72" spans="2:9" customFormat="1" ht="14.9" hidden="1" customHeight="1" x14ac:dyDescent="0.2">
      <c r="B72" s="65"/>
      <c r="C72" s="33" t="str">
        <f>IF(F72+G72&gt;0,Input_Transaksi!C81,"")</f>
        <v/>
      </c>
      <c r="D72" s="34" t="str">
        <f>IF(F72+G72&gt;0,Input_Transaksi!D81,"")</f>
        <v/>
      </c>
      <c r="E72" s="35" t="str">
        <f>IF(F72+G72&gt;0,Input_Transaksi!F81&amp;Input_Transaksi!G81 &amp;" "&amp;Input_Transaksi!H81,"")</f>
        <v/>
      </c>
      <c r="F72" s="36">
        <f>IF(Input_Transaksi!AL81=$D$8,Input_Transaksi!AN81,0)</f>
        <v>0</v>
      </c>
      <c r="G72" s="36">
        <f>IF(Input_Transaksi!AO81=$D$8,Input_Transaksi!AQ81,0)</f>
        <v>0</v>
      </c>
      <c r="H72" s="36">
        <f t="shared" si="1"/>
        <v>0</v>
      </c>
      <c r="I72" s="61"/>
    </row>
    <row r="73" spans="2:9" customFormat="1" ht="14.9" hidden="1" customHeight="1" x14ac:dyDescent="0.2">
      <c r="B73" s="65"/>
      <c r="C73" s="33" t="str">
        <f>IF(F73+G73&gt;0,Input_Transaksi!C83,"")</f>
        <v/>
      </c>
      <c r="D73" s="34" t="str">
        <f>IF(F73+G73&gt;0,Input_Transaksi!D83,"")</f>
        <v/>
      </c>
      <c r="E73" s="35" t="str">
        <f>IF(F73+G73&gt;0,Input_Transaksi!F83&amp;Input_Transaksi!G83 &amp;" "&amp;Input_Transaksi!H83,"")</f>
        <v/>
      </c>
      <c r="F73" s="36">
        <f>IF(Input_Transaksi!AL83=$D$8,Input_Transaksi!AN83,0)</f>
        <v>0</v>
      </c>
      <c r="G73" s="36">
        <f>IF(Input_Transaksi!AO83=$D$8,Input_Transaksi!AQ83,0)</f>
        <v>0</v>
      </c>
      <c r="H73" s="36">
        <f t="shared" si="1"/>
        <v>0</v>
      </c>
      <c r="I73" s="61"/>
    </row>
    <row r="74" spans="2:9" customFormat="1" ht="14.9" hidden="1" customHeight="1" x14ac:dyDescent="0.2">
      <c r="B74" s="65"/>
      <c r="C74" s="33" t="str">
        <f>IF(F74+G74&gt;0,Input_Transaksi!C85,"")</f>
        <v/>
      </c>
      <c r="D74" s="34" t="str">
        <f>IF(F74+G74&gt;0,Input_Transaksi!D85,"")</f>
        <v/>
      </c>
      <c r="E74" s="35" t="str">
        <f>IF(F74+G74&gt;0,Input_Transaksi!F85&amp;Input_Transaksi!G85 &amp;" "&amp;Input_Transaksi!H85,"")</f>
        <v/>
      </c>
      <c r="F74" s="36">
        <f>IF(Input_Transaksi!AL85=$D$8,Input_Transaksi!AN85,0)</f>
        <v>0</v>
      </c>
      <c r="G74" s="36">
        <f>IF(Input_Transaksi!AO85=$D$8,Input_Transaksi!AQ85,0)</f>
        <v>0</v>
      </c>
      <c r="H74" s="36">
        <f t="shared" si="1"/>
        <v>0</v>
      </c>
      <c r="I74" s="61"/>
    </row>
    <row r="75" spans="2:9" customFormat="1" ht="14.9" hidden="1" customHeight="1" x14ac:dyDescent="0.2">
      <c r="B75" s="65"/>
      <c r="C75" s="33" t="str">
        <f>IF(F75+G75&gt;0,Input_Transaksi!C86,"")</f>
        <v/>
      </c>
      <c r="D75" s="34" t="str">
        <f>IF(F75+G75&gt;0,Input_Transaksi!D86,"")</f>
        <v/>
      </c>
      <c r="E75" s="35" t="str">
        <f>IF(F75+G75&gt;0,Input_Transaksi!F86&amp;Input_Transaksi!G86 &amp;" "&amp;Input_Transaksi!H86,"")</f>
        <v/>
      </c>
      <c r="F75" s="36">
        <f>IF(Input_Transaksi!AL86=$D$8,Input_Transaksi!AN86,0)</f>
        <v>0</v>
      </c>
      <c r="G75" s="36">
        <f>IF(Input_Transaksi!AO86=$D$8,Input_Transaksi!AQ86,0)</f>
        <v>0</v>
      </c>
      <c r="H75" s="36">
        <f t="shared" si="1"/>
        <v>0</v>
      </c>
      <c r="I75" s="61"/>
    </row>
    <row r="76" spans="2:9" customFormat="1" ht="14.9" hidden="1" customHeight="1" x14ac:dyDescent="0.2">
      <c r="B76" s="65"/>
      <c r="C76" s="33" t="str">
        <f>IF(F76+G76&gt;0,Input_Transaksi!C87,"")</f>
        <v/>
      </c>
      <c r="D76" s="34" t="str">
        <f>IF(F76+G76&gt;0,Input_Transaksi!D87,"")</f>
        <v/>
      </c>
      <c r="E76" s="35" t="str">
        <f>IF(F76+G76&gt;0,Input_Transaksi!F87&amp;Input_Transaksi!G87 &amp;" "&amp;Input_Transaksi!H87,"")</f>
        <v/>
      </c>
      <c r="F76" s="36">
        <f>IF(Input_Transaksi!AL87=$D$8,Input_Transaksi!AN87,0)</f>
        <v>0</v>
      </c>
      <c r="G76" s="36">
        <f>IF(Input_Transaksi!AO87=$D$8,Input_Transaksi!AQ87,0)</f>
        <v>0</v>
      </c>
      <c r="H76" s="36">
        <f t="shared" si="1"/>
        <v>0</v>
      </c>
      <c r="I76" s="61"/>
    </row>
    <row r="77" spans="2:9" customFormat="1" ht="15" hidden="1" customHeight="1" x14ac:dyDescent="0.2">
      <c r="B77" s="65"/>
      <c r="C77" s="33" t="str">
        <f>IF(F77+G77&gt;0,Input_Transaksi!C88,"")</f>
        <v/>
      </c>
      <c r="D77" s="34" t="str">
        <f>IF(F77+G77&gt;0,Input_Transaksi!D88,"")</f>
        <v/>
      </c>
      <c r="E77" s="35" t="str">
        <f>IF(F77+G77&gt;0,Input_Transaksi!F88&amp;Input_Transaksi!G88 &amp;" "&amp;Input_Transaksi!H88,"")</f>
        <v/>
      </c>
      <c r="F77" s="36">
        <f>IF(Input_Transaksi!AL88=$D$8,Input_Transaksi!AN88,0)</f>
        <v>0</v>
      </c>
      <c r="G77" s="36">
        <f>IF(Input_Transaksi!AO88=$D$8,Input_Transaksi!AQ88,0)</f>
        <v>0</v>
      </c>
      <c r="H77" s="36">
        <f t="shared" si="1"/>
        <v>0</v>
      </c>
      <c r="I77" s="61"/>
    </row>
    <row r="78" spans="2:9" customFormat="1" ht="15" hidden="1" customHeight="1" x14ac:dyDescent="0.2">
      <c r="B78" s="65"/>
      <c r="C78" s="33" t="str">
        <f>IF(F78+G78&gt;0,Input_Transaksi!C89,"")</f>
        <v/>
      </c>
      <c r="D78" s="34" t="str">
        <f>IF(F78+G78&gt;0,Input_Transaksi!D89,"")</f>
        <v/>
      </c>
      <c r="E78" s="35" t="str">
        <f>IF(F78+G78&gt;0,Input_Transaksi!F89&amp;Input_Transaksi!G89 &amp;" "&amp;Input_Transaksi!H89,"")</f>
        <v/>
      </c>
      <c r="F78" s="36">
        <f>IF(Input_Transaksi!AL89=$D$8,Input_Transaksi!AN89,0)</f>
        <v>0</v>
      </c>
      <c r="G78" s="36">
        <f>IF(Input_Transaksi!AO89=$D$8,Input_Transaksi!AQ89,0)</f>
        <v>0</v>
      </c>
      <c r="H78" s="36">
        <f t="shared" si="1"/>
        <v>0</v>
      </c>
      <c r="I78" s="61"/>
    </row>
    <row r="79" spans="2:9" customFormat="1" ht="15" hidden="1" customHeight="1" x14ac:dyDescent="0.2">
      <c r="B79" s="65"/>
      <c r="C79" s="33" t="str">
        <f>IF(F79+G79&gt;0,Input_Transaksi!C90,"")</f>
        <v/>
      </c>
      <c r="D79" s="34" t="str">
        <f>IF(F79+G79&gt;0,Input_Transaksi!D90,"")</f>
        <v/>
      </c>
      <c r="E79" s="35" t="str">
        <f>IF(F79+G79&gt;0,Input_Transaksi!F90&amp;Input_Transaksi!G90 &amp;" "&amp;Input_Transaksi!H90,"")</f>
        <v/>
      </c>
      <c r="F79" s="36">
        <f>IF(Input_Transaksi!AL90=$D$8,Input_Transaksi!AN90,0)</f>
        <v>0</v>
      </c>
      <c r="G79" s="36">
        <f>IF(Input_Transaksi!AO90=$D$8,Input_Transaksi!AQ90,0)</f>
        <v>0</v>
      </c>
      <c r="H79" s="36">
        <f t="shared" ref="H79:H142" si="2">H78+F79-G79</f>
        <v>0</v>
      </c>
      <c r="I79" s="61"/>
    </row>
    <row r="80" spans="2:9" customFormat="1" ht="15" hidden="1" customHeight="1" x14ac:dyDescent="0.2">
      <c r="B80" s="65"/>
      <c r="C80" s="33" t="str">
        <f>IF(F80+G80&gt;0,Input_Transaksi!C91,"")</f>
        <v/>
      </c>
      <c r="D80" s="34" t="str">
        <f>IF(F80+G80&gt;0,Input_Transaksi!D91,"")</f>
        <v/>
      </c>
      <c r="E80" s="35" t="str">
        <f>IF(F80+G80&gt;0,Input_Transaksi!F91&amp;Input_Transaksi!G91 &amp;" "&amp;Input_Transaksi!H91,"")</f>
        <v/>
      </c>
      <c r="F80" s="36">
        <f>IF(Input_Transaksi!AL91=$D$8,Input_Transaksi!AN91,0)</f>
        <v>0</v>
      </c>
      <c r="G80" s="36">
        <f>IF(Input_Transaksi!AO91=$D$8,Input_Transaksi!AQ91,0)</f>
        <v>0</v>
      </c>
      <c r="H80" s="36">
        <f t="shared" si="2"/>
        <v>0</v>
      </c>
      <c r="I80" s="61"/>
    </row>
    <row r="81" spans="2:11" customFormat="1" ht="15" hidden="1" customHeight="1" x14ac:dyDescent="0.2">
      <c r="B81" s="65"/>
      <c r="C81" s="33" t="str">
        <f>IF(F81+G81&gt;0,Input_Transaksi!C92,"")</f>
        <v/>
      </c>
      <c r="D81" s="34" t="str">
        <f>IF(F81+G81&gt;0,Input_Transaksi!D92,"")</f>
        <v/>
      </c>
      <c r="E81" s="35" t="str">
        <f>IF(F81+G81&gt;0,Input_Transaksi!F92&amp;Input_Transaksi!G92 &amp;" "&amp;Input_Transaksi!H92,"")</f>
        <v/>
      </c>
      <c r="F81" s="36">
        <f>IF(Input_Transaksi!AL92=$D$8,Input_Transaksi!AN92,0)</f>
        <v>0</v>
      </c>
      <c r="G81" s="36">
        <f>IF(Input_Transaksi!AO92=$D$8,Input_Transaksi!AQ92,0)</f>
        <v>0</v>
      </c>
      <c r="H81" s="36">
        <f t="shared" si="2"/>
        <v>0</v>
      </c>
      <c r="I81" s="61"/>
    </row>
    <row r="82" spans="2:11" customFormat="1" ht="15" hidden="1" customHeight="1" x14ac:dyDescent="0.2">
      <c r="B82" s="65"/>
      <c r="C82" s="33" t="str">
        <f>IF(F82+G82&gt;0,Input_Transaksi!C93,"")</f>
        <v/>
      </c>
      <c r="D82" s="34" t="str">
        <f>IF(F82+G82&gt;0,Input_Transaksi!D93,"")</f>
        <v/>
      </c>
      <c r="E82" s="35" t="str">
        <f>IF(F82+G82&gt;0,Input_Transaksi!F93&amp;Input_Transaksi!G93 &amp;" "&amp;Input_Transaksi!H93,"")</f>
        <v/>
      </c>
      <c r="F82" s="36">
        <f>IF(Input_Transaksi!AL93=$D$8,Input_Transaksi!AN93,0)</f>
        <v>0</v>
      </c>
      <c r="G82" s="36">
        <f>IF(Input_Transaksi!AO93=$D$8,Input_Transaksi!AQ93,0)</f>
        <v>0</v>
      </c>
      <c r="H82" s="36">
        <f t="shared" si="2"/>
        <v>0</v>
      </c>
      <c r="I82" s="61"/>
    </row>
    <row r="83" spans="2:11" customFormat="1" ht="15" hidden="1" customHeight="1" x14ac:dyDescent="0.2">
      <c r="B83" s="65"/>
      <c r="C83" s="33" t="str">
        <f>IF(F83+G83&gt;0,Input_Transaksi!C94,"")</f>
        <v/>
      </c>
      <c r="D83" s="34" t="str">
        <f>IF(F83+G83&gt;0,Input_Transaksi!D94,"")</f>
        <v/>
      </c>
      <c r="E83" s="35" t="str">
        <f>IF(F83+G83&gt;0,Input_Transaksi!F94&amp;Input_Transaksi!G94 &amp;" "&amp;Input_Transaksi!H94,"")</f>
        <v/>
      </c>
      <c r="F83" s="36">
        <f>IF(Input_Transaksi!AL94=$D$8,Input_Transaksi!AN94,0)</f>
        <v>0</v>
      </c>
      <c r="G83" s="36">
        <f>IF(Input_Transaksi!AO94=$D$8,Input_Transaksi!AQ94,0)</f>
        <v>0</v>
      </c>
      <c r="H83" s="36">
        <f t="shared" si="2"/>
        <v>0</v>
      </c>
      <c r="I83" s="61"/>
    </row>
    <row r="84" spans="2:11" customFormat="1" ht="15" hidden="1" customHeight="1" x14ac:dyDescent="0.2">
      <c r="B84" s="65"/>
      <c r="C84" s="33" t="str">
        <f>IF(F84+G84&gt;0,Input_Transaksi!C95,"")</f>
        <v/>
      </c>
      <c r="D84" s="34" t="str">
        <f>IF(F84+G84&gt;0,Input_Transaksi!D95,"")</f>
        <v/>
      </c>
      <c r="E84" s="35" t="str">
        <f>IF(F84+G84&gt;0,Input_Transaksi!F95&amp;Input_Transaksi!G95 &amp;" "&amp;Input_Transaksi!H95,"")</f>
        <v/>
      </c>
      <c r="F84" s="36">
        <f>IF(Input_Transaksi!AL95=$D$8,Input_Transaksi!AN95,0)</f>
        <v>0</v>
      </c>
      <c r="G84" s="36">
        <f>IF(Input_Transaksi!AO95=$D$8,Input_Transaksi!AQ95,0)</f>
        <v>0</v>
      </c>
      <c r="H84" s="36">
        <f t="shared" si="2"/>
        <v>0</v>
      </c>
      <c r="I84" s="61"/>
    </row>
    <row r="85" spans="2:11" customFormat="1" ht="15" hidden="1" customHeight="1" x14ac:dyDescent="0.2">
      <c r="B85" s="65"/>
      <c r="C85" s="33" t="str">
        <f>IF(F85+G85&gt;0,Input_Transaksi!C96,"")</f>
        <v/>
      </c>
      <c r="D85" s="34" t="str">
        <f>IF(F85+G85&gt;0,Input_Transaksi!D96,"")</f>
        <v/>
      </c>
      <c r="E85" s="35" t="str">
        <f>IF(F85+G85&gt;0,Input_Transaksi!F96&amp;Input_Transaksi!G96 &amp;" "&amp;Input_Transaksi!H96,"")</f>
        <v/>
      </c>
      <c r="F85" s="36">
        <f>IF(Input_Transaksi!AL96=$D$8,Input_Transaksi!AN96,0)</f>
        <v>0</v>
      </c>
      <c r="G85" s="36">
        <f>IF(Input_Transaksi!AO96=$D$8,Input_Transaksi!AQ96,0)</f>
        <v>0</v>
      </c>
      <c r="H85" s="36">
        <f t="shared" si="2"/>
        <v>0</v>
      </c>
      <c r="I85" s="61"/>
    </row>
    <row r="86" spans="2:11" ht="15" hidden="1" customHeight="1" x14ac:dyDescent="0.2">
      <c r="B86" s="63"/>
      <c r="C86" s="33" t="str">
        <f>IF(F86+G86&gt;0,Input_Transaksi!C97,"")</f>
        <v/>
      </c>
      <c r="D86" s="34" t="str">
        <f>IF(F86+G86&gt;0,Input_Transaksi!D97,"")</f>
        <v/>
      </c>
      <c r="E86" s="35" t="str">
        <f>IF(F86+G86&gt;0,Input_Transaksi!F97&amp;Input_Transaksi!G97 &amp;" "&amp;Input_Transaksi!H97,"")</f>
        <v/>
      </c>
      <c r="F86" s="36">
        <f>IF(Input_Transaksi!AL97=$D$8,Input_Transaksi!AN97,0)</f>
        <v>0</v>
      </c>
      <c r="G86" s="36">
        <f>IF(Input_Transaksi!AO97=$D$8,Input_Transaksi!AQ97,0)</f>
        <v>0</v>
      </c>
      <c r="H86" s="36">
        <f t="shared" si="2"/>
        <v>0</v>
      </c>
      <c r="I86" s="62"/>
      <c r="K86" s="430"/>
    </row>
    <row r="87" spans="2:11" customFormat="1" ht="15" hidden="1" customHeight="1" x14ac:dyDescent="0.2">
      <c r="B87" s="65"/>
      <c r="C87" s="33" t="str">
        <f>IF(F87+G87&gt;0,Input_Transaksi!C98,"")</f>
        <v/>
      </c>
      <c r="D87" s="34" t="str">
        <f>IF(F87+G87&gt;0,Input_Transaksi!D98,"")</f>
        <v/>
      </c>
      <c r="E87" s="35" t="str">
        <f>IF(F87+G87&gt;0,Input_Transaksi!F98&amp;Input_Transaksi!G98 &amp;" "&amp;Input_Transaksi!H98,"")</f>
        <v/>
      </c>
      <c r="F87" s="36">
        <f>IF(Input_Transaksi!AL98=$D$8,Input_Transaksi!AN98,0)</f>
        <v>0</v>
      </c>
      <c r="G87" s="36">
        <f>IF(Input_Transaksi!AO98=$D$8,Input_Transaksi!AQ98,0)</f>
        <v>0</v>
      </c>
      <c r="H87" s="36">
        <f t="shared" si="2"/>
        <v>0</v>
      </c>
      <c r="I87" s="61"/>
      <c r="K87" s="428"/>
    </row>
    <row r="88" spans="2:11" ht="15" hidden="1" customHeight="1" x14ac:dyDescent="0.2">
      <c r="B88" s="63"/>
      <c r="C88" s="33" t="str">
        <f>IF(F88+G88&gt;0,Input_Transaksi!C99,"")</f>
        <v/>
      </c>
      <c r="D88" s="34" t="str">
        <f>IF(F88+G88&gt;0,Input_Transaksi!D99,"")</f>
        <v/>
      </c>
      <c r="E88" s="35" t="str">
        <f>IF(F88+G88&gt;0,Input_Transaksi!F99&amp;Input_Transaksi!G99 &amp;" "&amp;Input_Transaksi!H99,"")</f>
        <v/>
      </c>
      <c r="F88" s="36">
        <f>IF(Input_Transaksi!AL99=$D$8,Input_Transaksi!AN99,0)</f>
        <v>0</v>
      </c>
      <c r="G88" s="36">
        <f>IF(Input_Transaksi!AO99=$D$8,Input_Transaksi!AQ99,0)</f>
        <v>0</v>
      </c>
      <c r="H88" s="36">
        <f t="shared" si="2"/>
        <v>0</v>
      </c>
      <c r="I88" s="62"/>
    </row>
    <row r="89" spans="2:11" customFormat="1" ht="15" hidden="1" customHeight="1" x14ac:dyDescent="0.2">
      <c r="B89" s="65"/>
      <c r="C89" s="33" t="str">
        <f>IF(F89+G89&gt;0,Input_Transaksi!C100,"")</f>
        <v/>
      </c>
      <c r="D89" s="34" t="str">
        <f>IF(F89+G89&gt;0,Input_Transaksi!D100,"")</f>
        <v/>
      </c>
      <c r="E89" s="35" t="str">
        <f>IF(F89+G89&gt;0,Input_Transaksi!F100&amp;Input_Transaksi!G100 &amp;" "&amp;Input_Transaksi!H100,"")</f>
        <v/>
      </c>
      <c r="F89" s="36">
        <f>IF(Input_Transaksi!AL100=$D$8,Input_Transaksi!AN100,0)</f>
        <v>0</v>
      </c>
      <c r="G89" s="36">
        <f>IF(Input_Transaksi!AO100=$D$8,Input_Transaksi!AQ100,0)</f>
        <v>0</v>
      </c>
      <c r="H89" s="36">
        <f t="shared" si="2"/>
        <v>0</v>
      </c>
      <c r="I89" s="61"/>
    </row>
    <row r="90" spans="2:11" customFormat="1" ht="15" hidden="1" customHeight="1" x14ac:dyDescent="0.2">
      <c r="B90" s="65"/>
      <c r="C90" s="33" t="str">
        <f>IF(F90+G90&gt;0,Input_Transaksi!C101,"")</f>
        <v/>
      </c>
      <c r="D90" s="34" t="str">
        <f>IF(F90+G90&gt;0,Input_Transaksi!D101,"")</f>
        <v/>
      </c>
      <c r="E90" s="35" t="str">
        <f>IF(F90+G90&gt;0,Input_Transaksi!F101&amp;Input_Transaksi!G101 &amp;" "&amp;Input_Transaksi!H101,"")</f>
        <v/>
      </c>
      <c r="F90" s="36">
        <f>IF(Input_Transaksi!AL101=$D$8,Input_Transaksi!AN101,0)</f>
        <v>0</v>
      </c>
      <c r="G90" s="36">
        <f>IF(Input_Transaksi!AO101=$D$8,Input_Transaksi!AQ101,0)</f>
        <v>0</v>
      </c>
      <c r="H90" s="36">
        <f t="shared" si="2"/>
        <v>0</v>
      </c>
      <c r="I90" s="61"/>
    </row>
    <row r="91" spans="2:11" customFormat="1" ht="15" hidden="1" customHeight="1" x14ac:dyDescent="0.2">
      <c r="B91" s="65"/>
      <c r="C91" s="33" t="str">
        <f>IF(F91+G91&gt;0,Input_Transaksi!C102,"")</f>
        <v/>
      </c>
      <c r="D91" s="34" t="str">
        <f>IF(F91+G91&gt;0,Input_Transaksi!D102,"")</f>
        <v/>
      </c>
      <c r="E91" s="35" t="str">
        <f>IF(F91+G91&gt;0,Input_Transaksi!F102&amp;Input_Transaksi!G102 &amp;" "&amp;Input_Transaksi!H102,"")</f>
        <v/>
      </c>
      <c r="F91" s="36">
        <f>IF(Input_Transaksi!AL102=$D$8,Input_Transaksi!AN102,0)</f>
        <v>0</v>
      </c>
      <c r="G91" s="36">
        <f>IF(Input_Transaksi!AO102=$D$8,Input_Transaksi!AQ102,0)</f>
        <v>0</v>
      </c>
      <c r="H91" s="36">
        <f t="shared" si="2"/>
        <v>0</v>
      </c>
      <c r="I91" s="61"/>
    </row>
    <row r="92" spans="2:11" customFormat="1" ht="15" hidden="1" customHeight="1" x14ac:dyDescent="0.2">
      <c r="B92" s="65"/>
      <c r="C92" s="33" t="str">
        <f>IF(F92+G92&gt;0,Input_Transaksi!C103,"")</f>
        <v/>
      </c>
      <c r="D92" s="34" t="str">
        <f>IF(F92+G92&gt;0,Input_Transaksi!D103,"")</f>
        <v/>
      </c>
      <c r="E92" s="35" t="str">
        <f>IF(F92+G92&gt;0,Input_Transaksi!F103&amp;Input_Transaksi!G103 &amp;" "&amp;Input_Transaksi!H103,"")</f>
        <v/>
      </c>
      <c r="F92" s="36">
        <f>IF(Input_Transaksi!AL103=$D$8,Input_Transaksi!AN103,0)</f>
        <v>0</v>
      </c>
      <c r="G92" s="36">
        <f>IF(Input_Transaksi!AO103=$D$8,Input_Transaksi!AQ103,0)</f>
        <v>0</v>
      </c>
      <c r="H92" s="36">
        <f t="shared" si="2"/>
        <v>0</v>
      </c>
      <c r="I92" s="61"/>
    </row>
    <row r="93" spans="2:11" customFormat="1" ht="15" hidden="1" customHeight="1" x14ac:dyDescent="0.2">
      <c r="B93" s="65"/>
      <c r="C93" s="33" t="str">
        <f>IF(F93+G93&gt;0,Input_Transaksi!C104,"")</f>
        <v/>
      </c>
      <c r="D93" s="34" t="str">
        <f>IF(F93+G93&gt;0,Input_Transaksi!D104,"")</f>
        <v/>
      </c>
      <c r="E93" s="35" t="str">
        <f>IF(F93+G93&gt;0,Input_Transaksi!F104&amp;Input_Transaksi!G104 &amp;" "&amp;Input_Transaksi!H104,"")</f>
        <v/>
      </c>
      <c r="F93" s="36">
        <f>IF(Input_Transaksi!AL104=$D$8,Input_Transaksi!AN104,0)</f>
        <v>0</v>
      </c>
      <c r="G93" s="36">
        <f>IF(Input_Transaksi!AO104=$D$8,Input_Transaksi!AQ104,0)</f>
        <v>0</v>
      </c>
      <c r="H93" s="36">
        <f t="shared" si="2"/>
        <v>0</v>
      </c>
      <c r="I93" s="61"/>
    </row>
    <row r="94" spans="2:11" customFormat="1" ht="15" hidden="1" customHeight="1" x14ac:dyDescent="0.2">
      <c r="B94" s="65"/>
      <c r="C94" s="33" t="str">
        <f>IF(F94+G94&gt;0,Input_Transaksi!C105,"")</f>
        <v/>
      </c>
      <c r="D94" s="34" t="str">
        <f>IF(F94+G94&gt;0,Input_Transaksi!D105,"")</f>
        <v/>
      </c>
      <c r="E94" s="35" t="str">
        <f>IF(F94+G94&gt;0,Input_Transaksi!F105&amp;Input_Transaksi!G105 &amp;" "&amp;Input_Transaksi!H105,"")</f>
        <v/>
      </c>
      <c r="F94" s="36">
        <f>IF(Input_Transaksi!AL105=$D$8,Input_Transaksi!AN105,0)</f>
        <v>0</v>
      </c>
      <c r="G94" s="36">
        <f>IF(Input_Transaksi!AO105=$D$8,Input_Transaksi!AQ105,0)</f>
        <v>0</v>
      </c>
      <c r="H94" s="36">
        <f t="shared" si="2"/>
        <v>0</v>
      </c>
      <c r="I94" s="61"/>
    </row>
    <row r="95" spans="2:11" customFormat="1" ht="15" hidden="1" customHeight="1" x14ac:dyDescent="0.2">
      <c r="B95" s="65"/>
      <c r="C95" s="33" t="str">
        <f>IF(F95+G95&gt;0,Input_Transaksi!C106,"")</f>
        <v/>
      </c>
      <c r="D95" s="34" t="str">
        <f>IF(F95+G95&gt;0,Input_Transaksi!D106,"")</f>
        <v/>
      </c>
      <c r="E95" s="35" t="str">
        <f>IF(F95+G95&gt;0,Input_Transaksi!F106&amp;Input_Transaksi!G106 &amp;" "&amp;Input_Transaksi!H106,"")</f>
        <v/>
      </c>
      <c r="F95" s="36">
        <f>IF(Input_Transaksi!AL106=$D$8,Input_Transaksi!AN106,0)</f>
        <v>0</v>
      </c>
      <c r="G95" s="36">
        <f>IF(Input_Transaksi!AO106=$D$8,Input_Transaksi!AQ106,0)</f>
        <v>0</v>
      </c>
      <c r="H95" s="36">
        <f t="shared" si="2"/>
        <v>0</v>
      </c>
      <c r="I95" s="61"/>
    </row>
    <row r="96" spans="2:11" customFormat="1" ht="15" hidden="1" customHeight="1" x14ac:dyDescent="0.2">
      <c r="B96" s="65"/>
      <c r="C96" s="33" t="str">
        <f>IF(F96+G96&gt;0,Input_Transaksi!C107,"")</f>
        <v/>
      </c>
      <c r="D96" s="34" t="str">
        <f>IF(F96+G96&gt;0,Input_Transaksi!D107,"")</f>
        <v/>
      </c>
      <c r="E96" s="35" t="str">
        <f>IF(F96+G96&gt;0,Input_Transaksi!F107&amp;Input_Transaksi!G107 &amp;" "&amp;Input_Transaksi!H107,"")</f>
        <v/>
      </c>
      <c r="F96" s="36">
        <f>IF(Input_Transaksi!AL107=$D$8,Input_Transaksi!AN107,0)</f>
        <v>0</v>
      </c>
      <c r="G96" s="36">
        <f>IF(Input_Transaksi!AO107=$D$8,Input_Transaksi!AQ107,0)</f>
        <v>0</v>
      </c>
      <c r="H96" s="36">
        <f t="shared" si="2"/>
        <v>0</v>
      </c>
      <c r="I96" s="61"/>
    </row>
    <row r="97" spans="2:12" customFormat="1" ht="15" hidden="1" customHeight="1" x14ac:dyDescent="0.2">
      <c r="B97" s="65"/>
      <c r="C97" s="33" t="str">
        <f>IF(F97+G97&gt;0,Input_Transaksi!C108,"")</f>
        <v/>
      </c>
      <c r="D97" s="34" t="str">
        <f>IF(F97+G97&gt;0,Input_Transaksi!D108,"")</f>
        <v/>
      </c>
      <c r="E97" s="35" t="str">
        <f>IF(F97+G97&gt;0,Input_Transaksi!F108&amp;Input_Transaksi!G108 &amp;" "&amp;Input_Transaksi!H108,"")</f>
        <v/>
      </c>
      <c r="F97" s="36">
        <f>IF(Input_Transaksi!AL108=$D$8,Input_Transaksi!AN108,0)</f>
        <v>0</v>
      </c>
      <c r="G97" s="36">
        <f>IF(Input_Transaksi!AO108=$D$8,Input_Transaksi!AQ108,0)</f>
        <v>0</v>
      </c>
      <c r="H97" s="36">
        <f t="shared" si="2"/>
        <v>0</v>
      </c>
      <c r="I97" s="61"/>
    </row>
    <row r="98" spans="2:12" customFormat="1" ht="15" hidden="1" customHeight="1" x14ac:dyDescent="0.2">
      <c r="B98" s="65"/>
      <c r="C98" s="33" t="str">
        <f>IF(F98+G98&gt;0,Input_Transaksi!C109,"")</f>
        <v/>
      </c>
      <c r="D98" s="34" t="str">
        <f>IF(F98+G98&gt;0,Input_Transaksi!D109,"")</f>
        <v/>
      </c>
      <c r="E98" s="35" t="str">
        <f>IF(F98+G98&gt;0,Input_Transaksi!F109&amp;Input_Transaksi!G109 &amp;" "&amp;Input_Transaksi!H109,"")</f>
        <v/>
      </c>
      <c r="F98" s="36">
        <f>IF(Input_Transaksi!AL109=$D$8,Input_Transaksi!AN109,0)</f>
        <v>0</v>
      </c>
      <c r="G98" s="36">
        <f>IF(Input_Transaksi!AO109=$D$8,Input_Transaksi!AQ109,0)</f>
        <v>0</v>
      </c>
      <c r="H98" s="36">
        <f t="shared" si="2"/>
        <v>0</v>
      </c>
      <c r="I98" s="61"/>
      <c r="K98" s="429"/>
      <c r="L98" s="429" t="s">
        <v>4</v>
      </c>
    </row>
    <row r="99" spans="2:12" customFormat="1" ht="15" hidden="1" customHeight="1" x14ac:dyDescent="0.2">
      <c r="B99" s="65"/>
      <c r="C99" s="33" t="str">
        <f>IF(F99+G99&gt;0,Input_Transaksi!C110,"")</f>
        <v/>
      </c>
      <c r="D99" s="34" t="str">
        <f>IF(F99+G99&gt;0,Input_Transaksi!D110,"")</f>
        <v/>
      </c>
      <c r="E99" s="35" t="str">
        <f>IF(F99+G99&gt;0,Input_Transaksi!F110&amp;Input_Transaksi!G110 &amp;" "&amp;Input_Transaksi!H110,"")</f>
        <v/>
      </c>
      <c r="F99" s="36">
        <f>IF(Input_Transaksi!AL110=$D$8,Input_Transaksi!AN110,0)</f>
        <v>0</v>
      </c>
      <c r="G99" s="36">
        <f>IF(Input_Transaksi!AO110=$D$8,Input_Transaksi!AQ110,0)</f>
        <v>0</v>
      </c>
      <c r="H99" s="36">
        <f t="shared" si="2"/>
        <v>0</v>
      </c>
      <c r="I99" s="61"/>
    </row>
    <row r="100" spans="2:12" customFormat="1" ht="15" hidden="1" customHeight="1" x14ac:dyDescent="0.2">
      <c r="B100" s="65"/>
      <c r="C100" s="33" t="str">
        <f>IF(F100+G100&gt;0,Input_Transaksi!C111,"")</f>
        <v/>
      </c>
      <c r="D100" s="34" t="str">
        <f>IF(F100+G100&gt;0,Input_Transaksi!D111,"")</f>
        <v/>
      </c>
      <c r="E100" s="35" t="str">
        <f>IF(F100+G100&gt;0,Input_Transaksi!F111&amp;Input_Transaksi!G111 &amp;" "&amp;Input_Transaksi!H111,"")</f>
        <v/>
      </c>
      <c r="F100" s="36">
        <f>IF(Input_Transaksi!AL111=$D$8,Input_Transaksi!AN111,0)</f>
        <v>0</v>
      </c>
      <c r="G100" s="36">
        <f>IF(Input_Transaksi!AO111=$D$8,Input_Transaksi!AQ111,0)</f>
        <v>0</v>
      </c>
      <c r="H100" s="36">
        <f t="shared" si="2"/>
        <v>0</v>
      </c>
      <c r="I100" s="61"/>
    </row>
    <row r="101" spans="2:12" customFormat="1" ht="15" hidden="1" customHeight="1" x14ac:dyDescent="0.2">
      <c r="B101" s="65"/>
      <c r="C101" s="33" t="str">
        <f>IF(F101+G101&gt;0,Input_Transaksi!C112,"")</f>
        <v/>
      </c>
      <c r="D101" s="34" t="str">
        <f>IF(F101+G101&gt;0,Input_Transaksi!D112,"")</f>
        <v/>
      </c>
      <c r="E101" s="35" t="str">
        <f>IF(F101+G101&gt;0,Input_Transaksi!F112&amp;Input_Transaksi!G112 &amp;" "&amp;Input_Transaksi!H112,"")</f>
        <v/>
      </c>
      <c r="F101" s="36">
        <f>IF(Input_Transaksi!AL112=$D$8,Input_Transaksi!AN112,0)</f>
        <v>0</v>
      </c>
      <c r="G101" s="36">
        <f>IF(Input_Transaksi!AO112=$D$8,Input_Transaksi!AQ112,0)</f>
        <v>0</v>
      </c>
      <c r="H101" s="36">
        <f t="shared" si="2"/>
        <v>0</v>
      </c>
      <c r="I101" s="61"/>
    </row>
    <row r="102" spans="2:12" customFormat="1" ht="15" hidden="1" customHeight="1" x14ac:dyDescent="0.2">
      <c r="B102" s="65"/>
      <c r="C102" s="33" t="str">
        <f>IF(F102+G102&gt;0,Input_Transaksi!C113,"")</f>
        <v/>
      </c>
      <c r="D102" s="34" t="str">
        <f>IF(F102+G102&gt;0,Input_Transaksi!D113,"")</f>
        <v/>
      </c>
      <c r="E102" s="35" t="str">
        <f>IF(F102+G102&gt;0,Input_Transaksi!F113&amp;Input_Transaksi!G113 &amp;" "&amp;Input_Transaksi!H113,"")</f>
        <v/>
      </c>
      <c r="F102" s="36">
        <f>IF(Input_Transaksi!AL113=$D$8,Input_Transaksi!AN113,0)</f>
        <v>0</v>
      </c>
      <c r="G102" s="36">
        <f>IF(Input_Transaksi!AO113=$D$8,Input_Transaksi!AQ113,0)</f>
        <v>0</v>
      </c>
      <c r="H102" s="36">
        <f t="shared" si="2"/>
        <v>0</v>
      </c>
      <c r="I102" s="61"/>
    </row>
    <row r="103" spans="2:12" customFormat="1" ht="15" hidden="1" customHeight="1" x14ac:dyDescent="0.2">
      <c r="B103" s="65"/>
      <c r="C103" s="33" t="str">
        <f>IF(F103+G103&gt;0,Input_Transaksi!C114,"")</f>
        <v/>
      </c>
      <c r="D103" s="34" t="str">
        <f>IF(F103+G103&gt;0,Input_Transaksi!D114,"")</f>
        <v/>
      </c>
      <c r="E103" s="35" t="str">
        <f>IF(F103+G103&gt;0,Input_Transaksi!F114&amp;Input_Transaksi!G114 &amp;" "&amp;Input_Transaksi!H114,"")</f>
        <v/>
      </c>
      <c r="F103" s="36">
        <f>IF(Input_Transaksi!AL114=$D$8,Input_Transaksi!AN114,0)</f>
        <v>0</v>
      </c>
      <c r="G103" s="36">
        <f>IF(Input_Transaksi!AO114=$D$8,Input_Transaksi!AQ114,0)</f>
        <v>0</v>
      </c>
      <c r="H103" s="36">
        <f t="shared" si="2"/>
        <v>0</v>
      </c>
      <c r="I103" s="61"/>
    </row>
    <row r="104" spans="2:12" customFormat="1" ht="15" hidden="1" customHeight="1" x14ac:dyDescent="0.2">
      <c r="B104" s="65"/>
      <c r="C104" s="33" t="str">
        <f>IF(F104+G104&gt;0,Input_Transaksi!C115,"")</f>
        <v/>
      </c>
      <c r="D104" s="34" t="str">
        <f>IF(F104+G104&gt;0,Input_Transaksi!D115,"")</f>
        <v/>
      </c>
      <c r="E104" s="35" t="str">
        <f>IF(F104+G104&gt;0,Input_Transaksi!F115&amp;Input_Transaksi!G115 &amp;" "&amp;Input_Transaksi!H115,"")</f>
        <v/>
      </c>
      <c r="F104" s="36">
        <f>IF(Input_Transaksi!AL115=$D$8,Input_Transaksi!AN115,0)</f>
        <v>0</v>
      </c>
      <c r="G104" s="36">
        <f>IF(Input_Transaksi!AO115=$D$8,Input_Transaksi!AQ115,0)</f>
        <v>0</v>
      </c>
      <c r="H104" s="36">
        <f t="shared" si="2"/>
        <v>0</v>
      </c>
      <c r="I104" s="61"/>
    </row>
    <row r="105" spans="2:12" customFormat="1" ht="15" hidden="1" customHeight="1" x14ac:dyDescent="0.2">
      <c r="B105" s="65"/>
      <c r="C105" s="33" t="str">
        <f>IF(F105+G105&gt;0,Input_Transaksi!C116,"")</f>
        <v/>
      </c>
      <c r="D105" s="34" t="str">
        <f>IF(F105+G105&gt;0,Input_Transaksi!D116,"")</f>
        <v/>
      </c>
      <c r="E105" s="35" t="str">
        <f>IF(F105+G105&gt;0,Input_Transaksi!F116&amp;Input_Transaksi!G116 &amp;" "&amp;Input_Transaksi!H116,"")</f>
        <v/>
      </c>
      <c r="F105" s="36">
        <f>IF(Input_Transaksi!AL116=$D$8,Input_Transaksi!AN116,0)</f>
        <v>0</v>
      </c>
      <c r="G105" s="36">
        <f>IF(Input_Transaksi!AO116=$D$8,Input_Transaksi!AQ116,0)</f>
        <v>0</v>
      </c>
      <c r="H105" s="36">
        <f t="shared" si="2"/>
        <v>0</v>
      </c>
      <c r="I105" s="61"/>
    </row>
    <row r="106" spans="2:12" customFormat="1" ht="15" hidden="1" customHeight="1" x14ac:dyDescent="0.2">
      <c r="B106" s="65"/>
      <c r="C106" s="33" t="str">
        <f>IF(F106+G106&gt;0,Input_Transaksi!C117,"")</f>
        <v/>
      </c>
      <c r="D106" s="34" t="str">
        <f>IF(F106+G106&gt;0,Input_Transaksi!D117,"")</f>
        <v/>
      </c>
      <c r="E106" s="35" t="str">
        <f>IF(F106+G106&gt;0,Input_Transaksi!F117&amp;Input_Transaksi!G117 &amp;" "&amp;Input_Transaksi!H117,"")</f>
        <v/>
      </c>
      <c r="F106" s="36">
        <f>IF(Input_Transaksi!AL117=$D$8,Input_Transaksi!AN117,0)</f>
        <v>0</v>
      </c>
      <c r="G106" s="36">
        <f>IF(Input_Transaksi!AO117=$D$8,Input_Transaksi!AQ117,0)</f>
        <v>0</v>
      </c>
      <c r="H106" s="36">
        <f t="shared" si="2"/>
        <v>0</v>
      </c>
      <c r="I106" s="61"/>
    </row>
    <row r="107" spans="2:12" customFormat="1" ht="15" hidden="1" customHeight="1" x14ac:dyDescent="0.2">
      <c r="B107" s="65"/>
      <c r="C107" s="33" t="str">
        <f>IF(F107+G107&gt;0,Input_Transaksi!C119,"")</f>
        <v/>
      </c>
      <c r="D107" s="34" t="str">
        <f>IF(F107+G107&gt;0,Input_Transaksi!D119,"")</f>
        <v/>
      </c>
      <c r="E107" s="35" t="str">
        <f>IF(F107+G107&gt;0,Input_Transaksi!F119&amp;Input_Transaksi!G119 &amp;" "&amp;Input_Transaksi!H119,"")</f>
        <v/>
      </c>
      <c r="F107" s="36">
        <f>IF(Input_Transaksi!AL119=$D$8,Input_Transaksi!AN119,0)</f>
        <v>0</v>
      </c>
      <c r="G107" s="36">
        <f>IF(Input_Transaksi!AO119=$D$8,Input_Transaksi!AQ119,0)</f>
        <v>0</v>
      </c>
      <c r="H107" s="36">
        <f t="shared" si="2"/>
        <v>0</v>
      </c>
      <c r="I107" s="61"/>
    </row>
    <row r="108" spans="2:12" customFormat="1" ht="15" hidden="1" customHeight="1" x14ac:dyDescent="0.2">
      <c r="B108" s="65"/>
      <c r="C108" s="33" t="str">
        <f>IF(F108+G108&gt;0,Input_Transaksi!C120,"")</f>
        <v/>
      </c>
      <c r="D108" s="34" t="str">
        <f>IF(F108+G108&gt;0,Input_Transaksi!D120,"")</f>
        <v/>
      </c>
      <c r="E108" s="35" t="str">
        <f>IF(F108+G108&gt;0,Input_Transaksi!F120&amp;Input_Transaksi!G120 &amp;" "&amp;Input_Transaksi!H120,"")</f>
        <v/>
      </c>
      <c r="F108" s="36">
        <f>IF(Input_Transaksi!AL120=$D$8,Input_Transaksi!AN120,0)</f>
        <v>0</v>
      </c>
      <c r="G108" s="36">
        <f>IF(Input_Transaksi!AO120=$D$8,Input_Transaksi!AQ120,0)</f>
        <v>0</v>
      </c>
      <c r="H108" s="36">
        <f t="shared" si="2"/>
        <v>0</v>
      </c>
      <c r="I108" s="61"/>
    </row>
    <row r="109" spans="2:12" customFormat="1" ht="15" hidden="1" customHeight="1" x14ac:dyDescent="0.2">
      <c r="B109" s="65"/>
      <c r="C109" s="33" t="str">
        <f>IF(F109+G109&gt;0,Input_Transaksi!C121,"")</f>
        <v/>
      </c>
      <c r="D109" s="34" t="str">
        <f>IF(F109+G109&gt;0,Input_Transaksi!D121,"")</f>
        <v/>
      </c>
      <c r="E109" s="35" t="str">
        <f>IF(F109+G109&gt;0,Input_Transaksi!F121&amp;Input_Transaksi!G121 &amp;" "&amp;Input_Transaksi!H121,"")</f>
        <v/>
      </c>
      <c r="F109" s="36">
        <f>IF(Input_Transaksi!AL121=$D$8,Input_Transaksi!AN121,0)</f>
        <v>0</v>
      </c>
      <c r="G109" s="36">
        <f>IF(Input_Transaksi!AO121=$D$8,Input_Transaksi!AQ121,0)</f>
        <v>0</v>
      </c>
      <c r="H109" s="36">
        <f t="shared" si="2"/>
        <v>0</v>
      </c>
      <c r="I109" s="61"/>
    </row>
    <row r="110" spans="2:12" customFormat="1" ht="15" hidden="1" customHeight="1" x14ac:dyDescent="0.2">
      <c r="B110" s="65"/>
      <c r="C110" s="33" t="str">
        <f>IF(F110+G110&gt;0,Input_Transaksi!C122,"")</f>
        <v/>
      </c>
      <c r="D110" s="34" t="str">
        <f>IF(F110+G110&gt;0,Input_Transaksi!D122,"")</f>
        <v/>
      </c>
      <c r="E110" s="35" t="str">
        <f>IF(F110+G110&gt;0,Input_Transaksi!F122&amp;Input_Transaksi!G122 &amp;" "&amp;Input_Transaksi!H122,"")</f>
        <v/>
      </c>
      <c r="F110" s="36">
        <f>IF(Input_Transaksi!AL122=$D$8,Input_Transaksi!AN122,0)</f>
        <v>0</v>
      </c>
      <c r="G110" s="36">
        <f>IF(Input_Transaksi!AO122=$D$8,Input_Transaksi!AQ122,0)</f>
        <v>0</v>
      </c>
      <c r="H110" s="36">
        <f t="shared" si="2"/>
        <v>0</v>
      </c>
      <c r="I110" s="61"/>
    </row>
    <row r="111" spans="2:12" customFormat="1" ht="15" hidden="1" customHeight="1" x14ac:dyDescent="0.2">
      <c r="B111" s="65"/>
      <c r="C111" s="33" t="str">
        <f>IF(F111+G111&gt;0,Input_Transaksi!C124,"")</f>
        <v/>
      </c>
      <c r="D111" s="34" t="str">
        <f>IF(F111+G111&gt;0,Input_Transaksi!D124,"")</f>
        <v/>
      </c>
      <c r="E111" s="35" t="str">
        <f>IF(F111+G111&gt;0,Input_Transaksi!F124&amp;Input_Transaksi!G124 &amp;" "&amp;Input_Transaksi!H124,"")</f>
        <v/>
      </c>
      <c r="F111" s="36">
        <f>IF(Input_Transaksi!AL124=$D$8,Input_Transaksi!AN124,0)</f>
        <v>0</v>
      </c>
      <c r="G111" s="36">
        <f>IF(Input_Transaksi!AO124=$D$8,Input_Transaksi!AQ124,0)</f>
        <v>0</v>
      </c>
      <c r="H111" s="36">
        <f t="shared" si="2"/>
        <v>0</v>
      </c>
      <c r="I111" s="61"/>
    </row>
    <row r="112" spans="2:12" customFormat="1" ht="15" hidden="1" customHeight="1" x14ac:dyDescent="0.2">
      <c r="B112" s="65"/>
      <c r="C112" s="33" t="str">
        <f>IF(F112+G112&gt;0,Input_Transaksi!C126,"")</f>
        <v/>
      </c>
      <c r="D112" s="34" t="str">
        <f>IF(F112+G112&gt;0,Input_Transaksi!D126,"")</f>
        <v/>
      </c>
      <c r="E112" s="35" t="str">
        <f>IF(F112+G112&gt;0,Input_Transaksi!F126&amp;Input_Transaksi!G126 &amp;" "&amp;Input_Transaksi!H126,"")</f>
        <v/>
      </c>
      <c r="F112" s="36">
        <f>IF(Input_Transaksi!AL126=$D$8,Input_Transaksi!AN126,0)</f>
        <v>0</v>
      </c>
      <c r="G112" s="36">
        <f>IF(Input_Transaksi!AO126=$D$8,Input_Transaksi!AQ126,0)</f>
        <v>0</v>
      </c>
      <c r="H112" s="36">
        <f t="shared" si="2"/>
        <v>0</v>
      </c>
      <c r="I112" s="61"/>
    </row>
    <row r="113" spans="2:9" customFormat="1" ht="15" hidden="1" customHeight="1" x14ac:dyDescent="0.2">
      <c r="B113" s="65"/>
      <c r="C113" s="33" t="str">
        <f>IF(F113+G113&gt;0,Input_Transaksi!C128,"")</f>
        <v/>
      </c>
      <c r="D113" s="34" t="str">
        <f>IF(F113+G113&gt;0,Input_Transaksi!D128,"")</f>
        <v/>
      </c>
      <c r="E113" s="35" t="str">
        <f>IF(F113+G113&gt;0,Input_Transaksi!F128&amp;Input_Transaksi!G128 &amp;" "&amp;Input_Transaksi!H128,"")</f>
        <v/>
      </c>
      <c r="F113" s="36">
        <f>IF(Input_Transaksi!AL128=$D$8,Input_Transaksi!AN128,0)</f>
        <v>0</v>
      </c>
      <c r="G113" s="36">
        <f>IF(Input_Transaksi!AO128=$D$8,Input_Transaksi!AQ128,0)</f>
        <v>0</v>
      </c>
      <c r="H113" s="36">
        <f t="shared" si="2"/>
        <v>0</v>
      </c>
      <c r="I113" s="61"/>
    </row>
    <row r="114" spans="2:9" customFormat="1" ht="15" hidden="1" customHeight="1" x14ac:dyDescent="0.2">
      <c r="B114" s="65"/>
      <c r="C114" s="33" t="str">
        <f>IF(F114+G114&gt;0,Input_Transaksi!C129,"")</f>
        <v/>
      </c>
      <c r="D114" s="34" t="str">
        <f>IF(F114+G114&gt;0,Input_Transaksi!D129,"")</f>
        <v/>
      </c>
      <c r="E114" s="35" t="str">
        <f>IF(F114+G114&gt;0,Input_Transaksi!F129&amp;Input_Transaksi!G129 &amp;" "&amp;Input_Transaksi!H129,"")</f>
        <v/>
      </c>
      <c r="F114" s="36">
        <f>IF(Input_Transaksi!AL129=$D$8,Input_Transaksi!AN129,0)</f>
        <v>0</v>
      </c>
      <c r="G114" s="36">
        <f>IF(Input_Transaksi!AO129=$D$8,Input_Transaksi!AQ129,0)</f>
        <v>0</v>
      </c>
      <c r="H114" s="36">
        <f t="shared" si="2"/>
        <v>0</v>
      </c>
      <c r="I114" s="61"/>
    </row>
    <row r="115" spans="2:9" customFormat="1" ht="15" hidden="1" customHeight="1" x14ac:dyDescent="0.2">
      <c r="B115" s="65"/>
      <c r="C115" s="33" t="str">
        <f>IF(F115+G115&gt;0,Input_Transaksi!C131,"")</f>
        <v/>
      </c>
      <c r="D115" s="34" t="str">
        <f>IF(F115+G115&gt;0,Input_Transaksi!D131,"")</f>
        <v/>
      </c>
      <c r="E115" s="35" t="str">
        <f>IF(F115+G115&gt;0,Input_Transaksi!F131&amp;Input_Transaksi!G131 &amp;" "&amp;Input_Transaksi!H131,"")</f>
        <v/>
      </c>
      <c r="F115" s="36">
        <f>IF(Input_Transaksi!AL131=$D$8,Input_Transaksi!AN131,0)</f>
        <v>0</v>
      </c>
      <c r="G115" s="36">
        <f>IF(Input_Transaksi!AO131=$D$8,Input_Transaksi!AQ131,0)</f>
        <v>0</v>
      </c>
      <c r="H115" s="36">
        <f t="shared" si="2"/>
        <v>0</v>
      </c>
      <c r="I115" s="61"/>
    </row>
    <row r="116" spans="2:9" customFormat="1" ht="15" hidden="1" customHeight="1" x14ac:dyDescent="0.2">
      <c r="B116" s="65"/>
      <c r="C116" s="33" t="str">
        <f>IF(F116+G116&gt;0,Input_Transaksi!C135,"")</f>
        <v/>
      </c>
      <c r="D116" s="34" t="str">
        <f>IF(F116+G116&gt;0,Input_Transaksi!D135,"")</f>
        <v/>
      </c>
      <c r="E116" s="35" t="str">
        <f>IF(F116+G116&gt;0,Input_Transaksi!F135&amp;Input_Transaksi!G135 &amp;" "&amp;Input_Transaksi!H135,"")</f>
        <v/>
      </c>
      <c r="F116" s="36">
        <f>IF(Input_Transaksi!AL135=$D$8,Input_Transaksi!AN135,0)</f>
        <v>0</v>
      </c>
      <c r="G116" s="36">
        <f>IF(Input_Transaksi!AO135=$D$8,Input_Transaksi!AQ135,0)</f>
        <v>0</v>
      </c>
      <c r="H116" s="36">
        <f t="shared" si="2"/>
        <v>0</v>
      </c>
      <c r="I116" s="61"/>
    </row>
    <row r="117" spans="2:9" customFormat="1" ht="15" hidden="1" customHeight="1" x14ac:dyDescent="0.2">
      <c r="B117" s="65"/>
      <c r="C117" s="33" t="str">
        <f>IF(F117+G117&gt;0,Input_Transaksi!C136,"")</f>
        <v/>
      </c>
      <c r="D117" s="34" t="str">
        <f>IF(F117+G117&gt;0,Input_Transaksi!D136,"")</f>
        <v/>
      </c>
      <c r="E117" s="35" t="str">
        <f>IF(F117+G117&gt;0,Input_Transaksi!F136&amp;Input_Transaksi!G136 &amp;" "&amp;Input_Transaksi!H136,"")</f>
        <v/>
      </c>
      <c r="F117" s="36">
        <f>IF(Input_Transaksi!AL136=$D$8,Input_Transaksi!AN136,0)</f>
        <v>0</v>
      </c>
      <c r="G117" s="36">
        <f>IF(Input_Transaksi!AO136=$D$8,Input_Transaksi!AQ136,0)</f>
        <v>0</v>
      </c>
      <c r="H117" s="36">
        <f t="shared" si="2"/>
        <v>0</v>
      </c>
      <c r="I117" s="61"/>
    </row>
    <row r="118" spans="2:9" customFormat="1" ht="15" hidden="1" customHeight="1" x14ac:dyDescent="0.2">
      <c r="B118" s="65"/>
      <c r="C118" s="33" t="str">
        <f>IF(F118+G118&gt;0,Input_Transaksi!C137,"")</f>
        <v/>
      </c>
      <c r="D118" s="34" t="str">
        <f>IF(F118+G118&gt;0,Input_Transaksi!D137,"")</f>
        <v/>
      </c>
      <c r="E118" s="35" t="str">
        <f>IF(F118+G118&gt;0,Input_Transaksi!F137&amp;Input_Transaksi!G137 &amp;" "&amp;Input_Transaksi!H137,"")</f>
        <v/>
      </c>
      <c r="F118" s="36">
        <f>IF(Input_Transaksi!AL137=$D$8,Input_Transaksi!AN137,0)</f>
        <v>0</v>
      </c>
      <c r="G118" s="36">
        <f>IF(Input_Transaksi!AO137=$D$8,Input_Transaksi!AQ137,0)</f>
        <v>0</v>
      </c>
      <c r="H118" s="36">
        <f t="shared" si="2"/>
        <v>0</v>
      </c>
      <c r="I118" s="61"/>
    </row>
    <row r="119" spans="2:9" customFormat="1" ht="15" hidden="1" customHeight="1" x14ac:dyDescent="0.2">
      <c r="B119" s="65"/>
      <c r="C119" s="33" t="str">
        <f>IF(F119+G119&gt;0,Input_Transaksi!C138,"")</f>
        <v/>
      </c>
      <c r="D119" s="34" t="str">
        <f>IF(F119+G119&gt;0,Input_Transaksi!D138,"")</f>
        <v/>
      </c>
      <c r="E119" s="35" t="str">
        <f>IF(F119+G119&gt;0,Input_Transaksi!F138&amp;Input_Transaksi!G138 &amp;" "&amp;Input_Transaksi!H138,"")</f>
        <v/>
      </c>
      <c r="F119" s="36">
        <f>IF(Input_Transaksi!AL138=$D$8,Input_Transaksi!AN138,0)</f>
        <v>0</v>
      </c>
      <c r="G119" s="36">
        <f>IF(Input_Transaksi!AO138=$D$8,Input_Transaksi!AQ138,0)</f>
        <v>0</v>
      </c>
      <c r="H119" s="36">
        <f t="shared" si="2"/>
        <v>0</v>
      </c>
      <c r="I119" s="61"/>
    </row>
    <row r="120" spans="2:9" customFormat="1" ht="15" hidden="1" customHeight="1" x14ac:dyDescent="0.2">
      <c r="B120" s="65"/>
      <c r="C120" s="33" t="str">
        <f>IF(F120+G120&gt;0,Input_Transaksi!C139,"")</f>
        <v/>
      </c>
      <c r="D120" s="34" t="str">
        <f>IF(F120+G120&gt;0,Input_Transaksi!D139,"")</f>
        <v/>
      </c>
      <c r="E120" s="35" t="str">
        <f>IF(F120+G120&gt;0,Input_Transaksi!F139&amp;Input_Transaksi!G139 &amp;" "&amp;Input_Transaksi!H139,"")</f>
        <v/>
      </c>
      <c r="F120" s="36">
        <f>IF(Input_Transaksi!AL139=$D$8,Input_Transaksi!AN139,0)</f>
        <v>0</v>
      </c>
      <c r="G120" s="36">
        <f>IF(Input_Transaksi!AO139=$D$8,Input_Transaksi!AQ139,0)</f>
        <v>0</v>
      </c>
      <c r="H120" s="36">
        <f t="shared" si="2"/>
        <v>0</v>
      </c>
      <c r="I120" s="61"/>
    </row>
    <row r="121" spans="2:9" customFormat="1" ht="15" hidden="1" customHeight="1" x14ac:dyDescent="0.2">
      <c r="B121" s="65"/>
      <c r="C121" s="33" t="str">
        <f>IF(F121+G121&gt;0,Input_Transaksi!C140,"")</f>
        <v/>
      </c>
      <c r="D121" s="34" t="str">
        <f>IF(F121+G121&gt;0,Input_Transaksi!D140,"")</f>
        <v/>
      </c>
      <c r="E121" s="35" t="str">
        <f>IF(F121+G121&gt;0,Input_Transaksi!F140&amp;Input_Transaksi!G140 &amp;" "&amp;Input_Transaksi!H140,"")</f>
        <v/>
      </c>
      <c r="F121" s="36">
        <f>IF(Input_Transaksi!AL140=$D$8,Input_Transaksi!AN140,0)</f>
        <v>0</v>
      </c>
      <c r="G121" s="36">
        <f>IF(Input_Transaksi!AO140=$D$8,Input_Transaksi!AQ140,0)</f>
        <v>0</v>
      </c>
      <c r="H121" s="36">
        <f t="shared" si="2"/>
        <v>0</v>
      </c>
      <c r="I121" s="61"/>
    </row>
    <row r="122" spans="2:9" customFormat="1" ht="15" hidden="1" customHeight="1" x14ac:dyDescent="0.2">
      <c r="B122" s="65"/>
      <c r="C122" s="33" t="str">
        <f>IF(F122+G122&gt;0,Input_Transaksi!C141,"")</f>
        <v/>
      </c>
      <c r="D122" s="34" t="str">
        <f>IF(F122+G122&gt;0,Input_Transaksi!D141,"")</f>
        <v/>
      </c>
      <c r="E122" s="35" t="str">
        <f>IF(F122+G122&gt;0,Input_Transaksi!F141&amp;Input_Transaksi!G141 &amp;" "&amp;Input_Transaksi!H141,"")</f>
        <v/>
      </c>
      <c r="F122" s="36">
        <f>IF(Input_Transaksi!AL141=$D$8,Input_Transaksi!AN141,0)</f>
        <v>0</v>
      </c>
      <c r="G122" s="36">
        <f>IF(Input_Transaksi!AO141=$D$8,Input_Transaksi!AQ141,0)</f>
        <v>0</v>
      </c>
      <c r="H122" s="36">
        <f t="shared" si="2"/>
        <v>0</v>
      </c>
      <c r="I122" s="61"/>
    </row>
    <row r="123" spans="2:9" customFormat="1" ht="15" hidden="1" customHeight="1" x14ac:dyDescent="0.2">
      <c r="B123" s="65"/>
      <c r="C123" s="33" t="str">
        <f>IF(F123+G123&gt;0,Input_Transaksi!C142,"")</f>
        <v/>
      </c>
      <c r="D123" s="34" t="str">
        <f>IF(F123+G123&gt;0,Input_Transaksi!D142,"")</f>
        <v/>
      </c>
      <c r="E123" s="35" t="str">
        <f>IF(F123+G123&gt;0,Input_Transaksi!F142&amp;Input_Transaksi!G142 &amp;" "&amp;Input_Transaksi!H142,"")</f>
        <v/>
      </c>
      <c r="F123" s="36">
        <f>IF(Input_Transaksi!AL142=$D$8,Input_Transaksi!AN142,0)</f>
        <v>0</v>
      </c>
      <c r="G123" s="36">
        <f>IF(Input_Transaksi!AO142=$D$8,Input_Transaksi!AQ142,0)</f>
        <v>0</v>
      </c>
      <c r="H123" s="36">
        <f t="shared" si="2"/>
        <v>0</v>
      </c>
      <c r="I123" s="61"/>
    </row>
    <row r="124" spans="2:9" customFormat="1" ht="15" hidden="1" customHeight="1" x14ac:dyDescent="0.2">
      <c r="B124" s="65"/>
      <c r="C124" s="33" t="str">
        <f>IF(F124+G124&gt;0,Input_Transaksi!C143,"")</f>
        <v/>
      </c>
      <c r="D124" s="34" t="str">
        <f>IF(F124+G124&gt;0,Input_Transaksi!D143,"")</f>
        <v/>
      </c>
      <c r="E124" s="35" t="str">
        <f>IF(F124+G124&gt;0,Input_Transaksi!F143&amp;Input_Transaksi!G143 &amp;" "&amp;Input_Transaksi!H143,"")</f>
        <v/>
      </c>
      <c r="F124" s="36">
        <f>IF(Input_Transaksi!AL143=$D$8,Input_Transaksi!AN143,0)</f>
        <v>0</v>
      </c>
      <c r="G124" s="36">
        <f>IF(Input_Transaksi!AO143=$D$8,Input_Transaksi!AQ143,0)</f>
        <v>0</v>
      </c>
      <c r="H124" s="36">
        <f t="shared" si="2"/>
        <v>0</v>
      </c>
      <c r="I124" s="61"/>
    </row>
    <row r="125" spans="2:9" customFormat="1" ht="15" hidden="1" customHeight="1" x14ac:dyDescent="0.2">
      <c r="B125" s="65"/>
      <c r="C125" s="33" t="str">
        <f>IF(F125+G125&gt;0,Input_Transaksi!C145,"")</f>
        <v/>
      </c>
      <c r="D125" s="34" t="str">
        <f>IF(F125+G125&gt;0,Input_Transaksi!D145,"")</f>
        <v/>
      </c>
      <c r="E125" s="35" t="str">
        <f>IF(F125+G125&gt;0,Input_Transaksi!F145&amp;Input_Transaksi!G145 &amp;" "&amp;Input_Transaksi!H145,"")</f>
        <v/>
      </c>
      <c r="F125" s="36">
        <f>IF(Input_Transaksi!AL145=$D$8,Input_Transaksi!AN145,0)</f>
        <v>0</v>
      </c>
      <c r="G125" s="36">
        <f>IF(Input_Transaksi!AO145=$D$8,Input_Transaksi!AQ145,0)</f>
        <v>0</v>
      </c>
      <c r="H125" s="36">
        <f t="shared" si="2"/>
        <v>0</v>
      </c>
      <c r="I125" s="61"/>
    </row>
    <row r="126" spans="2:9" customFormat="1" ht="15" hidden="1" customHeight="1" x14ac:dyDescent="0.2">
      <c r="B126" s="65"/>
      <c r="C126" s="33" t="str">
        <f>IF(F126+G126&gt;0,Input_Transaksi!C146,"")</f>
        <v/>
      </c>
      <c r="D126" s="34" t="str">
        <f>IF(F126+G126&gt;0,Input_Transaksi!D146,"")</f>
        <v/>
      </c>
      <c r="E126" s="35" t="str">
        <f>IF(F126+G126&gt;0,Input_Transaksi!F146&amp;Input_Transaksi!G146 &amp;" "&amp;Input_Transaksi!H146,"")</f>
        <v/>
      </c>
      <c r="F126" s="36">
        <f>IF(Input_Transaksi!AL146=$D$8,Input_Transaksi!AN146,0)</f>
        <v>0</v>
      </c>
      <c r="G126" s="36">
        <f>IF(Input_Transaksi!AO146=$D$8,Input_Transaksi!AQ146,0)</f>
        <v>0</v>
      </c>
      <c r="H126" s="36">
        <f t="shared" si="2"/>
        <v>0</v>
      </c>
      <c r="I126" s="61"/>
    </row>
    <row r="127" spans="2:9" customFormat="1" ht="15" hidden="1" customHeight="1" x14ac:dyDescent="0.2">
      <c r="B127" s="65"/>
      <c r="C127" s="33" t="str">
        <f>IF(F127+G127&gt;0,Input_Transaksi!C147,"")</f>
        <v/>
      </c>
      <c r="D127" s="34" t="str">
        <f>IF(F127+G127&gt;0,Input_Transaksi!D147,"")</f>
        <v/>
      </c>
      <c r="E127" s="35" t="str">
        <f>IF(F127+G127&gt;0,Input_Transaksi!F147&amp;Input_Transaksi!G147 &amp;" "&amp;Input_Transaksi!H147,"")</f>
        <v/>
      </c>
      <c r="F127" s="36">
        <f>IF(Input_Transaksi!AL147=$D$8,Input_Transaksi!AN147,0)</f>
        <v>0</v>
      </c>
      <c r="G127" s="36">
        <f>IF(Input_Transaksi!AO147=$D$8,Input_Transaksi!AQ147,0)</f>
        <v>0</v>
      </c>
      <c r="H127" s="36">
        <f t="shared" si="2"/>
        <v>0</v>
      </c>
      <c r="I127" s="61"/>
    </row>
    <row r="128" spans="2:9" customFormat="1" ht="15" hidden="1" customHeight="1" x14ac:dyDescent="0.2">
      <c r="B128" s="65"/>
      <c r="C128" s="33" t="str">
        <f>IF(F128+G128&gt;0,Input_Transaksi!C148,"")</f>
        <v/>
      </c>
      <c r="D128" s="34" t="str">
        <f>IF(F128+G128&gt;0,Input_Transaksi!D148,"")</f>
        <v/>
      </c>
      <c r="E128" s="35" t="str">
        <f>IF(F128+G128&gt;0,Input_Transaksi!F148&amp;Input_Transaksi!G148 &amp;" "&amp;Input_Transaksi!H148,"")</f>
        <v/>
      </c>
      <c r="F128" s="36">
        <f>IF(Input_Transaksi!AL148=$D$8,Input_Transaksi!AN148,0)</f>
        <v>0</v>
      </c>
      <c r="G128" s="36">
        <f>IF(Input_Transaksi!AO148=$D$8,Input_Transaksi!AQ148,0)</f>
        <v>0</v>
      </c>
      <c r="H128" s="36">
        <f t="shared" si="2"/>
        <v>0</v>
      </c>
      <c r="I128" s="61"/>
    </row>
    <row r="129" spans="2:11" customFormat="1" ht="15" hidden="1" customHeight="1" x14ac:dyDescent="0.2">
      <c r="B129" s="65"/>
      <c r="C129" s="33" t="str">
        <f>IF(F129+G129&gt;0,Input_Transaksi!C149,"")</f>
        <v/>
      </c>
      <c r="D129" s="34" t="str">
        <f>IF(F129+G129&gt;0,Input_Transaksi!D149,"")</f>
        <v/>
      </c>
      <c r="E129" s="35" t="str">
        <f>IF(F129+G129&gt;0,Input_Transaksi!F149&amp;Input_Transaksi!G149 &amp;" "&amp;Input_Transaksi!H149,"")</f>
        <v/>
      </c>
      <c r="F129" s="36">
        <f>IF(Input_Transaksi!AL149=$D$8,Input_Transaksi!AN149,0)</f>
        <v>0</v>
      </c>
      <c r="G129" s="36">
        <f>IF(Input_Transaksi!AO149=$D$8,Input_Transaksi!AQ149,0)</f>
        <v>0</v>
      </c>
      <c r="H129" s="36">
        <f t="shared" si="2"/>
        <v>0</v>
      </c>
      <c r="I129" s="61"/>
    </row>
    <row r="130" spans="2:11" customFormat="1" ht="15" hidden="1" customHeight="1" x14ac:dyDescent="0.2">
      <c r="B130" s="65"/>
      <c r="C130" s="33" t="str">
        <f>IF(F130+G130&gt;0,Input_Transaksi!C150,"")</f>
        <v/>
      </c>
      <c r="D130" s="34" t="str">
        <f>IF(F130+G130&gt;0,Input_Transaksi!D150,"")</f>
        <v/>
      </c>
      <c r="E130" s="35" t="str">
        <f>IF(F130+G130&gt;0,Input_Transaksi!F150&amp;Input_Transaksi!G150 &amp;" "&amp;Input_Transaksi!H150,"")</f>
        <v/>
      </c>
      <c r="F130" s="36">
        <f>IF(Input_Transaksi!AL150=$D$8,Input_Transaksi!AN150,0)</f>
        <v>0</v>
      </c>
      <c r="G130" s="36">
        <f>IF(Input_Transaksi!AO150=$D$8,Input_Transaksi!AQ150,0)</f>
        <v>0</v>
      </c>
      <c r="H130" s="36">
        <f t="shared" si="2"/>
        <v>0</v>
      </c>
      <c r="I130" s="61"/>
    </row>
    <row r="131" spans="2:11" customFormat="1" ht="15" hidden="1" customHeight="1" x14ac:dyDescent="0.2">
      <c r="B131" s="65"/>
      <c r="C131" s="33" t="str">
        <f>IF(F131+G131&gt;0,Input_Transaksi!C151,"")</f>
        <v/>
      </c>
      <c r="D131" s="34" t="str">
        <f>IF(F131+G131&gt;0,Input_Transaksi!D151,"")</f>
        <v/>
      </c>
      <c r="E131" s="35" t="str">
        <f>IF(F131+G131&gt;0,Input_Transaksi!F151&amp;Input_Transaksi!G151 &amp;" "&amp;Input_Transaksi!H151,"")</f>
        <v/>
      </c>
      <c r="F131" s="36">
        <f>IF(Input_Transaksi!AL151=$D$8,Input_Transaksi!AN151,0)</f>
        <v>0</v>
      </c>
      <c r="G131" s="36">
        <f>IF(Input_Transaksi!AO151=$D$8,Input_Transaksi!AQ151,0)</f>
        <v>0</v>
      </c>
      <c r="H131" s="36">
        <f t="shared" si="2"/>
        <v>0</v>
      </c>
      <c r="I131" s="61"/>
      <c r="K131" s="428"/>
    </row>
    <row r="132" spans="2:11" customFormat="1" ht="15" hidden="1" customHeight="1" x14ac:dyDescent="0.2">
      <c r="B132" s="65"/>
      <c r="C132" s="33" t="str">
        <f>IF(F132+G132&gt;0,Input_Transaksi!C152,"")</f>
        <v/>
      </c>
      <c r="D132" s="34" t="str">
        <f>IF(F132+G132&gt;0,Input_Transaksi!D152,"")</f>
        <v/>
      </c>
      <c r="E132" s="35" t="str">
        <f>IF(F132+G132&gt;0,Input_Transaksi!F152&amp;Input_Transaksi!G152 &amp;" "&amp;Input_Transaksi!H152,"")</f>
        <v/>
      </c>
      <c r="F132" s="36">
        <f>IF(Input_Transaksi!AL152=$D$8,Input_Transaksi!AN152,0)</f>
        <v>0</v>
      </c>
      <c r="G132" s="36">
        <f>IF(Input_Transaksi!AO152=$D$8,Input_Transaksi!AQ152,0)</f>
        <v>0</v>
      </c>
      <c r="H132" s="36">
        <f t="shared" si="2"/>
        <v>0</v>
      </c>
      <c r="I132" s="61"/>
    </row>
    <row r="133" spans="2:11" customFormat="1" ht="15" hidden="1" customHeight="1" x14ac:dyDescent="0.2">
      <c r="B133" s="65"/>
      <c r="C133" s="33" t="str">
        <f>IF(F133+G133&gt;0,Input_Transaksi!C154,"")</f>
        <v/>
      </c>
      <c r="D133" s="34" t="str">
        <f>IF(F133+G133&gt;0,Input_Transaksi!D154,"")</f>
        <v/>
      </c>
      <c r="E133" s="35" t="str">
        <f>IF(F133+G133&gt;0,Input_Transaksi!F154&amp;Input_Transaksi!G154 &amp;" "&amp;Input_Transaksi!H154,"")</f>
        <v/>
      </c>
      <c r="F133" s="36">
        <f>IF(Input_Transaksi!AL154=$D$8,Input_Transaksi!AN154,0)</f>
        <v>0</v>
      </c>
      <c r="G133" s="36">
        <f>IF(Input_Transaksi!AO154=$D$8,Input_Transaksi!AQ154,0)</f>
        <v>0</v>
      </c>
      <c r="H133" s="36">
        <f t="shared" si="2"/>
        <v>0</v>
      </c>
      <c r="I133" s="61"/>
    </row>
    <row r="134" spans="2:11" customFormat="1" ht="15" hidden="1" customHeight="1" x14ac:dyDescent="0.2">
      <c r="B134" s="65"/>
      <c r="C134" s="33" t="str">
        <f>IF(F134+G134&gt;0,Input_Transaksi!C155,"")</f>
        <v/>
      </c>
      <c r="D134" s="34" t="str">
        <f>IF(F134+G134&gt;0,Input_Transaksi!D155,"")</f>
        <v/>
      </c>
      <c r="E134" s="35" t="str">
        <f>IF(F134+G134&gt;0,Input_Transaksi!F155&amp;Input_Transaksi!G155 &amp;" "&amp;Input_Transaksi!H155,"")</f>
        <v/>
      </c>
      <c r="F134" s="36">
        <f>IF(Input_Transaksi!AL155=$D$8,Input_Transaksi!AN155,0)</f>
        <v>0</v>
      </c>
      <c r="G134" s="36">
        <f>IF(Input_Transaksi!AO155=$D$8,Input_Transaksi!AQ155,0)</f>
        <v>0</v>
      </c>
      <c r="H134" s="36">
        <f t="shared" si="2"/>
        <v>0</v>
      </c>
      <c r="I134" s="61"/>
    </row>
    <row r="135" spans="2:11" customFormat="1" ht="15" hidden="1" customHeight="1" x14ac:dyDescent="0.2">
      <c r="B135" s="65"/>
      <c r="C135" s="33" t="str">
        <f>IF(F135+G135&gt;0,Input_Transaksi!C156,"")</f>
        <v/>
      </c>
      <c r="D135" s="34" t="str">
        <f>IF(F135+G135&gt;0,Input_Transaksi!D156,"")</f>
        <v/>
      </c>
      <c r="E135" s="35" t="str">
        <f>IF(F135+G135&gt;0,Input_Transaksi!F156&amp;Input_Transaksi!G156 &amp;" "&amp;Input_Transaksi!H156,"")</f>
        <v/>
      </c>
      <c r="F135" s="36">
        <f>IF(Input_Transaksi!AL156=$D$8,Input_Transaksi!AN156,0)</f>
        <v>0</v>
      </c>
      <c r="G135" s="36">
        <f>IF(Input_Transaksi!AO156=$D$8,Input_Transaksi!AQ156,0)</f>
        <v>0</v>
      </c>
      <c r="H135" s="36">
        <f t="shared" si="2"/>
        <v>0</v>
      </c>
      <c r="I135" s="61"/>
    </row>
    <row r="136" spans="2:11" customFormat="1" ht="15" hidden="1" customHeight="1" x14ac:dyDescent="0.2">
      <c r="B136" s="65"/>
      <c r="C136" s="33" t="str">
        <f>IF(F136+G136&gt;0,Input_Transaksi!C157,"")</f>
        <v/>
      </c>
      <c r="D136" s="34" t="str">
        <f>IF(F136+G136&gt;0,Input_Transaksi!D157,"")</f>
        <v/>
      </c>
      <c r="E136" s="35" t="str">
        <f>IF(F136+G136&gt;0,Input_Transaksi!F157&amp;Input_Transaksi!G157 &amp;" "&amp;Input_Transaksi!H157,"")</f>
        <v/>
      </c>
      <c r="F136" s="36">
        <f>IF(Input_Transaksi!AL157=$D$8,Input_Transaksi!AN157,0)</f>
        <v>0</v>
      </c>
      <c r="G136" s="36">
        <f>IF(Input_Transaksi!AO157=$D$8,Input_Transaksi!AQ157,0)</f>
        <v>0</v>
      </c>
      <c r="H136" s="36">
        <f t="shared" si="2"/>
        <v>0</v>
      </c>
      <c r="I136" s="61"/>
    </row>
    <row r="137" spans="2:11" customFormat="1" ht="15" hidden="1" customHeight="1" x14ac:dyDescent="0.2">
      <c r="B137" s="65"/>
      <c r="C137" s="33" t="str">
        <f>IF(F137+G137&gt;0,Input_Transaksi!C158,"")</f>
        <v/>
      </c>
      <c r="D137" s="34" t="str">
        <f>IF(F137+G137&gt;0,Input_Transaksi!D158,"")</f>
        <v/>
      </c>
      <c r="E137" s="35" t="str">
        <f>IF(F137+G137&gt;0,Input_Transaksi!F158&amp;Input_Transaksi!G158 &amp;" "&amp;Input_Transaksi!H158,"")</f>
        <v/>
      </c>
      <c r="F137" s="36">
        <f>IF(Input_Transaksi!AL158=$D$8,Input_Transaksi!AN158,0)</f>
        <v>0</v>
      </c>
      <c r="G137" s="36">
        <f>IF(Input_Transaksi!AO158=$D$8,Input_Transaksi!AQ158,0)</f>
        <v>0</v>
      </c>
      <c r="H137" s="36">
        <f t="shared" si="2"/>
        <v>0</v>
      </c>
      <c r="I137" s="61"/>
    </row>
    <row r="138" spans="2:11" customFormat="1" ht="15" hidden="1" customHeight="1" x14ac:dyDescent="0.2">
      <c r="B138" s="65"/>
      <c r="C138" s="33" t="str">
        <f>IF(F138+G138&gt;0,Input_Transaksi!C159,"")</f>
        <v/>
      </c>
      <c r="D138" s="34" t="str">
        <f>IF(F138+G138&gt;0,Input_Transaksi!D159,"")</f>
        <v/>
      </c>
      <c r="E138" s="35" t="str">
        <f>IF(F138+G138&gt;0,Input_Transaksi!F159&amp;Input_Transaksi!G159 &amp;" "&amp;Input_Transaksi!H159,"")</f>
        <v/>
      </c>
      <c r="F138" s="36">
        <f>IF(Input_Transaksi!AL159=$D$8,Input_Transaksi!AN159,0)</f>
        <v>0</v>
      </c>
      <c r="G138" s="36">
        <f>IF(Input_Transaksi!AO159=$D$8,Input_Transaksi!AQ159,0)</f>
        <v>0</v>
      </c>
      <c r="H138" s="36">
        <f t="shared" si="2"/>
        <v>0</v>
      </c>
      <c r="I138" s="61"/>
    </row>
    <row r="139" spans="2:11" customFormat="1" ht="15" hidden="1" customHeight="1" x14ac:dyDescent="0.2">
      <c r="B139" s="65"/>
      <c r="C139" s="33" t="str">
        <f>IF(F139+G139&gt;0,Input_Transaksi!C160,"")</f>
        <v/>
      </c>
      <c r="D139" s="34" t="str">
        <f>IF(F139+G139&gt;0,Input_Transaksi!D160,"")</f>
        <v/>
      </c>
      <c r="E139" s="35" t="str">
        <f>IF(F139+G139&gt;0,Input_Transaksi!F160&amp;Input_Transaksi!G160 &amp;" "&amp;Input_Transaksi!H160,"")</f>
        <v/>
      </c>
      <c r="F139" s="36">
        <f>IF(Input_Transaksi!AL160=$D$8,Input_Transaksi!AN160,0)</f>
        <v>0</v>
      </c>
      <c r="G139" s="36">
        <f>IF(Input_Transaksi!AO160=$D$8,Input_Transaksi!AQ160,0)</f>
        <v>0</v>
      </c>
      <c r="H139" s="36">
        <f t="shared" si="2"/>
        <v>0</v>
      </c>
      <c r="I139" s="61"/>
    </row>
    <row r="140" spans="2:11" customFormat="1" ht="15" hidden="1" customHeight="1" x14ac:dyDescent="0.2">
      <c r="B140" s="65"/>
      <c r="C140" s="33" t="str">
        <f>IF(F140+G140&gt;0,Input_Transaksi!C161,"")</f>
        <v/>
      </c>
      <c r="D140" s="34" t="str">
        <f>IF(F140+G140&gt;0,Input_Transaksi!D161,"")</f>
        <v/>
      </c>
      <c r="E140" s="35" t="str">
        <f>IF(F140+G140&gt;0,Input_Transaksi!F161&amp;Input_Transaksi!G161 &amp;" "&amp;Input_Transaksi!H161,"")</f>
        <v/>
      </c>
      <c r="F140" s="36">
        <f>IF(Input_Transaksi!AL161=$D$8,Input_Transaksi!AN161,0)</f>
        <v>0</v>
      </c>
      <c r="G140" s="36">
        <f>IF(Input_Transaksi!AO161=$D$8,Input_Transaksi!AQ161,0)</f>
        <v>0</v>
      </c>
      <c r="H140" s="36">
        <f t="shared" si="2"/>
        <v>0</v>
      </c>
      <c r="I140" s="61"/>
    </row>
    <row r="141" spans="2:11" customFormat="1" ht="15" hidden="1" customHeight="1" x14ac:dyDescent="0.2">
      <c r="B141" s="65"/>
      <c r="C141" s="33" t="str">
        <f>IF(F141+G141&gt;0,Input_Transaksi!C162,"")</f>
        <v/>
      </c>
      <c r="D141" s="34" t="str">
        <f>IF(F141+G141&gt;0,Input_Transaksi!D162,"")</f>
        <v/>
      </c>
      <c r="E141" s="35" t="str">
        <f>IF(F141+G141&gt;0,Input_Transaksi!F162&amp;Input_Transaksi!G162 &amp;" "&amp;Input_Transaksi!H162,"")</f>
        <v/>
      </c>
      <c r="F141" s="36">
        <f>IF(Input_Transaksi!AL162=$D$8,Input_Transaksi!AN162,0)</f>
        <v>0</v>
      </c>
      <c r="G141" s="36">
        <f>IF(Input_Transaksi!AO162=$D$8,Input_Transaksi!AQ162,0)</f>
        <v>0</v>
      </c>
      <c r="H141" s="36">
        <f t="shared" si="2"/>
        <v>0</v>
      </c>
      <c r="I141" s="61"/>
    </row>
    <row r="142" spans="2:11" customFormat="1" ht="15" hidden="1" customHeight="1" x14ac:dyDescent="0.2">
      <c r="B142" s="65"/>
      <c r="C142" s="33" t="str">
        <f>IF(F142+G142&gt;0,Input_Transaksi!C163,"")</f>
        <v/>
      </c>
      <c r="D142" s="34" t="str">
        <f>IF(F142+G142&gt;0,Input_Transaksi!D163,"")</f>
        <v/>
      </c>
      <c r="E142" s="35" t="str">
        <f>IF(F142+G142&gt;0,Input_Transaksi!F163&amp;Input_Transaksi!G163 &amp;" "&amp;Input_Transaksi!H163,"")</f>
        <v/>
      </c>
      <c r="F142" s="36">
        <f>IF(Input_Transaksi!AL163=$D$8,Input_Transaksi!AN163,0)</f>
        <v>0</v>
      </c>
      <c r="G142" s="36">
        <f>IF(Input_Transaksi!AO163=$D$8,Input_Transaksi!AQ163,0)</f>
        <v>0</v>
      </c>
      <c r="H142" s="36">
        <f t="shared" si="2"/>
        <v>0</v>
      </c>
      <c r="I142" s="61"/>
    </row>
    <row r="143" spans="2:11" customFormat="1" ht="15" hidden="1" customHeight="1" x14ac:dyDescent="0.2">
      <c r="B143" s="65"/>
      <c r="C143" s="33" t="str">
        <f>IF(F143+G143&gt;0,Input_Transaksi!C164,"")</f>
        <v/>
      </c>
      <c r="D143" s="34" t="str">
        <f>IF(F143+G143&gt;0,Input_Transaksi!D164,"")</f>
        <v/>
      </c>
      <c r="E143" s="35" t="str">
        <f>IF(F143+G143&gt;0,Input_Transaksi!F164&amp;Input_Transaksi!G164 &amp;" "&amp;Input_Transaksi!H164,"")</f>
        <v/>
      </c>
      <c r="F143" s="36">
        <f>IF(Input_Transaksi!AL164=$D$8,Input_Transaksi!AN164,0)</f>
        <v>0</v>
      </c>
      <c r="G143" s="36">
        <f>IF(Input_Transaksi!AO164=$D$8,Input_Transaksi!AQ164,0)</f>
        <v>0</v>
      </c>
      <c r="H143" s="36">
        <f t="shared" ref="H143:H166" si="3">H142+F143-G143</f>
        <v>0</v>
      </c>
      <c r="I143" s="61"/>
    </row>
    <row r="144" spans="2:11" customFormat="1" ht="15" hidden="1" customHeight="1" x14ac:dyDescent="0.2">
      <c r="B144" s="65"/>
      <c r="C144" s="33" t="str">
        <f>IF(F144+G144&gt;0,Input_Transaksi!C166,"")</f>
        <v/>
      </c>
      <c r="D144" s="34" t="str">
        <f>IF(F144+G144&gt;0,Input_Transaksi!D166,"")</f>
        <v/>
      </c>
      <c r="E144" s="35" t="str">
        <f>IF(F144+G144&gt;0,Input_Transaksi!F166&amp;Input_Transaksi!G166 &amp;" "&amp;Input_Transaksi!H166,"")</f>
        <v/>
      </c>
      <c r="F144" s="36">
        <f>IF(Input_Transaksi!AL166=$D$8,Input_Transaksi!AN166,0)</f>
        <v>0</v>
      </c>
      <c r="G144" s="36">
        <f>IF(Input_Transaksi!AO166=$D$8,Input_Transaksi!AQ166,0)</f>
        <v>0</v>
      </c>
      <c r="H144" s="36">
        <f t="shared" si="3"/>
        <v>0</v>
      </c>
      <c r="I144" s="61"/>
    </row>
    <row r="145" spans="2:9" customFormat="1" ht="15" hidden="1" customHeight="1" x14ac:dyDescent="0.2">
      <c r="B145" s="65"/>
      <c r="C145" s="33" t="str">
        <f>IF(F145+G145&gt;0,Input_Transaksi!C168,"")</f>
        <v/>
      </c>
      <c r="D145" s="34" t="str">
        <f>IF(F145+G145&gt;0,Input_Transaksi!D168,"")</f>
        <v/>
      </c>
      <c r="E145" s="35" t="str">
        <f>IF(F145+G145&gt;0,Input_Transaksi!F168&amp;Input_Transaksi!G168 &amp;" "&amp;Input_Transaksi!H168,"")</f>
        <v/>
      </c>
      <c r="F145" s="36">
        <f>IF(Input_Transaksi!AL168=$D$8,Input_Transaksi!AN168,0)</f>
        <v>0</v>
      </c>
      <c r="G145" s="36">
        <f>IF(Input_Transaksi!AO168=$D$8,Input_Transaksi!AQ168,0)</f>
        <v>0</v>
      </c>
      <c r="H145" s="36">
        <f t="shared" si="3"/>
        <v>0</v>
      </c>
      <c r="I145" s="61"/>
    </row>
    <row r="146" spans="2:9" customFormat="1" ht="15" hidden="1" customHeight="1" x14ac:dyDescent="0.2">
      <c r="B146" s="65"/>
      <c r="C146" s="33" t="str">
        <f>IF(F146+G146&gt;0,Input_Transaksi!C170,"")</f>
        <v/>
      </c>
      <c r="D146" s="34" t="str">
        <f>IF(F146+G146&gt;0,Input_Transaksi!D170,"")</f>
        <v/>
      </c>
      <c r="E146" s="35" t="str">
        <f>IF(F146+G146&gt;0,Input_Transaksi!F170&amp;Input_Transaksi!G170 &amp;" "&amp;Input_Transaksi!H170,"")</f>
        <v/>
      </c>
      <c r="F146" s="36">
        <f>IF(Input_Transaksi!AL170=$D$8,Input_Transaksi!AN170,0)</f>
        <v>0</v>
      </c>
      <c r="G146" s="36">
        <f>IF(Input_Transaksi!AO170=$D$8,Input_Transaksi!AQ170,0)</f>
        <v>0</v>
      </c>
      <c r="H146" s="36">
        <f t="shared" si="3"/>
        <v>0</v>
      </c>
      <c r="I146" s="61"/>
    </row>
    <row r="147" spans="2:9" customFormat="1" ht="15" hidden="1" customHeight="1" x14ac:dyDescent="0.2">
      <c r="B147" s="65"/>
      <c r="C147" s="33" t="str">
        <f>IF(F147+G147&gt;0,Input_Transaksi!C171,"")</f>
        <v/>
      </c>
      <c r="D147" s="34" t="str">
        <f>IF(F147+G147&gt;0,Input_Transaksi!D171,"")</f>
        <v/>
      </c>
      <c r="E147" s="35" t="str">
        <f>IF(F147+G147&gt;0,Input_Transaksi!F171&amp;Input_Transaksi!G171 &amp;" "&amp;Input_Transaksi!H171,"")</f>
        <v/>
      </c>
      <c r="F147" s="36">
        <f>IF(Input_Transaksi!AL171=$D$8,Input_Transaksi!AN171,0)</f>
        <v>0</v>
      </c>
      <c r="G147" s="36">
        <f>IF(Input_Transaksi!AO171=$D$8,Input_Transaksi!AQ171,0)</f>
        <v>0</v>
      </c>
      <c r="H147" s="36">
        <f t="shared" si="3"/>
        <v>0</v>
      </c>
      <c r="I147" s="61"/>
    </row>
    <row r="148" spans="2:9" customFormat="1" ht="15" hidden="1" customHeight="1" x14ac:dyDescent="0.2">
      <c r="B148" s="65"/>
      <c r="C148" s="33" t="str">
        <f>IF(F148+G148&gt;0,Input_Transaksi!C173,"")</f>
        <v/>
      </c>
      <c r="D148" s="34" t="str">
        <f>IF(F148+G148&gt;0,Input_Transaksi!D173,"")</f>
        <v/>
      </c>
      <c r="E148" s="35" t="str">
        <f>IF(F148+G148&gt;0,Input_Transaksi!F173&amp;Input_Transaksi!G173 &amp;" "&amp;Input_Transaksi!H173,"")</f>
        <v/>
      </c>
      <c r="F148" s="36">
        <f>IF(Input_Transaksi!AL173=$D$8,Input_Transaksi!AN173,0)</f>
        <v>0</v>
      </c>
      <c r="G148" s="36">
        <f>IF(Input_Transaksi!AO173=$D$8,Input_Transaksi!AQ173,0)</f>
        <v>0</v>
      </c>
      <c r="H148" s="36">
        <f t="shared" si="3"/>
        <v>0</v>
      </c>
      <c r="I148" s="61"/>
    </row>
    <row r="149" spans="2:9" customFormat="1" ht="15" hidden="1" customHeight="1" x14ac:dyDescent="0.2">
      <c r="B149" s="65"/>
      <c r="C149" s="33" t="str">
        <f>IF(F149+G149&gt;0,Input_Transaksi!C174,"")</f>
        <v/>
      </c>
      <c r="D149" s="34" t="str">
        <f>IF(F149+G149&gt;0,Input_Transaksi!D174,"")</f>
        <v/>
      </c>
      <c r="E149" s="35" t="str">
        <f>IF(F149+G149&gt;0,Input_Transaksi!F174&amp;Input_Transaksi!G174 &amp;" "&amp;Input_Transaksi!H174,"")</f>
        <v/>
      </c>
      <c r="F149" s="36">
        <f>IF(Input_Transaksi!AL174=$D$8,Input_Transaksi!AN174,0)</f>
        <v>0</v>
      </c>
      <c r="G149" s="36">
        <f>IF(Input_Transaksi!AO174=$D$8,Input_Transaksi!AQ174,0)</f>
        <v>0</v>
      </c>
      <c r="H149" s="36">
        <f t="shared" si="3"/>
        <v>0</v>
      </c>
      <c r="I149" s="61"/>
    </row>
    <row r="150" spans="2:9" customFormat="1" ht="15" hidden="1" customHeight="1" x14ac:dyDescent="0.2">
      <c r="B150" s="65"/>
      <c r="C150" s="33" t="str">
        <f>IF(F150+G150&gt;0,Input_Transaksi!C175,"")</f>
        <v/>
      </c>
      <c r="D150" s="34" t="str">
        <f>IF(F150+G150&gt;0,Input_Transaksi!D175,"")</f>
        <v/>
      </c>
      <c r="E150" s="35" t="str">
        <f>IF(F150+G150&gt;0,Input_Transaksi!F175&amp;Input_Transaksi!G175 &amp;" "&amp;Input_Transaksi!H175,"")</f>
        <v/>
      </c>
      <c r="F150" s="36">
        <f>IF(Input_Transaksi!AL175=$D$8,Input_Transaksi!AN175,0)</f>
        <v>0</v>
      </c>
      <c r="G150" s="36">
        <f>IF(Input_Transaksi!AO175=$D$8,Input_Transaksi!AQ175,0)</f>
        <v>0</v>
      </c>
      <c r="H150" s="36">
        <f t="shared" si="3"/>
        <v>0</v>
      </c>
      <c r="I150" s="61"/>
    </row>
    <row r="151" spans="2:9" customFormat="1" ht="15" hidden="1" customHeight="1" x14ac:dyDescent="0.2">
      <c r="B151" s="65"/>
      <c r="C151" s="33" t="str">
        <f>IF(F151+G151&gt;0,Input_Transaksi!C176,"")</f>
        <v/>
      </c>
      <c r="D151" s="34" t="str">
        <f>IF(F151+G151&gt;0,Input_Transaksi!D176,"")</f>
        <v/>
      </c>
      <c r="E151" s="35" t="str">
        <f>IF(F151+G151&gt;0,Input_Transaksi!F176&amp;Input_Transaksi!G176 &amp;" "&amp;Input_Transaksi!H176,"")</f>
        <v/>
      </c>
      <c r="F151" s="36">
        <f>IF(Input_Transaksi!AL176=$D$8,Input_Transaksi!AN176,0)</f>
        <v>0</v>
      </c>
      <c r="G151" s="36">
        <f>IF(Input_Transaksi!AO176=$D$8,Input_Transaksi!AQ176,0)</f>
        <v>0</v>
      </c>
      <c r="H151" s="36">
        <f t="shared" si="3"/>
        <v>0</v>
      </c>
      <c r="I151" s="61"/>
    </row>
    <row r="152" spans="2:9" customFormat="1" ht="15" hidden="1" customHeight="1" x14ac:dyDescent="0.2">
      <c r="B152" s="65"/>
      <c r="C152" s="33" t="str">
        <f>IF(F152+G152&gt;0,Input_Transaksi!C177,"")</f>
        <v/>
      </c>
      <c r="D152" s="34" t="str">
        <f>IF(F152+G152&gt;0,Input_Transaksi!D177,"")</f>
        <v/>
      </c>
      <c r="E152" s="35" t="str">
        <f>IF(F152+G152&gt;0,Input_Transaksi!F177&amp;Input_Transaksi!G177 &amp;" "&amp;Input_Transaksi!H177,"")</f>
        <v/>
      </c>
      <c r="F152" s="36">
        <f>IF(Input_Transaksi!AL177=$D$8,Input_Transaksi!AN177,0)</f>
        <v>0</v>
      </c>
      <c r="G152" s="36">
        <f>IF(Input_Transaksi!AO177=$D$8,Input_Transaksi!AQ177,0)</f>
        <v>0</v>
      </c>
      <c r="H152" s="36">
        <f t="shared" si="3"/>
        <v>0</v>
      </c>
      <c r="I152" s="61"/>
    </row>
    <row r="153" spans="2:9" customFormat="1" ht="15" hidden="1" customHeight="1" x14ac:dyDescent="0.2">
      <c r="B153" s="65"/>
      <c r="C153" s="33" t="str">
        <f>IF(F153+G153&gt;0,Input_Transaksi!C178,"")</f>
        <v/>
      </c>
      <c r="D153" s="34" t="str">
        <f>IF(F153+G153&gt;0,Input_Transaksi!D178,"")</f>
        <v/>
      </c>
      <c r="E153" s="35" t="str">
        <f>IF(F153+G153&gt;0,Input_Transaksi!F178&amp;Input_Transaksi!G178 &amp;" "&amp;Input_Transaksi!H178,"")</f>
        <v/>
      </c>
      <c r="F153" s="36">
        <f>IF(Input_Transaksi!AL178=$D$8,Input_Transaksi!AN178,0)</f>
        <v>0</v>
      </c>
      <c r="G153" s="36">
        <f>IF(Input_Transaksi!AO178=$D$8,Input_Transaksi!AQ178,0)</f>
        <v>0</v>
      </c>
      <c r="H153" s="36">
        <f t="shared" si="3"/>
        <v>0</v>
      </c>
      <c r="I153" s="61"/>
    </row>
    <row r="154" spans="2:9" customFormat="1" ht="15" hidden="1" customHeight="1" x14ac:dyDescent="0.2">
      <c r="B154" s="65"/>
      <c r="C154" s="33" t="str">
        <f>IF(F154+G154&gt;0,Input_Transaksi!C179,"")</f>
        <v/>
      </c>
      <c r="D154" s="34" t="str">
        <f>IF(F154+G154&gt;0,Input_Transaksi!D179,"")</f>
        <v/>
      </c>
      <c r="E154" s="35" t="str">
        <f>IF(F154+G154&gt;0,Input_Transaksi!F179&amp;Input_Transaksi!G179 &amp;" "&amp;Input_Transaksi!H179,"")</f>
        <v/>
      </c>
      <c r="F154" s="36">
        <f>IF(Input_Transaksi!AL179=$D$8,Input_Transaksi!AN179,0)</f>
        <v>0</v>
      </c>
      <c r="G154" s="36">
        <f>IF(Input_Transaksi!AO179=$D$8,Input_Transaksi!AQ179,0)</f>
        <v>0</v>
      </c>
      <c r="H154" s="36">
        <f t="shared" si="3"/>
        <v>0</v>
      </c>
      <c r="I154" s="61"/>
    </row>
    <row r="155" spans="2:9" customFormat="1" ht="15" hidden="1" customHeight="1" x14ac:dyDescent="0.2">
      <c r="B155" s="65"/>
      <c r="C155" s="33" t="str">
        <f>IF(F155+G155&gt;0,Input_Transaksi!C180,"")</f>
        <v/>
      </c>
      <c r="D155" s="34" t="str">
        <f>IF(F155+G155&gt;0,Input_Transaksi!D180,"")</f>
        <v/>
      </c>
      <c r="E155" s="35" t="str">
        <f>IF(F155+G155&gt;0,Input_Transaksi!F180&amp;Input_Transaksi!G180 &amp;" "&amp;Input_Transaksi!H180,"")</f>
        <v/>
      </c>
      <c r="F155" s="36">
        <f>IF(Input_Transaksi!AL180=$D$8,Input_Transaksi!AN180,0)</f>
        <v>0</v>
      </c>
      <c r="G155" s="36">
        <f>IF(Input_Transaksi!AO180=$D$8,Input_Transaksi!AQ180,0)</f>
        <v>0</v>
      </c>
      <c r="H155" s="36">
        <f t="shared" si="3"/>
        <v>0</v>
      </c>
      <c r="I155" s="61"/>
    </row>
    <row r="156" spans="2:9" customFormat="1" ht="15" hidden="1" customHeight="1" x14ac:dyDescent="0.2">
      <c r="B156" s="65"/>
      <c r="C156" s="33" t="str">
        <f>IF(F156+G156&gt;0,Input_Transaksi!C181,"")</f>
        <v/>
      </c>
      <c r="D156" s="34" t="str">
        <f>IF(F156+G156&gt;0,Input_Transaksi!D181,"")</f>
        <v/>
      </c>
      <c r="E156" s="35" t="str">
        <f>IF(F156+G156&gt;0,Input_Transaksi!F181&amp;Input_Transaksi!G181 &amp;" "&amp;Input_Transaksi!H181,"")</f>
        <v/>
      </c>
      <c r="F156" s="36">
        <f>IF(Input_Transaksi!AL181=$D$8,Input_Transaksi!AN181,0)</f>
        <v>0</v>
      </c>
      <c r="G156" s="36">
        <f>IF(Input_Transaksi!AO181=$D$8,Input_Transaksi!AQ181,0)</f>
        <v>0</v>
      </c>
      <c r="H156" s="36">
        <f t="shared" si="3"/>
        <v>0</v>
      </c>
      <c r="I156" s="61"/>
    </row>
    <row r="157" spans="2:9" customFormat="1" ht="15" hidden="1" customHeight="1" x14ac:dyDescent="0.2">
      <c r="B157" s="65"/>
      <c r="C157" s="33" t="str">
        <f>IF(F157+G157&gt;0,Input_Transaksi!C182,"")</f>
        <v/>
      </c>
      <c r="D157" s="34" t="str">
        <f>IF(F157+G157&gt;0,Input_Transaksi!D182,"")</f>
        <v/>
      </c>
      <c r="E157" s="35" t="str">
        <f>IF(F157+G157&gt;0,Input_Transaksi!F182&amp;Input_Transaksi!G182 &amp;" "&amp;Input_Transaksi!H182,"")</f>
        <v/>
      </c>
      <c r="F157" s="36">
        <f>IF(Input_Transaksi!AL182=$D$8,Input_Transaksi!AN182,0)</f>
        <v>0</v>
      </c>
      <c r="G157" s="36">
        <f>IF(Input_Transaksi!AO182=$D$8,Input_Transaksi!AQ182,0)</f>
        <v>0</v>
      </c>
      <c r="H157" s="36">
        <f t="shared" si="3"/>
        <v>0</v>
      </c>
      <c r="I157" s="61"/>
    </row>
    <row r="158" spans="2:9" customFormat="1" ht="15" hidden="1" customHeight="1" x14ac:dyDescent="0.2">
      <c r="B158" s="65"/>
      <c r="C158" s="33" t="str">
        <f>IF(F158+G158&gt;0,Input_Transaksi!C183,"")</f>
        <v/>
      </c>
      <c r="D158" s="34" t="str">
        <f>IF(F158+G158&gt;0,Input_Transaksi!D183,"")</f>
        <v/>
      </c>
      <c r="E158" s="35" t="str">
        <f>IF(F158+G158&gt;0,Input_Transaksi!F183&amp;Input_Transaksi!G183 &amp;" "&amp;Input_Transaksi!H183,"")</f>
        <v/>
      </c>
      <c r="F158" s="36">
        <f>IF(Input_Transaksi!AL183=$D$8,Input_Transaksi!AN183,0)</f>
        <v>0</v>
      </c>
      <c r="G158" s="36">
        <f>IF(Input_Transaksi!AO183=$D$8,Input_Transaksi!AQ183,0)</f>
        <v>0</v>
      </c>
      <c r="H158" s="36">
        <f t="shared" si="3"/>
        <v>0</v>
      </c>
      <c r="I158" s="61"/>
    </row>
    <row r="159" spans="2:9" customFormat="1" ht="15" hidden="1" customHeight="1" x14ac:dyDescent="0.2">
      <c r="B159" s="65"/>
      <c r="C159" s="33" t="str">
        <f>IF(F159+G159&gt;0,Input_Transaksi!C184,"")</f>
        <v/>
      </c>
      <c r="D159" s="34" t="str">
        <f>IF(F159+G159&gt;0,Input_Transaksi!D184,"")</f>
        <v/>
      </c>
      <c r="E159" s="35" t="str">
        <f>IF(F159+G159&gt;0,Input_Transaksi!F184&amp;Input_Transaksi!G184 &amp;" "&amp;Input_Transaksi!H184,"")</f>
        <v/>
      </c>
      <c r="F159" s="36">
        <f>IF(Input_Transaksi!AL184=$D$8,Input_Transaksi!AN184,0)</f>
        <v>0</v>
      </c>
      <c r="G159" s="36">
        <f>IF(Input_Transaksi!AO184=$D$8,Input_Transaksi!AQ184,0)</f>
        <v>0</v>
      </c>
      <c r="H159" s="36">
        <f t="shared" si="3"/>
        <v>0</v>
      </c>
      <c r="I159" s="61"/>
    </row>
    <row r="160" spans="2:9" customFormat="1" ht="15" hidden="1" customHeight="1" x14ac:dyDescent="0.2">
      <c r="B160" s="65"/>
      <c r="C160" s="33" t="str">
        <f>IF(F160+G160&gt;0,Input_Transaksi!C185,"")</f>
        <v/>
      </c>
      <c r="D160" s="34" t="str">
        <f>IF(F160+G160&gt;0,Input_Transaksi!D185,"")</f>
        <v/>
      </c>
      <c r="E160" s="35" t="str">
        <f>IF(F160+G160&gt;0,Input_Transaksi!F185&amp;Input_Transaksi!G185 &amp;" "&amp;Input_Transaksi!H185,"")</f>
        <v/>
      </c>
      <c r="F160" s="36">
        <f>IF(Input_Transaksi!AL185=$D$8,Input_Transaksi!AN185,0)</f>
        <v>0</v>
      </c>
      <c r="G160" s="36">
        <f>IF(Input_Transaksi!AO185=$D$8,Input_Transaksi!AQ185,0)</f>
        <v>0</v>
      </c>
      <c r="H160" s="36">
        <f t="shared" si="3"/>
        <v>0</v>
      </c>
      <c r="I160" s="61"/>
    </row>
    <row r="161" spans="2:9" customFormat="1" ht="15" hidden="1" customHeight="1" x14ac:dyDescent="0.2">
      <c r="B161" s="65"/>
      <c r="C161" s="33" t="str">
        <f>IF(F161+G161&gt;0,Input_Transaksi!C186,"")</f>
        <v/>
      </c>
      <c r="D161" s="34" t="str">
        <f>IF(F161+G161&gt;0,Input_Transaksi!D186,"")</f>
        <v/>
      </c>
      <c r="E161" s="35" t="str">
        <f>IF(F161+G161&gt;0,Input_Transaksi!F186&amp;Input_Transaksi!G186 &amp;" "&amp;Input_Transaksi!H186,"")</f>
        <v/>
      </c>
      <c r="F161" s="36">
        <f>IF(Input_Transaksi!AL186=$D$8,Input_Transaksi!AN186,0)</f>
        <v>0</v>
      </c>
      <c r="G161" s="36">
        <f>IF(Input_Transaksi!AO186=$D$8,Input_Transaksi!AQ186,0)</f>
        <v>0</v>
      </c>
      <c r="H161" s="36">
        <f t="shared" si="3"/>
        <v>0</v>
      </c>
      <c r="I161" s="61"/>
    </row>
    <row r="162" spans="2:9" customFormat="1" ht="15" hidden="1" customHeight="1" x14ac:dyDescent="0.2">
      <c r="B162" s="65"/>
      <c r="C162" s="33" t="str">
        <f>IF(F162+G162&gt;0,Input_Transaksi!C187,"")</f>
        <v/>
      </c>
      <c r="D162" s="34" t="str">
        <f>IF(F162+G162&gt;0,Input_Transaksi!D187,"")</f>
        <v/>
      </c>
      <c r="E162" s="35" t="str">
        <f>IF(F162+G162&gt;0,Input_Transaksi!F187&amp;Input_Transaksi!G187 &amp;" "&amp;Input_Transaksi!H187,"")</f>
        <v/>
      </c>
      <c r="F162" s="36">
        <f>IF(Input_Transaksi!AL187=$D$8,Input_Transaksi!AN187,0)</f>
        <v>0</v>
      </c>
      <c r="G162" s="36">
        <f>IF(Input_Transaksi!AO187=$D$8,Input_Transaksi!AQ187,0)</f>
        <v>0</v>
      </c>
      <c r="H162" s="36">
        <f t="shared" si="3"/>
        <v>0</v>
      </c>
      <c r="I162" s="61"/>
    </row>
    <row r="163" spans="2:9" customFormat="1" ht="15" hidden="1" customHeight="1" x14ac:dyDescent="0.2">
      <c r="B163" s="65"/>
      <c r="C163" s="33" t="str">
        <f>IF(F163+G163&gt;0,Input_Transaksi!C188,"")</f>
        <v/>
      </c>
      <c r="D163" s="34" t="str">
        <f>IF(F163+G163&gt;0,Input_Transaksi!D188,"")</f>
        <v/>
      </c>
      <c r="E163" s="35" t="str">
        <f>IF(F163+G163&gt;0,Input_Transaksi!F188&amp;Input_Transaksi!G188 &amp;" "&amp;Input_Transaksi!H188,"")</f>
        <v/>
      </c>
      <c r="F163" s="36">
        <f>IF(Input_Transaksi!AL188=$D$8,Input_Transaksi!AN188,0)</f>
        <v>0</v>
      </c>
      <c r="G163" s="36">
        <f>IF(Input_Transaksi!AO188=$D$8,Input_Transaksi!AQ188,0)</f>
        <v>0</v>
      </c>
      <c r="H163" s="36">
        <f t="shared" si="3"/>
        <v>0</v>
      </c>
      <c r="I163" s="61"/>
    </row>
    <row r="164" spans="2:9" customFormat="1" ht="15" hidden="1" customHeight="1" x14ac:dyDescent="0.2">
      <c r="B164" s="65"/>
      <c r="C164" s="33" t="str">
        <f>IF(F164+G164&gt;0,Input_Transaksi!C189,"")</f>
        <v/>
      </c>
      <c r="D164" s="34" t="str">
        <f>IF(F164+G164&gt;0,Input_Transaksi!D189,"")</f>
        <v/>
      </c>
      <c r="E164" s="35" t="str">
        <f>IF(F164+G164&gt;0,Input_Transaksi!F189&amp;Input_Transaksi!G189 &amp;" "&amp;Input_Transaksi!H189,"")</f>
        <v/>
      </c>
      <c r="F164" s="36">
        <f>IF(Input_Transaksi!AL189=$D$8,Input_Transaksi!AN189,0)</f>
        <v>0</v>
      </c>
      <c r="G164" s="36">
        <f>IF(Input_Transaksi!AO189=$D$8,Input_Transaksi!AQ189,0)</f>
        <v>0</v>
      </c>
      <c r="H164" s="36">
        <f t="shared" si="3"/>
        <v>0</v>
      </c>
      <c r="I164" s="61"/>
    </row>
    <row r="165" spans="2:9" customFormat="1" ht="15" hidden="1" customHeight="1" x14ac:dyDescent="0.2">
      <c r="B165" s="65"/>
      <c r="C165" s="33" t="str">
        <f>IF(F165+G165&gt;0,Input_Transaksi!C191,"")</f>
        <v/>
      </c>
      <c r="D165" s="34" t="str">
        <f>IF(F165+G165&gt;0,Input_Transaksi!D191,"")</f>
        <v/>
      </c>
      <c r="E165" s="35" t="str">
        <f>IF(F165+G165&gt;0,Input_Transaksi!F191&amp;Input_Transaksi!G191 &amp;" "&amp;Input_Transaksi!H191,"")</f>
        <v/>
      </c>
      <c r="F165" s="36">
        <f>IF(Input_Transaksi!AL191=$D$8,Input_Transaksi!AN191,0)</f>
        <v>0</v>
      </c>
      <c r="G165" s="36">
        <f>IF(Input_Transaksi!AO191=$D$8,Input_Transaksi!AQ191,0)</f>
        <v>0</v>
      </c>
      <c r="H165" s="36">
        <f t="shared" si="3"/>
        <v>0</v>
      </c>
      <c r="I165" s="61"/>
    </row>
    <row r="166" spans="2:9" customFormat="1" ht="15" hidden="1" customHeight="1" x14ac:dyDescent="0.2">
      <c r="B166" s="65"/>
      <c r="C166" s="33" t="str">
        <f>IF(F166+G166&gt;0,Input_Transaksi!C192,"")</f>
        <v/>
      </c>
      <c r="D166" s="34" t="str">
        <f>IF(F166+G166&gt;0,Input_Transaksi!D192,"")</f>
        <v/>
      </c>
      <c r="E166" s="35" t="str">
        <f>IF(F166+G166&gt;0,Input_Transaksi!F192&amp;Input_Transaksi!G192 &amp;" "&amp;Input_Transaksi!H192,"")</f>
        <v/>
      </c>
      <c r="F166" s="36">
        <f>IF(Input_Transaksi!AL192=$D$8,Input_Transaksi!AN192,0)</f>
        <v>0</v>
      </c>
      <c r="G166" s="36">
        <f>IF(Input_Transaksi!AO192=$D$8,Input_Transaksi!AQ192,0)</f>
        <v>0</v>
      </c>
      <c r="H166" s="36">
        <f t="shared" si="3"/>
        <v>0</v>
      </c>
      <c r="I166" s="61"/>
    </row>
    <row r="167" spans="2:9" customFormat="1" ht="15" hidden="1" customHeight="1" x14ac:dyDescent="0.2">
      <c r="B167" s="65"/>
      <c r="C167" s="33" t="str">
        <f>IF(F167+G167&gt;0,Input_Transaksi!C193,"")</f>
        <v/>
      </c>
      <c r="D167" s="34" t="str">
        <f>IF(F167+G167&gt;0,Input_Transaksi!D193,"")</f>
        <v/>
      </c>
      <c r="E167" s="35" t="str">
        <f>IF(F167+G167&gt;0,Input_Transaksi!F193&amp;Input_Transaksi!G193 &amp;" "&amp;Input_Transaksi!H193,"")</f>
        <v/>
      </c>
      <c r="F167" s="36">
        <f>IF(Input_Transaksi!AL193=$D$8,Input_Transaksi!AN193,0)</f>
        <v>0</v>
      </c>
      <c r="G167" s="36">
        <f>IF(Input_Transaksi!AO193=$D$8,Input_Transaksi!AQ193,0)</f>
        <v>0</v>
      </c>
      <c r="H167" s="36">
        <f t="shared" ref="H167:H208" si="4">H166+F167-G167</f>
        <v>0</v>
      </c>
      <c r="I167" s="61"/>
    </row>
    <row r="168" spans="2:9" customFormat="1" ht="15" hidden="1" customHeight="1" x14ac:dyDescent="0.2">
      <c r="B168" s="65"/>
      <c r="C168" s="33" t="str">
        <f>IF(F168+G168&gt;0,Input_Transaksi!C194,"")</f>
        <v/>
      </c>
      <c r="D168" s="34" t="str">
        <f>IF(F168+G168&gt;0,Input_Transaksi!D194,"")</f>
        <v/>
      </c>
      <c r="E168" s="35" t="str">
        <f>IF(F168+G168&gt;0,Input_Transaksi!F194&amp;Input_Transaksi!G194 &amp;" "&amp;Input_Transaksi!H194,"")</f>
        <v/>
      </c>
      <c r="F168" s="36">
        <f>IF(Input_Transaksi!AL194=$D$8,Input_Transaksi!AN194,0)</f>
        <v>0</v>
      </c>
      <c r="G168" s="36">
        <f>IF(Input_Transaksi!AO194=$D$8,Input_Transaksi!AQ194,0)</f>
        <v>0</v>
      </c>
      <c r="H168" s="36">
        <f t="shared" si="4"/>
        <v>0</v>
      </c>
      <c r="I168" s="61"/>
    </row>
    <row r="169" spans="2:9" customFormat="1" ht="15" hidden="1" customHeight="1" x14ac:dyDescent="0.2">
      <c r="B169" s="65"/>
      <c r="C169" s="33" t="str">
        <f>IF(F169+G169&gt;0,Input_Transaksi!C195,"")</f>
        <v/>
      </c>
      <c r="D169" s="34" t="str">
        <f>IF(F169+G169&gt;0,Input_Transaksi!D195,"")</f>
        <v/>
      </c>
      <c r="E169" s="35" t="str">
        <f>IF(F169+G169&gt;0,Input_Transaksi!F195&amp;Input_Transaksi!G195 &amp;" "&amp;Input_Transaksi!H195,"")</f>
        <v/>
      </c>
      <c r="F169" s="36">
        <f>IF(Input_Transaksi!AL195=$D$8,Input_Transaksi!AN195,0)</f>
        <v>0</v>
      </c>
      <c r="G169" s="36">
        <f>IF(Input_Transaksi!AO195=$D$8,Input_Transaksi!AQ195,0)</f>
        <v>0</v>
      </c>
      <c r="H169" s="36">
        <f t="shared" si="4"/>
        <v>0</v>
      </c>
      <c r="I169" s="61"/>
    </row>
    <row r="170" spans="2:9" customFormat="1" ht="15" hidden="1" customHeight="1" x14ac:dyDescent="0.2">
      <c r="B170" s="65"/>
      <c r="C170" s="33" t="str">
        <f>IF(F170+G170&gt;0,Input_Transaksi!C196,"")</f>
        <v/>
      </c>
      <c r="D170" s="34" t="str">
        <f>IF(F170+G170&gt;0,Input_Transaksi!D196,"")</f>
        <v/>
      </c>
      <c r="E170" s="35" t="str">
        <f>IF(F170+G170&gt;0,Input_Transaksi!F196&amp;Input_Transaksi!G196 &amp;" "&amp;Input_Transaksi!H196,"")</f>
        <v/>
      </c>
      <c r="F170" s="36">
        <f>IF(Input_Transaksi!AL196=$D$8,Input_Transaksi!AN196,0)</f>
        <v>0</v>
      </c>
      <c r="G170" s="36">
        <f>IF(Input_Transaksi!AO196=$D$8,Input_Transaksi!AQ196,0)</f>
        <v>0</v>
      </c>
      <c r="H170" s="36">
        <f t="shared" si="4"/>
        <v>0</v>
      </c>
      <c r="I170" s="61"/>
    </row>
    <row r="171" spans="2:9" customFormat="1" ht="15" hidden="1" customHeight="1" x14ac:dyDescent="0.2">
      <c r="B171" s="65"/>
      <c r="C171" s="33" t="str">
        <f>IF(F171+G171&gt;0,Input_Transaksi!C197,"")</f>
        <v/>
      </c>
      <c r="D171" s="34" t="str">
        <f>IF(F171+G171&gt;0,Input_Transaksi!D197,"")</f>
        <v/>
      </c>
      <c r="E171" s="35" t="str">
        <f>IF(F171+G171&gt;0,Input_Transaksi!F197&amp;Input_Transaksi!G197 &amp;" "&amp;Input_Transaksi!H197,"")</f>
        <v/>
      </c>
      <c r="F171" s="36">
        <f>IF(Input_Transaksi!AL197=$D$8,Input_Transaksi!AN197,0)</f>
        <v>0</v>
      </c>
      <c r="G171" s="36">
        <f>IF(Input_Transaksi!AO197=$D$8,Input_Transaksi!AQ197,0)</f>
        <v>0</v>
      </c>
      <c r="H171" s="36">
        <f t="shared" si="4"/>
        <v>0</v>
      </c>
      <c r="I171" s="61"/>
    </row>
    <row r="172" spans="2:9" customFormat="1" ht="15" hidden="1" customHeight="1" x14ac:dyDescent="0.2">
      <c r="B172" s="65"/>
      <c r="C172" s="33" t="str">
        <f>IF(F172+G172&gt;0,Input_Transaksi!C198,"")</f>
        <v/>
      </c>
      <c r="D172" s="34" t="str">
        <f>IF(F172+G172&gt;0,Input_Transaksi!D198,"")</f>
        <v/>
      </c>
      <c r="E172" s="35" t="str">
        <f>IF(F172+G172&gt;0,Input_Transaksi!F198&amp;Input_Transaksi!G198 &amp;" "&amp;Input_Transaksi!H198,"")</f>
        <v/>
      </c>
      <c r="F172" s="36">
        <f>IF(Input_Transaksi!AL198=$D$8,Input_Transaksi!AN198,0)</f>
        <v>0</v>
      </c>
      <c r="G172" s="36">
        <f>IF(Input_Transaksi!AO198=$D$8,Input_Transaksi!AQ198,0)</f>
        <v>0</v>
      </c>
      <c r="H172" s="36">
        <f t="shared" si="4"/>
        <v>0</v>
      </c>
      <c r="I172" s="61"/>
    </row>
    <row r="173" spans="2:9" customFormat="1" ht="15" hidden="1" customHeight="1" x14ac:dyDescent="0.2">
      <c r="B173" s="65"/>
      <c r="C173" s="33" t="str">
        <f>IF(F173+G173&gt;0,Input_Transaksi!C199,"")</f>
        <v/>
      </c>
      <c r="D173" s="34" t="str">
        <f>IF(F173+G173&gt;0,Input_Transaksi!D199,"")</f>
        <v/>
      </c>
      <c r="E173" s="35" t="str">
        <f>IF(F173+G173&gt;0,Input_Transaksi!F199&amp;Input_Transaksi!G199 &amp;" "&amp;Input_Transaksi!H199,"")</f>
        <v/>
      </c>
      <c r="F173" s="36">
        <f>IF(Input_Transaksi!AL199=$D$8,Input_Transaksi!AN199,0)</f>
        <v>0</v>
      </c>
      <c r="G173" s="36">
        <f>IF(Input_Transaksi!AO199=$D$8,Input_Transaksi!AQ199,0)</f>
        <v>0</v>
      </c>
      <c r="H173" s="36">
        <f t="shared" si="4"/>
        <v>0</v>
      </c>
      <c r="I173" s="61"/>
    </row>
    <row r="174" spans="2:9" customFormat="1" ht="15" hidden="1" customHeight="1" x14ac:dyDescent="0.2">
      <c r="B174" s="65"/>
      <c r="C174" s="33" t="str">
        <f>IF(F174+G174&gt;0,Input_Transaksi!C200,"")</f>
        <v/>
      </c>
      <c r="D174" s="34" t="str">
        <f>IF(F174+G174&gt;0,Input_Transaksi!D200,"")</f>
        <v/>
      </c>
      <c r="E174" s="35" t="str">
        <f>IF(F174+G174&gt;0,Input_Transaksi!F200&amp;Input_Transaksi!G200 &amp;" "&amp;Input_Transaksi!H200,"")</f>
        <v/>
      </c>
      <c r="F174" s="36">
        <f>IF(Input_Transaksi!AL200=$D$8,Input_Transaksi!AN200,0)</f>
        <v>0</v>
      </c>
      <c r="G174" s="36">
        <f>IF(Input_Transaksi!AO200=$D$8,Input_Transaksi!AQ200,0)</f>
        <v>0</v>
      </c>
      <c r="H174" s="36">
        <f t="shared" si="4"/>
        <v>0</v>
      </c>
      <c r="I174" s="61"/>
    </row>
    <row r="175" spans="2:9" customFormat="1" ht="15" hidden="1" customHeight="1" x14ac:dyDescent="0.2">
      <c r="B175" s="65"/>
      <c r="C175" s="33" t="str">
        <f>IF(F175+G175&gt;0,Input_Transaksi!C201,"")</f>
        <v/>
      </c>
      <c r="D175" s="34" t="str">
        <f>IF(F175+G175&gt;0,Input_Transaksi!D201,"")</f>
        <v/>
      </c>
      <c r="E175" s="35" t="str">
        <f>IF(F175+G175&gt;0,Input_Transaksi!F201&amp;Input_Transaksi!G201 &amp;" "&amp;Input_Transaksi!H201,"")</f>
        <v/>
      </c>
      <c r="F175" s="36">
        <f>IF(Input_Transaksi!AL201=$D$8,Input_Transaksi!AN201,0)</f>
        <v>0</v>
      </c>
      <c r="G175" s="36">
        <f>IF(Input_Transaksi!AO201=$D$8,Input_Transaksi!AQ201,0)</f>
        <v>0</v>
      </c>
      <c r="H175" s="36">
        <f t="shared" si="4"/>
        <v>0</v>
      </c>
      <c r="I175" s="61"/>
    </row>
    <row r="176" spans="2:9" customFormat="1" ht="15" hidden="1" customHeight="1" x14ac:dyDescent="0.2">
      <c r="B176" s="65"/>
      <c r="C176" s="33" t="str">
        <f>IF(F176+G176&gt;0,Input_Transaksi!C202,"")</f>
        <v/>
      </c>
      <c r="D176" s="34" t="str">
        <f>IF(F176+G176&gt;0,Input_Transaksi!D202,"")</f>
        <v/>
      </c>
      <c r="E176" s="35" t="str">
        <f>IF(F176+G176&gt;0,Input_Transaksi!F202&amp;Input_Transaksi!G202 &amp;" "&amp;Input_Transaksi!H202,"")</f>
        <v/>
      </c>
      <c r="F176" s="36">
        <f>IF(Input_Transaksi!AL202=$D$8,Input_Transaksi!AN202,0)</f>
        <v>0</v>
      </c>
      <c r="G176" s="36">
        <f>IF(Input_Transaksi!AO202=$D$8,Input_Transaksi!AQ202,0)</f>
        <v>0</v>
      </c>
      <c r="H176" s="36">
        <f t="shared" si="4"/>
        <v>0</v>
      </c>
      <c r="I176" s="61"/>
    </row>
    <row r="177" spans="2:9" customFormat="1" ht="15" hidden="1" customHeight="1" x14ac:dyDescent="0.2">
      <c r="B177" s="65"/>
      <c r="C177" s="33" t="str">
        <f>IF(F177+G177&gt;0,Input_Transaksi!C203,"")</f>
        <v/>
      </c>
      <c r="D177" s="34" t="str">
        <f>IF(F177+G177&gt;0,Input_Transaksi!D203,"")</f>
        <v/>
      </c>
      <c r="E177" s="35" t="str">
        <f>IF(F177+G177&gt;0,Input_Transaksi!F203&amp;Input_Transaksi!G203 &amp;" "&amp;Input_Transaksi!H203,"")</f>
        <v/>
      </c>
      <c r="F177" s="36">
        <f>IF(Input_Transaksi!AL203=$D$8,Input_Transaksi!AN203,0)</f>
        <v>0</v>
      </c>
      <c r="G177" s="36">
        <f>IF(Input_Transaksi!AO203=$D$8,Input_Transaksi!AQ203,0)</f>
        <v>0</v>
      </c>
      <c r="H177" s="36">
        <f t="shared" si="4"/>
        <v>0</v>
      </c>
      <c r="I177" s="61"/>
    </row>
    <row r="178" spans="2:9" customFormat="1" ht="15" hidden="1" customHeight="1" x14ac:dyDescent="0.2">
      <c r="B178" s="65"/>
      <c r="C178" s="33" t="str">
        <f>IF(F178+G178&gt;0,Input_Transaksi!C204,"")</f>
        <v/>
      </c>
      <c r="D178" s="34" t="str">
        <f>IF(F178+G178&gt;0,Input_Transaksi!D204,"")</f>
        <v/>
      </c>
      <c r="E178" s="35" t="str">
        <f>IF(F178+G178&gt;0,Input_Transaksi!F204&amp;Input_Transaksi!G204 &amp;" "&amp;Input_Transaksi!H204,"")</f>
        <v/>
      </c>
      <c r="F178" s="36">
        <f>IF(Input_Transaksi!AL204=$D$8,Input_Transaksi!AN204,0)</f>
        <v>0</v>
      </c>
      <c r="G178" s="36">
        <f>IF(Input_Transaksi!AO204=$D$8,Input_Transaksi!AQ204,0)</f>
        <v>0</v>
      </c>
      <c r="H178" s="36">
        <f t="shared" si="4"/>
        <v>0</v>
      </c>
      <c r="I178" s="61"/>
    </row>
    <row r="179" spans="2:9" customFormat="1" ht="15" hidden="1" customHeight="1" x14ac:dyDescent="0.2">
      <c r="B179" s="65"/>
      <c r="C179" s="33" t="str">
        <f>IF(F179+G179&gt;0,Input_Transaksi!C205,"")</f>
        <v/>
      </c>
      <c r="D179" s="34" t="str">
        <f>IF(F179+G179&gt;0,Input_Transaksi!D205,"")</f>
        <v/>
      </c>
      <c r="E179" s="35" t="str">
        <f>IF(F179+G179&gt;0,Input_Transaksi!F205&amp;Input_Transaksi!G205 &amp;" "&amp;Input_Transaksi!H205,"")</f>
        <v/>
      </c>
      <c r="F179" s="36">
        <f>IF(Input_Transaksi!AL205=$D$8,Input_Transaksi!AN205,0)</f>
        <v>0</v>
      </c>
      <c r="G179" s="36">
        <f>IF(Input_Transaksi!AO205=$D$8,Input_Transaksi!AQ205,0)</f>
        <v>0</v>
      </c>
      <c r="H179" s="36">
        <f t="shared" si="4"/>
        <v>0</v>
      </c>
      <c r="I179" s="61"/>
    </row>
    <row r="180" spans="2:9" customFormat="1" ht="15" hidden="1" customHeight="1" x14ac:dyDescent="0.2">
      <c r="B180" s="65"/>
      <c r="C180" s="33" t="str">
        <f>IF(F180+G180&gt;0,Input_Transaksi!C206,"")</f>
        <v/>
      </c>
      <c r="D180" s="34" t="str">
        <f>IF(F180+G180&gt;0,Input_Transaksi!D206,"")</f>
        <v/>
      </c>
      <c r="E180" s="35" t="str">
        <f>IF(F180+G180&gt;0,Input_Transaksi!F206&amp;Input_Transaksi!G206 &amp;" "&amp;Input_Transaksi!H206,"")</f>
        <v/>
      </c>
      <c r="F180" s="36">
        <f>IF(Input_Transaksi!AL206=$D$8,Input_Transaksi!AN206,0)</f>
        <v>0</v>
      </c>
      <c r="G180" s="36">
        <f>IF(Input_Transaksi!AO206=$D$8,Input_Transaksi!AQ206,0)</f>
        <v>0</v>
      </c>
      <c r="H180" s="36">
        <f t="shared" si="4"/>
        <v>0</v>
      </c>
      <c r="I180" s="61"/>
    </row>
    <row r="181" spans="2:9" customFormat="1" ht="15" hidden="1" customHeight="1" x14ac:dyDescent="0.2">
      <c r="B181" s="65"/>
      <c r="C181" s="33" t="str">
        <f>IF(F181+G181&gt;0,Input_Transaksi!C207,"")</f>
        <v/>
      </c>
      <c r="D181" s="34" t="str">
        <f>IF(F181+G181&gt;0,Input_Transaksi!D207,"")</f>
        <v/>
      </c>
      <c r="E181" s="35" t="str">
        <f>IF(F181+G181&gt;0,Input_Transaksi!F207&amp;Input_Transaksi!G207 &amp;" "&amp;Input_Transaksi!H207,"")</f>
        <v/>
      </c>
      <c r="F181" s="36">
        <f>IF(Input_Transaksi!AL207=$D$8,Input_Transaksi!AN207,0)</f>
        <v>0</v>
      </c>
      <c r="G181" s="36">
        <f>IF(Input_Transaksi!AO207=$D$8,Input_Transaksi!AQ207,0)</f>
        <v>0</v>
      </c>
      <c r="H181" s="36">
        <f t="shared" si="4"/>
        <v>0</v>
      </c>
      <c r="I181" s="61"/>
    </row>
    <row r="182" spans="2:9" customFormat="1" ht="15" hidden="1" customHeight="1" x14ac:dyDescent="0.2">
      <c r="B182" s="65"/>
      <c r="C182" s="33" t="str">
        <f>IF(F182+G182&gt;0,Input_Transaksi!C208,"")</f>
        <v/>
      </c>
      <c r="D182" s="34" t="str">
        <f>IF(F182+G182&gt;0,Input_Transaksi!D208,"")</f>
        <v/>
      </c>
      <c r="E182" s="35" t="str">
        <f>IF(F182+G182&gt;0,Input_Transaksi!F208&amp;Input_Transaksi!G208 &amp;" "&amp;Input_Transaksi!H208,"")</f>
        <v/>
      </c>
      <c r="F182" s="36">
        <f>IF(Input_Transaksi!AL208=$D$8,Input_Transaksi!AN208,0)</f>
        <v>0</v>
      </c>
      <c r="G182" s="36">
        <f>IF(Input_Transaksi!AO208=$D$8,Input_Transaksi!AQ208,0)</f>
        <v>0</v>
      </c>
      <c r="H182" s="36">
        <f t="shared" si="4"/>
        <v>0</v>
      </c>
      <c r="I182" s="61"/>
    </row>
    <row r="183" spans="2:9" customFormat="1" ht="15" hidden="1" customHeight="1" x14ac:dyDescent="0.2">
      <c r="B183" s="65"/>
      <c r="C183" s="33" t="str">
        <f>IF(F183+G183&gt;0,Input_Transaksi!C209,"")</f>
        <v/>
      </c>
      <c r="D183" s="34" t="str">
        <f>IF(F183+G183&gt;0,Input_Transaksi!D209,"")</f>
        <v/>
      </c>
      <c r="E183" s="35" t="str">
        <f>IF(F183+G183&gt;0,Input_Transaksi!F209&amp;Input_Transaksi!G209 &amp;" "&amp;Input_Transaksi!H209,"")</f>
        <v/>
      </c>
      <c r="F183" s="36">
        <f>IF(Input_Transaksi!AL209=$D$8,Input_Transaksi!AN209,0)</f>
        <v>0</v>
      </c>
      <c r="G183" s="36">
        <f>IF(Input_Transaksi!AO209=$D$8,Input_Transaksi!AQ209,0)</f>
        <v>0</v>
      </c>
      <c r="H183" s="36">
        <f t="shared" si="4"/>
        <v>0</v>
      </c>
      <c r="I183" s="61"/>
    </row>
    <row r="184" spans="2:9" customFormat="1" ht="15" hidden="1" customHeight="1" x14ac:dyDescent="0.2">
      <c r="B184" s="65"/>
      <c r="C184" s="33" t="str">
        <f>IF(F184+G184&gt;0,Input_Transaksi!C210,"")</f>
        <v/>
      </c>
      <c r="D184" s="34" t="str">
        <f>IF(F184+G184&gt;0,Input_Transaksi!D210,"")</f>
        <v/>
      </c>
      <c r="E184" s="35" t="str">
        <f>IF(F184+G184&gt;0,Input_Transaksi!F210&amp;Input_Transaksi!G210 &amp;" "&amp;Input_Transaksi!H210,"")</f>
        <v/>
      </c>
      <c r="F184" s="36">
        <f>IF(Input_Transaksi!AL210=$D$8,Input_Transaksi!AN210,0)</f>
        <v>0</v>
      </c>
      <c r="G184" s="36">
        <f>IF(Input_Transaksi!AO210=$D$8,Input_Transaksi!AQ210,0)</f>
        <v>0</v>
      </c>
      <c r="H184" s="36">
        <f t="shared" si="4"/>
        <v>0</v>
      </c>
      <c r="I184" s="61"/>
    </row>
    <row r="185" spans="2:9" customFormat="1" ht="15" hidden="1" customHeight="1" x14ac:dyDescent="0.2">
      <c r="B185" s="65"/>
      <c r="C185" s="33" t="str">
        <f>IF(F185+G185&gt;0,Input_Transaksi!C211,"")</f>
        <v/>
      </c>
      <c r="D185" s="34" t="str">
        <f>IF(F185+G185&gt;0,Input_Transaksi!D211,"")</f>
        <v/>
      </c>
      <c r="E185" s="35" t="str">
        <f>IF(F185+G185&gt;0,Input_Transaksi!F211&amp;Input_Transaksi!G211 &amp;" "&amp;Input_Transaksi!H211,"")</f>
        <v/>
      </c>
      <c r="F185" s="36">
        <f>IF(Input_Transaksi!AL211=$D$8,Input_Transaksi!AN211,0)</f>
        <v>0</v>
      </c>
      <c r="G185" s="36">
        <f>IF(Input_Transaksi!AO211=$D$8,Input_Transaksi!AQ211,0)</f>
        <v>0</v>
      </c>
      <c r="H185" s="36">
        <f t="shared" si="4"/>
        <v>0</v>
      </c>
      <c r="I185" s="61"/>
    </row>
    <row r="186" spans="2:9" customFormat="1" ht="15" hidden="1" customHeight="1" x14ac:dyDescent="0.2">
      <c r="B186" s="65"/>
      <c r="C186" s="33" t="str">
        <f>IF(F186+G186&gt;0,Input_Transaksi!C212,"")</f>
        <v/>
      </c>
      <c r="D186" s="34" t="str">
        <f>IF(F186+G186&gt;0,Input_Transaksi!D212,"")</f>
        <v/>
      </c>
      <c r="E186" s="35" t="str">
        <f>IF(F186+G186&gt;0,Input_Transaksi!F212&amp;Input_Transaksi!G212 &amp;" "&amp;Input_Transaksi!H212,"")</f>
        <v/>
      </c>
      <c r="F186" s="36">
        <f>IF(Input_Transaksi!AL212=$D$8,Input_Transaksi!AN212,0)</f>
        <v>0</v>
      </c>
      <c r="G186" s="36">
        <f>IF(Input_Transaksi!AO212=$D$8,Input_Transaksi!AQ212,0)</f>
        <v>0</v>
      </c>
      <c r="H186" s="36">
        <f t="shared" si="4"/>
        <v>0</v>
      </c>
      <c r="I186" s="61"/>
    </row>
    <row r="187" spans="2:9" customFormat="1" ht="15" hidden="1" customHeight="1" x14ac:dyDescent="0.2">
      <c r="B187" s="65"/>
      <c r="C187" s="33" t="str">
        <f>IF(F187+G187&gt;0,Input_Transaksi!C213,"")</f>
        <v/>
      </c>
      <c r="D187" s="34" t="str">
        <f>IF(F187+G187&gt;0,Input_Transaksi!D213,"")</f>
        <v/>
      </c>
      <c r="E187" s="35" t="str">
        <f>IF(F187+G187&gt;0,Input_Transaksi!F213&amp;Input_Transaksi!G213 &amp;" "&amp;Input_Transaksi!H213,"")</f>
        <v/>
      </c>
      <c r="F187" s="36">
        <f>IF(Input_Transaksi!AL213=$D$8,Input_Transaksi!AN213,0)</f>
        <v>0</v>
      </c>
      <c r="G187" s="36">
        <f>IF(Input_Transaksi!AO213=$D$8,Input_Transaksi!AQ213,0)</f>
        <v>0</v>
      </c>
      <c r="H187" s="36">
        <f t="shared" si="4"/>
        <v>0</v>
      </c>
      <c r="I187" s="61"/>
    </row>
    <row r="188" spans="2:9" customFormat="1" ht="15" hidden="1" customHeight="1" x14ac:dyDescent="0.2">
      <c r="B188" s="65"/>
      <c r="C188" s="33" t="str">
        <f>IF(F188+G188&gt;0,Input_Transaksi!C214,"")</f>
        <v/>
      </c>
      <c r="D188" s="34" t="str">
        <f>IF(F188+G188&gt;0,Input_Transaksi!D214,"")</f>
        <v/>
      </c>
      <c r="E188" s="35" t="str">
        <f>IF(F188+G188&gt;0,Input_Transaksi!F214&amp;Input_Transaksi!G214 &amp;" "&amp;Input_Transaksi!H214,"")</f>
        <v/>
      </c>
      <c r="F188" s="36">
        <f>IF(Input_Transaksi!AL214=$D$8,Input_Transaksi!AN214,0)</f>
        <v>0</v>
      </c>
      <c r="G188" s="36">
        <f>IF(Input_Transaksi!AO214=$D$8,Input_Transaksi!AQ214,0)</f>
        <v>0</v>
      </c>
      <c r="H188" s="36">
        <f t="shared" si="4"/>
        <v>0</v>
      </c>
      <c r="I188" s="61"/>
    </row>
    <row r="189" spans="2:9" customFormat="1" ht="15" hidden="1" customHeight="1" x14ac:dyDescent="0.2">
      <c r="B189" s="65"/>
      <c r="C189" s="33" t="str">
        <f>IF(F189+G189&gt;0,Input_Transaksi!C215,"")</f>
        <v/>
      </c>
      <c r="D189" s="34" t="str">
        <f>IF(F189+G189&gt;0,Input_Transaksi!D215,"")</f>
        <v/>
      </c>
      <c r="E189" s="35" t="str">
        <f>IF(F189+G189&gt;0,Input_Transaksi!F215&amp;Input_Transaksi!G215 &amp;" "&amp;Input_Transaksi!H215,"")</f>
        <v/>
      </c>
      <c r="F189" s="36">
        <f>IF(Input_Transaksi!AL215=$D$8,Input_Transaksi!AN215,0)</f>
        <v>0</v>
      </c>
      <c r="G189" s="36">
        <f>IF(Input_Transaksi!AO215=$D$8,Input_Transaksi!AQ215,0)</f>
        <v>0</v>
      </c>
      <c r="H189" s="36">
        <f t="shared" si="4"/>
        <v>0</v>
      </c>
      <c r="I189" s="61"/>
    </row>
    <row r="190" spans="2:9" customFormat="1" ht="15" hidden="1" customHeight="1" x14ac:dyDescent="0.2">
      <c r="B190" s="65"/>
      <c r="C190" s="33" t="str">
        <f>IF(F190+G190&gt;0,Input_Transaksi!C216,"")</f>
        <v/>
      </c>
      <c r="D190" s="34" t="str">
        <f>IF(F190+G190&gt;0,Input_Transaksi!D216,"")</f>
        <v/>
      </c>
      <c r="E190" s="35" t="str">
        <f>IF(F190+G190&gt;0,Input_Transaksi!F216&amp;Input_Transaksi!G216 &amp;" "&amp;Input_Transaksi!H216,"")</f>
        <v/>
      </c>
      <c r="F190" s="36">
        <f>IF(Input_Transaksi!AL216=$D$8,Input_Transaksi!AN216,0)</f>
        <v>0</v>
      </c>
      <c r="G190" s="36">
        <f>IF(Input_Transaksi!AO216=$D$8,Input_Transaksi!AQ216,0)</f>
        <v>0</v>
      </c>
      <c r="H190" s="36">
        <f t="shared" si="4"/>
        <v>0</v>
      </c>
      <c r="I190" s="61"/>
    </row>
    <row r="191" spans="2:9" customFormat="1" ht="15" hidden="1" customHeight="1" x14ac:dyDescent="0.2">
      <c r="B191" s="65"/>
      <c r="C191" s="33" t="str">
        <f>IF(F191+G191&gt;0,Input_Transaksi!C217,"")</f>
        <v/>
      </c>
      <c r="D191" s="34" t="str">
        <f>IF(F191+G191&gt;0,Input_Transaksi!D217,"")</f>
        <v/>
      </c>
      <c r="E191" s="35" t="str">
        <f>IF(F191+G191&gt;0,Input_Transaksi!F217&amp;Input_Transaksi!G217 &amp;" "&amp;Input_Transaksi!H217,"")</f>
        <v/>
      </c>
      <c r="F191" s="36">
        <f>IF(Input_Transaksi!AL217=$D$8,Input_Transaksi!AN217,0)</f>
        <v>0</v>
      </c>
      <c r="G191" s="36">
        <f>IF(Input_Transaksi!AO217=$D$8,Input_Transaksi!AQ217,0)</f>
        <v>0</v>
      </c>
      <c r="H191" s="36">
        <f t="shared" si="4"/>
        <v>0</v>
      </c>
      <c r="I191" s="61"/>
    </row>
    <row r="192" spans="2:9" customFormat="1" ht="15" hidden="1" customHeight="1" x14ac:dyDescent="0.2">
      <c r="B192" s="65"/>
      <c r="C192" s="33" t="str">
        <f>IF(F192+G192&gt;0,Input_Transaksi!C218,"")</f>
        <v/>
      </c>
      <c r="D192" s="34" t="str">
        <f>IF(F192+G192&gt;0,Input_Transaksi!D218,"")</f>
        <v/>
      </c>
      <c r="E192" s="35" t="str">
        <f>IF(F192+G192&gt;0,Input_Transaksi!F218&amp;Input_Transaksi!G218 &amp;" "&amp;Input_Transaksi!H218,"")</f>
        <v/>
      </c>
      <c r="F192" s="36">
        <f>IF(Input_Transaksi!AL218=$D$8,Input_Transaksi!AN218,0)</f>
        <v>0</v>
      </c>
      <c r="G192" s="36">
        <f>IF(Input_Transaksi!AO218=$D$8,Input_Transaksi!AQ218,0)</f>
        <v>0</v>
      </c>
      <c r="H192" s="36">
        <f t="shared" si="4"/>
        <v>0</v>
      </c>
      <c r="I192" s="61"/>
    </row>
    <row r="193" spans="2:9" customFormat="1" ht="15" hidden="1" customHeight="1" x14ac:dyDescent="0.2">
      <c r="B193" s="65"/>
      <c r="C193" s="33" t="str">
        <f>IF(F193+G193&gt;0,Input_Transaksi!C219,"")</f>
        <v/>
      </c>
      <c r="D193" s="34" t="str">
        <f>IF(F193+G193&gt;0,Input_Transaksi!D219,"")</f>
        <v/>
      </c>
      <c r="E193" s="35" t="str">
        <f>IF(F193+G193&gt;0,Input_Transaksi!F219&amp;Input_Transaksi!G219 &amp;" "&amp;Input_Transaksi!H219,"")</f>
        <v/>
      </c>
      <c r="F193" s="36">
        <f>IF(Input_Transaksi!AL219=$D$8,Input_Transaksi!AN219,0)</f>
        <v>0</v>
      </c>
      <c r="G193" s="36">
        <f>IF(Input_Transaksi!AO219=$D$8,Input_Transaksi!AQ219,0)</f>
        <v>0</v>
      </c>
      <c r="H193" s="36">
        <f t="shared" si="4"/>
        <v>0</v>
      </c>
      <c r="I193" s="61"/>
    </row>
    <row r="194" spans="2:9" customFormat="1" ht="15" hidden="1" customHeight="1" x14ac:dyDescent="0.2">
      <c r="B194" s="65"/>
      <c r="C194" s="33" t="str">
        <f>IF(F194+G194&gt;0,Input_Transaksi!C220,"")</f>
        <v/>
      </c>
      <c r="D194" s="34" t="str">
        <f>IF(F194+G194&gt;0,Input_Transaksi!D220,"")</f>
        <v/>
      </c>
      <c r="E194" s="35" t="str">
        <f>IF(F194+G194&gt;0,Input_Transaksi!F220&amp;Input_Transaksi!G220 &amp;" "&amp;Input_Transaksi!H220,"")</f>
        <v/>
      </c>
      <c r="F194" s="36">
        <f>IF(Input_Transaksi!AL220=$D$8,Input_Transaksi!AN220,0)</f>
        <v>0</v>
      </c>
      <c r="G194" s="36">
        <f>IF(Input_Transaksi!AO220=$D$8,Input_Transaksi!AQ220,0)</f>
        <v>0</v>
      </c>
      <c r="H194" s="36">
        <f t="shared" si="4"/>
        <v>0</v>
      </c>
      <c r="I194" s="61"/>
    </row>
    <row r="195" spans="2:9" customFormat="1" ht="15" hidden="1" customHeight="1" x14ac:dyDescent="0.2">
      <c r="B195" s="65"/>
      <c r="C195" s="33" t="str">
        <f>IF(F195+G195&gt;0,Input_Transaksi!C221,"")</f>
        <v/>
      </c>
      <c r="D195" s="34" t="str">
        <f>IF(F195+G195&gt;0,Input_Transaksi!D221,"")</f>
        <v/>
      </c>
      <c r="E195" s="35" t="str">
        <f>IF(F195+G195&gt;0,Input_Transaksi!F221&amp;Input_Transaksi!G221 &amp;" "&amp;Input_Transaksi!H221,"")</f>
        <v/>
      </c>
      <c r="F195" s="36">
        <f>IF(Input_Transaksi!AL221=$D$8,Input_Transaksi!AN221,0)</f>
        <v>0</v>
      </c>
      <c r="G195" s="36">
        <f>IF(Input_Transaksi!AO221=$D$8,Input_Transaksi!AQ221,0)</f>
        <v>0</v>
      </c>
      <c r="H195" s="36">
        <f t="shared" si="4"/>
        <v>0</v>
      </c>
      <c r="I195" s="61"/>
    </row>
    <row r="196" spans="2:9" customFormat="1" ht="15" hidden="1" customHeight="1" x14ac:dyDescent="0.2">
      <c r="B196" s="65"/>
      <c r="C196" s="33" t="str">
        <f>IF(F196+G196&gt;0,Input_Transaksi!C222,"")</f>
        <v/>
      </c>
      <c r="D196" s="34" t="str">
        <f>IF(F196+G196&gt;0,Input_Transaksi!D222,"")</f>
        <v/>
      </c>
      <c r="E196" s="35" t="str">
        <f>IF(F196+G196&gt;0,Input_Transaksi!F222&amp;Input_Transaksi!G222 &amp;" "&amp;Input_Transaksi!H222,"")</f>
        <v/>
      </c>
      <c r="F196" s="36">
        <f>IF(Input_Transaksi!AL222=$D$8,Input_Transaksi!AN222,0)</f>
        <v>0</v>
      </c>
      <c r="G196" s="36">
        <f>IF(Input_Transaksi!AO222=$D$8,Input_Transaksi!AQ222,0)</f>
        <v>0</v>
      </c>
      <c r="H196" s="36">
        <f t="shared" si="4"/>
        <v>0</v>
      </c>
      <c r="I196" s="61"/>
    </row>
    <row r="197" spans="2:9" customFormat="1" ht="15" hidden="1" customHeight="1" x14ac:dyDescent="0.2">
      <c r="B197" s="65"/>
      <c r="C197" s="33" t="str">
        <f>IF(F197+G197&gt;0,Input_Transaksi!C223,"")</f>
        <v/>
      </c>
      <c r="D197" s="34" t="str">
        <f>IF(F197+G197&gt;0,Input_Transaksi!D223,"")</f>
        <v/>
      </c>
      <c r="E197" s="35" t="str">
        <f>IF(F197+G197&gt;0,Input_Transaksi!F223&amp;Input_Transaksi!G223 &amp;" "&amp;Input_Transaksi!H223,"")</f>
        <v/>
      </c>
      <c r="F197" s="36">
        <f>IF(Input_Transaksi!AL223=$D$8,Input_Transaksi!AN223,0)</f>
        <v>0</v>
      </c>
      <c r="G197" s="36">
        <f>IF(Input_Transaksi!AO223=$D$8,Input_Transaksi!AQ223,0)</f>
        <v>0</v>
      </c>
      <c r="H197" s="36">
        <f t="shared" si="4"/>
        <v>0</v>
      </c>
      <c r="I197" s="61"/>
    </row>
    <row r="198" spans="2:9" customFormat="1" ht="15" hidden="1" customHeight="1" x14ac:dyDescent="0.2">
      <c r="B198" s="65"/>
      <c r="C198" s="33" t="str">
        <f>IF(F198+G198&gt;0,Input_Transaksi!C224,"")</f>
        <v/>
      </c>
      <c r="D198" s="34" t="str">
        <f>IF(F198+G198&gt;0,Input_Transaksi!D224,"")</f>
        <v/>
      </c>
      <c r="E198" s="35" t="str">
        <f>IF(F198+G198&gt;0,Input_Transaksi!F224&amp;Input_Transaksi!G224 &amp;" "&amp;Input_Transaksi!H224,"")</f>
        <v/>
      </c>
      <c r="F198" s="36">
        <f>IF(Input_Transaksi!AL224=$D$8,Input_Transaksi!AN224,0)</f>
        <v>0</v>
      </c>
      <c r="G198" s="36">
        <f>IF(Input_Transaksi!AO224=$D$8,Input_Transaksi!AQ224,0)</f>
        <v>0</v>
      </c>
      <c r="H198" s="36">
        <f t="shared" si="4"/>
        <v>0</v>
      </c>
      <c r="I198" s="61"/>
    </row>
    <row r="199" spans="2:9" customFormat="1" ht="15" hidden="1" customHeight="1" x14ac:dyDescent="0.2">
      <c r="B199" s="65"/>
      <c r="C199" s="33" t="str">
        <f>IF(F199+G199&gt;0,Input_Transaksi!C225,"")</f>
        <v/>
      </c>
      <c r="D199" s="34" t="str">
        <f>IF(F199+G199&gt;0,Input_Transaksi!D225,"")</f>
        <v/>
      </c>
      <c r="E199" s="35" t="str">
        <f>IF(F199+G199&gt;0,Input_Transaksi!F225&amp;Input_Transaksi!G225 &amp;" "&amp;Input_Transaksi!H225,"")</f>
        <v/>
      </c>
      <c r="F199" s="36">
        <f>IF(Input_Transaksi!AL225=$D$8,Input_Transaksi!AN225,0)</f>
        <v>0</v>
      </c>
      <c r="G199" s="36">
        <f>IF(Input_Transaksi!AO225=$D$8,Input_Transaksi!AQ225,0)</f>
        <v>0</v>
      </c>
      <c r="H199" s="36">
        <f t="shared" si="4"/>
        <v>0</v>
      </c>
      <c r="I199" s="61"/>
    </row>
    <row r="200" spans="2:9" customFormat="1" ht="15" hidden="1" customHeight="1" x14ac:dyDescent="0.2">
      <c r="B200" s="65"/>
      <c r="C200" s="33" t="str">
        <f>IF(F200+G200&gt;0,Input_Transaksi!C226,"")</f>
        <v/>
      </c>
      <c r="D200" s="34" t="str">
        <f>IF(F200+G200&gt;0,Input_Transaksi!D226,"")</f>
        <v/>
      </c>
      <c r="E200" s="35" t="str">
        <f>IF(F200+G200&gt;0,Input_Transaksi!F226&amp;Input_Transaksi!G226 &amp;" "&amp;Input_Transaksi!H226,"")</f>
        <v/>
      </c>
      <c r="F200" s="36">
        <f>IF(Input_Transaksi!AL226=$D$8,Input_Transaksi!AN226,0)</f>
        <v>0</v>
      </c>
      <c r="G200" s="36">
        <f>IF(Input_Transaksi!AO226=$D$8,Input_Transaksi!AQ226,0)</f>
        <v>0</v>
      </c>
      <c r="H200" s="36">
        <f t="shared" si="4"/>
        <v>0</v>
      </c>
      <c r="I200" s="61"/>
    </row>
    <row r="201" spans="2:9" customFormat="1" ht="15" hidden="1" customHeight="1" x14ac:dyDescent="0.2">
      <c r="B201" s="65"/>
      <c r="C201" s="33" t="str">
        <f>IF(F201+G201&gt;0,Input_Transaksi!C227,"")</f>
        <v/>
      </c>
      <c r="D201" s="34" t="str">
        <f>IF(F201+G201&gt;0,Input_Transaksi!D227,"")</f>
        <v/>
      </c>
      <c r="E201" s="35" t="str">
        <f>IF(F201+G201&gt;0,Input_Transaksi!F227&amp;Input_Transaksi!G227 &amp;" "&amp;Input_Transaksi!H227,"")</f>
        <v/>
      </c>
      <c r="F201" s="36">
        <f>IF(Input_Transaksi!AL227=$D$8,Input_Transaksi!AN227,0)</f>
        <v>0</v>
      </c>
      <c r="G201" s="36">
        <f>IF(Input_Transaksi!AO227=$D$8,Input_Transaksi!AQ227,0)</f>
        <v>0</v>
      </c>
      <c r="H201" s="36">
        <f t="shared" si="4"/>
        <v>0</v>
      </c>
      <c r="I201" s="61"/>
    </row>
    <row r="202" spans="2:9" customFormat="1" ht="15" hidden="1" customHeight="1" x14ac:dyDescent="0.2">
      <c r="B202" s="65"/>
      <c r="C202" s="33" t="str">
        <f>IF(F202+G202&gt;0,Input_Transaksi!C228,"")</f>
        <v/>
      </c>
      <c r="D202" s="34" t="str">
        <f>IF(F202+G202&gt;0,Input_Transaksi!D228,"")</f>
        <v/>
      </c>
      <c r="E202" s="35" t="str">
        <f>IF(F202+G202&gt;0,Input_Transaksi!F228&amp;Input_Transaksi!G228 &amp;" "&amp;Input_Transaksi!H228,"")</f>
        <v/>
      </c>
      <c r="F202" s="36">
        <f>IF(Input_Transaksi!AL228=$D$8,Input_Transaksi!AN228,0)</f>
        <v>0</v>
      </c>
      <c r="G202" s="36">
        <f>IF(Input_Transaksi!AO228=$D$8,Input_Transaksi!AQ228,0)</f>
        <v>0</v>
      </c>
      <c r="H202" s="36">
        <f t="shared" si="4"/>
        <v>0</v>
      </c>
      <c r="I202" s="61"/>
    </row>
    <row r="203" spans="2:9" customFormat="1" ht="15" hidden="1" customHeight="1" x14ac:dyDescent="0.2">
      <c r="B203" s="65"/>
      <c r="C203" s="33" t="str">
        <f>IF(F203+G203&gt;0,Input_Transaksi!C229,"")</f>
        <v/>
      </c>
      <c r="D203" s="34" t="str">
        <f>IF(F203+G203&gt;0,Input_Transaksi!D229,"")</f>
        <v/>
      </c>
      <c r="E203" s="35" t="str">
        <f>IF(F203+G203&gt;0,Input_Transaksi!F229&amp;Input_Transaksi!G229 &amp;" "&amp;Input_Transaksi!H229,"")</f>
        <v/>
      </c>
      <c r="F203" s="36">
        <f>IF(Input_Transaksi!AL229=$D$8,Input_Transaksi!AN229,0)</f>
        <v>0</v>
      </c>
      <c r="G203" s="36">
        <f>IF(Input_Transaksi!AO229=$D$8,Input_Transaksi!AQ229,0)</f>
        <v>0</v>
      </c>
      <c r="H203" s="36">
        <f t="shared" si="4"/>
        <v>0</v>
      </c>
      <c r="I203" s="61"/>
    </row>
    <row r="204" spans="2:9" customFormat="1" ht="15" hidden="1" customHeight="1" x14ac:dyDescent="0.2">
      <c r="B204" s="65"/>
      <c r="C204" s="33" t="str">
        <f>IF(F204+G204&gt;0,Input_Transaksi!C230,"")</f>
        <v/>
      </c>
      <c r="D204" s="34" t="str">
        <f>IF(F204+G204&gt;0,Input_Transaksi!D230,"")</f>
        <v/>
      </c>
      <c r="E204" s="35" t="str">
        <f>IF(F204+G204&gt;0,Input_Transaksi!F230&amp;Input_Transaksi!G230 &amp;" "&amp;Input_Transaksi!H230,"")</f>
        <v/>
      </c>
      <c r="F204" s="36">
        <f>IF(Input_Transaksi!AL230=$D$8,Input_Transaksi!AN230,0)</f>
        <v>0</v>
      </c>
      <c r="G204" s="36">
        <f>IF(Input_Transaksi!AO230=$D$8,Input_Transaksi!AQ230,0)</f>
        <v>0</v>
      </c>
      <c r="H204" s="36">
        <f t="shared" si="4"/>
        <v>0</v>
      </c>
      <c r="I204" s="61"/>
    </row>
    <row r="205" spans="2:9" customFormat="1" ht="15" hidden="1" customHeight="1" x14ac:dyDescent="0.2">
      <c r="B205" s="65"/>
      <c r="C205" s="33" t="str">
        <f>IF(F205+G205&gt;0,Input_Transaksi!C231,"")</f>
        <v/>
      </c>
      <c r="D205" s="34" t="str">
        <f>IF(F205+G205&gt;0,Input_Transaksi!D231,"")</f>
        <v/>
      </c>
      <c r="E205" s="35" t="str">
        <f>IF(F205+G205&gt;0,Input_Transaksi!F231&amp;Input_Transaksi!G231 &amp;" "&amp;Input_Transaksi!H231,"")</f>
        <v/>
      </c>
      <c r="F205" s="36">
        <f>IF(Input_Transaksi!AL231=$D$8,Input_Transaksi!AN231,0)</f>
        <v>0</v>
      </c>
      <c r="G205" s="36">
        <f>IF(Input_Transaksi!AO231=$D$8,Input_Transaksi!AQ231,0)</f>
        <v>0</v>
      </c>
      <c r="H205" s="36">
        <f t="shared" si="4"/>
        <v>0</v>
      </c>
      <c r="I205" s="61"/>
    </row>
    <row r="206" spans="2:9" customFormat="1" ht="15" hidden="1" customHeight="1" x14ac:dyDescent="0.2">
      <c r="B206" s="65"/>
      <c r="C206" s="33" t="str">
        <f>IF(F206+G206&gt;0,Input_Transaksi!C232,"")</f>
        <v/>
      </c>
      <c r="D206" s="34" t="str">
        <f>IF(F206+G206&gt;0,Input_Transaksi!D232,"")</f>
        <v/>
      </c>
      <c r="E206" s="35" t="str">
        <f>IF(F206+G206&gt;0,Input_Transaksi!F232&amp;Input_Transaksi!G232 &amp;" "&amp;Input_Transaksi!H232,"")</f>
        <v/>
      </c>
      <c r="F206" s="36">
        <f>IF(Input_Transaksi!AL232=$D$8,Input_Transaksi!AN232,0)</f>
        <v>0</v>
      </c>
      <c r="G206" s="36">
        <f>IF(Input_Transaksi!AO232=$D$8,Input_Transaksi!AQ232,0)</f>
        <v>0</v>
      </c>
      <c r="H206" s="36">
        <f t="shared" si="4"/>
        <v>0</v>
      </c>
      <c r="I206" s="61"/>
    </row>
    <row r="207" spans="2:9" customFormat="1" ht="15" hidden="1" customHeight="1" x14ac:dyDescent="0.2">
      <c r="B207" s="65"/>
      <c r="C207" s="33" t="str">
        <f>IF(F207+G207&gt;0,Input_Transaksi!C233,"")</f>
        <v/>
      </c>
      <c r="D207" s="34" t="str">
        <f>IF(F207+G207&gt;0,Input_Transaksi!D233,"")</f>
        <v/>
      </c>
      <c r="E207" s="35" t="str">
        <f>IF(F207+G207&gt;0,Input_Transaksi!F233&amp;Input_Transaksi!G233 &amp;" "&amp;Input_Transaksi!H233,"")</f>
        <v/>
      </c>
      <c r="F207" s="36">
        <f>IF(Input_Transaksi!AL233=$D$8,Input_Transaksi!AN233,0)</f>
        <v>0</v>
      </c>
      <c r="G207" s="36">
        <f>IF(Input_Transaksi!AO233=$D$8,Input_Transaksi!AQ233,0)</f>
        <v>0</v>
      </c>
      <c r="H207" s="36">
        <f t="shared" si="4"/>
        <v>0</v>
      </c>
      <c r="I207" s="61"/>
    </row>
    <row r="208" spans="2:9" customFormat="1" ht="15" hidden="1" customHeight="1" x14ac:dyDescent="0.2">
      <c r="B208" s="65"/>
      <c r="C208" s="33" t="str">
        <f>IF(F208+G208&gt;0,Input_Transaksi!C234,"")</f>
        <v/>
      </c>
      <c r="D208" s="34" t="str">
        <f>IF(F208+G208&gt;0,Input_Transaksi!D234,"")</f>
        <v/>
      </c>
      <c r="E208" s="35" t="str">
        <f>IF(F208+G208&gt;0,Input_Transaksi!F234&amp;Input_Transaksi!G234 &amp;" "&amp;Input_Transaksi!H234,"")</f>
        <v/>
      </c>
      <c r="F208" s="36">
        <f>IF(Input_Transaksi!AL234=$D$8,Input_Transaksi!AN234,0)</f>
        <v>0</v>
      </c>
      <c r="G208" s="36">
        <f>IF(Input_Transaksi!AO234=$D$8,Input_Transaksi!AQ234,0)</f>
        <v>0</v>
      </c>
      <c r="H208" s="36">
        <f t="shared" si="4"/>
        <v>0</v>
      </c>
      <c r="I208" s="61"/>
    </row>
    <row r="209" spans="2:9" customFormat="1" ht="15" hidden="1" customHeight="1" x14ac:dyDescent="0.2">
      <c r="B209" s="65"/>
      <c r="C209" s="33" t="str">
        <f>IF(F209+G209&gt;0,Input_Transaksi!C235,"")</f>
        <v/>
      </c>
      <c r="D209" s="34" t="str">
        <f>IF(F209+G209&gt;0,Input_Transaksi!D235,"")</f>
        <v/>
      </c>
      <c r="E209" s="35" t="str">
        <f>IF(F209+G209&gt;0,Input_Transaksi!F235&amp;Input_Transaksi!G235 &amp;" "&amp;Input_Transaksi!H235,"")</f>
        <v/>
      </c>
      <c r="F209" s="36">
        <f>IF(Input_Transaksi!AL235=$D$8,Input_Transaksi!AN235,0)</f>
        <v>0</v>
      </c>
      <c r="G209" s="36">
        <f>IF(Input_Transaksi!AO235=$D$8,Input_Transaksi!AQ235,0)</f>
        <v>0</v>
      </c>
      <c r="H209" s="36">
        <f t="shared" ref="H209:H272" si="5">H208+F209-G209</f>
        <v>0</v>
      </c>
      <c r="I209" s="61"/>
    </row>
    <row r="210" spans="2:9" customFormat="1" ht="15" hidden="1" customHeight="1" x14ac:dyDescent="0.2">
      <c r="B210" s="65"/>
      <c r="C210" s="33" t="str">
        <f>IF(F210+G210&gt;0,Input_Transaksi!C236,"")</f>
        <v/>
      </c>
      <c r="D210" s="34" t="str">
        <f>IF(F210+G210&gt;0,Input_Transaksi!D236,"")</f>
        <v/>
      </c>
      <c r="E210" s="35" t="str">
        <f>IF(F210+G210&gt;0,Input_Transaksi!F236&amp;Input_Transaksi!G236 &amp;" "&amp;Input_Transaksi!H236,"")</f>
        <v/>
      </c>
      <c r="F210" s="36">
        <f>IF(Input_Transaksi!AL236=$D$8,Input_Transaksi!AN236,0)</f>
        <v>0</v>
      </c>
      <c r="G210" s="36">
        <f>IF(Input_Transaksi!AO236=$D$8,Input_Transaksi!AQ236,0)</f>
        <v>0</v>
      </c>
      <c r="H210" s="36">
        <f t="shared" si="5"/>
        <v>0</v>
      </c>
      <c r="I210" s="61"/>
    </row>
    <row r="211" spans="2:9" customFormat="1" ht="15" hidden="1" customHeight="1" x14ac:dyDescent="0.2">
      <c r="B211" s="65"/>
      <c r="C211" s="33" t="str">
        <f>IF(F211+G211&gt;0,Input_Transaksi!C237,"")</f>
        <v/>
      </c>
      <c r="D211" s="34" t="str">
        <f>IF(F211+G211&gt;0,Input_Transaksi!D237,"")</f>
        <v/>
      </c>
      <c r="E211" s="35" t="str">
        <f>IF(F211+G211&gt;0,Input_Transaksi!F237&amp;Input_Transaksi!G237 &amp;" "&amp;Input_Transaksi!H237,"")</f>
        <v/>
      </c>
      <c r="F211" s="36">
        <f>IF(Input_Transaksi!AL237=$D$8,Input_Transaksi!AN237,0)</f>
        <v>0</v>
      </c>
      <c r="G211" s="36">
        <f>IF(Input_Transaksi!AO237=$D$8,Input_Transaksi!AQ237,0)</f>
        <v>0</v>
      </c>
      <c r="H211" s="36">
        <f t="shared" si="5"/>
        <v>0</v>
      </c>
      <c r="I211" s="61"/>
    </row>
    <row r="212" spans="2:9" customFormat="1" ht="15" hidden="1" customHeight="1" x14ac:dyDescent="0.2">
      <c r="B212" s="65"/>
      <c r="C212" s="33" t="str">
        <f>IF(F212+G212&gt;0,Input_Transaksi!C238,"")</f>
        <v/>
      </c>
      <c r="D212" s="34" t="str">
        <f>IF(F212+G212&gt;0,Input_Transaksi!D238,"")</f>
        <v/>
      </c>
      <c r="E212" s="35" t="str">
        <f>IF(F212+G212&gt;0,Input_Transaksi!F238&amp;Input_Transaksi!G238 &amp;" "&amp;Input_Transaksi!H238,"")</f>
        <v/>
      </c>
      <c r="F212" s="36">
        <f>IF(Input_Transaksi!AL238=$D$8,Input_Transaksi!AN238,0)</f>
        <v>0</v>
      </c>
      <c r="G212" s="36">
        <f>IF(Input_Transaksi!AO238=$D$8,Input_Transaksi!AQ238,0)</f>
        <v>0</v>
      </c>
      <c r="H212" s="36">
        <f t="shared" si="5"/>
        <v>0</v>
      </c>
      <c r="I212" s="61"/>
    </row>
    <row r="213" spans="2:9" customFormat="1" ht="15" hidden="1" customHeight="1" x14ac:dyDescent="0.2">
      <c r="B213" s="65"/>
      <c r="C213" s="33" t="str">
        <f>IF(F213+G213&gt;0,Input_Transaksi!C239,"")</f>
        <v/>
      </c>
      <c r="D213" s="34" t="str">
        <f>IF(F213+G213&gt;0,Input_Transaksi!D239,"")</f>
        <v/>
      </c>
      <c r="E213" s="35" t="str">
        <f>IF(F213+G213&gt;0,Input_Transaksi!F239&amp;Input_Transaksi!G239 &amp;" "&amp;Input_Transaksi!H239,"")</f>
        <v/>
      </c>
      <c r="F213" s="36">
        <f>IF(Input_Transaksi!AL239=$D$8,Input_Transaksi!AN239,0)</f>
        <v>0</v>
      </c>
      <c r="G213" s="36">
        <f>IF(Input_Transaksi!AO239=$D$8,Input_Transaksi!AQ239,0)</f>
        <v>0</v>
      </c>
      <c r="H213" s="36">
        <f t="shared" si="5"/>
        <v>0</v>
      </c>
      <c r="I213" s="61"/>
    </row>
    <row r="214" spans="2:9" customFormat="1" ht="15" hidden="1" customHeight="1" x14ac:dyDescent="0.2">
      <c r="B214" s="65"/>
      <c r="C214" s="33" t="str">
        <f>IF(F214+G214&gt;0,Input_Transaksi!C240,"")</f>
        <v/>
      </c>
      <c r="D214" s="34" t="str">
        <f>IF(F214+G214&gt;0,Input_Transaksi!D240,"")</f>
        <v/>
      </c>
      <c r="E214" s="35" t="str">
        <f>IF(F214+G214&gt;0,Input_Transaksi!F240&amp;Input_Transaksi!G240 &amp;" "&amp;Input_Transaksi!H240,"")</f>
        <v/>
      </c>
      <c r="F214" s="36">
        <f>IF(Input_Transaksi!AL240=$D$8,Input_Transaksi!AN240,0)</f>
        <v>0</v>
      </c>
      <c r="G214" s="36">
        <f>IF(Input_Transaksi!AO240=$D$8,Input_Transaksi!AQ240,0)</f>
        <v>0</v>
      </c>
      <c r="H214" s="36">
        <f t="shared" si="5"/>
        <v>0</v>
      </c>
      <c r="I214" s="61"/>
    </row>
    <row r="215" spans="2:9" customFormat="1" ht="15" hidden="1" customHeight="1" x14ac:dyDescent="0.2">
      <c r="B215" s="65"/>
      <c r="C215" s="33" t="str">
        <f>IF(F215+G215&gt;0,Input_Transaksi!C241,"")</f>
        <v/>
      </c>
      <c r="D215" s="34" t="str">
        <f>IF(F215+G215&gt;0,Input_Transaksi!D241,"")</f>
        <v/>
      </c>
      <c r="E215" s="35" t="str">
        <f>IF(F215+G215&gt;0,Input_Transaksi!F241&amp;Input_Transaksi!G241 &amp;" "&amp;Input_Transaksi!H241,"")</f>
        <v/>
      </c>
      <c r="F215" s="36">
        <f>IF(Input_Transaksi!AL241=$D$8,Input_Transaksi!AN241,0)</f>
        <v>0</v>
      </c>
      <c r="G215" s="36">
        <f>IF(Input_Transaksi!AO241=$D$8,Input_Transaksi!AQ241,0)</f>
        <v>0</v>
      </c>
      <c r="H215" s="36">
        <f t="shared" si="5"/>
        <v>0</v>
      </c>
      <c r="I215" s="61"/>
    </row>
    <row r="216" spans="2:9" customFormat="1" ht="15" hidden="1" customHeight="1" x14ac:dyDescent="0.2">
      <c r="B216" s="65"/>
      <c r="C216" s="33" t="str">
        <f>IF(F216+G216&gt;0,Input_Transaksi!C242,"")</f>
        <v/>
      </c>
      <c r="D216" s="34" t="str">
        <f>IF(F216+G216&gt;0,Input_Transaksi!D242,"")</f>
        <v/>
      </c>
      <c r="E216" s="35" t="str">
        <f>IF(F216+G216&gt;0,Input_Transaksi!F242&amp;Input_Transaksi!G242 &amp;" "&amp;Input_Transaksi!H242,"")</f>
        <v/>
      </c>
      <c r="F216" s="36">
        <f>IF(Input_Transaksi!AL242=$D$8,Input_Transaksi!AN242,0)</f>
        <v>0</v>
      </c>
      <c r="G216" s="36">
        <f>IF(Input_Transaksi!AO242=$D$8,Input_Transaksi!AQ242,0)</f>
        <v>0</v>
      </c>
      <c r="H216" s="36">
        <f t="shared" si="5"/>
        <v>0</v>
      </c>
      <c r="I216" s="61"/>
    </row>
    <row r="217" spans="2:9" customFormat="1" ht="15" hidden="1" customHeight="1" x14ac:dyDescent="0.2">
      <c r="B217" s="65"/>
      <c r="C217" s="33" t="str">
        <f>IF(F217+G217&gt;0,Input_Transaksi!C243,"")</f>
        <v/>
      </c>
      <c r="D217" s="34" t="str">
        <f>IF(F217+G217&gt;0,Input_Transaksi!D243,"")</f>
        <v/>
      </c>
      <c r="E217" s="35" t="str">
        <f>IF(F217+G217&gt;0,Input_Transaksi!F243&amp;Input_Transaksi!G243 &amp;" "&amp;Input_Transaksi!H243,"")</f>
        <v/>
      </c>
      <c r="F217" s="36">
        <f>IF(Input_Transaksi!AL243=$D$8,Input_Transaksi!AN243,0)</f>
        <v>0</v>
      </c>
      <c r="G217" s="36">
        <f>IF(Input_Transaksi!AO243=$D$8,Input_Transaksi!AQ243,0)</f>
        <v>0</v>
      </c>
      <c r="H217" s="36">
        <f t="shared" si="5"/>
        <v>0</v>
      </c>
      <c r="I217" s="61"/>
    </row>
    <row r="218" spans="2:9" customFormat="1" ht="15" hidden="1" customHeight="1" x14ac:dyDescent="0.2">
      <c r="B218" s="65"/>
      <c r="C218" s="33" t="str">
        <f>IF(F218+G218&gt;0,Input_Transaksi!C244,"")</f>
        <v/>
      </c>
      <c r="D218" s="34" t="str">
        <f>IF(F218+G218&gt;0,Input_Transaksi!D244,"")</f>
        <v/>
      </c>
      <c r="E218" s="35" t="str">
        <f>IF(F218+G218&gt;0,Input_Transaksi!F244&amp;Input_Transaksi!G244 &amp;" "&amp;Input_Transaksi!H244,"")</f>
        <v/>
      </c>
      <c r="F218" s="36">
        <f>IF(Input_Transaksi!AL244=$D$8,Input_Transaksi!AN244,0)</f>
        <v>0</v>
      </c>
      <c r="G218" s="36">
        <f>IF(Input_Transaksi!AO244=$D$8,Input_Transaksi!AQ244,0)</f>
        <v>0</v>
      </c>
      <c r="H218" s="36">
        <f t="shared" si="5"/>
        <v>0</v>
      </c>
      <c r="I218" s="61"/>
    </row>
    <row r="219" spans="2:9" customFormat="1" ht="15" hidden="1" customHeight="1" x14ac:dyDescent="0.2">
      <c r="B219" s="65"/>
      <c r="C219" s="33" t="str">
        <f>IF(F219+G219&gt;0,Input_Transaksi!C245,"")</f>
        <v/>
      </c>
      <c r="D219" s="34" t="str">
        <f>IF(F219+G219&gt;0,Input_Transaksi!D245,"")</f>
        <v/>
      </c>
      <c r="E219" s="35" t="str">
        <f>IF(F219+G219&gt;0,Input_Transaksi!F245&amp;Input_Transaksi!G245 &amp;" "&amp;Input_Transaksi!H245,"")</f>
        <v/>
      </c>
      <c r="F219" s="36">
        <f>IF(Input_Transaksi!AL245=$D$8,Input_Transaksi!AN245,0)</f>
        <v>0</v>
      </c>
      <c r="G219" s="36">
        <f>IF(Input_Transaksi!AO245=$D$8,Input_Transaksi!AQ245,0)</f>
        <v>0</v>
      </c>
      <c r="H219" s="36">
        <f t="shared" si="5"/>
        <v>0</v>
      </c>
      <c r="I219" s="61"/>
    </row>
    <row r="220" spans="2:9" customFormat="1" ht="15" hidden="1" customHeight="1" x14ac:dyDescent="0.2">
      <c r="B220" s="65"/>
      <c r="C220" s="33" t="str">
        <f>IF(F220+G220&gt;0,Input_Transaksi!C246,"")</f>
        <v/>
      </c>
      <c r="D220" s="34" t="str">
        <f>IF(F220+G220&gt;0,Input_Transaksi!D246,"")</f>
        <v/>
      </c>
      <c r="E220" s="35" t="str">
        <f>IF(F220+G220&gt;0,Input_Transaksi!F246&amp;Input_Transaksi!G246 &amp;" "&amp;Input_Transaksi!H246,"")</f>
        <v/>
      </c>
      <c r="F220" s="36">
        <f>IF(Input_Transaksi!AL246=$D$8,Input_Transaksi!AN246,0)</f>
        <v>0</v>
      </c>
      <c r="G220" s="36">
        <f>IF(Input_Transaksi!AO246=$D$8,Input_Transaksi!AQ246,0)</f>
        <v>0</v>
      </c>
      <c r="H220" s="36">
        <f t="shared" si="5"/>
        <v>0</v>
      </c>
      <c r="I220" s="61"/>
    </row>
    <row r="221" spans="2:9" customFormat="1" ht="15" hidden="1" customHeight="1" x14ac:dyDescent="0.2">
      <c r="B221" s="65"/>
      <c r="C221" s="33" t="str">
        <f>IF(F221+G221&gt;0,Input_Transaksi!C247,"")</f>
        <v/>
      </c>
      <c r="D221" s="34" t="str">
        <f>IF(F221+G221&gt;0,Input_Transaksi!D247,"")</f>
        <v/>
      </c>
      <c r="E221" s="35" t="str">
        <f>IF(F221+G221&gt;0,Input_Transaksi!F247&amp;Input_Transaksi!G247 &amp;" "&amp;Input_Transaksi!H247,"")</f>
        <v/>
      </c>
      <c r="F221" s="36">
        <f>IF(Input_Transaksi!AL247=$D$8,Input_Transaksi!AN247,0)</f>
        <v>0</v>
      </c>
      <c r="G221" s="36">
        <f>IF(Input_Transaksi!AO247=$D$8,Input_Transaksi!AQ247,0)</f>
        <v>0</v>
      </c>
      <c r="H221" s="36">
        <f t="shared" si="5"/>
        <v>0</v>
      </c>
      <c r="I221" s="61"/>
    </row>
    <row r="222" spans="2:9" customFormat="1" ht="15" hidden="1" customHeight="1" x14ac:dyDescent="0.2">
      <c r="B222" s="65"/>
      <c r="C222" s="33" t="str">
        <f>IF(F222+G222&gt;0,Input_Transaksi!C248,"")</f>
        <v/>
      </c>
      <c r="D222" s="34" t="str">
        <f>IF(F222+G222&gt;0,Input_Transaksi!D248,"")</f>
        <v/>
      </c>
      <c r="E222" s="35" t="str">
        <f>IF(F222+G222&gt;0,Input_Transaksi!F248&amp;Input_Transaksi!G248 &amp;" "&amp;Input_Transaksi!H248,"")</f>
        <v/>
      </c>
      <c r="F222" s="36">
        <f>IF(Input_Transaksi!AL248=$D$8,Input_Transaksi!AN248,0)</f>
        <v>0</v>
      </c>
      <c r="G222" s="36">
        <f>IF(Input_Transaksi!AO248=$D$8,Input_Transaksi!AQ248,0)</f>
        <v>0</v>
      </c>
      <c r="H222" s="36">
        <f t="shared" si="5"/>
        <v>0</v>
      </c>
      <c r="I222" s="61"/>
    </row>
    <row r="223" spans="2:9" customFormat="1" ht="15" hidden="1" customHeight="1" x14ac:dyDescent="0.2">
      <c r="B223" s="65"/>
      <c r="C223" s="33" t="str">
        <f>IF(F223+G223&gt;0,Input_Transaksi!C249,"")</f>
        <v/>
      </c>
      <c r="D223" s="34" t="str">
        <f>IF(F223+G223&gt;0,Input_Transaksi!D249,"")</f>
        <v/>
      </c>
      <c r="E223" s="35" t="str">
        <f>IF(F223+G223&gt;0,Input_Transaksi!F249&amp;Input_Transaksi!G249 &amp;" "&amp;Input_Transaksi!H249,"")</f>
        <v/>
      </c>
      <c r="F223" s="36">
        <f>IF(Input_Transaksi!AL249=$D$8,Input_Transaksi!AN249,0)</f>
        <v>0</v>
      </c>
      <c r="G223" s="36">
        <f>IF(Input_Transaksi!AO249=$D$8,Input_Transaksi!AQ249,0)</f>
        <v>0</v>
      </c>
      <c r="H223" s="36">
        <f t="shared" si="5"/>
        <v>0</v>
      </c>
      <c r="I223" s="61"/>
    </row>
    <row r="224" spans="2:9" customFormat="1" ht="15" hidden="1" customHeight="1" x14ac:dyDescent="0.2">
      <c r="B224" s="65"/>
      <c r="C224" s="33" t="str">
        <f>IF(F224+G224&gt;0,Input_Transaksi!C250,"")</f>
        <v/>
      </c>
      <c r="D224" s="34" t="str">
        <f>IF(F224+G224&gt;0,Input_Transaksi!D250,"")</f>
        <v/>
      </c>
      <c r="E224" s="35" t="str">
        <f>IF(F224+G224&gt;0,Input_Transaksi!F250&amp;Input_Transaksi!G250 &amp;" "&amp;Input_Transaksi!H250,"")</f>
        <v/>
      </c>
      <c r="F224" s="36">
        <f>IF(Input_Transaksi!AL250=$D$8,Input_Transaksi!AN250,0)</f>
        <v>0</v>
      </c>
      <c r="G224" s="36">
        <f>IF(Input_Transaksi!AO250=$D$8,Input_Transaksi!AQ250,0)</f>
        <v>0</v>
      </c>
      <c r="H224" s="36">
        <f t="shared" si="5"/>
        <v>0</v>
      </c>
      <c r="I224" s="61"/>
    </row>
    <row r="225" spans="2:9" customFormat="1" ht="15" hidden="1" customHeight="1" x14ac:dyDescent="0.2">
      <c r="B225" s="65"/>
      <c r="C225" s="33" t="str">
        <f>IF(F225+G225&gt;0,Input_Transaksi!C251,"")</f>
        <v/>
      </c>
      <c r="D225" s="34" t="str">
        <f>IF(F225+G225&gt;0,Input_Transaksi!D251,"")</f>
        <v/>
      </c>
      <c r="E225" s="35" t="str">
        <f>IF(F225+G225&gt;0,Input_Transaksi!F251&amp;Input_Transaksi!G251 &amp;" "&amp;Input_Transaksi!H251,"")</f>
        <v/>
      </c>
      <c r="F225" s="36">
        <f>IF(Input_Transaksi!AL251=$D$8,Input_Transaksi!AN251,0)</f>
        <v>0</v>
      </c>
      <c r="G225" s="36">
        <f>IF(Input_Transaksi!AO251=$D$8,Input_Transaksi!AQ251,0)</f>
        <v>0</v>
      </c>
      <c r="H225" s="36">
        <f t="shared" si="5"/>
        <v>0</v>
      </c>
      <c r="I225" s="61"/>
    </row>
    <row r="226" spans="2:9" customFormat="1" ht="15" hidden="1" customHeight="1" x14ac:dyDescent="0.2">
      <c r="B226" s="65"/>
      <c r="C226" s="33" t="str">
        <f>IF(F226+G226&gt;0,Input_Transaksi!C252,"")</f>
        <v/>
      </c>
      <c r="D226" s="34" t="str">
        <f>IF(F226+G226&gt;0,Input_Transaksi!D252,"")</f>
        <v/>
      </c>
      <c r="E226" s="35" t="str">
        <f>IF(F226+G226&gt;0,Input_Transaksi!F252&amp;Input_Transaksi!G252 &amp;" "&amp;Input_Transaksi!H252,"")</f>
        <v/>
      </c>
      <c r="F226" s="36">
        <f>IF(Input_Transaksi!AL252=$D$8,Input_Transaksi!AN252,0)</f>
        <v>0</v>
      </c>
      <c r="G226" s="36">
        <f>IF(Input_Transaksi!AO252=$D$8,Input_Transaksi!AQ252,0)</f>
        <v>0</v>
      </c>
      <c r="H226" s="36">
        <f t="shared" si="5"/>
        <v>0</v>
      </c>
      <c r="I226" s="61"/>
    </row>
    <row r="227" spans="2:9" customFormat="1" ht="15" hidden="1" customHeight="1" x14ac:dyDescent="0.2">
      <c r="B227" s="65"/>
      <c r="C227" s="33" t="str">
        <f>IF(F227+G227&gt;0,Input_Transaksi!C253,"")</f>
        <v/>
      </c>
      <c r="D227" s="34" t="str">
        <f>IF(F227+G227&gt;0,Input_Transaksi!D253,"")</f>
        <v/>
      </c>
      <c r="E227" s="35" t="str">
        <f>IF(F227+G227&gt;0,Input_Transaksi!F253&amp;Input_Transaksi!G253 &amp;" "&amp;Input_Transaksi!H253,"")</f>
        <v/>
      </c>
      <c r="F227" s="36">
        <f>IF(Input_Transaksi!AL253=$D$8,Input_Transaksi!AN253,0)</f>
        <v>0</v>
      </c>
      <c r="G227" s="36">
        <f>IF(Input_Transaksi!AO253=$D$8,Input_Transaksi!AQ253,0)</f>
        <v>0</v>
      </c>
      <c r="H227" s="36">
        <f t="shared" si="5"/>
        <v>0</v>
      </c>
      <c r="I227" s="61"/>
    </row>
    <row r="228" spans="2:9" customFormat="1" ht="15" hidden="1" customHeight="1" x14ac:dyDescent="0.2">
      <c r="B228" s="65"/>
      <c r="C228" s="33" t="str">
        <f>IF(F228+G228&gt;0,Input_Transaksi!C254,"")</f>
        <v/>
      </c>
      <c r="D228" s="34" t="str">
        <f>IF(F228+G228&gt;0,Input_Transaksi!D254,"")</f>
        <v/>
      </c>
      <c r="E228" s="35" t="str">
        <f>IF(F228+G228&gt;0,Input_Transaksi!F254&amp;Input_Transaksi!G254 &amp;" "&amp;Input_Transaksi!H254,"")</f>
        <v/>
      </c>
      <c r="F228" s="36">
        <f>IF(Input_Transaksi!AL254=$D$8,Input_Transaksi!AN254,0)</f>
        <v>0</v>
      </c>
      <c r="G228" s="36">
        <f>IF(Input_Transaksi!AO254=$D$8,Input_Transaksi!AQ254,0)</f>
        <v>0</v>
      </c>
      <c r="H228" s="36">
        <f t="shared" si="5"/>
        <v>0</v>
      </c>
      <c r="I228" s="61"/>
    </row>
    <row r="229" spans="2:9" customFormat="1" ht="15" hidden="1" customHeight="1" x14ac:dyDescent="0.2">
      <c r="B229" s="65"/>
      <c r="C229" s="33" t="str">
        <f>IF(F229+G229&gt;0,Input_Transaksi!C255,"")</f>
        <v/>
      </c>
      <c r="D229" s="34" t="str">
        <f>IF(F229+G229&gt;0,Input_Transaksi!D255,"")</f>
        <v/>
      </c>
      <c r="E229" s="35" t="str">
        <f>IF(F229+G229&gt;0,Input_Transaksi!F255&amp;Input_Transaksi!G255 &amp;" "&amp;Input_Transaksi!H255,"")</f>
        <v/>
      </c>
      <c r="F229" s="36">
        <f>IF(Input_Transaksi!AL255=$D$8,Input_Transaksi!AN255,0)</f>
        <v>0</v>
      </c>
      <c r="G229" s="36">
        <f>IF(Input_Transaksi!AO255=$D$8,Input_Transaksi!AQ255,0)</f>
        <v>0</v>
      </c>
      <c r="H229" s="36">
        <f t="shared" si="5"/>
        <v>0</v>
      </c>
      <c r="I229" s="61"/>
    </row>
    <row r="230" spans="2:9" customFormat="1" ht="15" hidden="1" customHeight="1" x14ac:dyDescent="0.2">
      <c r="B230" s="65"/>
      <c r="C230" s="33" t="str">
        <f>IF(F230+G230&gt;0,Input_Transaksi!C256,"")</f>
        <v/>
      </c>
      <c r="D230" s="34" t="str">
        <f>IF(F230+G230&gt;0,Input_Transaksi!D256,"")</f>
        <v/>
      </c>
      <c r="E230" s="35" t="str">
        <f>IF(F230+G230&gt;0,Input_Transaksi!F256&amp;Input_Transaksi!G256 &amp;" "&amp;Input_Transaksi!H256,"")</f>
        <v/>
      </c>
      <c r="F230" s="36">
        <f>IF(Input_Transaksi!AL256=$D$8,Input_Transaksi!AN256,0)</f>
        <v>0</v>
      </c>
      <c r="G230" s="36">
        <f>IF(Input_Transaksi!AO256=$D$8,Input_Transaksi!AQ256,0)</f>
        <v>0</v>
      </c>
      <c r="H230" s="36">
        <f t="shared" si="5"/>
        <v>0</v>
      </c>
      <c r="I230" s="61"/>
    </row>
    <row r="231" spans="2:9" customFormat="1" ht="15" hidden="1" customHeight="1" x14ac:dyDescent="0.2">
      <c r="B231" s="65"/>
      <c r="C231" s="33" t="str">
        <f>IF(F231+G231&gt;0,Input_Transaksi!C257,"")</f>
        <v/>
      </c>
      <c r="D231" s="34" t="str">
        <f>IF(F231+G231&gt;0,Input_Transaksi!D257,"")</f>
        <v/>
      </c>
      <c r="E231" s="35" t="str">
        <f>IF(F231+G231&gt;0,Input_Transaksi!F257&amp;Input_Transaksi!G257 &amp;" "&amp;Input_Transaksi!H257,"")</f>
        <v/>
      </c>
      <c r="F231" s="36">
        <f>IF(Input_Transaksi!AL257=$D$8,Input_Transaksi!AN257,0)</f>
        <v>0</v>
      </c>
      <c r="G231" s="36">
        <f>IF(Input_Transaksi!AO257=$D$8,Input_Transaksi!AQ257,0)</f>
        <v>0</v>
      </c>
      <c r="H231" s="36">
        <f t="shared" si="5"/>
        <v>0</v>
      </c>
      <c r="I231" s="61"/>
    </row>
    <row r="232" spans="2:9" customFormat="1" ht="15" hidden="1" customHeight="1" x14ac:dyDescent="0.2">
      <c r="B232" s="65"/>
      <c r="C232" s="33" t="str">
        <f>IF(F232+G232&gt;0,Input_Transaksi!C258,"")</f>
        <v/>
      </c>
      <c r="D232" s="34" t="str">
        <f>IF(F232+G232&gt;0,Input_Transaksi!D258,"")</f>
        <v/>
      </c>
      <c r="E232" s="35" t="str">
        <f>IF(F232+G232&gt;0,Input_Transaksi!F258&amp;Input_Transaksi!G258 &amp;" "&amp;Input_Transaksi!H258,"")</f>
        <v/>
      </c>
      <c r="F232" s="36">
        <f>IF(Input_Transaksi!AL258=$D$8,Input_Transaksi!AN258,0)</f>
        <v>0</v>
      </c>
      <c r="G232" s="36">
        <f>IF(Input_Transaksi!AO258=$D$8,Input_Transaksi!AQ258,0)</f>
        <v>0</v>
      </c>
      <c r="H232" s="36">
        <f t="shared" si="5"/>
        <v>0</v>
      </c>
      <c r="I232" s="61"/>
    </row>
    <row r="233" spans="2:9" customFormat="1" ht="15" hidden="1" customHeight="1" x14ac:dyDescent="0.2">
      <c r="B233" s="65"/>
      <c r="C233" s="33" t="str">
        <f>IF(F233+G233&gt;0,Input_Transaksi!C259,"")</f>
        <v/>
      </c>
      <c r="D233" s="34" t="str">
        <f>IF(F233+G233&gt;0,Input_Transaksi!D259,"")</f>
        <v/>
      </c>
      <c r="E233" s="35" t="str">
        <f>IF(F233+G233&gt;0,Input_Transaksi!F259&amp;Input_Transaksi!G259 &amp;" "&amp;Input_Transaksi!H259,"")</f>
        <v/>
      </c>
      <c r="F233" s="36">
        <f>IF(Input_Transaksi!AL259=$D$8,Input_Transaksi!AN259,0)</f>
        <v>0</v>
      </c>
      <c r="G233" s="36">
        <f>IF(Input_Transaksi!AO259=$D$8,Input_Transaksi!AQ259,0)</f>
        <v>0</v>
      </c>
      <c r="H233" s="36">
        <f t="shared" si="5"/>
        <v>0</v>
      </c>
      <c r="I233" s="61"/>
    </row>
    <row r="234" spans="2:9" customFormat="1" ht="15" hidden="1" customHeight="1" x14ac:dyDescent="0.2">
      <c r="B234" s="65"/>
      <c r="C234" s="33" t="str">
        <f>IF(F234+G234&gt;0,Input_Transaksi!C260,"")</f>
        <v/>
      </c>
      <c r="D234" s="34" t="str">
        <f>IF(F234+G234&gt;0,Input_Transaksi!D260,"")</f>
        <v/>
      </c>
      <c r="E234" s="35" t="str">
        <f>IF(F234+G234&gt;0,Input_Transaksi!F260&amp;Input_Transaksi!G260 &amp;" "&amp;Input_Transaksi!H260,"")</f>
        <v/>
      </c>
      <c r="F234" s="36">
        <f>IF(Input_Transaksi!AL260=$D$8,Input_Transaksi!AN260,0)</f>
        <v>0</v>
      </c>
      <c r="G234" s="36">
        <f>IF(Input_Transaksi!AO260=$D$8,Input_Transaksi!AQ260,0)</f>
        <v>0</v>
      </c>
      <c r="H234" s="36">
        <f t="shared" si="5"/>
        <v>0</v>
      </c>
      <c r="I234" s="61"/>
    </row>
    <row r="235" spans="2:9" customFormat="1" ht="15" hidden="1" customHeight="1" x14ac:dyDescent="0.2">
      <c r="B235" s="65"/>
      <c r="C235" s="33" t="str">
        <f>IF(F235+G235&gt;0,Input_Transaksi!C261,"")</f>
        <v/>
      </c>
      <c r="D235" s="34" t="str">
        <f>IF(F235+G235&gt;0,Input_Transaksi!D261,"")</f>
        <v/>
      </c>
      <c r="E235" s="35" t="str">
        <f>IF(F235+G235&gt;0,Input_Transaksi!F261&amp;Input_Transaksi!G261 &amp;" "&amp;Input_Transaksi!H261,"")</f>
        <v/>
      </c>
      <c r="F235" s="36">
        <f>IF(Input_Transaksi!AL261=$D$8,Input_Transaksi!AN261,0)</f>
        <v>0</v>
      </c>
      <c r="G235" s="36">
        <f>IF(Input_Transaksi!AO261=$D$8,Input_Transaksi!AQ261,0)</f>
        <v>0</v>
      </c>
      <c r="H235" s="36">
        <f t="shared" si="5"/>
        <v>0</v>
      </c>
      <c r="I235" s="61"/>
    </row>
    <row r="236" spans="2:9" customFormat="1" ht="15" hidden="1" customHeight="1" x14ac:dyDescent="0.2">
      <c r="B236" s="65"/>
      <c r="C236" s="33" t="str">
        <f>IF(F236+G236&gt;0,Input_Transaksi!C262,"")</f>
        <v/>
      </c>
      <c r="D236" s="34" t="str">
        <f>IF(F236+G236&gt;0,Input_Transaksi!D262,"")</f>
        <v/>
      </c>
      <c r="E236" s="35" t="str">
        <f>IF(F236+G236&gt;0,Input_Transaksi!F262&amp;Input_Transaksi!G262 &amp;" "&amp;Input_Transaksi!H262,"")</f>
        <v/>
      </c>
      <c r="F236" s="36">
        <f>IF(Input_Transaksi!AL262=$D$8,Input_Transaksi!AN262,0)</f>
        <v>0</v>
      </c>
      <c r="G236" s="36">
        <f>IF(Input_Transaksi!AO262=$D$8,Input_Transaksi!AQ262,0)</f>
        <v>0</v>
      </c>
      <c r="H236" s="36">
        <f t="shared" si="5"/>
        <v>0</v>
      </c>
      <c r="I236" s="61"/>
    </row>
    <row r="237" spans="2:9" customFormat="1" ht="15" hidden="1" customHeight="1" x14ac:dyDescent="0.2">
      <c r="B237" s="65"/>
      <c r="C237" s="33" t="str">
        <f>IF(F237+G237&gt;0,Input_Transaksi!C263,"")</f>
        <v/>
      </c>
      <c r="D237" s="34" t="str">
        <f>IF(F237+G237&gt;0,Input_Transaksi!D263,"")</f>
        <v/>
      </c>
      <c r="E237" s="35" t="str">
        <f>IF(F237+G237&gt;0,Input_Transaksi!F263&amp;Input_Transaksi!G263 &amp;" "&amp;Input_Transaksi!H263,"")</f>
        <v/>
      </c>
      <c r="F237" s="36">
        <f>IF(Input_Transaksi!AL263=$D$8,Input_Transaksi!AN263,0)</f>
        <v>0</v>
      </c>
      <c r="G237" s="36">
        <f>IF(Input_Transaksi!AO263=$D$8,Input_Transaksi!AQ263,0)</f>
        <v>0</v>
      </c>
      <c r="H237" s="36">
        <f t="shared" si="5"/>
        <v>0</v>
      </c>
      <c r="I237" s="61"/>
    </row>
    <row r="238" spans="2:9" customFormat="1" ht="15" hidden="1" customHeight="1" x14ac:dyDescent="0.2">
      <c r="B238" s="65"/>
      <c r="C238" s="33" t="str">
        <f>IF(F238+G238&gt;0,Input_Transaksi!C264,"")</f>
        <v/>
      </c>
      <c r="D238" s="34" t="str">
        <f>IF(F238+G238&gt;0,Input_Transaksi!D264,"")</f>
        <v/>
      </c>
      <c r="E238" s="35" t="str">
        <f>IF(F238+G238&gt;0,Input_Transaksi!F264&amp;Input_Transaksi!G264 &amp;" "&amp;Input_Transaksi!H264,"")</f>
        <v/>
      </c>
      <c r="F238" s="36">
        <f>IF(Input_Transaksi!AL264=$D$8,Input_Transaksi!AN264,0)</f>
        <v>0</v>
      </c>
      <c r="G238" s="36">
        <f>IF(Input_Transaksi!AO264=$D$8,Input_Transaksi!AQ264,0)</f>
        <v>0</v>
      </c>
      <c r="H238" s="36">
        <f t="shared" si="5"/>
        <v>0</v>
      </c>
      <c r="I238" s="61"/>
    </row>
    <row r="239" spans="2:9" customFormat="1" ht="15" hidden="1" customHeight="1" x14ac:dyDescent="0.2">
      <c r="B239" s="65"/>
      <c r="C239" s="33" t="str">
        <f>IF(F239+G239&gt;0,Input_Transaksi!C265,"")</f>
        <v/>
      </c>
      <c r="D239" s="34" t="str">
        <f>IF(F239+G239&gt;0,Input_Transaksi!D265,"")</f>
        <v/>
      </c>
      <c r="E239" s="35" t="str">
        <f>IF(F239+G239&gt;0,Input_Transaksi!F265&amp;Input_Transaksi!G265 &amp;" "&amp;Input_Transaksi!H265,"")</f>
        <v/>
      </c>
      <c r="F239" s="36">
        <f>IF(Input_Transaksi!AL265=$D$8,Input_Transaksi!AN265,0)</f>
        <v>0</v>
      </c>
      <c r="G239" s="36">
        <f>IF(Input_Transaksi!AO265=$D$8,Input_Transaksi!AQ265,0)</f>
        <v>0</v>
      </c>
      <c r="H239" s="36">
        <f t="shared" si="5"/>
        <v>0</v>
      </c>
      <c r="I239" s="61"/>
    </row>
    <row r="240" spans="2:9" customFormat="1" ht="15" hidden="1" customHeight="1" x14ac:dyDescent="0.2">
      <c r="B240" s="65"/>
      <c r="C240" s="33" t="str">
        <f>IF(F240+G240&gt;0,Input_Transaksi!C266,"")</f>
        <v/>
      </c>
      <c r="D240" s="34" t="str">
        <f>IF(F240+G240&gt;0,Input_Transaksi!D266,"")</f>
        <v/>
      </c>
      <c r="E240" s="35" t="str">
        <f>IF(F240+G240&gt;0,Input_Transaksi!F266&amp;Input_Transaksi!G266 &amp;" "&amp;Input_Transaksi!H266,"")</f>
        <v/>
      </c>
      <c r="F240" s="36">
        <f>IF(Input_Transaksi!AL266=$D$8,Input_Transaksi!AN266,0)</f>
        <v>0</v>
      </c>
      <c r="G240" s="36">
        <f>IF(Input_Transaksi!AO266=$D$8,Input_Transaksi!AQ266,0)</f>
        <v>0</v>
      </c>
      <c r="H240" s="36">
        <f t="shared" si="5"/>
        <v>0</v>
      </c>
      <c r="I240" s="61"/>
    </row>
    <row r="241" spans="2:9" customFormat="1" ht="15" hidden="1" customHeight="1" x14ac:dyDescent="0.2">
      <c r="B241" s="65"/>
      <c r="C241" s="33" t="str">
        <f>IF(F241+G241&gt;0,Input_Transaksi!C267,"")</f>
        <v/>
      </c>
      <c r="D241" s="34" t="str">
        <f>IF(F241+G241&gt;0,Input_Transaksi!D267,"")</f>
        <v/>
      </c>
      <c r="E241" s="35" t="str">
        <f>IF(F241+G241&gt;0,Input_Transaksi!F267&amp;Input_Transaksi!G267 &amp;" "&amp;Input_Transaksi!H267,"")</f>
        <v/>
      </c>
      <c r="F241" s="36">
        <f>IF(Input_Transaksi!AL267=$D$8,Input_Transaksi!AN267,0)</f>
        <v>0</v>
      </c>
      <c r="G241" s="36">
        <f>IF(Input_Transaksi!AO267=$D$8,Input_Transaksi!AQ267,0)</f>
        <v>0</v>
      </c>
      <c r="H241" s="36">
        <f t="shared" si="5"/>
        <v>0</v>
      </c>
      <c r="I241" s="61"/>
    </row>
    <row r="242" spans="2:9" customFormat="1" ht="15" hidden="1" customHeight="1" x14ac:dyDescent="0.2">
      <c r="B242" s="65"/>
      <c r="C242" s="33" t="str">
        <f>IF(F242+G242&gt;0,Input_Transaksi!C268,"")</f>
        <v/>
      </c>
      <c r="D242" s="34" t="str">
        <f>IF(F242+G242&gt;0,Input_Transaksi!D268,"")</f>
        <v/>
      </c>
      <c r="E242" s="35" t="str">
        <f>IF(F242+G242&gt;0,Input_Transaksi!F268&amp;Input_Transaksi!G268 &amp;" "&amp;Input_Transaksi!H268,"")</f>
        <v/>
      </c>
      <c r="F242" s="36">
        <f>IF(Input_Transaksi!AL268=$D$8,Input_Transaksi!AN268,0)</f>
        <v>0</v>
      </c>
      <c r="G242" s="36">
        <f>IF(Input_Transaksi!AO268=$D$8,Input_Transaksi!AQ268,0)</f>
        <v>0</v>
      </c>
      <c r="H242" s="36">
        <f t="shared" si="5"/>
        <v>0</v>
      </c>
      <c r="I242" s="61"/>
    </row>
    <row r="243" spans="2:9" customFormat="1" ht="15" hidden="1" customHeight="1" x14ac:dyDescent="0.2">
      <c r="B243" s="65"/>
      <c r="C243" s="33" t="str">
        <f>IF(F243+G243&gt;0,Input_Transaksi!C269,"")</f>
        <v/>
      </c>
      <c r="D243" s="34" t="str">
        <f>IF(F243+G243&gt;0,Input_Transaksi!D269,"")</f>
        <v/>
      </c>
      <c r="E243" s="35" t="str">
        <f>IF(F243+G243&gt;0,Input_Transaksi!F269&amp;Input_Transaksi!G269 &amp;" "&amp;Input_Transaksi!H269,"")</f>
        <v/>
      </c>
      <c r="F243" s="36">
        <f>IF(Input_Transaksi!AL269=$D$8,Input_Transaksi!AN269,0)</f>
        <v>0</v>
      </c>
      <c r="G243" s="36">
        <f>IF(Input_Transaksi!AO269=$D$8,Input_Transaksi!AQ269,0)</f>
        <v>0</v>
      </c>
      <c r="H243" s="36">
        <f t="shared" si="5"/>
        <v>0</v>
      </c>
      <c r="I243" s="61"/>
    </row>
    <row r="244" spans="2:9" customFormat="1" ht="15" hidden="1" customHeight="1" x14ac:dyDescent="0.2">
      <c r="B244" s="65"/>
      <c r="C244" s="33" t="str">
        <f>IF(F244+G244&gt;0,Input_Transaksi!C270,"")</f>
        <v/>
      </c>
      <c r="D244" s="34" t="str">
        <f>IF(F244+G244&gt;0,Input_Transaksi!D270,"")</f>
        <v/>
      </c>
      <c r="E244" s="35" t="str">
        <f>IF(F244+G244&gt;0,Input_Transaksi!F270&amp;Input_Transaksi!G270 &amp;" "&amp;Input_Transaksi!H270,"")</f>
        <v/>
      </c>
      <c r="F244" s="36">
        <f>IF(Input_Transaksi!AL270=$D$8,Input_Transaksi!AN270,0)</f>
        <v>0</v>
      </c>
      <c r="G244" s="36">
        <f>IF(Input_Transaksi!AO270=$D$8,Input_Transaksi!AQ270,0)</f>
        <v>0</v>
      </c>
      <c r="H244" s="36">
        <f t="shared" si="5"/>
        <v>0</v>
      </c>
      <c r="I244" s="61"/>
    </row>
    <row r="245" spans="2:9" customFormat="1" ht="15" hidden="1" customHeight="1" x14ac:dyDescent="0.2">
      <c r="B245" s="65"/>
      <c r="C245" s="33" t="str">
        <f>IF(F245+G245&gt;0,Input_Transaksi!C271,"")</f>
        <v/>
      </c>
      <c r="D245" s="34" t="str">
        <f>IF(F245+G245&gt;0,Input_Transaksi!D271,"")</f>
        <v/>
      </c>
      <c r="E245" s="35" t="str">
        <f>IF(F245+G245&gt;0,Input_Transaksi!F271&amp;Input_Transaksi!G271 &amp;" "&amp;Input_Transaksi!H271,"")</f>
        <v/>
      </c>
      <c r="F245" s="36">
        <f>IF(Input_Transaksi!AL271=$D$8,Input_Transaksi!AN271,0)</f>
        <v>0</v>
      </c>
      <c r="G245" s="36">
        <f>IF(Input_Transaksi!AO271=$D$8,Input_Transaksi!AQ271,0)</f>
        <v>0</v>
      </c>
      <c r="H245" s="36">
        <f t="shared" si="5"/>
        <v>0</v>
      </c>
      <c r="I245" s="61"/>
    </row>
    <row r="246" spans="2:9" customFormat="1" ht="15" hidden="1" customHeight="1" x14ac:dyDescent="0.2">
      <c r="B246" s="65"/>
      <c r="C246" s="33" t="str">
        <f>IF(F246+G246&gt;0,Input_Transaksi!C272,"")</f>
        <v/>
      </c>
      <c r="D246" s="34" t="str">
        <f>IF(F246+G246&gt;0,Input_Transaksi!D272,"")</f>
        <v/>
      </c>
      <c r="E246" s="35" t="str">
        <f>IF(F246+G246&gt;0,Input_Transaksi!F272&amp;Input_Transaksi!G272 &amp;" "&amp;Input_Transaksi!H272,"")</f>
        <v/>
      </c>
      <c r="F246" s="36">
        <f>IF(Input_Transaksi!AL272=$D$8,Input_Transaksi!AN272,0)</f>
        <v>0</v>
      </c>
      <c r="G246" s="36">
        <f>IF(Input_Transaksi!AO272=$D$8,Input_Transaksi!AQ272,0)</f>
        <v>0</v>
      </c>
      <c r="H246" s="36">
        <f t="shared" si="5"/>
        <v>0</v>
      </c>
      <c r="I246" s="61"/>
    </row>
    <row r="247" spans="2:9" customFormat="1" ht="15" hidden="1" customHeight="1" x14ac:dyDescent="0.2">
      <c r="B247" s="65"/>
      <c r="C247" s="33" t="str">
        <f>IF(F247+G247&gt;0,Input_Transaksi!C273,"")</f>
        <v/>
      </c>
      <c r="D247" s="34" t="str">
        <f>IF(F247+G247&gt;0,Input_Transaksi!D273,"")</f>
        <v/>
      </c>
      <c r="E247" s="35" t="str">
        <f>IF(F247+G247&gt;0,Input_Transaksi!F273&amp;Input_Transaksi!G273 &amp;" "&amp;Input_Transaksi!H273,"")</f>
        <v/>
      </c>
      <c r="F247" s="36">
        <f>IF(Input_Transaksi!AL273=$D$8,Input_Transaksi!AN273,0)</f>
        <v>0</v>
      </c>
      <c r="G247" s="36">
        <f>IF(Input_Transaksi!AO273=$D$8,Input_Transaksi!AQ273,0)</f>
        <v>0</v>
      </c>
      <c r="H247" s="36">
        <f t="shared" si="5"/>
        <v>0</v>
      </c>
      <c r="I247" s="61"/>
    </row>
    <row r="248" spans="2:9" customFormat="1" ht="15" hidden="1" customHeight="1" x14ac:dyDescent="0.2">
      <c r="B248" s="65"/>
      <c r="C248" s="33" t="str">
        <f>IF(F248+G248&gt;0,Input_Transaksi!C274,"")</f>
        <v/>
      </c>
      <c r="D248" s="34" t="str">
        <f>IF(F248+G248&gt;0,Input_Transaksi!D274,"")</f>
        <v/>
      </c>
      <c r="E248" s="35" t="str">
        <f>IF(F248+G248&gt;0,Input_Transaksi!F275&amp;Input_Transaksi!G274 &amp;" "&amp;Input_Transaksi!H274,"")</f>
        <v/>
      </c>
      <c r="F248" s="36">
        <f>IF(Input_Transaksi!AL274=$D$8,Input_Transaksi!AN274,0)</f>
        <v>0</v>
      </c>
      <c r="G248" s="36">
        <f>IF(Input_Transaksi!AO274=$D$8,Input_Transaksi!AQ274,0)</f>
        <v>0</v>
      </c>
      <c r="H248" s="36">
        <f t="shared" si="5"/>
        <v>0</v>
      </c>
      <c r="I248" s="61"/>
    </row>
    <row r="249" spans="2:9" customFormat="1" ht="15" hidden="1" customHeight="1" x14ac:dyDescent="0.2">
      <c r="B249" s="65"/>
      <c r="C249" s="33" t="str">
        <f>IF(F249+G249&gt;0,Input_Transaksi!C275,"")</f>
        <v/>
      </c>
      <c r="D249" s="34" t="str">
        <f>IF(F249+G249&gt;0,Input_Transaksi!D275,"")</f>
        <v/>
      </c>
      <c r="E249" s="35" t="str">
        <f>IF(F249+G249&gt;0,Input_Transaksi!F276&amp;Input_Transaksi!G275 &amp;" "&amp;Input_Transaksi!H275,"")</f>
        <v/>
      </c>
      <c r="F249" s="36">
        <f>IF(Input_Transaksi!AL275=$D$8,Input_Transaksi!AN275,0)</f>
        <v>0</v>
      </c>
      <c r="G249" s="36">
        <f>IF(Input_Transaksi!AO275=$D$8,Input_Transaksi!AQ275,0)</f>
        <v>0</v>
      </c>
      <c r="H249" s="36">
        <f t="shared" si="5"/>
        <v>0</v>
      </c>
      <c r="I249" s="61"/>
    </row>
    <row r="250" spans="2:9" customFormat="1" ht="15" hidden="1" customHeight="1" x14ac:dyDescent="0.2">
      <c r="B250" s="65"/>
      <c r="C250" s="33" t="str">
        <f>IF(F250+G250&gt;0,Input_Transaksi!C276,"")</f>
        <v/>
      </c>
      <c r="D250" s="34" t="str">
        <f>IF(F250+G250&gt;0,Input_Transaksi!D276,"")</f>
        <v/>
      </c>
      <c r="E250" s="35" t="str">
        <f>IF(F250+G250&gt;0,Input_Transaksi!F277&amp;Input_Transaksi!G276 &amp;" "&amp;Input_Transaksi!H276,"")</f>
        <v/>
      </c>
      <c r="F250" s="36">
        <f>IF(Input_Transaksi!AL276=$D$8,Input_Transaksi!AN276,0)</f>
        <v>0</v>
      </c>
      <c r="G250" s="36">
        <f>IF(Input_Transaksi!AO276=$D$8,Input_Transaksi!AQ276,0)</f>
        <v>0</v>
      </c>
      <c r="H250" s="36">
        <f t="shared" si="5"/>
        <v>0</v>
      </c>
      <c r="I250" s="61"/>
    </row>
    <row r="251" spans="2:9" customFormat="1" ht="15" hidden="1" customHeight="1" x14ac:dyDescent="0.2">
      <c r="B251" s="65"/>
      <c r="C251" s="33" t="str">
        <f>IF(F251+G251&gt;0,Input_Transaksi!C277,"")</f>
        <v/>
      </c>
      <c r="D251" s="34" t="str">
        <f>IF(F251+G251&gt;0,Input_Transaksi!D277,"")</f>
        <v/>
      </c>
      <c r="E251" s="35" t="str">
        <f>IF(F251+G251&gt;0,Input_Transaksi!#REF!&amp;Input_Transaksi!G277 &amp;" "&amp;Input_Transaksi!H277,"")</f>
        <v/>
      </c>
      <c r="F251" s="36">
        <f>IF(Input_Transaksi!AL277=$D$8,Input_Transaksi!AN277,0)</f>
        <v>0</v>
      </c>
      <c r="G251" s="36">
        <f>IF(Input_Transaksi!AO277=$D$8,Input_Transaksi!AQ277,0)</f>
        <v>0</v>
      </c>
      <c r="H251" s="36">
        <f t="shared" si="5"/>
        <v>0</v>
      </c>
      <c r="I251" s="61"/>
    </row>
    <row r="252" spans="2:9" customFormat="1" ht="15" hidden="1" customHeight="1" x14ac:dyDescent="0.2">
      <c r="B252" s="65"/>
      <c r="C252" s="33" t="str">
        <f>IF(F252+G252&gt;0,Input_Transaksi!C278,"")</f>
        <v/>
      </c>
      <c r="D252" s="34" t="str">
        <f>IF(F252+G252&gt;0,Input_Transaksi!D278,"")</f>
        <v/>
      </c>
      <c r="E252" s="35" t="str">
        <f>IF(F252+G252&gt;0,Input_Transaksi!F278&amp;Input_Transaksi!G278 &amp;" "&amp;Input_Transaksi!H278,"")</f>
        <v/>
      </c>
      <c r="F252" s="36">
        <f>IF(Input_Transaksi!AL278=$D$8,Input_Transaksi!AN278,0)</f>
        <v>0</v>
      </c>
      <c r="G252" s="36">
        <f>IF(Input_Transaksi!AO278=$D$8,Input_Transaksi!AQ278,0)</f>
        <v>0</v>
      </c>
      <c r="H252" s="36">
        <f t="shared" si="5"/>
        <v>0</v>
      </c>
      <c r="I252" s="61"/>
    </row>
    <row r="253" spans="2:9" customFormat="1" ht="15" hidden="1" customHeight="1" x14ac:dyDescent="0.2">
      <c r="B253" s="65"/>
      <c r="C253" s="33" t="str">
        <f>IF(F253+G253&gt;0,Input_Transaksi!C279,"")</f>
        <v/>
      </c>
      <c r="D253" s="34" t="str">
        <f>IF(F253+G253&gt;0,Input_Transaksi!D279,"")</f>
        <v/>
      </c>
      <c r="E253" s="35" t="str">
        <f>IF(F253+G253&gt;0,Input_Transaksi!F279&amp;Input_Transaksi!G279 &amp;" "&amp;Input_Transaksi!H279,"")</f>
        <v/>
      </c>
      <c r="F253" s="36">
        <f>IF(Input_Transaksi!AL279=$D$8,Input_Transaksi!AN279,0)</f>
        <v>0</v>
      </c>
      <c r="G253" s="36">
        <f>IF(Input_Transaksi!AO279=$D$8,Input_Transaksi!AQ279,0)</f>
        <v>0</v>
      </c>
      <c r="H253" s="36">
        <f t="shared" si="5"/>
        <v>0</v>
      </c>
      <c r="I253" s="61"/>
    </row>
    <row r="254" spans="2:9" customFormat="1" ht="15" hidden="1" customHeight="1" x14ac:dyDescent="0.2">
      <c r="B254" s="65"/>
      <c r="C254" s="33" t="str">
        <f>IF(F254+G254&gt;0,Input_Transaksi!C280,"")</f>
        <v/>
      </c>
      <c r="D254" s="34" t="str">
        <f>IF(F254+G254&gt;0,Input_Transaksi!D280,"")</f>
        <v/>
      </c>
      <c r="E254" s="35" t="str">
        <f>IF(F254+G254&gt;0,Input_Transaksi!F280&amp;Input_Transaksi!G280 &amp;" "&amp;Input_Transaksi!H280,"")</f>
        <v/>
      </c>
      <c r="F254" s="36">
        <f>IF(Input_Transaksi!AL280=$D$8,Input_Transaksi!AN280,0)</f>
        <v>0</v>
      </c>
      <c r="G254" s="36">
        <f>IF(Input_Transaksi!AO280=$D$8,Input_Transaksi!AQ280,0)</f>
        <v>0</v>
      </c>
      <c r="H254" s="36">
        <f t="shared" si="5"/>
        <v>0</v>
      </c>
      <c r="I254" s="61"/>
    </row>
    <row r="255" spans="2:9" customFormat="1" ht="15" hidden="1" customHeight="1" x14ac:dyDescent="0.2">
      <c r="B255" s="65"/>
      <c r="C255" s="33" t="str">
        <f>IF(F255+G255&gt;0,Input_Transaksi!C281,"")</f>
        <v/>
      </c>
      <c r="D255" s="34" t="str">
        <f>IF(F255+G255&gt;0,Input_Transaksi!D281,"")</f>
        <v/>
      </c>
      <c r="E255" s="35" t="str">
        <f>IF(F255+G255&gt;0,Input_Transaksi!F281&amp;Input_Transaksi!G281 &amp;" "&amp;Input_Transaksi!H281,"")</f>
        <v/>
      </c>
      <c r="F255" s="36">
        <f>IF(Input_Transaksi!AL281=$D$8,Input_Transaksi!AN281,0)</f>
        <v>0</v>
      </c>
      <c r="G255" s="36">
        <f>IF(Input_Transaksi!AO281=$D$8,Input_Transaksi!AQ281,0)</f>
        <v>0</v>
      </c>
      <c r="H255" s="36">
        <f t="shared" si="5"/>
        <v>0</v>
      </c>
      <c r="I255" s="61"/>
    </row>
    <row r="256" spans="2:9" customFormat="1" ht="15" hidden="1" customHeight="1" x14ac:dyDescent="0.2">
      <c r="B256" s="65"/>
      <c r="C256" s="33" t="str">
        <f>IF(F256+G256&gt;0,Input_Transaksi!C282,"")</f>
        <v/>
      </c>
      <c r="D256" s="34" t="str">
        <f>IF(F256+G256&gt;0,Input_Transaksi!D282,"")</f>
        <v/>
      </c>
      <c r="E256" s="35" t="str">
        <f>IF(F256+G256&gt;0,Input_Transaksi!F282&amp;Input_Transaksi!G282 &amp;" "&amp;Input_Transaksi!H282,"")</f>
        <v/>
      </c>
      <c r="F256" s="36">
        <f>IF(Input_Transaksi!AL282=$D$8,Input_Transaksi!AN282,0)</f>
        <v>0</v>
      </c>
      <c r="G256" s="36">
        <f>IF(Input_Transaksi!AO282=$D$8,Input_Transaksi!AQ282,0)</f>
        <v>0</v>
      </c>
      <c r="H256" s="36">
        <f t="shared" si="5"/>
        <v>0</v>
      </c>
      <c r="I256" s="61"/>
    </row>
    <row r="257" spans="2:9" customFormat="1" ht="15" hidden="1" customHeight="1" x14ac:dyDescent="0.2">
      <c r="B257" s="65"/>
      <c r="C257" s="33" t="str">
        <f>IF(F257+G257&gt;0,Input_Transaksi!C283,"")</f>
        <v/>
      </c>
      <c r="D257" s="34" t="str">
        <f>IF(F257+G257&gt;0,Input_Transaksi!D283,"")</f>
        <v/>
      </c>
      <c r="E257" s="35" t="str">
        <f>IF(F257+G257&gt;0,Input_Transaksi!F283&amp;Input_Transaksi!G283 &amp;" "&amp;Input_Transaksi!H283,"")</f>
        <v/>
      </c>
      <c r="F257" s="36">
        <f>IF(Input_Transaksi!AL283=$D$8,Input_Transaksi!AN283,0)</f>
        <v>0</v>
      </c>
      <c r="G257" s="36">
        <f>IF(Input_Transaksi!AO283=$D$8,Input_Transaksi!AQ283,0)</f>
        <v>0</v>
      </c>
      <c r="H257" s="36">
        <f t="shared" si="5"/>
        <v>0</v>
      </c>
      <c r="I257" s="61"/>
    </row>
    <row r="258" spans="2:9" customFormat="1" ht="15" hidden="1" customHeight="1" x14ac:dyDescent="0.2">
      <c r="B258" s="65"/>
      <c r="C258" s="33" t="str">
        <f>IF(F258+G258&gt;0,Input_Transaksi!C284,"")</f>
        <v/>
      </c>
      <c r="D258" s="34" t="str">
        <f>IF(F258+G258&gt;0,Input_Transaksi!D284,"")</f>
        <v/>
      </c>
      <c r="E258" s="35" t="str">
        <f>IF(F258+G258&gt;0,Input_Transaksi!F284&amp;Input_Transaksi!G284 &amp;" "&amp;Input_Transaksi!H284,"")</f>
        <v/>
      </c>
      <c r="F258" s="36">
        <f>IF(Input_Transaksi!AL284=$D$8,Input_Transaksi!AN284,0)</f>
        <v>0</v>
      </c>
      <c r="G258" s="36">
        <f>IF(Input_Transaksi!AO284=$D$8,Input_Transaksi!AQ284,0)</f>
        <v>0</v>
      </c>
      <c r="H258" s="36">
        <f t="shared" si="5"/>
        <v>0</v>
      </c>
      <c r="I258" s="61"/>
    </row>
    <row r="259" spans="2:9" customFormat="1" ht="15" hidden="1" customHeight="1" x14ac:dyDescent="0.2">
      <c r="B259" s="65"/>
      <c r="C259" s="33" t="str">
        <f>IF(F259+G259&gt;0,Input_Transaksi!C285,"")</f>
        <v/>
      </c>
      <c r="D259" s="34" t="str">
        <f>IF(F259+G259&gt;0,Input_Transaksi!D285,"")</f>
        <v/>
      </c>
      <c r="E259" s="35" t="str">
        <f>IF(F259+G259&gt;0,Input_Transaksi!F285&amp;Input_Transaksi!G285 &amp;" "&amp;Input_Transaksi!H285,"")</f>
        <v/>
      </c>
      <c r="F259" s="36">
        <f>IF(Input_Transaksi!AL285=$D$8,Input_Transaksi!AN285,0)</f>
        <v>0</v>
      </c>
      <c r="G259" s="36">
        <f>IF(Input_Transaksi!AO285=$D$8,Input_Transaksi!AQ285,0)</f>
        <v>0</v>
      </c>
      <c r="H259" s="36">
        <f t="shared" si="5"/>
        <v>0</v>
      </c>
      <c r="I259" s="61"/>
    </row>
    <row r="260" spans="2:9" customFormat="1" ht="15" hidden="1" customHeight="1" x14ac:dyDescent="0.2">
      <c r="B260" s="65"/>
      <c r="C260" s="33" t="str">
        <f>IF(F260+G260&gt;0,Input_Transaksi!C286,"")</f>
        <v/>
      </c>
      <c r="D260" s="34" t="str">
        <f>IF(F260+G260&gt;0,Input_Transaksi!D286,"")</f>
        <v/>
      </c>
      <c r="E260" s="35" t="str">
        <f>IF(F260+G260&gt;0,Input_Transaksi!F286&amp;Input_Transaksi!G286 &amp;" "&amp;Input_Transaksi!H286,"")</f>
        <v/>
      </c>
      <c r="F260" s="36">
        <f>IF(Input_Transaksi!AL286=$D$8,Input_Transaksi!AN286,0)</f>
        <v>0</v>
      </c>
      <c r="G260" s="36">
        <f>IF(Input_Transaksi!AO286=$D$8,Input_Transaksi!AQ286,0)</f>
        <v>0</v>
      </c>
      <c r="H260" s="36">
        <f t="shared" si="5"/>
        <v>0</v>
      </c>
      <c r="I260" s="61"/>
    </row>
    <row r="261" spans="2:9" customFormat="1" ht="15" hidden="1" customHeight="1" x14ac:dyDescent="0.2">
      <c r="B261" s="65"/>
      <c r="C261" s="33" t="str">
        <f>IF(F261+G261&gt;0,Input_Transaksi!C287,"")</f>
        <v/>
      </c>
      <c r="D261" s="34" t="str">
        <f>IF(F261+G261&gt;0,Input_Transaksi!D287,"")</f>
        <v/>
      </c>
      <c r="E261" s="35" t="str">
        <f>IF(F261+G261&gt;0,Input_Transaksi!F287&amp;Input_Transaksi!G287 &amp;" "&amp;Input_Transaksi!H287,"")</f>
        <v/>
      </c>
      <c r="F261" s="36">
        <f>IF(Input_Transaksi!AL287=$D$8,Input_Transaksi!AN287,0)</f>
        <v>0</v>
      </c>
      <c r="G261" s="36">
        <f>IF(Input_Transaksi!AO287=$D$8,Input_Transaksi!AQ287,0)</f>
        <v>0</v>
      </c>
      <c r="H261" s="36">
        <f t="shared" si="5"/>
        <v>0</v>
      </c>
      <c r="I261" s="61"/>
    </row>
    <row r="262" spans="2:9" customFormat="1" ht="15" hidden="1" customHeight="1" x14ac:dyDescent="0.2">
      <c r="B262" s="65"/>
      <c r="C262" s="33" t="str">
        <f>IF(F262+G262&gt;0,Input_Transaksi!C288,"")</f>
        <v/>
      </c>
      <c r="D262" s="34" t="str">
        <f>IF(F262+G262&gt;0,Input_Transaksi!D288,"")</f>
        <v/>
      </c>
      <c r="E262" s="35" t="str">
        <f>IF(F262+G262&gt;0,Input_Transaksi!F288&amp;Input_Transaksi!G288 &amp;" "&amp;Input_Transaksi!H288,"")</f>
        <v/>
      </c>
      <c r="F262" s="36">
        <f>IF(Input_Transaksi!AL288=$D$8,Input_Transaksi!AN288,0)</f>
        <v>0</v>
      </c>
      <c r="G262" s="36">
        <f>IF(Input_Transaksi!AO288=$D$8,Input_Transaksi!AQ288,0)</f>
        <v>0</v>
      </c>
      <c r="H262" s="36">
        <f t="shared" si="5"/>
        <v>0</v>
      </c>
      <c r="I262" s="61"/>
    </row>
    <row r="263" spans="2:9" customFormat="1" ht="15" hidden="1" customHeight="1" x14ac:dyDescent="0.2">
      <c r="B263" s="65"/>
      <c r="C263" s="33" t="str">
        <f>IF(F263+G263&gt;0,Input_Transaksi!C289,"")</f>
        <v/>
      </c>
      <c r="D263" s="34" t="str">
        <f>IF(F263+G263&gt;0,Input_Transaksi!D289,"")</f>
        <v/>
      </c>
      <c r="E263" s="35" t="str">
        <f>IF(F263+G263&gt;0,Input_Transaksi!F289&amp;Input_Transaksi!G289 &amp;" "&amp;Input_Transaksi!H289,"")</f>
        <v/>
      </c>
      <c r="F263" s="36">
        <f>IF(Input_Transaksi!AL289=$D$8,Input_Transaksi!AN289,0)</f>
        <v>0</v>
      </c>
      <c r="G263" s="36">
        <f>IF(Input_Transaksi!AO289=$D$8,Input_Transaksi!AQ289,0)</f>
        <v>0</v>
      </c>
      <c r="H263" s="36">
        <f t="shared" si="5"/>
        <v>0</v>
      </c>
      <c r="I263" s="61"/>
    </row>
    <row r="264" spans="2:9" customFormat="1" ht="15" hidden="1" customHeight="1" x14ac:dyDescent="0.2">
      <c r="B264" s="65"/>
      <c r="C264" s="33" t="str">
        <f>IF(F264+G264&gt;0,Input_Transaksi!C290,"")</f>
        <v/>
      </c>
      <c r="D264" s="34" t="str">
        <f>IF(F264+G264&gt;0,Input_Transaksi!D290,"")</f>
        <v/>
      </c>
      <c r="E264" s="35" t="str">
        <f>IF(F264+G264&gt;0,Input_Transaksi!F290&amp;Input_Transaksi!G290 &amp;" "&amp;Input_Transaksi!H290,"")</f>
        <v/>
      </c>
      <c r="F264" s="36">
        <f>IF(Input_Transaksi!AL290=$D$8,Input_Transaksi!AN290,0)</f>
        <v>0</v>
      </c>
      <c r="G264" s="36">
        <f>IF(Input_Transaksi!AO290=$D$8,Input_Transaksi!AQ290,0)</f>
        <v>0</v>
      </c>
      <c r="H264" s="36">
        <f t="shared" si="5"/>
        <v>0</v>
      </c>
      <c r="I264" s="61"/>
    </row>
    <row r="265" spans="2:9" customFormat="1" ht="15" hidden="1" customHeight="1" x14ac:dyDescent="0.2">
      <c r="B265" s="65"/>
      <c r="C265" s="33" t="str">
        <f>IF(F265+G265&gt;0,Input_Transaksi!C291,"")</f>
        <v/>
      </c>
      <c r="D265" s="34" t="str">
        <f>IF(F265+G265&gt;0,Input_Transaksi!D291,"")</f>
        <v/>
      </c>
      <c r="E265" s="35" t="str">
        <f>IF(F265+G265&gt;0,Input_Transaksi!F291&amp;Input_Transaksi!G291 &amp;" "&amp;Input_Transaksi!H291,"")</f>
        <v/>
      </c>
      <c r="F265" s="36">
        <f>IF(Input_Transaksi!AL291=$D$8,Input_Transaksi!AN291,0)</f>
        <v>0</v>
      </c>
      <c r="G265" s="36">
        <f>IF(Input_Transaksi!AO291=$D$8,Input_Transaksi!AQ291,0)</f>
        <v>0</v>
      </c>
      <c r="H265" s="36">
        <f t="shared" si="5"/>
        <v>0</v>
      </c>
      <c r="I265" s="61"/>
    </row>
    <row r="266" spans="2:9" customFormat="1" ht="15" hidden="1" customHeight="1" x14ac:dyDescent="0.2">
      <c r="B266" s="65"/>
      <c r="C266" s="33" t="str">
        <f>IF(F266+G266&gt;0,Input_Transaksi!C292,"")</f>
        <v/>
      </c>
      <c r="D266" s="34" t="str">
        <f>IF(F266+G266&gt;0,Input_Transaksi!D292,"")</f>
        <v/>
      </c>
      <c r="E266" s="35" t="str">
        <f>IF(F266+G266&gt;0,Input_Transaksi!F292&amp;Input_Transaksi!G292 &amp;" "&amp;Input_Transaksi!H292,"")</f>
        <v/>
      </c>
      <c r="F266" s="36">
        <f>IF(Input_Transaksi!AL292=$D$8,Input_Transaksi!AN292,0)</f>
        <v>0</v>
      </c>
      <c r="G266" s="36">
        <f>IF(Input_Transaksi!AO292=$D$8,Input_Transaksi!AQ292,0)</f>
        <v>0</v>
      </c>
      <c r="H266" s="36">
        <f t="shared" si="5"/>
        <v>0</v>
      </c>
      <c r="I266" s="61"/>
    </row>
    <row r="267" spans="2:9" customFormat="1" ht="15" hidden="1" customHeight="1" x14ac:dyDescent="0.2">
      <c r="B267" s="65"/>
      <c r="C267" s="33" t="str">
        <f>IF(F267+G267&gt;0,Input_Transaksi!C293,"")</f>
        <v/>
      </c>
      <c r="D267" s="34" t="str">
        <f>IF(F267+G267&gt;0,Input_Transaksi!D293,"")</f>
        <v/>
      </c>
      <c r="E267" s="35" t="str">
        <f>IF(F267+G267&gt;0,Input_Transaksi!F293&amp;Input_Transaksi!G293 &amp;" "&amp;Input_Transaksi!H293,"")</f>
        <v/>
      </c>
      <c r="F267" s="36">
        <f>IF(Input_Transaksi!AL293=$D$8,Input_Transaksi!AN293,0)</f>
        <v>0</v>
      </c>
      <c r="G267" s="36">
        <f>IF(Input_Transaksi!AO293=$D$8,Input_Transaksi!AQ293,0)</f>
        <v>0</v>
      </c>
      <c r="H267" s="36">
        <f t="shared" si="5"/>
        <v>0</v>
      </c>
      <c r="I267" s="61"/>
    </row>
    <row r="268" spans="2:9" customFormat="1" ht="15" hidden="1" customHeight="1" x14ac:dyDescent="0.2">
      <c r="B268" s="65"/>
      <c r="C268" s="33" t="str">
        <f>IF(F268+G268&gt;0,Input_Transaksi!C294,"")</f>
        <v/>
      </c>
      <c r="D268" s="34" t="str">
        <f>IF(F268+G268&gt;0,Input_Transaksi!D294,"")</f>
        <v/>
      </c>
      <c r="E268" s="35" t="str">
        <f>IF(F268+G268&gt;0,Input_Transaksi!F294&amp;Input_Transaksi!G294 &amp;" "&amp;Input_Transaksi!H294,"")</f>
        <v/>
      </c>
      <c r="F268" s="36">
        <f>IF(Input_Transaksi!AL294=$D$8,Input_Transaksi!AN294,0)</f>
        <v>0</v>
      </c>
      <c r="G268" s="36">
        <f>IF(Input_Transaksi!AO294=$D$8,Input_Transaksi!AQ294,0)</f>
        <v>0</v>
      </c>
      <c r="H268" s="36">
        <f t="shared" si="5"/>
        <v>0</v>
      </c>
      <c r="I268" s="61"/>
    </row>
    <row r="269" spans="2:9" customFormat="1" ht="15" hidden="1" customHeight="1" x14ac:dyDescent="0.2">
      <c r="B269" s="65"/>
      <c r="C269" s="33" t="str">
        <f>IF(F269+G269&gt;0,Input_Transaksi!C295,"")</f>
        <v/>
      </c>
      <c r="D269" s="34" t="str">
        <f>IF(F269+G269&gt;0,Input_Transaksi!D295,"")</f>
        <v/>
      </c>
      <c r="E269" s="35" t="str">
        <f>IF(F269+G269&gt;0,Input_Transaksi!F295&amp;Input_Transaksi!G295 &amp;" "&amp;Input_Transaksi!H295,"")</f>
        <v/>
      </c>
      <c r="F269" s="36">
        <f>IF(Input_Transaksi!AL295=$D$8,Input_Transaksi!AN295,0)</f>
        <v>0</v>
      </c>
      <c r="G269" s="36">
        <f>IF(Input_Transaksi!AO295=$D$8,Input_Transaksi!AQ295,0)</f>
        <v>0</v>
      </c>
      <c r="H269" s="36">
        <f t="shared" si="5"/>
        <v>0</v>
      </c>
      <c r="I269" s="61"/>
    </row>
    <row r="270" spans="2:9" customFormat="1" ht="15" hidden="1" customHeight="1" x14ac:dyDescent="0.2">
      <c r="B270" s="65"/>
      <c r="C270" s="33" t="str">
        <f>IF(F270+G270&gt;0,Input_Transaksi!C296,"")</f>
        <v/>
      </c>
      <c r="D270" s="34" t="str">
        <f>IF(F270+G270&gt;0,Input_Transaksi!D296,"")</f>
        <v/>
      </c>
      <c r="E270" s="35" t="str">
        <f>IF(F270+G270&gt;0,Input_Transaksi!F296&amp;Input_Transaksi!G296 &amp;" "&amp;Input_Transaksi!H296,"")</f>
        <v/>
      </c>
      <c r="F270" s="36">
        <f>IF(Input_Transaksi!AL296=$D$8,Input_Transaksi!AN296,0)</f>
        <v>0</v>
      </c>
      <c r="G270" s="36">
        <f>IF(Input_Transaksi!AO296=$D$8,Input_Transaksi!AQ296,0)</f>
        <v>0</v>
      </c>
      <c r="H270" s="36">
        <f t="shared" si="5"/>
        <v>0</v>
      </c>
      <c r="I270" s="61"/>
    </row>
    <row r="271" spans="2:9" customFormat="1" ht="15" hidden="1" customHeight="1" x14ac:dyDescent="0.2">
      <c r="B271" s="65"/>
      <c r="C271" s="33" t="str">
        <f>IF(F271+G271&gt;0,Input_Transaksi!C297,"")</f>
        <v/>
      </c>
      <c r="D271" s="34" t="str">
        <f>IF(F271+G271&gt;0,Input_Transaksi!D297,"")</f>
        <v/>
      </c>
      <c r="E271" s="35" t="str">
        <f>IF(F271+G271&gt;0,Input_Transaksi!F297&amp;Input_Transaksi!G297 &amp;" "&amp;Input_Transaksi!H297,"")</f>
        <v/>
      </c>
      <c r="F271" s="36">
        <f>IF(Input_Transaksi!AL297=$D$8,Input_Transaksi!AN297,0)</f>
        <v>0</v>
      </c>
      <c r="G271" s="36">
        <f>IF(Input_Transaksi!AO297=$D$8,Input_Transaksi!AQ297,0)</f>
        <v>0</v>
      </c>
      <c r="H271" s="36">
        <f t="shared" si="5"/>
        <v>0</v>
      </c>
      <c r="I271" s="61"/>
    </row>
    <row r="272" spans="2:9" customFormat="1" ht="15" hidden="1" customHeight="1" x14ac:dyDescent="0.2">
      <c r="B272" s="65"/>
      <c r="C272" s="33" t="str">
        <f>IF(F272+G272&gt;0,Input_Transaksi!C298,"")</f>
        <v/>
      </c>
      <c r="D272" s="34" t="str">
        <f>IF(F272+G272&gt;0,Input_Transaksi!D298,"")</f>
        <v/>
      </c>
      <c r="E272" s="35" t="str">
        <f>IF(F272+G272&gt;0,Input_Transaksi!F298&amp;Input_Transaksi!G298 &amp;" "&amp;Input_Transaksi!H298,"")</f>
        <v/>
      </c>
      <c r="F272" s="36">
        <f>IF(Input_Transaksi!AL298=$D$8,Input_Transaksi!AN298,0)</f>
        <v>0</v>
      </c>
      <c r="G272" s="36">
        <f>IF(Input_Transaksi!AO298=$D$8,Input_Transaksi!AQ298,0)</f>
        <v>0</v>
      </c>
      <c r="H272" s="36">
        <f t="shared" si="5"/>
        <v>0</v>
      </c>
      <c r="I272" s="61"/>
    </row>
    <row r="273" spans="2:9" customFormat="1" ht="15" hidden="1" customHeight="1" x14ac:dyDescent="0.2">
      <c r="B273" s="65"/>
      <c r="C273" s="33" t="str">
        <f>IF(F273+G273&gt;0,Input_Transaksi!C299,"")</f>
        <v/>
      </c>
      <c r="D273" s="34" t="str">
        <f>IF(F273+G273&gt;0,Input_Transaksi!D299,"")</f>
        <v/>
      </c>
      <c r="E273" s="35" t="str">
        <f>IF(F273+G273&gt;0,Input_Transaksi!F299&amp;Input_Transaksi!G299 &amp;" "&amp;Input_Transaksi!H299,"")</f>
        <v/>
      </c>
      <c r="F273" s="36">
        <f>IF(Input_Transaksi!AL299=$D$8,Input_Transaksi!AN299,0)</f>
        <v>0</v>
      </c>
      <c r="G273" s="36">
        <f>IF(Input_Transaksi!AO299=$D$8,Input_Transaksi!AQ299,0)</f>
        <v>0</v>
      </c>
      <c r="H273" s="36">
        <f t="shared" ref="H273:H336" si="6">H272+F273-G273</f>
        <v>0</v>
      </c>
      <c r="I273" s="61"/>
    </row>
    <row r="274" spans="2:9" customFormat="1" ht="15" hidden="1" customHeight="1" x14ac:dyDescent="0.2">
      <c r="B274" s="65"/>
      <c r="C274" s="33" t="str">
        <f>IF(F274+G274&gt;0,Input_Transaksi!C300,"")</f>
        <v/>
      </c>
      <c r="D274" s="34" t="str">
        <f>IF(F274+G274&gt;0,Input_Transaksi!D300,"")</f>
        <v/>
      </c>
      <c r="E274" s="35" t="str">
        <f>IF(F274+G274&gt;0,Input_Transaksi!F300&amp;Input_Transaksi!G300 &amp;" "&amp;Input_Transaksi!H300,"")</f>
        <v/>
      </c>
      <c r="F274" s="36">
        <f>IF(Input_Transaksi!AL300=$D$8,Input_Transaksi!AN300,0)</f>
        <v>0</v>
      </c>
      <c r="G274" s="36">
        <f>IF(Input_Transaksi!AO300=$D$8,Input_Transaksi!AQ300,0)</f>
        <v>0</v>
      </c>
      <c r="H274" s="36">
        <f t="shared" si="6"/>
        <v>0</v>
      </c>
      <c r="I274" s="61"/>
    </row>
    <row r="275" spans="2:9" customFormat="1" ht="15" hidden="1" customHeight="1" x14ac:dyDescent="0.2">
      <c r="B275" s="65"/>
      <c r="C275" s="33" t="str">
        <f>IF(F275+G275&gt;0,Input_Transaksi!C301,"")</f>
        <v/>
      </c>
      <c r="D275" s="34" t="str">
        <f>IF(F275+G275&gt;0,Input_Transaksi!D301,"")</f>
        <v/>
      </c>
      <c r="E275" s="35" t="str">
        <f>IF(F275+G275&gt;0,Input_Transaksi!F301&amp;Input_Transaksi!G301 &amp;" "&amp;Input_Transaksi!H301,"")</f>
        <v/>
      </c>
      <c r="F275" s="36">
        <f>IF(Input_Transaksi!AL301=$D$8,Input_Transaksi!AN301,0)</f>
        <v>0</v>
      </c>
      <c r="G275" s="36">
        <f>IF(Input_Transaksi!AO301=$D$8,Input_Transaksi!AQ301,0)</f>
        <v>0</v>
      </c>
      <c r="H275" s="36">
        <f t="shared" si="6"/>
        <v>0</v>
      </c>
      <c r="I275" s="61"/>
    </row>
    <row r="276" spans="2:9" customFormat="1" ht="15" hidden="1" customHeight="1" x14ac:dyDescent="0.2">
      <c r="B276" s="65"/>
      <c r="C276" s="33" t="str">
        <f>IF(F276+G276&gt;0,Input_Transaksi!C302,"")</f>
        <v/>
      </c>
      <c r="D276" s="34" t="str">
        <f>IF(F276+G276&gt;0,Input_Transaksi!D302,"")</f>
        <v/>
      </c>
      <c r="E276" s="35" t="str">
        <f>IF(F276+G276&gt;0,Input_Transaksi!F302&amp;Input_Transaksi!G302 &amp;" "&amp;Input_Transaksi!H302,"")</f>
        <v/>
      </c>
      <c r="F276" s="36">
        <f>IF(Input_Transaksi!AL302=$D$8,Input_Transaksi!AN302,0)</f>
        <v>0</v>
      </c>
      <c r="G276" s="36">
        <f>IF(Input_Transaksi!AO302=$D$8,Input_Transaksi!AQ302,0)</f>
        <v>0</v>
      </c>
      <c r="H276" s="36">
        <f t="shared" si="6"/>
        <v>0</v>
      </c>
      <c r="I276" s="61"/>
    </row>
    <row r="277" spans="2:9" customFormat="1" ht="15" hidden="1" customHeight="1" x14ac:dyDescent="0.2">
      <c r="B277" s="65"/>
      <c r="C277" s="33" t="str">
        <f>IF(F277+G277&gt;0,Input_Transaksi!C303,"")</f>
        <v/>
      </c>
      <c r="D277" s="34" t="str">
        <f>IF(F277+G277&gt;0,Input_Transaksi!D303,"")</f>
        <v/>
      </c>
      <c r="E277" s="35" t="str">
        <f>IF(F277+G277&gt;0,Input_Transaksi!F303&amp;Input_Transaksi!G303 &amp;" "&amp;Input_Transaksi!H303,"")</f>
        <v/>
      </c>
      <c r="F277" s="36">
        <f>IF(Input_Transaksi!AL303=$D$8,Input_Transaksi!AN303,0)</f>
        <v>0</v>
      </c>
      <c r="G277" s="36">
        <f>IF(Input_Transaksi!AO303=$D$8,Input_Transaksi!AQ303,0)</f>
        <v>0</v>
      </c>
      <c r="H277" s="36">
        <f t="shared" si="6"/>
        <v>0</v>
      </c>
      <c r="I277" s="61"/>
    </row>
    <row r="278" spans="2:9" customFormat="1" ht="15" hidden="1" customHeight="1" x14ac:dyDescent="0.2">
      <c r="B278" s="65"/>
      <c r="C278" s="33" t="str">
        <f>IF(F278+G278&gt;0,Input_Transaksi!C304,"")</f>
        <v/>
      </c>
      <c r="D278" s="34" t="str">
        <f>IF(F278+G278&gt;0,Input_Transaksi!D304,"")</f>
        <v/>
      </c>
      <c r="E278" s="35" t="str">
        <f>IF(F278+G278&gt;0,Input_Transaksi!F304&amp;Input_Transaksi!G304 &amp;" "&amp;Input_Transaksi!H304,"")</f>
        <v/>
      </c>
      <c r="F278" s="36">
        <f>IF(Input_Transaksi!AL304=$D$8,Input_Transaksi!AN304,0)</f>
        <v>0</v>
      </c>
      <c r="G278" s="36">
        <f>IF(Input_Transaksi!AO304=$D$8,Input_Transaksi!AQ304,0)</f>
        <v>0</v>
      </c>
      <c r="H278" s="36">
        <f t="shared" si="6"/>
        <v>0</v>
      </c>
      <c r="I278" s="61"/>
    </row>
    <row r="279" spans="2:9" customFormat="1" ht="15" hidden="1" customHeight="1" x14ac:dyDescent="0.2">
      <c r="B279" s="65"/>
      <c r="C279" s="33" t="str">
        <f>IF(F279+G279&gt;0,Input_Transaksi!C305,"")</f>
        <v/>
      </c>
      <c r="D279" s="34" t="str">
        <f>IF(F279+G279&gt;0,Input_Transaksi!D305,"")</f>
        <v/>
      </c>
      <c r="E279" s="35" t="str">
        <f>IF(F279+G279&gt;0,Input_Transaksi!F305&amp;Input_Transaksi!G305 &amp;" "&amp;Input_Transaksi!H305,"")</f>
        <v/>
      </c>
      <c r="F279" s="36">
        <f>IF(Input_Transaksi!AL305=$D$8,Input_Transaksi!AN305,0)</f>
        <v>0</v>
      </c>
      <c r="G279" s="36">
        <f>IF(Input_Transaksi!AO305=$D$8,Input_Transaksi!AQ305,0)</f>
        <v>0</v>
      </c>
      <c r="H279" s="36">
        <f t="shared" si="6"/>
        <v>0</v>
      </c>
      <c r="I279" s="61"/>
    </row>
    <row r="280" spans="2:9" customFormat="1" ht="15" hidden="1" customHeight="1" x14ac:dyDescent="0.2">
      <c r="B280" s="65"/>
      <c r="C280" s="33" t="str">
        <f>IF(F280+G280&gt;0,Input_Transaksi!C306,"")</f>
        <v/>
      </c>
      <c r="D280" s="34" t="str">
        <f>IF(F280+G280&gt;0,Input_Transaksi!D306,"")</f>
        <v/>
      </c>
      <c r="E280" s="35" t="str">
        <f>IF(F280+G280&gt;0,Input_Transaksi!F306&amp;Input_Transaksi!G306 &amp;" "&amp;Input_Transaksi!H306,"")</f>
        <v/>
      </c>
      <c r="F280" s="36">
        <f>IF(Input_Transaksi!AL306=$D$8,Input_Transaksi!AN306,0)</f>
        <v>0</v>
      </c>
      <c r="G280" s="36">
        <f>IF(Input_Transaksi!AO306=$D$8,Input_Transaksi!AQ306,0)</f>
        <v>0</v>
      </c>
      <c r="H280" s="36">
        <f t="shared" si="6"/>
        <v>0</v>
      </c>
      <c r="I280" s="61"/>
    </row>
    <row r="281" spans="2:9" customFormat="1" ht="15" hidden="1" customHeight="1" x14ac:dyDescent="0.2">
      <c r="B281" s="65"/>
      <c r="C281" s="33" t="str">
        <f>IF(F281+G281&gt;0,Input_Transaksi!C307,"")</f>
        <v/>
      </c>
      <c r="D281" s="34" t="str">
        <f>IF(F281+G281&gt;0,Input_Transaksi!D307,"")</f>
        <v/>
      </c>
      <c r="E281" s="35" t="str">
        <f>IF(F281+G281&gt;0,Input_Transaksi!F307&amp;Input_Transaksi!G307 &amp;" "&amp;Input_Transaksi!H307,"")</f>
        <v/>
      </c>
      <c r="F281" s="36">
        <f>IF(Input_Transaksi!AL307=$D$8,Input_Transaksi!AN307,0)</f>
        <v>0</v>
      </c>
      <c r="G281" s="36">
        <f>IF(Input_Transaksi!AO307=$D$8,Input_Transaksi!AQ307,0)</f>
        <v>0</v>
      </c>
      <c r="H281" s="36">
        <f t="shared" si="6"/>
        <v>0</v>
      </c>
      <c r="I281" s="61"/>
    </row>
    <row r="282" spans="2:9" customFormat="1" ht="15" hidden="1" customHeight="1" x14ac:dyDescent="0.2">
      <c r="B282" s="65"/>
      <c r="C282" s="33" t="str">
        <f>IF(F282+G282&gt;0,Input_Transaksi!C308,"")</f>
        <v/>
      </c>
      <c r="D282" s="34" t="str">
        <f>IF(F282+G282&gt;0,Input_Transaksi!D308,"")</f>
        <v/>
      </c>
      <c r="E282" s="35" t="str">
        <f>IF(F282+G282&gt;0,Input_Transaksi!F308&amp;Input_Transaksi!G308 &amp;" "&amp;Input_Transaksi!H308,"")</f>
        <v/>
      </c>
      <c r="F282" s="36">
        <f>IF(Input_Transaksi!AL308=$D$8,Input_Transaksi!AN308,0)</f>
        <v>0</v>
      </c>
      <c r="G282" s="36">
        <f>IF(Input_Transaksi!AO308=$D$8,Input_Transaksi!AQ308,0)</f>
        <v>0</v>
      </c>
      <c r="H282" s="36">
        <f t="shared" si="6"/>
        <v>0</v>
      </c>
      <c r="I282" s="61"/>
    </row>
    <row r="283" spans="2:9" customFormat="1" ht="15" hidden="1" customHeight="1" x14ac:dyDescent="0.2">
      <c r="B283" s="65"/>
      <c r="C283" s="33" t="str">
        <f>IF(F283+G283&gt;0,Input_Transaksi!C309,"")</f>
        <v/>
      </c>
      <c r="D283" s="34" t="str">
        <f>IF(F283+G283&gt;0,Input_Transaksi!D309,"")</f>
        <v/>
      </c>
      <c r="E283" s="35" t="str">
        <f>IF(F283+G283&gt;0,Input_Transaksi!F309&amp;Input_Transaksi!G309 &amp;" "&amp;Input_Transaksi!H309,"")</f>
        <v/>
      </c>
      <c r="F283" s="36">
        <f>IF(Input_Transaksi!AL309=$D$8,Input_Transaksi!AN309,0)</f>
        <v>0</v>
      </c>
      <c r="G283" s="36">
        <f>IF(Input_Transaksi!AO309=$D$8,Input_Transaksi!AQ309,0)</f>
        <v>0</v>
      </c>
      <c r="H283" s="36">
        <f t="shared" si="6"/>
        <v>0</v>
      </c>
      <c r="I283" s="61"/>
    </row>
    <row r="284" spans="2:9" customFormat="1" ht="15" hidden="1" customHeight="1" x14ac:dyDescent="0.2">
      <c r="B284" s="65"/>
      <c r="C284" s="33" t="str">
        <f>IF(F284+G284&gt;0,Input_Transaksi!C310,"")</f>
        <v/>
      </c>
      <c r="D284" s="34" t="str">
        <f>IF(F284+G284&gt;0,Input_Transaksi!D310,"")</f>
        <v/>
      </c>
      <c r="E284" s="35" t="str">
        <f>IF(F284+G284&gt;0,Input_Transaksi!F310&amp;Input_Transaksi!G310 &amp;" "&amp;Input_Transaksi!H310,"")</f>
        <v/>
      </c>
      <c r="F284" s="36">
        <f>IF(Input_Transaksi!AL310=$D$8,Input_Transaksi!AN310,0)</f>
        <v>0</v>
      </c>
      <c r="G284" s="36">
        <f>IF(Input_Transaksi!AO310=$D$8,Input_Transaksi!AQ310,0)</f>
        <v>0</v>
      </c>
      <c r="H284" s="36">
        <f t="shared" si="6"/>
        <v>0</v>
      </c>
      <c r="I284" s="61"/>
    </row>
    <row r="285" spans="2:9" customFormat="1" ht="15" hidden="1" customHeight="1" x14ac:dyDescent="0.2">
      <c r="B285" s="65"/>
      <c r="C285" s="33" t="str">
        <f>IF(F285+G285&gt;0,Input_Transaksi!C311,"")</f>
        <v/>
      </c>
      <c r="D285" s="34" t="str">
        <f>IF(F285+G285&gt;0,Input_Transaksi!D311,"")</f>
        <v/>
      </c>
      <c r="E285" s="35" t="str">
        <f>IF(F285+G285&gt;0,Input_Transaksi!F311&amp;Input_Transaksi!G311 &amp;" "&amp;Input_Transaksi!H311,"")</f>
        <v/>
      </c>
      <c r="F285" s="36">
        <f>IF(Input_Transaksi!AL311=$D$8,Input_Transaksi!AN311,0)</f>
        <v>0</v>
      </c>
      <c r="G285" s="36">
        <f>IF(Input_Transaksi!AO311=$D$8,Input_Transaksi!AQ311,0)</f>
        <v>0</v>
      </c>
      <c r="H285" s="36">
        <f t="shared" si="6"/>
        <v>0</v>
      </c>
      <c r="I285" s="61"/>
    </row>
    <row r="286" spans="2:9" customFormat="1" ht="15" hidden="1" customHeight="1" x14ac:dyDescent="0.2">
      <c r="B286" s="65"/>
      <c r="C286" s="33" t="str">
        <f>IF(F286+G286&gt;0,Input_Transaksi!C312,"")</f>
        <v/>
      </c>
      <c r="D286" s="34" t="str">
        <f>IF(F286+G286&gt;0,Input_Transaksi!D312,"")</f>
        <v/>
      </c>
      <c r="E286" s="35" t="str">
        <f>IF(F286+G286&gt;0,Input_Transaksi!F312&amp;Input_Transaksi!G312 &amp;" "&amp;Input_Transaksi!H312,"")</f>
        <v/>
      </c>
      <c r="F286" s="36">
        <f>IF(Input_Transaksi!AL312=$D$8,Input_Transaksi!AN312,0)</f>
        <v>0</v>
      </c>
      <c r="G286" s="36">
        <f>IF(Input_Transaksi!AO312=$D$8,Input_Transaksi!AQ312,0)</f>
        <v>0</v>
      </c>
      <c r="H286" s="36">
        <f t="shared" si="6"/>
        <v>0</v>
      </c>
      <c r="I286" s="61"/>
    </row>
    <row r="287" spans="2:9" customFormat="1" ht="15" hidden="1" customHeight="1" x14ac:dyDescent="0.2">
      <c r="B287" s="65"/>
      <c r="C287" s="33" t="str">
        <f>IF(F287+G287&gt;0,Input_Transaksi!C313,"")</f>
        <v/>
      </c>
      <c r="D287" s="34" t="str">
        <f>IF(F287+G287&gt;0,Input_Transaksi!D313,"")</f>
        <v/>
      </c>
      <c r="E287" s="35" t="str">
        <f>IF(F287+G287&gt;0,Input_Transaksi!F313&amp;Input_Transaksi!G313 &amp;" "&amp;Input_Transaksi!H313,"")</f>
        <v/>
      </c>
      <c r="F287" s="36">
        <f>IF(Input_Transaksi!AL313=$D$8,Input_Transaksi!AN313,0)</f>
        <v>0</v>
      </c>
      <c r="G287" s="36">
        <f>IF(Input_Transaksi!AO313=$D$8,Input_Transaksi!AQ313,0)</f>
        <v>0</v>
      </c>
      <c r="H287" s="36">
        <f t="shared" si="6"/>
        <v>0</v>
      </c>
      <c r="I287" s="61"/>
    </row>
    <row r="288" spans="2:9" customFormat="1" ht="15" hidden="1" customHeight="1" x14ac:dyDescent="0.2">
      <c r="B288" s="65"/>
      <c r="C288" s="33" t="str">
        <f>IF(F288+G288&gt;0,Input_Transaksi!C314,"")</f>
        <v/>
      </c>
      <c r="D288" s="34" t="str">
        <f>IF(F288+G288&gt;0,Input_Transaksi!D314,"")</f>
        <v/>
      </c>
      <c r="E288" s="35" t="str">
        <f>IF(F288+G288&gt;0,Input_Transaksi!F314&amp;Input_Transaksi!G314 &amp;" "&amp;Input_Transaksi!H314,"")</f>
        <v/>
      </c>
      <c r="F288" s="36">
        <f>IF(Input_Transaksi!AL314=$D$8,Input_Transaksi!AN314,0)</f>
        <v>0</v>
      </c>
      <c r="G288" s="36">
        <f>IF(Input_Transaksi!AO314=$D$8,Input_Transaksi!AQ314,0)</f>
        <v>0</v>
      </c>
      <c r="H288" s="36">
        <f t="shared" si="6"/>
        <v>0</v>
      </c>
      <c r="I288" s="61"/>
    </row>
    <row r="289" spans="2:9" customFormat="1" ht="15" hidden="1" customHeight="1" x14ac:dyDescent="0.2">
      <c r="B289" s="65"/>
      <c r="C289" s="33" t="str">
        <f>IF(F289+G289&gt;0,Input_Transaksi!C315,"")</f>
        <v/>
      </c>
      <c r="D289" s="34" t="str">
        <f>IF(F289+G289&gt;0,Input_Transaksi!D315,"")</f>
        <v/>
      </c>
      <c r="E289" s="35" t="str">
        <f>IF(F289+G289&gt;0,Input_Transaksi!F315&amp;Input_Transaksi!G315 &amp;" "&amp;Input_Transaksi!H315,"")</f>
        <v/>
      </c>
      <c r="F289" s="36">
        <f>IF(Input_Transaksi!AL315=$D$8,Input_Transaksi!AN315,0)</f>
        <v>0</v>
      </c>
      <c r="G289" s="36">
        <f>IF(Input_Transaksi!AO315=$D$8,Input_Transaksi!AQ315,0)</f>
        <v>0</v>
      </c>
      <c r="H289" s="36">
        <f t="shared" si="6"/>
        <v>0</v>
      </c>
      <c r="I289" s="61"/>
    </row>
    <row r="290" spans="2:9" customFormat="1" ht="15" hidden="1" customHeight="1" x14ac:dyDescent="0.2">
      <c r="B290" s="65"/>
      <c r="C290" s="33" t="str">
        <f>IF(F290+G290&gt;0,Input_Transaksi!C316,"")</f>
        <v/>
      </c>
      <c r="D290" s="34" t="str">
        <f>IF(F290+G290&gt;0,Input_Transaksi!D316,"")</f>
        <v/>
      </c>
      <c r="E290" s="35" t="str">
        <f>IF(F290+G290&gt;0,Input_Transaksi!F316&amp;Input_Transaksi!G316 &amp;" "&amp;Input_Transaksi!H316,"")</f>
        <v/>
      </c>
      <c r="F290" s="36">
        <f>IF(Input_Transaksi!AL316=$D$8,Input_Transaksi!AN316,0)</f>
        <v>0</v>
      </c>
      <c r="G290" s="36">
        <f>IF(Input_Transaksi!AO316=$D$8,Input_Transaksi!AQ316,0)</f>
        <v>0</v>
      </c>
      <c r="H290" s="36">
        <f t="shared" si="6"/>
        <v>0</v>
      </c>
      <c r="I290" s="61"/>
    </row>
    <row r="291" spans="2:9" customFormat="1" ht="15" hidden="1" customHeight="1" x14ac:dyDescent="0.2">
      <c r="B291" s="65"/>
      <c r="C291" s="33" t="str">
        <f>IF(F291+G291&gt;0,Input_Transaksi!C317,"")</f>
        <v/>
      </c>
      <c r="D291" s="34" t="str">
        <f>IF(F291+G291&gt;0,Input_Transaksi!D317,"")</f>
        <v/>
      </c>
      <c r="E291" s="35" t="str">
        <f>IF(F291+G291&gt;0,Input_Transaksi!F317&amp;Input_Transaksi!G317 &amp;" "&amp;Input_Transaksi!H317,"")</f>
        <v/>
      </c>
      <c r="F291" s="36">
        <f>IF(Input_Transaksi!AL317=$D$8,Input_Transaksi!AN317,0)</f>
        <v>0</v>
      </c>
      <c r="G291" s="36">
        <f>IF(Input_Transaksi!AO317=$D$8,Input_Transaksi!AQ317,0)</f>
        <v>0</v>
      </c>
      <c r="H291" s="36">
        <f t="shared" si="6"/>
        <v>0</v>
      </c>
      <c r="I291" s="61"/>
    </row>
    <row r="292" spans="2:9" customFormat="1" ht="15" hidden="1" customHeight="1" x14ac:dyDescent="0.2">
      <c r="B292" s="65"/>
      <c r="C292" s="33" t="str">
        <f>IF(F292+G292&gt;0,Input_Transaksi!C318,"")</f>
        <v/>
      </c>
      <c r="D292" s="34" t="str">
        <f>IF(F292+G292&gt;0,Input_Transaksi!D318,"")</f>
        <v/>
      </c>
      <c r="E292" s="35" t="str">
        <f>IF(F292+G292&gt;0,Input_Transaksi!F318&amp;Input_Transaksi!G318 &amp;" "&amp;Input_Transaksi!H318,"")</f>
        <v/>
      </c>
      <c r="F292" s="36">
        <f>IF(Input_Transaksi!AL318=$D$8,Input_Transaksi!AN318,0)</f>
        <v>0</v>
      </c>
      <c r="G292" s="36">
        <f>IF(Input_Transaksi!AO318=$D$8,Input_Transaksi!AQ318,0)</f>
        <v>0</v>
      </c>
      <c r="H292" s="36">
        <f t="shared" si="6"/>
        <v>0</v>
      </c>
      <c r="I292" s="61"/>
    </row>
    <row r="293" spans="2:9" customFormat="1" ht="15" hidden="1" customHeight="1" x14ac:dyDescent="0.2">
      <c r="B293" s="65"/>
      <c r="C293" s="33" t="str">
        <f>IF(F293+G293&gt;0,Input_Transaksi!C319,"")</f>
        <v/>
      </c>
      <c r="D293" s="34" t="str">
        <f>IF(F293+G293&gt;0,Input_Transaksi!D319,"")</f>
        <v/>
      </c>
      <c r="E293" s="35" t="str">
        <f>IF(F293+G293&gt;0,Input_Transaksi!F319&amp;Input_Transaksi!G319 &amp;" "&amp;Input_Transaksi!H319,"")</f>
        <v/>
      </c>
      <c r="F293" s="36">
        <f>IF(Input_Transaksi!AL319=$D$8,Input_Transaksi!AN319,0)</f>
        <v>0</v>
      </c>
      <c r="G293" s="36">
        <f>IF(Input_Transaksi!AO319=$D$8,Input_Transaksi!AQ319,0)</f>
        <v>0</v>
      </c>
      <c r="H293" s="36">
        <f t="shared" si="6"/>
        <v>0</v>
      </c>
      <c r="I293" s="61"/>
    </row>
    <row r="294" spans="2:9" customFormat="1" ht="15" hidden="1" customHeight="1" x14ac:dyDescent="0.2">
      <c r="B294" s="65"/>
      <c r="C294" s="33" t="str">
        <f>IF(F294+G294&gt;0,Input_Transaksi!C320,"")</f>
        <v/>
      </c>
      <c r="D294" s="34" t="str">
        <f>IF(F294+G294&gt;0,Input_Transaksi!D320,"")</f>
        <v/>
      </c>
      <c r="E294" s="35" t="str">
        <f>IF(F294+G294&gt;0,Input_Transaksi!F320&amp;Input_Transaksi!G320 &amp;" "&amp;Input_Transaksi!H320,"")</f>
        <v/>
      </c>
      <c r="F294" s="36">
        <f>IF(Input_Transaksi!AL320=$D$8,Input_Transaksi!AN320,0)</f>
        <v>0</v>
      </c>
      <c r="G294" s="36">
        <f>IF(Input_Transaksi!AO320=$D$8,Input_Transaksi!AQ320,0)</f>
        <v>0</v>
      </c>
      <c r="H294" s="36">
        <f t="shared" si="6"/>
        <v>0</v>
      </c>
      <c r="I294" s="61"/>
    </row>
    <row r="295" spans="2:9" customFormat="1" ht="15" hidden="1" customHeight="1" x14ac:dyDescent="0.2">
      <c r="B295" s="65"/>
      <c r="C295" s="33" t="str">
        <f>IF(F295+G295&gt;0,Input_Transaksi!C321,"")</f>
        <v/>
      </c>
      <c r="D295" s="34" t="str">
        <f>IF(F295+G295&gt;0,Input_Transaksi!D321,"")</f>
        <v/>
      </c>
      <c r="E295" s="35" t="str">
        <f>IF(F295+G295&gt;0,Input_Transaksi!F321&amp;Input_Transaksi!G321 &amp;" "&amp;Input_Transaksi!H321,"")</f>
        <v/>
      </c>
      <c r="F295" s="36">
        <f>IF(Input_Transaksi!AL321=$D$8,Input_Transaksi!AN321,0)</f>
        <v>0</v>
      </c>
      <c r="G295" s="36">
        <f>IF(Input_Transaksi!AO321=$D$8,Input_Transaksi!AQ321,0)</f>
        <v>0</v>
      </c>
      <c r="H295" s="36">
        <f t="shared" si="6"/>
        <v>0</v>
      </c>
      <c r="I295" s="61"/>
    </row>
    <row r="296" spans="2:9" customFormat="1" ht="15" hidden="1" customHeight="1" x14ac:dyDescent="0.2">
      <c r="B296" s="65"/>
      <c r="C296" s="33" t="str">
        <f>IF(F296+G296&gt;0,Input_Transaksi!C322,"")</f>
        <v/>
      </c>
      <c r="D296" s="34" t="str">
        <f>IF(F296+G296&gt;0,Input_Transaksi!D322,"")</f>
        <v/>
      </c>
      <c r="E296" s="35" t="str">
        <f>IF(F296+G296&gt;0,Input_Transaksi!F322&amp;Input_Transaksi!G322 &amp;" "&amp;Input_Transaksi!H322,"")</f>
        <v/>
      </c>
      <c r="F296" s="36">
        <f>IF(Input_Transaksi!AL322=$D$8,Input_Transaksi!AN322,0)</f>
        <v>0</v>
      </c>
      <c r="G296" s="36">
        <f>IF(Input_Transaksi!AO322=$D$8,Input_Transaksi!AQ322,0)</f>
        <v>0</v>
      </c>
      <c r="H296" s="36">
        <f t="shared" si="6"/>
        <v>0</v>
      </c>
      <c r="I296" s="61"/>
    </row>
    <row r="297" spans="2:9" customFormat="1" ht="15" hidden="1" customHeight="1" x14ac:dyDescent="0.2">
      <c r="B297" s="65"/>
      <c r="C297" s="33" t="str">
        <f>IF(F297+G297&gt;0,Input_Transaksi!C323,"")</f>
        <v/>
      </c>
      <c r="D297" s="34" t="str">
        <f>IF(F297+G297&gt;0,Input_Transaksi!D323,"")</f>
        <v/>
      </c>
      <c r="E297" s="35" t="str">
        <f>IF(F297+G297&gt;0,Input_Transaksi!F323&amp;Input_Transaksi!G323 &amp;" "&amp;Input_Transaksi!H323,"")</f>
        <v/>
      </c>
      <c r="F297" s="36">
        <f>IF(Input_Transaksi!AL323=$D$8,Input_Transaksi!AN323,0)</f>
        <v>0</v>
      </c>
      <c r="G297" s="36">
        <f>IF(Input_Transaksi!AO323=$D$8,Input_Transaksi!AQ323,0)</f>
        <v>0</v>
      </c>
      <c r="H297" s="36">
        <f t="shared" si="6"/>
        <v>0</v>
      </c>
      <c r="I297" s="61"/>
    </row>
    <row r="298" spans="2:9" customFormat="1" ht="15" hidden="1" customHeight="1" x14ac:dyDescent="0.2">
      <c r="B298" s="65"/>
      <c r="C298" s="33" t="str">
        <f>IF(F298+G298&gt;0,Input_Transaksi!C324,"")</f>
        <v/>
      </c>
      <c r="D298" s="34" t="str">
        <f>IF(F298+G298&gt;0,Input_Transaksi!D324,"")</f>
        <v/>
      </c>
      <c r="E298" s="35" t="str">
        <f>IF(F298+G298&gt;0,Input_Transaksi!F324&amp;Input_Transaksi!G324 &amp;" "&amp;Input_Transaksi!H324,"")</f>
        <v/>
      </c>
      <c r="F298" s="36">
        <f>IF(Input_Transaksi!AL324=$D$8,Input_Transaksi!AN324,0)</f>
        <v>0</v>
      </c>
      <c r="G298" s="36">
        <f>IF(Input_Transaksi!AO324=$D$8,Input_Transaksi!AQ324,0)</f>
        <v>0</v>
      </c>
      <c r="H298" s="36">
        <f t="shared" si="6"/>
        <v>0</v>
      </c>
      <c r="I298" s="61"/>
    </row>
    <row r="299" spans="2:9" customFormat="1" ht="15" hidden="1" customHeight="1" x14ac:dyDescent="0.2">
      <c r="B299" s="65"/>
      <c r="C299" s="33" t="str">
        <f>IF(F299+G299&gt;0,Input_Transaksi!C325,"")</f>
        <v/>
      </c>
      <c r="D299" s="34" t="str">
        <f>IF(F299+G299&gt;0,Input_Transaksi!D325,"")</f>
        <v/>
      </c>
      <c r="E299" s="35" t="str">
        <f>IF(F299+G299&gt;0,Input_Transaksi!F325&amp;Input_Transaksi!G325 &amp;" "&amp;Input_Transaksi!H325,"")</f>
        <v/>
      </c>
      <c r="F299" s="36">
        <f>IF(Input_Transaksi!AL325=$D$8,Input_Transaksi!AN325,0)</f>
        <v>0</v>
      </c>
      <c r="G299" s="36">
        <f>IF(Input_Transaksi!AO325=$D$8,Input_Transaksi!AQ325,0)</f>
        <v>0</v>
      </c>
      <c r="H299" s="36">
        <f t="shared" si="6"/>
        <v>0</v>
      </c>
      <c r="I299" s="61"/>
    </row>
    <row r="300" spans="2:9" customFormat="1" ht="15" hidden="1" customHeight="1" x14ac:dyDescent="0.2">
      <c r="B300" s="65"/>
      <c r="C300" s="33" t="str">
        <f>IF(F300+G300&gt;0,Input_Transaksi!C326,"")</f>
        <v/>
      </c>
      <c r="D300" s="34" t="str">
        <f>IF(F300+G300&gt;0,Input_Transaksi!D326,"")</f>
        <v/>
      </c>
      <c r="E300" s="35" t="str">
        <f>IF(F300+G300&gt;0,Input_Transaksi!F326&amp;Input_Transaksi!G326 &amp;" "&amp;Input_Transaksi!H326,"")</f>
        <v/>
      </c>
      <c r="F300" s="36">
        <f>IF(Input_Transaksi!AL326=$D$8,Input_Transaksi!AN326,0)</f>
        <v>0</v>
      </c>
      <c r="G300" s="36">
        <f>IF(Input_Transaksi!AO326=$D$8,Input_Transaksi!AQ326,0)</f>
        <v>0</v>
      </c>
      <c r="H300" s="36">
        <f t="shared" si="6"/>
        <v>0</v>
      </c>
      <c r="I300" s="61"/>
    </row>
    <row r="301" spans="2:9" customFormat="1" ht="15" hidden="1" customHeight="1" x14ac:dyDescent="0.2">
      <c r="B301" s="65"/>
      <c r="C301" s="33" t="str">
        <f>IF(F301+G301&gt;0,Input_Transaksi!C327,"")</f>
        <v/>
      </c>
      <c r="D301" s="34" t="str">
        <f>IF(F301+G301&gt;0,Input_Transaksi!D327,"")</f>
        <v/>
      </c>
      <c r="E301" s="35" t="str">
        <f>IF(F301+G301&gt;0,Input_Transaksi!F327&amp;Input_Transaksi!G327 &amp;" "&amp;Input_Transaksi!H327,"")</f>
        <v/>
      </c>
      <c r="F301" s="36">
        <f>IF(Input_Transaksi!AL327=$D$8,Input_Transaksi!AN327,0)</f>
        <v>0</v>
      </c>
      <c r="G301" s="36">
        <f>IF(Input_Transaksi!AO327=$D$8,Input_Transaksi!AQ327,0)</f>
        <v>0</v>
      </c>
      <c r="H301" s="36">
        <f t="shared" si="6"/>
        <v>0</v>
      </c>
      <c r="I301" s="61"/>
    </row>
    <row r="302" spans="2:9" customFormat="1" ht="15" hidden="1" customHeight="1" x14ac:dyDescent="0.2">
      <c r="B302" s="65"/>
      <c r="C302" s="33" t="str">
        <f>IF(F302+G302&gt;0,Input_Transaksi!C328,"")</f>
        <v/>
      </c>
      <c r="D302" s="34" t="str">
        <f>IF(F302+G302&gt;0,Input_Transaksi!D328,"")</f>
        <v/>
      </c>
      <c r="E302" s="35" t="str">
        <f>IF(F302+G302&gt;0,Input_Transaksi!F328&amp;Input_Transaksi!G328 &amp;" "&amp;Input_Transaksi!H328,"")</f>
        <v/>
      </c>
      <c r="F302" s="36">
        <f>IF(Input_Transaksi!AL328=$D$8,Input_Transaksi!AN328,0)</f>
        <v>0</v>
      </c>
      <c r="G302" s="36">
        <f>IF(Input_Transaksi!AO328=$D$8,Input_Transaksi!AQ328,0)</f>
        <v>0</v>
      </c>
      <c r="H302" s="36">
        <f t="shared" si="6"/>
        <v>0</v>
      </c>
      <c r="I302" s="61"/>
    </row>
    <row r="303" spans="2:9" customFormat="1" ht="15" hidden="1" customHeight="1" x14ac:dyDescent="0.2">
      <c r="B303" s="65"/>
      <c r="C303" s="33" t="str">
        <f>IF(F303+G303&gt;0,Input_Transaksi!C329,"")</f>
        <v/>
      </c>
      <c r="D303" s="34" t="str">
        <f>IF(F303+G303&gt;0,Input_Transaksi!D329,"")</f>
        <v/>
      </c>
      <c r="E303" s="35" t="str">
        <f>IF(F303+G303&gt;0,Input_Transaksi!F329&amp;Input_Transaksi!G329 &amp;" "&amp;Input_Transaksi!H329,"")</f>
        <v/>
      </c>
      <c r="F303" s="36">
        <f>IF(Input_Transaksi!AL329=$D$8,Input_Transaksi!AN329,0)</f>
        <v>0</v>
      </c>
      <c r="G303" s="36">
        <f>IF(Input_Transaksi!AO329=$D$8,Input_Transaksi!AQ329,0)</f>
        <v>0</v>
      </c>
      <c r="H303" s="36">
        <f t="shared" si="6"/>
        <v>0</v>
      </c>
      <c r="I303" s="61"/>
    </row>
    <row r="304" spans="2:9" customFormat="1" ht="15" hidden="1" customHeight="1" x14ac:dyDescent="0.2">
      <c r="B304" s="65"/>
      <c r="C304" s="33" t="str">
        <f>IF(F304+G304&gt;0,Input_Transaksi!C330,"")</f>
        <v/>
      </c>
      <c r="D304" s="34" t="str">
        <f>IF(F304+G304&gt;0,Input_Transaksi!D330,"")</f>
        <v/>
      </c>
      <c r="E304" s="35" t="str">
        <f>IF(F304+G304&gt;0,Input_Transaksi!F330&amp;Input_Transaksi!G330 &amp;" "&amp;Input_Transaksi!H330,"")</f>
        <v/>
      </c>
      <c r="F304" s="36">
        <f>IF(Input_Transaksi!AL330=$D$8,Input_Transaksi!AN330,0)</f>
        <v>0</v>
      </c>
      <c r="G304" s="36">
        <f>IF(Input_Transaksi!AO330=$D$8,Input_Transaksi!AQ330,0)</f>
        <v>0</v>
      </c>
      <c r="H304" s="36">
        <f t="shared" si="6"/>
        <v>0</v>
      </c>
      <c r="I304" s="61"/>
    </row>
    <row r="305" spans="2:9" customFormat="1" ht="15" hidden="1" customHeight="1" x14ac:dyDescent="0.2">
      <c r="B305" s="65"/>
      <c r="C305" s="33" t="str">
        <f>IF(F305+G305&gt;0,Input_Transaksi!C331,"")</f>
        <v/>
      </c>
      <c r="D305" s="34" t="str">
        <f>IF(F305+G305&gt;0,Input_Transaksi!D331,"")</f>
        <v/>
      </c>
      <c r="E305" s="35" t="str">
        <f>IF(F305+G305&gt;0,Input_Transaksi!F331&amp;Input_Transaksi!G331 &amp;" "&amp;Input_Transaksi!H331,"")</f>
        <v/>
      </c>
      <c r="F305" s="36">
        <f>IF(Input_Transaksi!AL331=$D$8,Input_Transaksi!AN331,0)</f>
        <v>0</v>
      </c>
      <c r="G305" s="36">
        <f>IF(Input_Transaksi!AO331=$D$8,Input_Transaksi!AQ331,0)</f>
        <v>0</v>
      </c>
      <c r="H305" s="36">
        <f t="shared" si="6"/>
        <v>0</v>
      </c>
      <c r="I305" s="61"/>
    </row>
    <row r="306" spans="2:9" customFormat="1" ht="15" hidden="1" customHeight="1" x14ac:dyDescent="0.2">
      <c r="B306" s="65"/>
      <c r="C306" s="33" t="str">
        <f>IF(F306+G306&gt;0,Input_Transaksi!C332,"")</f>
        <v/>
      </c>
      <c r="D306" s="34" t="str">
        <f>IF(F306+G306&gt;0,Input_Transaksi!D332,"")</f>
        <v/>
      </c>
      <c r="E306" s="35" t="str">
        <f>IF(F306+G306&gt;0,Input_Transaksi!F332&amp;Input_Transaksi!G332 &amp;" "&amp;Input_Transaksi!H332,"")</f>
        <v/>
      </c>
      <c r="F306" s="36">
        <f>IF(Input_Transaksi!AL332=$D$8,Input_Transaksi!AN332,0)</f>
        <v>0</v>
      </c>
      <c r="G306" s="36">
        <f>IF(Input_Transaksi!AO332=$D$8,Input_Transaksi!AQ332,0)</f>
        <v>0</v>
      </c>
      <c r="H306" s="36">
        <f t="shared" si="6"/>
        <v>0</v>
      </c>
      <c r="I306" s="61"/>
    </row>
    <row r="307" spans="2:9" customFormat="1" ht="15" hidden="1" customHeight="1" x14ac:dyDescent="0.2">
      <c r="B307" s="65"/>
      <c r="C307" s="33" t="str">
        <f>IF(F307+G307&gt;0,Input_Transaksi!C333,"")</f>
        <v/>
      </c>
      <c r="D307" s="34" t="str">
        <f>IF(F307+G307&gt;0,Input_Transaksi!D333,"")</f>
        <v/>
      </c>
      <c r="E307" s="35" t="str">
        <f>IF(F307+G307&gt;0,Input_Transaksi!F333&amp;Input_Transaksi!G333 &amp;" "&amp;Input_Transaksi!H333,"")</f>
        <v/>
      </c>
      <c r="F307" s="36">
        <f>IF(Input_Transaksi!AL333=$D$8,Input_Transaksi!AN333,0)</f>
        <v>0</v>
      </c>
      <c r="G307" s="36">
        <f>IF(Input_Transaksi!AO333=$D$8,Input_Transaksi!AQ333,0)</f>
        <v>0</v>
      </c>
      <c r="H307" s="36">
        <f t="shared" si="6"/>
        <v>0</v>
      </c>
      <c r="I307" s="61"/>
    </row>
    <row r="308" spans="2:9" customFormat="1" ht="15" hidden="1" customHeight="1" x14ac:dyDescent="0.2">
      <c r="B308" s="65"/>
      <c r="C308" s="33" t="str">
        <f>IF(F308+G308&gt;0,Input_Transaksi!C334,"")</f>
        <v/>
      </c>
      <c r="D308" s="34" t="str">
        <f>IF(F308+G308&gt;0,Input_Transaksi!D334,"")</f>
        <v/>
      </c>
      <c r="E308" s="35" t="str">
        <f>IF(F308+G308&gt;0,Input_Transaksi!F334&amp;Input_Transaksi!G334 &amp;" "&amp;Input_Transaksi!H334,"")</f>
        <v/>
      </c>
      <c r="F308" s="36">
        <f>IF(Input_Transaksi!AL334=$D$8,Input_Transaksi!AN334,0)</f>
        <v>0</v>
      </c>
      <c r="G308" s="36">
        <f>IF(Input_Transaksi!AO334=$D$8,Input_Transaksi!AQ334,0)</f>
        <v>0</v>
      </c>
      <c r="H308" s="36">
        <f t="shared" si="6"/>
        <v>0</v>
      </c>
      <c r="I308" s="61"/>
    </row>
    <row r="309" spans="2:9" customFormat="1" ht="15" hidden="1" customHeight="1" x14ac:dyDescent="0.2">
      <c r="B309" s="65"/>
      <c r="C309" s="33" t="str">
        <f>IF(F309+G309&gt;0,Input_Transaksi!C335,"")</f>
        <v/>
      </c>
      <c r="D309" s="34" t="str">
        <f>IF(F309+G309&gt;0,Input_Transaksi!D335,"")</f>
        <v/>
      </c>
      <c r="E309" s="35" t="str">
        <f>IF(F309+G309&gt;0,Input_Transaksi!F335&amp;Input_Transaksi!G335 &amp;" "&amp;Input_Transaksi!H335,"")</f>
        <v/>
      </c>
      <c r="F309" s="36">
        <f>IF(Input_Transaksi!AL335=$D$8,Input_Transaksi!AN335,0)</f>
        <v>0</v>
      </c>
      <c r="G309" s="36">
        <f>IF(Input_Transaksi!AO335=$D$8,Input_Transaksi!AQ335,0)</f>
        <v>0</v>
      </c>
      <c r="H309" s="36">
        <f t="shared" si="6"/>
        <v>0</v>
      </c>
      <c r="I309" s="61"/>
    </row>
    <row r="310" spans="2:9" customFormat="1" ht="15" hidden="1" customHeight="1" x14ac:dyDescent="0.2">
      <c r="B310" s="65"/>
      <c r="C310" s="33" t="str">
        <f>IF(F310+G310&gt;0,Input_Transaksi!C336,"")</f>
        <v/>
      </c>
      <c r="D310" s="34" t="str">
        <f>IF(F310+G310&gt;0,Input_Transaksi!D336,"")</f>
        <v/>
      </c>
      <c r="E310" s="35" t="str">
        <f>IF(F310+G310&gt;0,Input_Transaksi!F336&amp;Input_Transaksi!G336 &amp;" "&amp;Input_Transaksi!H336,"")</f>
        <v/>
      </c>
      <c r="F310" s="36">
        <f>IF(Input_Transaksi!AL336=$D$8,Input_Transaksi!AN336,0)</f>
        <v>0</v>
      </c>
      <c r="G310" s="36">
        <f>IF(Input_Transaksi!AO336=$D$8,Input_Transaksi!AQ336,0)</f>
        <v>0</v>
      </c>
      <c r="H310" s="36">
        <f t="shared" si="6"/>
        <v>0</v>
      </c>
      <c r="I310" s="61"/>
    </row>
    <row r="311" spans="2:9" customFormat="1" ht="15" hidden="1" customHeight="1" x14ac:dyDescent="0.2">
      <c r="B311" s="65"/>
      <c r="C311" s="33" t="str">
        <f>IF(F311+G311&gt;0,Input_Transaksi!C337,"")</f>
        <v/>
      </c>
      <c r="D311" s="34" t="str">
        <f>IF(F311+G311&gt;0,Input_Transaksi!D337,"")</f>
        <v/>
      </c>
      <c r="E311" s="35" t="str">
        <f>IF(F311+G311&gt;0,Input_Transaksi!F337&amp;Input_Transaksi!G337 &amp;" "&amp;Input_Transaksi!H337,"")</f>
        <v/>
      </c>
      <c r="F311" s="36">
        <f>IF(Input_Transaksi!AL337=$D$8,Input_Transaksi!AN337,0)</f>
        <v>0</v>
      </c>
      <c r="G311" s="36">
        <f>IF(Input_Transaksi!AO337=$D$8,Input_Transaksi!AQ337,0)</f>
        <v>0</v>
      </c>
      <c r="H311" s="36">
        <f t="shared" si="6"/>
        <v>0</v>
      </c>
      <c r="I311" s="61"/>
    </row>
    <row r="312" spans="2:9" customFormat="1" ht="15" hidden="1" customHeight="1" x14ac:dyDescent="0.2">
      <c r="B312" s="65"/>
      <c r="C312" s="33" t="str">
        <f>IF(F312+G312&gt;0,Input_Transaksi!C338,"")</f>
        <v/>
      </c>
      <c r="D312" s="34" t="str">
        <f>IF(F312+G312&gt;0,Input_Transaksi!D338,"")</f>
        <v/>
      </c>
      <c r="E312" s="35" t="str">
        <f>IF(F312+G312&gt;0,Input_Transaksi!F338&amp;Input_Transaksi!G338 &amp;" "&amp;Input_Transaksi!H338,"")</f>
        <v/>
      </c>
      <c r="F312" s="36">
        <f>IF(Input_Transaksi!AL338=$D$8,Input_Transaksi!AN338,0)</f>
        <v>0</v>
      </c>
      <c r="G312" s="36">
        <f>IF(Input_Transaksi!AO338=$D$8,Input_Transaksi!AQ338,0)</f>
        <v>0</v>
      </c>
      <c r="H312" s="36">
        <f t="shared" si="6"/>
        <v>0</v>
      </c>
      <c r="I312" s="61"/>
    </row>
    <row r="313" spans="2:9" customFormat="1" ht="15" hidden="1" customHeight="1" x14ac:dyDescent="0.2">
      <c r="B313" s="65"/>
      <c r="C313" s="33" t="str">
        <f>IF(F313+G313&gt;0,Input_Transaksi!C339,"")</f>
        <v/>
      </c>
      <c r="D313" s="34" t="str">
        <f>IF(F313+G313&gt;0,Input_Transaksi!D339,"")</f>
        <v/>
      </c>
      <c r="E313" s="35" t="str">
        <f>IF(F313+G313&gt;0,Input_Transaksi!F339&amp;Input_Transaksi!G339 &amp;" "&amp;Input_Transaksi!H339,"")</f>
        <v/>
      </c>
      <c r="F313" s="36">
        <f>IF(Input_Transaksi!AL339=$D$8,Input_Transaksi!AN339,0)</f>
        <v>0</v>
      </c>
      <c r="G313" s="36">
        <f>IF(Input_Transaksi!AO339=$D$8,Input_Transaksi!AQ339,0)</f>
        <v>0</v>
      </c>
      <c r="H313" s="36">
        <f t="shared" si="6"/>
        <v>0</v>
      </c>
      <c r="I313" s="61"/>
    </row>
    <row r="314" spans="2:9" customFormat="1" ht="15" hidden="1" customHeight="1" x14ac:dyDescent="0.2">
      <c r="B314" s="65"/>
      <c r="C314" s="33" t="str">
        <f>IF(F314+G314&gt;0,Input_Transaksi!C340,"")</f>
        <v/>
      </c>
      <c r="D314" s="34" t="str">
        <f>IF(F314+G314&gt;0,Input_Transaksi!D340,"")</f>
        <v/>
      </c>
      <c r="E314" s="35" t="str">
        <f>IF(F314+G314&gt;0,Input_Transaksi!F340&amp;Input_Transaksi!G340 &amp;" "&amp;Input_Transaksi!H340,"")</f>
        <v/>
      </c>
      <c r="F314" s="36">
        <f>IF(Input_Transaksi!AL340=$D$8,Input_Transaksi!AN340,0)</f>
        <v>0</v>
      </c>
      <c r="G314" s="36">
        <f>IF(Input_Transaksi!AO340=$D$8,Input_Transaksi!AQ340,0)</f>
        <v>0</v>
      </c>
      <c r="H314" s="36">
        <f t="shared" si="6"/>
        <v>0</v>
      </c>
      <c r="I314" s="61"/>
    </row>
    <row r="315" spans="2:9" customFormat="1" ht="15" hidden="1" customHeight="1" x14ac:dyDescent="0.2">
      <c r="B315" s="65"/>
      <c r="C315" s="33" t="str">
        <f>IF(F315+G315&gt;0,Input_Transaksi!C341,"")</f>
        <v/>
      </c>
      <c r="D315" s="34" t="str">
        <f>IF(F315+G315&gt;0,Input_Transaksi!D341,"")</f>
        <v/>
      </c>
      <c r="E315" s="35" t="str">
        <f>IF(F315+G315&gt;0,Input_Transaksi!F341&amp;Input_Transaksi!G341 &amp;" "&amp;Input_Transaksi!H341,"")</f>
        <v/>
      </c>
      <c r="F315" s="36">
        <f>IF(Input_Transaksi!AL341=$D$8,Input_Transaksi!AN341,0)</f>
        <v>0</v>
      </c>
      <c r="G315" s="36">
        <f>IF(Input_Transaksi!AO341=$D$8,Input_Transaksi!AQ341,0)</f>
        <v>0</v>
      </c>
      <c r="H315" s="36">
        <f t="shared" si="6"/>
        <v>0</v>
      </c>
      <c r="I315" s="61"/>
    </row>
    <row r="316" spans="2:9" customFormat="1" ht="15" hidden="1" customHeight="1" x14ac:dyDescent="0.2">
      <c r="B316" s="65"/>
      <c r="C316" s="33" t="str">
        <f>IF(F316+G316&gt;0,Input_Transaksi!C342,"")</f>
        <v/>
      </c>
      <c r="D316" s="34" t="str">
        <f>IF(F316+G316&gt;0,Input_Transaksi!D342,"")</f>
        <v/>
      </c>
      <c r="E316" s="35" t="str">
        <f>IF(F316+G316&gt;0,Input_Transaksi!F342&amp;Input_Transaksi!G342 &amp;" "&amp;Input_Transaksi!H342,"")</f>
        <v/>
      </c>
      <c r="F316" s="36">
        <f>IF(Input_Transaksi!AL342=$D$8,Input_Transaksi!AN342,0)</f>
        <v>0</v>
      </c>
      <c r="G316" s="36">
        <f>IF(Input_Transaksi!AO342=$D$8,Input_Transaksi!AQ342,0)</f>
        <v>0</v>
      </c>
      <c r="H316" s="36">
        <f t="shared" si="6"/>
        <v>0</v>
      </c>
      <c r="I316" s="61"/>
    </row>
    <row r="317" spans="2:9" customFormat="1" ht="15" hidden="1" customHeight="1" x14ac:dyDescent="0.2">
      <c r="B317" s="65"/>
      <c r="C317" s="33" t="str">
        <f>IF(F317+G317&gt;0,Input_Transaksi!C343,"")</f>
        <v/>
      </c>
      <c r="D317" s="34" t="str">
        <f>IF(F317+G317&gt;0,Input_Transaksi!D343,"")</f>
        <v/>
      </c>
      <c r="E317" s="35" t="str">
        <f>IF(F317+G317&gt;0,Input_Transaksi!F343&amp;Input_Transaksi!G343 &amp;" "&amp;Input_Transaksi!H343,"")</f>
        <v/>
      </c>
      <c r="F317" s="36">
        <f>IF(Input_Transaksi!AL343=$D$8,Input_Transaksi!AN343,0)</f>
        <v>0</v>
      </c>
      <c r="G317" s="36">
        <f>IF(Input_Transaksi!AO343=$D$8,Input_Transaksi!AQ343,0)</f>
        <v>0</v>
      </c>
      <c r="H317" s="36">
        <f t="shared" si="6"/>
        <v>0</v>
      </c>
      <c r="I317" s="61"/>
    </row>
    <row r="318" spans="2:9" customFormat="1" ht="15" hidden="1" customHeight="1" x14ac:dyDescent="0.2">
      <c r="B318" s="65"/>
      <c r="C318" s="33" t="str">
        <f>IF(F318+G318&gt;0,Input_Transaksi!C344,"")</f>
        <v/>
      </c>
      <c r="D318" s="34" t="str">
        <f>IF(F318+G318&gt;0,Input_Transaksi!D344,"")</f>
        <v/>
      </c>
      <c r="E318" s="35" t="str">
        <f>IF(F318+G318&gt;0,Input_Transaksi!F344&amp;Input_Transaksi!G344 &amp;" "&amp;Input_Transaksi!H344,"")</f>
        <v/>
      </c>
      <c r="F318" s="36">
        <f>IF(Input_Transaksi!AL344=$D$8,Input_Transaksi!AN344,0)</f>
        <v>0</v>
      </c>
      <c r="G318" s="36">
        <f>IF(Input_Transaksi!AO344=$D$8,Input_Transaksi!AQ344,0)</f>
        <v>0</v>
      </c>
      <c r="H318" s="36">
        <f t="shared" si="6"/>
        <v>0</v>
      </c>
      <c r="I318" s="61"/>
    </row>
    <row r="319" spans="2:9" customFormat="1" ht="15" hidden="1" customHeight="1" x14ac:dyDescent="0.2">
      <c r="B319" s="65"/>
      <c r="C319" s="33" t="str">
        <f>IF(F319+G319&gt;0,Input_Transaksi!C345,"")</f>
        <v/>
      </c>
      <c r="D319" s="34" t="str">
        <f>IF(F319+G319&gt;0,Input_Transaksi!D345,"")</f>
        <v/>
      </c>
      <c r="E319" s="35" t="str">
        <f>IF(F319+G319&gt;0,Input_Transaksi!F345&amp;Input_Transaksi!G345 &amp;" "&amp;Input_Transaksi!H345,"")</f>
        <v/>
      </c>
      <c r="F319" s="36">
        <f>IF(Input_Transaksi!AL345=$D$8,Input_Transaksi!AN345,0)</f>
        <v>0</v>
      </c>
      <c r="G319" s="36">
        <f>IF(Input_Transaksi!AO345=$D$8,Input_Transaksi!AQ345,0)</f>
        <v>0</v>
      </c>
      <c r="H319" s="36">
        <f t="shared" si="6"/>
        <v>0</v>
      </c>
      <c r="I319" s="61"/>
    </row>
    <row r="320" spans="2:9" customFormat="1" ht="15" hidden="1" customHeight="1" x14ac:dyDescent="0.2">
      <c r="B320" s="65"/>
      <c r="C320" s="33" t="str">
        <f>IF(F320+G320&gt;0,Input_Transaksi!C346,"")</f>
        <v/>
      </c>
      <c r="D320" s="34" t="str">
        <f>IF(F320+G320&gt;0,Input_Transaksi!D346,"")</f>
        <v/>
      </c>
      <c r="E320" s="35" t="str">
        <f>IF(F320+G320&gt;0,Input_Transaksi!F346&amp;Input_Transaksi!G346 &amp;" "&amp;Input_Transaksi!H346,"")</f>
        <v/>
      </c>
      <c r="F320" s="36">
        <f>IF(Input_Transaksi!AL346=$D$8,Input_Transaksi!AN346,0)</f>
        <v>0</v>
      </c>
      <c r="G320" s="36">
        <f>IF(Input_Transaksi!AO346=$D$8,Input_Transaksi!AQ346,0)</f>
        <v>0</v>
      </c>
      <c r="H320" s="36">
        <f t="shared" si="6"/>
        <v>0</v>
      </c>
      <c r="I320" s="61"/>
    </row>
    <row r="321" spans="2:9" customFormat="1" ht="15" hidden="1" customHeight="1" x14ac:dyDescent="0.2">
      <c r="B321" s="65"/>
      <c r="C321" s="33" t="str">
        <f>IF(F321+G321&gt;0,Input_Transaksi!C347,"")</f>
        <v/>
      </c>
      <c r="D321" s="34" t="str">
        <f>IF(F321+G321&gt;0,Input_Transaksi!D347,"")</f>
        <v/>
      </c>
      <c r="E321" s="35" t="str">
        <f>IF(F321+G321&gt;0,Input_Transaksi!F347&amp;Input_Transaksi!G347 &amp;" "&amp;Input_Transaksi!H347,"")</f>
        <v/>
      </c>
      <c r="F321" s="36">
        <f>IF(Input_Transaksi!AL347=$D$8,Input_Transaksi!AN347,0)</f>
        <v>0</v>
      </c>
      <c r="G321" s="36">
        <f>IF(Input_Transaksi!AO347=$D$8,Input_Transaksi!AQ347,0)</f>
        <v>0</v>
      </c>
      <c r="H321" s="36">
        <f t="shared" si="6"/>
        <v>0</v>
      </c>
      <c r="I321" s="61"/>
    </row>
    <row r="322" spans="2:9" customFormat="1" ht="15" hidden="1" customHeight="1" x14ac:dyDescent="0.2">
      <c r="B322" s="65"/>
      <c r="C322" s="33" t="str">
        <f>IF(F322+G322&gt;0,Input_Transaksi!C348,"")</f>
        <v/>
      </c>
      <c r="D322" s="34" t="str">
        <f>IF(F322+G322&gt;0,Input_Transaksi!D348,"")</f>
        <v/>
      </c>
      <c r="E322" s="35" t="str">
        <f>IF(F322+G322&gt;0,Input_Transaksi!F348&amp;Input_Transaksi!G348 &amp;" "&amp;Input_Transaksi!H348,"")</f>
        <v/>
      </c>
      <c r="F322" s="36">
        <f>IF(Input_Transaksi!AL348=$D$8,Input_Transaksi!AN348,0)</f>
        <v>0</v>
      </c>
      <c r="G322" s="36">
        <f>IF(Input_Transaksi!AO348=$D$8,Input_Transaksi!AQ348,0)</f>
        <v>0</v>
      </c>
      <c r="H322" s="36">
        <f t="shared" si="6"/>
        <v>0</v>
      </c>
      <c r="I322" s="61"/>
    </row>
    <row r="323" spans="2:9" customFormat="1" ht="15" hidden="1" customHeight="1" x14ac:dyDescent="0.2">
      <c r="B323" s="65"/>
      <c r="C323" s="33" t="str">
        <f>IF(F323+G323&gt;0,Input_Transaksi!C349,"")</f>
        <v/>
      </c>
      <c r="D323" s="34" t="str">
        <f>IF(F323+G323&gt;0,Input_Transaksi!D349,"")</f>
        <v/>
      </c>
      <c r="E323" s="35" t="str">
        <f>IF(F323+G323&gt;0,Input_Transaksi!F349&amp;Input_Transaksi!G349 &amp;" "&amp;Input_Transaksi!H349,"")</f>
        <v/>
      </c>
      <c r="F323" s="36">
        <f>IF(Input_Transaksi!AL349=$D$8,Input_Transaksi!AN349,0)</f>
        <v>0</v>
      </c>
      <c r="G323" s="36">
        <f>IF(Input_Transaksi!AO349=$D$8,Input_Transaksi!AQ349,0)</f>
        <v>0</v>
      </c>
      <c r="H323" s="36">
        <f t="shared" si="6"/>
        <v>0</v>
      </c>
      <c r="I323" s="61"/>
    </row>
    <row r="324" spans="2:9" customFormat="1" ht="15" hidden="1" customHeight="1" x14ac:dyDescent="0.2">
      <c r="B324" s="65"/>
      <c r="C324" s="33" t="str">
        <f>IF(F324+G324&gt;0,Input_Transaksi!C350,"")</f>
        <v/>
      </c>
      <c r="D324" s="34" t="str">
        <f>IF(F324+G324&gt;0,Input_Transaksi!D350,"")</f>
        <v/>
      </c>
      <c r="E324" s="35" t="str">
        <f>IF(F324+G324&gt;0,Input_Transaksi!F350&amp;Input_Transaksi!G350 &amp;" "&amp;Input_Transaksi!H350,"")</f>
        <v/>
      </c>
      <c r="F324" s="36">
        <f>IF(Input_Transaksi!AL350=$D$8,Input_Transaksi!AN350,0)</f>
        <v>0</v>
      </c>
      <c r="G324" s="36">
        <f>IF(Input_Transaksi!AO350=$D$8,Input_Transaksi!AQ350,0)</f>
        <v>0</v>
      </c>
      <c r="H324" s="36">
        <f t="shared" si="6"/>
        <v>0</v>
      </c>
      <c r="I324" s="61"/>
    </row>
    <row r="325" spans="2:9" customFormat="1" ht="15" hidden="1" customHeight="1" x14ac:dyDescent="0.2">
      <c r="B325" s="65"/>
      <c r="C325" s="33" t="str">
        <f>IF(F325+G325&gt;0,Input_Transaksi!C351,"")</f>
        <v/>
      </c>
      <c r="D325" s="34" t="str">
        <f>IF(F325+G325&gt;0,Input_Transaksi!D351,"")</f>
        <v/>
      </c>
      <c r="E325" s="35" t="str">
        <f>IF(F325+G325&gt;0,Input_Transaksi!F351&amp;Input_Transaksi!G351 &amp;" "&amp;Input_Transaksi!H351,"")</f>
        <v/>
      </c>
      <c r="F325" s="36">
        <f>IF(Input_Transaksi!AL351=$D$8,Input_Transaksi!AN351,0)</f>
        <v>0</v>
      </c>
      <c r="G325" s="36">
        <f>IF(Input_Transaksi!AO351=$D$8,Input_Transaksi!AQ351,0)</f>
        <v>0</v>
      </c>
      <c r="H325" s="36">
        <f t="shared" si="6"/>
        <v>0</v>
      </c>
      <c r="I325" s="61"/>
    </row>
    <row r="326" spans="2:9" customFormat="1" ht="15" hidden="1" customHeight="1" x14ac:dyDescent="0.2">
      <c r="B326" s="65"/>
      <c r="C326" s="33" t="str">
        <f>IF(F326+G326&gt;0,Input_Transaksi!C352,"")</f>
        <v/>
      </c>
      <c r="D326" s="34" t="str">
        <f>IF(F326+G326&gt;0,Input_Transaksi!D352,"")</f>
        <v/>
      </c>
      <c r="E326" s="35" t="str">
        <f>IF(F326+G326&gt;0,Input_Transaksi!F352&amp;Input_Transaksi!G352 &amp;" "&amp;Input_Transaksi!H352,"")</f>
        <v/>
      </c>
      <c r="F326" s="36">
        <f>IF(Input_Transaksi!AL352=$D$8,Input_Transaksi!AN352,0)</f>
        <v>0</v>
      </c>
      <c r="G326" s="36">
        <f>IF(Input_Transaksi!AO352=$D$8,Input_Transaksi!AQ352,0)</f>
        <v>0</v>
      </c>
      <c r="H326" s="36">
        <f t="shared" si="6"/>
        <v>0</v>
      </c>
      <c r="I326" s="61"/>
    </row>
    <row r="327" spans="2:9" customFormat="1" ht="15" hidden="1" customHeight="1" x14ac:dyDescent="0.2">
      <c r="B327" s="65"/>
      <c r="C327" s="33" t="str">
        <f>IF(F327+G327&gt;0,Input_Transaksi!C353,"")</f>
        <v/>
      </c>
      <c r="D327" s="34" t="str">
        <f>IF(F327+G327&gt;0,Input_Transaksi!D353,"")</f>
        <v/>
      </c>
      <c r="E327" s="35" t="str">
        <f>IF(F327+G327&gt;0,Input_Transaksi!F353&amp;Input_Transaksi!G353 &amp;" "&amp;Input_Transaksi!H353,"")</f>
        <v/>
      </c>
      <c r="F327" s="36">
        <f>IF(Input_Transaksi!AL353=$D$8,Input_Transaksi!AN353,0)</f>
        <v>0</v>
      </c>
      <c r="G327" s="36">
        <f>IF(Input_Transaksi!AO353=$D$8,Input_Transaksi!AQ353,0)</f>
        <v>0</v>
      </c>
      <c r="H327" s="36">
        <f t="shared" si="6"/>
        <v>0</v>
      </c>
      <c r="I327" s="61"/>
    </row>
    <row r="328" spans="2:9" customFormat="1" ht="15" hidden="1" customHeight="1" x14ac:dyDescent="0.2">
      <c r="B328" s="65"/>
      <c r="C328" s="33" t="str">
        <f>IF(F328+G328&gt;0,Input_Transaksi!C354,"")</f>
        <v/>
      </c>
      <c r="D328" s="34" t="str">
        <f>IF(F328+G328&gt;0,Input_Transaksi!D354,"")</f>
        <v/>
      </c>
      <c r="E328" s="35" t="str">
        <f>IF(F328+G328&gt;0,Input_Transaksi!F354&amp;Input_Transaksi!G354 &amp;" "&amp;Input_Transaksi!H354,"")</f>
        <v/>
      </c>
      <c r="F328" s="36">
        <f>IF(Input_Transaksi!AL354=$D$8,Input_Transaksi!AN354,0)</f>
        <v>0</v>
      </c>
      <c r="G328" s="36">
        <f>IF(Input_Transaksi!AO354=$D$8,Input_Transaksi!AQ354,0)</f>
        <v>0</v>
      </c>
      <c r="H328" s="36">
        <f t="shared" si="6"/>
        <v>0</v>
      </c>
      <c r="I328" s="61"/>
    </row>
    <row r="329" spans="2:9" customFormat="1" ht="15" hidden="1" customHeight="1" x14ac:dyDescent="0.2">
      <c r="B329" s="65"/>
      <c r="C329" s="33" t="str">
        <f>IF(F329+G329&gt;0,Input_Transaksi!C355,"")</f>
        <v/>
      </c>
      <c r="D329" s="34" t="str">
        <f>IF(F329+G329&gt;0,Input_Transaksi!D355,"")</f>
        <v/>
      </c>
      <c r="E329" s="35" t="str">
        <f>IF(F329+G329&gt;0,Input_Transaksi!F355&amp;Input_Transaksi!G355 &amp;" "&amp;Input_Transaksi!H355,"")</f>
        <v/>
      </c>
      <c r="F329" s="36">
        <f>IF(Input_Transaksi!AL355=$D$8,Input_Transaksi!AN355,0)</f>
        <v>0</v>
      </c>
      <c r="G329" s="36">
        <f>IF(Input_Transaksi!AO355=$D$8,Input_Transaksi!AQ355,0)</f>
        <v>0</v>
      </c>
      <c r="H329" s="36">
        <f t="shared" si="6"/>
        <v>0</v>
      </c>
      <c r="I329" s="61"/>
    </row>
    <row r="330" spans="2:9" customFormat="1" ht="15" hidden="1" customHeight="1" x14ac:dyDescent="0.2">
      <c r="B330" s="65"/>
      <c r="C330" s="33" t="str">
        <f>IF(F330+G330&gt;0,Input_Transaksi!C356,"")</f>
        <v/>
      </c>
      <c r="D330" s="34" t="str">
        <f>IF(F330+G330&gt;0,Input_Transaksi!D356,"")</f>
        <v/>
      </c>
      <c r="E330" s="35" t="str">
        <f>IF(F330+G330&gt;0,Input_Transaksi!F356&amp;Input_Transaksi!G356 &amp;" "&amp;Input_Transaksi!H356,"")</f>
        <v/>
      </c>
      <c r="F330" s="36">
        <f>IF(Input_Transaksi!AL356=$D$8,Input_Transaksi!AN356,0)</f>
        <v>0</v>
      </c>
      <c r="G330" s="36">
        <f>IF(Input_Transaksi!AO356=$D$8,Input_Transaksi!AQ356,0)</f>
        <v>0</v>
      </c>
      <c r="H330" s="36">
        <f t="shared" si="6"/>
        <v>0</v>
      </c>
      <c r="I330" s="61"/>
    </row>
    <row r="331" spans="2:9" customFormat="1" ht="15" hidden="1" customHeight="1" x14ac:dyDescent="0.2">
      <c r="B331" s="65"/>
      <c r="C331" s="33" t="str">
        <f>IF(F331+G331&gt;0,Input_Transaksi!C357,"")</f>
        <v/>
      </c>
      <c r="D331" s="34" t="str">
        <f>IF(F331+G331&gt;0,Input_Transaksi!D357,"")</f>
        <v/>
      </c>
      <c r="E331" s="35" t="str">
        <f>IF(F331+G331&gt;0,Input_Transaksi!F357&amp;Input_Transaksi!G357 &amp;" "&amp;Input_Transaksi!H357,"")</f>
        <v/>
      </c>
      <c r="F331" s="36">
        <f>IF(Input_Transaksi!AL357=$D$8,Input_Transaksi!AN357,0)</f>
        <v>0</v>
      </c>
      <c r="G331" s="36">
        <f>IF(Input_Transaksi!AO357=$D$8,Input_Transaksi!AQ357,0)</f>
        <v>0</v>
      </c>
      <c r="H331" s="36">
        <f t="shared" si="6"/>
        <v>0</v>
      </c>
      <c r="I331" s="61"/>
    </row>
    <row r="332" spans="2:9" customFormat="1" ht="15" hidden="1" customHeight="1" x14ac:dyDescent="0.2">
      <c r="B332" s="65"/>
      <c r="C332" s="33" t="str">
        <f>IF(F332+G332&gt;0,Input_Transaksi!C358,"")</f>
        <v/>
      </c>
      <c r="D332" s="34" t="str">
        <f>IF(F332+G332&gt;0,Input_Transaksi!D358,"")</f>
        <v/>
      </c>
      <c r="E332" s="35" t="str">
        <f>IF(F332+G332&gt;0,Input_Transaksi!F358&amp;Input_Transaksi!G358 &amp;" "&amp;Input_Transaksi!H358,"")</f>
        <v/>
      </c>
      <c r="F332" s="36">
        <f>IF(Input_Transaksi!AL358=$D$8,Input_Transaksi!AN358,0)</f>
        <v>0</v>
      </c>
      <c r="G332" s="36">
        <f>IF(Input_Transaksi!AO358=$D$8,Input_Transaksi!AQ358,0)</f>
        <v>0</v>
      </c>
      <c r="H332" s="36">
        <f t="shared" si="6"/>
        <v>0</v>
      </c>
      <c r="I332" s="61"/>
    </row>
    <row r="333" spans="2:9" customFormat="1" ht="15" hidden="1" customHeight="1" x14ac:dyDescent="0.2">
      <c r="B333" s="65"/>
      <c r="C333" s="33" t="str">
        <f>IF(F333+G333&gt;0,Input_Transaksi!C359,"")</f>
        <v/>
      </c>
      <c r="D333" s="34" t="str">
        <f>IF(F333+G333&gt;0,Input_Transaksi!D359,"")</f>
        <v/>
      </c>
      <c r="E333" s="35" t="str">
        <f>IF(F333+G333&gt;0,Input_Transaksi!F359&amp;Input_Transaksi!G359 &amp;" "&amp;Input_Transaksi!H359,"")</f>
        <v/>
      </c>
      <c r="F333" s="36">
        <f>IF(Input_Transaksi!AL359=$D$8,Input_Transaksi!AN359,0)</f>
        <v>0</v>
      </c>
      <c r="G333" s="36">
        <f>IF(Input_Transaksi!AO359=$D$8,Input_Transaksi!AQ359,0)</f>
        <v>0</v>
      </c>
      <c r="H333" s="36">
        <f t="shared" si="6"/>
        <v>0</v>
      </c>
      <c r="I333" s="61"/>
    </row>
    <row r="334" spans="2:9" customFormat="1" ht="15" hidden="1" customHeight="1" x14ac:dyDescent="0.2">
      <c r="B334" s="65"/>
      <c r="C334" s="33" t="str">
        <f>IF(F334+G334&gt;0,Input_Transaksi!C360,"")</f>
        <v/>
      </c>
      <c r="D334" s="34" t="str">
        <f>IF(F334+G334&gt;0,Input_Transaksi!D360,"")</f>
        <v/>
      </c>
      <c r="E334" s="35" t="str">
        <f>IF(F334+G334&gt;0,Input_Transaksi!F360&amp;Input_Transaksi!G360 &amp;" "&amp;Input_Transaksi!H360,"")</f>
        <v/>
      </c>
      <c r="F334" s="36">
        <f>IF(Input_Transaksi!AL360=$D$8,Input_Transaksi!AN360,0)</f>
        <v>0</v>
      </c>
      <c r="G334" s="36">
        <f>IF(Input_Transaksi!AO360=$D$8,Input_Transaksi!AQ360,0)</f>
        <v>0</v>
      </c>
      <c r="H334" s="36">
        <f t="shared" si="6"/>
        <v>0</v>
      </c>
      <c r="I334" s="61"/>
    </row>
    <row r="335" spans="2:9" customFormat="1" ht="15" hidden="1" customHeight="1" x14ac:dyDescent="0.2">
      <c r="B335" s="65"/>
      <c r="C335" s="33" t="str">
        <f>IF(F335+G335&gt;0,Input_Transaksi!C361,"")</f>
        <v/>
      </c>
      <c r="D335" s="34" t="str">
        <f>IF(F335+G335&gt;0,Input_Transaksi!D361,"")</f>
        <v/>
      </c>
      <c r="E335" s="35" t="str">
        <f>IF(F335+G335&gt;0,Input_Transaksi!F361&amp;Input_Transaksi!G361 &amp;" "&amp;Input_Transaksi!H361,"")</f>
        <v/>
      </c>
      <c r="F335" s="36">
        <f>IF(Input_Transaksi!AL361=$D$8,Input_Transaksi!AN361,0)</f>
        <v>0</v>
      </c>
      <c r="G335" s="36">
        <f>IF(Input_Transaksi!AO361=$D$8,Input_Transaksi!AQ361,0)</f>
        <v>0</v>
      </c>
      <c r="H335" s="36">
        <f t="shared" si="6"/>
        <v>0</v>
      </c>
      <c r="I335" s="61"/>
    </row>
    <row r="336" spans="2:9" customFormat="1" ht="15" hidden="1" customHeight="1" x14ac:dyDescent="0.2">
      <c r="B336" s="65"/>
      <c r="C336" s="33" t="str">
        <f>IF(F336+G336&gt;0,Input_Transaksi!C362,"")</f>
        <v/>
      </c>
      <c r="D336" s="34" t="str">
        <f>IF(F336+G336&gt;0,Input_Transaksi!D362,"")</f>
        <v/>
      </c>
      <c r="E336" s="35" t="str">
        <f>IF(F336+G336&gt;0,Input_Transaksi!F362&amp;Input_Transaksi!G362 &amp;" "&amp;Input_Transaksi!H362,"")</f>
        <v/>
      </c>
      <c r="F336" s="36">
        <f>IF(Input_Transaksi!AL362=$D$8,Input_Transaksi!AN362,0)</f>
        <v>0</v>
      </c>
      <c r="G336" s="36">
        <f>IF(Input_Transaksi!AO362=$D$8,Input_Transaksi!AQ362,0)</f>
        <v>0</v>
      </c>
      <c r="H336" s="36">
        <f t="shared" si="6"/>
        <v>0</v>
      </c>
      <c r="I336" s="61"/>
    </row>
    <row r="337" spans="2:9" customFormat="1" ht="15" hidden="1" customHeight="1" x14ac:dyDescent="0.2">
      <c r="B337" s="65"/>
      <c r="C337" s="33" t="str">
        <f>IF(F337+G337&gt;0,Input_Transaksi!C363,"")</f>
        <v/>
      </c>
      <c r="D337" s="34" t="str">
        <f>IF(F337+G337&gt;0,Input_Transaksi!D363,"")</f>
        <v/>
      </c>
      <c r="E337" s="35" t="str">
        <f>IF(F337+G337&gt;0,Input_Transaksi!F363&amp;Input_Transaksi!G363 &amp;" "&amp;Input_Transaksi!H363,"")</f>
        <v/>
      </c>
      <c r="F337" s="36">
        <f>IF(Input_Transaksi!AL363=$D$8,Input_Transaksi!AN363,0)</f>
        <v>0</v>
      </c>
      <c r="G337" s="36">
        <f>IF(Input_Transaksi!AO363=$D$8,Input_Transaksi!AQ363,0)</f>
        <v>0</v>
      </c>
      <c r="H337" s="36">
        <f t="shared" ref="H337:H400" si="7">H336+F337-G337</f>
        <v>0</v>
      </c>
      <c r="I337" s="61"/>
    </row>
    <row r="338" spans="2:9" customFormat="1" ht="15" hidden="1" customHeight="1" x14ac:dyDescent="0.2">
      <c r="B338" s="65"/>
      <c r="C338" s="33" t="str">
        <f>IF(F338+G338&gt;0,Input_Transaksi!C364,"")</f>
        <v/>
      </c>
      <c r="D338" s="34" t="str">
        <f>IF(F338+G338&gt;0,Input_Transaksi!D364,"")</f>
        <v/>
      </c>
      <c r="E338" s="35" t="str">
        <f>IF(F338+G338&gt;0,Input_Transaksi!F364&amp;Input_Transaksi!G364 &amp;" "&amp;Input_Transaksi!H364,"")</f>
        <v/>
      </c>
      <c r="F338" s="36">
        <f>IF(Input_Transaksi!AL364=$D$8,Input_Transaksi!AN364,0)</f>
        <v>0</v>
      </c>
      <c r="G338" s="36">
        <f>IF(Input_Transaksi!AO364=$D$8,Input_Transaksi!AQ364,0)</f>
        <v>0</v>
      </c>
      <c r="H338" s="36">
        <f t="shared" si="7"/>
        <v>0</v>
      </c>
      <c r="I338" s="61"/>
    </row>
    <row r="339" spans="2:9" customFormat="1" ht="15" hidden="1" customHeight="1" x14ac:dyDescent="0.2">
      <c r="B339" s="65"/>
      <c r="C339" s="33" t="str">
        <f>IF(F339+G339&gt;0,Input_Transaksi!C365,"")</f>
        <v/>
      </c>
      <c r="D339" s="34" t="str">
        <f>IF(F339+G339&gt;0,Input_Transaksi!D365,"")</f>
        <v/>
      </c>
      <c r="E339" s="35" t="str">
        <f>IF(F339+G339&gt;0,Input_Transaksi!F365&amp;Input_Transaksi!G365 &amp;" "&amp;Input_Transaksi!H365,"")</f>
        <v/>
      </c>
      <c r="F339" s="36">
        <f>IF(Input_Transaksi!AL365=$D$8,Input_Transaksi!AN365,0)</f>
        <v>0</v>
      </c>
      <c r="G339" s="36">
        <f>IF(Input_Transaksi!AO365=$D$8,Input_Transaksi!AQ365,0)</f>
        <v>0</v>
      </c>
      <c r="H339" s="36">
        <f t="shared" si="7"/>
        <v>0</v>
      </c>
      <c r="I339" s="61"/>
    </row>
    <row r="340" spans="2:9" customFormat="1" ht="15" hidden="1" customHeight="1" x14ac:dyDescent="0.2">
      <c r="B340" s="65"/>
      <c r="C340" s="33" t="str">
        <f>IF(F340+G340&gt;0,Input_Transaksi!C366,"")</f>
        <v/>
      </c>
      <c r="D340" s="34" t="str">
        <f>IF(F340+G340&gt;0,Input_Transaksi!D366,"")</f>
        <v/>
      </c>
      <c r="E340" s="35" t="str">
        <f>IF(F340+G340&gt;0,Input_Transaksi!F366&amp;Input_Transaksi!G366 &amp;" "&amp;Input_Transaksi!H366,"")</f>
        <v/>
      </c>
      <c r="F340" s="36">
        <f>IF(Input_Transaksi!AL366=$D$8,Input_Transaksi!AN366,0)</f>
        <v>0</v>
      </c>
      <c r="G340" s="36">
        <f>IF(Input_Transaksi!AO366=$D$8,Input_Transaksi!AQ366,0)</f>
        <v>0</v>
      </c>
      <c r="H340" s="36">
        <f t="shared" si="7"/>
        <v>0</v>
      </c>
      <c r="I340" s="61"/>
    </row>
    <row r="341" spans="2:9" customFormat="1" ht="15" hidden="1" customHeight="1" x14ac:dyDescent="0.2">
      <c r="B341" s="65"/>
      <c r="C341" s="33" t="str">
        <f>IF(F341+G341&gt;0,Input_Transaksi!C367,"")</f>
        <v/>
      </c>
      <c r="D341" s="34" t="str">
        <f>IF(F341+G341&gt;0,Input_Transaksi!D367,"")</f>
        <v/>
      </c>
      <c r="E341" s="35" t="str">
        <f>IF(F341+G341&gt;0,Input_Transaksi!F367&amp;Input_Transaksi!G367 &amp;" "&amp;Input_Transaksi!H367,"")</f>
        <v/>
      </c>
      <c r="F341" s="36">
        <f>IF(Input_Transaksi!AL367=$D$8,Input_Transaksi!AN367,0)</f>
        <v>0</v>
      </c>
      <c r="G341" s="36">
        <f>IF(Input_Transaksi!AO367=$D$8,Input_Transaksi!AQ367,0)</f>
        <v>0</v>
      </c>
      <c r="H341" s="36">
        <f t="shared" si="7"/>
        <v>0</v>
      </c>
      <c r="I341" s="61"/>
    </row>
    <row r="342" spans="2:9" customFormat="1" ht="15" hidden="1" customHeight="1" x14ac:dyDescent="0.2">
      <c r="B342" s="65"/>
      <c r="C342" s="33" t="str">
        <f>IF(F342+G342&gt;0,Input_Transaksi!C368,"")</f>
        <v/>
      </c>
      <c r="D342" s="34" t="str">
        <f>IF(F342+G342&gt;0,Input_Transaksi!D368,"")</f>
        <v/>
      </c>
      <c r="E342" s="35" t="str">
        <f>IF(F342+G342&gt;0,Input_Transaksi!F368&amp;Input_Transaksi!G368 &amp;" "&amp;Input_Transaksi!H368,"")</f>
        <v/>
      </c>
      <c r="F342" s="36">
        <f>IF(Input_Transaksi!AL368=$D$8,Input_Transaksi!AN368,0)</f>
        <v>0</v>
      </c>
      <c r="G342" s="36">
        <f>IF(Input_Transaksi!AO368=$D$8,Input_Transaksi!AQ368,0)</f>
        <v>0</v>
      </c>
      <c r="H342" s="36">
        <f t="shared" si="7"/>
        <v>0</v>
      </c>
      <c r="I342" s="61"/>
    </row>
    <row r="343" spans="2:9" customFormat="1" ht="15" hidden="1" customHeight="1" x14ac:dyDescent="0.2">
      <c r="B343" s="65"/>
      <c r="C343" s="33" t="str">
        <f>IF(F343+G343&gt;0,Input_Transaksi!C369,"")</f>
        <v/>
      </c>
      <c r="D343" s="34" t="str">
        <f>IF(F343+G343&gt;0,Input_Transaksi!D369,"")</f>
        <v/>
      </c>
      <c r="E343" s="35" t="str">
        <f>IF(F343+G343&gt;0,Input_Transaksi!F369&amp;Input_Transaksi!G369 &amp;" "&amp;Input_Transaksi!H369,"")</f>
        <v/>
      </c>
      <c r="F343" s="36">
        <f>IF(Input_Transaksi!AL369=$D$8,Input_Transaksi!AN369,0)</f>
        <v>0</v>
      </c>
      <c r="G343" s="36">
        <f>IF(Input_Transaksi!AO369=$D$8,Input_Transaksi!AQ369,0)</f>
        <v>0</v>
      </c>
      <c r="H343" s="36">
        <f t="shared" si="7"/>
        <v>0</v>
      </c>
      <c r="I343" s="61"/>
    </row>
    <row r="344" spans="2:9" customFormat="1" ht="15" hidden="1" customHeight="1" x14ac:dyDescent="0.2">
      <c r="B344" s="65"/>
      <c r="C344" s="33" t="str">
        <f>IF(F344+G344&gt;0,Input_Transaksi!C370,"")</f>
        <v/>
      </c>
      <c r="D344" s="34" t="str">
        <f>IF(F344+G344&gt;0,Input_Transaksi!D370,"")</f>
        <v/>
      </c>
      <c r="E344" s="35" t="str">
        <f>IF(F344+G344&gt;0,Input_Transaksi!F370&amp;Input_Transaksi!G370 &amp;" "&amp;Input_Transaksi!H370,"")</f>
        <v/>
      </c>
      <c r="F344" s="36">
        <f>IF(Input_Transaksi!AL370=$D$8,Input_Transaksi!AN370,0)</f>
        <v>0</v>
      </c>
      <c r="G344" s="36">
        <f>IF(Input_Transaksi!AO370=$D$8,Input_Transaksi!AQ370,0)</f>
        <v>0</v>
      </c>
      <c r="H344" s="36">
        <f t="shared" si="7"/>
        <v>0</v>
      </c>
      <c r="I344" s="61"/>
    </row>
    <row r="345" spans="2:9" customFormat="1" ht="15" hidden="1" customHeight="1" x14ac:dyDescent="0.2">
      <c r="B345" s="65"/>
      <c r="C345" s="33" t="str">
        <f>IF(F345+G345&gt;0,Input_Transaksi!C371,"")</f>
        <v/>
      </c>
      <c r="D345" s="34" t="str">
        <f>IF(F345+G345&gt;0,Input_Transaksi!D371,"")</f>
        <v/>
      </c>
      <c r="E345" s="35" t="str">
        <f>IF(F345+G345&gt;0,Input_Transaksi!F371&amp;Input_Transaksi!G371 &amp;" "&amp;Input_Transaksi!H371,"")</f>
        <v/>
      </c>
      <c r="F345" s="36">
        <f>IF(Input_Transaksi!AL371=$D$8,Input_Transaksi!AN371,0)</f>
        <v>0</v>
      </c>
      <c r="G345" s="36">
        <f>IF(Input_Transaksi!AO371=$D$8,Input_Transaksi!AQ371,0)</f>
        <v>0</v>
      </c>
      <c r="H345" s="36">
        <f t="shared" si="7"/>
        <v>0</v>
      </c>
      <c r="I345" s="61"/>
    </row>
    <row r="346" spans="2:9" customFormat="1" ht="15" hidden="1" customHeight="1" x14ac:dyDescent="0.2">
      <c r="B346" s="65"/>
      <c r="C346" s="33" t="str">
        <f>IF(F346+G346&gt;0,Input_Transaksi!C372,"")</f>
        <v/>
      </c>
      <c r="D346" s="34" t="str">
        <f>IF(F346+G346&gt;0,Input_Transaksi!D372,"")</f>
        <v/>
      </c>
      <c r="E346" s="35" t="str">
        <f>IF(F346+G346&gt;0,Input_Transaksi!F372&amp;Input_Transaksi!G372 &amp;" "&amp;Input_Transaksi!H372,"")</f>
        <v/>
      </c>
      <c r="F346" s="36">
        <f>IF(Input_Transaksi!AL372=$D$8,Input_Transaksi!AN372,0)</f>
        <v>0</v>
      </c>
      <c r="G346" s="36">
        <f>IF(Input_Transaksi!AO372=$D$8,Input_Transaksi!AQ372,0)</f>
        <v>0</v>
      </c>
      <c r="H346" s="36">
        <f t="shared" si="7"/>
        <v>0</v>
      </c>
      <c r="I346" s="61"/>
    </row>
    <row r="347" spans="2:9" customFormat="1" ht="15" hidden="1" customHeight="1" x14ac:dyDescent="0.2">
      <c r="B347" s="65"/>
      <c r="C347" s="33" t="str">
        <f>IF(F347+G347&gt;0,Input_Transaksi!C373,"")</f>
        <v/>
      </c>
      <c r="D347" s="34" t="str">
        <f>IF(F347+G347&gt;0,Input_Transaksi!D373,"")</f>
        <v/>
      </c>
      <c r="E347" s="35" t="str">
        <f>IF(F347+G347&gt;0,Input_Transaksi!F373&amp;Input_Transaksi!G373 &amp;" "&amp;Input_Transaksi!H373,"")</f>
        <v/>
      </c>
      <c r="F347" s="36">
        <f>IF(Input_Transaksi!AL373=$D$8,Input_Transaksi!AN373,0)</f>
        <v>0</v>
      </c>
      <c r="G347" s="36">
        <f>IF(Input_Transaksi!AO373=$D$8,Input_Transaksi!AQ373,0)</f>
        <v>0</v>
      </c>
      <c r="H347" s="36">
        <f t="shared" si="7"/>
        <v>0</v>
      </c>
      <c r="I347" s="61"/>
    </row>
    <row r="348" spans="2:9" customFormat="1" ht="15" hidden="1" customHeight="1" x14ac:dyDescent="0.2">
      <c r="B348" s="65"/>
      <c r="C348" s="33" t="str">
        <f>IF(F348+G348&gt;0,Input_Transaksi!C374,"")</f>
        <v/>
      </c>
      <c r="D348" s="34" t="str">
        <f>IF(F348+G348&gt;0,Input_Transaksi!D374,"")</f>
        <v/>
      </c>
      <c r="E348" s="35" t="str">
        <f>IF(F348+G348&gt;0,Input_Transaksi!F374&amp;Input_Transaksi!G374 &amp;" "&amp;Input_Transaksi!H374,"")</f>
        <v/>
      </c>
      <c r="F348" s="36">
        <f>IF(Input_Transaksi!AL374=$D$8,Input_Transaksi!AN374,0)</f>
        <v>0</v>
      </c>
      <c r="G348" s="36">
        <f>IF(Input_Transaksi!AO374=$D$8,Input_Transaksi!AQ374,0)</f>
        <v>0</v>
      </c>
      <c r="H348" s="36">
        <f t="shared" si="7"/>
        <v>0</v>
      </c>
      <c r="I348" s="61"/>
    </row>
    <row r="349" spans="2:9" customFormat="1" ht="15" hidden="1" customHeight="1" x14ac:dyDescent="0.2">
      <c r="B349" s="65"/>
      <c r="C349" s="33" t="str">
        <f>IF(F349+G349&gt;0,Input_Transaksi!C375,"")</f>
        <v/>
      </c>
      <c r="D349" s="34" t="str">
        <f>IF(F349+G349&gt;0,Input_Transaksi!D375,"")</f>
        <v/>
      </c>
      <c r="E349" s="35" t="str">
        <f>IF(F349+G349&gt;0,Input_Transaksi!F375&amp;Input_Transaksi!G375 &amp;" "&amp;Input_Transaksi!H375,"")</f>
        <v/>
      </c>
      <c r="F349" s="36">
        <f>IF(Input_Transaksi!AL375=$D$8,Input_Transaksi!AN375,0)</f>
        <v>0</v>
      </c>
      <c r="G349" s="36">
        <f>IF(Input_Transaksi!AO375=$D$8,Input_Transaksi!AQ375,0)</f>
        <v>0</v>
      </c>
      <c r="H349" s="36">
        <f t="shared" si="7"/>
        <v>0</v>
      </c>
      <c r="I349" s="61"/>
    </row>
    <row r="350" spans="2:9" customFormat="1" ht="15" hidden="1" customHeight="1" x14ac:dyDescent="0.2">
      <c r="B350" s="65"/>
      <c r="C350" s="33" t="str">
        <f>IF(F350+G350&gt;0,Input_Transaksi!C376,"")</f>
        <v/>
      </c>
      <c r="D350" s="34" t="str">
        <f>IF(F350+G350&gt;0,Input_Transaksi!D376,"")</f>
        <v/>
      </c>
      <c r="E350" s="35" t="str">
        <f>IF(F350+G350&gt;0,Input_Transaksi!F376&amp;Input_Transaksi!G376 &amp;" "&amp;Input_Transaksi!H376,"")</f>
        <v/>
      </c>
      <c r="F350" s="36">
        <f>IF(Input_Transaksi!AL376=$D$8,Input_Transaksi!AN376,0)</f>
        <v>0</v>
      </c>
      <c r="G350" s="36">
        <f>IF(Input_Transaksi!AO376=$D$8,Input_Transaksi!AQ376,0)</f>
        <v>0</v>
      </c>
      <c r="H350" s="36">
        <f t="shared" si="7"/>
        <v>0</v>
      </c>
      <c r="I350" s="61"/>
    </row>
    <row r="351" spans="2:9" customFormat="1" ht="15" hidden="1" customHeight="1" x14ac:dyDescent="0.2">
      <c r="B351" s="65"/>
      <c r="C351" s="33" t="str">
        <f>IF(F351+G351&gt;0,Input_Transaksi!C377,"")</f>
        <v/>
      </c>
      <c r="D351" s="34" t="str">
        <f>IF(F351+G351&gt;0,Input_Transaksi!D377,"")</f>
        <v/>
      </c>
      <c r="E351" s="35" t="str">
        <f>IF(F351+G351&gt;0,Input_Transaksi!F377&amp;Input_Transaksi!G377 &amp;" "&amp;Input_Transaksi!H377,"")</f>
        <v/>
      </c>
      <c r="F351" s="36">
        <f>IF(Input_Transaksi!AL377=$D$8,Input_Transaksi!AN377,0)</f>
        <v>0</v>
      </c>
      <c r="G351" s="36">
        <f>IF(Input_Transaksi!AO377=$D$8,Input_Transaksi!AQ377,0)</f>
        <v>0</v>
      </c>
      <c r="H351" s="36">
        <f t="shared" si="7"/>
        <v>0</v>
      </c>
      <c r="I351" s="61"/>
    </row>
    <row r="352" spans="2:9" customFormat="1" ht="15" hidden="1" customHeight="1" x14ac:dyDescent="0.2">
      <c r="B352" s="65"/>
      <c r="C352" s="33" t="str">
        <f>IF(F352+G352&gt;0,Input_Transaksi!C378,"")</f>
        <v/>
      </c>
      <c r="D352" s="34" t="str">
        <f>IF(F352+G352&gt;0,Input_Transaksi!D378,"")</f>
        <v/>
      </c>
      <c r="E352" s="35" t="str">
        <f>IF(F352+G352&gt;0,Input_Transaksi!F378&amp;Input_Transaksi!G378 &amp;" "&amp;Input_Transaksi!H378,"")</f>
        <v/>
      </c>
      <c r="F352" s="36">
        <f>IF(Input_Transaksi!AL378=$D$8,Input_Transaksi!AN378,0)</f>
        <v>0</v>
      </c>
      <c r="G352" s="36">
        <f>IF(Input_Transaksi!AO378=$D$8,Input_Transaksi!AQ378,0)</f>
        <v>0</v>
      </c>
      <c r="H352" s="36">
        <f t="shared" si="7"/>
        <v>0</v>
      </c>
      <c r="I352" s="61"/>
    </row>
    <row r="353" spans="2:9" customFormat="1" ht="15" hidden="1" customHeight="1" x14ac:dyDescent="0.2">
      <c r="B353" s="65"/>
      <c r="C353" s="33" t="str">
        <f>IF(F353+G353&gt;0,Input_Transaksi!C379,"")</f>
        <v/>
      </c>
      <c r="D353" s="34" t="str">
        <f>IF(F353+G353&gt;0,Input_Transaksi!D379,"")</f>
        <v/>
      </c>
      <c r="E353" s="35" t="str">
        <f>IF(F353+G353&gt;0,Input_Transaksi!F379&amp;Input_Transaksi!G379 &amp;" "&amp;Input_Transaksi!H379,"")</f>
        <v/>
      </c>
      <c r="F353" s="36">
        <f>IF(Input_Transaksi!AL379=$D$8,Input_Transaksi!AN379,0)</f>
        <v>0</v>
      </c>
      <c r="G353" s="36">
        <f>IF(Input_Transaksi!AO379=$D$8,Input_Transaksi!AQ379,0)</f>
        <v>0</v>
      </c>
      <c r="H353" s="36">
        <f t="shared" si="7"/>
        <v>0</v>
      </c>
      <c r="I353" s="61"/>
    </row>
    <row r="354" spans="2:9" customFormat="1" ht="15" hidden="1" customHeight="1" x14ac:dyDescent="0.2">
      <c r="B354" s="65"/>
      <c r="C354" s="33" t="str">
        <f>IF(F354+G354&gt;0,Input_Transaksi!C380,"")</f>
        <v/>
      </c>
      <c r="D354" s="34" t="str">
        <f>IF(F354+G354&gt;0,Input_Transaksi!D380,"")</f>
        <v/>
      </c>
      <c r="E354" s="35" t="str">
        <f>IF(F354+G354&gt;0,Input_Transaksi!F380&amp;Input_Transaksi!G380 &amp;" "&amp;Input_Transaksi!H380,"")</f>
        <v/>
      </c>
      <c r="F354" s="36">
        <f>IF(Input_Transaksi!AL380=$D$8,Input_Transaksi!AN380,0)</f>
        <v>0</v>
      </c>
      <c r="G354" s="36">
        <f>IF(Input_Transaksi!AO380=$D$8,Input_Transaksi!AQ380,0)</f>
        <v>0</v>
      </c>
      <c r="H354" s="36">
        <f t="shared" si="7"/>
        <v>0</v>
      </c>
      <c r="I354" s="61"/>
    </row>
    <row r="355" spans="2:9" customFormat="1" ht="15" hidden="1" customHeight="1" x14ac:dyDescent="0.2">
      <c r="B355" s="65"/>
      <c r="C355" s="33" t="str">
        <f>IF(F355+G355&gt;0,Input_Transaksi!C381,"")</f>
        <v/>
      </c>
      <c r="D355" s="34" t="str">
        <f>IF(F355+G355&gt;0,Input_Transaksi!D381,"")</f>
        <v/>
      </c>
      <c r="E355" s="35" t="str">
        <f>IF(F355+G355&gt;0,Input_Transaksi!F381&amp;Input_Transaksi!G381 &amp;" "&amp;Input_Transaksi!H381,"")</f>
        <v/>
      </c>
      <c r="F355" s="36">
        <f>IF(Input_Transaksi!AL381=$D$8,Input_Transaksi!AN381,0)</f>
        <v>0</v>
      </c>
      <c r="G355" s="36">
        <f>IF(Input_Transaksi!AO381=$D$8,Input_Transaksi!AQ381,0)</f>
        <v>0</v>
      </c>
      <c r="H355" s="36">
        <f t="shared" si="7"/>
        <v>0</v>
      </c>
      <c r="I355" s="61"/>
    </row>
    <row r="356" spans="2:9" customFormat="1" ht="15" hidden="1" customHeight="1" x14ac:dyDescent="0.2">
      <c r="B356" s="65"/>
      <c r="C356" s="33" t="str">
        <f>IF(F356+G356&gt;0,Input_Transaksi!C382,"")</f>
        <v/>
      </c>
      <c r="D356" s="34" t="str">
        <f>IF(F356+G356&gt;0,Input_Transaksi!D382,"")</f>
        <v/>
      </c>
      <c r="E356" s="35" t="str">
        <f>IF(F356+G356&gt;0,Input_Transaksi!F382&amp;Input_Transaksi!G382 &amp;" "&amp;Input_Transaksi!H382,"")</f>
        <v/>
      </c>
      <c r="F356" s="36">
        <f>IF(Input_Transaksi!AL382=$D$8,Input_Transaksi!AN382,0)</f>
        <v>0</v>
      </c>
      <c r="G356" s="36">
        <f>IF(Input_Transaksi!AO382=$D$8,Input_Transaksi!AQ382,0)</f>
        <v>0</v>
      </c>
      <c r="H356" s="36">
        <f t="shared" si="7"/>
        <v>0</v>
      </c>
      <c r="I356" s="61"/>
    </row>
    <row r="357" spans="2:9" customFormat="1" ht="15" hidden="1" customHeight="1" x14ac:dyDescent="0.2">
      <c r="B357" s="65"/>
      <c r="C357" s="33" t="str">
        <f>IF(F357+G357&gt;0,Input_Transaksi!C383,"")</f>
        <v/>
      </c>
      <c r="D357" s="34" t="str">
        <f>IF(F357+G357&gt;0,Input_Transaksi!D383,"")</f>
        <v/>
      </c>
      <c r="E357" s="35" t="str">
        <f>IF(F357+G357&gt;0,Input_Transaksi!F383&amp;Input_Transaksi!G383 &amp;" "&amp;Input_Transaksi!H383,"")</f>
        <v/>
      </c>
      <c r="F357" s="36">
        <f>IF(Input_Transaksi!AL383=$D$8,Input_Transaksi!AN383,0)</f>
        <v>0</v>
      </c>
      <c r="G357" s="36">
        <f>IF(Input_Transaksi!AO383=$D$8,Input_Transaksi!AQ383,0)</f>
        <v>0</v>
      </c>
      <c r="H357" s="36">
        <f t="shared" si="7"/>
        <v>0</v>
      </c>
      <c r="I357" s="61"/>
    </row>
    <row r="358" spans="2:9" customFormat="1" ht="15" hidden="1" customHeight="1" x14ac:dyDescent="0.2">
      <c r="B358" s="65"/>
      <c r="C358" s="33" t="str">
        <f>IF(F358+G358&gt;0,Input_Transaksi!C384,"")</f>
        <v/>
      </c>
      <c r="D358" s="34" t="str">
        <f>IF(F358+G358&gt;0,Input_Transaksi!D384,"")</f>
        <v/>
      </c>
      <c r="E358" s="35" t="str">
        <f>IF(F358+G358&gt;0,Input_Transaksi!F384&amp;Input_Transaksi!G384 &amp;" "&amp;Input_Transaksi!H384,"")</f>
        <v/>
      </c>
      <c r="F358" s="36">
        <f>IF(Input_Transaksi!AL384=$D$8,Input_Transaksi!AN384,0)</f>
        <v>0</v>
      </c>
      <c r="G358" s="36">
        <f>IF(Input_Transaksi!AO384=$D$8,Input_Transaksi!AQ384,0)</f>
        <v>0</v>
      </c>
      <c r="H358" s="36">
        <f t="shared" si="7"/>
        <v>0</v>
      </c>
      <c r="I358" s="61"/>
    </row>
    <row r="359" spans="2:9" customFormat="1" ht="15" hidden="1" customHeight="1" x14ac:dyDescent="0.2">
      <c r="B359" s="65"/>
      <c r="C359" s="33" t="str">
        <f>IF(F359+G359&gt;0,Input_Transaksi!C385,"")</f>
        <v/>
      </c>
      <c r="D359" s="34" t="str">
        <f>IF(F359+G359&gt;0,Input_Transaksi!D385,"")</f>
        <v/>
      </c>
      <c r="E359" s="35" t="str">
        <f>IF(F359+G359&gt;0,Input_Transaksi!F385&amp;Input_Transaksi!G385 &amp;" "&amp;Input_Transaksi!H385,"")</f>
        <v/>
      </c>
      <c r="F359" s="36">
        <f>IF(Input_Transaksi!AL385=$D$8,Input_Transaksi!AN385,0)</f>
        <v>0</v>
      </c>
      <c r="G359" s="36">
        <f>IF(Input_Transaksi!AO385=$D$8,Input_Transaksi!AQ385,0)</f>
        <v>0</v>
      </c>
      <c r="H359" s="36">
        <f t="shared" si="7"/>
        <v>0</v>
      </c>
      <c r="I359" s="61"/>
    </row>
    <row r="360" spans="2:9" customFormat="1" ht="15" hidden="1" customHeight="1" x14ac:dyDescent="0.2">
      <c r="B360" s="65"/>
      <c r="C360" s="33" t="str">
        <f>IF(F360+G360&gt;0,Input_Transaksi!C386,"")</f>
        <v/>
      </c>
      <c r="D360" s="34" t="str">
        <f>IF(F360+G360&gt;0,Input_Transaksi!D386,"")</f>
        <v/>
      </c>
      <c r="E360" s="35" t="str">
        <f>IF(F360+G360&gt;0,Input_Transaksi!F386&amp;Input_Transaksi!G386 &amp;" "&amp;Input_Transaksi!H386,"")</f>
        <v/>
      </c>
      <c r="F360" s="36">
        <f>IF(Input_Transaksi!AL386=$D$8,Input_Transaksi!AN386,0)</f>
        <v>0</v>
      </c>
      <c r="G360" s="36">
        <f>IF(Input_Transaksi!AO386=$D$8,Input_Transaksi!AQ386,0)</f>
        <v>0</v>
      </c>
      <c r="H360" s="36">
        <f t="shared" si="7"/>
        <v>0</v>
      </c>
      <c r="I360" s="61"/>
    </row>
    <row r="361" spans="2:9" customFormat="1" ht="15" hidden="1" customHeight="1" x14ac:dyDescent="0.2">
      <c r="B361" s="65"/>
      <c r="C361" s="33" t="str">
        <f>IF(F361+G361&gt;0,Input_Transaksi!C387,"")</f>
        <v/>
      </c>
      <c r="D361" s="34" t="str">
        <f>IF(F361+G361&gt;0,Input_Transaksi!D387,"")</f>
        <v/>
      </c>
      <c r="E361" s="35" t="str">
        <f>IF(F361+G361&gt;0,Input_Transaksi!F387&amp;Input_Transaksi!G387 &amp;" "&amp;Input_Transaksi!H387,"")</f>
        <v/>
      </c>
      <c r="F361" s="36">
        <f>IF(Input_Transaksi!AL387=$D$8,Input_Transaksi!AN387,0)</f>
        <v>0</v>
      </c>
      <c r="G361" s="36">
        <f>IF(Input_Transaksi!AO387=$D$8,Input_Transaksi!AQ387,0)</f>
        <v>0</v>
      </c>
      <c r="H361" s="36">
        <f t="shared" si="7"/>
        <v>0</v>
      </c>
      <c r="I361" s="61"/>
    </row>
    <row r="362" spans="2:9" customFormat="1" ht="15" hidden="1" customHeight="1" x14ac:dyDescent="0.2">
      <c r="B362" s="65"/>
      <c r="C362" s="33" t="str">
        <f>IF(F362+G362&gt;0,Input_Transaksi!C388,"")</f>
        <v/>
      </c>
      <c r="D362" s="34" t="str">
        <f>IF(F362+G362&gt;0,Input_Transaksi!D388,"")</f>
        <v/>
      </c>
      <c r="E362" s="35" t="str">
        <f>IF(F362+G362&gt;0,Input_Transaksi!F388&amp;Input_Transaksi!G388 &amp;" "&amp;Input_Transaksi!H388,"")</f>
        <v/>
      </c>
      <c r="F362" s="36">
        <f>IF(Input_Transaksi!AL388=$D$8,Input_Transaksi!AN388,0)</f>
        <v>0</v>
      </c>
      <c r="G362" s="36">
        <f>IF(Input_Transaksi!AO388=$D$8,Input_Transaksi!AQ388,0)</f>
        <v>0</v>
      </c>
      <c r="H362" s="36">
        <f t="shared" si="7"/>
        <v>0</v>
      </c>
      <c r="I362" s="61"/>
    </row>
    <row r="363" spans="2:9" customFormat="1" ht="15" hidden="1" customHeight="1" x14ac:dyDescent="0.2">
      <c r="B363" s="65"/>
      <c r="C363" s="33" t="str">
        <f>IF(F363+G363&gt;0,Input_Transaksi!C389,"")</f>
        <v/>
      </c>
      <c r="D363" s="34" t="str">
        <f>IF(F363+G363&gt;0,Input_Transaksi!D389,"")</f>
        <v/>
      </c>
      <c r="E363" s="35" t="str">
        <f>IF(F363+G363&gt;0,Input_Transaksi!F389&amp;Input_Transaksi!G389 &amp;" "&amp;Input_Transaksi!H389,"")</f>
        <v/>
      </c>
      <c r="F363" s="36">
        <f>IF(Input_Transaksi!AL389=$D$8,Input_Transaksi!AN389,0)</f>
        <v>0</v>
      </c>
      <c r="G363" s="36">
        <f>IF(Input_Transaksi!AO389=$D$8,Input_Transaksi!AQ389,0)</f>
        <v>0</v>
      </c>
      <c r="H363" s="36">
        <f t="shared" si="7"/>
        <v>0</v>
      </c>
      <c r="I363" s="61"/>
    </row>
    <row r="364" spans="2:9" customFormat="1" ht="15" hidden="1" customHeight="1" x14ac:dyDescent="0.2">
      <c r="B364" s="65"/>
      <c r="C364" s="33" t="str">
        <f>IF(F364+G364&gt;0,Input_Transaksi!C390,"")</f>
        <v/>
      </c>
      <c r="D364" s="34" t="str">
        <f>IF(F364+G364&gt;0,Input_Transaksi!D390,"")</f>
        <v/>
      </c>
      <c r="E364" s="35" t="str">
        <f>IF(F364+G364&gt;0,Input_Transaksi!F390&amp;Input_Transaksi!G390 &amp;" "&amp;Input_Transaksi!H390,"")</f>
        <v/>
      </c>
      <c r="F364" s="36">
        <f>IF(Input_Transaksi!AL390=$D$8,Input_Transaksi!AN390,0)</f>
        <v>0</v>
      </c>
      <c r="G364" s="36">
        <f>IF(Input_Transaksi!AO390=$D$8,Input_Transaksi!AQ390,0)</f>
        <v>0</v>
      </c>
      <c r="H364" s="36">
        <f t="shared" si="7"/>
        <v>0</v>
      </c>
      <c r="I364" s="61"/>
    </row>
    <row r="365" spans="2:9" customFormat="1" ht="15" hidden="1" customHeight="1" x14ac:dyDescent="0.2">
      <c r="B365" s="65"/>
      <c r="C365" s="33" t="str">
        <f>IF(F365+G365&gt;0,Input_Transaksi!C391,"")</f>
        <v/>
      </c>
      <c r="D365" s="34" t="str">
        <f>IF(F365+G365&gt;0,Input_Transaksi!D391,"")</f>
        <v/>
      </c>
      <c r="E365" s="35" t="str">
        <f>IF(F365+G365&gt;0,Input_Transaksi!F391&amp;Input_Transaksi!G391 &amp;" "&amp;Input_Transaksi!H391,"")</f>
        <v/>
      </c>
      <c r="F365" s="36">
        <f>IF(Input_Transaksi!AL391=$D$8,Input_Transaksi!AN391,0)</f>
        <v>0</v>
      </c>
      <c r="G365" s="36">
        <f>IF(Input_Transaksi!AO391=$D$8,Input_Transaksi!AQ391,0)</f>
        <v>0</v>
      </c>
      <c r="H365" s="36">
        <f t="shared" si="7"/>
        <v>0</v>
      </c>
      <c r="I365" s="61"/>
    </row>
    <row r="366" spans="2:9" customFormat="1" ht="15" hidden="1" customHeight="1" x14ac:dyDescent="0.2">
      <c r="B366" s="65"/>
      <c r="C366" s="33" t="str">
        <f>IF(F366+G366&gt;0,Input_Transaksi!C392,"")</f>
        <v/>
      </c>
      <c r="D366" s="34" t="str">
        <f>IF(F366+G366&gt;0,Input_Transaksi!D392,"")</f>
        <v/>
      </c>
      <c r="E366" s="35" t="str">
        <f>IF(F366+G366&gt;0,Input_Transaksi!F392&amp;Input_Transaksi!G392 &amp;" "&amp;Input_Transaksi!H392,"")</f>
        <v/>
      </c>
      <c r="F366" s="36">
        <f>IF(Input_Transaksi!AL392=$D$8,Input_Transaksi!AN392,0)</f>
        <v>0</v>
      </c>
      <c r="G366" s="36">
        <f>IF(Input_Transaksi!AO392=$D$8,Input_Transaksi!AQ392,0)</f>
        <v>0</v>
      </c>
      <c r="H366" s="36">
        <f t="shared" si="7"/>
        <v>0</v>
      </c>
      <c r="I366" s="61"/>
    </row>
    <row r="367" spans="2:9" customFormat="1" ht="15" hidden="1" customHeight="1" x14ac:dyDescent="0.2">
      <c r="B367" s="65"/>
      <c r="C367" s="33" t="str">
        <f>IF(F367+G367&gt;0,Input_Transaksi!C393,"")</f>
        <v/>
      </c>
      <c r="D367" s="34" t="str">
        <f>IF(F367+G367&gt;0,Input_Transaksi!D393,"")</f>
        <v/>
      </c>
      <c r="E367" s="35" t="str">
        <f>IF(F367+G367&gt;0,Input_Transaksi!F393&amp;Input_Transaksi!G393 &amp;" "&amp;Input_Transaksi!H393,"")</f>
        <v/>
      </c>
      <c r="F367" s="36">
        <f>IF(Input_Transaksi!AL393=$D$8,Input_Transaksi!AN393,0)</f>
        <v>0</v>
      </c>
      <c r="G367" s="36">
        <f>IF(Input_Transaksi!AO393=$D$8,Input_Transaksi!AQ393,0)</f>
        <v>0</v>
      </c>
      <c r="H367" s="36">
        <f t="shared" si="7"/>
        <v>0</v>
      </c>
      <c r="I367" s="61"/>
    </row>
    <row r="368" spans="2:9" customFormat="1" ht="15" hidden="1" customHeight="1" x14ac:dyDescent="0.2">
      <c r="B368" s="65"/>
      <c r="C368" s="33" t="str">
        <f>IF(F368+G368&gt;0,Input_Transaksi!C394,"")</f>
        <v/>
      </c>
      <c r="D368" s="34" t="str">
        <f>IF(F368+G368&gt;0,Input_Transaksi!D394,"")</f>
        <v/>
      </c>
      <c r="E368" s="35" t="str">
        <f>IF(F368+G368&gt;0,Input_Transaksi!F394&amp;Input_Transaksi!G394 &amp;" "&amp;Input_Transaksi!H394,"")</f>
        <v/>
      </c>
      <c r="F368" s="36">
        <f>IF(Input_Transaksi!AL394=$D$8,Input_Transaksi!AN394,0)</f>
        <v>0</v>
      </c>
      <c r="G368" s="36">
        <f>IF(Input_Transaksi!AO394=$D$8,Input_Transaksi!AQ394,0)</f>
        <v>0</v>
      </c>
      <c r="H368" s="36">
        <f t="shared" si="7"/>
        <v>0</v>
      </c>
      <c r="I368" s="61"/>
    </row>
    <row r="369" spans="2:9" customFormat="1" ht="15" hidden="1" customHeight="1" x14ac:dyDescent="0.2">
      <c r="B369" s="65"/>
      <c r="C369" s="33" t="str">
        <f>IF(F369+G369&gt;0,Input_Transaksi!C395,"")</f>
        <v/>
      </c>
      <c r="D369" s="34" t="str">
        <f>IF(F369+G369&gt;0,Input_Transaksi!D395,"")</f>
        <v/>
      </c>
      <c r="E369" s="35" t="str">
        <f>IF(F369+G369&gt;0,Input_Transaksi!F395&amp;Input_Transaksi!G395 &amp;" "&amp;Input_Transaksi!H395,"")</f>
        <v/>
      </c>
      <c r="F369" s="36">
        <f>IF(Input_Transaksi!AL395=$D$8,Input_Transaksi!AN395,0)</f>
        <v>0</v>
      </c>
      <c r="G369" s="36">
        <f>IF(Input_Transaksi!AO395=$D$8,Input_Transaksi!AQ395,0)</f>
        <v>0</v>
      </c>
      <c r="H369" s="36">
        <f t="shared" si="7"/>
        <v>0</v>
      </c>
      <c r="I369" s="61"/>
    </row>
    <row r="370" spans="2:9" customFormat="1" ht="15" hidden="1" customHeight="1" x14ac:dyDescent="0.2">
      <c r="B370" s="65"/>
      <c r="C370" s="33" t="str">
        <f>IF(F370+G370&gt;0,Input_Transaksi!C396,"")</f>
        <v/>
      </c>
      <c r="D370" s="34" t="str">
        <f>IF(F370+G370&gt;0,Input_Transaksi!D396,"")</f>
        <v/>
      </c>
      <c r="E370" s="35" t="str">
        <f>IF(F370+G370&gt;0,Input_Transaksi!F396&amp;Input_Transaksi!G396 &amp;" "&amp;Input_Transaksi!H396,"")</f>
        <v/>
      </c>
      <c r="F370" s="36">
        <f>IF(Input_Transaksi!AL396=$D$8,Input_Transaksi!AN396,0)</f>
        <v>0</v>
      </c>
      <c r="G370" s="36">
        <f>IF(Input_Transaksi!AO396=$D$8,Input_Transaksi!AQ396,0)</f>
        <v>0</v>
      </c>
      <c r="H370" s="36">
        <f t="shared" si="7"/>
        <v>0</v>
      </c>
      <c r="I370" s="61"/>
    </row>
    <row r="371" spans="2:9" customFormat="1" ht="15" hidden="1" customHeight="1" x14ac:dyDescent="0.2">
      <c r="B371" s="65"/>
      <c r="C371" s="33" t="str">
        <f>IF(F371+G371&gt;0,Input_Transaksi!C397,"")</f>
        <v/>
      </c>
      <c r="D371" s="34" t="str">
        <f>IF(F371+G371&gt;0,Input_Transaksi!D397,"")</f>
        <v/>
      </c>
      <c r="E371" s="35" t="str">
        <f>IF(F371+G371&gt;0,Input_Transaksi!F397&amp;Input_Transaksi!G397 &amp;" "&amp;Input_Transaksi!H397,"")</f>
        <v/>
      </c>
      <c r="F371" s="36">
        <f>IF(Input_Transaksi!AL397=$D$8,Input_Transaksi!AN397,0)</f>
        <v>0</v>
      </c>
      <c r="G371" s="36">
        <f>IF(Input_Transaksi!AO397=$D$8,Input_Transaksi!AQ397,0)</f>
        <v>0</v>
      </c>
      <c r="H371" s="36">
        <f t="shared" si="7"/>
        <v>0</v>
      </c>
      <c r="I371" s="61"/>
    </row>
    <row r="372" spans="2:9" customFormat="1" ht="15" hidden="1" customHeight="1" x14ac:dyDescent="0.2">
      <c r="B372" s="65"/>
      <c r="C372" s="33" t="str">
        <f>IF(F372+G372&gt;0,Input_Transaksi!C398,"")</f>
        <v/>
      </c>
      <c r="D372" s="34" t="str">
        <f>IF(F372+G372&gt;0,Input_Transaksi!D398,"")</f>
        <v/>
      </c>
      <c r="E372" s="35" t="str">
        <f>IF(F372+G372&gt;0,Input_Transaksi!F398&amp;Input_Transaksi!G398 &amp;" "&amp;Input_Transaksi!H398,"")</f>
        <v/>
      </c>
      <c r="F372" s="36">
        <f>IF(Input_Transaksi!AL398=$D$8,Input_Transaksi!AN398,0)</f>
        <v>0</v>
      </c>
      <c r="G372" s="36">
        <f>IF(Input_Transaksi!AO398=$D$8,Input_Transaksi!AQ398,0)</f>
        <v>0</v>
      </c>
      <c r="H372" s="36">
        <f t="shared" si="7"/>
        <v>0</v>
      </c>
      <c r="I372" s="61"/>
    </row>
    <row r="373" spans="2:9" customFormat="1" ht="15" hidden="1" customHeight="1" x14ac:dyDescent="0.2">
      <c r="B373" s="65"/>
      <c r="C373" s="33" t="str">
        <f>IF(F373+G373&gt;0,Input_Transaksi!C399,"")</f>
        <v/>
      </c>
      <c r="D373" s="34" t="str">
        <f>IF(F373+G373&gt;0,Input_Transaksi!D399,"")</f>
        <v/>
      </c>
      <c r="E373" s="35" t="str">
        <f>IF(F373+G373&gt;0,Input_Transaksi!F399&amp;Input_Transaksi!G399 &amp;" "&amp;Input_Transaksi!H399,"")</f>
        <v/>
      </c>
      <c r="F373" s="36">
        <f>IF(Input_Transaksi!AL399=$D$8,Input_Transaksi!AN399,0)</f>
        <v>0</v>
      </c>
      <c r="G373" s="36">
        <f>IF(Input_Transaksi!AO399=$D$8,Input_Transaksi!AQ399,0)</f>
        <v>0</v>
      </c>
      <c r="H373" s="36">
        <f t="shared" si="7"/>
        <v>0</v>
      </c>
      <c r="I373" s="61"/>
    </row>
    <row r="374" spans="2:9" customFormat="1" ht="15" hidden="1" customHeight="1" x14ac:dyDescent="0.2">
      <c r="B374" s="65"/>
      <c r="C374" s="33" t="str">
        <f>IF(F374+G374&gt;0,Input_Transaksi!C400,"")</f>
        <v/>
      </c>
      <c r="D374" s="34" t="str">
        <f>IF(F374+G374&gt;0,Input_Transaksi!D400,"")</f>
        <v/>
      </c>
      <c r="E374" s="35" t="str">
        <f>IF(F374+G374&gt;0,Input_Transaksi!F400&amp;Input_Transaksi!G400 &amp;" "&amp;Input_Transaksi!H400,"")</f>
        <v/>
      </c>
      <c r="F374" s="36">
        <f>IF(Input_Transaksi!AL400=$D$8,Input_Transaksi!AN400,0)</f>
        <v>0</v>
      </c>
      <c r="G374" s="36">
        <f>IF(Input_Transaksi!AO400=$D$8,Input_Transaksi!AQ400,0)</f>
        <v>0</v>
      </c>
      <c r="H374" s="36">
        <f t="shared" si="7"/>
        <v>0</v>
      </c>
      <c r="I374" s="61"/>
    </row>
    <row r="375" spans="2:9" customFormat="1" ht="15" hidden="1" customHeight="1" x14ac:dyDescent="0.2">
      <c r="B375" s="65"/>
      <c r="C375" s="33" t="str">
        <f>IF(F375+G375&gt;0,Input_Transaksi!C401,"")</f>
        <v/>
      </c>
      <c r="D375" s="34" t="str">
        <f>IF(F375+G375&gt;0,Input_Transaksi!D401,"")</f>
        <v/>
      </c>
      <c r="E375" s="35" t="str">
        <f>IF(F375+G375&gt;0,Input_Transaksi!F401&amp;Input_Transaksi!G401 &amp;" "&amp;Input_Transaksi!H401,"")</f>
        <v/>
      </c>
      <c r="F375" s="36">
        <f>IF(Input_Transaksi!AL401=$D$8,Input_Transaksi!AN401,0)</f>
        <v>0</v>
      </c>
      <c r="G375" s="36">
        <f>IF(Input_Transaksi!AO401=$D$8,Input_Transaksi!AQ401,0)</f>
        <v>0</v>
      </c>
      <c r="H375" s="36">
        <f t="shared" si="7"/>
        <v>0</v>
      </c>
      <c r="I375" s="61"/>
    </row>
    <row r="376" spans="2:9" customFormat="1" ht="15" hidden="1" customHeight="1" x14ac:dyDescent="0.2">
      <c r="B376" s="65"/>
      <c r="C376" s="33" t="str">
        <f>IF(F376+G376&gt;0,Input_Transaksi!C402,"")</f>
        <v/>
      </c>
      <c r="D376" s="34" t="str">
        <f>IF(F376+G376&gt;0,Input_Transaksi!D402,"")</f>
        <v/>
      </c>
      <c r="E376" s="35" t="str">
        <f>IF(F376+G376&gt;0,Input_Transaksi!F402&amp;Input_Transaksi!G402 &amp;" "&amp;Input_Transaksi!H402,"")</f>
        <v/>
      </c>
      <c r="F376" s="36">
        <f>IF(Input_Transaksi!AL402=$D$8,Input_Transaksi!AN402,0)</f>
        <v>0</v>
      </c>
      <c r="G376" s="36">
        <f>IF(Input_Transaksi!AO402=$D$8,Input_Transaksi!AQ402,0)</f>
        <v>0</v>
      </c>
      <c r="H376" s="36">
        <f t="shared" si="7"/>
        <v>0</v>
      </c>
      <c r="I376" s="61"/>
    </row>
    <row r="377" spans="2:9" customFormat="1" ht="15" hidden="1" customHeight="1" x14ac:dyDescent="0.2">
      <c r="B377" s="65"/>
      <c r="C377" s="33" t="str">
        <f>IF(F377+G377&gt;0,Input_Transaksi!C403,"")</f>
        <v/>
      </c>
      <c r="D377" s="34" t="str">
        <f>IF(F377+G377&gt;0,Input_Transaksi!D403,"")</f>
        <v/>
      </c>
      <c r="E377" s="35" t="str">
        <f>IF(F377+G377&gt;0,Input_Transaksi!F403&amp;Input_Transaksi!G403 &amp;" "&amp;Input_Transaksi!H403,"")</f>
        <v/>
      </c>
      <c r="F377" s="36">
        <f>IF(Input_Transaksi!AL403=$D$8,Input_Transaksi!AN403,0)</f>
        <v>0</v>
      </c>
      <c r="G377" s="36">
        <f>IF(Input_Transaksi!AO403=$D$8,Input_Transaksi!AQ403,0)</f>
        <v>0</v>
      </c>
      <c r="H377" s="36">
        <f t="shared" si="7"/>
        <v>0</v>
      </c>
      <c r="I377" s="61"/>
    </row>
    <row r="378" spans="2:9" customFormat="1" ht="15" hidden="1" customHeight="1" x14ac:dyDescent="0.2">
      <c r="B378" s="65"/>
      <c r="C378" s="33" t="str">
        <f>IF(F378+G378&gt;0,Input_Transaksi!C404,"")</f>
        <v/>
      </c>
      <c r="D378" s="34" t="str">
        <f>IF(F378+G378&gt;0,Input_Transaksi!D404,"")</f>
        <v/>
      </c>
      <c r="E378" s="35" t="str">
        <f>IF(F378+G378&gt;0,Input_Transaksi!F404&amp;Input_Transaksi!G404 &amp;" "&amp;Input_Transaksi!H404,"")</f>
        <v/>
      </c>
      <c r="F378" s="36">
        <f>IF(Input_Transaksi!AL404=$D$8,Input_Transaksi!AN404,0)</f>
        <v>0</v>
      </c>
      <c r="G378" s="36">
        <f>IF(Input_Transaksi!AO404=$D$8,Input_Transaksi!AQ404,0)</f>
        <v>0</v>
      </c>
      <c r="H378" s="36">
        <f t="shared" si="7"/>
        <v>0</v>
      </c>
      <c r="I378" s="61"/>
    </row>
    <row r="379" spans="2:9" customFormat="1" ht="15" hidden="1" customHeight="1" x14ac:dyDescent="0.2">
      <c r="B379" s="65"/>
      <c r="C379" s="33" t="str">
        <f>IF(F379+G379&gt;0,Input_Transaksi!C405,"")</f>
        <v/>
      </c>
      <c r="D379" s="34" t="str">
        <f>IF(F379+G379&gt;0,Input_Transaksi!D405,"")</f>
        <v/>
      </c>
      <c r="E379" s="35" t="str">
        <f>IF(F379+G379&gt;0,Input_Transaksi!F405&amp;Input_Transaksi!G405 &amp;" "&amp;Input_Transaksi!H405,"")</f>
        <v/>
      </c>
      <c r="F379" s="36">
        <f>IF(Input_Transaksi!AL405=$D$8,Input_Transaksi!AN405,0)</f>
        <v>0</v>
      </c>
      <c r="G379" s="36">
        <f>IF(Input_Transaksi!AO405=$D$8,Input_Transaksi!AQ405,0)</f>
        <v>0</v>
      </c>
      <c r="H379" s="36">
        <f t="shared" si="7"/>
        <v>0</v>
      </c>
      <c r="I379" s="61"/>
    </row>
    <row r="380" spans="2:9" customFormat="1" ht="15" hidden="1" customHeight="1" x14ac:dyDescent="0.2">
      <c r="B380" s="65"/>
      <c r="C380" s="33" t="str">
        <f>IF(F380+G380&gt;0,Input_Transaksi!C406,"")</f>
        <v/>
      </c>
      <c r="D380" s="34" t="str">
        <f>IF(F380+G380&gt;0,Input_Transaksi!D406,"")</f>
        <v/>
      </c>
      <c r="E380" s="35" t="str">
        <f>IF(F380+G380&gt;0,Input_Transaksi!F406&amp;Input_Transaksi!G406 &amp;" "&amp;Input_Transaksi!H406,"")</f>
        <v/>
      </c>
      <c r="F380" s="36">
        <f>IF(Input_Transaksi!AL406=$D$8,Input_Transaksi!AN406,0)</f>
        <v>0</v>
      </c>
      <c r="G380" s="36">
        <f>IF(Input_Transaksi!AO406=$D$8,Input_Transaksi!AQ406,0)</f>
        <v>0</v>
      </c>
      <c r="H380" s="36">
        <f t="shared" si="7"/>
        <v>0</v>
      </c>
      <c r="I380" s="61"/>
    </row>
    <row r="381" spans="2:9" customFormat="1" ht="15" hidden="1" customHeight="1" x14ac:dyDescent="0.2">
      <c r="B381" s="65"/>
      <c r="C381" s="33" t="str">
        <f>IF(F381+G381&gt;0,Input_Transaksi!C407,"")</f>
        <v/>
      </c>
      <c r="D381" s="34" t="str">
        <f>IF(F381+G381&gt;0,Input_Transaksi!D407,"")</f>
        <v/>
      </c>
      <c r="E381" s="35" t="str">
        <f>IF(F381+G381&gt;0,Input_Transaksi!F407&amp;Input_Transaksi!G407 &amp;" "&amp;Input_Transaksi!H407,"")</f>
        <v/>
      </c>
      <c r="F381" s="36">
        <f>IF(Input_Transaksi!AL407=$D$8,Input_Transaksi!AN407,0)</f>
        <v>0</v>
      </c>
      <c r="G381" s="36">
        <f>IF(Input_Transaksi!AO407=$D$8,Input_Transaksi!AQ407,0)</f>
        <v>0</v>
      </c>
      <c r="H381" s="36">
        <f t="shared" si="7"/>
        <v>0</v>
      </c>
      <c r="I381" s="61"/>
    </row>
    <row r="382" spans="2:9" customFormat="1" ht="15" hidden="1" customHeight="1" x14ac:dyDescent="0.2">
      <c r="B382" s="65"/>
      <c r="C382" s="33" t="str">
        <f>IF(F382+G382&gt;0,Input_Transaksi!C408,"")</f>
        <v/>
      </c>
      <c r="D382" s="34" t="str">
        <f>IF(F382+G382&gt;0,Input_Transaksi!D408,"")</f>
        <v/>
      </c>
      <c r="E382" s="35" t="str">
        <f>IF(F382+G382&gt;0,Input_Transaksi!F408&amp;Input_Transaksi!G408 &amp;" "&amp;Input_Transaksi!H408,"")</f>
        <v/>
      </c>
      <c r="F382" s="36">
        <f>IF(Input_Transaksi!AL408=$D$8,Input_Transaksi!AN408,0)</f>
        <v>0</v>
      </c>
      <c r="G382" s="36">
        <f>IF(Input_Transaksi!AO408=$D$8,Input_Transaksi!AQ408,0)</f>
        <v>0</v>
      </c>
      <c r="H382" s="36">
        <f t="shared" si="7"/>
        <v>0</v>
      </c>
      <c r="I382" s="61"/>
    </row>
    <row r="383" spans="2:9" customFormat="1" ht="15" hidden="1" customHeight="1" x14ac:dyDescent="0.2">
      <c r="B383" s="65"/>
      <c r="C383" s="33" t="str">
        <f>IF(F383+G383&gt;0,Input_Transaksi!C409,"")</f>
        <v/>
      </c>
      <c r="D383" s="34" t="str">
        <f>IF(F383+G383&gt;0,Input_Transaksi!D409,"")</f>
        <v/>
      </c>
      <c r="E383" s="35" t="str">
        <f>IF(F383+G383&gt;0,Input_Transaksi!F409&amp;Input_Transaksi!G409 &amp;" "&amp;Input_Transaksi!H409,"")</f>
        <v/>
      </c>
      <c r="F383" s="36">
        <f>IF(Input_Transaksi!AL409=$D$8,Input_Transaksi!AN409,0)</f>
        <v>0</v>
      </c>
      <c r="G383" s="36">
        <f>IF(Input_Transaksi!AO409=$D$8,Input_Transaksi!AQ409,0)</f>
        <v>0</v>
      </c>
      <c r="H383" s="36">
        <f t="shared" si="7"/>
        <v>0</v>
      </c>
      <c r="I383" s="61"/>
    </row>
    <row r="384" spans="2:9" customFormat="1" ht="15" hidden="1" customHeight="1" x14ac:dyDescent="0.2">
      <c r="B384" s="65"/>
      <c r="C384" s="33" t="str">
        <f>IF(F384+G384&gt;0,Input_Transaksi!C410,"")</f>
        <v/>
      </c>
      <c r="D384" s="34" t="str">
        <f>IF(F384+G384&gt;0,Input_Transaksi!D410,"")</f>
        <v/>
      </c>
      <c r="E384" s="35" t="str">
        <f>IF(F384+G384&gt;0,Input_Transaksi!F410&amp;Input_Transaksi!G410 &amp;" "&amp;Input_Transaksi!H410,"")</f>
        <v/>
      </c>
      <c r="F384" s="36">
        <f>IF(Input_Transaksi!AL410=$D$8,Input_Transaksi!AN410,0)</f>
        <v>0</v>
      </c>
      <c r="G384" s="36">
        <f>IF(Input_Transaksi!AO410=$D$8,Input_Transaksi!AQ410,0)</f>
        <v>0</v>
      </c>
      <c r="H384" s="36">
        <f t="shared" si="7"/>
        <v>0</v>
      </c>
      <c r="I384" s="61"/>
    </row>
    <row r="385" spans="2:9" customFormat="1" ht="15" hidden="1" customHeight="1" x14ac:dyDescent="0.2">
      <c r="B385" s="65"/>
      <c r="C385" s="33" t="str">
        <f>IF(F385+G385&gt;0,Input_Transaksi!C411,"")</f>
        <v/>
      </c>
      <c r="D385" s="34" t="str">
        <f>IF(F385+G385&gt;0,Input_Transaksi!D411,"")</f>
        <v/>
      </c>
      <c r="E385" s="35" t="str">
        <f>IF(F385+G385&gt;0,Input_Transaksi!F411&amp;Input_Transaksi!G411 &amp;" "&amp;Input_Transaksi!H411,"")</f>
        <v/>
      </c>
      <c r="F385" s="36">
        <f>IF(Input_Transaksi!AL411=$D$8,Input_Transaksi!AN411,0)</f>
        <v>0</v>
      </c>
      <c r="G385" s="36">
        <f>IF(Input_Transaksi!AO411=$D$8,Input_Transaksi!AQ411,0)</f>
        <v>0</v>
      </c>
      <c r="H385" s="36">
        <f t="shared" si="7"/>
        <v>0</v>
      </c>
      <c r="I385" s="61"/>
    </row>
    <row r="386" spans="2:9" customFormat="1" ht="15" hidden="1" customHeight="1" x14ac:dyDescent="0.2">
      <c r="B386" s="65"/>
      <c r="C386" s="33" t="str">
        <f>IF(F386+G386&gt;0,Input_Transaksi!C412,"")</f>
        <v/>
      </c>
      <c r="D386" s="34" t="str">
        <f>IF(F386+G386&gt;0,Input_Transaksi!D412,"")</f>
        <v/>
      </c>
      <c r="E386" s="35" t="str">
        <f>IF(F386+G386&gt;0,Input_Transaksi!F412&amp;Input_Transaksi!G412 &amp;" "&amp;Input_Transaksi!H412,"")</f>
        <v/>
      </c>
      <c r="F386" s="36">
        <f>IF(Input_Transaksi!AL412=$D$8,Input_Transaksi!AN412,0)</f>
        <v>0</v>
      </c>
      <c r="G386" s="36">
        <f>IF(Input_Transaksi!AO412=$D$8,Input_Transaksi!AQ412,0)</f>
        <v>0</v>
      </c>
      <c r="H386" s="36">
        <f t="shared" si="7"/>
        <v>0</v>
      </c>
      <c r="I386" s="61"/>
    </row>
    <row r="387" spans="2:9" customFormat="1" ht="15" hidden="1" customHeight="1" x14ac:dyDescent="0.2">
      <c r="B387" s="65"/>
      <c r="C387" s="33" t="str">
        <f>IF(F387+G387&gt;0,Input_Transaksi!C413,"")</f>
        <v/>
      </c>
      <c r="D387" s="34" t="str">
        <f>IF(F387+G387&gt;0,Input_Transaksi!D413,"")</f>
        <v/>
      </c>
      <c r="E387" s="35" t="str">
        <f>IF(F387+G387&gt;0,Input_Transaksi!F413&amp;Input_Transaksi!G413 &amp;" "&amp;Input_Transaksi!H413,"")</f>
        <v/>
      </c>
      <c r="F387" s="36">
        <f>IF(Input_Transaksi!AL413=$D$8,Input_Transaksi!AN413,0)</f>
        <v>0</v>
      </c>
      <c r="G387" s="36">
        <f>IF(Input_Transaksi!AO413=$D$8,Input_Transaksi!AQ413,0)</f>
        <v>0</v>
      </c>
      <c r="H387" s="36">
        <f t="shared" si="7"/>
        <v>0</v>
      </c>
      <c r="I387" s="61"/>
    </row>
    <row r="388" spans="2:9" customFormat="1" ht="15" hidden="1" customHeight="1" x14ac:dyDescent="0.2">
      <c r="B388" s="65"/>
      <c r="C388" s="33" t="str">
        <f>IF(F388+G388&gt;0,Input_Transaksi!C414,"")</f>
        <v/>
      </c>
      <c r="D388" s="34" t="str">
        <f>IF(F388+G388&gt;0,Input_Transaksi!D414,"")</f>
        <v/>
      </c>
      <c r="E388" s="35" t="str">
        <f>IF(F388+G388&gt;0,Input_Transaksi!F414&amp;Input_Transaksi!G414 &amp;" "&amp;Input_Transaksi!H414,"")</f>
        <v/>
      </c>
      <c r="F388" s="36">
        <f>IF(Input_Transaksi!AL414=$D$8,Input_Transaksi!AN414,0)</f>
        <v>0</v>
      </c>
      <c r="G388" s="36">
        <f>IF(Input_Transaksi!AO414=$D$8,Input_Transaksi!AQ414,0)</f>
        <v>0</v>
      </c>
      <c r="H388" s="36">
        <f t="shared" si="7"/>
        <v>0</v>
      </c>
      <c r="I388" s="61"/>
    </row>
    <row r="389" spans="2:9" customFormat="1" ht="15" hidden="1" customHeight="1" x14ac:dyDescent="0.2">
      <c r="B389" s="65"/>
      <c r="C389" s="33" t="str">
        <f>IF(F389+G389&gt;0,Input_Transaksi!C415,"")</f>
        <v/>
      </c>
      <c r="D389" s="34" t="str">
        <f>IF(F389+G389&gt;0,Input_Transaksi!D415,"")</f>
        <v/>
      </c>
      <c r="E389" s="35" t="str">
        <f>IF(F389+G389&gt;0,Input_Transaksi!F415&amp;Input_Transaksi!G415 &amp;" "&amp;Input_Transaksi!H415,"")</f>
        <v/>
      </c>
      <c r="F389" s="36">
        <f>IF(Input_Transaksi!AL415=$D$8,Input_Transaksi!AN415,0)</f>
        <v>0</v>
      </c>
      <c r="G389" s="36">
        <f>IF(Input_Transaksi!AO415=$D$8,Input_Transaksi!AQ415,0)</f>
        <v>0</v>
      </c>
      <c r="H389" s="36">
        <f t="shared" si="7"/>
        <v>0</v>
      </c>
      <c r="I389" s="61"/>
    </row>
    <row r="390" spans="2:9" customFormat="1" ht="15" hidden="1" customHeight="1" x14ac:dyDescent="0.2">
      <c r="B390" s="65"/>
      <c r="C390" s="33" t="str">
        <f>IF(F390+G390&gt;0,Input_Transaksi!C416,"")</f>
        <v/>
      </c>
      <c r="D390" s="34" t="str">
        <f>IF(F390+G390&gt;0,Input_Transaksi!D416,"")</f>
        <v/>
      </c>
      <c r="E390" s="35" t="str">
        <f>IF(F390+G390&gt;0,Input_Transaksi!F416&amp;Input_Transaksi!G416 &amp;" "&amp;Input_Transaksi!H416,"")</f>
        <v/>
      </c>
      <c r="F390" s="36">
        <f>IF(Input_Transaksi!AL416=$D$8,Input_Transaksi!AN416,0)</f>
        <v>0</v>
      </c>
      <c r="G390" s="36">
        <f>IF(Input_Transaksi!AO416=$D$8,Input_Transaksi!AQ416,0)</f>
        <v>0</v>
      </c>
      <c r="H390" s="36">
        <f t="shared" si="7"/>
        <v>0</v>
      </c>
      <c r="I390" s="61"/>
    </row>
    <row r="391" spans="2:9" customFormat="1" ht="15" hidden="1" customHeight="1" x14ac:dyDescent="0.2">
      <c r="B391" s="65"/>
      <c r="C391" s="33" t="str">
        <f>IF(F391+G391&gt;0,Input_Transaksi!C417,"")</f>
        <v/>
      </c>
      <c r="D391" s="34" t="str">
        <f>IF(F391+G391&gt;0,Input_Transaksi!D417,"")</f>
        <v/>
      </c>
      <c r="E391" s="35" t="str">
        <f>IF(F391+G391&gt;0,Input_Transaksi!F417&amp;Input_Transaksi!G417 &amp;" "&amp;Input_Transaksi!H417,"")</f>
        <v/>
      </c>
      <c r="F391" s="36">
        <f>IF(Input_Transaksi!AL417=$D$8,Input_Transaksi!AN417,0)</f>
        <v>0</v>
      </c>
      <c r="G391" s="36">
        <f>IF(Input_Transaksi!AO417=$D$8,Input_Transaksi!AQ417,0)</f>
        <v>0</v>
      </c>
      <c r="H391" s="36">
        <f t="shared" si="7"/>
        <v>0</v>
      </c>
      <c r="I391" s="61"/>
    </row>
    <row r="392" spans="2:9" customFormat="1" ht="15" hidden="1" customHeight="1" x14ac:dyDescent="0.2">
      <c r="B392" s="65"/>
      <c r="C392" s="33" t="str">
        <f>IF(F392+G392&gt;0,Input_Transaksi!C418,"")</f>
        <v/>
      </c>
      <c r="D392" s="34" t="str">
        <f>IF(F392+G392&gt;0,Input_Transaksi!D418,"")</f>
        <v/>
      </c>
      <c r="E392" s="35" t="str">
        <f>IF(F392+G392&gt;0,Input_Transaksi!F418&amp;Input_Transaksi!G418 &amp;" "&amp;Input_Transaksi!H418,"")</f>
        <v/>
      </c>
      <c r="F392" s="36">
        <f>IF(Input_Transaksi!AL418=$D$8,Input_Transaksi!AN418,0)</f>
        <v>0</v>
      </c>
      <c r="G392" s="36">
        <f>IF(Input_Transaksi!AO418=$D$8,Input_Transaksi!AQ418,0)</f>
        <v>0</v>
      </c>
      <c r="H392" s="36">
        <f t="shared" si="7"/>
        <v>0</v>
      </c>
      <c r="I392" s="61"/>
    </row>
    <row r="393" spans="2:9" customFormat="1" ht="15" hidden="1" customHeight="1" x14ac:dyDescent="0.2">
      <c r="B393" s="65"/>
      <c r="C393" s="33" t="str">
        <f>IF(F393+G393&gt;0,Input_Transaksi!C419,"")</f>
        <v/>
      </c>
      <c r="D393" s="34" t="str">
        <f>IF(F393+G393&gt;0,Input_Transaksi!D419,"")</f>
        <v/>
      </c>
      <c r="E393" s="35" t="str">
        <f>IF(F393+G393&gt;0,Input_Transaksi!F419&amp;Input_Transaksi!G419 &amp;" "&amp;Input_Transaksi!H419,"")</f>
        <v/>
      </c>
      <c r="F393" s="36">
        <f>IF(Input_Transaksi!AL419=$D$8,Input_Transaksi!AN419,0)</f>
        <v>0</v>
      </c>
      <c r="G393" s="36">
        <f>IF(Input_Transaksi!AO419=$D$8,Input_Transaksi!AQ419,0)</f>
        <v>0</v>
      </c>
      <c r="H393" s="36">
        <f t="shared" si="7"/>
        <v>0</v>
      </c>
      <c r="I393" s="61"/>
    </row>
    <row r="394" spans="2:9" customFormat="1" ht="15" hidden="1" customHeight="1" x14ac:dyDescent="0.2">
      <c r="B394" s="65"/>
      <c r="C394" s="33" t="str">
        <f>IF(F394+G394&gt;0,Input_Transaksi!C420,"")</f>
        <v/>
      </c>
      <c r="D394" s="34" t="str">
        <f>IF(F394+G394&gt;0,Input_Transaksi!D420,"")</f>
        <v/>
      </c>
      <c r="E394" s="35" t="str">
        <f>IF(F394+G394&gt;0,Input_Transaksi!F420&amp;Input_Transaksi!G420 &amp;" "&amp;Input_Transaksi!H420,"")</f>
        <v/>
      </c>
      <c r="F394" s="36">
        <f>IF(Input_Transaksi!AL420=$D$8,Input_Transaksi!AN420,0)</f>
        <v>0</v>
      </c>
      <c r="G394" s="36">
        <f>IF(Input_Transaksi!AO420=$D$8,Input_Transaksi!AQ420,0)</f>
        <v>0</v>
      </c>
      <c r="H394" s="36">
        <f t="shared" si="7"/>
        <v>0</v>
      </c>
      <c r="I394" s="61"/>
    </row>
    <row r="395" spans="2:9" customFormat="1" ht="15" hidden="1" customHeight="1" x14ac:dyDescent="0.2">
      <c r="B395" s="65"/>
      <c r="C395" s="33" t="str">
        <f>IF(F395+G395&gt;0,Input_Transaksi!C421,"")</f>
        <v/>
      </c>
      <c r="D395" s="34" t="str">
        <f>IF(F395+G395&gt;0,Input_Transaksi!D421,"")</f>
        <v/>
      </c>
      <c r="E395" s="35" t="str">
        <f>IF(F395+G395&gt;0,Input_Transaksi!F421&amp;Input_Transaksi!G421 &amp;" "&amp;Input_Transaksi!H421,"")</f>
        <v/>
      </c>
      <c r="F395" s="36">
        <f>IF(Input_Transaksi!AL421=$D$8,Input_Transaksi!AN421,0)</f>
        <v>0</v>
      </c>
      <c r="G395" s="36">
        <f>IF(Input_Transaksi!AO421=$D$8,Input_Transaksi!AQ421,0)</f>
        <v>0</v>
      </c>
      <c r="H395" s="36">
        <f t="shared" si="7"/>
        <v>0</v>
      </c>
      <c r="I395" s="61"/>
    </row>
    <row r="396" spans="2:9" customFormat="1" ht="15" hidden="1" customHeight="1" x14ac:dyDescent="0.2">
      <c r="B396" s="65"/>
      <c r="C396" s="33" t="str">
        <f>IF(F396+G396&gt;0,Input_Transaksi!C422,"")</f>
        <v/>
      </c>
      <c r="D396" s="34" t="str">
        <f>IF(F396+G396&gt;0,Input_Transaksi!D422,"")</f>
        <v/>
      </c>
      <c r="E396" s="35" t="str">
        <f>IF(F396+G396&gt;0,Input_Transaksi!F422&amp;Input_Transaksi!G422 &amp;" "&amp;Input_Transaksi!H422,"")</f>
        <v/>
      </c>
      <c r="F396" s="36">
        <f>IF(Input_Transaksi!AL422=$D$8,Input_Transaksi!AN422,0)</f>
        <v>0</v>
      </c>
      <c r="G396" s="36">
        <f>IF(Input_Transaksi!AO422=$D$8,Input_Transaksi!AQ422,0)</f>
        <v>0</v>
      </c>
      <c r="H396" s="36">
        <f t="shared" si="7"/>
        <v>0</v>
      </c>
      <c r="I396" s="61"/>
    </row>
    <row r="397" spans="2:9" customFormat="1" ht="15" hidden="1" customHeight="1" x14ac:dyDescent="0.2">
      <c r="B397" s="65"/>
      <c r="C397" s="33" t="str">
        <f>IF(F397+G397&gt;0,Input_Transaksi!C423,"")</f>
        <v/>
      </c>
      <c r="D397" s="34" t="str">
        <f>IF(F397+G397&gt;0,Input_Transaksi!D423,"")</f>
        <v/>
      </c>
      <c r="E397" s="35" t="str">
        <f>IF(F397+G397&gt;0,Input_Transaksi!F423&amp;Input_Transaksi!G423 &amp;" "&amp;Input_Transaksi!H423,"")</f>
        <v/>
      </c>
      <c r="F397" s="36">
        <f>IF(Input_Transaksi!AL423=$D$8,Input_Transaksi!AN423,0)</f>
        <v>0</v>
      </c>
      <c r="G397" s="36">
        <f>IF(Input_Transaksi!AO423=$D$8,Input_Transaksi!AQ423,0)</f>
        <v>0</v>
      </c>
      <c r="H397" s="36">
        <f t="shared" si="7"/>
        <v>0</v>
      </c>
      <c r="I397" s="61"/>
    </row>
    <row r="398" spans="2:9" customFormat="1" ht="15" hidden="1" customHeight="1" x14ac:dyDescent="0.2">
      <c r="B398" s="65"/>
      <c r="C398" s="33" t="str">
        <f>IF(F398+G398&gt;0,Input_Transaksi!C424,"")</f>
        <v/>
      </c>
      <c r="D398" s="34" t="str">
        <f>IF(F398+G398&gt;0,Input_Transaksi!D424,"")</f>
        <v/>
      </c>
      <c r="E398" s="35" t="str">
        <f>IF(F398+G398&gt;0,Input_Transaksi!F424&amp;Input_Transaksi!G424 &amp;" "&amp;Input_Transaksi!H424,"")</f>
        <v/>
      </c>
      <c r="F398" s="36">
        <f>IF(Input_Transaksi!AL424=$D$8,Input_Transaksi!AN424,0)</f>
        <v>0</v>
      </c>
      <c r="G398" s="36">
        <f>IF(Input_Transaksi!AO424=$D$8,Input_Transaksi!AQ424,0)</f>
        <v>0</v>
      </c>
      <c r="H398" s="36">
        <f t="shared" si="7"/>
        <v>0</v>
      </c>
      <c r="I398" s="61"/>
    </row>
    <row r="399" spans="2:9" customFormat="1" ht="15" hidden="1" customHeight="1" x14ac:dyDescent="0.2">
      <c r="B399" s="65"/>
      <c r="C399" s="33" t="str">
        <f>IF(F399+G399&gt;0,Input_Transaksi!C425,"")</f>
        <v/>
      </c>
      <c r="D399" s="34" t="str">
        <f>IF(F399+G399&gt;0,Input_Transaksi!D425,"")</f>
        <v/>
      </c>
      <c r="E399" s="35" t="str">
        <f>IF(F399+G399&gt;0,Input_Transaksi!F425&amp;Input_Transaksi!G425 &amp;" "&amp;Input_Transaksi!H425,"")</f>
        <v/>
      </c>
      <c r="F399" s="36">
        <f>IF(Input_Transaksi!AL425=$D$8,Input_Transaksi!AN425,0)</f>
        <v>0</v>
      </c>
      <c r="G399" s="36">
        <f>IF(Input_Transaksi!AO425=$D$8,Input_Transaksi!AQ425,0)</f>
        <v>0</v>
      </c>
      <c r="H399" s="36">
        <f t="shared" si="7"/>
        <v>0</v>
      </c>
      <c r="I399" s="61"/>
    </row>
    <row r="400" spans="2:9" customFormat="1" ht="15" hidden="1" customHeight="1" x14ac:dyDescent="0.2">
      <c r="B400" s="65"/>
      <c r="C400" s="33" t="str">
        <f>IF(F400+G400&gt;0,Input_Transaksi!C426,"")</f>
        <v/>
      </c>
      <c r="D400" s="34" t="str">
        <f>IF(F400+G400&gt;0,Input_Transaksi!D426,"")</f>
        <v/>
      </c>
      <c r="E400" s="35" t="str">
        <f>IF(F400+G400&gt;0,Input_Transaksi!F426&amp;Input_Transaksi!G426 &amp;" "&amp;Input_Transaksi!H426,"")</f>
        <v/>
      </c>
      <c r="F400" s="36">
        <f>IF(Input_Transaksi!AL426=$D$8,Input_Transaksi!AN426,0)</f>
        <v>0</v>
      </c>
      <c r="G400" s="36">
        <f>IF(Input_Transaksi!AO426=$D$8,Input_Transaksi!AQ426,0)</f>
        <v>0</v>
      </c>
      <c r="H400" s="36">
        <f t="shared" si="7"/>
        <v>0</v>
      </c>
      <c r="I400" s="61"/>
    </row>
    <row r="401" spans="2:9" customFormat="1" ht="15" hidden="1" customHeight="1" x14ac:dyDescent="0.2">
      <c r="B401" s="65"/>
      <c r="C401" s="33" t="str">
        <f>IF(F401+G401&gt;0,Input_Transaksi!C427,"")</f>
        <v/>
      </c>
      <c r="D401" s="34" t="str">
        <f>IF(F401+G401&gt;0,Input_Transaksi!D427,"")</f>
        <v/>
      </c>
      <c r="E401" s="35" t="str">
        <f>IF(F401+G401&gt;0,Input_Transaksi!F427&amp;Input_Transaksi!G427 &amp;" "&amp;Input_Transaksi!H427,"")</f>
        <v/>
      </c>
      <c r="F401" s="36">
        <f>IF(Input_Transaksi!AL427=$D$8,Input_Transaksi!AN427,0)</f>
        <v>0</v>
      </c>
      <c r="G401" s="36">
        <f>IF(Input_Transaksi!AO427=$D$8,Input_Transaksi!AQ427,0)</f>
        <v>0</v>
      </c>
      <c r="H401" s="36">
        <f t="shared" ref="H401:H464" si="8">H400+F401-G401</f>
        <v>0</v>
      </c>
      <c r="I401" s="61"/>
    </row>
    <row r="402" spans="2:9" customFormat="1" ht="15" hidden="1" customHeight="1" x14ac:dyDescent="0.2">
      <c r="B402" s="65"/>
      <c r="C402" s="33" t="str">
        <f>IF(F402+G402&gt;0,Input_Transaksi!C428,"")</f>
        <v/>
      </c>
      <c r="D402" s="34" t="str">
        <f>IF(F402+G402&gt;0,Input_Transaksi!D428,"")</f>
        <v/>
      </c>
      <c r="E402" s="35" t="str">
        <f>IF(F402+G402&gt;0,Input_Transaksi!F428&amp;Input_Transaksi!G428 &amp;" "&amp;Input_Transaksi!H428,"")</f>
        <v/>
      </c>
      <c r="F402" s="36">
        <f>IF(Input_Transaksi!AL428=$D$8,Input_Transaksi!AN428,0)</f>
        <v>0</v>
      </c>
      <c r="G402" s="36">
        <f>IF(Input_Transaksi!AO428=$D$8,Input_Transaksi!AQ428,0)</f>
        <v>0</v>
      </c>
      <c r="H402" s="36">
        <f t="shared" si="8"/>
        <v>0</v>
      </c>
      <c r="I402" s="61"/>
    </row>
    <row r="403" spans="2:9" customFormat="1" ht="15" hidden="1" customHeight="1" x14ac:dyDescent="0.2">
      <c r="B403" s="65"/>
      <c r="C403" s="33" t="str">
        <f>IF(F403+G403&gt;0,Input_Transaksi!C429,"")</f>
        <v/>
      </c>
      <c r="D403" s="34" t="str">
        <f>IF(F403+G403&gt;0,Input_Transaksi!D429,"")</f>
        <v/>
      </c>
      <c r="E403" s="35" t="str">
        <f>IF(F403+G403&gt;0,Input_Transaksi!F429&amp;Input_Transaksi!G429 &amp;" "&amp;Input_Transaksi!H429,"")</f>
        <v/>
      </c>
      <c r="F403" s="36">
        <f>IF(Input_Transaksi!AL429=$D$8,Input_Transaksi!AN429,0)</f>
        <v>0</v>
      </c>
      <c r="G403" s="36">
        <f>IF(Input_Transaksi!AO429=$D$8,Input_Transaksi!AQ429,0)</f>
        <v>0</v>
      </c>
      <c r="H403" s="36">
        <f t="shared" si="8"/>
        <v>0</v>
      </c>
      <c r="I403" s="61"/>
    </row>
    <row r="404" spans="2:9" customFormat="1" ht="15" hidden="1" customHeight="1" x14ac:dyDescent="0.2">
      <c r="B404" s="65"/>
      <c r="C404" s="33" t="str">
        <f>IF(F404+G404&gt;0,Input_Transaksi!C430,"")</f>
        <v/>
      </c>
      <c r="D404" s="34" t="str">
        <f>IF(F404+G404&gt;0,Input_Transaksi!D430,"")</f>
        <v/>
      </c>
      <c r="E404" s="35" t="str">
        <f>IF(F404+G404&gt;0,Input_Transaksi!F430&amp;Input_Transaksi!G430 &amp;" "&amp;Input_Transaksi!H430,"")</f>
        <v/>
      </c>
      <c r="F404" s="36">
        <f>IF(Input_Transaksi!AL430=$D$8,Input_Transaksi!AN430,0)</f>
        <v>0</v>
      </c>
      <c r="G404" s="36">
        <f>IF(Input_Transaksi!AO430=$D$8,Input_Transaksi!AQ430,0)</f>
        <v>0</v>
      </c>
      <c r="H404" s="36">
        <f t="shared" si="8"/>
        <v>0</v>
      </c>
      <c r="I404" s="61"/>
    </row>
    <row r="405" spans="2:9" customFormat="1" ht="15" hidden="1" customHeight="1" x14ac:dyDescent="0.2">
      <c r="B405" s="65"/>
      <c r="C405" s="33" t="str">
        <f>IF(F405+G405&gt;0,Input_Transaksi!C431,"")</f>
        <v/>
      </c>
      <c r="D405" s="34" t="str">
        <f>IF(F405+G405&gt;0,Input_Transaksi!D431,"")</f>
        <v/>
      </c>
      <c r="E405" s="35" t="str">
        <f>IF(F405+G405&gt;0,Input_Transaksi!F431&amp;Input_Transaksi!G431 &amp;" "&amp;Input_Transaksi!H431,"")</f>
        <v/>
      </c>
      <c r="F405" s="36">
        <f>IF(Input_Transaksi!AL431=$D$8,Input_Transaksi!AN431,0)</f>
        <v>0</v>
      </c>
      <c r="G405" s="36">
        <f>IF(Input_Transaksi!AO431=$D$8,Input_Transaksi!AQ431,0)</f>
        <v>0</v>
      </c>
      <c r="H405" s="36">
        <f t="shared" si="8"/>
        <v>0</v>
      </c>
      <c r="I405" s="61"/>
    </row>
    <row r="406" spans="2:9" customFormat="1" ht="15" hidden="1" customHeight="1" x14ac:dyDescent="0.2">
      <c r="B406" s="65"/>
      <c r="C406" s="33" t="str">
        <f>IF(F406+G406&gt;0,Input_Transaksi!C432,"")</f>
        <v/>
      </c>
      <c r="D406" s="34" t="str">
        <f>IF(F406+G406&gt;0,Input_Transaksi!D432,"")</f>
        <v/>
      </c>
      <c r="E406" s="35" t="str">
        <f>IF(F406+G406&gt;0,Input_Transaksi!F432&amp;Input_Transaksi!G432 &amp;" "&amp;Input_Transaksi!H432,"")</f>
        <v/>
      </c>
      <c r="F406" s="36">
        <f>IF(Input_Transaksi!AL432=$D$8,Input_Transaksi!AN432,0)</f>
        <v>0</v>
      </c>
      <c r="G406" s="36">
        <f>IF(Input_Transaksi!AO432=$D$8,Input_Transaksi!AQ432,0)</f>
        <v>0</v>
      </c>
      <c r="H406" s="36">
        <f t="shared" si="8"/>
        <v>0</v>
      </c>
      <c r="I406" s="61"/>
    </row>
    <row r="407" spans="2:9" customFormat="1" ht="15" hidden="1" customHeight="1" x14ac:dyDescent="0.2">
      <c r="B407" s="65"/>
      <c r="C407" s="33" t="str">
        <f>IF(F407+G407&gt;0,Input_Transaksi!C433,"")</f>
        <v/>
      </c>
      <c r="D407" s="34" t="str">
        <f>IF(F407+G407&gt;0,Input_Transaksi!D433,"")</f>
        <v/>
      </c>
      <c r="E407" s="35" t="str">
        <f>IF(F407+G407&gt;0,Input_Transaksi!F433&amp;Input_Transaksi!G433 &amp;" "&amp;Input_Transaksi!H433,"")</f>
        <v/>
      </c>
      <c r="F407" s="36">
        <f>IF(Input_Transaksi!AL433=$D$8,Input_Transaksi!AN433,0)</f>
        <v>0</v>
      </c>
      <c r="G407" s="36">
        <f>IF(Input_Transaksi!AO433=$D$8,Input_Transaksi!AQ433,0)</f>
        <v>0</v>
      </c>
      <c r="H407" s="36">
        <f t="shared" si="8"/>
        <v>0</v>
      </c>
      <c r="I407" s="61"/>
    </row>
    <row r="408" spans="2:9" customFormat="1" ht="15" hidden="1" customHeight="1" x14ac:dyDescent="0.2">
      <c r="B408" s="65"/>
      <c r="C408" s="33" t="str">
        <f>IF(F408+G408&gt;0,Input_Transaksi!C434,"")</f>
        <v/>
      </c>
      <c r="D408" s="34" t="str">
        <f>IF(F408+G408&gt;0,Input_Transaksi!D434,"")</f>
        <v/>
      </c>
      <c r="E408" s="35" t="str">
        <f>IF(F408+G408&gt;0,Input_Transaksi!F434&amp;Input_Transaksi!G434 &amp;" "&amp;Input_Transaksi!H434,"")</f>
        <v/>
      </c>
      <c r="F408" s="36">
        <f>IF(Input_Transaksi!AL434=$D$8,Input_Transaksi!AN434,0)</f>
        <v>0</v>
      </c>
      <c r="G408" s="36">
        <f>IF(Input_Transaksi!AO434=$D$8,Input_Transaksi!AQ434,0)</f>
        <v>0</v>
      </c>
      <c r="H408" s="36">
        <f t="shared" si="8"/>
        <v>0</v>
      </c>
      <c r="I408" s="61"/>
    </row>
    <row r="409" spans="2:9" customFormat="1" ht="15" hidden="1" customHeight="1" x14ac:dyDescent="0.2">
      <c r="B409" s="65"/>
      <c r="C409" s="33" t="str">
        <f>IF(F409+G409&gt;0,Input_Transaksi!C435,"")</f>
        <v/>
      </c>
      <c r="D409" s="34" t="str">
        <f>IF(F409+G409&gt;0,Input_Transaksi!D435,"")</f>
        <v/>
      </c>
      <c r="E409" s="35" t="str">
        <f>IF(F409+G409&gt;0,Input_Transaksi!F435&amp;Input_Transaksi!G435 &amp;" "&amp;Input_Transaksi!H435,"")</f>
        <v/>
      </c>
      <c r="F409" s="36">
        <f>IF(Input_Transaksi!AL435=$D$8,Input_Transaksi!AN435,0)</f>
        <v>0</v>
      </c>
      <c r="G409" s="36">
        <f>IF(Input_Transaksi!AO435=$D$8,Input_Transaksi!AQ435,0)</f>
        <v>0</v>
      </c>
      <c r="H409" s="36">
        <f t="shared" si="8"/>
        <v>0</v>
      </c>
      <c r="I409" s="61"/>
    </row>
    <row r="410" spans="2:9" customFormat="1" ht="15" hidden="1" customHeight="1" x14ac:dyDescent="0.2">
      <c r="B410" s="65"/>
      <c r="C410" s="33" t="str">
        <f>IF(F410+G410&gt;0,Input_Transaksi!C436,"")</f>
        <v/>
      </c>
      <c r="D410" s="34" t="str">
        <f>IF(F410+G410&gt;0,Input_Transaksi!D436,"")</f>
        <v/>
      </c>
      <c r="E410" s="35" t="str">
        <f>IF(F410+G410&gt;0,Input_Transaksi!F436&amp;Input_Transaksi!G436 &amp;" "&amp;Input_Transaksi!H436,"")</f>
        <v/>
      </c>
      <c r="F410" s="36">
        <f>IF(Input_Transaksi!AL436=$D$8,Input_Transaksi!AN436,0)</f>
        <v>0</v>
      </c>
      <c r="G410" s="36">
        <f>IF(Input_Transaksi!AO436=$D$8,Input_Transaksi!AQ436,0)</f>
        <v>0</v>
      </c>
      <c r="H410" s="36">
        <f t="shared" si="8"/>
        <v>0</v>
      </c>
      <c r="I410" s="61"/>
    </row>
    <row r="411" spans="2:9" customFormat="1" ht="15" hidden="1" customHeight="1" x14ac:dyDescent="0.2">
      <c r="B411" s="65"/>
      <c r="C411" s="33" t="str">
        <f>IF(F411+G411&gt;0,Input_Transaksi!C437,"")</f>
        <v/>
      </c>
      <c r="D411" s="34" t="str">
        <f>IF(F411+G411&gt;0,Input_Transaksi!D437,"")</f>
        <v/>
      </c>
      <c r="E411" s="35" t="str">
        <f>IF(F411+G411&gt;0,Input_Transaksi!F437&amp;Input_Transaksi!G437 &amp;" "&amp;Input_Transaksi!H437,"")</f>
        <v/>
      </c>
      <c r="F411" s="36">
        <f>IF(Input_Transaksi!AL437=$D$8,Input_Transaksi!AN437,0)</f>
        <v>0</v>
      </c>
      <c r="G411" s="36">
        <f>IF(Input_Transaksi!AO437=$D$8,Input_Transaksi!AQ437,0)</f>
        <v>0</v>
      </c>
      <c r="H411" s="36">
        <f t="shared" si="8"/>
        <v>0</v>
      </c>
      <c r="I411" s="61"/>
    </row>
    <row r="412" spans="2:9" customFormat="1" ht="15" hidden="1" customHeight="1" x14ac:dyDescent="0.2">
      <c r="B412" s="65"/>
      <c r="C412" s="33" t="str">
        <f>IF(F412+G412&gt;0,Input_Transaksi!C438,"")</f>
        <v/>
      </c>
      <c r="D412" s="34" t="str">
        <f>IF(F412+G412&gt;0,Input_Transaksi!D438,"")</f>
        <v/>
      </c>
      <c r="E412" s="35" t="str">
        <f>IF(F412+G412&gt;0,Input_Transaksi!F438&amp;Input_Transaksi!G438 &amp;" "&amp;Input_Transaksi!H438,"")</f>
        <v/>
      </c>
      <c r="F412" s="36">
        <f>IF(Input_Transaksi!AL438=$D$8,Input_Transaksi!AN438,0)</f>
        <v>0</v>
      </c>
      <c r="G412" s="36">
        <f>IF(Input_Transaksi!AO438=$D$8,Input_Transaksi!AQ438,0)</f>
        <v>0</v>
      </c>
      <c r="H412" s="36">
        <f t="shared" si="8"/>
        <v>0</v>
      </c>
      <c r="I412" s="61"/>
    </row>
    <row r="413" spans="2:9" customFormat="1" ht="15" hidden="1" customHeight="1" x14ac:dyDescent="0.2">
      <c r="B413" s="65"/>
      <c r="C413" s="33" t="str">
        <f>IF(F413+G413&gt;0,Input_Transaksi!C439,"")</f>
        <v/>
      </c>
      <c r="D413" s="34" t="str">
        <f>IF(F413+G413&gt;0,Input_Transaksi!D439,"")</f>
        <v/>
      </c>
      <c r="E413" s="35" t="str">
        <f>IF(F413+G413&gt;0,Input_Transaksi!F439&amp;Input_Transaksi!G439 &amp;" "&amp;Input_Transaksi!H439,"")</f>
        <v/>
      </c>
      <c r="F413" s="36">
        <f>IF(Input_Transaksi!AL439=$D$8,Input_Transaksi!AN439,0)</f>
        <v>0</v>
      </c>
      <c r="G413" s="36">
        <f>IF(Input_Transaksi!AO439=$D$8,Input_Transaksi!AQ439,0)</f>
        <v>0</v>
      </c>
      <c r="H413" s="36">
        <f t="shared" si="8"/>
        <v>0</v>
      </c>
      <c r="I413" s="61"/>
    </row>
    <row r="414" spans="2:9" customFormat="1" ht="15" hidden="1" customHeight="1" x14ac:dyDescent="0.2">
      <c r="B414" s="65"/>
      <c r="C414" s="33" t="str">
        <f>IF(F414+G414&gt;0,Input_Transaksi!C440,"")</f>
        <v/>
      </c>
      <c r="D414" s="34" t="str">
        <f>IF(F414+G414&gt;0,Input_Transaksi!D440,"")</f>
        <v/>
      </c>
      <c r="E414" s="35" t="str">
        <f>IF(F414+G414&gt;0,Input_Transaksi!F440&amp;Input_Transaksi!G440 &amp;" "&amp;Input_Transaksi!H440,"")</f>
        <v/>
      </c>
      <c r="F414" s="36">
        <f>IF(Input_Transaksi!AL440=$D$8,Input_Transaksi!AN440,0)</f>
        <v>0</v>
      </c>
      <c r="G414" s="36">
        <f>IF(Input_Transaksi!AO440=$D$8,Input_Transaksi!AQ440,0)</f>
        <v>0</v>
      </c>
      <c r="H414" s="36">
        <f t="shared" si="8"/>
        <v>0</v>
      </c>
      <c r="I414" s="61"/>
    </row>
    <row r="415" spans="2:9" customFormat="1" ht="15" hidden="1" customHeight="1" x14ac:dyDescent="0.2">
      <c r="B415" s="65"/>
      <c r="C415" s="33" t="str">
        <f>IF(F415+G415&gt;0,Input_Transaksi!C441,"")</f>
        <v/>
      </c>
      <c r="D415" s="34" t="str">
        <f>IF(F415+G415&gt;0,Input_Transaksi!D441,"")</f>
        <v/>
      </c>
      <c r="E415" s="35" t="str">
        <f>IF(F415+G415&gt;0,Input_Transaksi!F441&amp;Input_Transaksi!G441 &amp;" "&amp;Input_Transaksi!H441,"")</f>
        <v/>
      </c>
      <c r="F415" s="36">
        <f>IF(Input_Transaksi!AL441=$D$8,Input_Transaksi!AN441,0)</f>
        <v>0</v>
      </c>
      <c r="G415" s="36">
        <f>IF(Input_Transaksi!AO441=$D$8,Input_Transaksi!AQ441,0)</f>
        <v>0</v>
      </c>
      <c r="H415" s="36">
        <f t="shared" si="8"/>
        <v>0</v>
      </c>
      <c r="I415" s="61"/>
    </row>
    <row r="416" spans="2:9" customFormat="1" ht="15" hidden="1" customHeight="1" x14ac:dyDescent="0.2">
      <c r="B416" s="65"/>
      <c r="C416" s="33" t="str">
        <f>IF(F416+G416&gt;0,Input_Transaksi!C442,"")</f>
        <v/>
      </c>
      <c r="D416" s="34" t="str">
        <f>IF(F416+G416&gt;0,Input_Transaksi!D442,"")</f>
        <v/>
      </c>
      <c r="E416" s="35" t="str">
        <f>IF(F416+G416&gt;0,Input_Transaksi!F442&amp;Input_Transaksi!G442 &amp;" "&amp;Input_Transaksi!H442,"")</f>
        <v/>
      </c>
      <c r="F416" s="36">
        <f>IF(Input_Transaksi!AL442=$D$8,Input_Transaksi!AN442,0)</f>
        <v>0</v>
      </c>
      <c r="G416" s="36">
        <f>IF(Input_Transaksi!AO442=$D$8,Input_Transaksi!AQ442,0)</f>
        <v>0</v>
      </c>
      <c r="H416" s="36">
        <f t="shared" si="8"/>
        <v>0</v>
      </c>
      <c r="I416" s="61"/>
    </row>
    <row r="417" spans="2:9" customFormat="1" ht="15" hidden="1" customHeight="1" x14ac:dyDescent="0.2">
      <c r="B417" s="65"/>
      <c r="C417" s="33" t="str">
        <f>IF(F417+G417&gt;0,Input_Transaksi!C443,"")</f>
        <v/>
      </c>
      <c r="D417" s="34" t="str">
        <f>IF(F417+G417&gt;0,Input_Transaksi!D443,"")</f>
        <v/>
      </c>
      <c r="E417" s="35" t="str">
        <f>IF(F417+G417&gt;0,Input_Transaksi!F443&amp;Input_Transaksi!G443 &amp;" "&amp;Input_Transaksi!H443,"")</f>
        <v/>
      </c>
      <c r="F417" s="36">
        <f>IF(Input_Transaksi!AL443=$D$8,Input_Transaksi!AN443,0)</f>
        <v>0</v>
      </c>
      <c r="G417" s="36">
        <f>IF(Input_Transaksi!AO443=$D$8,Input_Transaksi!AQ443,0)</f>
        <v>0</v>
      </c>
      <c r="H417" s="36">
        <f t="shared" si="8"/>
        <v>0</v>
      </c>
      <c r="I417" s="61"/>
    </row>
    <row r="418" spans="2:9" customFormat="1" ht="15" hidden="1" customHeight="1" x14ac:dyDescent="0.2">
      <c r="B418" s="65"/>
      <c r="C418" s="33" t="str">
        <f>IF(F418+G418&gt;0,Input_Transaksi!C444,"")</f>
        <v/>
      </c>
      <c r="D418" s="34" t="str">
        <f>IF(F418+G418&gt;0,Input_Transaksi!D444,"")</f>
        <v/>
      </c>
      <c r="E418" s="35" t="str">
        <f>IF(F418+G418&gt;0,Input_Transaksi!F444&amp;Input_Transaksi!G444 &amp;" "&amp;Input_Transaksi!H444,"")</f>
        <v/>
      </c>
      <c r="F418" s="36">
        <f>IF(Input_Transaksi!AL444=$D$8,Input_Transaksi!AN444,0)</f>
        <v>0</v>
      </c>
      <c r="G418" s="36">
        <f>IF(Input_Transaksi!AO444=$D$8,Input_Transaksi!AQ444,0)</f>
        <v>0</v>
      </c>
      <c r="H418" s="36">
        <f t="shared" si="8"/>
        <v>0</v>
      </c>
      <c r="I418" s="61"/>
    </row>
    <row r="419" spans="2:9" customFormat="1" ht="15" hidden="1" customHeight="1" x14ac:dyDescent="0.2">
      <c r="B419" s="65"/>
      <c r="C419" s="33" t="str">
        <f>IF(F419+G419&gt;0,Input_Transaksi!C445,"")</f>
        <v/>
      </c>
      <c r="D419" s="34" t="str">
        <f>IF(F419+G419&gt;0,Input_Transaksi!D445,"")</f>
        <v/>
      </c>
      <c r="E419" s="35" t="str">
        <f>IF(F419+G419&gt;0,Input_Transaksi!F445&amp;Input_Transaksi!G445 &amp;" "&amp;Input_Transaksi!H445,"")</f>
        <v/>
      </c>
      <c r="F419" s="36">
        <f>IF(Input_Transaksi!AL445=$D$8,Input_Transaksi!AN445,0)</f>
        <v>0</v>
      </c>
      <c r="G419" s="36">
        <f>IF(Input_Transaksi!AO445=$D$8,Input_Transaksi!AQ445,0)</f>
        <v>0</v>
      </c>
      <c r="H419" s="36">
        <f t="shared" si="8"/>
        <v>0</v>
      </c>
      <c r="I419" s="61"/>
    </row>
    <row r="420" spans="2:9" customFormat="1" ht="15" hidden="1" customHeight="1" x14ac:dyDescent="0.2">
      <c r="B420" s="65"/>
      <c r="C420" s="33" t="str">
        <f>IF(F420+G420&gt;0,Input_Transaksi!C446,"")</f>
        <v/>
      </c>
      <c r="D420" s="34" t="str">
        <f>IF(F420+G420&gt;0,Input_Transaksi!D446,"")</f>
        <v/>
      </c>
      <c r="E420" s="35" t="str">
        <f>IF(F420+G420&gt;0,Input_Transaksi!F446&amp;Input_Transaksi!G446 &amp;" "&amp;Input_Transaksi!H446,"")</f>
        <v/>
      </c>
      <c r="F420" s="36">
        <f>IF(Input_Transaksi!AL446=$D$8,Input_Transaksi!AN446,0)</f>
        <v>0</v>
      </c>
      <c r="G420" s="36">
        <f>IF(Input_Transaksi!AO446=$D$8,Input_Transaksi!AQ446,0)</f>
        <v>0</v>
      </c>
      <c r="H420" s="36">
        <f t="shared" si="8"/>
        <v>0</v>
      </c>
      <c r="I420" s="61"/>
    </row>
    <row r="421" spans="2:9" customFormat="1" ht="15" hidden="1" customHeight="1" x14ac:dyDescent="0.2">
      <c r="B421" s="65"/>
      <c r="C421" s="33" t="str">
        <f>IF(F421+G421&gt;0,Input_Transaksi!C447,"")</f>
        <v/>
      </c>
      <c r="D421" s="34" t="str">
        <f>IF(F421+G421&gt;0,Input_Transaksi!D447,"")</f>
        <v/>
      </c>
      <c r="E421" s="35" t="str">
        <f>IF(F421+G421&gt;0,Input_Transaksi!F447&amp;Input_Transaksi!G447 &amp;" "&amp;Input_Transaksi!H447,"")</f>
        <v/>
      </c>
      <c r="F421" s="36">
        <f>IF(Input_Transaksi!AL447=$D$8,Input_Transaksi!AN447,0)</f>
        <v>0</v>
      </c>
      <c r="G421" s="36">
        <f>IF(Input_Transaksi!AO447=$D$8,Input_Transaksi!AQ447,0)</f>
        <v>0</v>
      </c>
      <c r="H421" s="36">
        <f t="shared" si="8"/>
        <v>0</v>
      </c>
      <c r="I421" s="61"/>
    </row>
    <row r="422" spans="2:9" customFormat="1" ht="15" hidden="1" customHeight="1" x14ac:dyDescent="0.2">
      <c r="B422" s="65"/>
      <c r="C422" s="33" t="str">
        <f>IF(F422+G422&gt;0,Input_Transaksi!C448,"")</f>
        <v/>
      </c>
      <c r="D422" s="34" t="str">
        <f>IF(F422+G422&gt;0,Input_Transaksi!D448,"")</f>
        <v/>
      </c>
      <c r="E422" s="35" t="str">
        <f>IF(F422+G422&gt;0,Input_Transaksi!F448&amp;Input_Transaksi!G448 &amp;" "&amp;Input_Transaksi!H448,"")</f>
        <v/>
      </c>
      <c r="F422" s="36">
        <f>IF(Input_Transaksi!AL448=$D$8,Input_Transaksi!AN448,0)</f>
        <v>0</v>
      </c>
      <c r="G422" s="36">
        <f>IF(Input_Transaksi!AO448=$D$8,Input_Transaksi!AQ448,0)</f>
        <v>0</v>
      </c>
      <c r="H422" s="36">
        <f t="shared" si="8"/>
        <v>0</v>
      </c>
      <c r="I422" s="61"/>
    </row>
    <row r="423" spans="2:9" customFormat="1" ht="15" hidden="1" customHeight="1" x14ac:dyDescent="0.2">
      <c r="B423" s="65"/>
      <c r="C423" s="33" t="str">
        <f>IF(F423+G423&gt;0,Input_Transaksi!C449,"")</f>
        <v/>
      </c>
      <c r="D423" s="34" t="str">
        <f>IF(F423+G423&gt;0,Input_Transaksi!D449,"")</f>
        <v/>
      </c>
      <c r="E423" s="35" t="str">
        <f>IF(F423+G423&gt;0,Input_Transaksi!F449&amp;Input_Transaksi!G449 &amp;" "&amp;Input_Transaksi!H449,"")</f>
        <v/>
      </c>
      <c r="F423" s="36">
        <f>IF(Input_Transaksi!AL449=$D$8,Input_Transaksi!AN449,0)</f>
        <v>0</v>
      </c>
      <c r="G423" s="36">
        <f>IF(Input_Transaksi!AO449=$D$8,Input_Transaksi!AQ449,0)</f>
        <v>0</v>
      </c>
      <c r="H423" s="36">
        <f t="shared" si="8"/>
        <v>0</v>
      </c>
      <c r="I423" s="61"/>
    </row>
    <row r="424" spans="2:9" customFormat="1" ht="15" hidden="1" customHeight="1" x14ac:dyDescent="0.2">
      <c r="B424" s="65"/>
      <c r="C424" s="33" t="str">
        <f>IF(F424+G424&gt;0,Input_Transaksi!C450,"")</f>
        <v/>
      </c>
      <c r="D424" s="34" t="str">
        <f>IF(F424+G424&gt;0,Input_Transaksi!D450,"")</f>
        <v/>
      </c>
      <c r="E424" s="35" t="str">
        <f>IF(F424+G424&gt;0,Input_Transaksi!F450&amp;Input_Transaksi!G450 &amp;" "&amp;Input_Transaksi!H450,"")</f>
        <v/>
      </c>
      <c r="F424" s="36">
        <f>IF(Input_Transaksi!AL450=$D$8,Input_Transaksi!AN450,0)</f>
        <v>0</v>
      </c>
      <c r="G424" s="36">
        <f>IF(Input_Transaksi!AO450=$D$8,Input_Transaksi!AQ450,0)</f>
        <v>0</v>
      </c>
      <c r="H424" s="36">
        <f t="shared" si="8"/>
        <v>0</v>
      </c>
      <c r="I424" s="61"/>
    </row>
    <row r="425" spans="2:9" customFormat="1" ht="15" hidden="1" customHeight="1" x14ac:dyDescent="0.2">
      <c r="B425" s="65"/>
      <c r="C425" s="33" t="str">
        <f>IF(F425+G425&gt;0,Input_Transaksi!C451,"")</f>
        <v/>
      </c>
      <c r="D425" s="34" t="str">
        <f>IF(F425+G425&gt;0,Input_Transaksi!D451,"")</f>
        <v/>
      </c>
      <c r="E425" s="35" t="str">
        <f>IF(F425+G425&gt;0,Input_Transaksi!F451&amp;Input_Transaksi!G451 &amp;" "&amp;Input_Transaksi!H451,"")</f>
        <v/>
      </c>
      <c r="F425" s="36">
        <f>IF(Input_Transaksi!AL451=$D$8,Input_Transaksi!AN451,0)</f>
        <v>0</v>
      </c>
      <c r="G425" s="36">
        <f>IF(Input_Transaksi!AO451=$D$8,Input_Transaksi!AQ451,0)</f>
        <v>0</v>
      </c>
      <c r="H425" s="36">
        <f t="shared" si="8"/>
        <v>0</v>
      </c>
      <c r="I425" s="61"/>
    </row>
    <row r="426" spans="2:9" customFormat="1" ht="15" hidden="1" customHeight="1" x14ac:dyDescent="0.2">
      <c r="B426" s="65"/>
      <c r="C426" s="33" t="str">
        <f>IF(F426+G426&gt;0,Input_Transaksi!C452,"")</f>
        <v/>
      </c>
      <c r="D426" s="34" t="str">
        <f>IF(F426+G426&gt;0,Input_Transaksi!D452,"")</f>
        <v/>
      </c>
      <c r="E426" s="35" t="str">
        <f>IF(F426+G426&gt;0,Input_Transaksi!F452&amp;Input_Transaksi!G452 &amp;" "&amp;Input_Transaksi!H452,"")</f>
        <v/>
      </c>
      <c r="F426" s="36">
        <f>IF(Input_Transaksi!AL452=$D$8,Input_Transaksi!AN452,0)</f>
        <v>0</v>
      </c>
      <c r="G426" s="36">
        <f>IF(Input_Transaksi!AO452=$D$8,Input_Transaksi!AQ452,0)</f>
        <v>0</v>
      </c>
      <c r="H426" s="36">
        <f t="shared" si="8"/>
        <v>0</v>
      </c>
      <c r="I426" s="61"/>
    </row>
    <row r="427" spans="2:9" customFormat="1" ht="15" hidden="1" customHeight="1" x14ac:dyDescent="0.2">
      <c r="B427" s="65"/>
      <c r="C427" s="33" t="str">
        <f>IF(F427+G427&gt;0,Input_Transaksi!C453,"")</f>
        <v/>
      </c>
      <c r="D427" s="34" t="str">
        <f>IF(F427+G427&gt;0,Input_Transaksi!D453,"")</f>
        <v/>
      </c>
      <c r="E427" s="35" t="str">
        <f>IF(F427+G427&gt;0,Input_Transaksi!F453&amp;Input_Transaksi!G453 &amp;" "&amp;Input_Transaksi!H453,"")</f>
        <v/>
      </c>
      <c r="F427" s="36">
        <f>IF(Input_Transaksi!AL453=$D$8,Input_Transaksi!AN453,0)</f>
        <v>0</v>
      </c>
      <c r="G427" s="36">
        <f>IF(Input_Transaksi!AO453=$D$8,Input_Transaksi!AQ453,0)</f>
        <v>0</v>
      </c>
      <c r="H427" s="36">
        <f t="shared" si="8"/>
        <v>0</v>
      </c>
      <c r="I427" s="61"/>
    </row>
    <row r="428" spans="2:9" customFormat="1" ht="15" hidden="1" customHeight="1" x14ac:dyDescent="0.2">
      <c r="B428" s="65"/>
      <c r="C428" s="33" t="str">
        <f>IF(F428+G428&gt;0,Input_Transaksi!C454,"")</f>
        <v/>
      </c>
      <c r="D428" s="34" t="str">
        <f>IF(F428+G428&gt;0,Input_Transaksi!D454,"")</f>
        <v/>
      </c>
      <c r="E428" s="35" t="str">
        <f>IF(F428+G428&gt;0,Input_Transaksi!F454&amp;Input_Transaksi!G454 &amp;" "&amp;Input_Transaksi!H454,"")</f>
        <v/>
      </c>
      <c r="F428" s="36">
        <f>IF(Input_Transaksi!AL454=$D$8,Input_Transaksi!AN454,0)</f>
        <v>0</v>
      </c>
      <c r="G428" s="36">
        <f>IF(Input_Transaksi!AO454=$D$8,Input_Transaksi!AQ454,0)</f>
        <v>0</v>
      </c>
      <c r="H428" s="36">
        <f t="shared" si="8"/>
        <v>0</v>
      </c>
      <c r="I428" s="61"/>
    </row>
    <row r="429" spans="2:9" customFormat="1" ht="15" hidden="1" customHeight="1" x14ac:dyDescent="0.2">
      <c r="B429" s="65"/>
      <c r="C429" s="33" t="str">
        <f>IF(F429+G429&gt;0,Input_Transaksi!C455,"")</f>
        <v/>
      </c>
      <c r="D429" s="34" t="str">
        <f>IF(F429+G429&gt;0,Input_Transaksi!D455,"")</f>
        <v/>
      </c>
      <c r="E429" s="35" t="str">
        <f>IF(F429+G429&gt;0,Input_Transaksi!F455&amp;Input_Transaksi!G455 &amp;" "&amp;Input_Transaksi!H455,"")</f>
        <v/>
      </c>
      <c r="F429" s="36">
        <f>IF(Input_Transaksi!AL455=$D$8,Input_Transaksi!AN455,0)</f>
        <v>0</v>
      </c>
      <c r="G429" s="36">
        <f>IF(Input_Transaksi!AO455=$D$8,Input_Transaksi!AQ455,0)</f>
        <v>0</v>
      </c>
      <c r="H429" s="36">
        <f t="shared" si="8"/>
        <v>0</v>
      </c>
      <c r="I429" s="61"/>
    </row>
    <row r="430" spans="2:9" customFormat="1" ht="15" hidden="1" customHeight="1" x14ac:dyDescent="0.2">
      <c r="B430" s="65"/>
      <c r="C430" s="33" t="str">
        <f>IF(F430+G430&gt;0,Input_Transaksi!C456,"")</f>
        <v/>
      </c>
      <c r="D430" s="34" t="str">
        <f>IF(F430+G430&gt;0,Input_Transaksi!D456,"")</f>
        <v/>
      </c>
      <c r="E430" s="35" t="str">
        <f>IF(F430+G430&gt;0,Input_Transaksi!F456&amp;Input_Transaksi!G456 &amp;" "&amp;Input_Transaksi!H456,"")</f>
        <v/>
      </c>
      <c r="F430" s="36">
        <f>IF(Input_Transaksi!AL456=$D$8,Input_Transaksi!AN456,0)</f>
        <v>0</v>
      </c>
      <c r="G430" s="36">
        <f>IF(Input_Transaksi!AO456=$D$8,Input_Transaksi!AQ456,0)</f>
        <v>0</v>
      </c>
      <c r="H430" s="36">
        <f t="shared" si="8"/>
        <v>0</v>
      </c>
      <c r="I430" s="61"/>
    </row>
    <row r="431" spans="2:9" customFormat="1" ht="15" hidden="1" customHeight="1" x14ac:dyDescent="0.2">
      <c r="B431" s="65"/>
      <c r="C431" s="33" t="str">
        <f>IF(F431+G431&gt;0,Input_Transaksi!C457,"")</f>
        <v/>
      </c>
      <c r="D431" s="34" t="str">
        <f>IF(F431+G431&gt;0,Input_Transaksi!D457,"")</f>
        <v/>
      </c>
      <c r="E431" s="35" t="str">
        <f>IF(F431+G431&gt;0,Input_Transaksi!F457&amp;Input_Transaksi!G457 &amp;" "&amp;Input_Transaksi!H457,"")</f>
        <v/>
      </c>
      <c r="F431" s="36">
        <f>IF(Input_Transaksi!AL457=$D$8,Input_Transaksi!AN457,0)</f>
        <v>0</v>
      </c>
      <c r="G431" s="36">
        <f>IF(Input_Transaksi!AO457=$D$8,Input_Transaksi!AQ457,0)</f>
        <v>0</v>
      </c>
      <c r="H431" s="36">
        <f t="shared" si="8"/>
        <v>0</v>
      </c>
      <c r="I431" s="61"/>
    </row>
    <row r="432" spans="2:9" customFormat="1" ht="15" hidden="1" customHeight="1" x14ac:dyDescent="0.2">
      <c r="B432" s="65"/>
      <c r="C432" s="33" t="str">
        <f>IF(F432+G432&gt;0,Input_Transaksi!C458,"")</f>
        <v/>
      </c>
      <c r="D432" s="34" t="str">
        <f>IF(F432+G432&gt;0,Input_Transaksi!D458,"")</f>
        <v/>
      </c>
      <c r="E432" s="35" t="str">
        <f>IF(F432+G432&gt;0,Input_Transaksi!F458&amp;Input_Transaksi!G458 &amp;" "&amp;Input_Transaksi!H458,"")</f>
        <v/>
      </c>
      <c r="F432" s="36">
        <f>IF(Input_Transaksi!AL458=$D$8,Input_Transaksi!AN458,0)</f>
        <v>0</v>
      </c>
      <c r="G432" s="36">
        <f>IF(Input_Transaksi!AO458=$D$8,Input_Transaksi!AQ458,0)</f>
        <v>0</v>
      </c>
      <c r="H432" s="36">
        <f t="shared" si="8"/>
        <v>0</v>
      </c>
      <c r="I432" s="61"/>
    </row>
    <row r="433" spans="2:9" customFormat="1" ht="15" hidden="1" customHeight="1" x14ac:dyDescent="0.2">
      <c r="B433" s="65"/>
      <c r="C433" s="33" t="str">
        <f>IF(F433+G433&gt;0,Input_Transaksi!C459,"")</f>
        <v/>
      </c>
      <c r="D433" s="34" t="str">
        <f>IF(F433+G433&gt;0,Input_Transaksi!D459,"")</f>
        <v/>
      </c>
      <c r="E433" s="35" t="str">
        <f>IF(F433+G433&gt;0,Input_Transaksi!F459&amp;Input_Transaksi!G459 &amp;" "&amp;Input_Transaksi!H459,"")</f>
        <v/>
      </c>
      <c r="F433" s="36">
        <f>IF(Input_Transaksi!AL459=$D$8,Input_Transaksi!AN459,0)</f>
        <v>0</v>
      </c>
      <c r="G433" s="36">
        <f>IF(Input_Transaksi!AO459=$D$8,Input_Transaksi!AQ459,0)</f>
        <v>0</v>
      </c>
      <c r="H433" s="36">
        <f t="shared" si="8"/>
        <v>0</v>
      </c>
      <c r="I433" s="61"/>
    </row>
    <row r="434" spans="2:9" customFormat="1" ht="15" hidden="1" customHeight="1" x14ac:dyDescent="0.2">
      <c r="B434" s="65"/>
      <c r="C434" s="33" t="str">
        <f>IF(F434+G434&gt;0,Input_Transaksi!C460,"")</f>
        <v/>
      </c>
      <c r="D434" s="34" t="str">
        <f>IF(F434+G434&gt;0,Input_Transaksi!D460,"")</f>
        <v/>
      </c>
      <c r="E434" s="35" t="str">
        <f>IF(F434+G434&gt;0,Input_Transaksi!F460&amp;Input_Transaksi!G460 &amp;" "&amp;Input_Transaksi!H460,"")</f>
        <v/>
      </c>
      <c r="F434" s="36">
        <f>IF(Input_Transaksi!AL460=$D$8,Input_Transaksi!AN460,0)</f>
        <v>0</v>
      </c>
      <c r="G434" s="36">
        <f>IF(Input_Transaksi!AO460=$D$8,Input_Transaksi!AQ460,0)</f>
        <v>0</v>
      </c>
      <c r="H434" s="36">
        <f t="shared" si="8"/>
        <v>0</v>
      </c>
      <c r="I434" s="61"/>
    </row>
    <row r="435" spans="2:9" customFormat="1" ht="15" hidden="1" customHeight="1" x14ac:dyDescent="0.2">
      <c r="B435" s="65"/>
      <c r="C435" s="33" t="str">
        <f>IF(F435+G435&gt;0,Input_Transaksi!C461,"")</f>
        <v/>
      </c>
      <c r="D435" s="34" t="str">
        <f>IF(F435+G435&gt;0,Input_Transaksi!D461,"")</f>
        <v/>
      </c>
      <c r="E435" s="35" t="str">
        <f>IF(F435+G435&gt;0,Input_Transaksi!F461&amp;Input_Transaksi!G461 &amp;" "&amp;Input_Transaksi!H461,"")</f>
        <v/>
      </c>
      <c r="F435" s="36">
        <f>IF(Input_Transaksi!AL461=$D$8,Input_Transaksi!AN461,0)</f>
        <v>0</v>
      </c>
      <c r="G435" s="36">
        <f>IF(Input_Transaksi!AO461=$D$8,Input_Transaksi!AQ461,0)</f>
        <v>0</v>
      </c>
      <c r="H435" s="36">
        <f t="shared" si="8"/>
        <v>0</v>
      </c>
      <c r="I435" s="61"/>
    </row>
    <row r="436" spans="2:9" customFormat="1" ht="15" hidden="1" customHeight="1" x14ac:dyDescent="0.2">
      <c r="B436" s="65"/>
      <c r="C436" s="33" t="str">
        <f>IF(F436+G436&gt;0,Input_Transaksi!C462,"")</f>
        <v/>
      </c>
      <c r="D436" s="34" t="str">
        <f>IF(F436+G436&gt;0,Input_Transaksi!D462,"")</f>
        <v/>
      </c>
      <c r="E436" s="35" t="str">
        <f>IF(F436+G436&gt;0,Input_Transaksi!F462&amp;Input_Transaksi!G462 &amp;" "&amp;Input_Transaksi!H462,"")</f>
        <v/>
      </c>
      <c r="F436" s="36">
        <f>IF(Input_Transaksi!AL462=$D$8,Input_Transaksi!AN462,0)</f>
        <v>0</v>
      </c>
      <c r="G436" s="36">
        <f>IF(Input_Transaksi!AO462=$D$8,Input_Transaksi!AQ462,0)</f>
        <v>0</v>
      </c>
      <c r="H436" s="36">
        <f t="shared" si="8"/>
        <v>0</v>
      </c>
      <c r="I436" s="61"/>
    </row>
    <row r="437" spans="2:9" customFormat="1" ht="15" hidden="1" customHeight="1" x14ac:dyDescent="0.2">
      <c r="B437" s="65"/>
      <c r="C437" s="33" t="str">
        <f>IF(F437+G437&gt;0,Input_Transaksi!C463,"")</f>
        <v/>
      </c>
      <c r="D437" s="34" t="str">
        <f>IF(F437+G437&gt;0,Input_Transaksi!D463,"")</f>
        <v/>
      </c>
      <c r="E437" s="35" t="str">
        <f>IF(F437+G437&gt;0,Input_Transaksi!F463&amp;Input_Transaksi!G463 &amp;" "&amp;Input_Transaksi!H463,"")</f>
        <v/>
      </c>
      <c r="F437" s="36">
        <f>IF(Input_Transaksi!AL463=$D$8,Input_Transaksi!AN463,0)</f>
        <v>0</v>
      </c>
      <c r="G437" s="36">
        <f>IF(Input_Transaksi!AO463=$D$8,Input_Transaksi!AQ463,0)</f>
        <v>0</v>
      </c>
      <c r="H437" s="36">
        <f t="shared" si="8"/>
        <v>0</v>
      </c>
      <c r="I437" s="61"/>
    </row>
    <row r="438" spans="2:9" customFormat="1" ht="15" hidden="1" customHeight="1" x14ac:dyDescent="0.2">
      <c r="B438" s="65"/>
      <c r="C438" s="33" t="str">
        <f>IF(F438+G438&gt;0,Input_Transaksi!C464,"")</f>
        <v/>
      </c>
      <c r="D438" s="34" t="str">
        <f>IF(F438+G438&gt;0,Input_Transaksi!D464,"")</f>
        <v/>
      </c>
      <c r="E438" s="35" t="str">
        <f>IF(F438+G438&gt;0,Input_Transaksi!F464&amp;Input_Transaksi!G464 &amp;" "&amp;Input_Transaksi!H464,"")</f>
        <v/>
      </c>
      <c r="F438" s="36">
        <f>IF(Input_Transaksi!AL464=$D$8,Input_Transaksi!AN464,0)</f>
        <v>0</v>
      </c>
      <c r="G438" s="36">
        <f>IF(Input_Transaksi!AO464=$D$8,Input_Transaksi!AQ464,0)</f>
        <v>0</v>
      </c>
      <c r="H438" s="36">
        <f t="shared" si="8"/>
        <v>0</v>
      </c>
      <c r="I438" s="61"/>
    </row>
    <row r="439" spans="2:9" customFormat="1" ht="15" hidden="1" customHeight="1" x14ac:dyDescent="0.2">
      <c r="B439" s="65"/>
      <c r="C439" s="33" t="str">
        <f>IF(F439+G439&gt;0,Input_Transaksi!C465,"")</f>
        <v/>
      </c>
      <c r="D439" s="34" t="str">
        <f>IF(F439+G439&gt;0,Input_Transaksi!D465,"")</f>
        <v/>
      </c>
      <c r="E439" s="35" t="str">
        <f>IF(F439+G439&gt;0,Input_Transaksi!F465&amp;Input_Transaksi!G465 &amp;" "&amp;Input_Transaksi!H465,"")</f>
        <v/>
      </c>
      <c r="F439" s="36">
        <f>IF(Input_Transaksi!AL465=$D$8,Input_Transaksi!AN465,0)</f>
        <v>0</v>
      </c>
      <c r="G439" s="36">
        <f>IF(Input_Transaksi!AO465=$D$8,Input_Transaksi!AQ465,0)</f>
        <v>0</v>
      </c>
      <c r="H439" s="36">
        <f t="shared" si="8"/>
        <v>0</v>
      </c>
      <c r="I439" s="61"/>
    </row>
    <row r="440" spans="2:9" customFormat="1" ht="15" hidden="1" customHeight="1" x14ac:dyDescent="0.2">
      <c r="B440" s="65"/>
      <c r="C440" s="33" t="str">
        <f>IF(F440+G440&gt;0,Input_Transaksi!C466,"")</f>
        <v/>
      </c>
      <c r="D440" s="34" t="str">
        <f>IF(F440+G440&gt;0,Input_Transaksi!D466,"")</f>
        <v/>
      </c>
      <c r="E440" s="35" t="str">
        <f>IF(F440+G440&gt;0,Input_Transaksi!F466&amp;Input_Transaksi!G466 &amp;" "&amp;Input_Transaksi!H466,"")</f>
        <v/>
      </c>
      <c r="F440" s="36">
        <f>IF(Input_Transaksi!AL466=$D$8,Input_Transaksi!AN466,0)</f>
        <v>0</v>
      </c>
      <c r="G440" s="36">
        <f>IF(Input_Transaksi!AO466=$D$8,Input_Transaksi!AQ466,0)</f>
        <v>0</v>
      </c>
      <c r="H440" s="36">
        <f t="shared" si="8"/>
        <v>0</v>
      </c>
      <c r="I440" s="61"/>
    </row>
    <row r="441" spans="2:9" customFormat="1" ht="15" hidden="1" customHeight="1" x14ac:dyDescent="0.2">
      <c r="B441" s="65"/>
      <c r="C441" s="33" t="str">
        <f>IF(F441+G441&gt;0,Input_Transaksi!C467,"")</f>
        <v/>
      </c>
      <c r="D441" s="34" t="str">
        <f>IF(F441+G441&gt;0,Input_Transaksi!D467,"")</f>
        <v/>
      </c>
      <c r="E441" s="35" t="str">
        <f>IF(F441+G441&gt;0,Input_Transaksi!F467&amp;Input_Transaksi!G467 &amp;" "&amp;Input_Transaksi!H467,"")</f>
        <v/>
      </c>
      <c r="F441" s="36">
        <f>IF(Input_Transaksi!AL467=$D$8,Input_Transaksi!AN467,0)</f>
        <v>0</v>
      </c>
      <c r="G441" s="36">
        <f>IF(Input_Transaksi!AO467=$D$8,Input_Transaksi!AQ467,0)</f>
        <v>0</v>
      </c>
      <c r="H441" s="36">
        <f t="shared" si="8"/>
        <v>0</v>
      </c>
      <c r="I441" s="61"/>
    </row>
    <row r="442" spans="2:9" customFormat="1" ht="15" hidden="1" customHeight="1" x14ac:dyDescent="0.2">
      <c r="B442" s="65"/>
      <c r="C442" s="33" t="str">
        <f>IF(F442+G442&gt;0,Input_Transaksi!C468,"")</f>
        <v/>
      </c>
      <c r="D442" s="34" t="str">
        <f>IF(F442+G442&gt;0,Input_Transaksi!D468,"")</f>
        <v/>
      </c>
      <c r="E442" s="35" t="str">
        <f>IF(F442+G442&gt;0,Input_Transaksi!F468&amp;Input_Transaksi!G468 &amp;" "&amp;Input_Transaksi!H468,"")</f>
        <v/>
      </c>
      <c r="F442" s="36">
        <f>IF(Input_Transaksi!AL468=$D$8,Input_Transaksi!AN468,0)</f>
        <v>0</v>
      </c>
      <c r="G442" s="36">
        <f>IF(Input_Transaksi!AO468=$D$8,Input_Transaksi!AQ468,0)</f>
        <v>0</v>
      </c>
      <c r="H442" s="36">
        <f t="shared" si="8"/>
        <v>0</v>
      </c>
      <c r="I442" s="61"/>
    </row>
    <row r="443" spans="2:9" customFormat="1" ht="15" hidden="1" customHeight="1" x14ac:dyDescent="0.2">
      <c r="B443" s="65"/>
      <c r="C443" s="33" t="str">
        <f>IF(F443+G443&gt;0,Input_Transaksi!C469,"")</f>
        <v/>
      </c>
      <c r="D443" s="34" t="str">
        <f>IF(F443+G443&gt;0,Input_Transaksi!D469,"")</f>
        <v/>
      </c>
      <c r="E443" s="35" t="str">
        <f>IF(F443+G443&gt;0,Input_Transaksi!F469&amp;Input_Transaksi!G469 &amp;" "&amp;Input_Transaksi!H469,"")</f>
        <v/>
      </c>
      <c r="F443" s="36">
        <f>IF(Input_Transaksi!AL469=$D$8,Input_Transaksi!AN469,0)</f>
        <v>0</v>
      </c>
      <c r="G443" s="36">
        <f>IF(Input_Transaksi!AO469=$D$8,Input_Transaksi!AQ469,0)</f>
        <v>0</v>
      </c>
      <c r="H443" s="36">
        <f t="shared" si="8"/>
        <v>0</v>
      </c>
      <c r="I443" s="61"/>
    </row>
    <row r="444" spans="2:9" customFormat="1" ht="15" hidden="1" customHeight="1" x14ac:dyDescent="0.2">
      <c r="B444" s="65"/>
      <c r="C444" s="33" t="str">
        <f>IF(F444+G444&gt;0,Input_Transaksi!C470,"")</f>
        <v/>
      </c>
      <c r="D444" s="34" t="str">
        <f>IF(F444+G444&gt;0,Input_Transaksi!D470,"")</f>
        <v/>
      </c>
      <c r="E444" s="35" t="str">
        <f>IF(F444+G444&gt;0,Input_Transaksi!F470&amp;Input_Transaksi!G470 &amp;" "&amp;Input_Transaksi!H470,"")</f>
        <v/>
      </c>
      <c r="F444" s="36">
        <f>IF(Input_Transaksi!AL470=$D$8,Input_Transaksi!AN470,0)</f>
        <v>0</v>
      </c>
      <c r="G444" s="36">
        <f>IF(Input_Transaksi!AO470=$D$8,Input_Transaksi!AQ470,0)</f>
        <v>0</v>
      </c>
      <c r="H444" s="36">
        <f t="shared" si="8"/>
        <v>0</v>
      </c>
      <c r="I444" s="61"/>
    </row>
    <row r="445" spans="2:9" customFormat="1" ht="15" hidden="1" customHeight="1" x14ac:dyDescent="0.2">
      <c r="B445" s="65"/>
      <c r="C445" s="33" t="str">
        <f>IF(F445+G445&gt;0,Input_Transaksi!C471,"")</f>
        <v/>
      </c>
      <c r="D445" s="34" t="str">
        <f>IF(F445+G445&gt;0,Input_Transaksi!D471,"")</f>
        <v/>
      </c>
      <c r="E445" s="35" t="str">
        <f>IF(F445+G445&gt;0,Input_Transaksi!F471&amp;Input_Transaksi!G471 &amp;" "&amp;Input_Transaksi!H471,"")</f>
        <v/>
      </c>
      <c r="F445" s="36">
        <f>IF(Input_Transaksi!AL471=$D$8,Input_Transaksi!AN471,0)</f>
        <v>0</v>
      </c>
      <c r="G445" s="36">
        <f>IF(Input_Transaksi!AO471=$D$8,Input_Transaksi!AQ471,0)</f>
        <v>0</v>
      </c>
      <c r="H445" s="36">
        <f t="shared" si="8"/>
        <v>0</v>
      </c>
      <c r="I445" s="61"/>
    </row>
    <row r="446" spans="2:9" customFormat="1" ht="15" hidden="1" customHeight="1" x14ac:dyDescent="0.2">
      <c r="B446" s="65"/>
      <c r="C446" s="33" t="str">
        <f>IF(F446+G446&gt;0,Input_Transaksi!C472,"")</f>
        <v/>
      </c>
      <c r="D446" s="34" t="str">
        <f>IF(F446+G446&gt;0,Input_Transaksi!D472,"")</f>
        <v/>
      </c>
      <c r="E446" s="35" t="str">
        <f>IF(F446+G446&gt;0,Input_Transaksi!F472&amp;Input_Transaksi!G472 &amp;" "&amp;Input_Transaksi!H472,"")</f>
        <v/>
      </c>
      <c r="F446" s="36">
        <f>IF(Input_Transaksi!AL472=$D$8,Input_Transaksi!AN472,0)</f>
        <v>0</v>
      </c>
      <c r="G446" s="36">
        <f>IF(Input_Transaksi!AO472=$D$8,Input_Transaksi!AQ472,0)</f>
        <v>0</v>
      </c>
      <c r="H446" s="36">
        <f t="shared" si="8"/>
        <v>0</v>
      </c>
      <c r="I446" s="61"/>
    </row>
    <row r="447" spans="2:9" customFormat="1" ht="15" hidden="1" customHeight="1" x14ac:dyDescent="0.2">
      <c r="B447" s="65"/>
      <c r="C447" s="33" t="str">
        <f>IF(F447+G447&gt;0,Input_Transaksi!C473,"")</f>
        <v/>
      </c>
      <c r="D447" s="34" t="str">
        <f>IF(F447+G447&gt;0,Input_Transaksi!D473,"")</f>
        <v/>
      </c>
      <c r="E447" s="35" t="str">
        <f>IF(F447+G447&gt;0,Input_Transaksi!F473&amp;Input_Transaksi!G473 &amp;" "&amp;Input_Transaksi!H473,"")</f>
        <v/>
      </c>
      <c r="F447" s="36">
        <f>IF(Input_Transaksi!AL473=$D$8,Input_Transaksi!AN473,0)</f>
        <v>0</v>
      </c>
      <c r="G447" s="36">
        <f>IF(Input_Transaksi!AO473=$D$8,Input_Transaksi!AQ473,0)</f>
        <v>0</v>
      </c>
      <c r="H447" s="36">
        <f t="shared" si="8"/>
        <v>0</v>
      </c>
      <c r="I447" s="61"/>
    </row>
    <row r="448" spans="2:9" customFormat="1" ht="15" hidden="1" customHeight="1" x14ac:dyDescent="0.2">
      <c r="B448" s="65"/>
      <c r="C448" s="33" t="str">
        <f>IF(F448+G448&gt;0,Input_Transaksi!C474,"")</f>
        <v/>
      </c>
      <c r="D448" s="34" t="str">
        <f>IF(F448+G448&gt;0,Input_Transaksi!D474,"")</f>
        <v/>
      </c>
      <c r="E448" s="35" t="str">
        <f>IF(F448+G448&gt;0,Input_Transaksi!F474&amp;Input_Transaksi!G474 &amp;" "&amp;Input_Transaksi!H474,"")</f>
        <v/>
      </c>
      <c r="F448" s="36">
        <f>IF(Input_Transaksi!AL474=$D$8,Input_Transaksi!AN474,0)</f>
        <v>0</v>
      </c>
      <c r="G448" s="36">
        <f>IF(Input_Transaksi!AO474=$D$8,Input_Transaksi!AQ474,0)</f>
        <v>0</v>
      </c>
      <c r="H448" s="36">
        <f t="shared" si="8"/>
        <v>0</v>
      </c>
      <c r="I448" s="61"/>
    </row>
    <row r="449" spans="2:9" customFormat="1" ht="15" hidden="1" customHeight="1" x14ac:dyDescent="0.2">
      <c r="B449" s="65"/>
      <c r="C449" s="33" t="str">
        <f>IF(F449+G449&gt;0,Input_Transaksi!C475,"")</f>
        <v/>
      </c>
      <c r="D449" s="34" t="str">
        <f>IF(F449+G449&gt;0,Input_Transaksi!D475,"")</f>
        <v/>
      </c>
      <c r="E449" s="35" t="str">
        <f>IF(F449+G449&gt;0,Input_Transaksi!F475&amp;Input_Transaksi!G475 &amp;" "&amp;Input_Transaksi!H475,"")</f>
        <v/>
      </c>
      <c r="F449" s="36">
        <f>IF(Input_Transaksi!AL475=$D$8,Input_Transaksi!AN475,0)</f>
        <v>0</v>
      </c>
      <c r="G449" s="36">
        <f>IF(Input_Transaksi!AO475=$D$8,Input_Transaksi!AQ475,0)</f>
        <v>0</v>
      </c>
      <c r="H449" s="36">
        <f t="shared" si="8"/>
        <v>0</v>
      </c>
      <c r="I449" s="61"/>
    </row>
    <row r="450" spans="2:9" customFormat="1" ht="15" hidden="1" customHeight="1" x14ac:dyDescent="0.2">
      <c r="B450" s="65"/>
      <c r="C450" s="33" t="str">
        <f>IF(F450+G450&gt;0,Input_Transaksi!C476,"")</f>
        <v/>
      </c>
      <c r="D450" s="34" t="str">
        <f>IF(F450+G450&gt;0,Input_Transaksi!D476,"")</f>
        <v/>
      </c>
      <c r="E450" s="35" t="str">
        <f>IF(F450+G450&gt;0,Input_Transaksi!F476&amp;Input_Transaksi!G476 &amp;" "&amp;Input_Transaksi!H476,"")</f>
        <v/>
      </c>
      <c r="F450" s="36">
        <f>IF(Input_Transaksi!AL476=$D$8,Input_Transaksi!AN476,0)</f>
        <v>0</v>
      </c>
      <c r="G450" s="36">
        <f>IF(Input_Transaksi!AO476=$D$8,Input_Transaksi!AQ476,0)</f>
        <v>0</v>
      </c>
      <c r="H450" s="36">
        <f t="shared" si="8"/>
        <v>0</v>
      </c>
      <c r="I450" s="61"/>
    </row>
    <row r="451" spans="2:9" customFormat="1" ht="15" hidden="1" customHeight="1" x14ac:dyDescent="0.2">
      <c r="B451" s="65"/>
      <c r="C451" s="33" t="str">
        <f>IF(F451+G451&gt;0,Input_Transaksi!C477,"")</f>
        <v/>
      </c>
      <c r="D451" s="34" t="str">
        <f>IF(F451+G451&gt;0,Input_Transaksi!D477,"")</f>
        <v/>
      </c>
      <c r="E451" s="35" t="str">
        <f>IF(F451+G451&gt;0,Input_Transaksi!F477&amp;Input_Transaksi!G477 &amp;" "&amp;Input_Transaksi!H477,"")</f>
        <v/>
      </c>
      <c r="F451" s="36">
        <f>IF(Input_Transaksi!AL477=$D$8,Input_Transaksi!AN477,0)</f>
        <v>0</v>
      </c>
      <c r="G451" s="36">
        <f>IF(Input_Transaksi!AO477=$D$8,Input_Transaksi!AQ477,0)</f>
        <v>0</v>
      </c>
      <c r="H451" s="36">
        <f t="shared" si="8"/>
        <v>0</v>
      </c>
      <c r="I451" s="61"/>
    </row>
    <row r="452" spans="2:9" customFormat="1" ht="15" hidden="1" customHeight="1" x14ac:dyDescent="0.2">
      <c r="B452" s="65"/>
      <c r="C452" s="33" t="str">
        <f>IF(F452+G452&gt;0,Input_Transaksi!C478,"")</f>
        <v/>
      </c>
      <c r="D452" s="34" t="str">
        <f>IF(F452+G452&gt;0,Input_Transaksi!D478,"")</f>
        <v/>
      </c>
      <c r="E452" s="35" t="str">
        <f>IF(F452+G452&gt;0,Input_Transaksi!F478&amp;Input_Transaksi!G478 &amp;" "&amp;Input_Transaksi!H478,"")</f>
        <v/>
      </c>
      <c r="F452" s="36">
        <f>IF(Input_Transaksi!AL478=$D$8,Input_Transaksi!AN478,0)</f>
        <v>0</v>
      </c>
      <c r="G452" s="36">
        <f>IF(Input_Transaksi!AO478=$D$8,Input_Transaksi!AQ478,0)</f>
        <v>0</v>
      </c>
      <c r="H452" s="36">
        <f t="shared" si="8"/>
        <v>0</v>
      </c>
      <c r="I452" s="61"/>
    </row>
    <row r="453" spans="2:9" customFormat="1" ht="15" hidden="1" customHeight="1" x14ac:dyDescent="0.2">
      <c r="B453" s="65"/>
      <c r="C453" s="33" t="str">
        <f>IF(F453+G453&gt;0,Input_Transaksi!C479,"")</f>
        <v/>
      </c>
      <c r="D453" s="34" t="str">
        <f>IF(F453+G453&gt;0,Input_Transaksi!D479,"")</f>
        <v/>
      </c>
      <c r="E453" s="35" t="str">
        <f>IF(F453+G453&gt;0,Input_Transaksi!F479&amp;Input_Transaksi!G479 &amp;" "&amp;Input_Transaksi!H479,"")</f>
        <v/>
      </c>
      <c r="F453" s="36">
        <f>IF(Input_Transaksi!AL479=$D$8,Input_Transaksi!AN479,0)</f>
        <v>0</v>
      </c>
      <c r="G453" s="36">
        <f>IF(Input_Transaksi!AO479=$D$8,Input_Transaksi!AQ479,0)</f>
        <v>0</v>
      </c>
      <c r="H453" s="36">
        <f t="shared" si="8"/>
        <v>0</v>
      </c>
      <c r="I453" s="61"/>
    </row>
    <row r="454" spans="2:9" customFormat="1" ht="15" hidden="1" customHeight="1" x14ac:dyDescent="0.2">
      <c r="B454" s="65"/>
      <c r="C454" s="33" t="str">
        <f>IF(F454+G454&gt;0,Input_Transaksi!C480,"")</f>
        <v/>
      </c>
      <c r="D454" s="34" t="str">
        <f>IF(F454+G454&gt;0,Input_Transaksi!D480,"")</f>
        <v/>
      </c>
      <c r="E454" s="35" t="str">
        <f>IF(F454+G454&gt;0,Input_Transaksi!F480&amp;Input_Transaksi!G480 &amp;" "&amp;Input_Transaksi!H480,"")</f>
        <v/>
      </c>
      <c r="F454" s="36">
        <f>IF(Input_Transaksi!AL480=$D$8,Input_Transaksi!AN480,0)</f>
        <v>0</v>
      </c>
      <c r="G454" s="36">
        <f>IF(Input_Transaksi!AO480=$D$8,Input_Transaksi!AQ480,0)</f>
        <v>0</v>
      </c>
      <c r="H454" s="36">
        <f t="shared" si="8"/>
        <v>0</v>
      </c>
      <c r="I454" s="61"/>
    </row>
    <row r="455" spans="2:9" customFormat="1" ht="15" hidden="1" customHeight="1" x14ac:dyDescent="0.2">
      <c r="B455" s="65"/>
      <c r="C455" s="33" t="str">
        <f>IF(F455+G455&gt;0,Input_Transaksi!C481,"")</f>
        <v/>
      </c>
      <c r="D455" s="34" t="str">
        <f>IF(F455+G455&gt;0,Input_Transaksi!D481,"")</f>
        <v/>
      </c>
      <c r="E455" s="35" t="str">
        <f>IF(F455+G455&gt;0,Input_Transaksi!F481&amp;Input_Transaksi!G481 &amp;" "&amp;Input_Transaksi!H481,"")</f>
        <v/>
      </c>
      <c r="F455" s="36">
        <f>IF(Input_Transaksi!AL481=$D$8,Input_Transaksi!AN481,0)</f>
        <v>0</v>
      </c>
      <c r="G455" s="36">
        <f>IF(Input_Transaksi!AO481=$D$8,Input_Transaksi!AQ481,0)</f>
        <v>0</v>
      </c>
      <c r="H455" s="36">
        <f t="shared" si="8"/>
        <v>0</v>
      </c>
      <c r="I455" s="61"/>
    </row>
    <row r="456" spans="2:9" customFormat="1" ht="15" hidden="1" customHeight="1" x14ac:dyDescent="0.2">
      <c r="B456" s="65"/>
      <c r="C456" s="33" t="str">
        <f>IF(F456+G456&gt;0,Input_Transaksi!C482,"")</f>
        <v/>
      </c>
      <c r="D456" s="34" t="str">
        <f>IF(F456+G456&gt;0,Input_Transaksi!D482,"")</f>
        <v/>
      </c>
      <c r="E456" s="35" t="str">
        <f>IF(F456+G456&gt;0,Input_Transaksi!F482&amp;Input_Transaksi!G482 &amp;" "&amp;Input_Transaksi!H482,"")</f>
        <v/>
      </c>
      <c r="F456" s="36">
        <f>IF(Input_Transaksi!AL482=$D$8,Input_Transaksi!AN482,0)</f>
        <v>0</v>
      </c>
      <c r="G456" s="36">
        <f>IF(Input_Transaksi!AO482=$D$8,Input_Transaksi!AQ482,0)</f>
        <v>0</v>
      </c>
      <c r="H456" s="36">
        <f t="shared" si="8"/>
        <v>0</v>
      </c>
      <c r="I456" s="61"/>
    </row>
    <row r="457" spans="2:9" customFormat="1" ht="15" hidden="1" customHeight="1" x14ac:dyDescent="0.2">
      <c r="B457" s="65"/>
      <c r="C457" s="33" t="str">
        <f>IF(F457+G457&gt;0,Input_Transaksi!C483,"")</f>
        <v/>
      </c>
      <c r="D457" s="34" t="str">
        <f>IF(F457+G457&gt;0,Input_Transaksi!D483,"")</f>
        <v/>
      </c>
      <c r="E457" s="35" t="str">
        <f>IF(F457+G457&gt;0,Input_Transaksi!F483&amp;Input_Transaksi!G483 &amp;" "&amp;Input_Transaksi!H483,"")</f>
        <v/>
      </c>
      <c r="F457" s="36">
        <f>IF(Input_Transaksi!AL483=$D$8,Input_Transaksi!AN483,0)</f>
        <v>0</v>
      </c>
      <c r="G457" s="36">
        <f>IF(Input_Transaksi!AO483=$D$8,Input_Transaksi!AQ483,0)</f>
        <v>0</v>
      </c>
      <c r="H457" s="36">
        <f t="shared" si="8"/>
        <v>0</v>
      </c>
      <c r="I457" s="61"/>
    </row>
    <row r="458" spans="2:9" customFormat="1" ht="15" hidden="1" customHeight="1" x14ac:dyDescent="0.2">
      <c r="B458" s="65"/>
      <c r="C458" s="33" t="str">
        <f>IF(F458+G458&gt;0,Input_Transaksi!C484,"")</f>
        <v/>
      </c>
      <c r="D458" s="34" t="str">
        <f>IF(F458+G458&gt;0,Input_Transaksi!D484,"")</f>
        <v/>
      </c>
      <c r="E458" s="35" t="str">
        <f>IF(F458+G458&gt;0,Input_Transaksi!F484&amp;Input_Transaksi!G484 &amp;" "&amp;Input_Transaksi!H484,"")</f>
        <v/>
      </c>
      <c r="F458" s="36">
        <f>IF(Input_Transaksi!AL484=$D$8,Input_Transaksi!AN484,0)</f>
        <v>0</v>
      </c>
      <c r="G458" s="36">
        <f>IF(Input_Transaksi!AO484=$D$8,Input_Transaksi!AQ484,0)</f>
        <v>0</v>
      </c>
      <c r="H458" s="36">
        <f t="shared" si="8"/>
        <v>0</v>
      </c>
      <c r="I458" s="61"/>
    </row>
    <row r="459" spans="2:9" customFormat="1" ht="15" hidden="1" customHeight="1" x14ac:dyDescent="0.2">
      <c r="B459" s="65"/>
      <c r="C459" s="33" t="str">
        <f>IF(F459+G459&gt;0,Input_Transaksi!C485,"")</f>
        <v/>
      </c>
      <c r="D459" s="34" t="str">
        <f>IF(F459+G459&gt;0,Input_Transaksi!D485,"")</f>
        <v/>
      </c>
      <c r="E459" s="35" t="str">
        <f>IF(F459+G459&gt;0,Input_Transaksi!F485&amp;Input_Transaksi!G485 &amp;" "&amp;Input_Transaksi!H485,"")</f>
        <v/>
      </c>
      <c r="F459" s="36">
        <f>IF(Input_Transaksi!AL485=$D$8,Input_Transaksi!AN485,0)</f>
        <v>0</v>
      </c>
      <c r="G459" s="36">
        <f>IF(Input_Transaksi!AO485=$D$8,Input_Transaksi!AQ485,0)</f>
        <v>0</v>
      </c>
      <c r="H459" s="36">
        <f t="shared" si="8"/>
        <v>0</v>
      </c>
      <c r="I459" s="61"/>
    </row>
    <row r="460" spans="2:9" customFormat="1" ht="15" hidden="1" customHeight="1" x14ac:dyDescent="0.2">
      <c r="B460" s="65"/>
      <c r="C460" s="33" t="str">
        <f>IF(F460+G460&gt;0,Input_Transaksi!C486,"")</f>
        <v/>
      </c>
      <c r="D460" s="34" t="str">
        <f>IF(F460+G460&gt;0,Input_Transaksi!D486,"")</f>
        <v/>
      </c>
      <c r="E460" s="35" t="str">
        <f>IF(F460+G460&gt;0,Input_Transaksi!F486&amp;Input_Transaksi!G486 &amp;" "&amp;Input_Transaksi!H486,"")</f>
        <v/>
      </c>
      <c r="F460" s="36">
        <f>IF(Input_Transaksi!AL486=$D$8,Input_Transaksi!AN486,0)</f>
        <v>0</v>
      </c>
      <c r="G460" s="36">
        <f>IF(Input_Transaksi!AO486=$D$8,Input_Transaksi!AQ486,0)</f>
        <v>0</v>
      </c>
      <c r="H460" s="36">
        <f t="shared" si="8"/>
        <v>0</v>
      </c>
      <c r="I460" s="61"/>
    </row>
    <row r="461" spans="2:9" customFormat="1" ht="15" hidden="1" customHeight="1" x14ac:dyDescent="0.2">
      <c r="B461" s="65"/>
      <c r="C461" s="33" t="str">
        <f>IF(F461+G461&gt;0,Input_Transaksi!C487,"")</f>
        <v/>
      </c>
      <c r="D461" s="34" t="str">
        <f>IF(F461+G461&gt;0,Input_Transaksi!D487,"")</f>
        <v/>
      </c>
      <c r="E461" s="35" t="str">
        <f>IF(F461+G461&gt;0,Input_Transaksi!F487&amp;Input_Transaksi!G487 &amp;" "&amp;Input_Transaksi!H487,"")</f>
        <v/>
      </c>
      <c r="F461" s="36">
        <f>IF(Input_Transaksi!AL487=$D$8,Input_Transaksi!AN487,0)</f>
        <v>0</v>
      </c>
      <c r="G461" s="36">
        <f>IF(Input_Transaksi!AO487=$D$8,Input_Transaksi!AQ487,0)</f>
        <v>0</v>
      </c>
      <c r="H461" s="36">
        <f t="shared" si="8"/>
        <v>0</v>
      </c>
      <c r="I461" s="61"/>
    </row>
    <row r="462" spans="2:9" customFormat="1" ht="15" hidden="1" customHeight="1" x14ac:dyDescent="0.2">
      <c r="B462" s="65"/>
      <c r="C462" s="33" t="str">
        <f>IF(F462+G462&gt;0,Input_Transaksi!C488,"")</f>
        <v/>
      </c>
      <c r="D462" s="34" t="str">
        <f>IF(F462+G462&gt;0,Input_Transaksi!D488,"")</f>
        <v/>
      </c>
      <c r="E462" s="35" t="str">
        <f>IF(F462+G462&gt;0,Input_Transaksi!F488&amp;Input_Transaksi!G488 &amp;" "&amp;Input_Transaksi!H488,"")</f>
        <v/>
      </c>
      <c r="F462" s="36">
        <f>IF(Input_Transaksi!AL488=$D$8,Input_Transaksi!AN488,0)</f>
        <v>0</v>
      </c>
      <c r="G462" s="36">
        <f>IF(Input_Transaksi!AO488=$D$8,Input_Transaksi!AQ488,0)</f>
        <v>0</v>
      </c>
      <c r="H462" s="36">
        <f t="shared" si="8"/>
        <v>0</v>
      </c>
      <c r="I462" s="61"/>
    </row>
    <row r="463" spans="2:9" customFormat="1" ht="15" hidden="1" customHeight="1" x14ac:dyDescent="0.2">
      <c r="B463" s="65"/>
      <c r="C463" s="33" t="str">
        <f>IF(F463+G463&gt;0,Input_Transaksi!C489,"")</f>
        <v/>
      </c>
      <c r="D463" s="34" t="str">
        <f>IF(F463+G463&gt;0,Input_Transaksi!D489,"")</f>
        <v/>
      </c>
      <c r="E463" s="35" t="str">
        <f>IF(F463+G463&gt;0,Input_Transaksi!F489&amp;Input_Transaksi!G489 &amp;" "&amp;Input_Transaksi!H489,"")</f>
        <v/>
      </c>
      <c r="F463" s="36">
        <f>IF(Input_Transaksi!AL489=$D$8,Input_Transaksi!AN489,0)</f>
        <v>0</v>
      </c>
      <c r="G463" s="36">
        <f>IF(Input_Transaksi!AO489=$D$8,Input_Transaksi!AQ489,0)</f>
        <v>0</v>
      </c>
      <c r="H463" s="36">
        <f t="shared" si="8"/>
        <v>0</v>
      </c>
      <c r="I463" s="61"/>
    </row>
    <row r="464" spans="2:9" customFormat="1" ht="15" hidden="1" customHeight="1" x14ac:dyDescent="0.2">
      <c r="B464" s="65"/>
      <c r="C464" s="33" t="str">
        <f>IF(F464+G464&gt;0,Input_Transaksi!C490,"")</f>
        <v/>
      </c>
      <c r="D464" s="34" t="str">
        <f>IF(F464+G464&gt;0,Input_Transaksi!D490,"")</f>
        <v/>
      </c>
      <c r="E464" s="35" t="str">
        <f>IF(F464+G464&gt;0,Input_Transaksi!F490&amp;Input_Transaksi!G490 &amp;" "&amp;Input_Transaksi!H490,"")</f>
        <v/>
      </c>
      <c r="F464" s="36">
        <f>IF(Input_Transaksi!AL490=$D$8,Input_Transaksi!AN490,0)</f>
        <v>0</v>
      </c>
      <c r="G464" s="36">
        <f>IF(Input_Transaksi!AO490=$D$8,Input_Transaksi!AQ490,0)</f>
        <v>0</v>
      </c>
      <c r="H464" s="36">
        <f t="shared" si="8"/>
        <v>0</v>
      </c>
      <c r="I464" s="61"/>
    </row>
    <row r="465" spans="2:9" customFormat="1" ht="15" hidden="1" customHeight="1" x14ac:dyDescent="0.2">
      <c r="B465" s="65"/>
      <c r="C465" s="33" t="str">
        <f>IF(F465+G465&gt;0,Input_Transaksi!C491,"")</f>
        <v/>
      </c>
      <c r="D465" s="34" t="str">
        <f>IF(F465+G465&gt;0,Input_Transaksi!D491,"")</f>
        <v/>
      </c>
      <c r="E465" s="35" t="str">
        <f>IF(F465+G465&gt;0,Input_Transaksi!F491&amp;Input_Transaksi!G491 &amp;" "&amp;Input_Transaksi!H491,"")</f>
        <v/>
      </c>
      <c r="F465" s="36">
        <f>IF(Input_Transaksi!AL491=$D$8,Input_Transaksi!AN491,0)</f>
        <v>0</v>
      </c>
      <c r="G465" s="36">
        <f>IF(Input_Transaksi!AO491=$D$8,Input_Transaksi!AQ491,0)</f>
        <v>0</v>
      </c>
      <c r="H465" s="36">
        <f t="shared" ref="H465:H528" si="9">H464+F465-G465</f>
        <v>0</v>
      </c>
      <c r="I465" s="61"/>
    </row>
    <row r="466" spans="2:9" customFormat="1" ht="15" hidden="1" customHeight="1" x14ac:dyDescent="0.2">
      <c r="B466" s="65"/>
      <c r="C466" s="33" t="str">
        <f>IF(F466+G466&gt;0,Input_Transaksi!C492,"")</f>
        <v/>
      </c>
      <c r="D466" s="34" t="str">
        <f>IF(F466+G466&gt;0,Input_Transaksi!D492,"")</f>
        <v/>
      </c>
      <c r="E466" s="35" t="str">
        <f>IF(F466+G466&gt;0,Input_Transaksi!F492&amp;Input_Transaksi!G492 &amp;" "&amp;Input_Transaksi!H492,"")</f>
        <v/>
      </c>
      <c r="F466" s="36">
        <f>IF(Input_Transaksi!AL492=$D$8,Input_Transaksi!AN492,0)</f>
        <v>0</v>
      </c>
      <c r="G466" s="36">
        <f>IF(Input_Transaksi!AO492=$D$8,Input_Transaksi!AQ492,0)</f>
        <v>0</v>
      </c>
      <c r="H466" s="36">
        <f t="shared" si="9"/>
        <v>0</v>
      </c>
      <c r="I466" s="61"/>
    </row>
    <row r="467" spans="2:9" customFormat="1" ht="15" hidden="1" customHeight="1" x14ac:dyDescent="0.2">
      <c r="B467" s="65"/>
      <c r="C467" s="33" t="str">
        <f>IF(F467+G467&gt;0,Input_Transaksi!C493,"")</f>
        <v/>
      </c>
      <c r="D467" s="34" t="str">
        <f>IF(F467+G467&gt;0,Input_Transaksi!D493,"")</f>
        <v/>
      </c>
      <c r="E467" s="35" t="str">
        <f>IF(F467+G467&gt;0,Input_Transaksi!F493&amp;Input_Transaksi!G493 &amp;" "&amp;Input_Transaksi!H493,"")</f>
        <v/>
      </c>
      <c r="F467" s="36">
        <f>IF(Input_Transaksi!AL493=$D$8,Input_Transaksi!AN493,0)</f>
        <v>0</v>
      </c>
      <c r="G467" s="36">
        <f>IF(Input_Transaksi!AO493=$D$8,Input_Transaksi!AQ493,0)</f>
        <v>0</v>
      </c>
      <c r="H467" s="36">
        <f t="shared" si="9"/>
        <v>0</v>
      </c>
      <c r="I467" s="61"/>
    </row>
    <row r="468" spans="2:9" customFormat="1" ht="15" hidden="1" customHeight="1" x14ac:dyDescent="0.2">
      <c r="B468" s="65"/>
      <c r="C468" s="33" t="str">
        <f>IF(F468+G468&gt;0,Input_Transaksi!C494,"")</f>
        <v/>
      </c>
      <c r="D468" s="34" t="str">
        <f>IF(F468+G468&gt;0,Input_Transaksi!D494,"")</f>
        <v/>
      </c>
      <c r="E468" s="35" t="str">
        <f>IF(F468+G468&gt;0,Input_Transaksi!F494&amp;Input_Transaksi!G494 &amp;" "&amp;Input_Transaksi!H494,"")</f>
        <v/>
      </c>
      <c r="F468" s="36">
        <f>IF(Input_Transaksi!AL494=$D$8,Input_Transaksi!AN494,0)</f>
        <v>0</v>
      </c>
      <c r="G468" s="36">
        <f>IF(Input_Transaksi!AO494=$D$8,Input_Transaksi!AQ494,0)</f>
        <v>0</v>
      </c>
      <c r="H468" s="36">
        <f t="shared" si="9"/>
        <v>0</v>
      </c>
      <c r="I468" s="61"/>
    </row>
    <row r="469" spans="2:9" customFormat="1" ht="15" hidden="1" customHeight="1" x14ac:dyDescent="0.2">
      <c r="B469" s="65"/>
      <c r="C469" s="33" t="str">
        <f>IF(F469+G469&gt;0,Input_Transaksi!C495,"")</f>
        <v/>
      </c>
      <c r="D469" s="34" t="str">
        <f>IF(F469+G469&gt;0,Input_Transaksi!D495,"")</f>
        <v/>
      </c>
      <c r="E469" s="35" t="str">
        <f>IF(F469+G469&gt;0,Input_Transaksi!F495&amp;Input_Transaksi!G495 &amp;" "&amp;Input_Transaksi!H495,"")</f>
        <v/>
      </c>
      <c r="F469" s="36">
        <f>IF(Input_Transaksi!AL495=$D$8,Input_Transaksi!AN495,0)</f>
        <v>0</v>
      </c>
      <c r="G469" s="36">
        <f>IF(Input_Transaksi!AO495=$D$8,Input_Transaksi!AQ495,0)</f>
        <v>0</v>
      </c>
      <c r="H469" s="36">
        <f t="shared" si="9"/>
        <v>0</v>
      </c>
      <c r="I469" s="61"/>
    </row>
    <row r="470" spans="2:9" customFormat="1" ht="15" hidden="1" customHeight="1" x14ac:dyDescent="0.2">
      <c r="B470" s="65"/>
      <c r="C470" s="33" t="str">
        <f>IF(F470+G470&gt;0,Input_Transaksi!C496,"")</f>
        <v/>
      </c>
      <c r="D470" s="34" t="str">
        <f>IF(F470+G470&gt;0,Input_Transaksi!D496,"")</f>
        <v/>
      </c>
      <c r="E470" s="35" t="str">
        <f>IF(F470+G470&gt;0,Input_Transaksi!F496&amp;Input_Transaksi!G496 &amp;" "&amp;Input_Transaksi!H496,"")</f>
        <v/>
      </c>
      <c r="F470" s="36">
        <f>IF(Input_Transaksi!AL496=$D$8,Input_Transaksi!AN496,0)</f>
        <v>0</v>
      </c>
      <c r="G470" s="36">
        <f>IF(Input_Transaksi!AO496=$D$8,Input_Transaksi!AQ496,0)</f>
        <v>0</v>
      </c>
      <c r="H470" s="36">
        <f t="shared" si="9"/>
        <v>0</v>
      </c>
      <c r="I470" s="61"/>
    </row>
    <row r="471" spans="2:9" customFormat="1" ht="15" hidden="1" customHeight="1" x14ac:dyDescent="0.2">
      <c r="B471" s="65"/>
      <c r="C471" s="33" t="str">
        <f>IF(F471+G471&gt;0,Input_Transaksi!C497,"")</f>
        <v/>
      </c>
      <c r="D471" s="34" t="str">
        <f>IF(F471+G471&gt;0,Input_Transaksi!D497,"")</f>
        <v/>
      </c>
      <c r="E471" s="35" t="str">
        <f>IF(F471+G471&gt;0,Input_Transaksi!F497&amp;Input_Transaksi!G497 &amp;" "&amp;Input_Transaksi!H497,"")</f>
        <v/>
      </c>
      <c r="F471" s="36">
        <f>IF(Input_Transaksi!AL497=$D$8,Input_Transaksi!AN497,0)</f>
        <v>0</v>
      </c>
      <c r="G471" s="36">
        <f>IF(Input_Transaksi!AO497=$D$8,Input_Transaksi!AQ497,0)</f>
        <v>0</v>
      </c>
      <c r="H471" s="36">
        <f t="shared" si="9"/>
        <v>0</v>
      </c>
      <c r="I471" s="61"/>
    </row>
    <row r="472" spans="2:9" customFormat="1" ht="15" hidden="1" customHeight="1" x14ac:dyDescent="0.2">
      <c r="B472" s="65"/>
      <c r="C472" s="33" t="str">
        <f>IF(F472+G472&gt;0,Input_Transaksi!C498,"")</f>
        <v/>
      </c>
      <c r="D472" s="34" t="str">
        <f>IF(F472+G472&gt;0,Input_Transaksi!D498,"")</f>
        <v/>
      </c>
      <c r="E472" s="35" t="str">
        <f>IF(F472+G472&gt;0,Input_Transaksi!F498&amp;Input_Transaksi!G498 &amp;" "&amp;Input_Transaksi!H498,"")</f>
        <v/>
      </c>
      <c r="F472" s="36">
        <f>IF(Input_Transaksi!AL498=$D$8,Input_Transaksi!AN498,0)</f>
        <v>0</v>
      </c>
      <c r="G472" s="36">
        <f>IF(Input_Transaksi!AO498=$D$8,Input_Transaksi!AQ498,0)</f>
        <v>0</v>
      </c>
      <c r="H472" s="36">
        <f t="shared" si="9"/>
        <v>0</v>
      </c>
      <c r="I472" s="61"/>
    </row>
    <row r="473" spans="2:9" customFormat="1" ht="15" hidden="1" customHeight="1" x14ac:dyDescent="0.2">
      <c r="B473" s="65"/>
      <c r="C473" s="33" t="str">
        <f>IF(F473+G473&gt;0,Input_Transaksi!C499,"")</f>
        <v/>
      </c>
      <c r="D473" s="34" t="str">
        <f>IF(F473+G473&gt;0,Input_Transaksi!D499,"")</f>
        <v/>
      </c>
      <c r="E473" s="35" t="str">
        <f>IF(F473+G473&gt;0,Input_Transaksi!F499&amp;Input_Transaksi!G499 &amp;" "&amp;Input_Transaksi!H499,"")</f>
        <v/>
      </c>
      <c r="F473" s="36">
        <f>IF(Input_Transaksi!AL499=$D$8,Input_Transaksi!AN499,0)</f>
        <v>0</v>
      </c>
      <c r="G473" s="36">
        <f>IF(Input_Transaksi!AO499=$D$8,Input_Transaksi!AQ499,0)</f>
        <v>0</v>
      </c>
      <c r="H473" s="36">
        <f t="shared" si="9"/>
        <v>0</v>
      </c>
      <c r="I473" s="61"/>
    </row>
    <row r="474" spans="2:9" customFormat="1" ht="15" hidden="1" customHeight="1" x14ac:dyDescent="0.2">
      <c r="B474" s="65"/>
      <c r="C474" s="33" t="str">
        <f>IF(F474+G474&gt;0,Input_Transaksi!C500,"")</f>
        <v/>
      </c>
      <c r="D474" s="34" t="str">
        <f>IF(F474+G474&gt;0,Input_Transaksi!D500,"")</f>
        <v/>
      </c>
      <c r="E474" s="35" t="str">
        <f>IF(F474+G474&gt;0,Input_Transaksi!F500&amp;Input_Transaksi!G500 &amp;" "&amp;Input_Transaksi!H500,"")</f>
        <v/>
      </c>
      <c r="F474" s="36">
        <f>IF(Input_Transaksi!AL500=$D$8,Input_Transaksi!AN500,0)</f>
        <v>0</v>
      </c>
      <c r="G474" s="36">
        <f>IF(Input_Transaksi!AO500=$D$8,Input_Transaksi!AQ500,0)</f>
        <v>0</v>
      </c>
      <c r="H474" s="36">
        <f t="shared" si="9"/>
        <v>0</v>
      </c>
      <c r="I474" s="61"/>
    </row>
    <row r="475" spans="2:9" customFormat="1" ht="15" hidden="1" customHeight="1" x14ac:dyDescent="0.2">
      <c r="B475" s="65"/>
      <c r="C475" s="33" t="str">
        <f>IF(F475+G475&gt;0,Input_Transaksi!C501,"")</f>
        <v/>
      </c>
      <c r="D475" s="34" t="str">
        <f>IF(F475+G475&gt;0,Input_Transaksi!D501,"")</f>
        <v/>
      </c>
      <c r="E475" s="35" t="str">
        <f>IF(F475+G475&gt;0,Input_Transaksi!F501&amp;Input_Transaksi!G501 &amp;" "&amp;Input_Transaksi!H501,"")</f>
        <v/>
      </c>
      <c r="F475" s="36">
        <f>IF(Input_Transaksi!AL501=$D$8,Input_Transaksi!AN501,0)</f>
        <v>0</v>
      </c>
      <c r="G475" s="36">
        <f>IF(Input_Transaksi!AO501=$D$8,Input_Transaksi!AQ501,0)</f>
        <v>0</v>
      </c>
      <c r="H475" s="36">
        <f t="shared" si="9"/>
        <v>0</v>
      </c>
      <c r="I475" s="61"/>
    </row>
    <row r="476" spans="2:9" customFormat="1" ht="15" hidden="1" customHeight="1" x14ac:dyDescent="0.2">
      <c r="B476" s="65"/>
      <c r="C476" s="33" t="str">
        <f>IF(F476+G476&gt;0,Input_Transaksi!C502,"")</f>
        <v/>
      </c>
      <c r="D476" s="34" t="str">
        <f>IF(F476+G476&gt;0,Input_Transaksi!D502,"")</f>
        <v/>
      </c>
      <c r="E476" s="35" t="str">
        <f>IF(F476+G476&gt;0,Input_Transaksi!F502&amp;Input_Transaksi!G502 &amp;" "&amp;Input_Transaksi!H502,"")</f>
        <v/>
      </c>
      <c r="F476" s="36">
        <f>IF(Input_Transaksi!AL502=$D$8,Input_Transaksi!AN502,0)</f>
        <v>0</v>
      </c>
      <c r="G476" s="36">
        <f>IF(Input_Transaksi!AO502=$D$8,Input_Transaksi!AQ502,0)</f>
        <v>0</v>
      </c>
      <c r="H476" s="36">
        <f t="shared" si="9"/>
        <v>0</v>
      </c>
      <c r="I476" s="61"/>
    </row>
    <row r="477" spans="2:9" customFormat="1" ht="15" hidden="1" customHeight="1" x14ac:dyDescent="0.2">
      <c r="B477" s="65"/>
      <c r="C477" s="33" t="str">
        <f>IF(F477+G477&gt;0,Input_Transaksi!C503,"")</f>
        <v/>
      </c>
      <c r="D477" s="34" t="str">
        <f>IF(F477+G477&gt;0,Input_Transaksi!D503,"")</f>
        <v/>
      </c>
      <c r="E477" s="35" t="str">
        <f>IF(F477+G477&gt;0,Input_Transaksi!F503&amp;Input_Transaksi!G503 &amp;" "&amp;Input_Transaksi!H503,"")</f>
        <v/>
      </c>
      <c r="F477" s="36">
        <f>IF(Input_Transaksi!AL503=$D$8,Input_Transaksi!AN503,0)</f>
        <v>0</v>
      </c>
      <c r="G477" s="36">
        <f>IF(Input_Transaksi!AO503=$D$8,Input_Transaksi!AQ503,0)</f>
        <v>0</v>
      </c>
      <c r="H477" s="36">
        <f t="shared" si="9"/>
        <v>0</v>
      </c>
      <c r="I477" s="61"/>
    </row>
    <row r="478" spans="2:9" customFormat="1" ht="15" hidden="1" customHeight="1" x14ac:dyDescent="0.2">
      <c r="B478" s="65"/>
      <c r="C478" s="33" t="str">
        <f>IF(F478+G478&gt;0,Input_Transaksi!C504,"")</f>
        <v/>
      </c>
      <c r="D478" s="34" t="str">
        <f>IF(F478+G478&gt;0,Input_Transaksi!D504,"")</f>
        <v/>
      </c>
      <c r="E478" s="35" t="str">
        <f>IF(F478+G478&gt;0,Input_Transaksi!F504&amp;Input_Transaksi!G504 &amp;" "&amp;Input_Transaksi!H504,"")</f>
        <v/>
      </c>
      <c r="F478" s="36">
        <f>IF(Input_Transaksi!AL504=$D$8,Input_Transaksi!AN504,0)</f>
        <v>0</v>
      </c>
      <c r="G478" s="36">
        <f>IF(Input_Transaksi!AO504=$D$8,Input_Transaksi!AQ504,0)</f>
        <v>0</v>
      </c>
      <c r="H478" s="36">
        <f t="shared" si="9"/>
        <v>0</v>
      </c>
      <c r="I478" s="61"/>
    </row>
    <row r="479" spans="2:9" customFormat="1" ht="15" hidden="1" customHeight="1" x14ac:dyDescent="0.2">
      <c r="B479" s="65"/>
      <c r="C479" s="33" t="str">
        <f>IF(F479+G479&gt;0,Input_Transaksi!C505,"")</f>
        <v/>
      </c>
      <c r="D479" s="34" t="str">
        <f>IF(F479+G479&gt;0,Input_Transaksi!D505,"")</f>
        <v/>
      </c>
      <c r="E479" s="35" t="str">
        <f>IF(F479+G479&gt;0,Input_Transaksi!F505&amp;Input_Transaksi!G505 &amp;" "&amp;Input_Transaksi!H505,"")</f>
        <v/>
      </c>
      <c r="F479" s="36">
        <f>IF(Input_Transaksi!AL505=$D$8,Input_Transaksi!AN505,0)</f>
        <v>0</v>
      </c>
      <c r="G479" s="36">
        <f>IF(Input_Transaksi!AO505=$D$8,Input_Transaksi!AQ505,0)</f>
        <v>0</v>
      </c>
      <c r="H479" s="36">
        <f t="shared" si="9"/>
        <v>0</v>
      </c>
      <c r="I479" s="61"/>
    </row>
    <row r="480" spans="2:9" customFormat="1" ht="15" hidden="1" customHeight="1" x14ac:dyDescent="0.2">
      <c r="B480" s="65"/>
      <c r="C480" s="33" t="str">
        <f>IF(F480+G480&gt;0,Input_Transaksi!C506,"")</f>
        <v/>
      </c>
      <c r="D480" s="34" t="str">
        <f>IF(F480+G480&gt;0,Input_Transaksi!D506,"")</f>
        <v/>
      </c>
      <c r="E480" s="35" t="str">
        <f>IF(F480+G480&gt;0,Input_Transaksi!F506&amp;Input_Transaksi!G506 &amp;" "&amp;Input_Transaksi!H506,"")</f>
        <v/>
      </c>
      <c r="F480" s="36">
        <f>IF(Input_Transaksi!AL506=$D$8,Input_Transaksi!AN506,0)</f>
        <v>0</v>
      </c>
      <c r="G480" s="36">
        <f>IF(Input_Transaksi!AO506=$D$8,Input_Transaksi!AQ506,0)</f>
        <v>0</v>
      </c>
      <c r="H480" s="36">
        <f t="shared" si="9"/>
        <v>0</v>
      </c>
      <c r="I480" s="61"/>
    </row>
    <row r="481" spans="2:9" customFormat="1" ht="15" hidden="1" customHeight="1" x14ac:dyDescent="0.2">
      <c r="B481" s="65"/>
      <c r="C481" s="33" t="str">
        <f>IF(F481+G481&gt;0,Input_Transaksi!C507,"")</f>
        <v/>
      </c>
      <c r="D481" s="34" t="str">
        <f>IF(F481+G481&gt;0,Input_Transaksi!D507,"")</f>
        <v/>
      </c>
      <c r="E481" s="35" t="str">
        <f>IF(F481+G481&gt;0,Input_Transaksi!F507&amp;Input_Transaksi!G507 &amp;" "&amp;Input_Transaksi!H507,"")</f>
        <v/>
      </c>
      <c r="F481" s="36">
        <f>IF(Input_Transaksi!AL507=$D$8,Input_Transaksi!AN507,0)</f>
        <v>0</v>
      </c>
      <c r="G481" s="36">
        <f>IF(Input_Transaksi!AO507=$D$8,Input_Transaksi!AQ507,0)</f>
        <v>0</v>
      </c>
      <c r="H481" s="36">
        <f t="shared" si="9"/>
        <v>0</v>
      </c>
      <c r="I481" s="61"/>
    </row>
    <row r="482" spans="2:9" customFormat="1" ht="15" hidden="1" customHeight="1" x14ac:dyDescent="0.2">
      <c r="B482" s="65"/>
      <c r="C482" s="33" t="str">
        <f>IF(F482+G482&gt;0,Input_Transaksi!C508,"")</f>
        <v/>
      </c>
      <c r="D482" s="34" t="str">
        <f>IF(F482+G482&gt;0,Input_Transaksi!D508,"")</f>
        <v/>
      </c>
      <c r="E482" s="35" t="str">
        <f>IF(F482+G482&gt;0,Input_Transaksi!F508&amp;Input_Transaksi!G508 &amp;" "&amp;Input_Transaksi!H508,"")</f>
        <v/>
      </c>
      <c r="F482" s="36">
        <f>IF(Input_Transaksi!AL508=$D$8,Input_Transaksi!AN508,0)</f>
        <v>0</v>
      </c>
      <c r="G482" s="36">
        <f>IF(Input_Transaksi!AO508=$D$8,Input_Transaksi!AQ508,0)</f>
        <v>0</v>
      </c>
      <c r="H482" s="36">
        <f t="shared" si="9"/>
        <v>0</v>
      </c>
      <c r="I482" s="61"/>
    </row>
    <row r="483" spans="2:9" customFormat="1" ht="15" hidden="1" customHeight="1" x14ac:dyDescent="0.2">
      <c r="B483" s="65"/>
      <c r="C483" s="33" t="str">
        <f>IF(F483+G483&gt;0,Input_Transaksi!C509,"")</f>
        <v/>
      </c>
      <c r="D483" s="34" t="str">
        <f>IF(F483+G483&gt;0,Input_Transaksi!D509,"")</f>
        <v/>
      </c>
      <c r="E483" s="35" t="str">
        <f>IF(F483+G483&gt;0,Input_Transaksi!F509&amp;Input_Transaksi!G509 &amp;" "&amp;Input_Transaksi!H509,"")</f>
        <v/>
      </c>
      <c r="F483" s="36">
        <f>IF(Input_Transaksi!AL509=$D$8,Input_Transaksi!AN509,0)</f>
        <v>0</v>
      </c>
      <c r="G483" s="36">
        <f>IF(Input_Transaksi!AO509=$D$8,Input_Transaksi!AQ509,0)</f>
        <v>0</v>
      </c>
      <c r="H483" s="36">
        <f t="shared" si="9"/>
        <v>0</v>
      </c>
      <c r="I483" s="61"/>
    </row>
    <row r="484" spans="2:9" customFormat="1" ht="15" hidden="1" customHeight="1" x14ac:dyDescent="0.2">
      <c r="B484" s="65"/>
      <c r="C484" s="33" t="str">
        <f>IF(F484+G484&gt;0,Input_Transaksi!C510,"")</f>
        <v/>
      </c>
      <c r="D484" s="34" t="str">
        <f>IF(F484+G484&gt;0,Input_Transaksi!D510,"")</f>
        <v/>
      </c>
      <c r="E484" s="35" t="str">
        <f>IF(F484+G484&gt;0,Input_Transaksi!F510&amp;Input_Transaksi!G510 &amp;" "&amp;Input_Transaksi!H510,"")</f>
        <v/>
      </c>
      <c r="F484" s="36">
        <f>IF(Input_Transaksi!AL510=$D$8,Input_Transaksi!AN510,0)</f>
        <v>0</v>
      </c>
      <c r="G484" s="36">
        <f>IF(Input_Transaksi!AO510=$D$8,Input_Transaksi!AQ510,0)</f>
        <v>0</v>
      </c>
      <c r="H484" s="36">
        <f t="shared" si="9"/>
        <v>0</v>
      </c>
      <c r="I484" s="61"/>
    </row>
    <row r="485" spans="2:9" customFormat="1" ht="15" hidden="1" customHeight="1" x14ac:dyDescent="0.2">
      <c r="B485" s="65"/>
      <c r="C485" s="33" t="str">
        <f>IF(F485+G485&gt;0,Input_Transaksi!C511,"")</f>
        <v/>
      </c>
      <c r="D485" s="34" t="str">
        <f>IF(F485+G485&gt;0,Input_Transaksi!D511,"")</f>
        <v/>
      </c>
      <c r="E485" s="35" t="str">
        <f>IF(F485+G485&gt;0,Input_Transaksi!F511&amp;Input_Transaksi!G511 &amp;" "&amp;Input_Transaksi!H511,"")</f>
        <v/>
      </c>
      <c r="F485" s="36">
        <f>IF(Input_Transaksi!AL511=$D$8,Input_Transaksi!AN511,0)</f>
        <v>0</v>
      </c>
      <c r="G485" s="36">
        <f>IF(Input_Transaksi!AO511=$D$8,Input_Transaksi!AQ511,0)</f>
        <v>0</v>
      </c>
      <c r="H485" s="36">
        <f t="shared" si="9"/>
        <v>0</v>
      </c>
      <c r="I485" s="61"/>
    </row>
    <row r="486" spans="2:9" customFormat="1" ht="15" hidden="1" customHeight="1" x14ac:dyDescent="0.2">
      <c r="B486" s="65"/>
      <c r="C486" s="33" t="str">
        <f>IF(F486+G486&gt;0,Input_Transaksi!C512,"")</f>
        <v/>
      </c>
      <c r="D486" s="34" t="str">
        <f>IF(F486+G486&gt;0,Input_Transaksi!D512,"")</f>
        <v/>
      </c>
      <c r="E486" s="35" t="str">
        <f>IF(F486+G486&gt;0,Input_Transaksi!F512&amp;Input_Transaksi!G512 &amp;" "&amp;Input_Transaksi!H512,"")</f>
        <v/>
      </c>
      <c r="F486" s="36">
        <f>IF(Input_Transaksi!AL512=$D$8,Input_Transaksi!AN512,0)</f>
        <v>0</v>
      </c>
      <c r="G486" s="36">
        <f>IF(Input_Transaksi!AO512=$D$8,Input_Transaksi!AQ512,0)</f>
        <v>0</v>
      </c>
      <c r="H486" s="36">
        <f t="shared" si="9"/>
        <v>0</v>
      </c>
      <c r="I486" s="61"/>
    </row>
    <row r="487" spans="2:9" customFormat="1" ht="15" hidden="1" customHeight="1" x14ac:dyDescent="0.2">
      <c r="B487" s="65"/>
      <c r="C487" s="33" t="str">
        <f>IF(F487+G487&gt;0,Input_Transaksi!C513,"")</f>
        <v/>
      </c>
      <c r="D487" s="34" t="str">
        <f>IF(F487+G487&gt;0,Input_Transaksi!D513,"")</f>
        <v/>
      </c>
      <c r="E487" s="35" t="str">
        <f>IF(F487+G487&gt;0,Input_Transaksi!F513&amp;Input_Transaksi!G513 &amp;" "&amp;Input_Transaksi!H513,"")</f>
        <v/>
      </c>
      <c r="F487" s="36">
        <f>IF(Input_Transaksi!AL513=$D$8,Input_Transaksi!AN513,0)</f>
        <v>0</v>
      </c>
      <c r="G487" s="36">
        <f>IF(Input_Transaksi!AO513=$D$8,Input_Transaksi!AQ513,0)</f>
        <v>0</v>
      </c>
      <c r="H487" s="36">
        <f t="shared" si="9"/>
        <v>0</v>
      </c>
      <c r="I487" s="61"/>
    </row>
    <row r="488" spans="2:9" customFormat="1" ht="15" hidden="1" customHeight="1" x14ac:dyDescent="0.2">
      <c r="B488" s="65"/>
      <c r="C488" s="33" t="str">
        <f>IF(F488+G488&gt;0,Input_Transaksi!C514,"")</f>
        <v/>
      </c>
      <c r="D488" s="34" t="str">
        <f>IF(F488+G488&gt;0,Input_Transaksi!D514,"")</f>
        <v/>
      </c>
      <c r="E488" s="35" t="str">
        <f>IF(F488+G488&gt;0,Input_Transaksi!F514&amp;Input_Transaksi!G514 &amp;" "&amp;Input_Transaksi!H514,"")</f>
        <v/>
      </c>
      <c r="F488" s="36">
        <f>IF(Input_Transaksi!AL514=$D$8,Input_Transaksi!AN514,0)</f>
        <v>0</v>
      </c>
      <c r="G488" s="36">
        <f>IF(Input_Transaksi!AO514=$D$8,Input_Transaksi!AQ514,0)</f>
        <v>0</v>
      </c>
      <c r="H488" s="36">
        <f t="shared" si="9"/>
        <v>0</v>
      </c>
      <c r="I488" s="61"/>
    </row>
    <row r="489" spans="2:9" customFormat="1" ht="15" hidden="1" customHeight="1" x14ac:dyDescent="0.2">
      <c r="B489" s="65"/>
      <c r="C489" s="33" t="str">
        <f>IF(F489+G489&gt;0,Input_Transaksi!C515,"")</f>
        <v/>
      </c>
      <c r="D489" s="34" t="str">
        <f>IF(F489+G489&gt;0,Input_Transaksi!D515,"")</f>
        <v/>
      </c>
      <c r="E489" s="35" t="str">
        <f>IF(F489+G489&gt;0,Input_Transaksi!F515&amp;Input_Transaksi!G515 &amp;" "&amp;Input_Transaksi!H515,"")</f>
        <v/>
      </c>
      <c r="F489" s="36">
        <f>IF(Input_Transaksi!AL515=$D$8,Input_Transaksi!AN515,0)</f>
        <v>0</v>
      </c>
      <c r="G489" s="36">
        <f>IF(Input_Transaksi!AO515=$D$8,Input_Transaksi!AQ515,0)</f>
        <v>0</v>
      </c>
      <c r="H489" s="36">
        <f t="shared" si="9"/>
        <v>0</v>
      </c>
      <c r="I489" s="61"/>
    </row>
    <row r="490" spans="2:9" customFormat="1" ht="15" hidden="1" customHeight="1" x14ac:dyDescent="0.2">
      <c r="B490" s="65"/>
      <c r="C490" s="33" t="str">
        <f>IF(F490+G490&gt;0,Input_Transaksi!C516,"")</f>
        <v/>
      </c>
      <c r="D490" s="34" t="str">
        <f>IF(F490+G490&gt;0,Input_Transaksi!D516,"")</f>
        <v/>
      </c>
      <c r="E490" s="35" t="str">
        <f>IF(F490+G490&gt;0,Input_Transaksi!F516&amp;Input_Transaksi!G516 &amp;" "&amp;Input_Transaksi!H516,"")</f>
        <v/>
      </c>
      <c r="F490" s="36">
        <f>IF(Input_Transaksi!AL516=$D$8,Input_Transaksi!AN516,0)</f>
        <v>0</v>
      </c>
      <c r="G490" s="36">
        <f>IF(Input_Transaksi!AO516=$D$8,Input_Transaksi!AQ516,0)</f>
        <v>0</v>
      </c>
      <c r="H490" s="36">
        <f t="shared" si="9"/>
        <v>0</v>
      </c>
      <c r="I490" s="61"/>
    </row>
    <row r="491" spans="2:9" customFormat="1" ht="15" hidden="1" customHeight="1" x14ac:dyDescent="0.2">
      <c r="B491" s="65"/>
      <c r="C491" s="33" t="str">
        <f>IF(F491+G491&gt;0,Input_Transaksi!C517,"")</f>
        <v/>
      </c>
      <c r="D491" s="34" t="str">
        <f>IF(F491+G491&gt;0,Input_Transaksi!D517,"")</f>
        <v/>
      </c>
      <c r="E491" s="35" t="str">
        <f>IF(F491+G491&gt;0,Input_Transaksi!F517&amp;Input_Transaksi!G517 &amp;" "&amp;Input_Transaksi!H517,"")</f>
        <v/>
      </c>
      <c r="F491" s="36">
        <f>IF(Input_Transaksi!AL517=$D$8,Input_Transaksi!AN517,0)</f>
        <v>0</v>
      </c>
      <c r="G491" s="36">
        <f>IF(Input_Transaksi!AO517=$D$8,Input_Transaksi!AQ517,0)</f>
        <v>0</v>
      </c>
      <c r="H491" s="36">
        <f t="shared" si="9"/>
        <v>0</v>
      </c>
      <c r="I491" s="61"/>
    </row>
    <row r="492" spans="2:9" customFormat="1" ht="15" hidden="1" customHeight="1" x14ac:dyDescent="0.2">
      <c r="B492" s="65"/>
      <c r="C492" s="33" t="str">
        <f>IF(F492+G492&gt;0,Input_Transaksi!C518,"")</f>
        <v/>
      </c>
      <c r="D492" s="34" t="str">
        <f>IF(F492+G492&gt;0,Input_Transaksi!D518,"")</f>
        <v/>
      </c>
      <c r="E492" s="35" t="str">
        <f>IF(F492+G492&gt;0,Input_Transaksi!F518&amp;Input_Transaksi!G518 &amp;" "&amp;Input_Transaksi!H518,"")</f>
        <v/>
      </c>
      <c r="F492" s="36">
        <f>IF(Input_Transaksi!AL518=$D$8,Input_Transaksi!AN518,0)</f>
        <v>0</v>
      </c>
      <c r="G492" s="36">
        <f>IF(Input_Transaksi!AO518=$D$8,Input_Transaksi!AQ518,0)</f>
        <v>0</v>
      </c>
      <c r="H492" s="36">
        <f t="shared" si="9"/>
        <v>0</v>
      </c>
      <c r="I492" s="61"/>
    </row>
    <row r="493" spans="2:9" customFormat="1" ht="15" hidden="1" customHeight="1" x14ac:dyDescent="0.2">
      <c r="B493" s="65"/>
      <c r="C493" s="33" t="str">
        <f>IF(F493+G493&gt;0,Input_Transaksi!C519,"")</f>
        <v/>
      </c>
      <c r="D493" s="34" t="str">
        <f>IF(F493+G493&gt;0,Input_Transaksi!D519,"")</f>
        <v/>
      </c>
      <c r="E493" s="35" t="str">
        <f>IF(F493+G493&gt;0,Input_Transaksi!F519&amp;Input_Transaksi!G519 &amp;" "&amp;Input_Transaksi!H519,"")</f>
        <v/>
      </c>
      <c r="F493" s="36">
        <f>IF(Input_Transaksi!AL519=$D$8,Input_Transaksi!AN519,0)</f>
        <v>0</v>
      </c>
      <c r="G493" s="36">
        <f>IF(Input_Transaksi!AO519=$D$8,Input_Transaksi!AQ519,0)</f>
        <v>0</v>
      </c>
      <c r="H493" s="36">
        <f t="shared" si="9"/>
        <v>0</v>
      </c>
      <c r="I493" s="61"/>
    </row>
    <row r="494" spans="2:9" customFormat="1" ht="15" hidden="1" customHeight="1" x14ac:dyDescent="0.2">
      <c r="B494" s="65"/>
      <c r="C494" s="33" t="str">
        <f>IF(F494+G494&gt;0,Input_Transaksi!C520,"")</f>
        <v/>
      </c>
      <c r="D494" s="34" t="str">
        <f>IF(F494+G494&gt;0,Input_Transaksi!D520,"")</f>
        <v/>
      </c>
      <c r="E494" s="35" t="str">
        <f>IF(F494+G494&gt;0,Input_Transaksi!F520&amp;Input_Transaksi!G520 &amp;" "&amp;Input_Transaksi!H520,"")</f>
        <v/>
      </c>
      <c r="F494" s="36">
        <f>IF(Input_Transaksi!AL520=$D$8,Input_Transaksi!AN520,0)</f>
        <v>0</v>
      </c>
      <c r="G494" s="36">
        <f>IF(Input_Transaksi!AO520=$D$8,Input_Transaksi!AQ520,0)</f>
        <v>0</v>
      </c>
      <c r="H494" s="36">
        <f t="shared" si="9"/>
        <v>0</v>
      </c>
      <c r="I494" s="61"/>
    </row>
    <row r="495" spans="2:9" customFormat="1" ht="15" hidden="1" customHeight="1" x14ac:dyDescent="0.2">
      <c r="B495" s="65"/>
      <c r="C495" s="33" t="str">
        <f>IF(F495+G495&gt;0,Input_Transaksi!C521,"")</f>
        <v/>
      </c>
      <c r="D495" s="34" t="str">
        <f>IF(F495+G495&gt;0,Input_Transaksi!D521,"")</f>
        <v/>
      </c>
      <c r="E495" s="35" t="str">
        <f>IF(F495+G495&gt;0,Input_Transaksi!F521&amp;Input_Transaksi!G521 &amp;" "&amp;Input_Transaksi!H521,"")</f>
        <v/>
      </c>
      <c r="F495" s="36">
        <f>IF(Input_Transaksi!AL521=$D$8,Input_Transaksi!AN521,0)</f>
        <v>0</v>
      </c>
      <c r="G495" s="36">
        <f>IF(Input_Transaksi!AO521=$D$8,Input_Transaksi!AQ521,0)</f>
        <v>0</v>
      </c>
      <c r="H495" s="36">
        <f t="shared" si="9"/>
        <v>0</v>
      </c>
      <c r="I495" s="61"/>
    </row>
    <row r="496" spans="2:9" customFormat="1" ht="15" hidden="1" customHeight="1" x14ac:dyDescent="0.2">
      <c r="B496" s="65"/>
      <c r="C496" s="33" t="str">
        <f>IF(F496+G496&gt;0,Input_Transaksi!C522,"")</f>
        <v/>
      </c>
      <c r="D496" s="34" t="str">
        <f>IF(F496+G496&gt;0,Input_Transaksi!D522,"")</f>
        <v/>
      </c>
      <c r="E496" s="35" t="str">
        <f>IF(F496+G496&gt;0,Input_Transaksi!F522&amp;Input_Transaksi!G522 &amp;" "&amp;Input_Transaksi!H522,"")</f>
        <v/>
      </c>
      <c r="F496" s="36">
        <f>IF(Input_Transaksi!AL522=$D$8,Input_Transaksi!AN522,0)</f>
        <v>0</v>
      </c>
      <c r="G496" s="36">
        <f>IF(Input_Transaksi!AO522=$D$8,Input_Transaksi!AQ522,0)</f>
        <v>0</v>
      </c>
      <c r="H496" s="36">
        <f t="shared" si="9"/>
        <v>0</v>
      </c>
      <c r="I496" s="61"/>
    </row>
    <row r="497" spans="2:9" customFormat="1" ht="15" hidden="1" customHeight="1" x14ac:dyDescent="0.2">
      <c r="B497" s="65"/>
      <c r="C497" s="33" t="str">
        <f>IF(F497+G497&gt;0,Input_Transaksi!C523,"")</f>
        <v/>
      </c>
      <c r="D497" s="34" t="str">
        <f>IF(F497+G497&gt;0,Input_Transaksi!D523,"")</f>
        <v/>
      </c>
      <c r="E497" s="35" t="str">
        <f>IF(F497+G497&gt;0,Input_Transaksi!F523&amp;Input_Transaksi!G523 &amp;" "&amp;Input_Transaksi!H523,"")</f>
        <v/>
      </c>
      <c r="F497" s="36">
        <f>IF(Input_Transaksi!AL523=$D$8,Input_Transaksi!AN523,0)</f>
        <v>0</v>
      </c>
      <c r="G497" s="36">
        <f>IF(Input_Transaksi!AO523=$D$8,Input_Transaksi!AQ523,0)</f>
        <v>0</v>
      </c>
      <c r="H497" s="36">
        <f t="shared" si="9"/>
        <v>0</v>
      </c>
      <c r="I497" s="61"/>
    </row>
    <row r="498" spans="2:9" customFormat="1" ht="15" hidden="1" customHeight="1" x14ac:dyDescent="0.2">
      <c r="B498" s="65"/>
      <c r="C498" s="33" t="str">
        <f>IF(F498+G498&gt;0,Input_Transaksi!C524,"")</f>
        <v/>
      </c>
      <c r="D498" s="34" t="str">
        <f>IF(F498+G498&gt;0,Input_Transaksi!D524,"")</f>
        <v/>
      </c>
      <c r="E498" s="35" t="str">
        <f>IF(F498+G498&gt;0,Input_Transaksi!F524&amp;Input_Transaksi!G524 &amp;" "&amp;Input_Transaksi!H524,"")</f>
        <v/>
      </c>
      <c r="F498" s="36">
        <f>IF(Input_Transaksi!AL524=$D$8,Input_Transaksi!AN524,0)</f>
        <v>0</v>
      </c>
      <c r="G498" s="36">
        <f>IF(Input_Transaksi!AO524=$D$8,Input_Transaksi!AQ524,0)</f>
        <v>0</v>
      </c>
      <c r="H498" s="36">
        <f t="shared" si="9"/>
        <v>0</v>
      </c>
      <c r="I498" s="61"/>
    </row>
    <row r="499" spans="2:9" customFormat="1" ht="15" hidden="1" customHeight="1" x14ac:dyDescent="0.2">
      <c r="B499" s="65"/>
      <c r="C499" s="33" t="str">
        <f>IF(F499+G499&gt;0,Input_Transaksi!C525,"")</f>
        <v/>
      </c>
      <c r="D499" s="34" t="str">
        <f>IF(F499+G499&gt;0,Input_Transaksi!D525,"")</f>
        <v/>
      </c>
      <c r="E499" s="35" t="str">
        <f>IF(F499+G499&gt;0,Input_Transaksi!F525&amp;Input_Transaksi!G525 &amp;" "&amp;Input_Transaksi!H525,"")</f>
        <v/>
      </c>
      <c r="F499" s="36">
        <f>IF(Input_Transaksi!AL525=$D$8,Input_Transaksi!AN525,0)</f>
        <v>0</v>
      </c>
      <c r="G499" s="36">
        <f>IF(Input_Transaksi!AO525=$D$8,Input_Transaksi!AQ525,0)</f>
        <v>0</v>
      </c>
      <c r="H499" s="36">
        <f t="shared" si="9"/>
        <v>0</v>
      </c>
      <c r="I499" s="61"/>
    </row>
    <row r="500" spans="2:9" customFormat="1" ht="15" hidden="1" customHeight="1" x14ac:dyDescent="0.2">
      <c r="B500" s="65"/>
      <c r="C500" s="33" t="str">
        <f>IF(F500+G500&gt;0,Input_Transaksi!C526,"")</f>
        <v/>
      </c>
      <c r="D500" s="34" t="str">
        <f>IF(F500+G500&gt;0,Input_Transaksi!D526,"")</f>
        <v/>
      </c>
      <c r="E500" s="35" t="str">
        <f>IF(F500+G500&gt;0,Input_Transaksi!F526&amp;Input_Transaksi!G526 &amp;" "&amp;Input_Transaksi!H526,"")</f>
        <v/>
      </c>
      <c r="F500" s="36">
        <f>IF(Input_Transaksi!AL526=$D$8,Input_Transaksi!AN526,0)</f>
        <v>0</v>
      </c>
      <c r="G500" s="36">
        <f>IF(Input_Transaksi!AO526=$D$8,Input_Transaksi!AQ526,0)</f>
        <v>0</v>
      </c>
      <c r="H500" s="36">
        <f t="shared" si="9"/>
        <v>0</v>
      </c>
      <c r="I500" s="61"/>
    </row>
    <row r="501" spans="2:9" customFormat="1" ht="15" hidden="1" customHeight="1" x14ac:dyDescent="0.2">
      <c r="B501" s="65"/>
      <c r="C501" s="33" t="str">
        <f>IF(F501+G501&gt;0,Input_Transaksi!C527,"")</f>
        <v/>
      </c>
      <c r="D501" s="34" t="str">
        <f>IF(F501+G501&gt;0,Input_Transaksi!D527,"")</f>
        <v/>
      </c>
      <c r="E501" s="35" t="str">
        <f>IF(F501+G501&gt;0,Input_Transaksi!F527&amp;Input_Transaksi!G527 &amp;" "&amp;Input_Transaksi!H527,"")</f>
        <v/>
      </c>
      <c r="F501" s="36">
        <f>IF(Input_Transaksi!AL527=$D$8,Input_Transaksi!AN527,0)</f>
        <v>0</v>
      </c>
      <c r="G501" s="36">
        <f>IF(Input_Transaksi!AO527=$D$8,Input_Transaksi!AQ527,0)</f>
        <v>0</v>
      </c>
      <c r="H501" s="36">
        <f t="shared" si="9"/>
        <v>0</v>
      </c>
      <c r="I501" s="61"/>
    </row>
    <row r="502" spans="2:9" customFormat="1" ht="15" hidden="1" customHeight="1" x14ac:dyDescent="0.2">
      <c r="B502" s="65"/>
      <c r="C502" s="33" t="str">
        <f>IF(F502+G502&gt;0,Input_Transaksi!C528,"")</f>
        <v/>
      </c>
      <c r="D502" s="34" t="str">
        <f>IF(F502+G502&gt;0,Input_Transaksi!D528,"")</f>
        <v/>
      </c>
      <c r="E502" s="35" t="str">
        <f>IF(F502+G502&gt;0,Input_Transaksi!F528&amp;Input_Transaksi!G528 &amp;" "&amp;Input_Transaksi!H528,"")</f>
        <v/>
      </c>
      <c r="F502" s="36">
        <f>IF(Input_Transaksi!AL528=$D$8,Input_Transaksi!AN528,0)</f>
        <v>0</v>
      </c>
      <c r="G502" s="36">
        <f>IF(Input_Transaksi!AO528=$D$8,Input_Transaksi!AQ528,0)</f>
        <v>0</v>
      </c>
      <c r="H502" s="36">
        <f t="shared" si="9"/>
        <v>0</v>
      </c>
      <c r="I502" s="61"/>
    </row>
    <row r="503" spans="2:9" customFormat="1" ht="15" hidden="1" customHeight="1" x14ac:dyDescent="0.2">
      <c r="B503" s="65"/>
      <c r="C503" s="33" t="str">
        <f>IF(F503+G503&gt;0,Input_Transaksi!C529,"")</f>
        <v/>
      </c>
      <c r="D503" s="34" t="str">
        <f>IF(F503+G503&gt;0,Input_Transaksi!D529,"")</f>
        <v/>
      </c>
      <c r="E503" s="35" t="str">
        <f>IF(F503+G503&gt;0,Input_Transaksi!F529&amp;Input_Transaksi!G529 &amp;" "&amp;Input_Transaksi!H529,"")</f>
        <v/>
      </c>
      <c r="F503" s="36">
        <f>IF(Input_Transaksi!AL529=$D$8,Input_Transaksi!AN529,0)</f>
        <v>0</v>
      </c>
      <c r="G503" s="36">
        <f>IF(Input_Transaksi!AO529=$D$8,Input_Transaksi!AQ529,0)</f>
        <v>0</v>
      </c>
      <c r="H503" s="36">
        <f t="shared" si="9"/>
        <v>0</v>
      </c>
      <c r="I503" s="61"/>
    </row>
    <row r="504" spans="2:9" customFormat="1" ht="15" hidden="1" customHeight="1" x14ac:dyDescent="0.2">
      <c r="B504" s="65"/>
      <c r="C504" s="33" t="str">
        <f>IF(F504+G504&gt;0,Input_Transaksi!C530,"")</f>
        <v/>
      </c>
      <c r="D504" s="34" t="str">
        <f>IF(F504+G504&gt;0,Input_Transaksi!D530,"")</f>
        <v/>
      </c>
      <c r="E504" s="35" t="str">
        <f>IF(F504+G504&gt;0,Input_Transaksi!F530&amp;Input_Transaksi!G530 &amp;" "&amp;Input_Transaksi!H530,"")</f>
        <v/>
      </c>
      <c r="F504" s="36">
        <f>IF(Input_Transaksi!AL530=$D$8,Input_Transaksi!AN530,0)</f>
        <v>0</v>
      </c>
      <c r="G504" s="36">
        <f>IF(Input_Transaksi!AO530=$D$8,Input_Transaksi!AQ530,0)</f>
        <v>0</v>
      </c>
      <c r="H504" s="36">
        <f t="shared" si="9"/>
        <v>0</v>
      </c>
      <c r="I504" s="61"/>
    </row>
    <row r="505" spans="2:9" customFormat="1" ht="15" hidden="1" customHeight="1" x14ac:dyDescent="0.2">
      <c r="B505" s="65"/>
      <c r="C505" s="33" t="str">
        <f>IF(F505+G505&gt;0,Input_Transaksi!C531,"")</f>
        <v/>
      </c>
      <c r="D505" s="34" t="str">
        <f>IF(F505+G505&gt;0,Input_Transaksi!D531,"")</f>
        <v/>
      </c>
      <c r="E505" s="35" t="str">
        <f>IF(F505+G505&gt;0,Input_Transaksi!F531&amp;Input_Transaksi!G531 &amp;" "&amp;Input_Transaksi!H531,"")</f>
        <v/>
      </c>
      <c r="F505" s="36">
        <f>IF(Input_Transaksi!AL531=$D$8,Input_Transaksi!AN531,0)</f>
        <v>0</v>
      </c>
      <c r="G505" s="36">
        <f>IF(Input_Transaksi!AO531=$D$8,Input_Transaksi!AQ531,0)</f>
        <v>0</v>
      </c>
      <c r="H505" s="36">
        <f t="shared" si="9"/>
        <v>0</v>
      </c>
      <c r="I505" s="61"/>
    </row>
    <row r="506" spans="2:9" customFormat="1" ht="15" hidden="1" customHeight="1" x14ac:dyDescent="0.2">
      <c r="B506" s="65"/>
      <c r="C506" s="33" t="str">
        <f>IF(F506+G506&gt;0,Input_Transaksi!C532,"")</f>
        <v/>
      </c>
      <c r="D506" s="34" t="str">
        <f>IF(F506+G506&gt;0,Input_Transaksi!D532,"")</f>
        <v/>
      </c>
      <c r="E506" s="35" t="str">
        <f>IF(F506+G506&gt;0,Input_Transaksi!F532&amp;Input_Transaksi!G532 &amp;" "&amp;Input_Transaksi!H532,"")</f>
        <v/>
      </c>
      <c r="F506" s="36">
        <f>IF(Input_Transaksi!AL532=$D$8,Input_Transaksi!AN532,0)</f>
        <v>0</v>
      </c>
      <c r="G506" s="36">
        <f>IF(Input_Transaksi!AO532=$D$8,Input_Transaksi!AQ532,0)</f>
        <v>0</v>
      </c>
      <c r="H506" s="36">
        <f t="shared" si="9"/>
        <v>0</v>
      </c>
      <c r="I506" s="61"/>
    </row>
    <row r="507" spans="2:9" customFormat="1" ht="15" hidden="1" customHeight="1" x14ac:dyDescent="0.2">
      <c r="B507" s="65"/>
      <c r="C507" s="33" t="str">
        <f>IF(F507+G507&gt;0,Input_Transaksi!C533,"")</f>
        <v/>
      </c>
      <c r="D507" s="34" t="str">
        <f>IF(F507+G507&gt;0,Input_Transaksi!D533,"")</f>
        <v/>
      </c>
      <c r="E507" s="35" t="str">
        <f>IF(F507+G507&gt;0,Input_Transaksi!F533&amp;Input_Transaksi!G533 &amp;" "&amp;Input_Transaksi!H533,"")</f>
        <v/>
      </c>
      <c r="F507" s="36">
        <f>IF(Input_Transaksi!AL533=$D$8,Input_Transaksi!AN533,0)</f>
        <v>0</v>
      </c>
      <c r="G507" s="36">
        <f>IF(Input_Transaksi!AO533=$D$8,Input_Transaksi!AQ533,0)</f>
        <v>0</v>
      </c>
      <c r="H507" s="36">
        <f t="shared" si="9"/>
        <v>0</v>
      </c>
      <c r="I507" s="61"/>
    </row>
    <row r="508" spans="2:9" customFormat="1" ht="15" hidden="1" customHeight="1" x14ac:dyDescent="0.2">
      <c r="B508" s="65"/>
      <c r="C508" s="33" t="str">
        <f>IF(F508+G508&gt;0,Input_Transaksi!C534,"")</f>
        <v/>
      </c>
      <c r="D508" s="34" t="str">
        <f>IF(F508+G508&gt;0,Input_Transaksi!D534,"")</f>
        <v/>
      </c>
      <c r="E508" s="35" t="str">
        <f>IF(F508+G508&gt;0,Input_Transaksi!F534&amp;Input_Transaksi!G534 &amp;" "&amp;Input_Transaksi!H534,"")</f>
        <v/>
      </c>
      <c r="F508" s="36">
        <f>IF(Input_Transaksi!AL534=$D$8,Input_Transaksi!AN534,0)</f>
        <v>0</v>
      </c>
      <c r="G508" s="36">
        <f>IF(Input_Transaksi!AO534=$D$8,Input_Transaksi!AQ534,0)</f>
        <v>0</v>
      </c>
      <c r="H508" s="36">
        <f t="shared" si="9"/>
        <v>0</v>
      </c>
      <c r="I508" s="61"/>
    </row>
    <row r="509" spans="2:9" customFormat="1" ht="15" hidden="1" customHeight="1" x14ac:dyDescent="0.2">
      <c r="B509" s="65"/>
      <c r="C509" s="33" t="str">
        <f>IF(F509+G509&gt;0,Input_Transaksi!C535,"")</f>
        <v/>
      </c>
      <c r="D509" s="34" t="str">
        <f>IF(F509+G509&gt;0,Input_Transaksi!D535,"")</f>
        <v/>
      </c>
      <c r="E509" s="35" t="str">
        <f>IF(F509+G509&gt;0,Input_Transaksi!F535&amp;Input_Transaksi!G535 &amp;" "&amp;Input_Transaksi!H535,"")</f>
        <v/>
      </c>
      <c r="F509" s="36">
        <f>IF(Input_Transaksi!AL535=$D$8,Input_Transaksi!AN535,0)</f>
        <v>0</v>
      </c>
      <c r="G509" s="36">
        <f>IF(Input_Transaksi!AO535=$D$8,Input_Transaksi!AQ535,0)</f>
        <v>0</v>
      </c>
      <c r="H509" s="36">
        <f t="shared" si="9"/>
        <v>0</v>
      </c>
      <c r="I509" s="61"/>
    </row>
    <row r="510" spans="2:9" customFormat="1" ht="15" hidden="1" customHeight="1" x14ac:dyDescent="0.2">
      <c r="B510" s="65"/>
      <c r="C510" s="33" t="str">
        <f>IF(F510+G510&gt;0,Input_Transaksi!C536,"")</f>
        <v/>
      </c>
      <c r="D510" s="34" t="str">
        <f>IF(F510+G510&gt;0,Input_Transaksi!D536,"")</f>
        <v/>
      </c>
      <c r="E510" s="35" t="str">
        <f>IF(F510+G510&gt;0,Input_Transaksi!F536&amp;Input_Transaksi!G536 &amp;" "&amp;Input_Transaksi!H536,"")</f>
        <v/>
      </c>
      <c r="F510" s="36">
        <f>IF(Input_Transaksi!AL536=$D$8,Input_Transaksi!AN536,0)</f>
        <v>0</v>
      </c>
      <c r="G510" s="36">
        <f>IF(Input_Transaksi!AO536=$D$8,Input_Transaksi!AQ536,0)</f>
        <v>0</v>
      </c>
      <c r="H510" s="36">
        <f t="shared" si="9"/>
        <v>0</v>
      </c>
      <c r="I510" s="61"/>
    </row>
    <row r="511" spans="2:9" customFormat="1" ht="15" hidden="1" customHeight="1" x14ac:dyDescent="0.2">
      <c r="B511" s="65"/>
      <c r="C511" s="33" t="str">
        <f>IF(F511+G511&gt;0,Input_Transaksi!C537,"")</f>
        <v/>
      </c>
      <c r="D511" s="34" t="str">
        <f>IF(F511+G511&gt;0,Input_Transaksi!D537,"")</f>
        <v/>
      </c>
      <c r="E511" s="35" t="str">
        <f>IF(F511+G511&gt;0,Input_Transaksi!F537&amp;Input_Transaksi!G537 &amp;" "&amp;Input_Transaksi!H537,"")</f>
        <v/>
      </c>
      <c r="F511" s="36">
        <f>IF(Input_Transaksi!AL537=$D$8,Input_Transaksi!AN537,0)</f>
        <v>0</v>
      </c>
      <c r="G511" s="36">
        <f>IF(Input_Transaksi!AO537=$D$8,Input_Transaksi!AQ537,0)</f>
        <v>0</v>
      </c>
      <c r="H511" s="36">
        <f t="shared" si="9"/>
        <v>0</v>
      </c>
      <c r="I511" s="61"/>
    </row>
    <row r="512" spans="2:9" customFormat="1" ht="15" hidden="1" customHeight="1" x14ac:dyDescent="0.2">
      <c r="B512" s="65"/>
      <c r="C512" s="33" t="str">
        <f>IF(F512+G512&gt;0,Input_Transaksi!C538,"")</f>
        <v/>
      </c>
      <c r="D512" s="34" t="str">
        <f>IF(F512+G512&gt;0,Input_Transaksi!D538,"")</f>
        <v/>
      </c>
      <c r="E512" s="35" t="str">
        <f>IF(F512+G512&gt;0,Input_Transaksi!F538&amp;Input_Transaksi!G538 &amp;" "&amp;Input_Transaksi!H538,"")</f>
        <v/>
      </c>
      <c r="F512" s="36">
        <f>IF(Input_Transaksi!AL538=$D$8,Input_Transaksi!AN538,0)</f>
        <v>0</v>
      </c>
      <c r="G512" s="36">
        <f>IF(Input_Transaksi!AO538=$D$8,Input_Transaksi!AQ538,0)</f>
        <v>0</v>
      </c>
      <c r="H512" s="36">
        <f t="shared" si="9"/>
        <v>0</v>
      </c>
      <c r="I512" s="61"/>
    </row>
    <row r="513" spans="2:9" customFormat="1" ht="15" hidden="1" customHeight="1" x14ac:dyDescent="0.2">
      <c r="B513" s="65"/>
      <c r="C513" s="33" t="str">
        <f>IF(F513+G513&gt;0,Input_Transaksi!C539,"")</f>
        <v/>
      </c>
      <c r="D513" s="34" t="str">
        <f>IF(F513+G513&gt;0,Input_Transaksi!D539,"")</f>
        <v/>
      </c>
      <c r="E513" s="35" t="str">
        <f>IF(F513+G513&gt;0,Input_Transaksi!F539&amp;Input_Transaksi!G539 &amp;" "&amp;Input_Transaksi!H539,"")</f>
        <v/>
      </c>
      <c r="F513" s="36">
        <f>IF(Input_Transaksi!AL539=$D$8,Input_Transaksi!AN539,0)</f>
        <v>0</v>
      </c>
      <c r="G513" s="36">
        <f>IF(Input_Transaksi!AO539=$D$8,Input_Transaksi!AQ539,0)</f>
        <v>0</v>
      </c>
      <c r="H513" s="36">
        <f t="shared" si="9"/>
        <v>0</v>
      </c>
      <c r="I513" s="61"/>
    </row>
    <row r="514" spans="2:9" customFormat="1" ht="15" hidden="1" customHeight="1" x14ac:dyDescent="0.2">
      <c r="B514" s="65"/>
      <c r="C514" s="33" t="str">
        <f>IF(F514+G514&gt;0,Input_Transaksi!C540,"")</f>
        <v/>
      </c>
      <c r="D514" s="34" t="str">
        <f>IF(F514+G514&gt;0,Input_Transaksi!D540,"")</f>
        <v/>
      </c>
      <c r="E514" s="35" t="str">
        <f>IF(F514+G514&gt;0,Input_Transaksi!F540&amp;Input_Transaksi!G540 &amp;" "&amp;Input_Transaksi!H540,"")</f>
        <v/>
      </c>
      <c r="F514" s="36">
        <f>IF(Input_Transaksi!AL540=$D$8,Input_Transaksi!AN540,0)</f>
        <v>0</v>
      </c>
      <c r="G514" s="36">
        <f>IF(Input_Transaksi!AO540=$D$8,Input_Transaksi!AQ540,0)</f>
        <v>0</v>
      </c>
      <c r="H514" s="36">
        <f t="shared" si="9"/>
        <v>0</v>
      </c>
      <c r="I514" s="61"/>
    </row>
    <row r="515" spans="2:9" customFormat="1" ht="15" hidden="1" customHeight="1" x14ac:dyDescent="0.2">
      <c r="B515" s="65"/>
      <c r="C515" s="33" t="str">
        <f>IF(F515+G515&gt;0,Input_Transaksi!C541,"")</f>
        <v/>
      </c>
      <c r="D515" s="34" t="str">
        <f>IF(F515+G515&gt;0,Input_Transaksi!D541,"")</f>
        <v/>
      </c>
      <c r="E515" s="35" t="str">
        <f>IF(F515+G515&gt;0,Input_Transaksi!F541&amp;Input_Transaksi!G541 &amp;" "&amp;Input_Transaksi!H541,"")</f>
        <v/>
      </c>
      <c r="F515" s="36">
        <f>IF(Input_Transaksi!AL541=$D$8,Input_Transaksi!AN541,0)</f>
        <v>0</v>
      </c>
      <c r="G515" s="36">
        <f>IF(Input_Transaksi!AO541=$D$8,Input_Transaksi!AQ541,0)</f>
        <v>0</v>
      </c>
      <c r="H515" s="36">
        <f t="shared" si="9"/>
        <v>0</v>
      </c>
      <c r="I515" s="61"/>
    </row>
    <row r="516" spans="2:9" customFormat="1" ht="15" hidden="1" customHeight="1" x14ac:dyDescent="0.2">
      <c r="B516" s="65"/>
      <c r="C516" s="33" t="str">
        <f>IF(F516+G516&gt;0,Input_Transaksi!C542,"")</f>
        <v/>
      </c>
      <c r="D516" s="34" t="str">
        <f>IF(F516+G516&gt;0,Input_Transaksi!D542,"")</f>
        <v/>
      </c>
      <c r="E516" s="35" t="str">
        <f>IF(F516+G516&gt;0,Input_Transaksi!F542&amp;Input_Transaksi!G542 &amp;" "&amp;Input_Transaksi!H542,"")</f>
        <v/>
      </c>
      <c r="F516" s="36">
        <f>IF(Input_Transaksi!AL542=$D$8,Input_Transaksi!AN542,0)</f>
        <v>0</v>
      </c>
      <c r="G516" s="36">
        <f>IF(Input_Transaksi!AO542=$D$8,Input_Transaksi!AQ542,0)</f>
        <v>0</v>
      </c>
      <c r="H516" s="36">
        <f t="shared" si="9"/>
        <v>0</v>
      </c>
      <c r="I516" s="61"/>
    </row>
    <row r="517" spans="2:9" customFormat="1" ht="15" hidden="1" customHeight="1" x14ac:dyDescent="0.2">
      <c r="B517" s="65"/>
      <c r="C517" s="33" t="str">
        <f>IF(F517+G517&gt;0,Input_Transaksi!C543,"")</f>
        <v/>
      </c>
      <c r="D517" s="34" t="str">
        <f>IF(F517+G517&gt;0,Input_Transaksi!D543,"")</f>
        <v/>
      </c>
      <c r="E517" s="35" t="str">
        <f>IF(F517+G517&gt;0,Input_Transaksi!F543&amp;Input_Transaksi!G543 &amp;" "&amp;Input_Transaksi!H543,"")</f>
        <v/>
      </c>
      <c r="F517" s="36">
        <f>IF(Input_Transaksi!AL543=$D$8,Input_Transaksi!AN543,0)</f>
        <v>0</v>
      </c>
      <c r="G517" s="36">
        <f>IF(Input_Transaksi!AO543=$D$8,Input_Transaksi!AQ543,0)</f>
        <v>0</v>
      </c>
      <c r="H517" s="36">
        <f t="shared" si="9"/>
        <v>0</v>
      </c>
      <c r="I517" s="61"/>
    </row>
    <row r="518" spans="2:9" customFormat="1" ht="15" hidden="1" customHeight="1" x14ac:dyDescent="0.2">
      <c r="B518" s="65"/>
      <c r="C518" s="33" t="str">
        <f>IF(F518+G518&gt;0,Input_Transaksi!C544,"")</f>
        <v/>
      </c>
      <c r="D518" s="34" t="str">
        <f>IF(F518+G518&gt;0,Input_Transaksi!D544,"")</f>
        <v/>
      </c>
      <c r="E518" s="35" t="str">
        <f>IF(F518+G518&gt;0,Input_Transaksi!F544&amp;Input_Transaksi!G544 &amp;" "&amp;Input_Transaksi!H544,"")</f>
        <v/>
      </c>
      <c r="F518" s="36">
        <f>IF(Input_Transaksi!AL544=$D$8,Input_Transaksi!AN544,0)</f>
        <v>0</v>
      </c>
      <c r="G518" s="36">
        <f>IF(Input_Transaksi!AO544=$D$8,Input_Transaksi!AQ544,0)</f>
        <v>0</v>
      </c>
      <c r="H518" s="36">
        <f t="shared" si="9"/>
        <v>0</v>
      </c>
      <c r="I518" s="61"/>
    </row>
    <row r="519" spans="2:9" customFormat="1" ht="15" hidden="1" customHeight="1" x14ac:dyDescent="0.2">
      <c r="B519" s="65"/>
      <c r="C519" s="33" t="str">
        <f>IF(F519+G519&gt;0,Input_Transaksi!C545,"")</f>
        <v/>
      </c>
      <c r="D519" s="34" t="str">
        <f>IF(F519+G519&gt;0,Input_Transaksi!D545,"")</f>
        <v/>
      </c>
      <c r="E519" s="35" t="str">
        <f>IF(F519+G519&gt;0,Input_Transaksi!F545&amp;Input_Transaksi!G545 &amp;" "&amp;Input_Transaksi!H545,"")</f>
        <v/>
      </c>
      <c r="F519" s="36">
        <f>IF(Input_Transaksi!AL545=$D$8,Input_Transaksi!AN545,0)</f>
        <v>0</v>
      </c>
      <c r="G519" s="36">
        <f>IF(Input_Transaksi!AO545=$D$8,Input_Transaksi!AQ545,0)</f>
        <v>0</v>
      </c>
      <c r="H519" s="36">
        <f t="shared" si="9"/>
        <v>0</v>
      </c>
      <c r="I519" s="61"/>
    </row>
    <row r="520" spans="2:9" customFormat="1" ht="15" hidden="1" customHeight="1" x14ac:dyDescent="0.2">
      <c r="B520" s="65"/>
      <c r="C520" s="33" t="str">
        <f>IF(F520+G520&gt;0,Input_Transaksi!C546,"")</f>
        <v/>
      </c>
      <c r="D520" s="34" t="str">
        <f>IF(F520+G520&gt;0,Input_Transaksi!D546,"")</f>
        <v/>
      </c>
      <c r="E520" s="35" t="str">
        <f>IF(F520+G520&gt;0,Input_Transaksi!F546&amp;Input_Transaksi!G546 &amp;" "&amp;Input_Transaksi!H546,"")</f>
        <v/>
      </c>
      <c r="F520" s="36">
        <f>IF(Input_Transaksi!AL546=$D$8,Input_Transaksi!AN546,0)</f>
        <v>0</v>
      </c>
      <c r="G520" s="36">
        <f>IF(Input_Transaksi!AO546=$D$8,Input_Transaksi!AQ546,0)</f>
        <v>0</v>
      </c>
      <c r="H520" s="36">
        <f t="shared" si="9"/>
        <v>0</v>
      </c>
      <c r="I520" s="61"/>
    </row>
    <row r="521" spans="2:9" customFormat="1" ht="15" hidden="1" customHeight="1" x14ac:dyDescent="0.2">
      <c r="B521" s="65"/>
      <c r="C521" s="33" t="str">
        <f>IF(F521+G521&gt;0,Input_Transaksi!C547,"")</f>
        <v/>
      </c>
      <c r="D521" s="34" t="str">
        <f>IF(F521+G521&gt;0,Input_Transaksi!D547,"")</f>
        <v/>
      </c>
      <c r="E521" s="35" t="str">
        <f>IF(F521+G521&gt;0,Input_Transaksi!F547&amp;Input_Transaksi!G547 &amp;" "&amp;Input_Transaksi!H547,"")</f>
        <v/>
      </c>
      <c r="F521" s="36">
        <f>IF(Input_Transaksi!AL547=$D$8,Input_Transaksi!AN547,0)</f>
        <v>0</v>
      </c>
      <c r="G521" s="36">
        <f>IF(Input_Transaksi!AO547=$D$8,Input_Transaksi!AQ547,0)</f>
        <v>0</v>
      </c>
      <c r="H521" s="36">
        <f t="shared" si="9"/>
        <v>0</v>
      </c>
      <c r="I521" s="61"/>
    </row>
    <row r="522" spans="2:9" customFormat="1" ht="15" hidden="1" customHeight="1" x14ac:dyDescent="0.2">
      <c r="B522" s="65"/>
      <c r="C522" s="33" t="str">
        <f>IF(F522+G522&gt;0,Input_Transaksi!C548,"")</f>
        <v/>
      </c>
      <c r="D522" s="34" t="str">
        <f>IF(F522+G522&gt;0,Input_Transaksi!D548,"")</f>
        <v/>
      </c>
      <c r="E522" s="35" t="str">
        <f>IF(F522+G522&gt;0,Input_Transaksi!F548&amp;Input_Transaksi!G548 &amp;" "&amp;Input_Transaksi!H548,"")</f>
        <v/>
      </c>
      <c r="F522" s="36">
        <f>IF(Input_Transaksi!AL548=$D$8,Input_Transaksi!AN548,0)</f>
        <v>0</v>
      </c>
      <c r="G522" s="36">
        <f>IF(Input_Transaksi!AO548=$D$8,Input_Transaksi!AQ548,0)</f>
        <v>0</v>
      </c>
      <c r="H522" s="36">
        <f t="shared" si="9"/>
        <v>0</v>
      </c>
      <c r="I522" s="61"/>
    </row>
    <row r="523" spans="2:9" customFormat="1" ht="15" hidden="1" customHeight="1" x14ac:dyDescent="0.2">
      <c r="B523" s="65"/>
      <c r="C523" s="33" t="str">
        <f>IF(F523+G523&gt;0,Input_Transaksi!C549,"")</f>
        <v/>
      </c>
      <c r="D523" s="34" t="str">
        <f>IF(F523+G523&gt;0,Input_Transaksi!D549,"")</f>
        <v/>
      </c>
      <c r="E523" s="35" t="str">
        <f>IF(F523+G523&gt;0,Input_Transaksi!F549&amp;Input_Transaksi!G549 &amp;" "&amp;Input_Transaksi!H549,"")</f>
        <v/>
      </c>
      <c r="F523" s="36">
        <f>IF(Input_Transaksi!AL549=$D$8,Input_Transaksi!AN549,0)</f>
        <v>0</v>
      </c>
      <c r="G523" s="36">
        <f>IF(Input_Transaksi!AO549=$D$8,Input_Transaksi!AQ549,0)</f>
        <v>0</v>
      </c>
      <c r="H523" s="36">
        <f t="shared" si="9"/>
        <v>0</v>
      </c>
      <c r="I523" s="61"/>
    </row>
    <row r="524" spans="2:9" customFormat="1" ht="15" hidden="1" customHeight="1" x14ac:dyDescent="0.2">
      <c r="B524" s="65"/>
      <c r="C524" s="33" t="str">
        <f>IF(F524+G524&gt;0,Input_Transaksi!C550,"")</f>
        <v/>
      </c>
      <c r="D524" s="34" t="str">
        <f>IF(F524+G524&gt;0,Input_Transaksi!D550,"")</f>
        <v/>
      </c>
      <c r="E524" s="35" t="str">
        <f>IF(F524+G524&gt;0,Input_Transaksi!F550&amp;Input_Transaksi!G550 &amp;" "&amp;Input_Transaksi!H550,"")</f>
        <v/>
      </c>
      <c r="F524" s="36">
        <f>IF(Input_Transaksi!AL550=$D$8,Input_Transaksi!AN550,0)</f>
        <v>0</v>
      </c>
      <c r="G524" s="36">
        <f>IF(Input_Transaksi!AO550=$D$8,Input_Transaksi!AQ550,0)</f>
        <v>0</v>
      </c>
      <c r="H524" s="36">
        <f t="shared" si="9"/>
        <v>0</v>
      </c>
      <c r="I524" s="61"/>
    </row>
    <row r="525" spans="2:9" customFormat="1" ht="15" hidden="1" customHeight="1" x14ac:dyDescent="0.2">
      <c r="B525" s="65"/>
      <c r="C525" s="33" t="str">
        <f>IF(F525+G525&gt;0,Input_Transaksi!C551,"")</f>
        <v/>
      </c>
      <c r="D525" s="34" t="str">
        <f>IF(F525+G525&gt;0,Input_Transaksi!D551,"")</f>
        <v/>
      </c>
      <c r="E525" s="35" t="str">
        <f>IF(F525+G525&gt;0,Input_Transaksi!F551&amp;Input_Transaksi!G551 &amp;" "&amp;Input_Transaksi!H551,"")</f>
        <v/>
      </c>
      <c r="F525" s="36">
        <f>IF(Input_Transaksi!AL551=$D$8,Input_Transaksi!AN551,0)</f>
        <v>0</v>
      </c>
      <c r="G525" s="36">
        <f>IF(Input_Transaksi!AO551=$D$8,Input_Transaksi!AQ551,0)</f>
        <v>0</v>
      </c>
      <c r="H525" s="36">
        <f t="shared" si="9"/>
        <v>0</v>
      </c>
      <c r="I525" s="61"/>
    </row>
    <row r="526" spans="2:9" customFormat="1" ht="15" hidden="1" customHeight="1" x14ac:dyDescent="0.2">
      <c r="B526" s="65"/>
      <c r="C526" s="33" t="str">
        <f>IF(F526+G526&gt;0,Input_Transaksi!C552,"")</f>
        <v/>
      </c>
      <c r="D526" s="34" t="str">
        <f>IF(F526+G526&gt;0,Input_Transaksi!D552,"")</f>
        <v/>
      </c>
      <c r="E526" s="35" t="str">
        <f>IF(F526+G526&gt;0,Input_Transaksi!F552&amp;Input_Transaksi!G552 &amp;" "&amp;Input_Transaksi!H552,"")</f>
        <v/>
      </c>
      <c r="F526" s="36">
        <f>IF(Input_Transaksi!AL552=$D$8,Input_Transaksi!AN552,0)</f>
        <v>0</v>
      </c>
      <c r="G526" s="36">
        <f>IF(Input_Transaksi!AO552=$D$8,Input_Transaksi!AQ552,0)</f>
        <v>0</v>
      </c>
      <c r="H526" s="36">
        <f t="shared" si="9"/>
        <v>0</v>
      </c>
      <c r="I526" s="61"/>
    </row>
    <row r="527" spans="2:9" customFormat="1" ht="15" hidden="1" customHeight="1" x14ac:dyDescent="0.2">
      <c r="B527" s="65"/>
      <c r="C527" s="33" t="str">
        <f>IF(F527+G527&gt;0,Input_Transaksi!C553,"")</f>
        <v/>
      </c>
      <c r="D527" s="34" t="str">
        <f>IF(F527+G527&gt;0,Input_Transaksi!D553,"")</f>
        <v/>
      </c>
      <c r="E527" s="35" t="str">
        <f>IF(F527+G527&gt;0,Input_Transaksi!F553&amp;Input_Transaksi!G553 &amp;" "&amp;Input_Transaksi!H553,"")</f>
        <v/>
      </c>
      <c r="F527" s="36">
        <f>IF(Input_Transaksi!AL553=$D$8,Input_Transaksi!AN553,0)</f>
        <v>0</v>
      </c>
      <c r="G527" s="36">
        <f>IF(Input_Transaksi!AO553=$D$8,Input_Transaksi!AQ553,0)</f>
        <v>0</v>
      </c>
      <c r="H527" s="36">
        <f t="shared" si="9"/>
        <v>0</v>
      </c>
      <c r="I527" s="61"/>
    </row>
    <row r="528" spans="2:9" customFormat="1" ht="15" hidden="1" customHeight="1" x14ac:dyDescent="0.2">
      <c r="B528" s="65"/>
      <c r="C528" s="33" t="str">
        <f>IF(F528+G528&gt;0,Input_Transaksi!C554,"")</f>
        <v/>
      </c>
      <c r="D528" s="34" t="str">
        <f>IF(F528+G528&gt;0,Input_Transaksi!D554,"")</f>
        <v/>
      </c>
      <c r="E528" s="35" t="str">
        <f>IF(F528+G528&gt;0,Input_Transaksi!F554&amp;Input_Transaksi!G554 &amp;" "&amp;Input_Transaksi!H554,"")</f>
        <v/>
      </c>
      <c r="F528" s="36">
        <f>IF(Input_Transaksi!AL554=$D$8,Input_Transaksi!AN554,0)</f>
        <v>0</v>
      </c>
      <c r="G528" s="36">
        <f>IF(Input_Transaksi!AO554=$D$8,Input_Transaksi!AQ554,0)</f>
        <v>0</v>
      </c>
      <c r="H528" s="36">
        <f t="shared" si="9"/>
        <v>0</v>
      </c>
      <c r="I528" s="61"/>
    </row>
    <row r="529" spans="2:9" customFormat="1" ht="15" hidden="1" customHeight="1" x14ac:dyDescent="0.2">
      <c r="B529" s="65"/>
      <c r="C529" s="33" t="str">
        <f>IF(F529+G529&gt;0,Input_Transaksi!C555,"")</f>
        <v/>
      </c>
      <c r="D529" s="34" t="str">
        <f>IF(F529+G529&gt;0,Input_Transaksi!D555,"")</f>
        <v/>
      </c>
      <c r="E529" s="35" t="str">
        <f>IF(F529+G529&gt;0,Input_Transaksi!F555&amp;Input_Transaksi!G555 &amp;" "&amp;Input_Transaksi!H555,"")</f>
        <v/>
      </c>
      <c r="F529" s="36">
        <f>IF(Input_Transaksi!AL555=$D$8,Input_Transaksi!AN555,0)</f>
        <v>0</v>
      </c>
      <c r="G529" s="36">
        <f>IF(Input_Transaksi!AO555=$D$8,Input_Transaksi!AQ555,0)</f>
        <v>0</v>
      </c>
      <c r="H529" s="36">
        <f t="shared" ref="H529:H556" si="10">H528+F529-G529</f>
        <v>0</v>
      </c>
      <c r="I529" s="61"/>
    </row>
    <row r="530" spans="2:9" customFormat="1" ht="15" hidden="1" customHeight="1" x14ac:dyDescent="0.2">
      <c r="B530" s="65"/>
      <c r="C530" s="33" t="str">
        <f>IF(F530+G530&gt;0,Input_Transaksi!C556,"")</f>
        <v/>
      </c>
      <c r="D530" s="34" t="str">
        <f>IF(F530+G530&gt;0,Input_Transaksi!D556,"")</f>
        <v/>
      </c>
      <c r="E530" s="35" t="str">
        <f>IF(F530+G530&gt;0,Input_Transaksi!F556&amp;Input_Transaksi!G556 &amp;" "&amp;Input_Transaksi!H556,"")</f>
        <v/>
      </c>
      <c r="F530" s="36">
        <f>IF(Input_Transaksi!AL556=$D$8,Input_Transaksi!AN556,0)</f>
        <v>0</v>
      </c>
      <c r="G530" s="36">
        <f>IF(Input_Transaksi!AO556=$D$8,Input_Transaksi!AQ556,0)</f>
        <v>0</v>
      </c>
      <c r="H530" s="36">
        <f t="shared" si="10"/>
        <v>0</v>
      </c>
      <c r="I530" s="61"/>
    </row>
    <row r="531" spans="2:9" customFormat="1" ht="15" hidden="1" customHeight="1" x14ac:dyDescent="0.2">
      <c r="B531" s="65"/>
      <c r="C531" s="33" t="str">
        <f>IF(F531+G531&gt;0,Input_Transaksi!C557,"")</f>
        <v/>
      </c>
      <c r="D531" s="34" t="str">
        <f>IF(F531+G531&gt;0,Input_Transaksi!D557,"")</f>
        <v/>
      </c>
      <c r="E531" s="35" t="str">
        <f>IF(F531+G531&gt;0,Input_Transaksi!F557&amp;Input_Transaksi!G557 &amp;" "&amp;Input_Transaksi!H557,"")</f>
        <v/>
      </c>
      <c r="F531" s="36">
        <f>IF(Input_Transaksi!AL557=$D$8,Input_Transaksi!AN557,0)</f>
        <v>0</v>
      </c>
      <c r="G531" s="36">
        <f>IF(Input_Transaksi!AO557=$D$8,Input_Transaksi!AQ557,0)</f>
        <v>0</v>
      </c>
      <c r="H531" s="36">
        <f t="shared" si="10"/>
        <v>0</v>
      </c>
      <c r="I531" s="61"/>
    </row>
    <row r="532" spans="2:9" customFormat="1" ht="15" hidden="1" customHeight="1" x14ac:dyDescent="0.2">
      <c r="B532" s="65"/>
      <c r="C532" s="33" t="str">
        <f>IF(F532+G532&gt;0,Input_Transaksi!C558,"")</f>
        <v/>
      </c>
      <c r="D532" s="34" t="str">
        <f>IF(F532+G532&gt;0,Input_Transaksi!D558,"")</f>
        <v/>
      </c>
      <c r="E532" s="35" t="str">
        <f>IF(F532+G532&gt;0,Input_Transaksi!F558&amp;Input_Transaksi!G558 &amp;" "&amp;Input_Transaksi!H558,"")</f>
        <v/>
      </c>
      <c r="F532" s="36">
        <f>IF(Input_Transaksi!AL558=$D$8,Input_Transaksi!AN558,0)</f>
        <v>0</v>
      </c>
      <c r="G532" s="36">
        <f>IF(Input_Transaksi!AO558=$D$8,Input_Transaksi!AQ558,0)</f>
        <v>0</v>
      </c>
      <c r="H532" s="36">
        <f t="shared" si="10"/>
        <v>0</v>
      </c>
      <c r="I532" s="61"/>
    </row>
    <row r="533" spans="2:9" customFormat="1" ht="15" hidden="1" customHeight="1" x14ac:dyDescent="0.2">
      <c r="B533" s="65"/>
      <c r="C533" s="33" t="str">
        <f>IF(F533+G533&gt;0,Input_Transaksi!C559,"")</f>
        <v/>
      </c>
      <c r="D533" s="34" t="str">
        <f>IF(F533+G533&gt;0,Input_Transaksi!D559,"")</f>
        <v/>
      </c>
      <c r="E533" s="35" t="str">
        <f>IF(F533+G533&gt;0,Input_Transaksi!F559&amp;Input_Transaksi!G559 &amp;" "&amp;Input_Transaksi!H559,"")</f>
        <v/>
      </c>
      <c r="F533" s="36">
        <f>IF(Input_Transaksi!AL559=$D$8,Input_Transaksi!AN559,0)</f>
        <v>0</v>
      </c>
      <c r="G533" s="36">
        <f>IF(Input_Transaksi!AO559=$D$8,Input_Transaksi!AQ559,0)</f>
        <v>0</v>
      </c>
      <c r="H533" s="36">
        <f t="shared" si="10"/>
        <v>0</v>
      </c>
      <c r="I533" s="61"/>
    </row>
    <row r="534" spans="2:9" customFormat="1" ht="15" hidden="1" customHeight="1" x14ac:dyDescent="0.2">
      <c r="B534" s="65"/>
      <c r="C534" s="33" t="str">
        <f>IF(F534+G534&gt;0,Input_Transaksi!C560,"")</f>
        <v/>
      </c>
      <c r="D534" s="34" t="str">
        <f>IF(F534+G534&gt;0,Input_Transaksi!D560,"")</f>
        <v/>
      </c>
      <c r="E534" s="35" t="str">
        <f>IF(F534+G534&gt;0,Input_Transaksi!F560&amp;Input_Transaksi!G560 &amp;" "&amp;Input_Transaksi!H560,"")</f>
        <v/>
      </c>
      <c r="F534" s="36">
        <f>IF(Input_Transaksi!AL560=$D$8,Input_Transaksi!AN560,0)</f>
        <v>0</v>
      </c>
      <c r="G534" s="36">
        <f>IF(Input_Transaksi!AO560=$D$8,Input_Transaksi!AQ560,0)</f>
        <v>0</v>
      </c>
      <c r="H534" s="36">
        <f t="shared" si="10"/>
        <v>0</v>
      </c>
      <c r="I534" s="61"/>
    </row>
    <row r="535" spans="2:9" customFormat="1" ht="15" hidden="1" customHeight="1" x14ac:dyDescent="0.2">
      <c r="B535" s="65"/>
      <c r="C535" s="33" t="str">
        <f>IF(F535+G535&gt;0,Input_Transaksi!C561,"")</f>
        <v/>
      </c>
      <c r="D535" s="34" t="str">
        <f>IF(F535+G535&gt;0,Input_Transaksi!D561,"")</f>
        <v/>
      </c>
      <c r="E535" s="35" t="str">
        <f>IF(F535+G535&gt;0,Input_Transaksi!F561&amp;Input_Transaksi!G561 &amp;" "&amp;Input_Transaksi!H561,"")</f>
        <v/>
      </c>
      <c r="F535" s="36">
        <f>IF(Input_Transaksi!AL561=$D$8,Input_Transaksi!AN561,0)</f>
        <v>0</v>
      </c>
      <c r="G535" s="36">
        <f>IF(Input_Transaksi!AO561=$D$8,Input_Transaksi!AQ561,0)</f>
        <v>0</v>
      </c>
      <c r="H535" s="36">
        <f t="shared" si="10"/>
        <v>0</v>
      </c>
      <c r="I535" s="61"/>
    </row>
    <row r="536" spans="2:9" customFormat="1" ht="15" hidden="1" customHeight="1" x14ac:dyDescent="0.2">
      <c r="B536" s="65"/>
      <c r="C536" s="33" t="str">
        <f>IF(F536+G536&gt;0,Input_Transaksi!C562,"")</f>
        <v/>
      </c>
      <c r="D536" s="34" t="str">
        <f>IF(F536+G536&gt;0,Input_Transaksi!D562,"")</f>
        <v/>
      </c>
      <c r="E536" s="35" t="str">
        <f>IF(F536+G536&gt;0,Input_Transaksi!F562&amp;Input_Transaksi!G562 &amp;" "&amp;Input_Transaksi!H562,"")</f>
        <v/>
      </c>
      <c r="F536" s="36">
        <f>IF(Input_Transaksi!AL562=$D$8,Input_Transaksi!AN562,0)</f>
        <v>0</v>
      </c>
      <c r="G536" s="36">
        <f>IF(Input_Transaksi!AO562=$D$8,Input_Transaksi!AQ562,0)</f>
        <v>0</v>
      </c>
      <c r="H536" s="36">
        <f t="shared" si="10"/>
        <v>0</v>
      </c>
      <c r="I536" s="61"/>
    </row>
    <row r="537" spans="2:9" customFormat="1" ht="15" hidden="1" customHeight="1" x14ac:dyDescent="0.2">
      <c r="B537" s="65"/>
      <c r="C537" s="33" t="str">
        <f>IF(F537+G537&gt;0,Input_Transaksi!C563,"")</f>
        <v/>
      </c>
      <c r="D537" s="34" t="str">
        <f>IF(F537+G537&gt;0,Input_Transaksi!D563,"")</f>
        <v/>
      </c>
      <c r="E537" s="35" t="str">
        <f>IF(F537+G537&gt;0,Input_Transaksi!F563&amp;Input_Transaksi!G563 &amp;" "&amp;Input_Transaksi!H563,"")</f>
        <v/>
      </c>
      <c r="F537" s="36">
        <f>IF(Input_Transaksi!AL563=$D$8,Input_Transaksi!AN563,0)</f>
        <v>0</v>
      </c>
      <c r="G537" s="36">
        <f>IF(Input_Transaksi!AO563=$D$8,Input_Transaksi!AQ563,0)</f>
        <v>0</v>
      </c>
      <c r="H537" s="36">
        <f t="shared" si="10"/>
        <v>0</v>
      </c>
      <c r="I537" s="61"/>
    </row>
    <row r="538" spans="2:9" customFormat="1" ht="15" hidden="1" customHeight="1" x14ac:dyDescent="0.2">
      <c r="B538" s="65"/>
      <c r="C538" s="33" t="str">
        <f>IF(F538+G538&gt;0,Input_Transaksi!C564,"")</f>
        <v/>
      </c>
      <c r="D538" s="34" t="str">
        <f>IF(F538+G538&gt;0,Input_Transaksi!D564,"")</f>
        <v/>
      </c>
      <c r="E538" s="35" t="str">
        <f>IF(F538+G538&gt;0,Input_Transaksi!F564&amp;Input_Transaksi!G564 &amp;" "&amp;Input_Transaksi!H564,"")</f>
        <v/>
      </c>
      <c r="F538" s="36">
        <f>IF(Input_Transaksi!AL564=$D$8,Input_Transaksi!AN564,0)</f>
        <v>0</v>
      </c>
      <c r="G538" s="36">
        <f>IF(Input_Transaksi!AO564=$D$8,Input_Transaksi!AQ564,0)</f>
        <v>0</v>
      </c>
      <c r="H538" s="36">
        <f t="shared" si="10"/>
        <v>0</v>
      </c>
      <c r="I538" s="61"/>
    </row>
    <row r="539" spans="2:9" customFormat="1" ht="15" hidden="1" customHeight="1" x14ac:dyDescent="0.2">
      <c r="B539" s="65"/>
      <c r="C539" s="33" t="str">
        <f>IF(F539+G539&gt;0,Input_Transaksi!C565,"")</f>
        <v/>
      </c>
      <c r="D539" s="34" t="str">
        <f>IF(F539+G539&gt;0,Input_Transaksi!D565,"")</f>
        <v/>
      </c>
      <c r="E539" s="35" t="str">
        <f>IF(F539+G539&gt;0,Input_Transaksi!F565&amp;Input_Transaksi!G565 &amp;" "&amp;Input_Transaksi!H565,"")</f>
        <v/>
      </c>
      <c r="F539" s="36">
        <f>IF(Input_Transaksi!AL565=$D$8,Input_Transaksi!AN565,0)</f>
        <v>0</v>
      </c>
      <c r="G539" s="36">
        <f>IF(Input_Transaksi!AO565=$D$8,Input_Transaksi!AQ565,0)</f>
        <v>0</v>
      </c>
      <c r="H539" s="36">
        <f t="shared" si="10"/>
        <v>0</v>
      </c>
      <c r="I539" s="61"/>
    </row>
    <row r="540" spans="2:9" customFormat="1" ht="15" hidden="1" customHeight="1" x14ac:dyDescent="0.2">
      <c r="B540" s="65"/>
      <c r="C540" s="33" t="str">
        <f>IF(F540+G540&gt;0,Input_Transaksi!C566,"")</f>
        <v/>
      </c>
      <c r="D540" s="34" t="str">
        <f>IF(F540+G540&gt;0,Input_Transaksi!D566,"")</f>
        <v/>
      </c>
      <c r="E540" s="35" t="str">
        <f>IF(F540+G540&gt;0,Input_Transaksi!F566&amp;Input_Transaksi!G566 &amp;" "&amp;Input_Transaksi!H566,"")</f>
        <v/>
      </c>
      <c r="F540" s="36">
        <f>IF(Input_Transaksi!AL566=$D$8,Input_Transaksi!AN566,0)</f>
        <v>0</v>
      </c>
      <c r="G540" s="36">
        <f>IF(Input_Transaksi!AO566=$D$8,Input_Transaksi!AQ566,0)</f>
        <v>0</v>
      </c>
      <c r="H540" s="36">
        <f t="shared" si="10"/>
        <v>0</v>
      </c>
      <c r="I540" s="61"/>
    </row>
    <row r="541" spans="2:9" customFormat="1" ht="15" hidden="1" customHeight="1" x14ac:dyDescent="0.2">
      <c r="B541" s="65"/>
      <c r="C541" s="33" t="str">
        <f>IF(F541+G541&gt;0,Input_Transaksi!C567,"")</f>
        <v/>
      </c>
      <c r="D541" s="34" t="str">
        <f>IF(F541+G541&gt;0,Input_Transaksi!D567,"")</f>
        <v/>
      </c>
      <c r="E541" s="35" t="str">
        <f>IF(F541+G541&gt;0,Input_Transaksi!F567&amp;Input_Transaksi!G567 &amp;" "&amp;Input_Transaksi!H567,"")</f>
        <v/>
      </c>
      <c r="F541" s="36">
        <f>IF(Input_Transaksi!AL567=$D$8,Input_Transaksi!AN567,0)</f>
        <v>0</v>
      </c>
      <c r="G541" s="36">
        <f>IF(Input_Transaksi!AO567=$D$8,Input_Transaksi!AQ567,0)</f>
        <v>0</v>
      </c>
      <c r="H541" s="36">
        <f t="shared" si="10"/>
        <v>0</v>
      </c>
      <c r="I541" s="61"/>
    </row>
    <row r="542" spans="2:9" customFormat="1" ht="15" hidden="1" customHeight="1" x14ac:dyDescent="0.2">
      <c r="B542" s="65"/>
      <c r="C542" s="33" t="str">
        <f>IF(F542+G542&gt;0,Input_Transaksi!C568,"")</f>
        <v/>
      </c>
      <c r="D542" s="34" t="str">
        <f>IF(F542+G542&gt;0,Input_Transaksi!D568,"")</f>
        <v/>
      </c>
      <c r="E542" s="35" t="str">
        <f>IF(F542+G542&gt;0,Input_Transaksi!F568&amp;Input_Transaksi!G568 &amp;" "&amp;Input_Transaksi!H568,"")</f>
        <v/>
      </c>
      <c r="F542" s="36">
        <f>IF(Input_Transaksi!AL568=$D$8,Input_Transaksi!AN568,0)</f>
        <v>0</v>
      </c>
      <c r="G542" s="36">
        <f>IF(Input_Transaksi!AO568=$D$8,Input_Transaksi!AQ568,0)</f>
        <v>0</v>
      </c>
      <c r="H542" s="36">
        <f t="shared" si="10"/>
        <v>0</v>
      </c>
      <c r="I542" s="61"/>
    </row>
    <row r="543" spans="2:9" customFormat="1" ht="15" hidden="1" customHeight="1" x14ac:dyDescent="0.2">
      <c r="B543" s="65"/>
      <c r="C543" s="33" t="str">
        <f>IF(F543+G543&gt;0,Input_Transaksi!C569,"")</f>
        <v/>
      </c>
      <c r="D543" s="34" t="str">
        <f>IF(F543+G543&gt;0,Input_Transaksi!D569,"")</f>
        <v/>
      </c>
      <c r="E543" s="35" t="str">
        <f>IF(F543+G543&gt;0,Input_Transaksi!F569&amp;Input_Transaksi!G569 &amp;" "&amp;Input_Transaksi!H569,"")</f>
        <v/>
      </c>
      <c r="F543" s="36">
        <f>IF(Input_Transaksi!AL569=$D$8,Input_Transaksi!AN569,0)</f>
        <v>0</v>
      </c>
      <c r="G543" s="36">
        <f>IF(Input_Transaksi!AO569=$D$8,Input_Transaksi!AQ569,0)</f>
        <v>0</v>
      </c>
      <c r="H543" s="36">
        <f t="shared" si="10"/>
        <v>0</v>
      </c>
      <c r="I543" s="61"/>
    </row>
    <row r="544" spans="2:9" customFormat="1" ht="15" hidden="1" customHeight="1" x14ac:dyDescent="0.2">
      <c r="B544" s="65"/>
      <c r="C544" s="33" t="str">
        <f>IF(F544+G544&gt;0,Input_Transaksi!C570,"")</f>
        <v/>
      </c>
      <c r="D544" s="34" t="str">
        <f>IF(F544+G544&gt;0,Input_Transaksi!D570,"")</f>
        <v/>
      </c>
      <c r="E544" s="35" t="str">
        <f>IF(F544+G544&gt;0,Input_Transaksi!F570&amp;Input_Transaksi!G570 &amp;" "&amp;Input_Transaksi!H570,"")</f>
        <v/>
      </c>
      <c r="F544" s="36">
        <f>IF(Input_Transaksi!AL570=$D$8,Input_Transaksi!AN570,0)</f>
        <v>0</v>
      </c>
      <c r="G544" s="36">
        <f>IF(Input_Transaksi!AO570=$D$8,Input_Transaksi!AQ570,0)</f>
        <v>0</v>
      </c>
      <c r="H544" s="36">
        <f t="shared" si="10"/>
        <v>0</v>
      </c>
      <c r="I544" s="61"/>
    </row>
    <row r="545" spans="1:11" customFormat="1" ht="15" hidden="1" customHeight="1" x14ac:dyDescent="0.2">
      <c r="B545" s="65"/>
      <c r="C545" s="33" t="str">
        <f>IF(F545+G545&gt;0,Input_Transaksi!C571,"")</f>
        <v/>
      </c>
      <c r="D545" s="34" t="str">
        <f>IF(F545+G545&gt;0,Input_Transaksi!D571,"")</f>
        <v/>
      </c>
      <c r="E545" s="35" t="str">
        <f>IF(F545+G545&gt;0,Input_Transaksi!F571&amp;Input_Transaksi!G571 &amp;" "&amp;Input_Transaksi!H571,"")</f>
        <v/>
      </c>
      <c r="F545" s="36">
        <f>IF(Input_Transaksi!AL571=$D$8,Input_Transaksi!AN571,0)</f>
        <v>0</v>
      </c>
      <c r="G545" s="36">
        <f>IF(Input_Transaksi!AO571=$D$8,Input_Transaksi!AQ571,0)</f>
        <v>0</v>
      </c>
      <c r="H545" s="36">
        <f t="shared" si="10"/>
        <v>0</v>
      </c>
      <c r="I545" s="61"/>
    </row>
    <row r="546" spans="1:11" customFormat="1" ht="15" hidden="1" customHeight="1" x14ac:dyDescent="0.2">
      <c r="B546" s="65"/>
      <c r="C546" s="33" t="str">
        <f>IF(F546+G546&gt;0,Input_Transaksi!C572,"")</f>
        <v/>
      </c>
      <c r="D546" s="34" t="str">
        <f>IF(F546+G546&gt;0,Input_Transaksi!D572,"")</f>
        <v/>
      </c>
      <c r="E546" s="35" t="str">
        <f>IF(F546+G546&gt;0,Input_Transaksi!F572&amp;Input_Transaksi!G572 &amp;" "&amp;Input_Transaksi!H572,"")</f>
        <v/>
      </c>
      <c r="F546" s="36">
        <f>IF(Input_Transaksi!AL572=$D$8,Input_Transaksi!AN572,0)</f>
        <v>0</v>
      </c>
      <c r="G546" s="36">
        <f>IF(Input_Transaksi!AO572=$D$8,Input_Transaksi!AQ572,0)</f>
        <v>0</v>
      </c>
      <c r="H546" s="36">
        <f t="shared" si="10"/>
        <v>0</v>
      </c>
      <c r="I546" s="61"/>
    </row>
    <row r="547" spans="1:11" customFormat="1" ht="15" hidden="1" customHeight="1" x14ac:dyDescent="0.2">
      <c r="B547" s="65"/>
      <c r="C547" s="33" t="str">
        <f>IF(F547+G547&gt;0,Input_Transaksi!C573,"")</f>
        <v/>
      </c>
      <c r="D547" s="34" t="str">
        <f>IF(F547+G547&gt;0,Input_Transaksi!D573,"")</f>
        <v/>
      </c>
      <c r="E547" s="35" t="str">
        <f>IF(F547+G547&gt;0,Input_Transaksi!F573&amp;Input_Transaksi!G573 &amp;" "&amp;Input_Transaksi!H573,"")</f>
        <v/>
      </c>
      <c r="F547" s="36">
        <f>IF(Input_Transaksi!AL573=$D$8,Input_Transaksi!AN573,0)</f>
        <v>0</v>
      </c>
      <c r="G547" s="36">
        <f>IF(Input_Transaksi!AO573=$D$8,Input_Transaksi!AQ573,0)</f>
        <v>0</v>
      </c>
      <c r="H547" s="36">
        <f t="shared" si="10"/>
        <v>0</v>
      </c>
      <c r="I547" s="61"/>
    </row>
    <row r="548" spans="1:11" customFormat="1" ht="15" hidden="1" customHeight="1" x14ac:dyDescent="0.2">
      <c r="B548" s="65"/>
      <c r="C548" s="33" t="str">
        <f>IF(F548+G548&gt;0,Input_Transaksi!C574,"")</f>
        <v/>
      </c>
      <c r="D548" s="34" t="str">
        <f>IF(F548+G548&gt;0,Input_Transaksi!D574,"")</f>
        <v/>
      </c>
      <c r="E548" s="35" t="str">
        <f>IF(F548+G548&gt;0,Input_Transaksi!F574&amp;Input_Transaksi!G574 &amp;" "&amp;Input_Transaksi!H574,"")</f>
        <v/>
      </c>
      <c r="F548" s="36">
        <f>IF(Input_Transaksi!AL574=$D$8,Input_Transaksi!AN574,0)</f>
        <v>0</v>
      </c>
      <c r="G548" s="36">
        <f>IF(Input_Transaksi!AO574=$D$8,Input_Transaksi!AQ574,0)</f>
        <v>0</v>
      </c>
      <c r="H548" s="36">
        <f t="shared" si="10"/>
        <v>0</v>
      </c>
      <c r="I548" s="61"/>
    </row>
    <row r="549" spans="1:11" customFormat="1" ht="15" hidden="1" customHeight="1" x14ac:dyDescent="0.2">
      <c r="B549" s="65"/>
      <c r="C549" s="33" t="str">
        <f>IF(F549+G549&gt;0,Input_Transaksi!C575,"")</f>
        <v/>
      </c>
      <c r="D549" s="34" t="str">
        <f>IF(F549+G549&gt;0,Input_Transaksi!D575,"")</f>
        <v/>
      </c>
      <c r="E549" s="35" t="str">
        <f>IF(F549+G549&gt;0,Input_Transaksi!F575&amp;Input_Transaksi!G575 &amp;" "&amp;Input_Transaksi!H575,"")</f>
        <v/>
      </c>
      <c r="F549" s="36">
        <f>IF(Input_Transaksi!AL575=$D$8,Input_Transaksi!AN575,0)</f>
        <v>0</v>
      </c>
      <c r="G549" s="36">
        <f>IF(Input_Transaksi!AO575=$D$8,Input_Transaksi!AQ575,0)</f>
        <v>0</v>
      </c>
      <c r="H549" s="36">
        <f t="shared" si="10"/>
        <v>0</v>
      </c>
      <c r="I549" s="61"/>
    </row>
    <row r="550" spans="1:11" customFormat="1" ht="15" hidden="1" customHeight="1" x14ac:dyDescent="0.2">
      <c r="B550" s="65"/>
      <c r="C550" s="33" t="str">
        <f>IF(F550+G550&gt;0,Input_Transaksi!C576,"")</f>
        <v/>
      </c>
      <c r="D550" s="34" t="str">
        <f>IF(F550+G550&gt;0,Input_Transaksi!D576,"")</f>
        <v/>
      </c>
      <c r="E550" s="35" t="str">
        <f>IF(F550+G550&gt;0,Input_Transaksi!F576&amp;Input_Transaksi!G576 &amp;" "&amp;Input_Transaksi!H576,"")</f>
        <v/>
      </c>
      <c r="F550" s="36">
        <f>IF(Input_Transaksi!AL576=$D$8,Input_Transaksi!AN576,0)</f>
        <v>0</v>
      </c>
      <c r="G550" s="36">
        <f>IF(Input_Transaksi!AO576=$D$8,Input_Transaksi!AQ576,0)</f>
        <v>0</v>
      </c>
      <c r="H550" s="36">
        <f t="shared" si="10"/>
        <v>0</v>
      </c>
      <c r="I550" s="61"/>
    </row>
    <row r="551" spans="1:11" customFormat="1" ht="15" hidden="1" customHeight="1" x14ac:dyDescent="0.2">
      <c r="B551" s="65"/>
      <c r="C551" s="33" t="str">
        <f>IF(F551+G551&gt;0,Input_Transaksi!C577,"")</f>
        <v/>
      </c>
      <c r="D551" s="34" t="str">
        <f>IF(F551+G551&gt;0,Input_Transaksi!D577,"")</f>
        <v/>
      </c>
      <c r="E551" s="35" t="str">
        <f>IF(F551+G551&gt;0,Input_Transaksi!F577&amp;Input_Transaksi!G577 &amp;" "&amp;Input_Transaksi!H577,"")</f>
        <v/>
      </c>
      <c r="F551" s="36">
        <f>IF(Input_Transaksi!AL577=$D$8,Input_Transaksi!AN577,0)</f>
        <v>0</v>
      </c>
      <c r="G551" s="36">
        <f>IF(Input_Transaksi!AO577=$D$8,Input_Transaksi!AQ577,0)</f>
        <v>0</v>
      </c>
      <c r="H551" s="36">
        <f t="shared" si="10"/>
        <v>0</v>
      </c>
      <c r="I551" s="61"/>
    </row>
    <row r="552" spans="1:11" customFormat="1" ht="15" hidden="1" customHeight="1" x14ac:dyDescent="0.2">
      <c r="B552" s="65"/>
      <c r="C552" s="33" t="str">
        <f>IF(F552+G552&gt;0,Input_Transaksi!C578,"")</f>
        <v/>
      </c>
      <c r="D552" s="34" t="str">
        <f>IF(F552+G552&gt;0,Input_Transaksi!D578,"")</f>
        <v/>
      </c>
      <c r="E552" s="35" t="str">
        <f>IF(F552+G552&gt;0,Input_Transaksi!F578&amp;Input_Transaksi!G578 &amp;" "&amp;Input_Transaksi!H578,"")</f>
        <v/>
      </c>
      <c r="F552" s="36">
        <f>IF(Input_Transaksi!AL578=$D$8,Input_Transaksi!AN578,0)</f>
        <v>0</v>
      </c>
      <c r="G552" s="36">
        <f>IF(Input_Transaksi!AO578=$D$8,Input_Transaksi!AQ578,0)</f>
        <v>0</v>
      </c>
      <c r="H552" s="36">
        <f t="shared" si="10"/>
        <v>0</v>
      </c>
      <c r="I552" s="61"/>
    </row>
    <row r="553" spans="1:11" customFormat="1" ht="15" hidden="1" customHeight="1" x14ac:dyDescent="0.2">
      <c r="B553" s="65"/>
      <c r="C553" s="33" t="str">
        <f>IF(F553+G553&gt;0,Input_Transaksi!C579,"")</f>
        <v/>
      </c>
      <c r="D553" s="34" t="str">
        <f>IF(F553+G553&gt;0,Input_Transaksi!D579,"")</f>
        <v/>
      </c>
      <c r="E553" s="35" t="str">
        <f>IF(F553+G553&gt;0,Input_Transaksi!F579&amp;Input_Transaksi!G579 &amp;" "&amp;Input_Transaksi!H579,"")</f>
        <v/>
      </c>
      <c r="F553" s="36">
        <f>IF(Input_Transaksi!AL579=$D$8,Input_Transaksi!AN579,0)</f>
        <v>0</v>
      </c>
      <c r="G553" s="36">
        <f>IF(Input_Transaksi!AO579=$D$8,Input_Transaksi!AQ579,0)</f>
        <v>0</v>
      </c>
      <c r="H553" s="36">
        <f t="shared" si="10"/>
        <v>0</v>
      </c>
      <c r="I553" s="61"/>
    </row>
    <row r="554" spans="1:11" customFormat="1" ht="15" hidden="1" customHeight="1" x14ac:dyDescent="0.2">
      <c r="B554" s="65"/>
      <c r="C554" s="33" t="str">
        <f>IF(F554+G554&gt;0,Input_Transaksi!C580,"")</f>
        <v/>
      </c>
      <c r="D554" s="34" t="str">
        <f>IF(F554+G554&gt;0,Input_Transaksi!D580,"")</f>
        <v/>
      </c>
      <c r="E554" s="35" t="str">
        <f>IF(F554+G554&gt;0,Input_Transaksi!F580&amp;Input_Transaksi!G580 &amp;" "&amp;Input_Transaksi!H580,"")</f>
        <v/>
      </c>
      <c r="F554" s="36">
        <f>IF(Input_Transaksi!AL580=$D$8,Input_Transaksi!AN580,0)</f>
        <v>0</v>
      </c>
      <c r="G554" s="36">
        <f>IF(Input_Transaksi!AO580=$D$8,Input_Transaksi!AQ580,0)</f>
        <v>0</v>
      </c>
      <c r="H554" s="36">
        <f t="shared" si="10"/>
        <v>0</v>
      </c>
      <c r="I554" s="61"/>
    </row>
    <row r="555" spans="1:11" customFormat="1" ht="15" hidden="1" customHeight="1" x14ac:dyDescent="0.2">
      <c r="B555" s="65"/>
      <c r="C555" s="33" t="str">
        <f>IF(F555+G555&gt;0,Input_Transaksi!C581,"")</f>
        <v/>
      </c>
      <c r="D555" s="34" t="str">
        <f>IF(F555+G555&gt;0,Input_Transaksi!D581,"")</f>
        <v/>
      </c>
      <c r="E555" s="35" t="str">
        <f>IF(F555+G555&gt;0,Input_Transaksi!F581&amp;Input_Transaksi!G581 &amp;" "&amp;Input_Transaksi!H581,"")</f>
        <v/>
      </c>
      <c r="F555" s="36">
        <f>IF(Input_Transaksi!AL581=$D$8,Input_Transaksi!AN581,0)</f>
        <v>0</v>
      </c>
      <c r="G555" s="36">
        <f>IF(Input_Transaksi!AO581=$D$8,Input_Transaksi!AQ581,0)</f>
        <v>0</v>
      </c>
      <c r="H555" s="36">
        <f t="shared" si="10"/>
        <v>0</v>
      </c>
      <c r="I555" s="61"/>
    </row>
    <row r="556" spans="1:11" customFormat="1" ht="15" hidden="1" customHeight="1" x14ac:dyDescent="0.2">
      <c r="B556" s="65"/>
      <c r="C556" s="33" t="str">
        <f>IF(F556+G556&gt;0,Input_Transaksi!C582,"")</f>
        <v/>
      </c>
      <c r="D556" s="34" t="str">
        <f>IF(F556+G556&gt;0,Input_Transaksi!D582,"")</f>
        <v/>
      </c>
      <c r="E556" s="35" t="str">
        <f>IF(F556+G556&gt;0,Input_Transaksi!F582&amp;Input_Transaksi!G582 &amp;" "&amp;Input_Transaksi!H582,"")</f>
        <v/>
      </c>
      <c r="F556" s="36">
        <f>IF(Input_Transaksi!AL582=$D$8,Input_Transaksi!AN582,0)</f>
        <v>0</v>
      </c>
      <c r="G556" s="36">
        <f>IF(Input_Transaksi!AO582=$D$8,Input_Transaksi!AQ582,0)</f>
        <v>0</v>
      </c>
      <c r="H556" s="36">
        <f t="shared" si="10"/>
        <v>0</v>
      </c>
      <c r="I556" s="61"/>
    </row>
    <row r="557" spans="1:11" customFormat="1" ht="15" customHeight="1" x14ac:dyDescent="0.2">
      <c r="B557" s="65"/>
      <c r="C557" s="507"/>
      <c r="D557" s="427"/>
      <c r="E557" s="38"/>
      <c r="F557" s="508"/>
      <c r="G557" s="508"/>
      <c r="H557" s="508"/>
      <c r="I557" s="61"/>
    </row>
    <row r="558" spans="1:11" s="14" customFormat="1" ht="10.5" x14ac:dyDescent="0.2">
      <c r="A558" s="11"/>
      <c r="B558" s="56"/>
      <c r="C558" s="11"/>
      <c r="D558" s="11"/>
      <c r="E558" s="12" t="s">
        <v>3</v>
      </c>
      <c r="F558" s="618">
        <f>SUM(F13:F556)</f>
        <v>0</v>
      </c>
      <c r="G558" s="618">
        <f>SUM(G13:G556)</f>
        <v>0</v>
      </c>
      <c r="H558" s="619">
        <f>H556</f>
        <v>0</v>
      </c>
      <c r="I558" s="57"/>
      <c r="J558" s="13"/>
      <c r="K558" s="509"/>
    </row>
    <row r="559" spans="1:11" ht="15.75" customHeight="1" x14ac:dyDescent="0.2">
      <c r="B559" s="69"/>
      <c r="C559" s="138"/>
      <c r="D559" s="58"/>
      <c r="E559" s="58"/>
      <c r="F559" s="58"/>
      <c r="G559" s="58"/>
      <c r="H559" s="58"/>
      <c r="I559" s="59"/>
    </row>
    <row r="561" spans="8:8" x14ac:dyDescent="0.2">
      <c r="H561" s="5" t="s">
        <v>4</v>
      </c>
    </row>
    <row r="562" spans="8:8" x14ac:dyDescent="0.2">
      <c r="H562" s="430"/>
    </row>
    <row r="563" spans="8:8" x14ac:dyDescent="0.2">
      <c r="H563" s="5"/>
    </row>
    <row r="565" spans="8:8" x14ac:dyDescent="0.2">
      <c r="H565" s="5"/>
    </row>
  </sheetData>
  <autoFilter ref="C12:C556" xr:uid="{00000000-0009-0000-0000-000005000000}">
    <filterColumn colId="0">
      <customFilters>
        <customFilter operator="notEqual" val=" "/>
      </customFilters>
    </filterColumn>
  </autoFilter>
  <mergeCells count="4">
    <mergeCell ref="C4:H4"/>
    <mergeCell ref="C5:H5"/>
    <mergeCell ref="C6:H6"/>
    <mergeCell ref="C7:H7"/>
  </mergeCells>
  <phoneticPr fontId="0" type="noConversion"/>
  <hyperlinks>
    <hyperlink ref="C1" location="MENU!A1" display="Back to Menu" xr:uid="{00000000-0004-0000-0500-000000000000}"/>
  </hyperlinks>
  <pageMargins left="0.59055118110236227" right="0.39370078740157483" top="0.39370078740157483" bottom="0.59055118110236227" header="0.51181102362204722" footer="0.31496062992125984"/>
  <pageSetup paperSize="9" orientation="landscape" r:id="rId1"/>
  <headerFooter alignWithMargins="0">
    <oddFooter>&amp;RHal &amp;P dari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9"/>
  <sheetViews>
    <sheetView showGridLines="0" view="pageBreakPreview" zoomScaleSheetLayoutView="100" workbookViewId="0">
      <selection activeCell="F115" sqref="F115:H115"/>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8" width="15.6640625" style="1" customWidth="1"/>
    <col min="9" max="9" width="1.6640625" style="1" customWidth="1"/>
    <col min="10" max="10" width="9.33203125" style="1"/>
    <col min="11" max="11" width="13.33203125" style="1" bestFit="1" customWidth="1"/>
    <col min="12"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BANK!C4:H4</f>
        <v>BLU Kantor UPBU A.P.T. Pranoto Samarinda</v>
      </c>
      <c r="D4" s="1143"/>
      <c r="E4" s="1143"/>
      <c r="F4" s="1143"/>
      <c r="G4" s="1143"/>
      <c r="H4" s="1143"/>
      <c r="I4" s="46"/>
    </row>
    <row r="5" spans="2:9" ht="12.75" customHeight="1" x14ac:dyDescent="0.2">
      <c r="B5" s="47"/>
      <c r="C5" s="1144" t="str">
        <f>D9</f>
        <v>BUKU PEMBANTU BPP</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4</v>
      </c>
      <c r="E8" s="115"/>
      <c r="F8" s="18"/>
      <c r="G8" s="66" t="s">
        <v>6</v>
      </c>
      <c r="H8" s="132">
        <f>VLOOKUP(D8,SETUP!$H$7:$J$16,3,FALSE)</f>
        <v>0</v>
      </c>
      <c r="I8" s="50"/>
    </row>
    <row r="9" spans="2:9" s="2" customFormat="1" ht="12" customHeight="1" x14ac:dyDescent="0.2">
      <c r="B9" s="49"/>
      <c r="C9" s="113" t="s">
        <v>20</v>
      </c>
      <c r="D9" s="128" t="str">
        <f>VLOOKUP(D8,SETUP!$H$7:$J$16,2,FALSE)</f>
        <v>BUKU PEMBANTU BPP</v>
      </c>
      <c r="E9" s="116"/>
      <c r="F9" s="51"/>
      <c r="G9" s="67" t="s">
        <v>7</v>
      </c>
      <c r="H9" s="68" t="e">
        <f>H115</f>
        <v>#REF!</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8</v>
      </c>
      <c r="G11" s="22" t="s">
        <v>9</v>
      </c>
      <c r="H11" s="23" t="s">
        <v>2</v>
      </c>
      <c r="I11" s="54"/>
    </row>
    <row r="12" spans="2:9" x14ac:dyDescent="0.2">
      <c r="B12" s="47"/>
      <c r="C12" s="24"/>
      <c r="D12" s="25"/>
      <c r="E12" s="26"/>
      <c r="F12" s="27"/>
      <c r="G12" s="27"/>
      <c r="H12" s="28"/>
      <c r="I12" s="48"/>
    </row>
    <row r="13" spans="2:9" ht="15" customHeight="1" x14ac:dyDescent="0.2">
      <c r="B13" s="47"/>
      <c r="C13" s="29">
        <f>IF(D8=" "," ",SETUP!J3)</f>
        <v>46023</v>
      </c>
      <c r="D13" s="30"/>
      <c r="E13" s="31" t="s">
        <v>76</v>
      </c>
      <c r="F13" s="32">
        <v>0</v>
      </c>
      <c r="G13" s="32">
        <f>H8</f>
        <v>0</v>
      </c>
      <c r="H13" s="32">
        <f>H8</f>
        <v>0</v>
      </c>
      <c r="I13" s="48"/>
    </row>
    <row r="14" spans="2:9" ht="15" customHeight="1" x14ac:dyDescent="0.2">
      <c r="B14" s="47"/>
      <c r="C14" s="33" t="str">
        <f>IF(F14+G14&gt;0,Input_Transaksi!C11,"")</f>
        <v/>
      </c>
      <c r="D14" s="34" t="str">
        <f>IF(F14+G14&gt;0,Input_Transaksi!D11,"")</f>
        <v/>
      </c>
      <c r="E14" s="35" t="str">
        <f>IF(F14+G14&gt;0,Input_Transaksi!F11&amp;Input_Transaksi!G11 &amp;" "&amp;Input_Transaksi!H11,"")</f>
        <v/>
      </c>
      <c r="F14" s="36">
        <f>IF(Input_Transaksi!AZ11=$D$8,Input_Transaksi!BB11,0)</f>
        <v>0</v>
      </c>
      <c r="G14" s="36">
        <f>IF(Input_Transaksi!BC11=$D$8,Input_Transaksi!BE11,0)</f>
        <v>0</v>
      </c>
      <c r="H14" s="36">
        <f>H13+F14-G14</f>
        <v>0</v>
      </c>
      <c r="I14" s="48"/>
    </row>
    <row r="15" spans="2:9" ht="15" customHeight="1" x14ac:dyDescent="0.2">
      <c r="B15" s="47"/>
      <c r="C15" s="33" t="str">
        <f>IF(F15+G15&gt;0,Input_Transaksi!C14,"")</f>
        <v/>
      </c>
      <c r="D15" s="34" t="str">
        <f>IF(F15+G15&gt;0,Input_Transaksi!D14,"")</f>
        <v/>
      </c>
      <c r="E15" s="35" t="str">
        <f>IF(F15+G15&gt;0,Input_Transaksi!F14&amp;Input_Transaksi!G14 &amp;" "&amp;Input_Transaksi!H14,"")</f>
        <v/>
      </c>
      <c r="F15" s="36">
        <f>IF(Input_Transaksi!AZ14=$D$8,Input_Transaksi!BB14,0)</f>
        <v>0</v>
      </c>
      <c r="G15" s="36">
        <f>IF(Input_Transaksi!BC14=$D$8,Input_Transaksi!BE14,0)</f>
        <v>0</v>
      </c>
      <c r="H15" s="36">
        <f t="shared" ref="H15:H78" si="0">H14+F15-G15</f>
        <v>0</v>
      </c>
      <c r="I15" s="48"/>
    </row>
    <row r="16" spans="2:9" customFormat="1" ht="15" customHeight="1" x14ac:dyDescent="0.2">
      <c r="B16" s="64"/>
      <c r="C16" s="33" t="str">
        <f>IF(F16+G16&gt;0,Input_Transaksi!C16,"")</f>
        <v/>
      </c>
      <c r="D16" s="34" t="str">
        <f>IF(F16+G16&gt;0,Input_Transaksi!D16,"")</f>
        <v/>
      </c>
      <c r="E16" s="35" t="str">
        <f>IF(F16+G16&gt;0,Input_Transaksi!F16&amp;Input_Transaksi!G16 &amp;" "&amp;Input_Transaksi!H16,"")</f>
        <v/>
      </c>
      <c r="F16" s="36">
        <f>IF(Input_Transaksi!AZ16=$D$8,Input_Transaksi!BB16,0)</f>
        <v>0</v>
      </c>
      <c r="G16" s="36">
        <f>IF(Input_Transaksi!BC16=$D$8,Input_Transaksi!BE16,0)</f>
        <v>0</v>
      </c>
      <c r="H16" s="36">
        <f t="shared" si="0"/>
        <v>0</v>
      </c>
      <c r="I16" s="60"/>
    </row>
    <row r="17" spans="2:9" customFormat="1" ht="15" customHeight="1" x14ac:dyDescent="0.2">
      <c r="B17" s="64"/>
      <c r="C17" s="33" t="str">
        <f>IF(F17+G17&gt;0,Input_Transaksi!C17,"")</f>
        <v/>
      </c>
      <c r="D17" s="34" t="str">
        <f>IF(F17+G17&gt;0,Input_Transaksi!D17,"")</f>
        <v/>
      </c>
      <c r="E17" s="35" t="str">
        <f>IF(F17+G17&gt;0,Input_Transaksi!F17&amp;Input_Transaksi!G17 &amp;" "&amp;Input_Transaksi!H17,"")</f>
        <v/>
      </c>
      <c r="F17" s="36">
        <f>IF(Input_Transaksi!AZ17=$D$8,Input_Transaksi!BB17,0)</f>
        <v>0</v>
      </c>
      <c r="G17" s="36">
        <f>IF(Input_Transaksi!BC17=$D$8,Input_Transaksi!BE17,0)</f>
        <v>0</v>
      </c>
      <c r="H17" s="36">
        <f t="shared" si="0"/>
        <v>0</v>
      </c>
      <c r="I17" s="60"/>
    </row>
    <row r="18" spans="2:9" customFormat="1" ht="15" customHeight="1" x14ac:dyDescent="0.2">
      <c r="B18" s="64"/>
      <c r="C18" s="33" t="str">
        <f>IF(F18+G18&gt;0,Input_Transaksi!C18,"")</f>
        <v/>
      </c>
      <c r="D18" s="34" t="str">
        <f>IF(F18+G18&gt;0,Input_Transaksi!D18,"")</f>
        <v/>
      </c>
      <c r="E18" s="35" t="str">
        <f>IF(F18+G18&gt;0,Input_Transaksi!F18&amp;Input_Transaksi!G18 &amp;" "&amp;Input_Transaksi!H18,"")</f>
        <v/>
      </c>
      <c r="F18" s="36">
        <f>IF(Input_Transaksi!AZ18=$D$8,Input_Transaksi!BB18,0)</f>
        <v>0</v>
      </c>
      <c r="G18" s="36">
        <f>IF(Input_Transaksi!BC18=$D$8,Input_Transaksi!BE18,0)</f>
        <v>0</v>
      </c>
      <c r="H18" s="36">
        <f t="shared" si="0"/>
        <v>0</v>
      </c>
      <c r="I18" s="60"/>
    </row>
    <row r="19" spans="2:9" customFormat="1" ht="15" customHeight="1" x14ac:dyDescent="0.2">
      <c r="B19" s="64"/>
      <c r="C19" s="33" t="str">
        <f>IF(F19+G19&gt;0,Input_Transaksi!C20,"")</f>
        <v/>
      </c>
      <c r="D19" s="34" t="str">
        <f>IF(F19+G19&gt;0,Input_Transaksi!D20,"")</f>
        <v/>
      </c>
      <c r="E19" s="35" t="str">
        <f>IF(F19+G19&gt;0,Input_Transaksi!F20&amp;Input_Transaksi!G20 &amp;" "&amp;Input_Transaksi!H20,"")</f>
        <v/>
      </c>
      <c r="F19" s="36">
        <f>IF(Input_Transaksi!AZ20=$D$8,Input_Transaksi!BB20,0)</f>
        <v>0</v>
      </c>
      <c r="G19" s="36">
        <f>IF(Input_Transaksi!BC20=$D$8,Input_Transaksi!BE20,0)</f>
        <v>0</v>
      </c>
      <c r="H19" s="36">
        <f t="shared" si="0"/>
        <v>0</v>
      </c>
      <c r="I19" s="60"/>
    </row>
    <row r="20" spans="2:9" customFormat="1" ht="15" customHeight="1" x14ac:dyDescent="0.2">
      <c r="B20" s="64"/>
      <c r="C20" s="33" t="str">
        <f>IF(F20+G20&gt;0,Input_Transaksi!C21,"")</f>
        <v/>
      </c>
      <c r="D20" s="34" t="str">
        <f>IF(F20+G20&gt;0,Input_Transaksi!D21,"")</f>
        <v/>
      </c>
      <c r="E20" s="35" t="str">
        <f>IF(F20+G20&gt;0,Input_Transaksi!F21&amp;Input_Transaksi!G21 &amp;" "&amp;Input_Transaksi!H21,"")</f>
        <v/>
      </c>
      <c r="F20" s="36">
        <f>IF(Input_Transaksi!AZ21=$D$8,Input_Transaksi!BB21,0)</f>
        <v>0</v>
      </c>
      <c r="G20" s="36">
        <f>IF(Input_Transaksi!BC21=$D$8,Input_Transaksi!BE21,0)</f>
        <v>0</v>
      </c>
      <c r="H20" s="36">
        <f t="shared" si="0"/>
        <v>0</v>
      </c>
      <c r="I20" s="60"/>
    </row>
    <row r="21" spans="2:9" customFormat="1" ht="15" customHeight="1" x14ac:dyDescent="0.2">
      <c r="B21" s="64"/>
      <c r="C21" s="33" t="str">
        <f>IF(F21+G21&gt;0,Input_Transaksi!C22,"")</f>
        <v/>
      </c>
      <c r="D21" s="34" t="str">
        <f>IF(F21+G21&gt;0,Input_Transaksi!D22,"")</f>
        <v/>
      </c>
      <c r="E21" s="35" t="str">
        <f>IF(F21+G21&gt;0,Input_Transaksi!F22&amp;Input_Transaksi!G22 &amp;" "&amp;Input_Transaksi!H22,"")</f>
        <v/>
      </c>
      <c r="F21" s="36">
        <f>IF(Input_Transaksi!AZ22=$D$8,Input_Transaksi!BB22,0)</f>
        <v>0</v>
      </c>
      <c r="G21" s="36">
        <f>IF(Input_Transaksi!BC22=$D$8,Input_Transaksi!BE22,0)</f>
        <v>0</v>
      </c>
      <c r="H21" s="36">
        <f t="shared" si="0"/>
        <v>0</v>
      </c>
      <c r="I21" s="60"/>
    </row>
    <row r="22" spans="2:9" customFormat="1" ht="15" customHeight="1" x14ac:dyDescent="0.2">
      <c r="B22" s="64"/>
      <c r="C22" s="33" t="str">
        <f>IF(F22+G22&gt;0,Input_Transaksi!C23,"")</f>
        <v/>
      </c>
      <c r="D22" s="34" t="str">
        <f>IF(F22+G22&gt;0,Input_Transaksi!D23,"")</f>
        <v/>
      </c>
      <c r="E22" s="35" t="str">
        <f>IF(F22+G22&gt;0,Input_Transaksi!F23&amp;Input_Transaksi!G23 &amp;" "&amp;Input_Transaksi!H23,"")</f>
        <v/>
      </c>
      <c r="F22" s="36">
        <f>IF(Input_Transaksi!AZ23=$D$8,Input_Transaksi!BB23,0)</f>
        <v>0</v>
      </c>
      <c r="G22" s="36">
        <f>IF(Input_Transaksi!BC23=$D$8,Input_Transaksi!BE23,0)</f>
        <v>0</v>
      </c>
      <c r="H22" s="36">
        <f t="shared" si="0"/>
        <v>0</v>
      </c>
      <c r="I22" s="60"/>
    </row>
    <row r="23" spans="2:9" customFormat="1" ht="15" customHeight="1" x14ac:dyDescent="0.2">
      <c r="B23" s="64"/>
      <c r="C23" s="33" t="str">
        <f>IF(F23+G23&gt;0,Input_Transaksi!C24,"")</f>
        <v/>
      </c>
      <c r="D23" s="34" t="str">
        <f>IF(F23+G23&gt;0,Input_Transaksi!D24,"")</f>
        <v/>
      </c>
      <c r="E23" s="35" t="str">
        <f>IF(F23+G23&gt;0,Input_Transaksi!F24&amp;Input_Transaksi!G24 &amp;" "&amp;Input_Transaksi!H24,"")</f>
        <v/>
      </c>
      <c r="F23" s="36">
        <f>IF(Input_Transaksi!AZ24=$D$8,Input_Transaksi!BB24,0)</f>
        <v>0</v>
      </c>
      <c r="G23" s="36">
        <f>IF(Input_Transaksi!BC24=$D$8,Input_Transaksi!BE24,0)</f>
        <v>0</v>
      </c>
      <c r="H23" s="36">
        <f t="shared" si="0"/>
        <v>0</v>
      </c>
      <c r="I23" s="60"/>
    </row>
    <row r="24" spans="2:9" customFormat="1" ht="15" customHeight="1" x14ac:dyDescent="0.2">
      <c r="B24" s="64"/>
      <c r="C24" s="33" t="str">
        <f>IF(F24+G24&gt;0,Input_Transaksi!C25,"")</f>
        <v/>
      </c>
      <c r="D24" s="34" t="str">
        <f>IF(F24+G24&gt;0,Input_Transaksi!D25,"")</f>
        <v/>
      </c>
      <c r="E24" s="35" t="str">
        <f>IF(F24+G24&gt;0,Input_Transaksi!F25&amp;Input_Transaksi!G25 &amp;" "&amp;Input_Transaksi!H25,"")</f>
        <v/>
      </c>
      <c r="F24" s="36">
        <f>IF(Input_Transaksi!AZ25=$D$8,Input_Transaksi!BB25,0)</f>
        <v>0</v>
      </c>
      <c r="G24" s="36">
        <f>IF(Input_Transaksi!BC25=$D$8,Input_Transaksi!BE25,0)</f>
        <v>0</v>
      </c>
      <c r="H24" s="36">
        <f t="shared" si="0"/>
        <v>0</v>
      </c>
      <c r="I24" s="60"/>
    </row>
    <row r="25" spans="2:9" customFormat="1" ht="15" customHeight="1" x14ac:dyDescent="0.2">
      <c r="B25" s="64"/>
      <c r="C25" s="33" t="str">
        <f>IF(F25+G25&gt;0,Input_Transaksi!C26,"")</f>
        <v/>
      </c>
      <c r="D25" s="34" t="str">
        <f>IF(F25+G25&gt;0,Input_Transaksi!D26,"")</f>
        <v/>
      </c>
      <c r="E25" s="35" t="str">
        <f>IF(F25+G25&gt;0,Input_Transaksi!F26&amp;Input_Transaksi!G26 &amp;" "&amp;Input_Transaksi!H26,"")</f>
        <v/>
      </c>
      <c r="F25" s="36">
        <f>IF(Input_Transaksi!AZ26=$D$8,Input_Transaksi!BB26,0)</f>
        <v>0</v>
      </c>
      <c r="G25" s="36">
        <f>IF(Input_Transaksi!BC26=$D$8,Input_Transaksi!BE26,0)</f>
        <v>0</v>
      </c>
      <c r="H25" s="36">
        <f t="shared" si="0"/>
        <v>0</v>
      </c>
      <c r="I25" s="60"/>
    </row>
    <row r="26" spans="2:9" customFormat="1" ht="15" customHeight="1" x14ac:dyDescent="0.2">
      <c r="B26" s="64"/>
      <c r="C26" s="33" t="str">
        <f>IF(F26+G26&gt;0,Input_Transaksi!C27,"")</f>
        <v/>
      </c>
      <c r="D26" s="34" t="str">
        <f>IF(F26+G26&gt;0,Input_Transaksi!D27,"")</f>
        <v/>
      </c>
      <c r="E26" s="35" t="str">
        <f>IF(F26+G26&gt;0,Input_Transaksi!F27&amp;Input_Transaksi!G27 &amp;" "&amp;Input_Transaksi!H27,"")</f>
        <v/>
      </c>
      <c r="F26" s="36">
        <f>IF(Input_Transaksi!AZ27=$D$8,Input_Transaksi!BB27,0)</f>
        <v>0</v>
      </c>
      <c r="G26" s="36">
        <f>IF(Input_Transaksi!BC27=$D$8,Input_Transaksi!BE27,0)</f>
        <v>0</v>
      </c>
      <c r="H26" s="36">
        <f t="shared" si="0"/>
        <v>0</v>
      </c>
      <c r="I26" s="60"/>
    </row>
    <row r="27" spans="2:9" customFormat="1" ht="15" customHeight="1" x14ac:dyDescent="0.2">
      <c r="B27" s="64"/>
      <c r="C27" s="33" t="str">
        <f>IF(F27+G27&gt;0,Input_Transaksi!C28,"")</f>
        <v/>
      </c>
      <c r="D27" s="34" t="str">
        <f>IF(F27+G27&gt;0,Input_Transaksi!D28,"")</f>
        <v/>
      </c>
      <c r="E27" s="35" t="str">
        <f>IF(F27+G27&gt;0,Input_Transaksi!F28&amp;Input_Transaksi!G28 &amp;" "&amp;Input_Transaksi!H28,"")</f>
        <v/>
      </c>
      <c r="F27" s="36">
        <f>IF(Input_Transaksi!AZ28=$D$8,Input_Transaksi!BB28,0)</f>
        <v>0</v>
      </c>
      <c r="G27" s="36">
        <f>IF(Input_Transaksi!BC28=$D$8,Input_Transaksi!BE28,0)</f>
        <v>0</v>
      </c>
      <c r="H27" s="36">
        <f t="shared" si="0"/>
        <v>0</v>
      </c>
      <c r="I27" s="60"/>
    </row>
    <row r="28" spans="2:9" customFormat="1" ht="15" customHeight="1" x14ac:dyDescent="0.2">
      <c r="B28" s="64"/>
      <c r="C28" s="33" t="str">
        <f>IF(F28+G28&gt;0,Input_Transaksi!C29,"")</f>
        <v/>
      </c>
      <c r="D28" s="34" t="str">
        <f>IF(F28+G28&gt;0,Input_Transaksi!D29,"")</f>
        <v/>
      </c>
      <c r="E28" s="35" t="str">
        <f>IF(F28+G28&gt;0,Input_Transaksi!F29&amp;Input_Transaksi!G29 &amp;" "&amp;Input_Transaksi!H29,"")</f>
        <v/>
      </c>
      <c r="F28" s="36">
        <f>IF(Input_Transaksi!AZ29=$D$8,Input_Transaksi!BB29,0)</f>
        <v>0</v>
      </c>
      <c r="G28" s="36">
        <f>IF(Input_Transaksi!BC29=$D$8,Input_Transaksi!BE29,0)</f>
        <v>0</v>
      </c>
      <c r="H28" s="36">
        <f t="shared" si="0"/>
        <v>0</v>
      </c>
      <c r="I28" s="60"/>
    </row>
    <row r="29" spans="2:9" customFormat="1" ht="15" customHeight="1" x14ac:dyDescent="0.2">
      <c r="B29" s="65"/>
      <c r="C29" s="33" t="str">
        <f>IF(F29+G29&gt;0,Input_Transaksi!C30,"")</f>
        <v/>
      </c>
      <c r="D29" s="34" t="str">
        <f>IF(F29+G29&gt;0,Input_Transaksi!D30,"")</f>
        <v/>
      </c>
      <c r="E29" s="35" t="str">
        <f>IF(F29+G29&gt;0,Input_Transaksi!F30&amp;Input_Transaksi!G30 &amp;" "&amp;Input_Transaksi!H30,"")</f>
        <v/>
      </c>
      <c r="F29" s="36">
        <f>IF(Input_Transaksi!AZ30=$D$8,Input_Transaksi!BB30,0)</f>
        <v>0</v>
      </c>
      <c r="G29" s="36">
        <f>IF(Input_Transaksi!BC30=$D$8,Input_Transaksi!BE30,0)</f>
        <v>0</v>
      </c>
      <c r="H29" s="36">
        <f t="shared" si="0"/>
        <v>0</v>
      </c>
      <c r="I29" s="61"/>
    </row>
    <row r="30" spans="2:9" customFormat="1" ht="15" customHeight="1" x14ac:dyDescent="0.2">
      <c r="B30" s="65"/>
      <c r="C30" s="33" t="str">
        <f>IF(F30+G30&gt;0,Input_Transaksi!C31,"")</f>
        <v/>
      </c>
      <c r="D30" s="34" t="str">
        <f>IF(F30+G30&gt;0,Input_Transaksi!D31,"")</f>
        <v/>
      </c>
      <c r="E30" s="35" t="str">
        <f>IF(F30+G30&gt;0,Input_Transaksi!F31&amp;Input_Transaksi!G31 &amp;" "&amp;Input_Transaksi!H31,"")</f>
        <v/>
      </c>
      <c r="F30" s="36">
        <f>IF(Input_Transaksi!AZ31=$D$8,Input_Transaksi!BB31,0)</f>
        <v>0</v>
      </c>
      <c r="G30" s="36">
        <f>IF(Input_Transaksi!BC31=$D$8,Input_Transaksi!BE31,0)</f>
        <v>0</v>
      </c>
      <c r="H30" s="36">
        <f t="shared" si="0"/>
        <v>0</v>
      </c>
      <c r="I30" s="61"/>
    </row>
    <row r="31" spans="2:9" customFormat="1" ht="15" customHeight="1" x14ac:dyDescent="0.2">
      <c r="B31" s="65"/>
      <c r="C31" s="33" t="str">
        <f>IF(F31+G31&gt;0,Input_Transaksi!C32,"")</f>
        <v/>
      </c>
      <c r="D31" s="34" t="str">
        <f>IF(F31+G31&gt;0,Input_Transaksi!D32,"")</f>
        <v/>
      </c>
      <c r="E31" s="35" t="str">
        <f>IF(F31+G31&gt;0,Input_Transaksi!F32&amp;Input_Transaksi!G32 &amp;" "&amp;Input_Transaksi!H32,"")</f>
        <v/>
      </c>
      <c r="F31" s="36">
        <f>IF(Input_Transaksi!AZ32=$D$8,Input_Transaksi!BB32,0)</f>
        <v>0</v>
      </c>
      <c r="G31" s="36">
        <f>IF(Input_Transaksi!BC32=$D$8,Input_Transaksi!BE32,0)</f>
        <v>0</v>
      </c>
      <c r="H31" s="36">
        <f t="shared" si="0"/>
        <v>0</v>
      </c>
      <c r="I31" s="61"/>
    </row>
    <row r="32" spans="2:9" ht="15" customHeight="1" x14ac:dyDescent="0.2">
      <c r="B32" s="63"/>
      <c r="C32" s="33" t="str">
        <f>IF(F32+G32&gt;0,Input_Transaksi!C33,"")</f>
        <v/>
      </c>
      <c r="D32" s="34" t="str">
        <f>IF(F32+G32&gt;0,Input_Transaksi!D33,"")</f>
        <v/>
      </c>
      <c r="E32" s="35" t="str">
        <f>IF(F32+G32&gt;0,Input_Transaksi!F33&amp;Input_Transaksi!G33 &amp;" "&amp;Input_Transaksi!H33,"")</f>
        <v/>
      </c>
      <c r="F32" s="36">
        <f>IF(Input_Transaksi!AZ33=$D$8,Input_Transaksi!BB33,0)</f>
        <v>0</v>
      </c>
      <c r="G32" s="36">
        <f>IF(Input_Transaksi!BC33=$D$8,Input_Transaksi!BE33,0)</f>
        <v>0</v>
      </c>
      <c r="H32" s="36">
        <f t="shared" si="0"/>
        <v>0</v>
      </c>
      <c r="I32" s="62"/>
    </row>
    <row r="33" spans="2:9" customFormat="1" ht="15" customHeight="1" x14ac:dyDescent="0.2">
      <c r="B33" s="65"/>
      <c r="C33" s="33" t="str">
        <f>IF(F33+G33&gt;0,Input_Transaksi!C34,"")</f>
        <v/>
      </c>
      <c r="D33" s="34" t="str">
        <f>IF(F33+G33&gt;0,Input_Transaksi!D34,"")</f>
        <v/>
      </c>
      <c r="E33" s="35" t="str">
        <f>IF(F33+G33&gt;0,Input_Transaksi!F34&amp;Input_Transaksi!G34 &amp;" "&amp;Input_Transaksi!H34,"")</f>
        <v/>
      </c>
      <c r="F33" s="36">
        <f>IF(Input_Transaksi!AZ34=$D$8,Input_Transaksi!BB34,0)</f>
        <v>0</v>
      </c>
      <c r="G33" s="36">
        <f>IF(Input_Transaksi!BC34=$D$8,Input_Transaksi!BE34,0)</f>
        <v>0</v>
      </c>
      <c r="H33" s="36">
        <f t="shared" si="0"/>
        <v>0</v>
      </c>
      <c r="I33" s="61"/>
    </row>
    <row r="34" spans="2:9" ht="15" customHeight="1" x14ac:dyDescent="0.2">
      <c r="B34" s="63"/>
      <c r="C34" s="33" t="str">
        <f>IF(F34+G34&gt;0,Input_Transaksi!C35,"")</f>
        <v/>
      </c>
      <c r="D34" s="34" t="str">
        <f>IF(F34+G34&gt;0,Input_Transaksi!D35,"")</f>
        <v/>
      </c>
      <c r="E34" s="35" t="str">
        <f>IF(F34+G34&gt;0,Input_Transaksi!F35&amp;Input_Transaksi!G35 &amp;" "&amp;Input_Transaksi!H35,"")</f>
        <v/>
      </c>
      <c r="F34" s="36">
        <f>IF(Input_Transaksi!AZ35=$D$8,Input_Transaksi!BB35,0)</f>
        <v>0</v>
      </c>
      <c r="G34" s="36">
        <f>IF(Input_Transaksi!BC35=$D$8,Input_Transaksi!BE35,0)</f>
        <v>0</v>
      </c>
      <c r="H34" s="36">
        <f t="shared" si="0"/>
        <v>0</v>
      </c>
      <c r="I34" s="62"/>
    </row>
    <row r="35" spans="2:9" customFormat="1" ht="15" customHeight="1" x14ac:dyDescent="0.2">
      <c r="B35" s="65"/>
      <c r="C35" s="33" t="str">
        <f>IF(F35+G35&gt;0,Input_Transaksi!C36,"")</f>
        <v/>
      </c>
      <c r="D35" s="34" t="str">
        <f>IF(F35+G35&gt;0,Input_Transaksi!D36,"")</f>
        <v/>
      </c>
      <c r="E35" s="35" t="str">
        <f>IF(F35+G35&gt;0,Input_Transaksi!F36&amp;Input_Transaksi!G36 &amp;" "&amp;Input_Transaksi!H36,"")</f>
        <v/>
      </c>
      <c r="F35" s="36">
        <f>IF(Input_Transaksi!AZ36=$D$8,Input_Transaksi!BB36,0)</f>
        <v>0</v>
      </c>
      <c r="G35" s="36">
        <f>IF(Input_Transaksi!BC36=$D$8,Input_Transaksi!BE36,0)</f>
        <v>0</v>
      </c>
      <c r="H35" s="36">
        <f t="shared" si="0"/>
        <v>0</v>
      </c>
      <c r="I35" s="61"/>
    </row>
    <row r="36" spans="2:9" customFormat="1" ht="15" customHeight="1" x14ac:dyDescent="0.2">
      <c r="B36" s="65"/>
      <c r="C36" s="33" t="str">
        <f>IF(F36+G36&gt;0,Input_Transaksi!C37,"")</f>
        <v/>
      </c>
      <c r="D36" s="34" t="str">
        <f>IF(F36+G36&gt;0,Input_Transaksi!D37,"")</f>
        <v/>
      </c>
      <c r="E36" s="35" t="str">
        <f>IF(F36+G36&gt;0,Input_Transaksi!F37&amp;Input_Transaksi!G37 &amp;" "&amp;Input_Transaksi!H37,"")</f>
        <v/>
      </c>
      <c r="F36" s="36">
        <f>IF(Input_Transaksi!AZ37=$D$8,Input_Transaksi!BB37,0)</f>
        <v>0</v>
      </c>
      <c r="G36" s="36">
        <f>IF(Input_Transaksi!BC37=$D$8,Input_Transaksi!BE37,0)</f>
        <v>0</v>
      </c>
      <c r="H36" s="36">
        <f t="shared" si="0"/>
        <v>0</v>
      </c>
      <c r="I36" s="61"/>
    </row>
    <row r="37" spans="2:9" customFormat="1" ht="15" customHeight="1" x14ac:dyDescent="0.2">
      <c r="B37" s="65"/>
      <c r="C37" s="33" t="str">
        <f>IF(F37+G37&gt;0,Input_Transaksi!C38,"")</f>
        <v/>
      </c>
      <c r="D37" s="34" t="str">
        <f>IF(F37+G37&gt;0,Input_Transaksi!D38,"")</f>
        <v/>
      </c>
      <c r="E37" s="35" t="str">
        <f>IF(F37+G37&gt;0,Input_Transaksi!F38&amp;Input_Transaksi!G38 &amp;" "&amp;Input_Transaksi!H38,"")</f>
        <v/>
      </c>
      <c r="F37" s="36">
        <f>IF(Input_Transaksi!AZ38=$D$8,Input_Transaksi!BB38,0)</f>
        <v>0</v>
      </c>
      <c r="G37" s="36">
        <f>IF(Input_Transaksi!BC38=$D$8,Input_Transaksi!BE38,0)</f>
        <v>0</v>
      </c>
      <c r="H37" s="36">
        <f t="shared" si="0"/>
        <v>0</v>
      </c>
      <c r="I37" s="61"/>
    </row>
    <row r="38" spans="2:9" customFormat="1" ht="15" customHeight="1" x14ac:dyDescent="0.2">
      <c r="B38" s="65"/>
      <c r="C38" s="33" t="str">
        <f>IF(F38+G38&gt;0,Input_Transaksi!C39,"")</f>
        <v/>
      </c>
      <c r="D38" s="34" t="str">
        <f>IF(F38+G38&gt;0,Input_Transaksi!D39,"")</f>
        <v/>
      </c>
      <c r="E38" s="35" t="str">
        <f>IF(F38+G38&gt;0,Input_Transaksi!F39&amp;Input_Transaksi!G39 &amp;" "&amp;Input_Transaksi!H39,"")</f>
        <v/>
      </c>
      <c r="F38" s="36">
        <f>IF(Input_Transaksi!AZ39=$D$8,Input_Transaksi!BB39,0)</f>
        <v>0</v>
      </c>
      <c r="G38" s="36">
        <f>IF(Input_Transaksi!BC39=$D$8,Input_Transaksi!BE39,0)</f>
        <v>0</v>
      </c>
      <c r="H38" s="36">
        <f t="shared" si="0"/>
        <v>0</v>
      </c>
      <c r="I38" s="61"/>
    </row>
    <row r="39" spans="2:9" ht="15" customHeight="1" x14ac:dyDescent="0.2">
      <c r="B39" s="63"/>
      <c r="C39" s="33" t="str">
        <f>IF(F39+G39&gt;0,Input_Transaksi!C40,"")</f>
        <v/>
      </c>
      <c r="D39" s="34" t="str">
        <f>IF(F39+G39&gt;0,Input_Transaksi!D40,"")</f>
        <v/>
      </c>
      <c r="E39" s="35" t="str">
        <f>IF(F39+G39&gt;0,Input_Transaksi!F40&amp;Input_Transaksi!G40 &amp;" "&amp;Input_Transaksi!H40,"")</f>
        <v/>
      </c>
      <c r="F39" s="36">
        <f>IF(Input_Transaksi!AZ40=$D$8,Input_Transaksi!BB40,0)</f>
        <v>0</v>
      </c>
      <c r="G39" s="36">
        <f>IF(Input_Transaksi!BC40=$D$8,Input_Transaksi!BE40,0)</f>
        <v>0</v>
      </c>
      <c r="H39" s="36">
        <f t="shared" si="0"/>
        <v>0</v>
      </c>
      <c r="I39" s="62"/>
    </row>
    <row r="40" spans="2:9" customFormat="1" ht="15" customHeight="1" x14ac:dyDescent="0.2">
      <c r="B40" s="65"/>
      <c r="C40" s="33" t="str">
        <f>IF(F40+G40&gt;0,Input_Transaksi!C41,"")</f>
        <v/>
      </c>
      <c r="D40" s="34" t="str">
        <f>IF(F40+G40&gt;0,Input_Transaksi!D41,"")</f>
        <v/>
      </c>
      <c r="E40" s="35" t="str">
        <f>IF(F40+G40&gt;0,Input_Transaksi!F41&amp;Input_Transaksi!G41 &amp;" "&amp;Input_Transaksi!H41,"")</f>
        <v/>
      </c>
      <c r="F40" s="36">
        <f>IF(Input_Transaksi!AZ41=$D$8,Input_Transaksi!BB41,0)</f>
        <v>0</v>
      </c>
      <c r="G40" s="36">
        <f>IF(Input_Transaksi!BC41=$D$8,Input_Transaksi!BE41,0)</f>
        <v>0</v>
      </c>
      <c r="H40" s="36">
        <f t="shared" si="0"/>
        <v>0</v>
      </c>
      <c r="I40" s="61"/>
    </row>
    <row r="41" spans="2:9" customFormat="1" ht="15" customHeight="1" x14ac:dyDescent="0.2">
      <c r="B41" s="65"/>
      <c r="C41" s="33" t="str">
        <f>IF(F41+G41&gt;0,Input_Transaksi!C43,"")</f>
        <v/>
      </c>
      <c r="D41" s="34" t="str">
        <f>IF(F41+G41&gt;0,Input_Transaksi!D43,"")</f>
        <v/>
      </c>
      <c r="E41" s="35" t="str">
        <f>IF(F41+G41&gt;0,Input_Transaksi!F43&amp;Input_Transaksi!G43 &amp;" "&amp;Input_Transaksi!H43,"")</f>
        <v/>
      </c>
      <c r="F41" s="36">
        <f>IF(Input_Transaksi!AZ43=$D$8,Input_Transaksi!BB43,0)</f>
        <v>0</v>
      </c>
      <c r="G41" s="36">
        <f>IF(Input_Transaksi!BC43=$D$8,Input_Transaksi!BE43,0)</f>
        <v>0</v>
      </c>
      <c r="H41" s="36">
        <f t="shared" si="0"/>
        <v>0</v>
      </c>
      <c r="I41" s="61"/>
    </row>
    <row r="42" spans="2:9" customFormat="1" ht="15" customHeight="1" x14ac:dyDescent="0.2">
      <c r="B42" s="65"/>
      <c r="C42" s="33" t="str">
        <f>IF(F42+G42&gt;0,Input_Transaksi!C44,"")</f>
        <v/>
      </c>
      <c r="D42" s="34" t="str">
        <f>IF(F42+G42&gt;0,Input_Transaksi!D44,"")</f>
        <v/>
      </c>
      <c r="E42" s="35" t="str">
        <f>IF(F42+G42&gt;0,Input_Transaksi!F44&amp;Input_Transaksi!G44 &amp;" "&amp;Input_Transaksi!H44,"")</f>
        <v/>
      </c>
      <c r="F42" s="36">
        <f>IF(Input_Transaksi!AZ44=$D$8,Input_Transaksi!BB44,0)</f>
        <v>0</v>
      </c>
      <c r="G42" s="36">
        <f>IF(Input_Transaksi!BC44=$D$8,Input_Transaksi!BE44,0)</f>
        <v>0</v>
      </c>
      <c r="H42" s="36">
        <f t="shared" si="0"/>
        <v>0</v>
      </c>
      <c r="I42" s="61"/>
    </row>
    <row r="43" spans="2:9" customFormat="1" ht="15" customHeight="1" x14ac:dyDescent="0.2">
      <c r="B43" s="65"/>
      <c r="C43" s="33" t="str">
        <f>IF(F43+G43&gt;0,Input_Transaksi!C45,"")</f>
        <v/>
      </c>
      <c r="D43" s="34" t="str">
        <f>IF(F43+G43&gt;0,Input_Transaksi!D45,"")</f>
        <v/>
      </c>
      <c r="E43" s="35" t="str">
        <f>IF(F43+G43&gt;0,Input_Transaksi!F45&amp;Input_Transaksi!G45 &amp;" "&amp;Input_Transaksi!H45,"")</f>
        <v/>
      </c>
      <c r="F43" s="36">
        <f>IF(Input_Transaksi!AZ45=$D$8,Input_Transaksi!BB45,0)</f>
        <v>0</v>
      </c>
      <c r="G43" s="36">
        <f>IF(Input_Transaksi!BC45=$D$8,Input_Transaksi!BE45,0)</f>
        <v>0</v>
      </c>
      <c r="H43" s="36">
        <f t="shared" si="0"/>
        <v>0</v>
      </c>
      <c r="I43" s="61"/>
    </row>
    <row r="44" spans="2:9" customFormat="1" ht="15" customHeight="1" x14ac:dyDescent="0.2">
      <c r="B44" s="65"/>
      <c r="C44" s="33" t="str">
        <f>IF(F44+G44&gt;0,Input_Transaksi!C46,"")</f>
        <v/>
      </c>
      <c r="D44" s="34" t="str">
        <f>IF(F44+G44&gt;0,Input_Transaksi!D46,"")</f>
        <v/>
      </c>
      <c r="E44" s="35" t="str">
        <f>IF(F44+G44&gt;0,Input_Transaksi!F46&amp;Input_Transaksi!G46 &amp;" "&amp;Input_Transaksi!H46,"")</f>
        <v/>
      </c>
      <c r="F44" s="36">
        <f>IF(Input_Transaksi!AZ46=$D$8,Input_Transaksi!BB46,0)</f>
        <v>0</v>
      </c>
      <c r="G44" s="36">
        <f>IF(Input_Transaksi!BC46=$D$8,Input_Transaksi!BE46,0)</f>
        <v>0</v>
      </c>
      <c r="H44" s="36">
        <f t="shared" si="0"/>
        <v>0</v>
      </c>
      <c r="I44" s="61"/>
    </row>
    <row r="45" spans="2:9" customFormat="1" ht="15" customHeight="1" x14ac:dyDescent="0.2">
      <c r="B45" s="65"/>
      <c r="C45" s="33" t="str">
        <f>IF(F45+G45&gt;0,Input_Transaksi!C48,"")</f>
        <v/>
      </c>
      <c r="D45" s="34" t="str">
        <f>IF(F45+G45&gt;0,Input_Transaksi!D48,"")</f>
        <v/>
      </c>
      <c r="E45" s="35" t="str">
        <f>IF(F45+G45&gt;0,Input_Transaksi!F48&amp;Input_Transaksi!G48 &amp;" "&amp;Input_Transaksi!H48,"")</f>
        <v/>
      </c>
      <c r="F45" s="36">
        <f>IF(Input_Transaksi!AZ48=$D$8,Input_Transaksi!BB48,0)</f>
        <v>0</v>
      </c>
      <c r="G45" s="36">
        <f>IF(Input_Transaksi!BC48=$D$8,Input_Transaksi!BE48,0)</f>
        <v>0</v>
      </c>
      <c r="H45" s="36">
        <f t="shared" si="0"/>
        <v>0</v>
      </c>
      <c r="I45" s="61"/>
    </row>
    <row r="46" spans="2:9" customFormat="1" ht="15" customHeight="1" x14ac:dyDescent="0.2">
      <c r="B46" s="65"/>
      <c r="C46" s="33" t="str">
        <f>IF(F46+G46&gt;0,Input_Transaksi!C49,"")</f>
        <v/>
      </c>
      <c r="D46" s="34" t="str">
        <f>IF(F46+G46&gt;0,Input_Transaksi!D49,"")</f>
        <v/>
      </c>
      <c r="E46" s="35" t="str">
        <f>IF(F46+G46&gt;0,Input_Transaksi!F49&amp;Input_Transaksi!G49 &amp;" "&amp;Input_Transaksi!H49,"")</f>
        <v/>
      </c>
      <c r="F46" s="36">
        <f>IF(Input_Transaksi!AZ49=$D$8,Input_Transaksi!BB49,0)</f>
        <v>0</v>
      </c>
      <c r="G46" s="36">
        <f>IF(Input_Transaksi!BC49=$D$8,Input_Transaksi!BE49,0)</f>
        <v>0</v>
      </c>
      <c r="H46" s="36">
        <f t="shared" si="0"/>
        <v>0</v>
      </c>
      <c r="I46" s="61"/>
    </row>
    <row r="47" spans="2:9" customFormat="1" ht="15" customHeight="1" x14ac:dyDescent="0.2">
      <c r="B47" s="65"/>
      <c r="C47" s="33" t="str">
        <f>IF(F47+G47&gt;0,Input_Transaksi!C50,"")</f>
        <v/>
      </c>
      <c r="D47" s="34" t="str">
        <f>IF(F47+G47&gt;0,Input_Transaksi!D50,"")</f>
        <v/>
      </c>
      <c r="E47" s="35" t="str">
        <f>IF(F47+G47&gt;0,Input_Transaksi!F50&amp;Input_Transaksi!G50 &amp;" "&amp;Input_Transaksi!H50,"")</f>
        <v/>
      </c>
      <c r="F47" s="36">
        <f>IF(Input_Transaksi!AZ50=$D$8,Input_Transaksi!BB50,0)</f>
        <v>0</v>
      </c>
      <c r="G47" s="36">
        <f>IF(Input_Transaksi!BC50=$D$8,Input_Transaksi!BE50,0)</f>
        <v>0</v>
      </c>
      <c r="H47" s="36">
        <f t="shared" si="0"/>
        <v>0</v>
      </c>
      <c r="I47" s="61"/>
    </row>
    <row r="48" spans="2:9" customFormat="1" ht="15" customHeight="1" x14ac:dyDescent="0.2">
      <c r="B48" s="65"/>
      <c r="C48" s="33" t="str">
        <f>IF(F48+G48&gt;0,Input_Transaksi!C51,"")</f>
        <v/>
      </c>
      <c r="D48" s="34" t="str">
        <f>IF(F48+G48&gt;0,Input_Transaksi!D51,"")</f>
        <v/>
      </c>
      <c r="E48" s="35" t="str">
        <f>IF(F48+G48&gt;0,Input_Transaksi!F51&amp;Input_Transaksi!G51 &amp;" "&amp;Input_Transaksi!H51,"")</f>
        <v/>
      </c>
      <c r="F48" s="36">
        <f>IF(Input_Transaksi!AZ51=$D$8,Input_Transaksi!BB51,0)</f>
        <v>0</v>
      </c>
      <c r="G48" s="36">
        <f>IF(Input_Transaksi!BC51=$D$8,Input_Transaksi!BE51,0)</f>
        <v>0</v>
      </c>
      <c r="H48" s="36">
        <f t="shared" si="0"/>
        <v>0</v>
      </c>
      <c r="I48" s="61"/>
    </row>
    <row r="49" spans="2:9" customFormat="1" ht="15" customHeight="1" x14ac:dyDescent="0.2">
      <c r="B49" s="65"/>
      <c r="C49" s="33" t="str">
        <f>IF(F49+G49&gt;0,Input_Transaksi!C52,"")</f>
        <v/>
      </c>
      <c r="D49" s="34" t="str">
        <f>IF(F49+G49&gt;0,Input_Transaksi!D52,"")</f>
        <v/>
      </c>
      <c r="E49" s="35" t="str">
        <f>IF(F49+G49&gt;0,Input_Transaksi!F52&amp;Input_Transaksi!G52 &amp;" "&amp;Input_Transaksi!H52,"")</f>
        <v/>
      </c>
      <c r="F49" s="36">
        <f>IF(Input_Transaksi!AZ52=$D$8,Input_Transaksi!BB52,0)</f>
        <v>0</v>
      </c>
      <c r="G49" s="36">
        <f>IF(Input_Transaksi!BC52=$D$8,Input_Transaksi!BE52,0)</f>
        <v>0</v>
      </c>
      <c r="H49" s="36">
        <f t="shared" si="0"/>
        <v>0</v>
      </c>
      <c r="I49" s="61"/>
    </row>
    <row r="50" spans="2:9" customFormat="1" ht="15" customHeight="1" x14ac:dyDescent="0.2">
      <c r="B50" s="65"/>
      <c r="C50" s="33" t="str">
        <f>IF(F50+G50&gt;0,Input_Transaksi!C53,"")</f>
        <v/>
      </c>
      <c r="D50" s="34" t="str">
        <f>IF(F50+G50&gt;0,Input_Transaksi!D53,"")</f>
        <v/>
      </c>
      <c r="E50" s="35" t="str">
        <f>IF(F50+G50&gt;0,Input_Transaksi!F53&amp;Input_Transaksi!G53 &amp;" "&amp;Input_Transaksi!H53,"")</f>
        <v/>
      </c>
      <c r="F50" s="36">
        <f>IF(Input_Transaksi!AZ53=$D$8,Input_Transaksi!BB53,0)</f>
        <v>0</v>
      </c>
      <c r="G50" s="36">
        <f>IF(Input_Transaksi!BC53=$D$8,Input_Transaksi!BE53,0)</f>
        <v>0</v>
      </c>
      <c r="H50" s="36">
        <f t="shared" si="0"/>
        <v>0</v>
      </c>
      <c r="I50" s="61"/>
    </row>
    <row r="51" spans="2:9" customFormat="1" ht="15" customHeight="1" x14ac:dyDescent="0.2">
      <c r="B51" s="65"/>
      <c r="C51" s="33" t="str">
        <f>IF(F51+G51&gt;0,Input_Transaksi!C54,"")</f>
        <v/>
      </c>
      <c r="D51" s="34" t="str">
        <f>IF(F51+G51&gt;0,Input_Transaksi!D54,"")</f>
        <v/>
      </c>
      <c r="E51" s="35" t="str">
        <f>IF(F51+G51&gt;0,Input_Transaksi!F54&amp;Input_Transaksi!G54 &amp;" "&amp;Input_Transaksi!H54,"")</f>
        <v/>
      </c>
      <c r="F51" s="36">
        <f>IF(Input_Transaksi!AZ54=$D$8,Input_Transaksi!BB54,0)</f>
        <v>0</v>
      </c>
      <c r="G51" s="36">
        <f>IF(Input_Transaksi!BC54=$D$8,Input_Transaksi!BE54,0)</f>
        <v>0</v>
      </c>
      <c r="H51" s="36">
        <f t="shared" si="0"/>
        <v>0</v>
      </c>
      <c r="I51" s="61"/>
    </row>
    <row r="52" spans="2:9" customFormat="1" ht="15" customHeight="1" x14ac:dyDescent="0.2">
      <c r="B52" s="65"/>
      <c r="C52" s="33" t="str">
        <f>IF(F52+G52&gt;0,Input_Transaksi!C55,"")</f>
        <v/>
      </c>
      <c r="D52" s="34" t="str">
        <f>IF(F52+G52&gt;0,Input_Transaksi!D55,"")</f>
        <v/>
      </c>
      <c r="E52" s="35" t="str">
        <f>IF(F52+G52&gt;0,Input_Transaksi!F55&amp;Input_Transaksi!G55 &amp;" "&amp;Input_Transaksi!H55,"")</f>
        <v/>
      </c>
      <c r="F52" s="36">
        <f>IF(Input_Transaksi!AZ55=$D$8,Input_Transaksi!BB55,0)</f>
        <v>0</v>
      </c>
      <c r="G52" s="36">
        <f>IF(Input_Transaksi!BC55=$D$8,Input_Transaksi!BE55,0)</f>
        <v>0</v>
      </c>
      <c r="H52" s="36">
        <f t="shared" si="0"/>
        <v>0</v>
      </c>
      <c r="I52" s="61"/>
    </row>
    <row r="53" spans="2:9" customFormat="1" ht="15" customHeight="1" x14ac:dyDescent="0.2">
      <c r="B53" s="65"/>
      <c r="C53" s="33" t="str">
        <f>IF(F53+G53&gt;0,Input_Transaksi!C56,"")</f>
        <v/>
      </c>
      <c r="D53" s="34" t="str">
        <f>IF(F53+G53&gt;0,Input_Transaksi!D56,"")</f>
        <v/>
      </c>
      <c r="E53" s="35" t="str">
        <f>IF(F53+G53&gt;0,Input_Transaksi!F56&amp;Input_Transaksi!G56 &amp;" "&amp;Input_Transaksi!H56,"")</f>
        <v/>
      </c>
      <c r="F53" s="36">
        <f>IF(Input_Transaksi!AZ56=$D$8,Input_Transaksi!BB56,0)</f>
        <v>0</v>
      </c>
      <c r="G53" s="36">
        <f>IF(Input_Transaksi!BC56=$D$8,Input_Transaksi!BE56,0)</f>
        <v>0</v>
      </c>
      <c r="H53" s="36">
        <f t="shared" si="0"/>
        <v>0</v>
      </c>
      <c r="I53" s="61"/>
    </row>
    <row r="54" spans="2:9" ht="15" customHeight="1" x14ac:dyDescent="0.2">
      <c r="B54" s="63"/>
      <c r="C54" s="33" t="str">
        <f>IF(F54+G54&gt;0,Input_Transaksi!C57,"")</f>
        <v/>
      </c>
      <c r="D54" s="34" t="str">
        <f>IF(F54+G54&gt;0,Input_Transaksi!D57,"")</f>
        <v/>
      </c>
      <c r="E54" s="35" t="str">
        <f>IF(F54+G54&gt;0,Input_Transaksi!F57&amp;Input_Transaksi!G57 &amp;" "&amp;Input_Transaksi!H57,"")</f>
        <v/>
      </c>
      <c r="F54" s="36">
        <f>IF(Input_Transaksi!AZ57=$D$8,Input_Transaksi!BB57,0)</f>
        <v>0</v>
      </c>
      <c r="G54" s="36">
        <f>IF(Input_Transaksi!BC57=$D$8,Input_Transaksi!BE57,0)</f>
        <v>0</v>
      </c>
      <c r="H54" s="36">
        <f t="shared" si="0"/>
        <v>0</v>
      </c>
      <c r="I54" s="62"/>
    </row>
    <row r="55" spans="2:9" customFormat="1" ht="15" customHeight="1" x14ac:dyDescent="0.2">
      <c r="B55" s="65"/>
      <c r="C55" s="33" t="str">
        <f>IF(F55+G55&gt;0,Input_Transaksi!C58,"")</f>
        <v/>
      </c>
      <c r="D55" s="34" t="str">
        <f>IF(F55+G55&gt;0,Input_Transaksi!D58,"")</f>
        <v/>
      </c>
      <c r="E55" s="35" t="str">
        <f>IF(F55+G55&gt;0,Input_Transaksi!F58&amp;Input_Transaksi!G58 &amp;" "&amp;Input_Transaksi!H58,"")</f>
        <v/>
      </c>
      <c r="F55" s="36">
        <f>IF(Input_Transaksi!AZ58=$D$8,Input_Transaksi!BB58,0)</f>
        <v>0</v>
      </c>
      <c r="G55" s="36">
        <f>IF(Input_Transaksi!BC58=$D$8,Input_Transaksi!BE58,0)</f>
        <v>0</v>
      </c>
      <c r="H55" s="36">
        <f t="shared" si="0"/>
        <v>0</v>
      </c>
      <c r="I55" s="61"/>
    </row>
    <row r="56" spans="2:9" customFormat="1" ht="15" customHeight="1" x14ac:dyDescent="0.2">
      <c r="B56" s="65"/>
      <c r="C56" s="33" t="str">
        <f>IF(F56+G56&gt;0,Input_Transaksi!C59,"")</f>
        <v/>
      </c>
      <c r="D56" s="34" t="str">
        <f>IF(F56+G56&gt;0,Input_Transaksi!D59,"")</f>
        <v/>
      </c>
      <c r="E56" s="35" t="str">
        <f>IF(F56+G56&gt;0,Input_Transaksi!F59&amp;Input_Transaksi!G59 &amp;" "&amp;Input_Transaksi!H59,"")</f>
        <v/>
      </c>
      <c r="F56" s="36">
        <f>IF(Input_Transaksi!AZ59=$D$8,Input_Transaksi!BB59,0)</f>
        <v>0</v>
      </c>
      <c r="G56" s="36">
        <f>IF(Input_Transaksi!BC59=$D$8,Input_Transaksi!BE59,0)</f>
        <v>0</v>
      </c>
      <c r="H56" s="36">
        <f t="shared" si="0"/>
        <v>0</v>
      </c>
      <c r="I56" s="61"/>
    </row>
    <row r="57" spans="2:9" customFormat="1" ht="15" customHeight="1" x14ac:dyDescent="0.2">
      <c r="B57" s="65"/>
      <c r="C57" s="33" t="str">
        <f>IF(F57+G57&gt;0,Input_Transaksi!C60,"")</f>
        <v/>
      </c>
      <c r="D57" s="34" t="str">
        <f>IF(F57+G57&gt;0,Input_Transaksi!D60,"")</f>
        <v/>
      </c>
      <c r="E57" s="35" t="str">
        <f>IF(F57+G57&gt;0,Input_Transaksi!F60&amp;Input_Transaksi!G60 &amp;" "&amp;Input_Transaksi!H60,"")</f>
        <v/>
      </c>
      <c r="F57" s="36">
        <f>IF(Input_Transaksi!AZ60=$D$8,Input_Transaksi!BB60,0)</f>
        <v>0</v>
      </c>
      <c r="G57" s="36">
        <f>IF(Input_Transaksi!BC60=$D$8,Input_Transaksi!BE60,0)</f>
        <v>0</v>
      </c>
      <c r="H57" s="36">
        <f t="shared" si="0"/>
        <v>0</v>
      </c>
      <c r="I57" s="61"/>
    </row>
    <row r="58" spans="2:9" customFormat="1" ht="15" customHeight="1" x14ac:dyDescent="0.2">
      <c r="B58" s="65"/>
      <c r="C58" s="33" t="str">
        <f>IF(F58+G58&gt;0,Input_Transaksi!C61,"")</f>
        <v/>
      </c>
      <c r="D58" s="34" t="str">
        <f>IF(F58+G58&gt;0,Input_Transaksi!D61,"")</f>
        <v/>
      </c>
      <c r="E58" s="35" t="str">
        <f>IF(F58+G58&gt;0,Input_Transaksi!F61&amp;Input_Transaksi!G61 &amp;" "&amp;Input_Transaksi!H61,"")</f>
        <v/>
      </c>
      <c r="F58" s="36">
        <f>IF(Input_Transaksi!AZ61=$D$8,Input_Transaksi!BB61,0)</f>
        <v>0</v>
      </c>
      <c r="G58" s="36">
        <f>IF(Input_Transaksi!BC61=$D$8,Input_Transaksi!BE61,0)</f>
        <v>0</v>
      </c>
      <c r="H58" s="36">
        <f t="shared" si="0"/>
        <v>0</v>
      </c>
      <c r="I58" s="61"/>
    </row>
    <row r="59" spans="2:9" customFormat="1" ht="15" customHeight="1" x14ac:dyDescent="0.2">
      <c r="B59" s="65"/>
      <c r="C59" s="33" t="str">
        <f>IF(F59+G59&gt;0,Input_Transaksi!C62,"")</f>
        <v/>
      </c>
      <c r="D59" s="34" t="str">
        <f>IF(F59+G59&gt;0,Input_Transaksi!D62,"")</f>
        <v/>
      </c>
      <c r="E59" s="35" t="str">
        <f>IF(F59+G59&gt;0,Input_Transaksi!F62&amp;Input_Transaksi!G62 &amp;" "&amp;Input_Transaksi!H62,"")</f>
        <v/>
      </c>
      <c r="F59" s="36">
        <f>IF(Input_Transaksi!AZ62=$D$8,Input_Transaksi!BB62,0)</f>
        <v>0</v>
      </c>
      <c r="G59" s="36">
        <f>IF(Input_Transaksi!BC62=$D$8,Input_Transaksi!BE62,0)</f>
        <v>0</v>
      </c>
      <c r="H59" s="36">
        <f t="shared" si="0"/>
        <v>0</v>
      </c>
      <c r="I59" s="61"/>
    </row>
    <row r="60" spans="2:9" customFormat="1" ht="15" customHeight="1" x14ac:dyDescent="0.2">
      <c r="B60" s="65"/>
      <c r="C60" s="33" t="str">
        <f>IF(F60+G60&gt;0,Input_Transaksi!C63,"")</f>
        <v/>
      </c>
      <c r="D60" s="34" t="str">
        <f>IF(F60+G60&gt;0,Input_Transaksi!D63,"")</f>
        <v/>
      </c>
      <c r="E60" s="35" t="str">
        <f>IF(F60+G60&gt;0,Input_Transaksi!F63&amp;Input_Transaksi!G63 &amp;" "&amp;Input_Transaksi!H63,"")</f>
        <v/>
      </c>
      <c r="F60" s="36">
        <f>IF(Input_Transaksi!AZ63=$D$8,Input_Transaksi!BB63,0)</f>
        <v>0</v>
      </c>
      <c r="G60" s="36">
        <f>IF(Input_Transaksi!BC63=$D$8,Input_Transaksi!BE63,0)</f>
        <v>0</v>
      </c>
      <c r="H60" s="36">
        <f t="shared" si="0"/>
        <v>0</v>
      </c>
      <c r="I60" s="61"/>
    </row>
    <row r="61" spans="2:9" customFormat="1" ht="15" customHeight="1" x14ac:dyDescent="0.2">
      <c r="B61" s="65"/>
      <c r="C61" s="33" t="str">
        <f>IF(F61+G61&gt;0,Input_Transaksi!C64,"")</f>
        <v/>
      </c>
      <c r="D61" s="34" t="str">
        <f>IF(F61+G61&gt;0,Input_Transaksi!D64,"")</f>
        <v/>
      </c>
      <c r="E61" s="35" t="str">
        <f>IF(F61+G61&gt;0,Input_Transaksi!F64&amp;Input_Transaksi!G64 &amp;" "&amp;Input_Transaksi!H64,"")</f>
        <v/>
      </c>
      <c r="F61" s="36">
        <f>IF(Input_Transaksi!AZ64=$D$8,Input_Transaksi!BB64,0)</f>
        <v>0</v>
      </c>
      <c r="G61" s="36">
        <f>IF(Input_Transaksi!BC64=$D$8,Input_Transaksi!BE64,0)</f>
        <v>0</v>
      </c>
      <c r="H61" s="36">
        <f t="shared" si="0"/>
        <v>0</v>
      </c>
      <c r="I61" s="61"/>
    </row>
    <row r="62" spans="2:9" customFormat="1" ht="15" customHeight="1" x14ac:dyDescent="0.2">
      <c r="B62" s="65"/>
      <c r="C62" s="33" t="str">
        <f>IF(F62+G62&gt;0,Input_Transaksi!C65,"")</f>
        <v/>
      </c>
      <c r="D62" s="34" t="str">
        <f>IF(F62+G62&gt;0,Input_Transaksi!D65,"")</f>
        <v/>
      </c>
      <c r="E62" s="35" t="str">
        <f>IF(F62+G62&gt;0,Input_Transaksi!F65&amp;Input_Transaksi!G65 &amp;" "&amp;Input_Transaksi!H65,"")</f>
        <v/>
      </c>
      <c r="F62" s="36">
        <f>IF(Input_Transaksi!AZ65=$D$8,Input_Transaksi!BB65,0)</f>
        <v>0</v>
      </c>
      <c r="G62" s="36">
        <f>IF(Input_Transaksi!BC65=$D$8,Input_Transaksi!BE65,0)</f>
        <v>0</v>
      </c>
      <c r="H62" s="36">
        <f t="shared" si="0"/>
        <v>0</v>
      </c>
      <c r="I62" s="61"/>
    </row>
    <row r="63" spans="2:9" customFormat="1" ht="15" customHeight="1" x14ac:dyDescent="0.2">
      <c r="B63" s="65"/>
      <c r="C63" s="33" t="str">
        <f>IF(F63+G63&gt;0,Input_Transaksi!C66,"")</f>
        <v/>
      </c>
      <c r="D63" s="34" t="str">
        <f>IF(F63+G63&gt;0,Input_Transaksi!D66,"")</f>
        <v/>
      </c>
      <c r="E63" s="35" t="str">
        <f>IF(F63+G63&gt;0,Input_Transaksi!F66&amp;Input_Transaksi!G66 &amp;" "&amp;Input_Transaksi!H66,"")</f>
        <v/>
      </c>
      <c r="F63" s="36">
        <f>IF(Input_Transaksi!AZ66=$D$8,Input_Transaksi!BB66,0)</f>
        <v>0</v>
      </c>
      <c r="G63" s="36">
        <f>IF(Input_Transaksi!BC66=$D$8,Input_Transaksi!BE66,0)</f>
        <v>0</v>
      </c>
      <c r="H63" s="36">
        <f t="shared" si="0"/>
        <v>0</v>
      </c>
      <c r="I63" s="61"/>
    </row>
    <row r="64" spans="2:9" customFormat="1" ht="15" customHeight="1" x14ac:dyDescent="0.2">
      <c r="B64" s="65"/>
      <c r="C64" s="33" t="str">
        <f>IF(F64+G64&gt;0,Input_Transaksi!C67,"")</f>
        <v/>
      </c>
      <c r="D64" s="34" t="str">
        <f>IF(F64+G64&gt;0,Input_Transaksi!D67,"")</f>
        <v/>
      </c>
      <c r="E64" s="35" t="str">
        <f>IF(F64+G64&gt;0,Input_Transaksi!F67&amp;Input_Transaksi!G67 &amp;" "&amp;Input_Transaksi!H67,"")</f>
        <v/>
      </c>
      <c r="F64" s="36">
        <f>IF(Input_Transaksi!AZ67=$D$8,Input_Transaksi!BB67,0)</f>
        <v>0</v>
      </c>
      <c r="G64" s="36">
        <f>IF(Input_Transaksi!BC67=$D$8,Input_Transaksi!BE67,0)</f>
        <v>0</v>
      </c>
      <c r="H64" s="36">
        <f t="shared" si="0"/>
        <v>0</v>
      </c>
      <c r="I64" s="61"/>
    </row>
    <row r="65" spans="2:9" customFormat="1" ht="15" customHeight="1" x14ac:dyDescent="0.2">
      <c r="B65" s="65"/>
      <c r="C65" s="33" t="str">
        <f>IF(F65+G65&gt;0,Input_Transaksi!C69,"")</f>
        <v/>
      </c>
      <c r="D65" s="34" t="str">
        <f>IF(F65+G65&gt;0,Input_Transaksi!D69,"")</f>
        <v/>
      </c>
      <c r="E65" s="35" t="str">
        <f>IF(F65+G65&gt;0,Input_Transaksi!F69&amp;Input_Transaksi!G69 &amp;" "&amp;Input_Transaksi!H69,"")</f>
        <v/>
      </c>
      <c r="F65" s="36">
        <f>IF(Input_Transaksi!AZ69=$D$8,Input_Transaksi!BB69,0)</f>
        <v>0</v>
      </c>
      <c r="G65" s="36">
        <f>IF(Input_Transaksi!BC69=$D$8,Input_Transaksi!BE69,0)</f>
        <v>0</v>
      </c>
      <c r="H65" s="36">
        <f t="shared" si="0"/>
        <v>0</v>
      </c>
      <c r="I65" s="61"/>
    </row>
    <row r="66" spans="2:9" customFormat="1" ht="15" customHeight="1" x14ac:dyDescent="0.2">
      <c r="B66" s="65"/>
      <c r="C66" s="33" t="str">
        <f>IF(F66+G66&gt;0,Input_Transaksi!C70,"")</f>
        <v/>
      </c>
      <c r="D66" s="34" t="str">
        <f>IF(F66+G66&gt;0,Input_Transaksi!D70,"")</f>
        <v/>
      </c>
      <c r="E66" s="35" t="str">
        <f>IF(F66+G66&gt;0,Input_Transaksi!F70&amp;Input_Transaksi!G70 &amp;" "&amp;Input_Transaksi!H70,"")</f>
        <v/>
      </c>
      <c r="F66" s="36">
        <f>IF(Input_Transaksi!AZ70=$D$8,Input_Transaksi!BB70,0)</f>
        <v>0</v>
      </c>
      <c r="G66" s="36">
        <f>IF(Input_Transaksi!BC70=$D$8,Input_Transaksi!BE70,0)</f>
        <v>0</v>
      </c>
      <c r="H66" s="36">
        <f t="shared" si="0"/>
        <v>0</v>
      </c>
      <c r="I66" s="61"/>
    </row>
    <row r="67" spans="2:9" customFormat="1" ht="15" customHeight="1" x14ac:dyDescent="0.2">
      <c r="B67" s="65"/>
      <c r="C67" s="33" t="str">
        <f>IF(F67+G67&gt;0,Input_Transaksi!C72,"")</f>
        <v/>
      </c>
      <c r="D67" s="34" t="str">
        <f>IF(F67+G67&gt;0,Input_Transaksi!D72,"")</f>
        <v/>
      </c>
      <c r="E67" s="35" t="str">
        <f>IF(F67+G67&gt;0,Input_Transaksi!F72&amp;Input_Transaksi!G72 &amp;" "&amp;Input_Transaksi!H72,"")</f>
        <v/>
      </c>
      <c r="F67" s="36">
        <f>IF(Input_Transaksi!AZ72=$D$8,Input_Transaksi!BB72,0)</f>
        <v>0</v>
      </c>
      <c r="G67" s="36">
        <f>IF(Input_Transaksi!BC72=$D$8,Input_Transaksi!BE72,0)</f>
        <v>0</v>
      </c>
      <c r="H67" s="36">
        <f t="shared" si="0"/>
        <v>0</v>
      </c>
      <c r="I67" s="61"/>
    </row>
    <row r="68" spans="2:9" customFormat="1" ht="15" customHeight="1" x14ac:dyDescent="0.2">
      <c r="B68" s="65"/>
      <c r="C68" s="33" t="str">
        <f>IF(F68+G68&gt;0,Input_Transaksi!C74,"")</f>
        <v/>
      </c>
      <c r="D68" s="34" t="str">
        <f>IF(F68+G68&gt;0,Input_Transaksi!D74,"")</f>
        <v/>
      </c>
      <c r="E68" s="35" t="str">
        <f>IF(F68+G68&gt;0,Input_Transaksi!F74&amp;Input_Transaksi!G74 &amp;" "&amp;Input_Transaksi!H74,"")</f>
        <v/>
      </c>
      <c r="F68" s="36">
        <f>IF(Input_Transaksi!AZ74=$D$8,Input_Transaksi!BB74,0)</f>
        <v>0</v>
      </c>
      <c r="G68" s="36">
        <f>IF(Input_Transaksi!BC74=$D$8,Input_Transaksi!BE74,0)</f>
        <v>0</v>
      </c>
      <c r="H68" s="36">
        <f t="shared" si="0"/>
        <v>0</v>
      </c>
      <c r="I68" s="61"/>
    </row>
    <row r="69" spans="2:9" customFormat="1" ht="15" customHeight="1" x14ac:dyDescent="0.2">
      <c r="B69" s="65"/>
      <c r="C69" s="33" t="str">
        <f>IF(F69+G69&gt;0,Input_Transaksi!C76,"")</f>
        <v/>
      </c>
      <c r="D69" s="34" t="str">
        <f>IF(F69+G69&gt;0,Input_Transaksi!D76,"")</f>
        <v/>
      </c>
      <c r="E69" s="35" t="str">
        <f>IF(F69+G69&gt;0,Input_Transaksi!F76&amp;Input_Transaksi!G76 &amp;" "&amp;Input_Transaksi!H76,"")</f>
        <v/>
      </c>
      <c r="F69" s="36">
        <f>IF(Input_Transaksi!AZ76=$D$8,Input_Transaksi!BB76,0)</f>
        <v>0</v>
      </c>
      <c r="G69" s="36">
        <f>IF(Input_Transaksi!BC76=$D$8,Input_Transaksi!BE76,0)</f>
        <v>0</v>
      </c>
      <c r="H69" s="36">
        <f t="shared" si="0"/>
        <v>0</v>
      </c>
      <c r="I69" s="61"/>
    </row>
    <row r="70" spans="2:9" customFormat="1" ht="15" customHeight="1" x14ac:dyDescent="0.2">
      <c r="B70" s="65"/>
      <c r="C70" s="33" t="str">
        <f>IF(F70+G70&gt;0,Input_Transaksi!C78,"")</f>
        <v/>
      </c>
      <c r="D70" s="34" t="str">
        <f>IF(F70+G70&gt;0,Input_Transaksi!D78,"")</f>
        <v/>
      </c>
      <c r="E70" s="35" t="str">
        <f>IF(F70+G70&gt;0,Input_Transaksi!F78&amp;Input_Transaksi!G78 &amp;" "&amp;Input_Transaksi!H78,"")</f>
        <v/>
      </c>
      <c r="F70" s="36">
        <f>IF(Input_Transaksi!AZ78=$D$8,Input_Transaksi!BB78,0)</f>
        <v>0</v>
      </c>
      <c r="G70" s="36">
        <f>IF(Input_Transaksi!BC78=$D$8,Input_Transaksi!BE78,0)</f>
        <v>0</v>
      </c>
      <c r="H70" s="36">
        <f t="shared" si="0"/>
        <v>0</v>
      </c>
      <c r="I70" s="61"/>
    </row>
    <row r="71" spans="2:9" customFormat="1" ht="15" customHeight="1" x14ac:dyDescent="0.2">
      <c r="B71" s="65"/>
      <c r="C71" s="33" t="e">
        <f>IF(F71+G71&gt;0,Input_Transaksi!#REF!,"")</f>
        <v>#REF!</v>
      </c>
      <c r="D71" s="34" t="e">
        <f>IF(F71+G71&gt;0,Input_Transaksi!#REF!,"")</f>
        <v>#REF!</v>
      </c>
      <c r="E71" s="35" t="e">
        <f>IF(F71+G71&gt;0,Input_Transaksi!#REF!&amp;Input_Transaksi!#REF! &amp;" "&amp;Input_Transaksi!#REF!,"")</f>
        <v>#REF!</v>
      </c>
      <c r="F71" s="36" t="e">
        <f>IF(Input_Transaksi!#REF!=$D$8,Input_Transaksi!#REF!,0)</f>
        <v>#REF!</v>
      </c>
      <c r="G71" s="36" t="e">
        <f>IF(Input_Transaksi!#REF!=$D$8,Input_Transaksi!#REF!,0)</f>
        <v>#REF!</v>
      </c>
      <c r="H71" s="36" t="e">
        <f t="shared" si="0"/>
        <v>#REF!</v>
      </c>
      <c r="I71" s="61"/>
    </row>
    <row r="72" spans="2:9" customFormat="1" ht="15" customHeight="1" x14ac:dyDescent="0.2">
      <c r="B72" s="65"/>
      <c r="C72" s="33" t="e">
        <f>IF(F72+G72&gt;0,Input_Transaksi!#REF!,"")</f>
        <v>#REF!</v>
      </c>
      <c r="D72" s="34" t="e">
        <f>IF(F72+G72&gt;0,Input_Transaksi!#REF!,"")</f>
        <v>#REF!</v>
      </c>
      <c r="E72" s="35" t="e">
        <f>IF(F72+G72&gt;0,Input_Transaksi!#REF!&amp;Input_Transaksi!#REF! &amp;" "&amp;Input_Transaksi!#REF!,"")</f>
        <v>#REF!</v>
      </c>
      <c r="F72" s="36" t="e">
        <f>IF(Input_Transaksi!#REF!=$D$8,Input_Transaksi!#REF!,0)</f>
        <v>#REF!</v>
      </c>
      <c r="G72" s="36" t="e">
        <f>IF(Input_Transaksi!#REF!=$D$8,Input_Transaksi!#REF!,0)</f>
        <v>#REF!</v>
      </c>
      <c r="H72" s="36" t="e">
        <f t="shared" si="0"/>
        <v>#REF!</v>
      </c>
      <c r="I72" s="61"/>
    </row>
    <row r="73" spans="2:9" customFormat="1" ht="15" customHeight="1" x14ac:dyDescent="0.2">
      <c r="B73" s="65"/>
      <c r="C73" s="33" t="e">
        <f>IF(F73+G73&gt;0,Input_Transaksi!#REF!,"")</f>
        <v>#REF!</v>
      </c>
      <c r="D73" s="34" t="e">
        <f>IF(F73+G73&gt;0,Input_Transaksi!#REF!,"")</f>
        <v>#REF!</v>
      </c>
      <c r="E73" s="35" t="e">
        <f>IF(F73+G73&gt;0,Input_Transaksi!#REF!&amp;Input_Transaksi!#REF! &amp;" "&amp;Input_Transaksi!#REF!,"")</f>
        <v>#REF!</v>
      </c>
      <c r="F73" s="36" t="e">
        <f>IF(Input_Transaksi!#REF!=$D$8,Input_Transaksi!#REF!,0)</f>
        <v>#REF!</v>
      </c>
      <c r="G73" s="36" t="e">
        <f>IF(Input_Transaksi!#REF!=$D$8,Input_Transaksi!#REF!,0)</f>
        <v>#REF!</v>
      </c>
      <c r="H73" s="36" t="e">
        <f t="shared" si="0"/>
        <v>#REF!</v>
      </c>
      <c r="I73" s="61"/>
    </row>
    <row r="74" spans="2:9" customFormat="1" ht="15" customHeight="1" x14ac:dyDescent="0.2">
      <c r="B74" s="65"/>
      <c r="C74" s="33" t="e">
        <f>IF(F74+G74&gt;0,Input_Transaksi!#REF!,"")</f>
        <v>#REF!</v>
      </c>
      <c r="D74" s="34" t="e">
        <f>IF(F74+G74&gt;0,Input_Transaksi!#REF!,"")</f>
        <v>#REF!</v>
      </c>
      <c r="E74" s="35" t="e">
        <f>IF(F74+G74&gt;0,Input_Transaksi!#REF!&amp;Input_Transaksi!#REF! &amp;" "&amp;Input_Transaksi!#REF!,"")</f>
        <v>#REF!</v>
      </c>
      <c r="F74" s="36" t="e">
        <f>IF(Input_Transaksi!#REF!=$D$8,Input_Transaksi!#REF!,0)</f>
        <v>#REF!</v>
      </c>
      <c r="G74" s="36" t="e">
        <f>IF(Input_Transaksi!#REF!=$D$8,Input_Transaksi!#REF!,0)</f>
        <v>#REF!</v>
      </c>
      <c r="H74" s="36" t="e">
        <f t="shared" si="0"/>
        <v>#REF!</v>
      </c>
      <c r="I74" s="61"/>
    </row>
    <row r="75" spans="2:9" customFormat="1" ht="15" customHeight="1" x14ac:dyDescent="0.2">
      <c r="B75" s="65"/>
      <c r="C75" s="33" t="e">
        <f>IF(F75+G75&gt;0,Input_Transaksi!#REF!,"")</f>
        <v>#REF!</v>
      </c>
      <c r="D75" s="34" t="e">
        <f>IF(F75+G75&gt;0,Input_Transaksi!#REF!,"")</f>
        <v>#REF!</v>
      </c>
      <c r="E75" s="35" t="e">
        <f>IF(F75+G75&gt;0,Input_Transaksi!#REF!&amp;Input_Transaksi!#REF! &amp;" "&amp;Input_Transaksi!#REF!,"")</f>
        <v>#REF!</v>
      </c>
      <c r="F75" s="36" t="e">
        <f>IF(Input_Transaksi!#REF!=$D$8,Input_Transaksi!#REF!,0)</f>
        <v>#REF!</v>
      </c>
      <c r="G75" s="36" t="e">
        <f>IF(Input_Transaksi!#REF!=$D$8,Input_Transaksi!#REF!,0)</f>
        <v>#REF!</v>
      </c>
      <c r="H75" s="36" t="e">
        <f t="shared" si="0"/>
        <v>#REF!</v>
      </c>
      <c r="I75" s="61"/>
    </row>
    <row r="76" spans="2:9" customFormat="1" ht="15" customHeight="1" x14ac:dyDescent="0.2">
      <c r="B76" s="65"/>
      <c r="C76" s="33" t="e">
        <f>IF(F76+G76&gt;0,Input_Transaksi!#REF!,"")</f>
        <v>#REF!</v>
      </c>
      <c r="D76" s="34" t="e">
        <f>IF(F76+G76&gt;0,Input_Transaksi!#REF!,"")</f>
        <v>#REF!</v>
      </c>
      <c r="E76" s="35" t="e">
        <f>IF(F76+G76&gt;0,Input_Transaksi!#REF!&amp;Input_Transaksi!#REF! &amp;" "&amp;Input_Transaksi!#REF!,"")</f>
        <v>#REF!</v>
      </c>
      <c r="F76" s="36" t="e">
        <f>IF(Input_Transaksi!#REF!=$D$8,Input_Transaksi!#REF!,0)</f>
        <v>#REF!</v>
      </c>
      <c r="G76" s="36" t="e">
        <f>IF(Input_Transaksi!#REF!=$D$8,Input_Transaksi!#REF!,0)</f>
        <v>#REF!</v>
      </c>
      <c r="H76" s="36" t="e">
        <f t="shared" si="0"/>
        <v>#REF!</v>
      </c>
      <c r="I76" s="61"/>
    </row>
    <row r="77" spans="2:9" customFormat="1" ht="15" customHeight="1" x14ac:dyDescent="0.2">
      <c r="B77" s="65"/>
      <c r="C77" s="33" t="e">
        <f>IF(F77+G77&gt;0,Input_Transaksi!#REF!,"")</f>
        <v>#REF!</v>
      </c>
      <c r="D77" s="34" t="e">
        <f>IF(F77+G77&gt;0,Input_Transaksi!#REF!,"")</f>
        <v>#REF!</v>
      </c>
      <c r="E77" s="35" t="e">
        <f>IF(F77+G77&gt;0,Input_Transaksi!#REF!&amp;Input_Transaksi!#REF! &amp;" "&amp;Input_Transaksi!#REF!,"")</f>
        <v>#REF!</v>
      </c>
      <c r="F77" s="36" t="e">
        <f>IF(Input_Transaksi!#REF!=$D$8,Input_Transaksi!#REF!,0)</f>
        <v>#REF!</v>
      </c>
      <c r="G77" s="36" t="e">
        <f>IF(Input_Transaksi!#REF!=$D$8,Input_Transaksi!#REF!,0)</f>
        <v>#REF!</v>
      </c>
      <c r="H77" s="36" t="e">
        <f t="shared" si="0"/>
        <v>#REF!</v>
      </c>
      <c r="I77" s="61"/>
    </row>
    <row r="78" spans="2:9" customFormat="1" ht="15" customHeight="1" x14ac:dyDescent="0.2">
      <c r="B78" s="65"/>
      <c r="C78" s="33" t="e">
        <f>IF(F78+G78&gt;0,Input_Transaksi!#REF!,"")</f>
        <v>#REF!</v>
      </c>
      <c r="D78" s="34" t="e">
        <f>IF(F78+G78&gt;0,Input_Transaksi!#REF!,"")</f>
        <v>#REF!</v>
      </c>
      <c r="E78" s="35" t="e">
        <f>IF(F78+G78&gt;0,Input_Transaksi!#REF!&amp;Input_Transaksi!#REF! &amp;" "&amp;Input_Transaksi!#REF!,"")</f>
        <v>#REF!</v>
      </c>
      <c r="F78" s="36" t="e">
        <f>IF(Input_Transaksi!#REF!=$D$8,Input_Transaksi!#REF!,0)</f>
        <v>#REF!</v>
      </c>
      <c r="G78" s="36" t="e">
        <f>IF(Input_Transaksi!#REF!=$D$8,Input_Transaksi!#REF!,0)</f>
        <v>#REF!</v>
      </c>
      <c r="H78" s="36" t="e">
        <f t="shared" si="0"/>
        <v>#REF!</v>
      </c>
      <c r="I78" s="61"/>
    </row>
    <row r="79" spans="2:9" customFormat="1" ht="15" customHeight="1" x14ac:dyDescent="0.2">
      <c r="B79" s="65"/>
      <c r="C79" s="33" t="e">
        <f>IF(F79+G79&gt;0,Input_Transaksi!#REF!,"")</f>
        <v>#REF!</v>
      </c>
      <c r="D79" s="34" t="e">
        <f>IF(F79+G79&gt;0,Input_Transaksi!#REF!,"")</f>
        <v>#REF!</v>
      </c>
      <c r="E79" s="35" t="e">
        <f>IF(F79+G79&gt;0,Input_Transaksi!#REF!&amp;Input_Transaksi!#REF! &amp;" "&amp;Input_Transaksi!#REF!,"")</f>
        <v>#REF!</v>
      </c>
      <c r="F79" s="36" t="e">
        <f>IF(Input_Transaksi!#REF!=$D$8,Input_Transaksi!#REF!,0)</f>
        <v>#REF!</v>
      </c>
      <c r="G79" s="36" t="e">
        <f>IF(Input_Transaksi!#REF!=$D$8,Input_Transaksi!#REF!,0)</f>
        <v>#REF!</v>
      </c>
      <c r="H79" s="36" t="e">
        <f t="shared" ref="H79:H113" si="1">H78+F79-G79</f>
        <v>#REF!</v>
      </c>
      <c r="I79" s="61"/>
    </row>
    <row r="80" spans="2:9" customFormat="1" ht="15" customHeight="1" x14ac:dyDescent="0.2">
      <c r="B80" s="65"/>
      <c r="C80" s="33" t="e">
        <f>IF(F80+G80&gt;0,Input_Transaksi!#REF!,"")</f>
        <v>#REF!</v>
      </c>
      <c r="D80" s="34" t="e">
        <f>IF(F80+G80&gt;0,Input_Transaksi!#REF!,"")</f>
        <v>#REF!</v>
      </c>
      <c r="E80" s="35" t="e">
        <f>IF(F80+G80&gt;0,Input_Transaksi!#REF!&amp;Input_Transaksi!#REF! &amp;" "&amp;Input_Transaksi!#REF!,"")</f>
        <v>#REF!</v>
      </c>
      <c r="F80" s="36" t="e">
        <f>IF(Input_Transaksi!#REF!=$D$8,Input_Transaksi!#REF!,0)</f>
        <v>#REF!</v>
      </c>
      <c r="G80" s="36" t="e">
        <f>IF(Input_Transaksi!#REF!=$D$8,Input_Transaksi!#REF!,0)</f>
        <v>#REF!</v>
      </c>
      <c r="H80" s="36" t="e">
        <f t="shared" si="1"/>
        <v>#REF!</v>
      </c>
      <c r="I80" s="61"/>
    </row>
    <row r="81" spans="2:9" customFormat="1" ht="15" customHeight="1" x14ac:dyDescent="0.2">
      <c r="B81" s="65"/>
      <c r="C81" s="33" t="e">
        <f>IF(F81+G81&gt;0,Input_Transaksi!#REF!,"")</f>
        <v>#REF!</v>
      </c>
      <c r="D81" s="34" t="e">
        <f>IF(F81+G81&gt;0,Input_Transaksi!#REF!,"")</f>
        <v>#REF!</v>
      </c>
      <c r="E81" s="35" t="e">
        <f>IF(F81+G81&gt;0,Input_Transaksi!#REF!&amp;Input_Transaksi!#REF! &amp;" "&amp;Input_Transaksi!#REF!,"")</f>
        <v>#REF!</v>
      </c>
      <c r="F81" s="36" t="e">
        <f>IF(Input_Transaksi!#REF!=$D$8,Input_Transaksi!#REF!,0)</f>
        <v>#REF!</v>
      </c>
      <c r="G81" s="36" t="e">
        <f>IF(Input_Transaksi!#REF!=$D$8,Input_Transaksi!#REF!,0)</f>
        <v>#REF!</v>
      </c>
      <c r="H81" s="36" t="e">
        <f t="shared" si="1"/>
        <v>#REF!</v>
      </c>
      <c r="I81" s="61"/>
    </row>
    <row r="82" spans="2:9" customFormat="1" ht="15" customHeight="1" x14ac:dyDescent="0.2">
      <c r="B82" s="65"/>
      <c r="C82" s="33" t="e">
        <f>IF(F82+G82&gt;0,Input_Transaksi!#REF!,"")</f>
        <v>#REF!</v>
      </c>
      <c r="D82" s="34" t="e">
        <f>IF(F82+G82&gt;0,Input_Transaksi!#REF!,"")</f>
        <v>#REF!</v>
      </c>
      <c r="E82" s="35" t="e">
        <f>IF(F82+G82&gt;0,Input_Transaksi!#REF!&amp;Input_Transaksi!#REF! &amp;" "&amp;Input_Transaksi!#REF!,"")</f>
        <v>#REF!</v>
      </c>
      <c r="F82" s="36" t="e">
        <f>IF(Input_Transaksi!#REF!=$D$8,Input_Transaksi!#REF!,0)</f>
        <v>#REF!</v>
      </c>
      <c r="G82" s="36" t="e">
        <f>IF(Input_Transaksi!#REF!=$D$8,Input_Transaksi!#REF!,0)</f>
        <v>#REF!</v>
      </c>
      <c r="H82" s="36" t="e">
        <f t="shared" si="1"/>
        <v>#REF!</v>
      </c>
      <c r="I82" s="61"/>
    </row>
    <row r="83" spans="2:9" customFormat="1" ht="15" customHeight="1" x14ac:dyDescent="0.2">
      <c r="B83" s="65"/>
      <c r="C83" s="33" t="e">
        <f>IF(F83+G83&gt;0,Input_Transaksi!#REF!,"")</f>
        <v>#REF!</v>
      </c>
      <c r="D83" s="34" t="e">
        <f>IF(F83+G83&gt;0,Input_Transaksi!#REF!,"")</f>
        <v>#REF!</v>
      </c>
      <c r="E83" s="35" t="e">
        <f>IF(F83+G83&gt;0,Input_Transaksi!#REF!&amp;Input_Transaksi!#REF! &amp;" "&amp;Input_Transaksi!#REF!,"")</f>
        <v>#REF!</v>
      </c>
      <c r="F83" s="36" t="e">
        <f>IF(Input_Transaksi!#REF!=$D$8,Input_Transaksi!#REF!,0)</f>
        <v>#REF!</v>
      </c>
      <c r="G83" s="36" t="e">
        <f>IF(Input_Transaksi!#REF!=$D$8,Input_Transaksi!#REF!,0)</f>
        <v>#REF!</v>
      </c>
      <c r="H83" s="36" t="e">
        <f t="shared" si="1"/>
        <v>#REF!</v>
      </c>
      <c r="I83" s="61"/>
    </row>
    <row r="84" spans="2:9" customFormat="1" ht="15" customHeight="1" x14ac:dyDescent="0.2">
      <c r="B84" s="65"/>
      <c r="C84" s="33" t="e">
        <f>IF(F84+G84&gt;0,Input_Transaksi!#REF!,"")</f>
        <v>#REF!</v>
      </c>
      <c r="D84" s="34" t="e">
        <f>IF(F84+G84&gt;0,Input_Transaksi!#REF!,"")</f>
        <v>#REF!</v>
      </c>
      <c r="E84" s="35" t="e">
        <f>IF(F84+G84&gt;0,Input_Transaksi!#REF!&amp;Input_Transaksi!#REF! &amp;" "&amp;Input_Transaksi!#REF!,"")</f>
        <v>#REF!</v>
      </c>
      <c r="F84" s="36" t="e">
        <f>IF(Input_Transaksi!#REF!=$D$8,Input_Transaksi!#REF!,0)</f>
        <v>#REF!</v>
      </c>
      <c r="G84" s="36" t="e">
        <f>IF(Input_Transaksi!#REF!=$D$8,Input_Transaksi!#REF!,0)</f>
        <v>#REF!</v>
      </c>
      <c r="H84" s="36" t="e">
        <f t="shared" si="1"/>
        <v>#REF!</v>
      </c>
      <c r="I84" s="61"/>
    </row>
    <row r="85" spans="2:9" customFormat="1" ht="15" customHeight="1" x14ac:dyDescent="0.2">
      <c r="B85" s="65"/>
      <c r="C85" s="33" t="e">
        <f>IF(F85+G85&gt;0,Input_Transaksi!#REF!,"")</f>
        <v>#REF!</v>
      </c>
      <c r="D85" s="34" t="e">
        <f>IF(F85+G85&gt;0,Input_Transaksi!#REF!,"")</f>
        <v>#REF!</v>
      </c>
      <c r="E85" s="35" t="e">
        <f>IF(F85+G85&gt;0,Input_Transaksi!#REF!&amp;Input_Transaksi!#REF! &amp;" "&amp;Input_Transaksi!#REF!,"")</f>
        <v>#REF!</v>
      </c>
      <c r="F85" s="36" t="e">
        <f>IF(Input_Transaksi!#REF!=$D$8,Input_Transaksi!#REF!,0)</f>
        <v>#REF!</v>
      </c>
      <c r="G85" s="36" t="e">
        <f>IF(Input_Transaksi!#REF!=$D$8,Input_Transaksi!#REF!,0)</f>
        <v>#REF!</v>
      </c>
      <c r="H85" s="36" t="e">
        <f t="shared" si="1"/>
        <v>#REF!</v>
      </c>
      <c r="I85" s="61"/>
    </row>
    <row r="86" spans="2:9" ht="15" customHeight="1" x14ac:dyDescent="0.2">
      <c r="B86" s="63"/>
      <c r="C86" s="33" t="e">
        <f>IF(F86+G86&gt;0,Input_Transaksi!#REF!,"")</f>
        <v>#REF!</v>
      </c>
      <c r="D86" s="34" t="e">
        <f>IF(F86+G86&gt;0,Input_Transaksi!#REF!,"")</f>
        <v>#REF!</v>
      </c>
      <c r="E86" s="35" t="e">
        <f>IF(F86+G86&gt;0,Input_Transaksi!#REF!&amp;Input_Transaksi!#REF! &amp;" "&amp;Input_Transaksi!#REF!,"")</f>
        <v>#REF!</v>
      </c>
      <c r="F86" s="36" t="e">
        <f>IF(Input_Transaksi!#REF!=$D$8,Input_Transaksi!#REF!,0)</f>
        <v>#REF!</v>
      </c>
      <c r="G86" s="36" t="e">
        <f>IF(Input_Transaksi!#REF!=$D$8,Input_Transaksi!#REF!,0)</f>
        <v>#REF!</v>
      </c>
      <c r="H86" s="36" t="e">
        <f t="shared" si="1"/>
        <v>#REF!</v>
      </c>
      <c r="I86" s="62"/>
    </row>
    <row r="87" spans="2:9" customFormat="1" ht="15" customHeight="1" x14ac:dyDescent="0.2">
      <c r="B87" s="65"/>
      <c r="C87" s="33" t="e">
        <f>IF(F87+G87&gt;0,Input_Transaksi!#REF!,"")</f>
        <v>#REF!</v>
      </c>
      <c r="D87" s="34" t="e">
        <f>IF(F87+G87&gt;0,Input_Transaksi!#REF!,"")</f>
        <v>#REF!</v>
      </c>
      <c r="E87" s="35" t="e">
        <f>IF(F87+G87&gt;0,Input_Transaksi!#REF!&amp;Input_Transaksi!#REF! &amp;" "&amp;Input_Transaksi!#REF!,"")</f>
        <v>#REF!</v>
      </c>
      <c r="F87" s="36" t="e">
        <f>IF(Input_Transaksi!#REF!=$D$8,Input_Transaksi!#REF!,0)</f>
        <v>#REF!</v>
      </c>
      <c r="G87" s="36" t="e">
        <f>IF(Input_Transaksi!#REF!=$D$8,Input_Transaksi!#REF!,0)</f>
        <v>#REF!</v>
      </c>
      <c r="H87" s="36" t="e">
        <f t="shared" si="1"/>
        <v>#REF!</v>
      </c>
      <c r="I87" s="61"/>
    </row>
    <row r="88" spans="2:9" ht="15" customHeight="1" x14ac:dyDescent="0.2">
      <c r="B88" s="63"/>
      <c r="C88" s="33" t="e">
        <f>IF(F88+G88&gt;0,Input_Transaksi!#REF!,"")</f>
        <v>#REF!</v>
      </c>
      <c r="D88" s="34" t="e">
        <f>IF(F88+G88&gt;0,Input_Transaksi!#REF!,"")</f>
        <v>#REF!</v>
      </c>
      <c r="E88" s="35" t="e">
        <f>IF(F88+G88&gt;0,Input_Transaksi!#REF!&amp;Input_Transaksi!#REF! &amp;" "&amp;Input_Transaksi!#REF!,"")</f>
        <v>#REF!</v>
      </c>
      <c r="F88" s="36" t="e">
        <f>IF(Input_Transaksi!#REF!=$D$8,Input_Transaksi!#REF!,0)</f>
        <v>#REF!</v>
      </c>
      <c r="G88" s="36" t="e">
        <f>IF(Input_Transaksi!#REF!=$D$8,Input_Transaksi!#REF!,0)</f>
        <v>#REF!</v>
      </c>
      <c r="H88" s="36" t="e">
        <f t="shared" si="1"/>
        <v>#REF!</v>
      </c>
      <c r="I88" s="62"/>
    </row>
    <row r="89" spans="2:9" customFormat="1" ht="15" customHeight="1" x14ac:dyDescent="0.2">
      <c r="B89" s="65"/>
      <c r="C89" s="33" t="e">
        <f>IF(F89+G89&gt;0,Input_Transaksi!#REF!,"")</f>
        <v>#REF!</v>
      </c>
      <c r="D89" s="34" t="e">
        <f>IF(F89+G89&gt;0,Input_Transaksi!#REF!,"")</f>
        <v>#REF!</v>
      </c>
      <c r="E89" s="35" t="e">
        <f>IF(F89+G89&gt;0,Input_Transaksi!#REF!&amp;Input_Transaksi!#REF! &amp;" "&amp;Input_Transaksi!#REF!,"")</f>
        <v>#REF!</v>
      </c>
      <c r="F89" s="36" t="e">
        <f>IF(Input_Transaksi!#REF!=$D$8,Input_Transaksi!#REF!,0)</f>
        <v>#REF!</v>
      </c>
      <c r="G89" s="36" t="e">
        <f>IF(Input_Transaksi!#REF!=$D$8,Input_Transaksi!#REF!,0)</f>
        <v>#REF!</v>
      </c>
      <c r="H89" s="36" t="e">
        <f t="shared" si="1"/>
        <v>#REF!</v>
      </c>
      <c r="I89" s="61"/>
    </row>
    <row r="90" spans="2:9" customFormat="1" ht="15" customHeight="1" x14ac:dyDescent="0.2">
      <c r="B90" s="65"/>
      <c r="C90" s="33" t="e">
        <f>IF(F90+G90&gt;0,Input_Transaksi!#REF!,"")</f>
        <v>#REF!</v>
      </c>
      <c r="D90" s="34" t="e">
        <f>IF(F90+G90&gt;0,Input_Transaksi!#REF!,"")</f>
        <v>#REF!</v>
      </c>
      <c r="E90" s="35" t="e">
        <f>IF(F90+G90&gt;0,Input_Transaksi!#REF!&amp;Input_Transaksi!#REF! &amp;" "&amp;Input_Transaksi!#REF!,"")</f>
        <v>#REF!</v>
      </c>
      <c r="F90" s="36" t="e">
        <f>IF(Input_Transaksi!#REF!=$D$8,Input_Transaksi!#REF!,0)</f>
        <v>#REF!</v>
      </c>
      <c r="G90" s="36" t="e">
        <f>IF(Input_Transaksi!#REF!=$D$8,Input_Transaksi!#REF!,0)</f>
        <v>#REF!</v>
      </c>
      <c r="H90" s="36" t="e">
        <f t="shared" si="1"/>
        <v>#REF!</v>
      </c>
      <c r="I90" s="61"/>
    </row>
    <row r="91" spans="2:9" customFormat="1" ht="15" customHeight="1" x14ac:dyDescent="0.2">
      <c r="B91" s="65"/>
      <c r="C91" s="33" t="e">
        <f>IF(F91+G91&gt;0,Input_Transaksi!#REF!,"")</f>
        <v>#REF!</v>
      </c>
      <c r="D91" s="34" t="e">
        <f>IF(F91+G91&gt;0,Input_Transaksi!#REF!,"")</f>
        <v>#REF!</v>
      </c>
      <c r="E91" s="35" t="e">
        <f>IF(F91+G91&gt;0,Input_Transaksi!#REF!&amp;Input_Transaksi!#REF! &amp;" "&amp;Input_Transaksi!#REF!,"")</f>
        <v>#REF!</v>
      </c>
      <c r="F91" s="36" t="e">
        <f>IF(Input_Transaksi!#REF!=$D$8,Input_Transaksi!#REF!,0)</f>
        <v>#REF!</v>
      </c>
      <c r="G91" s="36" t="e">
        <f>IF(Input_Transaksi!#REF!=$D$8,Input_Transaksi!#REF!,0)</f>
        <v>#REF!</v>
      </c>
      <c r="H91" s="36" t="e">
        <f t="shared" si="1"/>
        <v>#REF!</v>
      </c>
      <c r="I91" s="61"/>
    </row>
    <row r="92" spans="2:9" customFormat="1" ht="15" customHeight="1" x14ac:dyDescent="0.2">
      <c r="B92" s="65"/>
      <c r="C92" s="33" t="e">
        <f>IF(F92+G92&gt;0,Input_Transaksi!#REF!,"")</f>
        <v>#REF!</v>
      </c>
      <c r="D92" s="34" t="e">
        <f>IF(F92+G92&gt;0,Input_Transaksi!#REF!,"")</f>
        <v>#REF!</v>
      </c>
      <c r="E92" s="35" t="e">
        <f>IF(F92+G92&gt;0,Input_Transaksi!#REF!&amp;Input_Transaksi!#REF! &amp;" "&amp;Input_Transaksi!#REF!,"")</f>
        <v>#REF!</v>
      </c>
      <c r="F92" s="36" t="e">
        <f>IF(Input_Transaksi!#REF!=$D$8,Input_Transaksi!#REF!,0)</f>
        <v>#REF!</v>
      </c>
      <c r="G92" s="36" t="e">
        <f>IF(Input_Transaksi!#REF!=$D$8,Input_Transaksi!#REF!,0)</f>
        <v>#REF!</v>
      </c>
      <c r="H92" s="36" t="e">
        <f t="shared" si="1"/>
        <v>#REF!</v>
      </c>
      <c r="I92" s="61"/>
    </row>
    <row r="93" spans="2:9" customFormat="1" ht="15" customHeight="1" x14ac:dyDescent="0.2">
      <c r="B93" s="65"/>
      <c r="C93" s="33" t="e">
        <f>IF(F93+G93&gt;0,Input_Transaksi!#REF!,"")</f>
        <v>#REF!</v>
      </c>
      <c r="D93" s="34" t="e">
        <f>IF(F93+G93&gt;0,Input_Transaksi!#REF!,"")</f>
        <v>#REF!</v>
      </c>
      <c r="E93" s="35" t="e">
        <f>IF(F93+G93&gt;0,Input_Transaksi!#REF!&amp;Input_Transaksi!#REF! &amp;" "&amp;Input_Transaksi!#REF!,"")</f>
        <v>#REF!</v>
      </c>
      <c r="F93" s="36" t="e">
        <f>IF(Input_Transaksi!#REF!=$D$8,Input_Transaksi!#REF!,0)</f>
        <v>#REF!</v>
      </c>
      <c r="G93" s="36" t="e">
        <f>IF(Input_Transaksi!#REF!=$D$8,Input_Transaksi!#REF!,0)</f>
        <v>#REF!</v>
      </c>
      <c r="H93" s="36" t="e">
        <f t="shared" si="1"/>
        <v>#REF!</v>
      </c>
      <c r="I93" s="61"/>
    </row>
    <row r="94" spans="2:9" customFormat="1" ht="15" customHeight="1" x14ac:dyDescent="0.2">
      <c r="B94" s="65"/>
      <c r="C94" s="33" t="e">
        <f>IF(F94+G94&gt;0,Input_Transaksi!#REF!,"")</f>
        <v>#REF!</v>
      </c>
      <c r="D94" s="34" t="e">
        <f>IF(F94+G94&gt;0,Input_Transaksi!#REF!,"")</f>
        <v>#REF!</v>
      </c>
      <c r="E94" s="35" t="e">
        <f>IF(F94+G94&gt;0,Input_Transaksi!#REF!&amp;Input_Transaksi!#REF! &amp;" "&amp;Input_Transaksi!#REF!,"")</f>
        <v>#REF!</v>
      </c>
      <c r="F94" s="36" t="e">
        <f>IF(Input_Transaksi!#REF!=$D$8,Input_Transaksi!#REF!,0)</f>
        <v>#REF!</v>
      </c>
      <c r="G94" s="36" t="e">
        <f>IF(Input_Transaksi!#REF!=$D$8,Input_Transaksi!#REF!,0)</f>
        <v>#REF!</v>
      </c>
      <c r="H94" s="36" t="e">
        <f t="shared" si="1"/>
        <v>#REF!</v>
      </c>
      <c r="I94" s="61"/>
    </row>
    <row r="95" spans="2:9" customFormat="1" ht="15" customHeight="1" x14ac:dyDescent="0.2">
      <c r="B95" s="65"/>
      <c r="C95" s="33" t="e">
        <f>IF(F95+G95&gt;0,Input_Transaksi!#REF!,"")</f>
        <v>#REF!</v>
      </c>
      <c r="D95" s="34" t="e">
        <f>IF(F95+G95&gt;0,Input_Transaksi!#REF!,"")</f>
        <v>#REF!</v>
      </c>
      <c r="E95" s="35" t="e">
        <f>IF(F95+G95&gt;0,Input_Transaksi!#REF!&amp;Input_Transaksi!#REF! &amp;" "&amp;Input_Transaksi!#REF!,"")</f>
        <v>#REF!</v>
      </c>
      <c r="F95" s="36" t="e">
        <f>IF(Input_Transaksi!#REF!=$D$8,Input_Transaksi!#REF!,0)</f>
        <v>#REF!</v>
      </c>
      <c r="G95" s="36" t="e">
        <f>IF(Input_Transaksi!#REF!=$D$8,Input_Transaksi!#REF!,0)</f>
        <v>#REF!</v>
      </c>
      <c r="H95" s="36" t="e">
        <f t="shared" si="1"/>
        <v>#REF!</v>
      </c>
      <c r="I95" s="61"/>
    </row>
    <row r="96" spans="2:9" customFormat="1" ht="15" customHeight="1" x14ac:dyDescent="0.2">
      <c r="B96" s="65"/>
      <c r="C96" s="33" t="e">
        <f>IF(F96+G96&gt;0,Input_Transaksi!#REF!,"")</f>
        <v>#REF!</v>
      </c>
      <c r="D96" s="34" t="e">
        <f>IF(F96+G96&gt;0,Input_Transaksi!#REF!,"")</f>
        <v>#REF!</v>
      </c>
      <c r="E96" s="35" t="e">
        <f>IF(F96+G96&gt;0,Input_Transaksi!#REF!&amp;Input_Transaksi!#REF! &amp;" "&amp;Input_Transaksi!#REF!,"")</f>
        <v>#REF!</v>
      </c>
      <c r="F96" s="36" t="e">
        <f>IF(Input_Transaksi!#REF!=$D$8,Input_Transaksi!#REF!,0)</f>
        <v>#REF!</v>
      </c>
      <c r="G96" s="36" t="e">
        <f>IF(Input_Transaksi!#REF!=$D$8,Input_Transaksi!#REF!,0)</f>
        <v>#REF!</v>
      </c>
      <c r="H96" s="36" t="e">
        <f t="shared" si="1"/>
        <v>#REF!</v>
      </c>
      <c r="I96" s="61"/>
    </row>
    <row r="97" spans="2:9" customFormat="1" ht="15" customHeight="1" x14ac:dyDescent="0.2">
      <c r="B97" s="65"/>
      <c r="C97" s="33" t="e">
        <f>IF(F97+G97&gt;0,Input_Transaksi!#REF!,"")</f>
        <v>#REF!</v>
      </c>
      <c r="D97" s="34" t="e">
        <f>IF(F97+G97&gt;0,Input_Transaksi!#REF!,"")</f>
        <v>#REF!</v>
      </c>
      <c r="E97" s="35" t="e">
        <f>IF(F97+G97&gt;0,Input_Transaksi!#REF!&amp;Input_Transaksi!#REF! &amp;" "&amp;Input_Transaksi!#REF!,"")</f>
        <v>#REF!</v>
      </c>
      <c r="F97" s="36" t="e">
        <f>IF(Input_Transaksi!#REF!=$D$8,Input_Transaksi!#REF!,0)</f>
        <v>#REF!</v>
      </c>
      <c r="G97" s="36" t="e">
        <f>IF(Input_Transaksi!#REF!=$D$8,Input_Transaksi!#REF!,0)</f>
        <v>#REF!</v>
      </c>
      <c r="H97" s="36" t="e">
        <f t="shared" si="1"/>
        <v>#REF!</v>
      </c>
      <c r="I97" s="61"/>
    </row>
    <row r="98" spans="2:9" customFormat="1" ht="15" customHeight="1" x14ac:dyDescent="0.2">
      <c r="B98" s="65"/>
      <c r="C98" s="33" t="e">
        <f>IF(F98+G98&gt;0,Input_Transaksi!#REF!,"")</f>
        <v>#REF!</v>
      </c>
      <c r="D98" s="34" t="e">
        <f>IF(F98+G98&gt;0,Input_Transaksi!#REF!,"")</f>
        <v>#REF!</v>
      </c>
      <c r="E98" s="35" t="e">
        <f>IF(F98+G98&gt;0,Input_Transaksi!#REF!&amp;Input_Transaksi!#REF! &amp;" "&amp;Input_Transaksi!#REF!,"")</f>
        <v>#REF!</v>
      </c>
      <c r="F98" s="36" t="e">
        <f>IF(Input_Transaksi!#REF!=$D$8,Input_Transaksi!#REF!,0)</f>
        <v>#REF!</v>
      </c>
      <c r="G98" s="36" t="e">
        <f>IF(Input_Transaksi!#REF!=$D$8,Input_Transaksi!#REF!,0)</f>
        <v>#REF!</v>
      </c>
      <c r="H98" s="36" t="e">
        <f t="shared" si="1"/>
        <v>#REF!</v>
      </c>
      <c r="I98" s="61"/>
    </row>
    <row r="99" spans="2:9" customFormat="1" ht="15" customHeight="1" x14ac:dyDescent="0.2">
      <c r="B99" s="65"/>
      <c r="C99" s="33" t="e">
        <f>IF(F99+G99&gt;0,Input_Transaksi!#REF!,"")</f>
        <v>#REF!</v>
      </c>
      <c r="D99" s="34" t="e">
        <f>IF(F99+G99&gt;0,Input_Transaksi!#REF!,"")</f>
        <v>#REF!</v>
      </c>
      <c r="E99" s="35" t="e">
        <f>IF(F99+G99&gt;0,Input_Transaksi!#REF!&amp;Input_Transaksi!#REF! &amp;" "&amp;Input_Transaksi!#REF!,"")</f>
        <v>#REF!</v>
      </c>
      <c r="F99" s="36" t="e">
        <f>IF(Input_Transaksi!#REF!=$D$8,Input_Transaksi!#REF!,0)</f>
        <v>#REF!</v>
      </c>
      <c r="G99" s="36" t="e">
        <f>IF(Input_Transaksi!#REF!=$D$8,Input_Transaksi!#REF!,0)</f>
        <v>#REF!</v>
      </c>
      <c r="H99" s="36" t="e">
        <f t="shared" si="1"/>
        <v>#REF!</v>
      </c>
      <c r="I99" s="61"/>
    </row>
    <row r="100" spans="2:9" customFormat="1" ht="15" customHeight="1" x14ac:dyDescent="0.2">
      <c r="B100" s="65"/>
      <c r="C100" s="33" t="e">
        <f>IF(F100+G100&gt;0,Input_Transaksi!#REF!,"")</f>
        <v>#REF!</v>
      </c>
      <c r="D100" s="34" t="e">
        <f>IF(F100+G100&gt;0,Input_Transaksi!#REF!,"")</f>
        <v>#REF!</v>
      </c>
      <c r="E100" s="35" t="e">
        <f>IF(F100+G100&gt;0,Input_Transaksi!#REF!&amp;Input_Transaksi!#REF! &amp;" "&amp;Input_Transaksi!#REF!,"")</f>
        <v>#REF!</v>
      </c>
      <c r="F100" s="36" t="e">
        <f>IF(Input_Transaksi!#REF!=$D$8,Input_Transaksi!#REF!,0)</f>
        <v>#REF!</v>
      </c>
      <c r="G100" s="36" t="e">
        <f>IF(Input_Transaksi!#REF!=$D$8,Input_Transaksi!#REF!,0)</f>
        <v>#REF!</v>
      </c>
      <c r="H100" s="36" t="e">
        <f t="shared" si="1"/>
        <v>#REF!</v>
      </c>
      <c r="I100" s="61"/>
    </row>
    <row r="101" spans="2:9" customFormat="1" ht="15" customHeight="1" x14ac:dyDescent="0.2">
      <c r="B101" s="65"/>
      <c r="C101" s="33" t="e">
        <f>IF(F101+G101&gt;0,Input_Transaksi!#REF!,"")</f>
        <v>#REF!</v>
      </c>
      <c r="D101" s="34" t="e">
        <f>IF(F101+G101&gt;0,Input_Transaksi!#REF!,"")</f>
        <v>#REF!</v>
      </c>
      <c r="E101" s="35" t="e">
        <f>IF(F101+G101&gt;0,Input_Transaksi!#REF!&amp;Input_Transaksi!#REF! &amp;" "&amp;Input_Transaksi!#REF!,"")</f>
        <v>#REF!</v>
      </c>
      <c r="F101" s="36" t="e">
        <f>IF(Input_Transaksi!#REF!=$D$8,Input_Transaksi!#REF!,0)</f>
        <v>#REF!</v>
      </c>
      <c r="G101" s="36" t="e">
        <f>IF(Input_Transaksi!#REF!=$D$8,Input_Transaksi!#REF!,0)</f>
        <v>#REF!</v>
      </c>
      <c r="H101" s="36" t="e">
        <f t="shared" si="1"/>
        <v>#REF!</v>
      </c>
      <c r="I101" s="61"/>
    </row>
    <row r="102" spans="2:9" customFormat="1" ht="15" customHeight="1" x14ac:dyDescent="0.2">
      <c r="B102" s="65"/>
      <c r="C102" s="33" t="e">
        <f>IF(F102+G102&gt;0,Input_Transaksi!#REF!,"")</f>
        <v>#REF!</v>
      </c>
      <c r="D102" s="34" t="e">
        <f>IF(F102+G102&gt;0,Input_Transaksi!#REF!,"")</f>
        <v>#REF!</v>
      </c>
      <c r="E102" s="35" t="e">
        <f>IF(F102+G102&gt;0,Input_Transaksi!#REF!&amp;Input_Transaksi!#REF! &amp;" "&amp;Input_Transaksi!#REF!,"")</f>
        <v>#REF!</v>
      </c>
      <c r="F102" s="36" t="e">
        <f>IF(Input_Transaksi!#REF!=$D$8,Input_Transaksi!#REF!,0)</f>
        <v>#REF!</v>
      </c>
      <c r="G102" s="36" t="e">
        <f>IF(Input_Transaksi!#REF!=$D$8,Input_Transaksi!#REF!,0)</f>
        <v>#REF!</v>
      </c>
      <c r="H102" s="36" t="e">
        <f t="shared" si="1"/>
        <v>#REF!</v>
      </c>
      <c r="I102" s="61"/>
    </row>
    <row r="103" spans="2:9" customFormat="1" ht="15" customHeight="1" x14ac:dyDescent="0.2">
      <c r="B103" s="65"/>
      <c r="C103" s="33" t="e">
        <f>IF(F103+G103&gt;0,Input_Transaksi!#REF!,"")</f>
        <v>#REF!</v>
      </c>
      <c r="D103" s="34" t="e">
        <f>IF(F103+G103&gt;0,Input_Transaksi!#REF!,"")</f>
        <v>#REF!</v>
      </c>
      <c r="E103" s="35" t="e">
        <f>IF(F103+G103&gt;0,Input_Transaksi!#REF!&amp;Input_Transaksi!#REF! &amp;" "&amp;Input_Transaksi!#REF!,"")</f>
        <v>#REF!</v>
      </c>
      <c r="F103" s="36" t="e">
        <f>IF(Input_Transaksi!#REF!=$D$8,Input_Transaksi!#REF!,0)</f>
        <v>#REF!</v>
      </c>
      <c r="G103" s="36" t="e">
        <f>IF(Input_Transaksi!#REF!=$D$8,Input_Transaksi!#REF!,0)</f>
        <v>#REF!</v>
      </c>
      <c r="H103" s="36" t="e">
        <f t="shared" si="1"/>
        <v>#REF!</v>
      </c>
      <c r="I103" s="61"/>
    </row>
    <row r="104" spans="2:9" customFormat="1" ht="15" customHeight="1" x14ac:dyDescent="0.2">
      <c r="B104" s="65"/>
      <c r="C104" s="33" t="e">
        <f>IF(F104+G104&gt;0,Input_Transaksi!#REF!,"")</f>
        <v>#REF!</v>
      </c>
      <c r="D104" s="34" t="e">
        <f>IF(F104+G104&gt;0,Input_Transaksi!#REF!,"")</f>
        <v>#REF!</v>
      </c>
      <c r="E104" s="35" t="e">
        <f>IF(F104+G104&gt;0,Input_Transaksi!#REF!&amp;Input_Transaksi!#REF! &amp;" "&amp;Input_Transaksi!#REF!,"")</f>
        <v>#REF!</v>
      </c>
      <c r="F104" s="36" t="e">
        <f>IF(Input_Transaksi!#REF!=$D$8,Input_Transaksi!#REF!,0)</f>
        <v>#REF!</v>
      </c>
      <c r="G104" s="36" t="e">
        <f>IF(Input_Transaksi!#REF!=$D$8,Input_Transaksi!#REF!,0)</f>
        <v>#REF!</v>
      </c>
      <c r="H104" s="36" t="e">
        <f t="shared" si="1"/>
        <v>#REF!</v>
      </c>
      <c r="I104" s="61"/>
    </row>
    <row r="105" spans="2:9" customFormat="1" ht="15" customHeight="1" x14ac:dyDescent="0.2">
      <c r="B105" s="65"/>
      <c r="C105" s="33" t="e">
        <f>IF(F105+G105&gt;0,Input_Transaksi!#REF!,"")</f>
        <v>#REF!</v>
      </c>
      <c r="D105" s="34" t="e">
        <f>IF(F105+G105&gt;0,Input_Transaksi!#REF!,"")</f>
        <v>#REF!</v>
      </c>
      <c r="E105" s="35" t="e">
        <f>IF(F105+G105&gt;0,Input_Transaksi!#REF!&amp;Input_Transaksi!#REF! &amp;" "&amp;Input_Transaksi!#REF!,"")</f>
        <v>#REF!</v>
      </c>
      <c r="F105" s="36" t="e">
        <f>IF(Input_Transaksi!#REF!=$D$8,Input_Transaksi!#REF!,0)</f>
        <v>#REF!</v>
      </c>
      <c r="G105" s="36" t="e">
        <f>IF(Input_Transaksi!#REF!=$D$8,Input_Transaksi!#REF!,0)</f>
        <v>#REF!</v>
      </c>
      <c r="H105" s="36" t="e">
        <f t="shared" si="1"/>
        <v>#REF!</v>
      </c>
      <c r="I105" s="61"/>
    </row>
    <row r="106" spans="2:9" customFormat="1" ht="15" customHeight="1" x14ac:dyDescent="0.2">
      <c r="B106" s="65"/>
      <c r="C106" s="33" t="e">
        <f>IF(F106+G106&gt;0,Input_Transaksi!#REF!,"")</f>
        <v>#REF!</v>
      </c>
      <c r="D106" s="34" t="e">
        <f>IF(F106+G106&gt;0,Input_Transaksi!#REF!,"")</f>
        <v>#REF!</v>
      </c>
      <c r="E106" s="35" t="e">
        <f>IF(F106+G106&gt;0,Input_Transaksi!#REF!&amp;Input_Transaksi!#REF! &amp;" "&amp;Input_Transaksi!#REF!,"")</f>
        <v>#REF!</v>
      </c>
      <c r="F106" s="36" t="e">
        <f>IF(Input_Transaksi!#REF!=$D$8,Input_Transaksi!#REF!,0)</f>
        <v>#REF!</v>
      </c>
      <c r="G106" s="36" t="e">
        <f>IF(Input_Transaksi!#REF!=$D$8,Input_Transaksi!#REF!,0)</f>
        <v>#REF!</v>
      </c>
      <c r="H106" s="36" t="e">
        <f t="shared" si="1"/>
        <v>#REF!</v>
      </c>
      <c r="I106" s="61"/>
    </row>
    <row r="107" spans="2:9" customFormat="1" ht="15" customHeight="1" x14ac:dyDescent="0.2">
      <c r="B107" s="65"/>
      <c r="C107" s="33" t="e">
        <f>IF(F107+G107&gt;0,Input_Transaksi!#REF!,"")</f>
        <v>#REF!</v>
      </c>
      <c r="D107" s="34" t="e">
        <f>IF(F107+G107&gt;0,Input_Transaksi!#REF!,"")</f>
        <v>#REF!</v>
      </c>
      <c r="E107" s="35" t="e">
        <f>IF(F107+G107&gt;0,Input_Transaksi!#REF!&amp;Input_Transaksi!#REF! &amp;" "&amp;Input_Transaksi!#REF!,"")</f>
        <v>#REF!</v>
      </c>
      <c r="F107" s="36" t="e">
        <f>IF(Input_Transaksi!#REF!=$D$8,Input_Transaksi!#REF!,0)</f>
        <v>#REF!</v>
      </c>
      <c r="G107" s="36" t="e">
        <f>IF(Input_Transaksi!#REF!=$D$8,Input_Transaksi!#REF!,0)</f>
        <v>#REF!</v>
      </c>
      <c r="H107" s="36" t="e">
        <f t="shared" si="1"/>
        <v>#REF!</v>
      </c>
      <c r="I107" s="61"/>
    </row>
    <row r="108" spans="2:9" customFormat="1" ht="15" customHeight="1" x14ac:dyDescent="0.2">
      <c r="B108" s="65"/>
      <c r="C108" s="33" t="e">
        <f>IF(F108+G108&gt;0,Input_Transaksi!#REF!,"")</f>
        <v>#REF!</v>
      </c>
      <c r="D108" s="34" t="e">
        <f>IF(F108+G108&gt;0,Input_Transaksi!#REF!,"")</f>
        <v>#REF!</v>
      </c>
      <c r="E108" s="35" t="e">
        <f>IF(F108+G108&gt;0,Input_Transaksi!#REF!&amp;Input_Transaksi!#REF! &amp;" "&amp;Input_Transaksi!#REF!,"")</f>
        <v>#REF!</v>
      </c>
      <c r="F108" s="36" t="e">
        <f>IF(Input_Transaksi!#REF!=$D$8,Input_Transaksi!#REF!,0)</f>
        <v>#REF!</v>
      </c>
      <c r="G108" s="36" t="e">
        <f>IF(Input_Transaksi!#REF!=$D$8,Input_Transaksi!#REF!,0)</f>
        <v>#REF!</v>
      </c>
      <c r="H108" s="36" t="e">
        <f t="shared" si="1"/>
        <v>#REF!</v>
      </c>
      <c r="I108" s="61"/>
    </row>
    <row r="109" spans="2:9" customFormat="1" ht="15" customHeight="1" x14ac:dyDescent="0.2">
      <c r="B109" s="65"/>
      <c r="C109" s="33" t="e">
        <f>IF(F109+G109&gt;0,Input_Transaksi!#REF!,"")</f>
        <v>#REF!</v>
      </c>
      <c r="D109" s="34" t="e">
        <f>IF(F109+G109&gt;0,Input_Transaksi!#REF!,"")</f>
        <v>#REF!</v>
      </c>
      <c r="E109" s="35" t="e">
        <f>IF(F109+G109&gt;0,Input_Transaksi!#REF!&amp;Input_Transaksi!#REF! &amp;" "&amp;Input_Transaksi!#REF!,"")</f>
        <v>#REF!</v>
      </c>
      <c r="F109" s="36" t="e">
        <f>IF(Input_Transaksi!#REF!=$D$8,Input_Transaksi!#REF!,0)</f>
        <v>#REF!</v>
      </c>
      <c r="G109" s="36" t="e">
        <f>IF(Input_Transaksi!#REF!=$D$8,Input_Transaksi!#REF!,0)</f>
        <v>#REF!</v>
      </c>
      <c r="H109" s="36" t="e">
        <f t="shared" si="1"/>
        <v>#REF!</v>
      </c>
      <c r="I109" s="61"/>
    </row>
    <row r="110" spans="2:9" customFormat="1" ht="15" customHeight="1" x14ac:dyDescent="0.2">
      <c r="B110" s="65"/>
      <c r="C110" s="33" t="e">
        <f>IF(F110+G110&gt;0,Input_Transaksi!#REF!,"")</f>
        <v>#REF!</v>
      </c>
      <c r="D110" s="34" t="e">
        <f>IF(F110+G110&gt;0,Input_Transaksi!#REF!,"")</f>
        <v>#REF!</v>
      </c>
      <c r="E110" s="35" t="e">
        <f>IF(F110+G110&gt;0,Input_Transaksi!#REF!&amp;Input_Transaksi!#REF! &amp;" "&amp;Input_Transaksi!#REF!,"")</f>
        <v>#REF!</v>
      </c>
      <c r="F110" s="36" t="e">
        <f>IF(Input_Transaksi!#REF!=$D$8,Input_Transaksi!#REF!,0)</f>
        <v>#REF!</v>
      </c>
      <c r="G110" s="36" t="e">
        <f>IF(Input_Transaksi!#REF!=$D$8,Input_Transaksi!#REF!,0)</f>
        <v>#REF!</v>
      </c>
      <c r="H110" s="36" t="e">
        <f t="shared" si="1"/>
        <v>#REF!</v>
      </c>
      <c r="I110" s="61"/>
    </row>
    <row r="111" spans="2:9" customFormat="1" ht="15" customHeight="1" x14ac:dyDescent="0.2">
      <c r="B111" s="65"/>
      <c r="C111" s="33" t="e">
        <f>IF(F111+G111&gt;0,Input_Transaksi!#REF!,"")</f>
        <v>#REF!</v>
      </c>
      <c r="D111" s="34" t="e">
        <f>IF(F111+G111&gt;0,Input_Transaksi!#REF!,"")</f>
        <v>#REF!</v>
      </c>
      <c r="E111" s="35" t="e">
        <f>IF(F111+G111&gt;0,Input_Transaksi!#REF!&amp;Input_Transaksi!#REF! &amp;" "&amp;Input_Transaksi!#REF!,"")</f>
        <v>#REF!</v>
      </c>
      <c r="F111" s="36" t="e">
        <f>IF(Input_Transaksi!#REF!=$D$8,Input_Transaksi!#REF!,0)</f>
        <v>#REF!</v>
      </c>
      <c r="G111" s="36" t="e">
        <f>IF(Input_Transaksi!#REF!=$D$8,Input_Transaksi!#REF!,0)</f>
        <v>#REF!</v>
      </c>
      <c r="H111" s="36" t="e">
        <f t="shared" si="1"/>
        <v>#REF!</v>
      </c>
      <c r="I111" s="61"/>
    </row>
    <row r="112" spans="2:9" customFormat="1" ht="15" customHeight="1" x14ac:dyDescent="0.2">
      <c r="B112" s="65"/>
      <c r="C112" s="33" t="e">
        <f>IF(F112+G112&gt;0,Input_Transaksi!#REF!,"")</f>
        <v>#REF!</v>
      </c>
      <c r="D112" s="34" t="e">
        <f>IF(F112+G112&gt;0,Input_Transaksi!#REF!,"")</f>
        <v>#REF!</v>
      </c>
      <c r="E112" s="35" t="e">
        <f>IF(F112+G112&gt;0,Input_Transaksi!#REF!&amp;Input_Transaksi!#REF! &amp;" "&amp;Input_Transaksi!#REF!,"")</f>
        <v>#REF!</v>
      </c>
      <c r="F112" s="36" t="e">
        <f>IF(Input_Transaksi!#REF!=$D$8,Input_Transaksi!#REF!,0)</f>
        <v>#REF!</v>
      </c>
      <c r="G112" s="36" t="e">
        <f>IF(Input_Transaksi!#REF!=$D$8,Input_Transaksi!#REF!,0)</f>
        <v>#REF!</v>
      </c>
      <c r="H112" s="36" t="e">
        <f t="shared" si="1"/>
        <v>#REF!</v>
      </c>
      <c r="I112" s="61"/>
    </row>
    <row r="113" spans="1:10" customFormat="1" ht="15" customHeight="1" x14ac:dyDescent="0.2">
      <c r="B113" s="65"/>
      <c r="C113" s="33" t="e">
        <f>IF(F113+G113&gt;0,Input_Transaksi!#REF!,"")</f>
        <v>#REF!</v>
      </c>
      <c r="D113" s="34" t="e">
        <f>IF(F113+G113&gt;0,Input_Transaksi!#REF!,"")</f>
        <v>#REF!</v>
      </c>
      <c r="E113" s="35" t="e">
        <f>IF(F113+G113&gt;0,Input_Transaksi!#REF!&amp;Input_Transaksi!#REF! &amp;" "&amp;Input_Transaksi!#REF!,"")</f>
        <v>#REF!</v>
      </c>
      <c r="F113" s="36" t="e">
        <f>IF(Input_Transaksi!#REF!=$D$8,Input_Transaksi!#REF!,0)</f>
        <v>#REF!</v>
      </c>
      <c r="G113" s="36" t="e">
        <f>IF(Input_Transaksi!#REF!=$D$8,Input_Transaksi!#REF!,0)</f>
        <v>#REF!</v>
      </c>
      <c r="H113" s="36" t="e">
        <f t="shared" si="1"/>
        <v>#REF!</v>
      </c>
      <c r="I113" s="61"/>
    </row>
    <row r="114" spans="1:10" x14ac:dyDescent="0.2">
      <c r="B114" s="63"/>
      <c r="I114" s="62"/>
    </row>
    <row r="115" spans="1:10" s="14" customFormat="1" ht="10.5" x14ac:dyDescent="0.2">
      <c r="A115" s="11"/>
      <c r="B115" s="56"/>
      <c r="C115" s="11"/>
      <c r="D115" s="11"/>
      <c r="E115" s="12" t="s">
        <v>3</v>
      </c>
      <c r="F115" s="450" t="e">
        <f>SUM(F13:F113)</f>
        <v>#REF!</v>
      </c>
      <c r="G115" s="451" t="e">
        <f>SUM(G13:G113)</f>
        <v>#REF!</v>
      </c>
      <c r="H115" s="449" t="e">
        <f>H113</f>
        <v>#REF!</v>
      </c>
      <c r="I115" s="57"/>
      <c r="J115" s="13" t="e">
        <f>IF(H113-H115=0,"ok !!","mohon di periksa ulang !!")</f>
        <v>#REF!</v>
      </c>
    </row>
    <row r="116" spans="1:10" ht="15.75" customHeight="1" x14ac:dyDescent="0.2">
      <c r="B116" s="69" t="s">
        <v>21</v>
      </c>
      <c r="C116" s="138" t="s">
        <v>65</v>
      </c>
      <c r="D116" s="58"/>
      <c r="E116" s="58"/>
      <c r="F116" s="58"/>
      <c r="G116" s="58"/>
      <c r="H116" s="58"/>
      <c r="I116" s="59"/>
    </row>
    <row r="119" spans="1:10" x14ac:dyDescent="0.2">
      <c r="C119" s="111"/>
      <c r="G119" s="5"/>
    </row>
  </sheetData>
  <autoFilter ref="C12:C113" xr:uid="{00000000-0009-0000-0000-000007000000}"/>
  <mergeCells count="4">
    <mergeCell ref="C4:H4"/>
    <mergeCell ref="C5:H5"/>
    <mergeCell ref="C6:H6"/>
    <mergeCell ref="C7:H7"/>
  </mergeCells>
  <phoneticPr fontId="0" type="noConversion"/>
  <hyperlinks>
    <hyperlink ref="C1" location="MENU!A1" display="Back to Menu" xr:uid="{00000000-0004-0000-0700-000000000000}"/>
  </hyperlinks>
  <pageMargins left="0.59055118110236227" right="0.39370078740157483" top="0.39370078740157483" bottom="0.59055118110236227" header="0.51181102362204722" footer="0.31496062992125984"/>
  <pageSetup paperSize="9" orientation="landscape" r:id="rId1"/>
  <headerFooter alignWithMargins="0">
    <oddFooter>&amp;RHal &amp;P dari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180"/>
  <sheetViews>
    <sheetView showGridLines="0" view="pageBreakPreview" zoomScale="110" zoomScaleSheetLayoutView="110" workbookViewId="0">
      <selection activeCell="H172" sqref="H172"/>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8" width="15.6640625" style="1" customWidth="1"/>
    <col min="9" max="9" width="1.6640625" style="1" customWidth="1"/>
    <col min="10" max="10" width="9.33203125" style="1"/>
    <col min="11" max="11" width="11.109375" style="1" bestFit="1" customWidth="1"/>
    <col min="12" max="13" width="9.44140625" style="1" bestFit="1" customWidth="1"/>
    <col min="14"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BPP!C4:H4</f>
        <v>BLU Kantor UPBU A.P.T. Pranoto Samarinda</v>
      </c>
      <c r="D4" s="1143"/>
      <c r="E4" s="1143"/>
      <c r="F4" s="1143"/>
      <c r="G4" s="1143"/>
      <c r="H4" s="1143"/>
      <c r="I4" s="46"/>
    </row>
    <row r="5" spans="2:9" ht="12.75" customHeight="1" x14ac:dyDescent="0.2">
      <c r="B5" s="47"/>
      <c r="C5" s="1144" t="str">
        <f>D9</f>
        <v>BUKU PEMBANTU UANG PERSEDIAAN</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5</v>
      </c>
      <c r="E8" s="115"/>
      <c r="F8" s="18"/>
      <c r="G8" s="66" t="s">
        <v>6</v>
      </c>
      <c r="H8" s="132">
        <f>VLOOKUP(D8,SETUP!$H$7:$J$16,3,FALSE)</f>
        <v>0</v>
      </c>
      <c r="I8" s="50"/>
    </row>
    <row r="9" spans="2:9" s="2" customFormat="1" ht="12" customHeight="1" x14ac:dyDescent="0.2">
      <c r="B9" s="49"/>
      <c r="C9" s="113" t="s">
        <v>20</v>
      </c>
      <c r="D9" s="128" t="str">
        <f>VLOOKUP(D8,SETUP!$H$7:$J$16,2,FALSE)</f>
        <v>BUKU PEMBANTU UANG PERSEDIAAN</v>
      </c>
      <c r="E9" s="116"/>
      <c r="F9" s="51"/>
      <c r="G9" s="67" t="s">
        <v>7</v>
      </c>
      <c r="H9" s="68">
        <f>H171</f>
        <v>0</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8</v>
      </c>
      <c r="G11" s="22" t="s">
        <v>9</v>
      </c>
      <c r="H11" s="23" t="s">
        <v>2</v>
      </c>
      <c r="I11" s="54"/>
    </row>
    <row r="12" spans="2:9" x14ac:dyDescent="0.2">
      <c r="B12" s="47"/>
      <c r="C12" s="24"/>
      <c r="D12" s="25"/>
      <c r="E12" s="26"/>
      <c r="F12" s="27"/>
      <c r="G12" s="27"/>
      <c r="H12" s="28"/>
      <c r="I12" s="48"/>
    </row>
    <row r="13" spans="2:9" ht="15" customHeight="1" x14ac:dyDescent="0.2">
      <c r="B13" s="47"/>
      <c r="C13" s="29">
        <f>IF(D8=" "," ",SETUP!J3)</f>
        <v>46023</v>
      </c>
      <c r="D13" s="30"/>
      <c r="E13" s="31" t="s">
        <v>76</v>
      </c>
      <c r="F13" s="32">
        <v>0</v>
      </c>
      <c r="G13" s="32">
        <v>0</v>
      </c>
      <c r="H13" s="32">
        <f>H8</f>
        <v>0</v>
      </c>
      <c r="I13" s="48"/>
    </row>
    <row r="14" spans="2:9" ht="15" hidden="1" customHeight="1" x14ac:dyDescent="0.2">
      <c r="B14" s="47"/>
      <c r="C14" s="33" t="str">
        <f>IF(F14+G14&gt;0,Input_Transaksi!C11,"")</f>
        <v/>
      </c>
      <c r="D14" s="34" t="str">
        <f>IF(F14+G14&gt;0,Input_Transaksi!D11,"")</f>
        <v/>
      </c>
      <c r="E14" s="35" t="str">
        <f>IF(F14+G14&gt;0,Input_Transaksi!F11&amp;Input_Transaksi!G11 &amp;" "&amp;Input_Transaksi!H11,"")</f>
        <v/>
      </c>
      <c r="F14" s="36">
        <f>IF(Input_Transaksi!BF11=$D$8,Input_Transaksi!BH11,0)</f>
        <v>0</v>
      </c>
      <c r="G14" s="36">
        <f>IF(Input_Transaksi!BI11=$D$8,Input_Transaksi!BK11,0)</f>
        <v>0</v>
      </c>
      <c r="H14" s="36">
        <f>H13+F14-G14</f>
        <v>0</v>
      </c>
      <c r="I14" s="48"/>
    </row>
    <row r="15" spans="2:9" ht="15" hidden="1" customHeight="1" x14ac:dyDescent="0.2">
      <c r="B15" s="47"/>
      <c r="C15" s="33" t="str">
        <f>IF(F15+G15&gt;0,Input_Transaksi!C14,"")</f>
        <v/>
      </c>
      <c r="D15" s="34" t="str">
        <f>IF(F15+G15&gt;0,Input_Transaksi!D14,"")</f>
        <v/>
      </c>
      <c r="E15" s="35" t="str">
        <f>IF(F15+G15&gt;0,Input_Transaksi!F14&amp;Input_Transaksi!G14 &amp;" "&amp;Input_Transaksi!H14,"")</f>
        <v/>
      </c>
      <c r="F15" s="36">
        <f>IF(Input_Transaksi!BF14=$D$8,Input_Transaksi!BH14,0)</f>
        <v>0</v>
      </c>
      <c r="G15" s="36">
        <f>IF(Input_Transaksi!BI14=$D$8,Input_Transaksi!BK14,0)</f>
        <v>0</v>
      </c>
      <c r="H15" s="36">
        <f t="shared" ref="H15:H70" si="0">H14+F15-G15</f>
        <v>0</v>
      </c>
      <c r="I15" s="48"/>
    </row>
    <row r="16" spans="2:9" customFormat="1" ht="15" hidden="1" customHeight="1" x14ac:dyDescent="0.2">
      <c r="B16" s="64"/>
      <c r="C16" s="33" t="str">
        <f>IF(F16+G16&gt;0,Input_Transaksi!C16,"")</f>
        <v/>
      </c>
      <c r="D16" s="34" t="str">
        <f>IF(F16+G16&gt;0,Input_Transaksi!D16,"")</f>
        <v/>
      </c>
      <c r="E16" s="35" t="str">
        <f>IF(F16+G16&gt;0,Input_Transaksi!F16&amp;Input_Transaksi!G16 &amp;" "&amp;Input_Transaksi!H16,"")</f>
        <v/>
      </c>
      <c r="F16" s="36">
        <f>IF(Input_Transaksi!BF16=$D$8,Input_Transaksi!BH16,0)</f>
        <v>0</v>
      </c>
      <c r="G16" s="36">
        <f>IF(Input_Transaksi!BI16=$D$8,Input_Transaksi!BK16,0)</f>
        <v>0</v>
      </c>
      <c r="H16" s="36">
        <f t="shared" si="0"/>
        <v>0</v>
      </c>
      <c r="I16" s="60"/>
    </row>
    <row r="17" spans="2:9" customFormat="1" ht="15" hidden="1" customHeight="1" x14ac:dyDescent="0.2">
      <c r="B17" s="64"/>
      <c r="C17" s="33" t="str">
        <f>IF(F17+G17&gt;0,Input_Transaksi!C17,"")</f>
        <v/>
      </c>
      <c r="D17" s="34" t="str">
        <f>IF(F17+G17&gt;0,Input_Transaksi!D17,"")</f>
        <v/>
      </c>
      <c r="E17" s="35" t="str">
        <f>IF(F17+G17&gt;0,Input_Transaksi!F17&amp;Input_Transaksi!G17 &amp;" "&amp;Input_Transaksi!H17,"")</f>
        <v/>
      </c>
      <c r="F17" s="36">
        <f>IF(Input_Transaksi!BF17=$D$8,Input_Transaksi!BH17,0)</f>
        <v>0</v>
      </c>
      <c r="G17" s="36">
        <f>IF(Input_Transaksi!BI17=$D$8,Input_Transaksi!BK17,0)</f>
        <v>0</v>
      </c>
      <c r="H17" s="36">
        <f t="shared" si="0"/>
        <v>0</v>
      </c>
      <c r="I17" s="60"/>
    </row>
    <row r="18" spans="2:9" customFormat="1" ht="15" hidden="1" customHeight="1" x14ac:dyDescent="0.2">
      <c r="B18" s="64"/>
      <c r="C18" s="33" t="str">
        <f>IF(F18+G18&gt;0,Input_Transaksi!C18,"")</f>
        <v/>
      </c>
      <c r="D18" s="34" t="str">
        <f>IF(F18+G18&gt;0,Input_Transaksi!D18,"")</f>
        <v/>
      </c>
      <c r="E18" s="35" t="str">
        <f>IF(F18+G18&gt;0,Input_Transaksi!F18&amp;Input_Transaksi!G18 &amp;" "&amp;Input_Transaksi!H18,"")</f>
        <v/>
      </c>
      <c r="F18" s="36">
        <f>IF(Input_Transaksi!BF18=$D$8,Input_Transaksi!BH18,0)</f>
        <v>0</v>
      </c>
      <c r="G18" s="36">
        <f>IF(Input_Transaksi!BI18=$D$8,Input_Transaksi!BK18,0)</f>
        <v>0</v>
      </c>
      <c r="H18" s="36">
        <f t="shared" si="0"/>
        <v>0</v>
      </c>
      <c r="I18" s="60"/>
    </row>
    <row r="19" spans="2:9" customFormat="1" ht="15" hidden="1" customHeight="1" x14ac:dyDescent="0.2">
      <c r="B19" s="64"/>
      <c r="C19" s="33" t="str">
        <f>IF(F19+G19&gt;0,Input_Transaksi!C20,"")</f>
        <v/>
      </c>
      <c r="D19" s="34" t="str">
        <f>IF(F19+G19&gt;0,Input_Transaksi!D20,"")</f>
        <v/>
      </c>
      <c r="E19" s="35" t="str">
        <f>IF(F19+G19&gt;0,Input_Transaksi!F20&amp;Input_Transaksi!G20 &amp;" "&amp;Input_Transaksi!H20,"")</f>
        <v/>
      </c>
      <c r="F19" s="36">
        <f>IF(Input_Transaksi!BF20=$D$8,Input_Transaksi!BH20,0)</f>
        <v>0</v>
      </c>
      <c r="G19" s="36">
        <f>IF(Input_Transaksi!BI20=$D$8,Input_Transaksi!BK20,0)</f>
        <v>0</v>
      </c>
      <c r="H19" s="36">
        <f t="shared" si="0"/>
        <v>0</v>
      </c>
      <c r="I19" s="60"/>
    </row>
    <row r="20" spans="2:9" customFormat="1" ht="15" hidden="1" customHeight="1" x14ac:dyDescent="0.2">
      <c r="B20" s="64"/>
      <c r="C20" s="33" t="str">
        <f>IF(F20+G20&gt;0,Input_Transaksi!C21,"")</f>
        <v/>
      </c>
      <c r="D20" s="34" t="str">
        <f>IF(F20+G20&gt;0,Input_Transaksi!D21,"")</f>
        <v/>
      </c>
      <c r="E20" s="35" t="str">
        <f>IF(F20+G20&gt;0,Input_Transaksi!F21&amp;Input_Transaksi!G21 &amp;" "&amp;Input_Transaksi!H21,"")</f>
        <v/>
      </c>
      <c r="F20" s="36">
        <f>IF(Input_Transaksi!BF21=$D$8,Input_Transaksi!BH21,0)</f>
        <v>0</v>
      </c>
      <c r="G20" s="36">
        <f>IF(Input_Transaksi!BI21=$D$8,Input_Transaksi!BK21,0)</f>
        <v>0</v>
      </c>
      <c r="H20" s="36">
        <f t="shared" si="0"/>
        <v>0</v>
      </c>
      <c r="I20" s="60"/>
    </row>
    <row r="21" spans="2:9" customFormat="1" ht="15" hidden="1" customHeight="1" x14ac:dyDescent="0.2">
      <c r="B21" s="64"/>
      <c r="C21" s="33" t="str">
        <f>IF(F21+G21&gt;0,Input_Transaksi!C22,"")</f>
        <v/>
      </c>
      <c r="D21" s="34" t="str">
        <f>IF(F21+G21&gt;0,Input_Transaksi!D22,"")</f>
        <v/>
      </c>
      <c r="E21" s="35" t="str">
        <f>IF(F21+G21&gt;0,Input_Transaksi!F22&amp;Input_Transaksi!G22 &amp;" "&amp;Input_Transaksi!H22,"")</f>
        <v/>
      </c>
      <c r="F21" s="36">
        <f>IF(Input_Transaksi!BF22=$D$8,Input_Transaksi!BH22,0)</f>
        <v>0</v>
      </c>
      <c r="G21" s="36">
        <f>IF(Input_Transaksi!BI22=$D$8,Input_Transaksi!BK22,0)</f>
        <v>0</v>
      </c>
      <c r="H21" s="36">
        <f t="shared" si="0"/>
        <v>0</v>
      </c>
      <c r="I21" s="60"/>
    </row>
    <row r="22" spans="2:9" customFormat="1" ht="15" hidden="1" customHeight="1" x14ac:dyDescent="0.2">
      <c r="B22" s="64"/>
      <c r="C22" s="33" t="str">
        <f>IF(F22+G22&gt;0,Input_Transaksi!C23,"")</f>
        <v/>
      </c>
      <c r="D22" s="34" t="str">
        <f>IF(F22+G22&gt;0,Input_Transaksi!D23,"")</f>
        <v/>
      </c>
      <c r="E22" s="35" t="str">
        <f>IF(F22+G22&gt;0,Input_Transaksi!F23&amp;Input_Transaksi!G23 &amp;" "&amp;Input_Transaksi!H23,"")</f>
        <v/>
      </c>
      <c r="F22" s="36">
        <f>IF(Input_Transaksi!BF23=$D$8,Input_Transaksi!BH23,0)</f>
        <v>0</v>
      </c>
      <c r="G22" s="36">
        <f>IF(Input_Transaksi!BI23=$D$8,Input_Transaksi!BK23,0)</f>
        <v>0</v>
      </c>
      <c r="H22" s="36">
        <f t="shared" si="0"/>
        <v>0</v>
      </c>
      <c r="I22" s="60"/>
    </row>
    <row r="23" spans="2:9" customFormat="1" ht="15" hidden="1" customHeight="1" x14ac:dyDescent="0.2">
      <c r="B23" s="64"/>
      <c r="C23" s="33" t="str">
        <f>IF(F23+G23&gt;0,Input_Transaksi!C24,"")</f>
        <v/>
      </c>
      <c r="D23" s="34" t="str">
        <f>IF(F23+G23&gt;0,Input_Transaksi!D24,"")</f>
        <v/>
      </c>
      <c r="E23" s="35" t="str">
        <f>IF(F23+G23&gt;0,Input_Transaksi!F24&amp;Input_Transaksi!G24 &amp;" "&amp;Input_Transaksi!H24,"")</f>
        <v/>
      </c>
      <c r="F23" s="36">
        <f>IF(Input_Transaksi!BF24=$D$8,Input_Transaksi!BH24,0)</f>
        <v>0</v>
      </c>
      <c r="G23" s="36">
        <f>IF(Input_Transaksi!BI24=$D$8,Input_Transaksi!BK24,0)</f>
        <v>0</v>
      </c>
      <c r="H23" s="36">
        <f t="shared" si="0"/>
        <v>0</v>
      </c>
      <c r="I23" s="60"/>
    </row>
    <row r="24" spans="2:9" customFormat="1" ht="15" hidden="1" customHeight="1" x14ac:dyDescent="0.2">
      <c r="B24" s="64"/>
      <c r="C24" s="33" t="str">
        <f>IF(F24+G24&gt;0,Input_Transaksi!C25,"")</f>
        <v/>
      </c>
      <c r="D24" s="34" t="str">
        <f>IF(F24+G24&gt;0,Input_Transaksi!D25,"")</f>
        <v/>
      </c>
      <c r="E24" s="35" t="str">
        <f>IF(F24+G24&gt;0,Input_Transaksi!F25&amp;Input_Transaksi!G25 &amp;" "&amp;Input_Transaksi!H25,"")</f>
        <v/>
      </c>
      <c r="F24" s="36">
        <f>IF(Input_Transaksi!BF25=$D$8,Input_Transaksi!BH25,0)</f>
        <v>0</v>
      </c>
      <c r="G24" s="36">
        <f>IF(Input_Transaksi!BI25=$D$8,Input_Transaksi!BK25,0)</f>
        <v>0</v>
      </c>
      <c r="H24" s="36">
        <f t="shared" si="0"/>
        <v>0</v>
      </c>
      <c r="I24" s="60"/>
    </row>
    <row r="25" spans="2:9" customFormat="1" ht="15" hidden="1" customHeight="1" x14ac:dyDescent="0.2">
      <c r="B25" s="64"/>
      <c r="C25" s="33" t="str">
        <f>IF(F25+G25&gt;0,Input_Transaksi!C26,"")</f>
        <v/>
      </c>
      <c r="D25" s="34" t="str">
        <f>IF(F25+G25&gt;0,Input_Transaksi!D26,"")</f>
        <v/>
      </c>
      <c r="E25" s="35" t="str">
        <f>IF(F25+G25&gt;0,Input_Transaksi!F26&amp;Input_Transaksi!G26 &amp;" "&amp;Input_Transaksi!H26,"")</f>
        <v/>
      </c>
      <c r="F25" s="36">
        <f>IF(Input_Transaksi!BF26=$D$8,Input_Transaksi!BH26,0)</f>
        <v>0</v>
      </c>
      <c r="G25" s="36">
        <f>IF(Input_Transaksi!BI26=$D$8,Input_Transaksi!BK26,0)</f>
        <v>0</v>
      </c>
      <c r="H25" s="36">
        <f t="shared" si="0"/>
        <v>0</v>
      </c>
      <c r="I25" s="60"/>
    </row>
    <row r="26" spans="2:9" customFormat="1" ht="15" hidden="1" customHeight="1" x14ac:dyDescent="0.2">
      <c r="B26" s="64"/>
      <c r="C26" s="33" t="str">
        <f>IF(F26+G26&gt;0,Input_Transaksi!C27,"")</f>
        <v/>
      </c>
      <c r="D26" s="34" t="str">
        <f>IF(F26+G26&gt;0,Input_Transaksi!D27,"")</f>
        <v/>
      </c>
      <c r="E26" s="35" t="str">
        <f>IF(F26+G26&gt;0,Input_Transaksi!F27&amp;Input_Transaksi!G27 &amp;" "&amp;Input_Transaksi!H27,"")</f>
        <v/>
      </c>
      <c r="F26" s="36">
        <f>IF(Input_Transaksi!BF27=$D$8,Input_Transaksi!BH27,0)</f>
        <v>0</v>
      </c>
      <c r="G26" s="36">
        <f>IF(Input_Transaksi!BI27=$D$8,Input_Transaksi!BK27,0)</f>
        <v>0</v>
      </c>
      <c r="H26" s="36">
        <f t="shared" si="0"/>
        <v>0</v>
      </c>
      <c r="I26" s="60"/>
    </row>
    <row r="27" spans="2:9" customFormat="1" ht="15" hidden="1" customHeight="1" x14ac:dyDescent="0.2">
      <c r="B27" s="64"/>
      <c r="C27" s="33" t="str">
        <f>IF(F27+G27&gt;0,Input_Transaksi!C28,"")</f>
        <v/>
      </c>
      <c r="D27" s="34" t="str">
        <f>IF(F27+G27&gt;0,Input_Transaksi!D28,"")</f>
        <v/>
      </c>
      <c r="E27" s="35" t="str">
        <f>IF(F27+G27&gt;0,Input_Transaksi!F28&amp;Input_Transaksi!G28 &amp;" "&amp;Input_Transaksi!H28,"")</f>
        <v/>
      </c>
      <c r="F27" s="36">
        <f>IF(Input_Transaksi!BF28=$D$8,Input_Transaksi!BH28,0)</f>
        <v>0</v>
      </c>
      <c r="G27" s="36">
        <f>IF(Input_Transaksi!BI28=$D$8,Input_Transaksi!BK28,0)</f>
        <v>0</v>
      </c>
      <c r="H27" s="36">
        <f t="shared" si="0"/>
        <v>0</v>
      </c>
      <c r="I27" s="60"/>
    </row>
    <row r="28" spans="2:9" customFormat="1" ht="15" hidden="1" customHeight="1" x14ac:dyDescent="0.2">
      <c r="B28" s="64"/>
      <c r="C28" s="33" t="str">
        <f>IF(F28+G28&gt;0,Input_Transaksi!C29,"")</f>
        <v/>
      </c>
      <c r="D28" s="34" t="str">
        <f>IF(F28+G28&gt;0,Input_Transaksi!D29,"")</f>
        <v/>
      </c>
      <c r="E28" s="35" t="str">
        <f>IF(F28+G28&gt;0,Input_Transaksi!F29&amp;Input_Transaksi!G29 &amp;" "&amp;Input_Transaksi!H29,"")</f>
        <v/>
      </c>
      <c r="F28" s="36">
        <f>IF(Input_Transaksi!BF29=$D$8,Input_Transaksi!BH29,0)</f>
        <v>0</v>
      </c>
      <c r="G28" s="36">
        <f>IF(Input_Transaksi!BI29=$D$8,Input_Transaksi!BK29,0)</f>
        <v>0</v>
      </c>
      <c r="H28" s="36">
        <f t="shared" si="0"/>
        <v>0</v>
      </c>
      <c r="I28" s="60"/>
    </row>
    <row r="29" spans="2:9" customFormat="1" ht="15" hidden="1" customHeight="1" x14ac:dyDescent="0.2">
      <c r="B29" s="65"/>
      <c r="C29" s="33" t="str">
        <f>IF(F29+G29&gt;0,Input_Transaksi!C30,"")</f>
        <v/>
      </c>
      <c r="D29" s="34" t="str">
        <f>IF(F29+G29&gt;0,Input_Transaksi!D30,"")</f>
        <v/>
      </c>
      <c r="E29" s="35" t="str">
        <f>IF(F29+G29&gt;0,Input_Transaksi!F30&amp;Input_Transaksi!G30 &amp;" "&amp;Input_Transaksi!H30,"")</f>
        <v/>
      </c>
      <c r="F29" s="36">
        <f>IF(Input_Transaksi!BF30=$D$8,Input_Transaksi!BH30,0)</f>
        <v>0</v>
      </c>
      <c r="G29" s="36">
        <f>IF(Input_Transaksi!BI30=$D$8,Input_Transaksi!BK30,0)</f>
        <v>0</v>
      </c>
      <c r="H29" s="36">
        <f t="shared" si="0"/>
        <v>0</v>
      </c>
      <c r="I29" s="61"/>
    </row>
    <row r="30" spans="2:9" customFormat="1" ht="15" hidden="1" customHeight="1" x14ac:dyDescent="0.2">
      <c r="B30" s="65"/>
      <c r="C30" s="33" t="str">
        <f>IF(F30+G30&gt;0,Input_Transaksi!C31,"")</f>
        <v/>
      </c>
      <c r="D30" s="34" t="str">
        <f>IF(F30+G30&gt;0,Input_Transaksi!D31,"")</f>
        <v/>
      </c>
      <c r="E30" s="35" t="str">
        <f>IF(F30+G30&gt;0,Input_Transaksi!F31&amp;Input_Transaksi!G31 &amp;" "&amp;Input_Transaksi!H31,"")</f>
        <v/>
      </c>
      <c r="F30" s="36">
        <f>IF(Input_Transaksi!BF31=$D$8,Input_Transaksi!BH31,0)</f>
        <v>0</v>
      </c>
      <c r="G30" s="36">
        <f>IF(Input_Transaksi!BI31=$D$8,Input_Transaksi!BK31,0)</f>
        <v>0</v>
      </c>
      <c r="H30" s="36">
        <f t="shared" si="0"/>
        <v>0</v>
      </c>
      <c r="I30" s="61"/>
    </row>
    <row r="31" spans="2:9" customFormat="1" ht="15" hidden="1" customHeight="1" x14ac:dyDescent="0.2">
      <c r="B31" s="65"/>
      <c r="C31" s="33" t="str">
        <f>IF(F31+G31&gt;0,Input_Transaksi!C32,"")</f>
        <v/>
      </c>
      <c r="D31" s="34" t="str">
        <f>IF(F31+G31&gt;0,Input_Transaksi!D32,"")</f>
        <v/>
      </c>
      <c r="E31" s="35" t="str">
        <f>IF(F31+G31&gt;0,Input_Transaksi!F32&amp;Input_Transaksi!G32 &amp;" "&amp;Input_Transaksi!H32,"")</f>
        <v/>
      </c>
      <c r="F31" s="36">
        <f>IF(Input_Transaksi!BF32=$D$8,Input_Transaksi!BH32,0)</f>
        <v>0</v>
      </c>
      <c r="G31" s="36">
        <f>IF(Input_Transaksi!BI32=$D$8,Input_Transaksi!BK32,0)</f>
        <v>0</v>
      </c>
      <c r="H31" s="36">
        <f t="shared" si="0"/>
        <v>0</v>
      </c>
      <c r="I31" s="61"/>
    </row>
    <row r="32" spans="2:9" ht="15" hidden="1" customHeight="1" x14ac:dyDescent="0.2">
      <c r="B32" s="63"/>
      <c r="C32" s="33" t="str">
        <f>IF(F32+G32&gt;0,Input_Transaksi!C33,"")</f>
        <v/>
      </c>
      <c r="D32" s="34" t="str">
        <f>IF(F32+G32&gt;0,Input_Transaksi!D33,"")</f>
        <v/>
      </c>
      <c r="E32" s="35" t="str">
        <f>IF(F32+G32&gt;0,Input_Transaksi!F33&amp;Input_Transaksi!G33 &amp;" "&amp;Input_Transaksi!H33,"")</f>
        <v/>
      </c>
      <c r="F32" s="36">
        <f>IF(Input_Transaksi!BF33=$D$8,Input_Transaksi!BH33,0)</f>
        <v>0</v>
      </c>
      <c r="G32" s="36">
        <f>IF(Input_Transaksi!BI33=$D$8,Input_Transaksi!BK33,0)</f>
        <v>0</v>
      </c>
      <c r="H32" s="36">
        <f t="shared" si="0"/>
        <v>0</v>
      </c>
      <c r="I32" s="62"/>
    </row>
    <row r="33" spans="2:9" customFormat="1" ht="15" hidden="1" customHeight="1" x14ac:dyDescent="0.2">
      <c r="B33" s="65"/>
      <c r="C33" s="33" t="str">
        <f>IF(F33+G33&gt;0,Input_Transaksi!C34,"")</f>
        <v/>
      </c>
      <c r="D33" s="34" t="str">
        <f>IF(F33+G33&gt;0,Input_Transaksi!D34,"")</f>
        <v/>
      </c>
      <c r="E33" s="35" t="str">
        <f>IF(F33+G33&gt;0,Input_Transaksi!F34&amp;Input_Transaksi!G34 &amp;" "&amp;Input_Transaksi!H34,"")</f>
        <v/>
      </c>
      <c r="F33" s="36">
        <f>IF(Input_Transaksi!BF34=$D$8,Input_Transaksi!BH34,0)</f>
        <v>0</v>
      </c>
      <c r="G33" s="36">
        <f>IF(Input_Transaksi!BI34=$D$8,Input_Transaksi!BK34,0)</f>
        <v>0</v>
      </c>
      <c r="H33" s="36">
        <f t="shared" si="0"/>
        <v>0</v>
      </c>
      <c r="I33" s="61"/>
    </row>
    <row r="34" spans="2:9" ht="15" hidden="1" customHeight="1" x14ac:dyDescent="0.2">
      <c r="B34" s="63"/>
      <c r="C34" s="33" t="str">
        <f>IF(F34+G34&gt;0,Input_Transaksi!C35,"")</f>
        <v/>
      </c>
      <c r="D34" s="34" t="str">
        <f>IF(F34+G34&gt;0,Input_Transaksi!D35,"")</f>
        <v/>
      </c>
      <c r="E34" s="35" t="str">
        <f>IF(F34+G34&gt;0,Input_Transaksi!F35&amp;Input_Transaksi!G35 &amp;" "&amp;Input_Transaksi!H35,"")</f>
        <v/>
      </c>
      <c r="F34" s="36">
        <f>IF(Input_Transaksi!BF35=$D$8,Input_Transaksi!BH35,0)</f>
        <v>0</v>
      </c>
      <c r="G34" s="36">
        <f>IF(Input_Transaksi!BI35=$D$8,Input_Transaksi!BK35,0)</f>
        <v>0</v>
      </c>
      <c r="H34" s="36">
        <f t="shared" si="0"/>
        <v>0</v>
      </c>
      <c r="I34" s="62"/>
    </row>
    <row r="35" spans="2:9" customFormat="1" ht="15" hidden="1" customHeight="1" x14ac:dyDescent="0.2">
      <c r="B35" s="65"/>
      <c r="C35" s="33" t="str">
        <f>IF(F35+G35&gt;0,Input_Transaksi!C36,"")</f>
        <v/>
      </c>
      <c r="D35" s="34" t="str">
        <f>IF(F35+G35&gt;0,Input_Transaksi!D36,"")</f>
        <v/>
      </c>
      <c r="E35" s="35" t="str">
        <f>IF(F35+G35&gt;0,Input_Transaksi!F36&amp;Input_Transaksi!G36 &amp;" "&amp;Input_Transaksi!H36,"")</f>
        <v/>
      </c>
      <c r="F35" s="36">
        <f>IF(Input_Transaksi!BF36=$D$8,Input_Transaksi!BH36,0)</f>
        <v>0</v>
      </c>
      <c r="G35" s="36">
        <f>IF(Input_Transaksi!BI36=$D$8,Input_Transaksi!BK36,0)</f>
        <v>0</v>
      </c>
      <c r="H35" s="36">
        <f t="shared" si="0"/>
        <v>0</v>
      </c>
      <c r="I35" s="61"/>
    </row>
    <row r="36" spans="2:9" customFormat="1" ht="15" hidden="1" customHeight="1" x14ac:dyDescent="0.2">
      <c r="B36" s="65"/>
      <c r="C36" s="33" t="str">
        <f>IF(F36+G36&gt;0,Input_Transaksi!C37,"")</f>
        <v/>
      </c>
      <c r="D36" s="34" t="str">
        <f>IF(F36+G36&gt;0,Input_Transaksi!D37,"")</f>
        <v/>
      </c>
      <c r="E36" s="35" t="str">
        <f>IF(F36+G36&gt;0,Input_Transaksi!F37&amp;Input_Transaksi!G37 &amp;" "&amp;Input_Transaksi!H37,"")</f>
        <v/>
      </c>
      <c r="F36" s="36">
        <f>IF(Input_Transaksi!BF37=$D$8,Input_Transaksi!BH37,0)</f>
        <v>0</v>
      </c>
      <c r="G36" s="36">
        <f>IF(Input_Transaksi!BI37=$D$8,Input_Transaksi!BK37,0)</f>
        <v>0</v>
      </c>
      <c r="H36" s="36">
        <f t="shared" si="0"/>
        <v>0</v>
      </c>
      <c r="I36" s="61"/>
    </row>
    <row r="37" spans="2:9" customFormat="1" ht="15" hidden="1" customHeight="1" x14ac:dyDescent="0.2">
      <c r="B37" s="65"/>
      <c r="C37" s="33" t="str">
        <f>IF(F37+G37&gt;0,Input_Transaksi!C38,"")</f>
        <v/>
      </c>
      <c r="D37" s="34" t="str">
        <f>IF(F37+G37&gt;0,Input_Transaksi!D38,"")</f>
        <v/>
      </c>
      <c r="E37" s="35" t="str">
        <f>IF(F37+G37&gt;0,Input_Transaksi!F38&amp;Input_Transaksi!G38 &amp;" "&amp;Input_Transaksi!H38,"")</f>
        <v/>
      </c>
      <c r="F37" s="36">
        <f>IF(Input_Transaksi!BF38=$D$8,Input_Transaksi!BH38,0)</f>
        <v>0</v>
      </c>
      <c r="G37" s="36">
        <f>IF(Input_Transaksi!BI38=$D$8,Input_Transaksi!BK38,0)</f>
        <v>0</v>
      </c>
      <c r="H37" s="36">
        <f t="shared" si="0"/>
        <v>0</v>
      </c>
      <c r="I37" s="61"/>
    </row>
    <row r="38" spans="2:9" customFormat="1" ht="15" hidden="1" customHeight="1" x14ac:dyDescent="0.2">
      <c r="B38" s="65"/>
      <c r="C38" s="33" t="str">
        <f>IF(F38+G38&gt;0,Input_Transaksi!C39,"")</f>
        <v/>
      </c>
      <c r="D38" s="34" t="str">
        <f>IF(F38+G38&gt;0,Input_Transaksi!D39,"")</f>
        <v/>
      </c>
      <c r="E38" s="35" t="str">
        <f>IF(F38+G38&gt;0,Input_Transaksi!F39&amp;Input_Transaksi!G39 &amp;" "&amp;Input_Transaksi!H39,"")</f>
        <v/>
      </c>
      <c r="F38" s="36">
        <f>IF(Input_Transaksi!BF39=$D$8,Input_Transaksi!BH39,0)</f>
        <v>0</v>
      </c>
      <c r="G38" s="36">
        <f>IF(Input_Transaksi!BI39=$D$8,Input_Transaksi!BK39,0)</f>
        <v>0</v>
      </c>
      <c r="H38" s="36">
        <f t="shared" si="0"/>
        <v>0</v>
      </c>
      <c r="I38" s="61"/>
    </row>
    <row r="39" spans="2:9" ht="15" hidden="1" customHeight="1" x14ac:dyDescent="0.2">
      <c r="B39" s="63"/>
      <c r="C39" s="33" t="str">
        <f>IF(F39+G39&gt;0,Input_Transaksi!C40,"")</f>
        <v/>
      </c>
      <c r="D39" s="34" t="str">
        <f>IF(F39+G39&gt;0,Input_Transaksi!D40,"")</f>
        <v/>
      </c>
      <c r="E39" s="35" t="str">
        <f>IF(F39+G39&gt;0,Input_Transaksi!F40&amp;Input_Transaksi!G40 &amp;" "&amp;Input_Transaksi!H40,"")</f>
        <v/>
      </c>
      <c r="F39" s="36">
        <f>IF(Input_Transaksi!BF40=$D$8,Input_Transaksi!BH40,0)</f>
        <v>0</v>
      </c>
      <c r="G39" s="36">
        <f>IF(Input_Transaksi!BI40=$D$8,Input_Transaksi!BK40,0)</f>
        <v>0</v>
      </c>
      <c r="H39" s="36">
        <f t="shared" si="0"/>
        <v>0</v>
      </c>
      <c r="I39" s="62"/>
    </row>
    <row r="40" spans="2:9" customFormat="1" ht="15" hidden="1" customHeight="1" x14ac:dyDescent="0.2">
      <c r="B40" s="65"/>
      <c r="C40" s="33" t="str">
        <f>IF(F40+G40&gt;0,Input_Transaksi!C41,"")</f>
        <v/>
      </c>
      <c r="D40" s="34" t="str">
        <f>IF(F40+G40&gt;0,Input_Transaksi!D41,"")</f>
        <v/>
      </c>
      <c r="E40" s="35" t="str">
        <f>IF(F40+G40&gt;0,Input_Transaksi!F41&amp;Input_Transaksi!G41 &amp;" "&amp;Input_Transaksi!H41,"")</f>
        <v/>
      </c>
      <c r="F40" s="36">
        <f>IF(Input_Transaksi!BF41=$D$8,Input_Transaksi!BH41,0)</f>
        <v>0</v>
      </c>
      <c r="G40" s="36">
        <f>IF(Input_Transaksi!BI41=$D$8,Input_Transaksi!BK41,0)</f>
        <v>0</v>
      </c>
      <c r="H40" s="36">
        <f t="shared" si="0"/>
        <v>0</v>
      </c>
      <c r="I40" s="61"/>
    </row>
    <row r="41" spans="2:9" customFormat="1" ht="15" hidden="1" customHeight="1" x14ac:dyDescent="0.2">
      <c r="B41" s="65"/>
      <c r="C41" s="33" t="str">
        <f>IF(F41+G41&gt;0,Input_Transaksi!C43,"")</f>
        <v/>
      </c>
      <c r="D41" s="34" t="str">
        <f>IF(F41+G41&gt;0,Input_Transaksi!D43,"")</f>
        <v/>
      </c>
      <c r="E41" s="35" t="str">
        <f>IF(F41+G41&gt;0,Input_Transaksi!F43&amp;Input_Transaksi!G43 &amp;" "&amp;Input_Transaksi!H43,"")</f>
        <v/>
      </c>
      <c r="F41" s="36">
        <f>IF(Input_Transaksi!BF43=$D$8,Input_Transaksi!BH43,0)</f>
        <v>0</v>
      </c>
      <c r="G41" s="36">
        <f>IF(Input_Transaksi!BI43=$D$8,Input_Transaksi!BK43,0)</f>
        <v>0</v>
      </c>
      <c r="H41" s="36">
        <f t="shared" si="0"/>
        <v>0</v>
      </c>
      <c r="I41" s="61"/>
    </row>
    <row r="42" spans="2:9" customFormat="1" ht="15" hidden="1" customHeight="1" x14ac:dyDescent="0.2">
      <c r="B42" s="65"/>
      <c r="C42" s="33" t="str">
        <f>IF(F42+G42&gt;0,Input_Transaksi!C44,"")</f>
        <v/>
      </c>
      <c r="D42" s="34" t="str">
        <f>IF(F42+G42&gt;0,Input_Transaksi!D44,"")</f>
        <v/>
      </c>
      <c r="E42" s="35" t="str">
        <f>IF(F42+G42&gt;0,Input_Transaksi!F44&amp;Input_Transaksi!G44 &amp;" "&amp;Input_Transaksi!H44,"")</f>
        <v/>
      </c>
      <c r="F42" s="36">
        <f>IF(Input_Transaksi!BF44=$D$8,Input_Transaksi!BH44,0)</f>
        <v>0</v>
      </c>
      <c r="G42" s="36">
        <f>IF(Input_Transaksi!BI44=$D$8,Input_Transaksi!BK44,0)</f>
        <v>0</v>
      </c>
      <c r="H42" s="36">
        <f t="shared" si="0"/>
        <v>0</v>
      </c>
      <c r="I42" s="61"/>
    </row>
    <row r="43" spans="2:9" customFormat="1" ht="15" hidden="1" customHeight="1" x14ac:dyDescent="0.2">
      <c r="B43" s="65"/>
      <c r="C43" s="33" t="str">
        <f>IF(F43+G43&gt;0,Input_Transaksi!C45,"")</f>
        <v/>
      </c>
      <c r="D43" s="34" t="str">
        <f>IF(F43+G43&gt;0,Input_Transaksi!D45,"")</f>
        <v/>
      </c>
      <c r="E43" s="35" t="str">
        <f>IF(F43+G43&gt;0,Input_Transaksi!F45&amp;Input_Transaksi!G45 &amp;" "&amp;Input_Transaksi!H45,"")</f>
        <v/>
      </c>
      <c r="F43" s="36">
        <f>IF(Input_Transaksi!BF45=$D$8,Input_Transaksi!BH45,0)</f>
        <v>0</v>
      </c>
      <c r="G43" s="36">
        <f>IF(Input_Transaksi!BI45=$D$8,Input_Transaksi!BK45,0)</f>
        <v>0</v>
      </c>
      <c r="H43" s="36">
        <f t="shared" si="0"/>
        <v>0</v>
      </c>
      <c r="I43" s="61"/>
    </row>
    <row r="44" spans="2:9" customFormat="1" ht="15" hidden="1" customHeight="1" x14ac:dyDescent="0.2">
      <c r="B44" s="65"/>
      <c r="C44" s="33" t="str">
        <f>IF(F44+G44&gt;0,Input_Transaksi!C46,"")</f>
        <v/>
      </c>
      <c r="D44" s="34" t="str">
        <f>IF(F44+G44&gt;0,Input_Transaksi!D46,"")</f>
        <v/>
      </c>
      <c r="E44" s="35" t="str">
        <f>IF(F44+G44&gt;0,Input_Transaksi!F46&amp;Input_Transaksi!G46 &amp;" "&amp;Input_Transaksi!H46,"")</f>
        <v/>
      </c>
      <c r="F44" s="36">
        <f>IF(Input_Transaksi!BF46=$D$8,Input_Transaksi!BH46,0)</f>
        <v>0</v>
      </c>
      <c r="G44" s="36">
        <f>IF(Input_Transaksi!BI46=$D$8,Input_Transaksi!BK46,0)</f>
        <v>0</v>
      </c>
      <c r="H44" s="36">
        <f t="shared" si="0"/>
        <v>0</v>
      </c>
      <c r="I44" s="61"/>
    </row>
    <row r="45" spans="2:9" customFormat="1" ht="15" hidden="1" customHeight="1" x14ac:dyDescent="0.2">
      <c r="B45" s="65"/>
      <c r="C45" s="33" t="str">
        <f>IF(F45+G45&gt;0,Input_Transaksi!C48,"")</f>
        <v/>
      </c>
      <c r="D45" s="34" t="str">
        <f>IF(F45+G45&gt;0,Input_Transaksi!D48,"")</f>
        <v/>
      </c>
      <c r="E45" s="35" t="str">
        <f>IF(F45+G45&gt;0,Input_Transaksi!F48&amp;Input_Transaksi!G48 &amp;" "&amp;Input_Transaksi!H48,"")</f>
        <v/>
      </c>
      <c r="F45" s="36">
        <f>IF(Input_Transaksi!BF48=$D$8,Input_Transaksi!BH48,0)</f>
        <v>0</v>
      </c>
      <c r="G45" s="36">
        <f>IF(Input_Transaksi!BI48=$D$8,Input_Transaksi!BK48,0)</f>
        <v>0</v>
      </c>
      <c r="H45" s="36">
        <f t="shared" si="0"/>
        <v>0</v>
      </c>
      <c r="I45" s="61"/>
    </row>
    <row r="46" spans="2:9" customFormat="1" ht="15" hidden="1" customHeight="1" x14ac:dyDescent="0.2">
      <c r="B46" s="65"/>
      <c r="C46" s="33" t="str">
        <f>IF(F46+G46&gt;0,Input_Transaksi!C49,"")</f>
        <v/>
      </c>
      <c r="D46" s="34" t="str">
        <f>IF(F46+G46&gt;0,Input_Transaksi!D49,"")</f>
        <v/>
      </c>
      <c r="E46" s="35" t="str">
        <f>IF(F46+G46&gt;0,Input_Transaksi!F49&amp;Input_Transaksi!G49 &amp;" "&amp;Input_Transaksi!H49,"")</f>
        <v/>
      </c>
      <c r="F46" s="36">
        <f>IF(Input_Transaksi!BF49=$D$8,Input_Transaksi!BH49,0)</f>
        <v>0</v>
      </c>
      <c r="G46" s="36">
        <f>IF(Input_Transaksi!BI49=$D$8,Input_Transaksi!BK49,0)</f>
        <v>0</v>
      </c>
      <c r="H46" s="36">
        <f t="shared" si="0"/>
        <v>0</v>
      </c>
      <c r="I46" s="61"/>
    </row>
    <row r="47" spans="2:9" customFormat="1" ht="15" hidden="1" customHeight="1" x14ac:dyDescent="0.2">
      <c r="B47" s="65"/>
      <c r="C47" s="33" t="str">
        <f>IF(F47+G47&gt;0,Input_Transaksi!C50,"")</f>
        <v/>
      </c>
      <c r="D47" s="34" t="str">
        <f>IF(F47+G47&gt;0,Input_Transaksi!D50,"")</f>
        <v/>
      </c>
      <c r="E47" s="35" t="str">
        <f>IF(F47+G47&gt;0,Input_Transaksi!F50&amp;Input_Transaksi!G50 &amp;" "&amp;Input_Transaksi!H50,"")</f>
        <v/>
      </c>
      <c r="F47" s="36">
        <f>IF(Input_Transaksi!BF50=$D$8,Input_Transaksi!BH50,0)</f>
        <v>0</v>
      </c>
      <c r="G47" s="36">
        <f>IF(Input_Transaksi!BI50=$D$8,Input_Transaksi!BK50,0)</f>
        <v>0</v>
      </c>
      <c r="H47" s="36">
        <f t="shared" si="0"/>
        <v>0</v>
      </c>
      <c r="I47" s="61"/>
    </row>
    <row r="48" spans="2:9" customFormat="1" ht="15" hidden="1" customHeight="1" x14ac:dyDescent="0.2">
      <c r="B48" s="65"/>
      <c r="C48" s="33" t="str">
        <f>IF(F48+G48&gt;0,Input_Transaksi!C51,"")</f>
        <v/>
      </c>
      <c r="D48" s="34" t="str">
        <f>IF(F48+G48&gt;0,Input_Transaksi!D51,"")</f>
        <v/>
      </c>
      <c r="E48" s="35" t="str">
        <f>IF(F48+G48&gt;0,Input_Transaksi!F51&amp;Input_Transaksi!G51 &amp;" "&amp;Input_Transaksi!H51,"")</f>
        <v/>
      </c>
      <c r="F48" s="36">
        <f>IF(Input_Transaksi!BF51=$D$8,Input_Transaksi!BH51,0)</f>
        <v>0</v>
      </c>
      <c r="G48" s="36">
        <f>IF(Input_Transaksi!BI51=$D$8,Input_Transaksi!BK51,0)</f>
        <v>0</v>
      </c>
      <c r="H48" s="36">
        <f t="shared" si="0"/>
        <v>0</v>
      </c>
      <c r="I48" s="61"/>
    </row>
    <row r="49" spans="2:9" customFormat="1" ht="15" hidden="1" customHeight="1" x14ac:dyDescent="0.2">
      <c r="B49" s="65"/>
      <c r="C49" s="33" t="str">
        <f>IF(F49+G49&gt;0,Input_Transaksi!C52,"")</f>
        <v/>
      </c>
      <c r="D49" s="34" t="str">
        <f>IF(F49+G49&gt;0,Input_Transaksi!D52,"")</f>
        <v/>
      </c>
      <c r="E49" s="35" t="str">
        <f>IF(F49+G49&gt;0,Input_Transaksi!F52&amp;Input_Transaksi!G52 &amp;" "&amp;Input_Transaksi!H52,"")</f>
        <v/>
      </c>
      <c r="F49" s="36">
        <f>IF(Input_Transaksi!BF52=$D$8,Input_Transaksi!BH52,0)</f>
        <v>0</v>
      </c>
      <c r="G49" s="36">
        <f>IF(Input_Transaksi!BI52=$D$8,Input_Transaksi!BK52,0)</f>
        <v>0</v>
      </c>
      <c r="H49" s="36">
        <f t="shared" si="0"/>
        <v>0</v>
      </c>
      <c r="I49" s="61"/>
    </row>
    <row r="50" spans="2:9" customFormat="1" ht="15" hidden="1" customHeight="1" x14ac:dyDescent="0.2">
      <c r="B50" s="65"/>
      <c r="C50" s="33" t="str">
        <f>IF(F50+G50&gt;0,Input_Transaksi!C53,"")</f>
        <v/>
      </c>
      <c r="D50" s="34" t="str">
        <f>IF(F50+G50&gt;0,Input_Transaksi!D53,"")</f>
        <v/>
      </c>
      <c r="E50" s="35" t="str">
        <f>IF(F50+G50&gt;0,Input_Transaksi!F53&amp;Input_Transaksi!G53 &amp;" "&amp;Input_Transaksi!H53,"")</f>
        <v/>
      </c>
      <c r="F50" s="36">
        <f>IF(Input_Transaksi!BF53=$D$8,Input_Transaksi!BH53,0)</f>
        <v>0</v>
      </c>
      <c r="G50" s="36">
        <f>IF(Input_Transaksi!BI53=$D$8,Input_Transaksi!BK53,0)</f>
        <v>0</v>
      </c>
      <c r="H50" s="36">
        <f t="shared" si="0"/>
        <v>0</v>
      </c>
      <c r="I50" s="61"/>
    </row>
    <row r="51" spans="2:9" customFormat="1" ht="15" hidden="1" customHeight="1" x14ac:dyDescent="0.2">
      <c r="B51" s="65"/>
      <c r="C51" s="33" t="str">
        <f>IF(F51+G51&gt;0,Input_Transaksi!C54,"")</f>
        <v/>
      </c>
      <c r="D51" s="34" t="str">
        <f>IF(F51+G51&gt;0,Input_Transaksi!D54,"")</f>
        <v/>
      </c>
      <c r="E51" s="35" t="str">
        <f>IF(F51+G51&gt;0,Input_Transaksi!F54&amp;Input_Transaksi!G54 &amp;" "&amp;Input_Transaksi!H54,"")</f>
        <v/>
      </c>
      <c r="F51" s="36">
        <f>IF(Input_Transaksi!BF54=$D$8,Input_Transaksi!BH54,0)</f>
        <v>0</v>
      </c>
      <c r="G51" s="36">
        <f>IF(Input_Transaksi!BI54=$D$8,Input_Transaksi!BK54,0)</f>
        <v>0</v>
      </c>
      <c r="H51" s="36">
        <f t="shared" si="0"/>
        <v>0</v>
      </c>
      <c r="I51" s="61"/>
    </row>
    <row r="52" spans="2:9" customFormat="1" ht="15" hidden="1" customHeight="1" x14ac:dyDescent="0.2">
      <c r="B52" s="65"/>
      <c r="C52" s="33" t="str">
        <f>IF(F52+G52&gt;0,Input_Transaksi!C55,"")</f>
        <v/>
      </c>
      <c r="D52" s="34" t="str">
        <f>IF(F52+G52&gt;0,Input_Transaksi!D55,"")</f>
        <v/>
      </c>
      <c r="E52" s="35" t="str">
        <f>IF(F52+G52&gt;0,Input_Transaksi!F55&amp;Input_Transaksi!G55 &amp;" "&amp;Input_Transaksi!H55,"")</f>
        <v/>
      </c>
      <c r="F52" s="36">
        <f>IF(Input_Transaksi!BF55=$D$8,Input_Transaksi!BH55,0)</f>
        <v>0</v>
      </c>
      <c r="G52" s="36">
        <f>IF(Input_Transaksi!BI55=$D$8,Input_Transaksi!BK55,0)</f>
        <v>0</v>
      </c>
      <c r="H52" s="36">
        <f t="shared" si="0"/>
        <v>0</v>
      </c>
      <c r="I52" s="61"/>
    </row>
    <row r="53" spans="2:9" customFormat="1" ht="15" hidden="1" customHeight="1" x14ac:dyDescent="0.2">
      <c r="B53" s="65"/>
      <c r="C53" s="33" t="str">
        <f>IF(F53+G53&gt;0,Input_Transaksi!C56,"")</f>
        <v/>
      </c>
      <c r="D53" s="34" t="str">
        <f>IF(F53+G53&gt;0,Input_Transaksi!D56,"")</f>
        <v/>
      </c>
      <c r="E53" s="35" t="str">
        <f>IF(F53+G53&gt;0,Input_Transaksi!F56&amp;Input_Transaksi!G56 &amp;" "&amp;Input_Transaksi!H56,"")</f>
        <v/>
      </c>
      <c r="F53" s="36">
        <f>IF(Input_Transaksi!BF56=$D$8,Input_Transaksi!BH56,0)</f>
        <v>0</v>
      </c>
      <c r="G53" s="36">
        <f>IF(Input_Transaksi!BI56=$D$8,Input_Transaksi!BK56,0)</f>
        <v>0</v>
      </c>
      <c r="H53" s="36">
        <f t="shared" si="0"/>
        <v>0</v>
      </c>
      <c r="I53" s="61"/>
    </row>
    <row r="54" spans="2:9" ht="15" hidden="1" customHeight="1" x14ac:dyDescent="0.2">
      <c r="B54" s="63"/>
      <c r="C54" s="33" t="str">
        <f>IF(F54+G54&gt;0,Input_Transaksi!C57,"")</f>
        <v/>
      </c>
      <c r="D54" s="34" t="str">
        <f>IF(F54+G54&gt;0,Input_Transaksi!D57,"")</f>
        <v/>
      </c>
      <c r="E54" s="35" t="str">
        <f>IF(F54+G54&gt;0,Input_Transaksi!F57&amp;Input_Transaksi!G57 &amp;" "&amp;Input_Transaksi!H57,"")</f>
        <v/>
      </c>
      <c r="F54" s="36">
        <f>IF(Input_Transaksi!BF57=$D$8,Input_Transaksi!BH57,0)</f>
        <v>0</v>
      </c>
      <c r="G54" s="36">
        <f>IF(Input_Transaksi!BI57=$D$8,Input_Transaksi!BK57,0)</f>
        <v>0</v>
      </c>
      <c r="H54" s="36">
        <f t="shared" si="0"/>
        <v>0</v>
      </c>
      <c r="I54" s="62"/>
    </row>
    <row r="55" spans="2:9" customFormat="1" ht="15" hidden="1" customHeight="1" x14ac:dyDescent="0.2">
      <c r="B55" s="65"/>
      <c r="C55" s="33" t="str">
        <f>IF(F55+G55&gt;0,Input_Transaksi!C58,"")</f>
        <v/>
      </c>
      <c r="D55" s="34" t="str">
        <f>IF(F55+G55&gt;0,Input_Transaksi!D58,"")</f>
        <v/>
      </c>
      <c r="E55" s="35" t="str">
        <f>IF(F55+G55&gt;0,Input_Transaksi!F58&amp;Input_Transaksi!G58 &amp;" "&amp;Input_Transaksi!H58,"")</f>
        <v/>
      </c>
      <c r="F55" s="36">
        <f>IF(Input_Transaksi!BF58=$D$8,Input_Transaksi!BH58,0)</f>
        <v>0</v>
      </c>
      <c r="G55" s="36">
        <f>IF(Input_Transaksi!BI58=$D$8,Input_Transaksi!BK58,0)</f>
        <v>0</v>
      </c>
      <c r="H55" s="36">
        <f t="shared" si="0"/>
        <v>0</v>
      </c>
      <c r="I55" s="61"/>
    </row>
    <row r="56" spans="2:9" customFormat="1" ht="15" hidden="1" customHeight="1" x14ac:dyDescent="0.2">
      <c r="B56" s="65"/>
      <c r="C56" s="33" t="str">
        <f>IF(F56+G56&gt;0,Input_Transaksi!C59,"")</f>
        <v/>
      </c>
      <c r="D56" s="34" t="str">
        <f>IF(F56+G56&gt;0,Input_Transaksi!D59,"")</f>
        <v/>
      </c>
      <c r="E56" s="35" t="str">
        <f>IF(F56+G56&gt;0,Input_Transaksi!F59&amp;Input_Transaksi!G59 &amp;" "&amp;Input_Transaksi!H59,"")</f>
        <v/>
      </c>
      <c r="F56" s="36">
        <f>IF(Input_Transaksi!BF59=$D$8,Input_Transaksi!BH59,0)</f>
        <v>0</v>
      </c>
      <c r="G56" s="36">
        <f>IF(Input_Transaksi!BI59=$D$8,Input_Transaksi!BK59,0)</f>
        <v>0</v>
      </c>
      <c r="H56" s="36">
        <f t="shared" si="0"/>
        <v>0</v>
      </c>
      <c r="I56" s="61"/>
    </row>
    <row r="57" spans="2:9" customFormat="1" ht="15" hidden="1" customHeight="1" x14ac:dyDescent="0.2">
      <c r="B57" s="65"/>
      <c r="C57" s="33" t="str">
        <f>IF(F57+G57&gt;0,Input_Transaksi!C60,"")</f>
        <v/>
      </c>
      <c r="D57" s="34" t="str">
        <f>IF(F57+G57&gt;0,Input_Transaksi!D60,"")</f>
        <v/>
      </c>
      <c r="E57" s="35" t="str">
        <f>IF(F57+G57&gt;0,Input_Transaksi!F60&amp;Input_Transaksi!G60 &amp;" "&amp;Input_Transaksi!H60,"")</f>
        <v/>
      </c>
      <c r="F57" s="36">
        <f>IF(Input_Transaksi!BF60=$D$8,Input_Transaksi!BH60,0)</f>
        <v>0</v>
      </c>
      <c r="G57" s="36">
        <f>IF(Input_Transaksi!BI60=$D$8,Input_Transaksi!BK60,0)</f>
        <v>0</v>
      </c>
      <c r="H57" s="36">
        <f t="shared" si="0"/>
        <v>0</v>
      </c>
      <c r="I57" s="61"/>
    </row>
    <row r="58" spans="2:9" customFormat="1" ht="15" hidden="1" customHeight="1" x14ac:dyDescent="0.2">
      <c r="B58" s="65"/>
      <c r="C58" s="33" t="str">
        <f>IF(F58+G58&gt;0,Input_Transaksi!C61,"")</f>
        <v/>
      </c>
      <c r="D58" s="34" t="str">
        <f>IF(F58+G58&gt;0,Input_Transaksi!D61,"")</f>
        <v/>
      </c>
      <c r="E58" s="35" t="str">
        <f>IF(F58+G58&gt;0,Input_Transaksi!F61&amp;Input_Transaksi!G61 &amp;" "&amp;Input_Transaksi!H61,"")</f>
        <v/>
      </c>
      <c r="F58" s="36">
        <f>IF(Input_Transaksi!BF61=$D$8,Input_Transaksi!BH61,0)</f>
        <v>0</v>
      </c>
      <c r="G58" s="36">
        <f>IF(Input_Transaksi!BI61=$D$8,Input_Transaksi!BK61,0)</f>
        <v>0</v>
      </c>
      <c r="H58" s="36">
        <f t="shared" si="0"/>
        <v>0</v>
      </c>
      <c r="I58" s="61"/>
    </row>
    <row r="59" spans="2:9" customFormat="1" ht="15" hidden="1" customHeight="1" x14ac:dyDescent="0.2">
      <c r="B59" s="65"/>
      <c r="C59" s="33" t="str">
        <f>IF(F59+G59&gt;0,Input_Transaksi!C62,"")</f>
        <v/>
      </c>
      <c r="D59" s="34" t="str">
        <f>IF(F59+G59&gt;0,Input_Transaksi!D62,"")</f>
        <v/>
      </c>
      <c r="E59" s="35" t="str">
        <f>IF(F59+G59&gt;0,Input_Transaksi!F62&amp;Input_Transaksi!G62 &amp;" "&amp;Input_Transaksi!H62,"")</f>
        <v/>
      </c>
      <c r="F59" s="36">
        <f>IF(Input_Transaksi!BF62=$D$8,Input_Transaksi!BH62,0)</f>
        <v>0</v>
      </c>
      <c r="G59" s="36">
        <f>IF(Input_Transaksi!BI62=$D$8,Input_Transaksi!BK62,0)</f>
        <v>0</v>
      </c>
      <c r="H59" s="36">
        <f t="shared" si="0"/>
        <v>0</v>
      </c>
      <c r="I59" s="61"/>
    </row>
    <row r="60" spans="2:9" customFormat="1" ht="15" hidden="1" customHeight="1" x14ac:dyDescent="0.2">
      <c r="B60" s="65"/>
      <c r="C60" s="33" t="str">
        <f>IF(F60+G60&gt;0,Input_Transaksi!C63,"")</f>
        <v/>
      </c>
      <c r="D60" s="34" t="str">
        <f>IF(F60+G60&gt;0,Input_Transaksi!D63,"")</f>
        <v/>
      </c>
      <c r="E60" s="35" t="str">
        <f>IF(F60+G60&gt;0,Input_Transaksi!F63&amp;Input_Transaksi!G63 &amp;" "&amp;Input_Transaksi!H63,"")</f>
        <v/>
      </c>
      <c r="F60" s="36">
        <f>IF(Input_Transaksi!BF63=$D$8,Input_Transaksi!BH63,0)</f>
        <v>0</v>
      </c>
      <c r="G60" s="36">
        <f>IF(Input_Transaksi!BI63=$D$8,Input_Transaksi!BK63,0)</f>
        <v>0</v>
      </c>
      <c r="H60" s="36">
        <f t="shared" si="0"/>
        <v>0</v>
      </c>
      <c r="I60" s="61"/>
    </row>
    <row r="61" spans="2:9" customFormat="1" ht="15" hidden="1" customHeight="1" x14ac:dyDescent="0.2">
      <c r="B61" s="65"/>
      <c r="C61" s="33" t="str">
        <f>IF(F61+G61&gt;0,Input_Transaksi!C64,"")</f>
        <v/>
      </c>
      <c r="D61" s="34" t="str">
        <f>IF(F61+G61&gt;0,Input_Transaksi!D64,"")</f>
        <v/>
      </c>
      <c r="E61" s="35" t="str">
        <f>IF(F61+G61&gt;0,Input_Transaksi!F64&amp;Input_Transaksi!G64 &amp;" "&amp;Input_Transaksi!H64,"")</f>
        <v/>
      </c>
      <c r="F61" s="36">
        <f>IF(Input_Transaksi!BF64=$D$8,Input_Transaksi!BH64,0)</f>
        <v>0</v>
      </c>
      <c r="G61" s="36">
        <f>IF(Input_Transaksi!BI64=$D$8,Input_Transaksi!BK64,0)</f>
        <v>0</v>
      </c>
      <c r="H61" s="36">
        <f t="shared" si="0"/>
        <v>0</v>
      </c>
      <c r="I61" s="61"/>
    </row>
    <row r="62" spans="2:9" customFormat="1" ht="15" hidden="1" customHeight="1" x14ac:dyDescent="0.2">
      <c r="B62" s="65"/>
      <c r="C62" s="33" t="str">
        <f>IF(F62+G62&gt;0,Input_Transaksi!C65,"")</f>
        <v/>
      </c>
      <c r="D62" s="34" t="str">
        <f>IF(F62+G62&gt;0,Input_Transaksi!D65,"")</f>
        <v/>
      </c>
      <c r="E62" s="35" t="str">
        <f>IF(F62+G62&gt;0,Input_Transaksi!F65&amp;Input_Transaksi!G65 &amp;" "&amp;Input_Transaksi!H65,"")</f>
        <v/>
      </c>
      <c r="F62" s="36">
        <f>IF(Input_Transaksi!BF65=$D$8,Input_Transaksi!BH65,0)</f>
        <v>0</v>
      </c>
      <c r="G62" s="36">
        <f>IF(Input_Transaksi!BI65=$D$8,Input_Transaksi!BK65,0)</f>
        <v>0</v>
      </c>
      <c r="H62" s="36">
        <f t="shared" si="0"/>
        <v>0</v>
      </c>
      <c r="I62" s="61"/>
    </row>
    <row r="63" spans="2:9" customFormat="1" ht="15" hidden="1" customHeight="1" x14ac:dyDescent="0.2">
      <c r="B63" s="65"/>
      <c r="C63" s="33" t="str">
        <f>IF(F63+G63&gt;0,Input_Transaksi!C66,"")</f>
        <v/>
      </c>
      <c r="D63" s="34" t="str">
        <f>IF(F63+G63&gt;0,Input_Transaksi!D66,"")</f>
        <v/>
      </c>
      <c r="E63" s="35" t="str">
        <f>IF(F63+G63&gt;0,Input_Transaksi!F66&amp;Input_Transaksi!G66 &amp;" "&amp;Input_Transaksi!H66,"")</f>
        <v/>
      </c>
      <c r="F63" s="36">
        <f>IF(Input_Transaksi!BF66=$D$8,Input_Transaksi!BH66,0)</f>
        <v>0</v>
      </c>
      <c r="G63" s="36">
        <f>IF(Input_Transaksi!BI66=$D$8,Input_Transaksi!BK66,0)</f>
        <v>0</v>
      </c>
      <c r="H63" s="36">
        <f t="shared" si="0"/>
        <v>0</v>
      </c>
      <c r="I63" s="61"/>
    </row>
    <row r="64" spans="2:9" customFormat="1" ht="15" hidden="1" customHeight="1" x14ac:dyDescent="0.2">
      <c r="B64" s="65"/>
      <c r="C64" s="33" t="str">
        <f>IF(F64+G64&gt;0,Input_Transaksi!C67,"")</f>
        <v/>
      </c>
      <c r="D64" s="34" t="str">
        <f>IF(F64+G64&gt;0,Input_Transaksi!D67,"")</f>
        <v/>
      </c>
      <c r="E64" s="35" t="str">
        <f>IF(F64+G64&gt;0,Input_Transaksi!F67&amp;Input_Transaksi!G67 &amp;" "&amp;Input_Transaksi!H67,"")</f>
        <v/>
      </c>
      <c r="F64" s="36">
        <f>IF(Input_Transaksi!BF67=$D$8,Input_Transaksi!BH67,0)</f>
        <v>0</v>
      </c>
      <c r="G64" s="36">
        <f>IF(Input_Transaksi!BI67=$D$8,Input_Transaksi!BK67,0)</f>
        <v>0</v>
      </c>
      <c r="H64" s="36">
        <f t="shared" si="0"/>
        <v>0</v>
      </c>
      <c r="I64" s="61"/>
    </row>
    <row r="65" spans="2:13" customFormat="1" ht="15" hidden="1" customHeight="1" x14ac:dyDescent="0.2">
      <c r="B65" s="65"/>
      <c r="C65" s="33" t="str">
        <f>IF(F65+G65&gt;0,Input_Transaksi!C69,"")</f>
        <v/>
      </c>
      <c r="D65" s="34" t="str">
        <f>IF(F65+G65&gt;0,Input_Transaksi!D69,"")</f>
        <v/>
      </c>
      <c r="E65" s="35" t="str">
        <f>IF(F65+G65&gt;0,Input_Transaksi!F69&amp;Input_Transaksi!G69 &amp;" "&amp;Input_Transaksi!H69,"")</f>
        <v/>
      </c>
      <c r="F65" s="36">
        <f>IF(Input_Transaksi!BF69=$D$8,Input_Transaksi!BH69,0)</f>
        <v>0</v>
      </c>
      <c r="G65" s="36">
        <f>IF(Input_Transaksi!BI69=$D$8,Input_Transaksi!BK69,0)</f>
        <v>0</v>
      </c>
      <c r="H65" s="36">
        <f t="shared" si="0"/>
        <v>0</v>
      </c>
      <c r="I65" s="61"/>
    </row>
    <row r="66" spans="2:13" customFormat="1" ht="15" hidden="1" customHeight="1" x14ac:dyDescent="0.2">
      <c r="B66" s="65"/>
      <c r="C66" s="33" t="str">
        <f>IF(F66+G66&gt;0,Input_Transaksi!C70,"")</f>
        <v/>
      </c>
      <c r="D66" s="34" t="str">
        <f>IF(F66+G66&gt;0,Input_Transaksi!D70,"")</f>
        <v/>
      </c>
      <c r="E66" s="35" t="str">
        <f>IF(F66+G66&gt;0,Input_Transaksi!F70&amp;Input_Transaksi!G70 &amp;" "&amp;Input_Transaksi!H70,"")</f>
        <v/>
      </c>
      <c r="F66" s="36">
        <f>IF(Input_Transaksi!BF70=$D$8,Input_Transaksi!BH70,0)</f>
        <v>0</v>
      </c>
      <c r="G66" s="36">
        <f>IF(Input_Transaksi!BI70=$D$8,Input_Transaksi!BK70,0)</f>
        <v>0</v>
      </c>
      <c r="H66" s="36">
        <f t="shared" si="0"/>
        <v>0</v>
      </c>
      <c r="I66" s="61"/>
    </row>
    <row r="67" spans="2:13" customFormat="1" ht="15" hidden="1" customHeight="1" x14ac:dyDescent="0.2">
      <c r="B67" s="65"/>
      <c r="C67" s="33" t="str">
        <f>IF(F67+G67&gt;0,Input_Transaksi!C72,"")</f>
        <v/>
      </c>
      <c r="D67" s="34" t="str">
        <f>IF(F67+G67&gt;0,Input_Transaksi!D72,"")</f>
        <v/>
      </c>
      <c r="E67" s="35" t="str">
        <f>IF(F67+G67&gt;0,Input_Transaksi!F72&amp;Input_Transaksi!G72 &amp;" "&amp;Input_Transaksi!H72,"")</f>
        <v/>
      </c>
      <c r="F67" s="36">
        <f>IF(Input_Transaksi!BF72=$D$8,Input_Transaksi!BH72,0)</f>
        <v>0</v>
      </c>
      <c r="G67" s="36">
        <f>IF(Input_Transaksi!BI72=$D$8,Input_Transaksi!BK72,0)</f>
        <v>0</v>
      </c>
      <c r="H67" s="36">
        <f t="shared" si="0"/>
        <v>0</v>
      </c>
      <c r="I67" s="61"/>
    </row>
    <row r="68" spans="2:13" customFormat="1" ht="15" hidden="1" customHeight="1" x14ac:dyDescent="0.2">
      <c r="B68" s="65"/>
      <c r="C68" s="33" t="str">
        <f>IF(F68+G68&gt;0,Input_Transaksi!C74,"")</f>
        <v/>
      </c>
      <c r="D68" s="34" t="str">
        <f>IF(F68+G68&gt;0,Input_Transaksi!D74,"")</f>
        <v/>
      </c>
      <c r="E68" s="35" t="str">
        <f>IF(F68+G68&gt;0,Input_Transaksi!F74&amp;Input_Transaksi!G74 &amp;" "&amp;Input_Transaksi!H74,"")</f>
        <v/>
      </c>
      <c r="F68" s="36">
        <f>IF(Input_Transaksi!BF74=$D$8,Input_Transaksi!BH74,0)</f>
        <v>0</v>
      </c>
      <c r="G68" s="36">
        <f>IF(Input_Transaksi!BI74=$D$8,Input_Transaksi!BK74,0)</f>
        <v>0</v>
      </c>
      <c r="H68" s="36">
        <f t="shared" si="0"/>
        <v>0</v>
      </c>
      <c r="I68" s="61"/>
    </row>
    <row r="69" spans="2:13" customFormat="1" ht="15" hidden="1" customHeight="1" x14ac:dyDescent="0.2">
      <c r="B69" s="65"/>
      <c r="C69" s="33" t="str">
        <f>IF(F69+G69&gt;0,Input_Transaksi!C76,"")</f>
        <v/>
      </c>
      <c r="D69" s="34" t="str">
        <f>IF(F69+G69&gt;0,Input_Transaksi!D76,"")</f>
        <v/>
      </c>
      <c r="E69" s="35" t="str">
        <f>IF(F69+G69&gt;0,Input_Transaksi!F76&amp;Input_Transaksi!G76 &amp;" "&amp;Input_Transaksi!H76,"")</f>
        <v/>
      </c>
      <c r="F69" s="36">
        <f>IF(Input_Transaksi!BF76=$D$8,Input_Transaksi!BH76,0)</f>
        <v>0</v>
      </c>
      <c r="G69" s="36">
        <f>IF(Input_Transaksi!BI76=$D$8,Input_Transaksi!BK76,0)</f>
        <v>0</v>
      </c>
      <c r="H69" s="36">
        <f t="shared" si="0"/>
        <v>0</v>
      </c>
      <c r="I69" s="61"/>
    </row>
    <row r="70" spans="2:13" customFormat="1" ht="15" hidden="1" customHeight="1" x14ac:dyDescent="0.2">
      <c r="B70" s="65"/>
      <c r="C70" s="33" t="str">
        <f>IF(F70+G70&gt;0,Input_Transaksi!C78,"")</f>
        <v/>
      </c>
      <c r="D70" s="34" t="str">
        <f>IF(F70+G70&gt;0,Input_Transaksi!D78,"")</f>
        <v/>
      </c>
      <c r="E70" s="35" t="str">
        <f>IF(F70+G70&gt;0,Input_Transaksi!F78&amp;Input_Transaksi!G78 &amp;" "&amp;Input_Transaksi!H78,"")</f>
        <v/>
      </c>
      <c r="F70" s="36">
        <f>IF(Input_Transaksi!BF78=$D$8,Input_Transaksi!BH78,0)</f>
        <v>0</v>
      </c>
      <c r="G70" s="36">
        <f>IF(Input_Transaksi!BI78=$D$8,Input_Transaksi!BK78,0)</f>
        <v>0</v>
      </c>
      <c r="H70" s="36">
        <f t="shared" si="0"/>
        <v>0</v>
      </c>
      <c r="I70" s="61"/>
    </row>
    <row r="71" spans="2:13" customFormat="1" ht="15" hidden="1" customHeight="1" x14ac:dyDescent="0.2">
      <c r="B71" s="65"/>
      <c r="C71" s="33" t="str">
        <f>IF(F71+G71&gt;0,Input_Transaksi!C79,"")</f>
        <v/>
      </c>
      <c r="D71" s="34" t="str">
        <f>IF(F71+G71&gt;0,Input_Transaksi!D79,"")</f>
        <v/>
      </c>
      <c r="E71" s="35" t="str">
        <f>IF(F71+G71&gt;0,Input_Transaksi!F79&amp;Input_Transaksi!G79 &amp;" "&amp;Input_Transaksi!H79,"")</f>
        <v/>
      </c>
      <c r="F71" s="36">
        <f>IF(Input_Transaksi!BF79=$D$8,Input_Transaksi!BH79,0)</f>
        <v>0</v>
      </c>
      <c r="G71" s="36">
        <f>IF(Input_Transaksi!BI79=$D$8,Input_Transaksi!BK79,0)</f>
        <v>0</v>
      </c>
      <c r="H71" s="36">
        <f t="shared" ref="H71:H134" si="1">H70+F71-G71</f>
        <v>0</v>
      </c>
      <c r="I71" s="61"/>
    </row>
    <row r="72" spans="2:13" customFormat="1" ht="15" hidden="1" customHeight="1" x14ac:dyDescent="0.2">
      <c r="B72" s="65"/>
      <c r="C72" s="33" t="str">
        <f>IF(F72+G72&gt;0,Input_Transaksi!C81,"")</f>
        <v/>
      </c>
      <c r="D72" s="34" t="str">
        <f>IF(F72+G72&gt;0,Input_Transaksi!D81,"")</f>
        <v/>
      </c>
      <c r="E72" s="35" t="str">
        <f>IF(F72+G72&gt;0,Input_Transaksi!F81&amp;Input_Transaksi!G81 &amp;" "&amp;Input_Transaksi!H81,"")</f>
        <v/>
      </c>
      <c r="F72" s="36">
        <f>IF(Input_Transaksi!BF81=$D$8,Input_Transaksi!BH81,0)</f>
        <v>0</v>
      </c>
      <c r="G72" s="36">
        <f>IF(Input_Transaksi!BI81=$D$8,Input_Transaksi!BK81,0)</f>
        <v>0</v>
      </c>
      <c r="H72" s="36">
        <f t="shared" si="1"/>
        <v>0</v>
      </c>
      <c r="I72" s="61"/>
    </row>
    <row r="73" spans="2:13" customFormat="1" ht="15" hidden="1" customHeight="1" x14ac:dyDescent="0.2">
      <c r="B73" s="65"/>
      <c r="C73" s="33" t="str">
        <f>IF(F73+G73&gt;0,Input_Transaksi!C83,"")</f>
        <v/>
      </c>
      <c r="D73" s="34" t="str">
        <f>IF(F73+G73&gt;0,Input_Transaksi!D83,"")</f>
        <v/>
      </c>
      <c r="E73" s="35" t="str">
        <f>IF(F73+G73&gt;0,Input_Transaksi!F83&amp;Input_Transaksi!G83 &amp;" "&amp;Input_Transaksi!H83,"")</f>
        <v/>
      </c>
      <c r="F73" s="36">
        <f>IF(Input_Transaksi!BF83=$D$8,Input_Transaksi!BH83,0)</f>
        <v>0</v>
      </c>
      <c r="G73" s="36">
        <f>IF(Input_Transaksi!BI83=$D$8,Input_Transaksi!BK83,0)</f>
        <v>0</v>
      </c>
      <c r="H73" s="36">
        <f t="shared" si="1"/>
        <v>0</v>
      </c>
      <c r="I73" s="61"/>
    </row>
    <row r="74" spans="2:13" customFormat="1" ht="15" hidden="1" customHeight="1" x14ac:dyDescent="0.2">
      <c r="B74" s="65"/>
      <c r="C74" s="33" t="str">
        <f>IF(F74+G74&gt;0,Input_Transaksi!C85,"")</f>
        <v/>
      </c>
      <c r="D74" s="34" t="str">
        <f>IF(F74+G74&gt;0,Input_Transaksi!D85,"")</f>
        <v/>
      </c>
      <c r="E74" s="35" t="str">
        <f>IF(F74+G74&gt;0,Input_Transaksi!F85&amp;Input_Transaksi!G85 &amp;" "&amp;Input_Transaksi!H85,"")</f>
        <v/>
      </c>
      <c r="F74" s="36">
        <f>IF(Input_Transaksi!BF85=$D$8,Input_Transaksi!BH85,0)</f>
        <v>0</v>
      </c>
      <c r="G74" s="36">
        <f>IF(Input_Transaksi!BI85=$D$8,Input_Transaksi!BK85,0)</f>
        <v>0</v>
      </c>
      <c r="H74" s="36">
        <f t="shared" si="1"/>
        <v>0</v>
      </c>
      <c r="I74" s="61"/>
      <c r="K74" s="428">
        <f>SUBTOTAL(9,G74:G79)</f>
        <v>0</v>
      </c>
      <c r="L74" s="428"/>
      <c r="M74" s="429" t="s">
        <v>4</v>
      </c>
    </row>
    <row r="75" spans="2:13" customFormat="1" ht="15" hidden="1" customHeight="1" x14ac:dyDescent="0.2">
      <c r="B75" s="65"/>
      <c r="C75" s="33" t="str">
        <f>IF(F75+G75&gt;0,Input_Transaksi!C86,"")</f>
        <v/>
      </c>
      <c r="D75" s="34" t="str">
        <f>IF(F75+G75&gt;0,Input_Transaksi!D86,"")</f>
        <v/>
      </c>
      <c r="E75" s="35" t="str">
        <f>IF(F75+G75&gt;0,Input_Transaksi!F86&amp;Input_Transaksi!G86 &amp;" "&amp;Input_Transaksi!H86,"")</f>
        <v/>
      </c>
      <c r="F75" s="36">
        <f>IF(Input_Transaksi!BF86=$D$8,Input_Transaksi!BH86,0)</f>
        <v>0</v>
      </c>
      <c r="G75" s="36">
        <f>IF(Input_Transaksi!BI86=$D$8,Input_Transaksi!BK86,0)</f>
        <v>0</v>
      </c>
      <c r="H75" s="36">
        <f t="shared" si="1"/>
        <v>0</v>
      </c>
      <c r="I75" s="61"/>
      <c r="K75" s="428">
        <f>SUBTOTAL(9,G80:G81)</f>
        <v>0</v>
      </c>
    </row>
    <row r="76" spans="2:13" customFormat="1" ht="15" hidden="1" customHeight="1" x14ac:dyDescent="0.2">
      <c r="B76" s="65"/>
      <c r="C76" s="33" t="str">
        <f>IF(F76+G76&gt;0,Input_Transaksi!C87,"")</f>
        <v/>
      </c>
      <c r="D76" s="34" t="str">
        <f>IF(F76+G76&gt;0,Input_Transaksi!D87,"")</f>
        <v/>
      </c>
      <c r="E76" s="35" t="str">
        <f>IF(F76+G76&gt;0,Input_Transaksi!F87&amp;Input_Transaksi!G87 &amp;" "&amp;Input_Transaksi!H87,"")</f>
        <v/>
      </c>
      <c r="F76" s="36">
        <f>IF(Input_Transaksi!BF87=$D$8,Input_Transaksi!BH87,0)</f>
        <v>0</v>
      </c>
      <c r="G76" s="36">
        <f>IF(Input_Transaksi!BI87=$D$8,Input_Transaksi!BK87,0)</f>
        <v>0</v>
      </c>
      <c r="H76" s="36">
        <f t="shared" si="1"/>
        <v>0</v>
      </c>
      <c r="I76" s="61"/>
    </row>
    <row r="77" spans="2:13" customFormat="1" ht="15" hidden="1" customHeight="1" x14ac:dyDescent="0.2">
      <c r="B77" s="65"/>
      <c r="C77" s="33" t="str">
        <f>IF(F77+G77&gt;0,Input_Transaksi!C88,"")</f>
        <v/>
      </c>
      <c r="D77" s="34" t="str">
        <f>IF(F77+G77&gt;0,Input_Transaksi!D88,"")</f>
        <v/>
      </c>
      <c r="E77" s="35" t="str">
        <f>IF(F77+G77&gt;0,Input_Transaksi!F88&amp;Input_Transaksi!G88 &amp;" "&amp;Input_Transaksi!H88,"")</f>
        <v/>
      </c>
      <c r="F77" s="36">
        <f>IF(Input_Transaksi!BF88=$D$8,Input_Transaksi!BH88,0)</f>
        <v>0</v>
      </c>
      <c r="G77" s="36">
        <f>IF(Input_Transaksi!BI88=$D$8,Input_Transaksi!BK88,0)</f>
        <v>0</v>
      </c>
      <c r="H77" s="36">
        <f t="shared" si="1"/>
        <v>0</v>
      </c>
      <c r="I77" s="61"/>
      <c r="K77" s="429"/>
    </row>
    <row r="78" spans="2:13" customFormat="1" ht="15" hidden="1" customHeight="1" x14ac:dyDescent="0.2">
      <c r="B78" s="65"/>
      <c r="C78" s="33" t="str">
        <f>IF(F78+G78&gt;0,Input_Transaksi!C89,"")</f>
        <v/>
      </c>
      <c r="D78" s="34" t="str">
        <f>IF(F78+G78&gt;0,Input_Transaksi!D89,"")</f>
        <v/>
      </c>
      <c r="E78" s="35" t="str">
        <f>IF(F78+G78&gt;0,Input_Transaksi!F89&amp;Input_Transaksi!G89 &amp;" "&amp;Input_Transaksi!H89,"")</f>
        <v/>
      </c>
      <c r="F78" s="36">
        <f>IF(Input_Transaksi!BF89=$D$8,Input_Transaksi!BH89,0)</f>
        <v>0</v>
      </c>
      <c r="G78" s="36">
        <f>IF(Input_Transaksi!BI89=$D$8,Input_Transaksi!BK89,0)</f>
        <v>0</v>
      </c>
      <c r="H78" s="36">
        <f t="shared" si="1"/>
        <v>0</v>
      </c>
      <c r="I78" s="61"/>
    </row>
    <row r="79" spans="2:13" customFormat="1" ht="15" hidden="1" customHeight="1" x14ac:dyDescent="0.2">
      <c r="B79" s="65"/>
      <c r="C79" s="33" t="str">
        <f>IF(F79+G79&gt;0,Input_Transaksi!C90,"")</f>
        <v/>
      </c>
      <c r="D79" s="34" t="str">
        <f>IF(F79+G79&gt;0,Input_Transaksi!D90,"")</f>
        <v/>
      </c>
      <c r="E79" s="35" t="str">
        <f>IF(F79+G79&gt;0,Input_Transaksi!F90&amp;Input_Transaksi!G90 &amp;" "&amp;Input_Transaksi!H90,"")</f>
        <v/>
      </c>
      <c r="F79" s="36">
        <f>IF(Input_Transaksi!BF90=$D$8,Input_Transaksi!BH90,0)</f>
        <v>0</v>
      </c>
      <c r="G79" s="36">
        <f>IF(Input_Transaksi!BI90=$D$8,Input_Transaksi!BK90,0)</f>
        <v>0</v>
      </c>
      <c r="H79" s="36">
        <f t="shared" si="1"/>
        <v>0</v>
      </c>
      <c r="I79" s="61"/>
    </row>
    <row r="80" spans="2:13" customFormat="1" ht="15" hidden="1" customHeight="1" x14ac:dyDescent="0.2">
      <c r="B80" s="65"/>
      <c r="C80" s="33" t="str">
        <f>IF(F80+G80&gt;0,Input_Transaksi!C91,"")</f>
        <v/>
      </c>
      <c r="D80" s="34" t="str">
        <f>IF(F80+G80&gt;0,Input_Transaksi!D91,"")</f>
        <v/>
      </c>
      <c r="E80" s="35" t="str">
        <f>IF(F80+G80&gt;0,Input_Transaksi!F91&amp;Input_Transaksi!G91 &amp;" "&amp;Input_Transaksi!H91,"")</f>
        <v/>
      </c>
      <c r="F80" s="36">
        <f>IF(Input_Transaksi!BF91=$D$8,Input_Transaksi!BH91,0)</f>
        <v>0</v>
      </c>
      <c r="G80" s="36">
        <f>IF(Input_Transaksi!BI91=$D$8,Input_Transaksi!BK91,0)</f>
        <v>0</v>
      </c>
      <c r="H80" s="36">
        <f t="shared" si="1"/>
        <v>0</v>
      </c>
      <c r="I80" s="61"/>
    </row>
    <row r="81" spans="2:11" customFormat="1" ht="15" hidden="1" customHeight="1" x14ac:dyDescent="0.2">
      <c r="B81" s="65"/>
      <c r="C81" s="33" t="str">
        <f>IF(F81+G81&gt;0,Input_Transaksi!C92,"")</f>
        <v/>
      </c>
      <c r="D81" s="34" t="str">
        <f>IF(F81+G81&gt;0,Input_Transaksi!D92,"")</f>
        <v/>
      </c>
      <c r="E81" s="35" t="str">
        <f>IF(F81+G81&gt;0,Input_Transaksi!F92&amp;Input_Transaksi!G92 &amp;" "&amp;Input_Transaksi!H92,"")</f>
        <v/>
      </c>
      <c r="F81" s="36">
        <f>IF(Input_Transaksi!BF92=$D$8,Input_Transaksi!BH92,0)</f>
        <v>0</v>
      </c>
      <c r="G81" s="36">
        <f>IF(Input_Transaksi!BI92=$D$8,Input_Transaksi!BK92,0)</f>
        <v>0</v>
      </c>
      <c r="H81" s="36">
        <f t="shared" si="1"/>
        <v>0</v>
      </c>
      <c r="I81" s="61"/>
    </row>
    <row r="82" spans="2:11" customFormat="1" ht="15" hidden="1" customHeight="1" x14ac:dyDescent="0.2">
      <c r="B82" s="65"/>
      <c r="C82" s="33" t="str">
        <f>IF(F82+G82&gt;0,Input_Transaksi!C93,"")</f>
        <v/>
      </c>
      <c r="D82" s="34" t="str">
        <f>IF(F82+G82&gt;0,Input_Transaksi!D93,"")</f>
        <v/>
      </c>
      <c r="E82" s="35" t="str">
        <f>IF(F82+G82&gt;0,Input_Transaksi!F93&amp;Input_Transaksi!G93 &amp;" "&amp;Input_Transaksi!H93,"")</f>
        <v/>
      </c>
      <c r="F82" s="36">
        <f>IF(Input_Transaksi!BF93=$D$8,Input_Transaksi!BH93,0)</f>
        <v>0</v>
      </c>
      <c r="G82" s="36">
        <f>IF(Input_Transaksi!BI93=$D$8,Input_Transaksi!BK93,0)</f>
        <v>0</v>
      </c>
      <c r="H82" s="36">
        <f t="shared" si="1"/>
        <v>0</v>
      </c>
      <c r="I82" s="61"/>
    </row>
    <row r="83" spans="2:11" customFormat="1" ht="15" hidden="1" customHeight="1" x14ac:dyDescent="0.2">
      <c r="B83" s="65"/>
      <c r="C83" s="33" t="str">
        <f>IF(F83+G83&gt;0,Input_Transaksi!C94,"")</f>
        <v/>
      </c>
      <c r="D83" s="34" t="str">
        <f>IF(F83+G83&gt;0,Input_Transaksi!D94,"")</f>
        <v/>
      </c>
      <c r="E83" s="35" t="str">
        <f>IF(F83+G83&gt;0,Input_Transaksi!F94&amp;Input_Transaksi!G94 &amp;" "&amp;Input_Transaksi!H94,"")</f>
        <v/>
      </c>
      <c r="F83" s="36">
        <f>IF(Input_Transaksi!BF94=$D$8,Input_Transaksi!BH94,0)</f>
        <v>0</v>
      </c>
      <c r="G83" s="36">
        <f>IF(Input_Transaksi!BI94=$D$8,Input_Transaksi!BK94,0)</f>
        <v>0</v>
      </c>
      <c r="H83" s="36">
        <f t="shared" si="1"/>
        <v>0</v>
      </c>
      <c r="I83" s="61"/>
    </row>
    <row r="84" spans="2:11" customFormat="1" ht="15" hidden="1" customHeight="1" x14ac:dyDescent="0.2">
      <c r="B84" s="65"/>
      <c r="C84" s="33" t="str">
        <f>IF(F84+G84&gt;0,Input_Transaksi!C95,"")</f>
        <v/>
      </c>
      <c r="D84" s="34" t="str">
        <f>IF(F84+G84&gt;0,Input_Transaksi!D95,"")</f>
        <v/>
      </c>
      <c r="E84" s="35" t="str">
        <f>IF(F84+G84&gt;0,Input_Transaksi!F95&amp;Input_Transaksi!G95 &amp;" "&amp;Input_Transaksi!H95,"")</f>
        <v/>
      </c>
      <c r="F84" s="36">
        <f>IF(Input_Transaksi!BF95=$D$8,Input_Transaksi!BH95,0)</f>
        <v>0</v>
      </c>
      <c r="G84" s="36">
        <f>IF(Input_Transaksi!BI95=$D$8,Input_Transaksi!BK95,0)</f>
        <v>0</v>
      </c>
      <c r="H84" s="36">
        <f t="shared" si="1"/>
        <v>0</v>
      </c>
      <c r="I84" s="61"/>
    </row>
    <row r="85" spans="2:11" customFormat="1" ht="15" hidden="1" customHeight="1" x14ac:dyDescent="0.2">
      <c r="B85" s="65"/>
      <c r="C85" s="33" t="str">
        <f>IF(F85+G85&gt;0,Input_Transaksi!C96,"")</f>
        <v/>
      </c>
      <c r="D85" s="34" t="str">
        <f>IF(F85+G85&gt;0,Input_Transaksi!D96,"")</f>
        <v/>
      </c>
      <c r="E85" s="35" t="str">
        <f>IF(F85+G85&gt;0,Input_Transaksi!F96&amp;Input_Transaksi!G96 &amp;" "&amp;Input_Transaksi!H96,"")</f>
        <v/>
      </c>
      <c r="F85" s="36">
        <f>IF(Input_Transaksi!BF96=$D$8,Input_Transaksi!BH96,0)</f>
        <v>0</v>
      </c>
      <c r="G85" s="36">
        <f>IF(Input_Transaksi!BI96=$D$8,Input_Transaksi!BK96,0)</f>
        <v>0</v>
      </c>
      <c r="H85" s="36">
        <f t="shared" si="1"/>
        <v>0</v>
      </c>
      <c r="I85" s="61"/>
    </row>
    <row r="86" spans="2:11" ht="15" hidden="1" customHeight="1" x14ac:dyDescent="0.2">
      <c r="B86" s="63"/>
      <c r="C86" s="33" t="str">
        <f>IF(F86+G86&gt;0,Input_Transaksi!C97,"")</f>
        <v/>
      </c>
      <c r="D86" s="34" t="str">
        <f>IF(F86+G86&gt;0,Input_Transaksi!D97,"")</f>
        <v/>
      </c>
      <c r="E86" s="35" t="str">
        <f>IF(F86+G86&gt;0,Input_Transaksi!F97&amp;Input_Transaksi!G97 &amp;" "&amp;Input_Transaksi!H97,"")</f>
        <v/>
      </c>
      <c r="F86" s="36">
        <f>IF(Input_Transaksi!BF97=$D$8,Input_Transaksi!BH97,0)</f>
        <v>0</v>
      </c>
      <c r="G86" s="36">
        <f>IF(Input_Transaksi!BI97=$D$8,Input_Transaksi!BK97,0)</f>
        <v>0</v>
      </c>
      <c r="H86" s="36">
        <f t="shared" si="1"/>
        <v>0</v>
      </c>
      <c r="I86" s="62"/>
      <c r="K86" s="1">
        <v>1</v>
      </c>
    </row>
    <row r="87" spans="2:11" customFormat="1" ht="15" hidden="1" customHeight="1" x14ac:dyDescent="0.2">
      <c r="B87" s="65"/>
      <c r="C87" s="33" t="str">
        <f>IF(F87+G87&gt;0,Input_Transaksi!C98,"")</f>
        <v/>
      </c>
      <c r="D87" s="34" t="str">
        <f>IF(F87+G87&gt;0,Input_Transaksi!D98,"")</f>
        <v/>
      </c>
      <c r="E87" s="35" t="str">
        <f>IF(F87+G87&gt;0,Input_Transaksi!F98&amp;Input_Transaksi!G98 &amp;" "&amp;Input_Transaksi!H98,"")</f>
        <v/>
      </c>
      <c r="F87" s="36">
        <f>IF(Input_Transaksi!BF98=$D$8,Input_Transaksi!BH98,0)</f>
        <v>0</v>
      </c>
      <c r="G87" s="36">
        <f>IF(Input_Transaksi!BI98=$D$8,Input_Transaksi!BK98,0)</f>
        <v>0</v>
      </c>
      <c r="H87" s="36">
        <f t="shared" si="1"/>
        <v>0</v>
      </c>
      <c r="I87" s="61"/>
      <c r="K87" t="s">
        <v>502</v>
      </c>
    </row>
    <row r="88" spans="2:11" ht="15" hidden="1" customHeight="1" x14ac:dyDescent="0.2">
      <c r="B88" s="63"/>
      <c r="C88" s="33" t="str">
        <f>IF(F88+G88&gt;0,Input_Transaksi!C99,"")</f>
        <v/>
      </c>
      <c r="D88" s="34" t="str">
        <f>IF(F88+G88&gt;0,Input_Transaksi!D99,"")</f>
        <v/>
      </c>
      <c r="E88" s="35" t="str">
        <f>IF(F88+G88&gt;0,Input_Transaksi!F99&amp;Input_Transaksi!G99 &amp;" "&amp;Input_Transaksi!H99,"")</f>
        <v/>
      </c>
      <c r="F88" s="36">
        <f>IF(Input_Transaksi!BF99=$D$8,Input_Transaksi!BH99,0)</f>
        <v>0</v>
      </c>
      <c r="G88" s="36">
        <f>IF(Input_Transaksi!BI99=$D$8,Input_Transaksi!BK99,0)</f>
        <v>0</v>
      </c>
      <c r="H88" s="36">
        <f t="shared" si="1"/>
        <v>0</v>
      </c>
      <c r="I88" s="62"/>
    </row>
    <row r="89" spans="2:11" customFormat="1" ht="15" hidden="1" customHeight="1" x14ac:dyDescent="0.2">
      <c r="B89" s="65"/>
      <c r="C89" s="33" t="str">
        <f>IF(F89+G89&gt;0,Input_Transaksi!C100,"")</f>
        <v/>
      </c>
      <c r="D89" s="34" t="str">
        <f>IF(F89+G89&gt;0,Input_Transaksi!D100,"")</f>
        <v/>
      </c>
      <c r="E89" s="35" t="str">
        <f>IF(F89+G89&gt;0,Input_Transaksi!F100&amp;Input_Transaksi!G100 &amp;" "&amp;Input_Transaksi!H100,"")</f>
        <v/>
      </c>
      <c r="F89" s="36">
        <f>IF(Input_Transaksi!BF100=$D$8,Input_Transaksi!BH100,0)</f>
        <v>0</v>
      </c>
      <c r="G89" s="36">
        <f>IF(Input_Transaksi!BI100=$D$8,Input_Transaksi!BK100,0)</f>
        <v>0</v>
      </c>
      <c r="H89" s="36">
        <f t="shared" si="1"/>
        <v>0</v>
      </c>
      <c r="I89" s="61"/>
      <c r="K89" s="429"/>
    </row>
    <row r="90" spans="2:11" customFormat="1" ht="15" hidden="1" customHeight="1" x14ac:dyDescent="0.2">
      <c r="B90" s="65"/>
      <c r="C90" s="33" t="str">
        <f>IF(F90+G90&gt;0,Input_Transaksi!C101,"")</f>
        <v/>
      </c>
      <c r="D90" s="34" t="str">
        <f>IF(F90+G90&gt;0,Input_Transaksi!D101,"")</f>
        <v/>
      </c>
      <c r="E90" s="35" t="str">
        <f>IF(F90+G90&gt;0,Input_Transaksi!F101&amp;Input_Transaksi!G101 &amp;" "&amp;Input_Transaksi!H101,"")</f>
        <v/>
      </c>
      <c r="F90" s="36">
        <f>IF(Input_Transaksi!BF101=$D$8,Input_Transaksi!BH101,0)</f>
        <v>0</v>
      </c>
      <c r="G90" s="36">
        <f>IF(Input_Transaksi!BI101=$D$8,Input_Transaksi!BK101,0)</f>
        <v>0</v>
      </c>
      <c r="H90" s="36">
        <f t="shared" si="1"/>
        <v>0</v>
      </c>
      <c r="I90" s="61"/>
    </row>
    <row r="91" spans="2:11" customFormat="1" ht="15" hidden="1" customHeight="1" x14ac:dyDescent="0.2">
      <c r="B91" s="65"/>
      <c r="C91" s="33" t="str">
        <f>IF(F91+G91&gt;0,Input_Transaksi!C102,"")</f>
        <v/>
      </c>
      <c r="D91" s="34" t="str">
        <f>IF(F91+G91&gt;0,Input_Transaksi!D102,"")</f>
        <v/>
      </c>
      <c r="E91" s="35" t="str">
        <f>IF(F91+G91&gt;0,Input_Transaksi!F102&amp;Input_Transaksi!G102 &amp;" "&amp;Input_Transaksi!H102,"")</f>
        <v/>
      </c>
      <c r="F91" s="36">
        <f>IF(Input_Transaksi!BF102=$D$8,Input_Transaksi!BH102,0)</f>
        <v>0</v>
      </c>
      <c r="G91" s="36">
        <f>IF(Input_Transaksi!BI102=$D$8,Input_Transaksi!BK102,0)</f>
        <v>0</v>
      </c>
      <c r="H91" s="36">
        <f t="shared" si="1"/>
        <v>0</v>
      </c>
      <c r="I91" s="61"/>
      <c r="K91" s="429"/>
    </row>
    <row r="92" spans="2:11" customFormat="1" ht="15" hidden="1" customHeight="1" x14ac:dyDescent="0.2">
      <c r="B92" s="65"/>
      <c r="C92" s="33" t="str">
        <f>IF(F92+G92&gt;0,Input_Transaksi!C103,"")</f>
        <v/>
      </c>
      <c r="D92" s="34" t="str">
        <f>IF(F92+G92&gt;0,Input_Transaksi!D103,"")</f>
        <v/>
      </c>
      <c r="E92" s="35" t="str">
        <f>IF(F92+G92&gt;0,Input_Transaksi!F103&amp;Input_Transaksi!G103 &amp;" "&amp;Input_Transaksi!H103,"")</f>
        <v/>
      </c>
      <c r="F92" s="36">
        <f>IF(Input_Transaksi!BF103=$D$8,Input_Transaksi!BH103,0)</f>
        <v>0</v>
      </c>
      <c r="G92" s="36">
        <f>IF(Input_Transaksi!BI103=$D$8,Input_Transaksi!BK103,0)</f>
        <v>0</v>
      </c>
      <c r="H92" s="36">
        <f t="shared" si="1"/>
        <v>0</v>
      </c>
      <c r="I92" s="61"/>
    </row>
    <row r="93" spans="2:11" customFormat="1" ht="15" hidden="1" customHeight="1" x14ac:dyDescent="0.2">
      <c r="B93" s="65"/>
      <c r="C93" s="33" t="str">
        <f>IF(F93+G93&gt;0,Input_Transaksi!C104,"")</f>
        <v/>
      </c>
      <c r="D93" s="34" t="str">
        <f>IF(F93+G93&gt;0,Input_Transaksi!D104,"")</f>
        <v/>
      </c>
      <c r="E93" s="35" t="str">
        <f>IF(F93+G93&gt;0,Input_Transaksi!F104&amp;Input_Transaksi!G104 &amp;" "&amp;Input_Transaksi!H104,"")</f>
        <v/>
      </c>
      <c r="F93" s="36">
        <f>IF(Input_Transaksi!BF104=$D$8,Input_Transaksi!BH104,0)</f>
        <v>0</v>
      </c>
      <c r="G93" s="36">
        <f>IF(Input_Transaksi!BI104=$D$8,Input_Transaksi!BK104,0)</f>
        <v>0</v>
      </c>
      <c r="H93" s="36">
        <f t="shared" si="1"/>
        <v>0</v>
      </c>
      <c r="I93" s="61"/>
      <c r="K93" t="s">
        <v>503</v>
      </c>
    </row>
    <row r="94" spans="2:11" customFormat="1" ht="15" hidden="1" customHeight="1" x14ac:dyDescent="0.2">
      <c r="B94" s="65"/>
      <c r="C94" s="33" t="str">
        <f>IF(F94+G94&gt;0,Input_Transaksi!C105,"")</f>
        <v/>
      </c>
      <c r="D94" s="34" t="str">
        <f>IF(F94+G94&gt;0,Input_Transaksi!D105,"")</f>
        <v/>
      </c>
      <c r="E94" s="35" t="str">
        <f>IF(F94+G94&gt;0,Input_Transaksi!F105&amp;Input_Transaksi!G105 &amp;" "&amp;Input_Transaksi!H105,"")</f>
        <v/>
      </c>
      <c r="F94" s="36">
        <f>IF(Input_Transaksi!BF105=$D$8,Input_Transaksi!BH105,0)</f>
        <v>0</v>
      </c>
      <c r="G94" s="36">
        <f>IF(Input_Transaksi!BI105=$D$8,Input_Transaksi!BK105,0)</f>
        <v>0</v>
      </c>
      <c r="H94" s="36">
        <f t="shared" si="1"/>
        <v>0</v>
      </c>
      <c r="I94" s="61"/>
    </row>
    <row r="95" spans="2:11" customFormat="1" ht="15" hidden="1" customHeight="1" x14ac:dyDescent="0.2">
      <c r="B95" s="65"/>
      <c r="C95" s="33" t="str">
        <f>IF(F95+G95&gt;0,Input_Transaksi!C106,"")</f>
        <v/>
      </c>
      <c r="D95" s="34" t="str">
        <f>IF(F95+G95&gt;0,Input_Transaksi!D106,"")</f>
        <v/>
      </c>
      <c r="E95" s="35" t="str">
        <f>IF(F95+G95&gt;0,Input_Transaksi!F106&amp;Input_Transaksi!G106 &amp;" "&amp;Input_Transaksi!H106,"")</f>
        <v/>
      </c>
      <c r="F95" s="36">
        <f>IF(Input_Transaksi!BF106=$D$8,Input_Transaksi!BH106,0)</f>
        <v>0</v>
      </c>
      <c r="G95" s="36">
        <f>IF(Input_Transaksi!BI106=$D$8,Input_Transaksi!BK106,0)</f>
        <v>0</v>
      </c>
      <c r="H95" s="36">
        <f t="shared" si="1"/>
        <v>0</v>
      </c>
      <c r="I95" s="61"/>
    </row>
    <row r="96" spans="2:11" customFormat="1" ht="15" hidden="1" customHeight="1" x14ac:dyDescent="0.2">
      <c r="B96" s="65"/>
      <c r="C96" s="33" t="str">
        <f>IF(F96+G96&gt;0,Input_Transaksi!C107,"")</f>
        <v/>
      </c>
      <c r="D96" s="34" t="str">
        <f>IF(F96+G96&gt;0,Input_Transaksi!D107,"")</f>
        <v/>
      </c>
      <c r="E96" s="35" t="str">
        <f>IF(F96+G96&gt;0,Input_Transaksi!F107&amp;Input_Transaksi!G107 &amp;" "&amp;Input_Transaksi!H107,"")</f>
        <v/>
      </c>
      <c r="F96" s="36">
        <f>IF(Input_Transaksi!BF107=$D$8,Input_Transaksi!BH107,0)</f>
        <v>0</v>
      </c>
      <c r="G96" s="36">
        <f>IF(Input_Transaksi!BI107=$D$8,Input_Transaksi!BK107,0)</f>
        <v>0</v>
      </c>
      <c r="H96" s="36">
        <f t="shared" si="1"/>
        <v>0</v>
      </c>
      <c r="I96" s="61"/>
    </row>
    <row r="97" spans="2:9" customFormat="1" ht="15" hidden="1" customHeight="1" x14ac:dyDescent="0.2">
      <c r="B97" s="65"/>
      <c r="C97" s="33" t="str">
        <f>IF(F97+G97&gt;0,Input_Transaksi!C108,"")</f>
        <v/>
      </c>
      <c r="D97" s="34" t="str">
        <f>IF(F97+G97&gt;0,Input_Transaksi!D108,"")</f>
        <v/>
      </c>
      <c r="E97" s="35" t="str">
        <f>IF(F97+G97&gt;0,Input_Transaksi!F108&amp;Input_Transaksi!G108 &amp;" "&amp;Input_Transaksi!H108,"")</f>
        <v/>
      </c>
      <c r="F97" s="36">
        <f>IF(Input_Transaksi!BF108=$D$8,Input_Transaksi!BH108,0)</f>
        <v>0</v>
      </c>
      <c r="G97" s="36">
        <f>IF(Input_Transaksi!BI108=$D$8,Input_Transaksi!BK108,0)</f>
        <v>0</v>
      </c>
      <c r="H97" s="36">
        <f t="shared" si="1"/>
        <v>0</v>
      </c>
      <c r="I97" s="61"/>
    </row>
    <row r="98" spans="2:9" customFormat="1" ht="15" hidden="1" customHeight="1" x14ac:dyDescent="0.2">
      <c r="B98" s="65"/>
      <c r="C98" s="33" t="str">
        <f>IF(F98+G98&gt;0,Input_Transaksi!C109,"")</f>
        <v/>
      </c>
      <c r="D98" s="34" t="str">
        <f>IF(F98+G98&gt;0,Input_Transaksi!D109,"")</f>
        <v/>
      </c>
      <c r="E98" s="35" t="str">
        <f>IF(F98+G98&gt;0,Input_Transaksi!F109&amp;Input_Transaksi!G109 &amp;" "&amp;Input_Transaksi!H109,"")</f>
        <v/>
      </c>
      <c r="F98" s="36">
        <f>IF(Input_Transaksi!BF109=$D$8,Input_Transaksi!BH109,0)</f>
        <v>0</v>
      </c>
      <c r="G98" s="36">
        <f>IF(Input_Transaksi!BI109=$D$8,Input_Transaksi!BK109,0)</f>
        <v>0</v>
      </c>
      <c r="H98" s="36">
        <f t="shared" si="1"/>
        <v>0</v>
      </c>
      <c r="I98" s="61"/>
    </row>
    <row r="99" spans="2:9" customFormat="1" ht="15" hidden="1" customHeight="1" x14ac:dyDescent="0.2">
      <c r="B99" s="65"/>
      <c r="C99" s="33" t="str">
        <f>IF(F99+G99&gt;0,Input_Transaksi!C110,"")</f>
        <v/>
      </c>
      <c r="D99" s="34" t="str">
        <f>IF(F99+G99&gt;0,Input_Transaksi!D110,"")</f>
        <v/>
      </c>
      <c r="E99" s="35" t="str">
        <f>IF(F99+G99&gt;0,Input_Transaksi!F110&amp;Input_Transaksi!G110 &amp;" "&amp;Input_Transaksi!H110,"")</f>
        <v/>
      </c>
      <c r="F99" s="36">
        <f>IF(Input_Transaksi!BF110=$D$8,Input_Transaksi!BH110,0)</f>
        <v>0</v>
      </c>
      <c r="G99" s="36">
        <f>IF(Input_Transaksi!BI110=$D$8,Input_Transaksi!BK110,0)</f>
        <v>0</v>
      </c>
      <c r="H99" s="36">
        <f t="shared" si="1"/>
        <v>0</v>
      </c>
      <c r="I99" s="61"/>
    </row>
    <row r="100" spans="2:9" customFormat="1" ht="15" hidden="1" customHeight="1" x14ac:dyDescent="0.2">
      <c r="B100" s="65"/>
      <c r="C100" s="33" t="str">
        <f>IF(F100+G100&gt;0,Input_Transaksi!C111,"")</f>
        <v/>
      </c>
      <c r="D100" s="34" t="str">
        <f>IF(F100+G100&gt;0,Input_Transaksi!D111,"")</f>
        <v/>
      </c>
      <c r="E100" s="35" t="str">
        <f>IF(F100+G100&gt;0,Input_Transaksi!F111&amp;Input_Transaksi!G111 &amp;" "&amp;Input_Transaksi!H111,"")</f>
        <v/>
      </c>
      <c r="F100" s="36">
        <f>IF(Input_Transaksi!BF111=$D$8,Input_Transaksi!BH111,0)</f>
        <v>0</v>
      </c>
      <c r="G100" s="36">
        <f>IF(Input_Transaksi!BI111=$D$8,Input_Transaksi!BK111,0)</f>
        <v>0</v>
      </c>
      <c r="H100" s="36">
        <f t="shared" si="1"/>
        <v>0</v>
      </c>
      <c r="I100" s="61"/>
    </row>
    <row r="101" spans="2:9" s="424" customFormat="1" ht="15" hidden="1" customHeight="1" x14ac:dyDescent="0.2">
      <c r="B101" s="503"/>
      <c r="C101" s="33" t="str">
        <f>IF(F101+G101&gt;0,Input_Transaksi!C112,"")</f>
        <v/>
      </c>
      <c r="D101" s="34" t="str">
        <f>IF(F101+G101&gt;0,Input_Transaksi!D112,"")</f>
        <v/>
      </c>
      <c r="E101" s="35" t="str">
        <f>IF(F101+G101&gt;0,Input_Transaksi!F112&amp;Input_Transaksi!G112 &amp;" "&amp;Input_Transaksi!H112,"")</f>
        <v/>
      </c>
      <c r="F101" s="36">
        <f>IF(Input_Transaksi!BF112=$D$8,Input_Transaksi!BH112,0)</f>
        <v>0</v>
      </c>
      <c r="G101" s="36">
        <f>IF(Input_Transaksi!BI112=$D$8,Input_Transaksi!BK112,0)</f>
        <v>0</v>
      </c>
      <c r="H101" s="36">
        <f t="shared" si="1"/>
        <v>0</v>
      </c>
      <c r="I101" s="504"/>
    </row>
    <row r="102" spans="2:9" customFormat="1" ht="15" hidden="1" customHeight="1" x14ac:dyDescent="0.2">
      <c r="B102" s="65"/>
      <c r="C102" s="33" t="str">
        <f>IF(F102+G102&gt;0,Input_Transaksi!C113,"")</f>
        <v/>
      </c>
      <c r="D102" s="34" t="str">
        <f>IF(F102+G102&gt;0,Input_Transaksi!D113,"")</f>
        <v/>
      </c>
      <c r="E102" s="35" t="str">
        <f>IF(F102+G102&gt;0,Input_Transaksi!F113&amp;Input_Transaksi!G113 &amp;" "&amp;Input_Transaksi!H113,"")</f>
        <v/>
      </c>
      <c r="F102" s="36">
        <f>IF(Input_Transaksi!BF113=$D$8,Input_Transaksi!BH113,0)</f>
        <v>0</v>
      </c>
      <c r="G102" s="36">
        <f>IF(Input_Transaksi!BI113=$D$8,Input_Transaksi!BK113,0)</f>
        <v>0</v>
      </c>
      <c r="H102" s="36">
        <f t="shared" si="1"/>
        <v>0</v>
      </c>
      <c r="I102" s="61"/>
    </row>
    <row r="103" spans="2:9" customFormat="1" ht="15" hidden="1" customHeight="1" x14ac:dyDescent="0.2">
      <c r="B103" s="65"/>
      <c r="C103" s="33" t="str">
        <f>IF(F103+G103&gt;0,Input_Transaksi!C114,"")</f>
        <v/>
      </c>
      <c r="D103" s="34" t="str">
        <f>IF(F103+G103&gt;0,Input_Transaksi!D114,"")</f>
        <v/>
      </c>
      <c r="E103" s="35" t="str">
        <f>IF(F103+G103&gt;0,Input_Transaksi!F114&amp;Input_Transaksi!G114 &amp;" "&amp;Input_Transaksi!H114,"")</f>
        <v/>
      </c>
      <c r="F103" s="36">
        <f>IF(Input_Transaksi!BF114=$D$8,Input_Transaksi!BH114,0)</f>
        <v>0</v>
      </c>
      <c r="G103" s="36">
        <f>IF(Input_Transaksi!BI114=$D$8,Input_Transaksi!BK114,0)</f>
        <v>0</v>
      </c>
      <c r="H103" s="36">
        <f t="shared" si="1"/>
        <v>0</v>
      </c>
      <c r="I103" s="61"/>
    </row>
    <row r="104" spans="2:9" customFormat="1" ht="15" hidden="1" customHeight="1" x14ac:dyDescent="0.2">
      <c r="B104" s="65"/>
      <c r="C104" s="33" t="str">
        <f>IF(F104+G104&gt;0,Input_Transaksi!C115,"")</f>
        <v/>
      </c>
      <c r="D104" s="34" t="str">
        <f>IF(F104+G104&gt;0,Input_Transaksi!D115,"")</f>
        <v/>
      </c>
      <c r="E104" s="35" t="str">
        <f>IF(F104+G104&gt;0,Input_Transaksi!F115&amp;Input_Transaksi!G115 &amp;" "&amp;Input_Transaksi!H115,"")</f>
        <v/>
      </c>
      <c r="F104" s="36">
        <f>IF(Input_Transaksi!BF115=$D$8,Input_Transaksi!BH115,0)</f>
        <v>0</v>
      </c>
      <c r="G104" s="36">
        <f>IF(Input_Transaksi!BI115=$D$8,Input_Transaksi!BK115,0)</f>
        <v>0</v>
      </c>
      <c r="H104" s="36">
        <f t="shared" si="1"/>
        <v>0</v>
      </c>
      <c r="I104" s="61"/>
    </row>
    <row r="105" spans="2:9" customFormat="1" ht="15" hidden="1" customHeight="1" x14ac:dyDescent="0.2">
      <c r="B105" s="65"/>
      <c r="C105" s="33" t="str">
        <f>IF(F105+G105&gt;0,Input_Transaksi!C116,"")</f>
        <v/>
      </c>
      <c r="D105" s="34" t="str">
        <f>IF(F105+G105&gt;0,Input_Transaksi!D116,"")</f>
        <v/>
      </c>
      <c r="E105" s="35" t="str">
        <f>IF(F105+G105&gt;0,Input_Transaksi!F116&amp;Input_Transaksi!G116 &amp;" "&amp;Input_Transaksi!H116,"")</f>
        <v/>
      </c>
      <c r="F105" s="36">
        <f>IF(Input_Transaksi!BF116=$D$8,Input_Transaksi!BH116,0)</f>
        <v>0</v>
      </c>
      <c r="G105" s="36">
        <f>IF(Input_Transaksi!BI116=$D$8,Input_Transaksi!BK116,0)</f>
        <v>0</v>
      </c>
      <c r="H105" s="36">
        <f t="shared" si="1"/>
        <v>0</v>
      </c>
      <c r="I105" s="61"/>
    </row>
    <row r="106" spans="2:9" customFormat="1" ht="15" hidden="1" customHeight="1" x14ac:dyDescent="0.2">
      <c r="B106" s="65"/>
      <c r="C106" s="33" t="str">
        <f>IF(F106+G106&gt;0,Input_Transaksi!C117,"")</f>
        <v/>
      </c>
      <c r="D106" s="34" t="str">
        <f>IF(F106+G106&gt;0,Input_Transaksi!D117,"")</f>
        <v/>
      </c>
      <c r="E106" s="35" t="str">
        <f>IF(F106+G106&gt;0,Input_Transaksi!F117&amp;Input_Transaksi!G117 &amp;" "&amp;Input_Transaksi!H117,"")</f>
        <v/>
      </c>
      <c r="F106" s="36">
        <f>IF(Input_Transaksi!BF117=$D$8,Input_Transaksi!BH117,0)</f>
        <v>0</v>
      </c>
      <c r="G106" s="36">
        <f>IF(Input_Transaksi!BI117=$D$8,Input_Transaksi!BK117,0)</f>
        <v>0</v>
      </c>
      <c r="H106" s="36">
        <f t="shared" si="1"/>
        <v>0</v>
      </c>
      <c r="I106" s="61"/>
    </row>
    <row r="107" spans="2:9" customFormat="1" ht="15" hidden="1" customHeight="1" x14ac:dyDescent="0.2">
      <c r="B107" s="65"/>
      <c r="C107" s="33" t="str">
        <f>IF(F107+G107&gt;0,Input_Transaksi!C119,"")</f>
        <v/>
      </c>
      <c r="D107" s="34" t="str">
        <f>IF(F107+G107&gt;0,Input_Transaksi!D119,"")</f>
        <v/>
      </c>
      <c r="E107" s="35" t="str">
        <f>IF(F107+G107&gt;0,Input_Transaksi!F119&amp;Input_Transaksi!G119 &amp;" "&amp;Input_Transaksi!H119,"")</f>
        <v/>
      </c>
      <c r="F107" s="36">
        <f>IF(Input_Transaksi!BF119=$D$8,Input_Transaksi!BH119,0)</f>
        <v>0</v>
      </c>
      <c r="G107" s="36">
        <f>IF(Input_Transaksi!BI119=$D$8,Input_Transaksi!BK119,0)</f>
        <v>0</v>
      </c>
      <c r="H107" s="36">
        <f t="shared" si="1"/>
        <v>0</v>
      </c>
      <c r="I107" s="61"/>
    </row>
    <row r="108" spans="2:9" customFormat="1" ht="15" hidden="1" customHeight="1" x14ac:dyDescent="0.2">
      <c r="B108" s="65"/>
      <c r="C108" s="33" t="str">
        <f>IF(F108+G108&gt;0,Input_Transaksi!C120,"")</f>
        <v/>
      </c>
      <c r="D108" s="34" t="str">
        <f>IF(F108+G108&gt;0,Input_Transaksi!D120,"")</f>
        <v/>
      </c>
      <c r="E108" s="35" t="str">
        <f>IF(F108+G108&gt;0,Input_Transaksi!F120&amp;Input_Transaksi!G120 &amp;" "&amp;Input_Transaksi!H120,"")</f>
        <v/>
      </c>
      <c r="F108" s="36">
        <f>IF(Input_Transaksi!BF120=$D$8,Input_Transaksi!BH120,0)</f>
        <v>0</v>
      </c>
      <c r="G108" s="36">
        <f>IF(Input_Transaksi!BI120=$D$8,Input_Transaksi!BK120,0)</f>
        <v>0</v>
      </c>
      <c r="H108" s="36">
        <f t="shared" si="1"/>
        <v>0</v>
      </c>
      <c r="I108" s="61"/>
    </row>
    <row r="109" spans="2:9" customFormat="1" ht="15" hidden="1" customHeight="1" x14ac:dyDescent="0.2">
      <c r="B109" s="65"/>
      <c r="C109" s="33" t="str">
        <f>IF(F109+G109&gt;0,Input_Transaksi!C121,"")</f>
        <v/>
      </c>
      <c r="D109" s="34" t="str">
        <f>IF(F109+G109&gt;0,Input_Transaksi!D121,"")</f>
        <v/>
      </c>
      <c r="E109" s="35" t="str">
        <f>IF(F109+G109&gt;0,Input_Transaksi!F121&amp;Input_Transaksi!G121 &amp;" "&amp;Input_Transaksi!H121,"")</f>
        <v/>
      </c>
      <c r="F109" s="36">
        <f>IF(Input_Transaksi!BF121=$D$8,Input_Transaksi!BH121,0)</f>
        <v>0</v>
      </c>
      <c r="G109" s="36">
        <f>IF(Input_Transaksi!BI121=$D$8,Input_Transaksi!BK121,0)</f>
        <v>0</v>
      </c>
      <c r="H109" s="36">
        <f t="shared" si="1"/>
        <v>0</v>
      </c>
      <c r="I109" s="61"/>
    </row>
    <row r="110" spans="2:9" customFormat="1" ht="15" hidden="1" customHeight="1" x14ac:dyDescent="0.2">
      <c r="B110" s="65"/>
      <c r="C110" s="33" t="str">
        <f>IF(F110+G110&gt;0,Input_Transaksi!C122,"")</f>
        <v/>
      </c>
      <c r="D110" s="34" t="str">
        <f>IF(F110+G110&gt;0,Input_Transaksi!D122,"")</f>
        <v/>
      </c>
      <c r="E110" s="35" t="str">
        <f>IF(F110+G110&gt;0,Input_Transaksi!F122&amp;Input_Transaksi!G122 &amp;" "&amp;Input_Transaksi!H122,"")</f>
        <v/>
      </c>
      <c r="F110" s="36">
        <f>IF(Input_Transaksi!BF122=$D$8,Input_Transaksi!BH122,0)</f>
        <v>0</v>
      </c>
      <c r="G110" s="36">
        <f>IF(Input_Transaksi!BI122=$D$8,Input_Transaksi!BK122,0)</f>
        <v>0</v>
      </c>
      <c r="H110" s="36">
        <f t="shared" si="1"/>
        <v>0</v>
      </c>
      <c r="I110" s="61"/>
    </row>
    <row r="111" spans="2:9" customFormat="1" ht="15" hidden="1" customHeight="1" x14ac:dyDescent="0.2">
      <c r="B111" s="65"/>
      <c r="C111" s="33" t="str">
        <f>IF(F111+G111&gt;0,Input_Transaksi!C124,"")</f>
        <v/>
      </c>
      <c r="D111" s="34" t="str">
        <f>IF(F111+G111&gt;0,Input_Transaksi!D124,"")</f>
        <v/>
      </c>
      <c r="E111" s="35" t="str">
        <f>IF(F111+G111&gt;0,Input_Transaksi!F124&amp;Input_Transaksi!G124 &amp;" "&amp;Input_Transaksi!H124,"")</f>
        <v/>
      </c>
      <c r="F111" s="36">
        <f>IF(Input_Transaksi!BF124=$D$8,Input_Transaksi!BH124,0)</f>
        <v>0</v>
      </c>
      <c r="G111" s="36">
        <f>IF(Input_Transaksi!BI124=$D$8,Input_Transaksi!BK124,0)</f>
        <v>0</v>
      </c>
      <c r="H111" s="36">
        <f t="shared" si="1"/>
        <v>0</v>
      </c>
      <c r="I111" s="61"/>
    </row>
    <row r="112" spans="2:9" customFormat="1" ht="15" hidden="1" customHeight="1" x14ac:dyDescent="0.2">
      <c r="B112" s="65"/>
      <c r="C112" s="33" t="str">
        <f>IF(F112+G112&gt;0,Input_Transaksi!C126,"")</f>
        <v/>
      </c>
      <c r="D112" s="34" t="str">
        <f>IF(F112+G112&gt;0,Input_Transaksi!D126,"")</f>
        <v/>
      </c>
      <c r="E112" s="35" t="str">
        <f>IF(F112+G112&gt;0,Input_Transaksi!F126&amp;Input_Transaksi!G126 &amp;" "&amp;Input_Transaksi!H126,"")</f>
        <v/>
      </c>
      <c r="F112" s="36">
        <f>IF(Input_Transaksi!BF126=$D$8,Input_Transaksi!BH126,0)</f>
        <v>0</v>
      </c>
      <c r="G112" s="36">
        <f>IF(Input_Transaksi!BI126=$D$8,Input_Transaksi!BK126,0)</f>
        <v>0</v>
      </c>
      <c r="H112" s="36">
        <f t="shared" si="1"/>
        <v>0</v>
      </c>
      <c r="I112" s="61"/>
    </row>
    <row r="113" spans="2:9" customFormat="1" ht="15" hidden="1" customHeight="1" x14ac:dyDescent="0.2">
      <c r="B113" s="65"/>
      <c r="C113" s="33" t="str">
        <f>IF(F113+G113&gt;0,Input_Transaksi!C128,"")</f>
        <v/>
      </c>
      <c r="D113" s="34" t="str">
        <f>IF(F113+G113&gt;0,Input_Transaksi!D128,"")</f>
        <v/>
      </c>
      <c r="E113" s="35" t="str">
        <f>IF(F113+G113&gt;0,Input_Transaksi!F128&amp;Input_Transaksi!G128 &amp;" "&amp;Input_Transaksi!H128,"")</f>
        <v/>
      </c>
      <c r="F113" s="36">
        <f>IF(Input_Transaksi!BF128=$D$8,Input_Transaksi!BH128,0)</f>
        <v>0</v>
      </c>
      <c r="G113" s="36">
        <f>IF(Input_Transaksi!BI128=$D$8,Input_Transaksi!BK128,0)</f>
        <v>0</v>
      </c>
      <c r="H113" s="36">
        <f t="shared" si="1"/>
        <v>0</v>
      </c>
      <c r="I113" s="61"/>
    </row>
    <row r="114" spans="2:9" customFormat="1" ht="15" hidden="1" customHeight="1" x14ac:dyDescent="0.2">
      <c r="B114" s="65"/>
      <c r="C114" s="33" t="str">
        <f>IF(F114+G114&gt;0,Input_Transaksi!C129,"")</f>
        <v/>
      </c>
      <c r="D114" s="34" t="str">
        <f>IF(F114+G114&gt;0,Input_Transaksi!D129,"")</f>
        <v/>
      </c>
      <c r="E114" s="35" t="str">
        <f>IF(F114+G114&gt;0,Input_Transaksi!F129&amp;Input_Transaksi!G129 &amp;" "&amp;Input_Transaksi!H129,"")</f>
        <v/>
      </c>
      <c r="F114" s="36">
        <f>IF(Input_Transaksi!BF129=$D$8,Input_Transaksi!BH129,0)</f>
        <v>0</v>
      </c>
      <c r="G114" s="36">
        <f>IF(Input_Transaksi!BI129=$D$8,Input_Transaksi!BK129,0)</f>
        <v>0</v>
      </c>
      <c r="H114" s="36">
        <f t="shared" si="1"/>
        <v>0</v>
      </c>
      <c r="I114" s="61"/>
    </row>
    <row r="115" spans="2:9" customFormat="1" ht="15" hidden="1" customHeight="1" x14ac:dyDescent="0.2">
      <c r="B115" s="65"/>
      <c r="C115" s="33" t="str">
        <f>IF(F115+G115&gt;0,Input_Transaksi!C131,"")</f>
        <v/>
      </c>
      <c r="D115" s="34" t="str">
        <f>IF(F115+G115&gt;0,Input_Transaksi!D131,"")</f>
        <v/>
      </c>
      <c r="E115" s="35" t="str">
        <f>IF(F115+G115&gt;0,Input_Transaksi!F131&amp;Input_Transaksi!G131 &amp;" "&amp;Input_Transaksi!H131,"")</f>
        <v/>
      </c>
      <c r="F115" s="36">
        <f>IF(Input_Transaksi!BF131=$D$8,Input_Transaksi!BH131,0)</f>
        <v>0</v>
      </c>
      <c r="G115" s="36">
        <f>IF(Input_Transaksi!BI131=$D$8,Input_Transaksi!BK131,0)</f>
        <v>0</v>
      </c>
      <c r="H115" s="36">
        <f t="shared" si="1"/>
        <v>0</v>
      </c>
      <c r="I115" s="61"/>
    </row>
    <row r="116" spans="2:9" customFormat="1" ht="15" hidden="1" customHeight="1" x14ac:dyDescent="0.2">
      <c r="B116" s="65"/>
      <c r="C116" s="33" t="str">
        <f>IF(F116+G116&gt;0,Input_Transaksi!C133,"")</f>
        <v/>
      </c>
      <c r="D116" s="34" t="str">
        <f>IF(F116+G116&gt;0,Input_Transaksi!D133,"")</f>
        <v/>
      </c>
      <c r="E116" s="35" t="str">
        <f>IF(F116+G116&gt;0,Input_Transaksi!F133&amp;Input_Transaksi!G133 &amp;" "&amp;Input_Transaksi!H133,"")</f>
        <v/>
      </c>
      <c r="F116" s="36">
        <f>IF(Input_Transaksi!BF133=$D$8,Input_Transaksi!BH133,0)</f>
        <v>0</v>
      </c>
      <c r="G116" s="36">
        <f>IF(Input_Transaksi!BI133=$D$8,Input_Transaksi!BK133,0)</f>
        <v>0</v>
      </c>
      <c r="H116" s="36">
        <f t="shared" si="1"/>
        <v>0</v>
      </c>
      <c r="I116" s="61"/>
    </row>
    <row r="117" spans="2:9" customFormat="1" ht="15" hidden="1" customHeight="1" x14ac:dyDescent="0.2">
      <c r="B117" s="65"/>
      <c r="C117" s="33" t="str">
        <f>IF(F117+G117&gt;0,Input_Transaksi!C134,"")</f>
        <v/>
      </c>
      <c r="D117" s="34" t="str">
        <f>IF(F117+G117&gt;0,Input_Transaksi!D134,"")</f>
        <v/>
      </c>
      <c r="E117" s="35" t="str">
        <f>IF(F117+G117&gt;0,Input_Transaksi!F134&amp;Input_Transaksi!G134 &amp;" "&amp;Input_Transaksi!H134,"")</f>
        <v/>
      </c>
      <c r="F117" s="36">
        <f>IF(Input_Transaksi!BF134=$D$8,Input_Transaksi!BH134,0)</f>
        <v>0</v>
      </c>
      <c r="G117" s="36">
        <f>IF(Input_Transaksi!BI134=$D$8,Input_Transaksi!BK134,0)</f>
        <v>0</v>
      </c>
      <c r="H117" s="36">
        <f t="shared" si="1"/>
        <v>0</v>
      </c>
      <c r="I117" s="61"/>
    </row>
    <row r="118" spans="2:9" customFormat="1" ht="15" hidden="1" customHeight="1" x14ac:dyDescent="0.2">
      <c r="B118" s="65"/>
      <c r="C118" s="33" t="str">
        <f>IF(F118+G118&gt;0,Input_Transaksi!C135,"")</f>
        <v/>
      </c>
      <c r="D118" s="34" t="str">
        <f>IF(F118+G118&gt;0,Input_Transaksi!D135,"")</f>
        <v/>
      </c>
      <c r="E118" s="35" t="str">
        <f>IF(F118+G118&gt;0,Input_Transaksi!F135&amp;Input_Transaksi!G135 &amp;" "&amp;Input_Transaksi!H135,"")</f>
        <v/>
      </c>
      <c r="F118" s="36">
        <f>IF(Input_Transaksi!BF135=$D$8,Input_Transaksi!BH135,0)</f>
        <v>0</v>
      </c>
      <c r="G118" s="36">
        <f>IF(Input_Transaksi!BI135=$D$8,Input_Transaksi!BK135,0)</f>
        <v>0</v>
      </c>
      <c r="H118" s="36">
        <f t="shared" si="1"/>
        <v>0</v>
      </c>
      <c r="I118" s="61"/>
    </row>
    <row r="119" spans="2:9" customFormat="1" ht="15" hidden="1" customHeight="1" x14ac:dyDescent="0.2">
      <c r="B119" s="65"/>
      <c r="C119" s="33" t="str">
        <f>IF(F119+G119&gt;0,Input_Transaksi!C136,"")</f>
        <v/>
      </c>
      <c r="D119" s="34" t="str">
        <f>IF(F119+G119&gt;0,Input_Transaksi!D136,"")</f>
        <v/>
      </c>
      <c r="E119" s="35" t="str">
        <f>IF(F119+G119&gt;0,Input_Transaksi!F136&amp;Input_Transaksi!G136 &amp;" "&amp;Input_Transaksi!H136,"")</f>
        <v/>
      </c>
      <c r="F119" s="36">
        <f>IF(Input_Transaksi!BF136=$D$8,Input_Transaksi!BH136,0)</f>
        <v>0</v>
      </c>
      <c r="G119" s="36">
        <f>IF(Input_Transaksi!BI136=$D$8,Input_Transaksi!BK136,0)</f>
        <v>0</v>
      </c>
      <c r="H119" s="36">
        <f t="shared" si="1"/>
        <v>0</v>
      </c>
      <c r="I119" s="61"/>
    </row>
    <row r="120" spans="2:9" customFormat="1" ht="15" hidden="1" customHeight="1" x14ac:dyDescent="0.2">
      <c r="B120" s="65"/>
      <c r="C120" s="33" t="str">
        <f>IF(F120+G120&gt;0,Input_Transaksi!C137,"")</f>
        <v/>
      </c>
      <c r="D120" s="34" t="str">
        <f>IF(F120+G120&gt;0,Input_Transaksi!D137,"")</f>
        <v/>
      </c>
      <c r="E120" s="35" t="str">
        <f>IF(F120+G120&gt;0,Input_Transaksi!F137&amp;Input_Transaksi!G137 &amp;" "&amp;Input_Transaksi!H137,"")</f>
        <v/>
      </c>
      <c r="F120" s="36">
        <f>IF(Input_Transaksi!BF137=$D$8,Input_Transaksi!BH137,0)</f>
        <v>0</v>
      </c>
      <c r="G120" s="36">
        <f>IF(Input_Transaksi!BI137=$D$8,Input_Transaksi!BK137,0)</f>
        <v>0</v>
      </c>
      <c r="H120" s="36">
        <f t="shared" si="1"/>
        <v>0</v>
      </c>
      <c r="I120" s="61"/>
    </row>
    <row r="121" spans="2:9" customFormat="1" ht="15" hidden="1" customHeight="1" x14ac:dyDescent="0.2">
      <c r="B121" s="65"/>
      <c r="C121" s="33" t="str">
        <f>IF(F121+G121&gt;0,Input_Transaksi!C138,"")</f>
        <v/>
      </c>
      <c r="D121" s="34" t="str">
        <f>IF(F121+G121&gt;0,Input_Transaksi!D138,"")</f>
        <v/>
      </c>
      <c r="E121" s="35" t="str">
        <f>IF(F121+G121&gt;0,Input_Transaksi!F138&amp;Input_Transaksi!G138 &amp;" "&amp;Input_Transaksi!H138,"")</f>
        <v/>
      </c>
      <c r="F121" s="36">
        <f>IF(Input_Transaksi!BF138=$D$8,Input_Transaksi!BH138,0)</f>
        <v>0</v>
      </c>
      <c r="G121" s="36">
        <f>IF(Input_Transaksi!BI138=$D$8,Input_Transaksi!BK138,0)</f>
        <v>0</v>
      </c>
      <c r="H121" s="36">
        <f t="shared" si="1"/>
        <v>0</v>
      </c>
      <c r="I121" s="61"/>
    </row>
    <row r="122" spans="2:9" customFormat="1" ht="15" hidden="1" customHeight="1" x14ac:dyDescent="0.2">
      <c r="B122" s="65"/>
      <c r="C122" s="33" t="str">
        <f>IF(F122+G122&gt;0,Input_Transaksi!C139,"")</f>
        <v/>
      </c>
      <c r="D122" s="34" t="str">
        <f>IF(F122+G122&gt;0,Input_Transaksi!D139,"")</f>
        <v/>
      </c>
      <c r="E122" s="35" t="str">
        <f>IF(F122+G122&gt;0,Input_Transaksi!F139&amp;Input_Transaksi!G139 &amp;" "&amp;Input_Transaksi!H139,"")</f>
        <v/>
      </c>
      <c r="F122" s="36">
        <f>IF(Input_Transaksi!BF139=$D$8,Input_Transaksi!BH139,0)</f>
        <v>0</v>
      </c>
      <c r="G122" s="36">
        <f>IF(Input_Transaksi!BI139=$D$8,Input_Transaksi!BK139,0)</f>
        <v>0</v>
      </c>
      <c r="H122" s="36">
        <f t="shared" si="1"/>
        <v>0</v>
      </c>
      <c r="I122" s="61"/>
    </row>
    <row r="123" spans="2:9" customFormat="1" ht="15" hidden="1" customHeight="1" x14ac:dyDescent="0.2">
      <c r="B123" s="65"/>
      <c r="C123" s="33" t="str">
        <f>IF(F123+G123&gt;0,Input_Transaksi!C140,"")</f>
        <v/>
      </c>
      <c r="D123" s="34" t="str">
        <f>IF(F123+G123&gt;0,Input_Transaksi!D140,"")</f>
        <v/>
      </c>
      <c r="E123" s="35" t="str">
        <f>IF(F123+G123&gt;0,Input_Transaksi!F140&amp;Input_Transaksi!G140 &amp;" "&amp;Input_Transaksi!H140,"")</f>
        <v/>
      </c>
      <c r="F123" s="36">
        <f>IF(Input_Transaksi!BF140=$D$8,Input_Transaksi!BH140,0)</f>
        <v>0</v>
      </c>
      <c r="G123" s="36">
        <f>IF(Input_Transaksi!BI140=$D$8,Input_Transaksi!BK140,0)</f>
        <v>0</v>
      </c>
      <c r="H123" s="36">
        <f t="shared" si="1"/>
        <v>0</v>
      </c>
      <c r="I123" s="61"/>
    </row>
    <row r="124" spans="2:9" customFormat="1" ht="15" hidden="1" customHeight="1" x14ac:dyDescent="0.2">
      <c r="B124" s="65"/>
      <c r="C124" s="33" t="str">
        <f>IF(F124+G124&gt;0,Input_Transaksi!C141,"")</f>
        <v/>
      </c>
      <c r="D124" s="34" t="str">
        <f>IF(F124+G124&gt;0,Input_Transaksi!D141,"")</f>
        <v/>
      </c>
      <c r="E124" s="35" t="str">
        <f>IF(F124+G124&gt;0,Input_Transaksi!F141&amp;Input_Transaksi!G141 &amp;" "&amp;Input_Transaksi!H141,"")</f>
        <v/>
      </c>
      <c r="F124" s="36">
        <f>IF(Input_Transaksi!BF141=$D$8,Input_Transaksi!BH141,0)</f>
        <v>0</v>
      </c>
      <c r="G124" s="36">
        <f>IF(Input_Transaksi!BI141=$D$8,Input_Transaksi!BK141,0)</f>
        <v>0</v>
      </c>
      <c r="H124" s="36">
        <f t="shared" si="1"/>
        <v>0</v>
      </c>
      <c r="I124" s="61"/>
    </row>
    <row r="125" spans="2:9" customFormat="1" ht="15" hidden="1" customHeight="1" x14ac:dyDescent="0.2">
      <c r="B125" s="65"/>
      <c r="C125" s="33" t="str">
        <f>IF(F125+G125&gt;0,Input_Transaksi!C142,"")</f>
        <v/>
      </c>
      <c r="D125" s="34" t="str">
        <f>IF(F125+G125&gt;0,Input_Transaksi!D142,"")</f>
        <v/>
      </c>
      <c r="E125" s="35" t="str">
        <f>IF(F125+G125&gt;0,Input_Transaksi!F142&amp;Input_Transaksi!G142 &amp;" "&amp;Input_Transaksi!H142,"")</f>
        <v/>
      </c>
      <c r="F125" s="36">
        <f>IF(Input_Transaksi!BF142=$D$8,Input_Transaksi!BH142,0)</f>
        <v>0</v>
      </c>
      <c r="G125" s="36">
        <f>IF(Input_Transaksi!BI142=$D$8,Input_Transaksi!BK142,0)</f>
        <v>0</v>
      </c>
      <c r="H125" s="36">
        <f t="shared" si="1"/>
        <v>0</v>
      </c>
      <c r="I125" s="61"/>
    </row>
    <row r="126" spans="2:9" customFormat="1" ht="15" hidden="1" customHeight="1" x14ac:dyDescent="0.2">
      <c r="B126" s="65"/>
      <c r="C126" s="33" t="str">
        <f>IF(F126+G126&gt;0,Input_Transaksi!C143,"")</f>
        <v/>
      </c>
      <c r="D126" s="34" t="str">
        <f>IF(F126+G126&gt;0,Input_Transaksi!D143,"")</f>
        <v/>
      </c>
      <c r="E126" s="35" t="str">
        <f>IF(F126+G126&gt;0,Input_Transaksi!F143&amp;Input_Transaksi!G143 &amp;" "&amp;Input_Transaksi!H143,"")</f>
        <v/>
      </c>
      <c r="F126" s="36">
        <f>IF(Input_Transaksi!BF143=$D$8,Input_Transaksi!BH143,0)</f>
        <v>0</v>
      </c>
      <c r="G126" s="36">
        <f>IF(Input_Transaksi!BI143=$D$8,Input_Transaksi!BK143,0)</f>
        <v>0</v>
      </c>
      <c r="H126" s="36">
        <f t="shared" si="1"/>
        <v>0</v>
      </c>
      <c r="I126" s="61"/>
    </row>
    <row r="127" spans="2:9" customFormat="1" ht="15" hidden="1" customHeight="1" x14ac:dyDescent="0.2">
      <c r="B127" s="65"/>
      <c r="C127" s="33" t="str">
        <f>IF(F127+G127&gt;0,Input_Transaksi!C145,"")</f>
        <v/>
      </c>
      <c r="D127" s="34" t="str">
        <f>IF(F127+G127&gt;0,Input_Transaksi!D145,"")</f>
        <v/>
      </c>
      <c r="E127" s="35" t="str">
        <f>IF(F127+G127&gt;0,Input_Transaksi!F145&amp;Input_Transaksi!G145 &amp;" "&amp;Input_Transaksi!H145,"")</f>
        <v/>
      </c>
      <c r="F127" s="36">
        <f>IF(Input_Transaksi!BF145=$D$8,Input_Transaksi!BH145,0)</f>
        <v>0</v>
      </c>
      <c r="G127" s="36">
        <f>IF(Input_Transaksi!BI145=$D$8,Input_Transaksi!BK145,0)</f>
        <v>0</v>
      </c>
      <c r="H127" s="36">
        <f t="shared" si="1"/>
        <v>0</v>
      </c>
      <c r="I127" s="61"/>
    </row>
    <row r="128" spans="2:9" customFormat="1" ht="15" hidden="1" customHeight="1" x14ac:dyDescent="0.2">
      <c r="B128" s="65"/>
      <c r="C128" s="33" t="str">
        <f>IF(F128+G128&gt;0,Input_Transaksi!C146,"")</f>
        <v/>
      </c>
      <c r="D128" s="34" t="str">
        <f>IF(F128+G128&gt;0,Input_Transaksi!D146,"")</f>
        <v/>
      </c>
      <c r="E128" s="35" t="str">
        <f>IF(F128+G128&gt;0,Input_Transaksi!F146&amp;Input_Transaksi!G146 &amp;" "&amp;Input_Transaksi!H146,"")</f>
        <v/>
      </c>
      <c r="F128" s="36">
        <f>IF(Input_Transaksi!BF146=$D$8,Input_Transaksi!BH146,0)</f>
        <v>0</v>
      </c>
      <c r="G128" s="36">
        <f>IF(Input_Transaksi!BI146=$D$8,Input_Transaksi!BK146,0)</f>
        <v>0</v>
      </c>
      <c r="H128" s="36">
        <f t="shared" si="1"/>
        <v>0</v>
      </c>
      <c r="I128" s="61"/>
    </row>
    <row r="129" spans="2:9" customFormat="1" ht="15" hidden="1" customHeight="1" x14ac:dyDescent="0.2">
      <c r="B129" s="65"/>
      <c r="C129" s="33" t="str">
        <f>IF(F129+G129&gt;0,Input_Transaksi!C147,"")</f>
        <v/>
      </c>
      <c r="D129" s="34" t="str">
        <f>IF(F129+G129&gt;0,Input_Transaksi!D147,"")</f>
        <v/>
      </c>
      <c r="E129" s="35" t="str">
        <f>IF(F129+G129&gt;0,Input_Transaksi!F147&amp;Input_Transaksi!G147 &amp;" "&amp;Input_Transaksi!H147,"")</f>
        <v/>
      </c>
      <c r="F129" s="36">
        <f>IF(Input_Transaksi!BF147=$D$8,Input_Transaksi!BH147,0)</f>
        <v>0</v>
      </c>
      <c r="G129" s="36">
        <f>IF(Input_Transaksi!BI147=$D$8,Input_Transaksi!BK147,0)</f>
        <v>0</v>
      </c>
      <c r="H129" s="36">
        <f t="shared" si="1"/>
        <v>0</v>
      </c>
      <c r="I129" s="61"/>
    </row>
    <row r="130" spans="2:9" customFormat="1" ht="15" hidden="1" customHeight="1" x14ac:dyDescent="0.2">
      <c r="B130" s="65"/>
      <c r="C130" s="33" t="str">
        <f>IF(F130+G130&gt;0,Input_Transaksi!C148,"")</f>
        <v/>
      </c>
      <c r="D130" s="34" t="str">
        <f>IF(F130+G130&gt;0,Input_Transaksi!D148,"")</f>
        <v/>
      </c>
      <c r="E130" s="35" t="str">
        <f>IF(F130+G130&gt;0,Input_Transaksi!F148&amp;Input_Transaksi!G148 &amp;" "&amp;Input_Transaksi!H148,"")</f>
        <v/>
      </c>
      <c r="F130" s="36">
        <f>IF(Input_Transaksi!BF148=$D$8,Input_Transaksi!BH148,0)</f>
        <v>0</v>
      </c>
      <c r="G130" s="36">
        <f>IF(Input_Transaksi!BI148=$D$8,Input_Transaksi!BK148,0)</f>
        <v>0</v>
      </c>
      <c r="H130" s="36">
        <f t="shared" si="1"/>
        <v>0</v>
      </c>
      <c r="I130" s="61"/>
    </row>
    <row r="131" spans="2:9" customFormat="1" ht="15" hidden="1" customHeight="1" x14ac:dyDescent="0.2">
      <c r="B131" s="65"/>
      <c r="C131" s="33" t="str">
        <f>IF(F131+G131&gt;0,Input_Transaksi!C149,"")</f>
        <v/>
      </c>
      <c r="D131" s="34" t="str">
        <f>IF(F131+G131&gt;0,Input_Transaksi!D149,"")</f>
        <v/>
      </c>
      <c r="E131" s="35" t="str">
        <f>IF(F131+G131&gt;0,Input_Transaksi!F149&amp;Input_Transaksi!G149 &amp;" "&amp;Input_Transaksi!H149,"")</f>
        <v/>
      </c>
      <c r="F131" s="36">
        <f>IF(Input_Transaksi!BF149=$D$8,Input_Transaksi!BH149,0)</f>
        <v>0</v>
      </c>
      <c r="G131" s="36">
        <f>IF(Input_Transaksi!BI149=$D$8,Input_Transaksi!BK149,0)</f>
        <v>0</v>
      </c>
      <c r="H131" s="36">
        <f t="shared" si="1"/>
        <v>0</v>
      </c>
      <c r="I131" s="61"/>
    </row>
    <row r="132" spans="2:9" customFormat="1" ht="15" hidden="1" customHeight="1" x14ac:dyDescent="0.2">
      <c r="B132" s="65"/>
      <c r="C132" s="33" t="str">
        <f>IF(F132+G132&gt;0,Input_Transaksi!C150,"")</f>
        <v/>
      </c>
      <c r="D132" s="34" t="str">
        <f>IF(F132+G132&gt;0,Input_Transaksi!D150,"")</f>
        <v/>
      </c>
      <c r="E132" s="35" t="str">
        <f>IF(F132+G132&gt;0,Input_Transaksi!F150&amp;Input_Transaksi!G150 &amp;" "&amp;Input_Transaksi!H150,"")</f>
        <v/>
      </c>
      <c r="F132" s="36">
        <f>IF(Input_Transaksi!BF150=$D$8,Input_Transaksi!BH150,0)</f>
        <v>0</v>
      </c>
      <c r="G132" s="36">
        <f>IF(Input_Transaksi!BI150=$D$8,Input_Transaksi!BK150,0)</f>
        <v>0</v>
      </c>
      <c r="H132" s="36">
        <f t="shared" si="1"/>
        <v>0</v>
      </c>
      <c r="I132" s="61"/>
    </row>
    <row r="133" spans="2:9" customFormat="1" ht="15" hidden="1" customHeight="1" x14ac:dyDescent="0.2">
      <c r="B133" s="65"/>
      <c r="C133" s="33" t="str">
        <f>IF(F133+G133&gt;0,Input_Transaksi!C151,"")</f>
        <v/>
      </c>
      <c r="D133" s="34" t="str">
        <f>IF(F133+G133&gt;0,Input_Transaksi!D151,"")</f>
        <v/>
      </c>
      <c r="E133" s="35" t="str">
        <f>IF(F133+G133&gt;0,Input_Transaksi!F151&amp;Input_Transaksi!G151 &amp;" "&amp;Input_Transaksi!H151,"")</f>
        <v/>
      </c>
      <c r="F133" s="36">
        <f>IF(Input_Transaksi!BF151=$D$8,Input_Transaksi!BH151,0)</f>
        <v>0</v>
      </c>
      <c r="G133" s="36">
        <f>IF(Input_Transaksi!BI151=$D$8,Input_Transaksi!BK151,0)</f>
        <v>0</v>
      </c>
      <c r="H133" s="36">
        <f t="shared" si="1"/>
        <v>0</v>
      </c>
      <c r="I133" s="61"/>
    </row>
    <row r="134" spans="2:9" customFormat="1" ht="15" hidden="1" customHeight="1" x14ac:dyDescent="0.2">
      <c r="B134" s="65"/>
      <c r="C134" s="33" t="str">
        <f>IF(F134+G134&gt;0,Input_Transaksi!C152,"")</f>
        <v/>
      </c>
      <c r="D134" s="34" t="str">
        <f>IF(F134+G134&gt;0,Input_Transaksi!D152,"")</f>
        <v/>
      </c>
      <c r="E134" s="35" t="str">
        <f>IF(F134+G134&gt;0,Input_Transaksi!F152&amp;Input_Transaksi!G152 &amp;" "&amp;Input_Transaksi!H152,"")</f>
        <v/>
      </c>
      <c r="F134" s="36">
        <f>IF(Input_Transaksi!BF152=$D$8,Input_Transaksi!BH152,0)</f>
        <v>0</v>
      </c>
      <c r="G134" s="36">
        <f>IF(Input_Transaksi!BI152=$D$8,Input_Transaksi!BK152,0)</f>
        <v>0</v>
      </c>
      <c r="H134" s="36">
        <f t="shared" si="1"/>
        <v>0</v>
      </c>
      <c r="I134" s="61"/>
    </row>
    <row r="135" spans="2:9" customFormat="1" ht="15" hidden="1" customHeight="1" x14ac:dyDescent="0.2">
      <c r="B135" s="65"/>
      <c r="C135" s="33" t="str">
        <f>IF(F135+G135&gt;0,Input_Transaksi!C154,"")</f>
        <v/>
      </c>
      <c r="D135" s="34" t="str">
        <f>IF(F135+G135&gt;0,Input_Transaksi!D154,"")</f>
        <v/>
      </c>
      <c r="E135" s="35" t="str">
        <f>IF(F135+G135&gt;0,Input_Transaksi!F154&amp;Input_Transaksi!G154 &amp;" "&amp;Input_Transaksi!H154,"")</f>
        <v/>
      </c>
      <c r="F135" s="36">
        <f>IF(Input_Transaksi!BF154=$D$8,Input_Transaksi!BH154,0)</f>
        <v>0</v>
      </c>
      <c r="G135" s="36">
        <f>IF(Input_Transaksi!BI154=$D$8,Input_Transaksi!BK154,0)</f>
        <v>0</v>
      </c>
      <c r="H135" s="36">
        <f t="shared" ref="H135:H169" si="2">H134+F135-G135</f>
        <v>0</v>
      </c>
      <c r="I135" s="61"/>
    </row>
    <row r="136" spans="2:9" customFormat="1" ht="15" hidden="1" customHeight="1" x14ac:dyDescent="0.2">
      <c r="B136" s="65"/>
      <c r="C136" s="33" t="str">
        <f>IF(F136+G136&gt;0,Input_Transaksi!C155,"")</f>
        <v/>
      </c>
      <c r="D136" s="34" t="str">
        <f>IF(F136+G136&gt;0,Input_Transaksi!D155,"")</f>
        <v/>
      </c>
      <c r="E136" s="35" t="str">
        <f>IF(F136+G136&gt;0,Input_Transaksi!F155&amp;Input_Transaksi!G155 &amp;" "&amp;Input_Transaksi!H155,"")</f>
        <v/>
      </c>
      <c r="F136" s="36">
        <f>IF(Input_Transaksi!BF155=$D$8,Input_Transaksi!BH155,0)</f>
        <v>0</v>
      </c>
      <c r="G136" s="36">
        <f>IF(Input_Transaksi!BI155=$D$8,Input_Transaksi!BK155,0)</f>
        <v>0</v>
      </c>
      <c r="H136" s="36">
        <f t="shared" si="2"/>
        <v>0</v>
      </c>
      <c r="I136" s="61"/>
    </row>
    <row r="137" spans="2:9" customFormat="1" ht="15" hidden="1" customHeight="1" x14ac:dyDescent="0.2">
      <c r="B137" s="65"/>
      <c r="C137" s="33" t="str">
        <f>IF(F137+G137&gt;0,Input_Transaksi!C156,"")</f>
        <v/>
      </c>
      <c r="D137" s="34" t="str">
        <f>IF(F137+G137&gt;0,Input_Transaksi!D156,"")</f>
        <v/>
      </c>
      <c r="E137" s="35" t="str">
        <f>IF(F137+G137&gt;0,Input_Transaksi!F156&amp;Input_Transaksi!G156 &amp;" "&amp;Input_Transaksi!H156,"")</f>
        <v/>
      </c>
      <c r="F137" s="36">
        <f>IF(Input_Transaksi!BF156=$D$8,Input_Transaksi!BH156,0)</f>
        <v>0</v>
      </c>
      <c r="G137" s="36">
        <f>IF(Input_Transaksi!BI156=$D$8,Input_Transaksi!BK156,0)</f>
        <v>0</v>
      </c>
      <c r="H137" s="36">
        <f t="shared" si="2"/>
        <v>0</v>
      </c>
      <c r="I137" s="61"/>
    </row>
    <row r="138" spans="2:9" customFormat="1" ht="15" hidden="1" customHeight="1" x14ac:dyDescent="0.2">
      <c r="B138" s="65"/>
      <c r="C138" s="33" t="str">
        <f>IF(F138+G138&gt;0,Input_Transaksi!C157,"")</f>
        <v/>
      </c>
      <c r="D138" s="34" t="str">
        <f>IF(F138+G138&gt;0,Input_Transaksi!D157,"")</f>
        <v/>
      </c>
      <c r="E138" s="35" t="str">
        <f>IF(F138+G138&gt;0,Input_Transaksi!F157&amp;Input_Transaksi!G157 &amp;" "&amp;Input_Transaksi!H157,"")</f>
        <v/>
      </c>
      <c r="F138" s="36">
        <f>IF(Input_Transaksi!BF157=$D$8,Input_Transaksi!BH157,0)</f>
        <v>0</v>
      </c>
      <c r="G138" s="36">
        <f>IF(Input_Transaksi!BI157=$D$8,Input_Transaksi!BK157,0)</f>
        <v>0</v>
      </c>
      <c r="H138" s="36">
        <f t="shared" si="2"/>
        <v>0</v>
      </c>
      <c r="I138" s="61"/>
    </row>
    <row r="139" spans="2:9" customFormat="1" ht="15" hidden="1" customHeight="1" x14ac:dyDescent="0.2">
      <c r="B139" s="65"/>
      <c r="C139" s="33" t="str">
        <f>IF(F139+G139&gt;0,Input_Transaksi!C158,"")</f>
        <v/>
      </c>
      <c r="D139" s="34" t="str">
        <f>IF(F139+G139&gt;0,Input_Transaksi!D158,"")</f>
        <v/>
      </c>
      <c r="E139" s="35" t="str">
        <f>IF(F139+G139&gt;0,Input_Transaksi!F158&amp;Input_Transaksi!G158 &amp;" "&amp;Input_Transaksi!H158,"")</f>
        <v/>
      </c>
      <c r="F139" s="36">
        <f>IF(Input_Transaksi!BF158=$D$8,Input_Transaksi!BH158,0)</f>
        <v>0</v>
      </c>
      <c r="G139" s="36">
        <f>IF(Input_Transaksi!BI158=$D$8,Input_Transaksi!BK158,0)</f>
        <v>0</v>
      </c>
      <c r="H139" s="36">
        <f t="shared" si="2"/>
        <v>0</v>
      </c>
      <c r="I139" s="61"/>
    </row>
    <row r="140" spans="2:9" customFormat="1" ht="15" hidden="1" customHeight="1" x14ac:dyDescent="0.2">
      <c r="B140" s="65"/>
      <c r="C140" s="33" t="str">
        <f>IF(F140+G140&gt;0,Input_Transaksi!C159,"")</f>
        <v/>
      </c>
      <c r="D140" s="34" t="str">
        <f>IF(F140+G140&gt;0,Input_Transaksi!D159,"")</f>
        <v/>
      </c>
      <c r="E140" s="35" t="str">
        <f>IF(F140+G140&gt;0,Input_Transaksi!F159&amp;Input_Transaksi!G159 &amp;" "&amp;Input_Transaksi!H159,"")</f>
        <v/>
      </c>
      <c r="F140" s="36">
        <f>IF(Input_Transaksi!BF159=$D$8,Input_Transaksi!BH159,0)</f>
        <v>0</v>
      </c>
      <c r="G140" s="36">
        <f>IF(Input_Transaksi!BI159=$D$8,Input_Transaksi!BK159,0)</f>
        <v>0</v>
      </c>
      <c r="H140" s="36">
        <f t="shared" si="2"/>
        <v>0</v>
      </c>
      <c r="I140" s="61"/>
    </row>
    <row r="141" spans="2:9" customFormat="1" ht="15" hidden="1" customHeight="1" x14ac:dyDescent="0.2">
      <c r="B141" s="65"/>
      <c r="C141" s="33" t="str">
        <f>IF(F141+G141&gt;0,Input_Transaksi!C160,"")</f>
        <v/>
      </c>
      <c r="D141" s="34" t="str">
        <f>IF(F141+G141&gt;0,Input_Transaksi!D160,"")</f>
        <v/>
      </c>
      <c r="E141" s="35" t="str">
        <f>IF(F141+G141&gt;0,Input_Transaksi!F160&amp;Input_Transaksi!G160 &amp;" "&amp;Input_Transaksi!H160,"")</f>
        <v/>
      </c>
      <c r="F141" s="36">
        <f>IF(Input_Transaksi!BF160=$D$8,Input_Transaksi!BH160,0)</f>
        <v>0</v>
      </c>
      <c r="G141" s="36">
        <f>IF(Input_Transaksi!BI160=$D$8,Input_Transaksi!BK160,0)</f>
        <v>0</v>
      </c>
      <c r="H141" s="36">
        <f t="shared" si="2"/>
        <v>0</v>
      </c>
      <c r="I141" s="61"/>
    </row>
    <row r="142" spans="2:9" customFormat="1" ht="15" hidden="1" customHeight="1" x14ac:dyDescent="0.2">
      <c r="B142" s="65"/>
      <c r="C142" s="33" t="str">
        <f>IF(F142+G142&gt;0,Input_Transaksi!C161,"")</f>
        <v/>
      </c>
      <c r="D142" s="34" t="str">
        <f>IF(F142+G142&gt;0,Input_Transaksi!D161,"")</f>
        <v/>
      </c>
      <c r="E142" s="35" t="str">
        <f>IF(F142+G142&gt;0,Input_Transaksi!F161&amp;Input_Transaksi!G161 &amp;" "&amp;Input_Transaksi!H161,"")</f>
        <v/>
      </c>
      <c r="F142" s="36">
        <f>IF(Input_Transaksi!BF161=$D$8,Input_Transaksi!BH161,0)</f>
        <v>0</v>
      </c>
      <c r="G142" s="36">
        <f>IF(Input_Transaksi!BI161=$D$8,Input_Transaksi!BK161,0)</f>
        <v>0</v>
      </c>
      <c r="H142" s="36">
        <f t="shared" si="2"/>
        <v>0</v>
      </c>
      <c r="I142" s="61"/>
    </row>
    <row r="143" spans="2:9" customFormat="1" ht="15" hidden="1" customHeight="1" x14ac:dyDescent="0.2">
      <c r="B143" s="65"/>
      <c r="C143" s="33" t="str">
        <f>IF(F143+G143&gt;0,Input_Transaksi!C162,"")</f>
        <v/>
      </c>
      <c r="D143" s="34" t="str">
        <f>IF(F143+G143&gt;0,Input_Transaksi!D162,"")</f>
        <v/>
      </c>
      <c r="E143" s="35" t="str">
        <f>IF(F143+G143&gt;0,Input_Transaksi!F162&amp;Input_Transaksi!G162 &amp;" "&amp;Input_Transaksi!H162,"")</f>
        <v/>
      </c>
      <c r="F143" s="36">
        <f>IF(Input_Transaksi!BF162=$D$8,Input_Transaksi!BH162,0)</f>
        <v>0</v>
      </c>
      <c r="G143" s="36">
        <f>IF(Input_Transaksi!BI162=$D$8,Input_Transaksi!BK162,0)</f>
        <v>0</v>
      </c>
      <c r="H143" s="36">
        <f t="shared" si="2"/>
        <v>0</v>
      </c>
      <c r="I143" s="61"/>
    </row>
    <row r="144" spans="2:9" customFormat="1" ht="15" hidden="1" customHeight="1" x14ac:dyDescent="0.2">
      <c r="B144" s="65"/>
      <c r="C144" s="33" t="str">
        <f>IF(F144+G144&gt;0,Input_Transaksi!C163,"")</f>
        <v/>
      </c>
      <c r="D144" s="34" t="str">
        <f>IF(F144+G144&gt;0,Input_Transaksi!D163,"")</f>
        <v/>
      </c>
      <c r="E144" s="35" t="str">
        <f>IF(F144+G144&gt;0,Input_Transaksi!F163&amp;Input_Transaksi!G163 &amp;" "&amp;Input_Transaksi!H163,"")</f>
        <v/>
      </c>
      <c r="F144" s="36">
        <f>IF(Input_Transaksi!BF163=$D$8,Input_Transaksi!BH163,0)</f>
        <v>0</v>
      </c>
      <c r="G144" s="36">
        <f>IF(Input_Transaksi!BI163=$D$8,Input_Transaksi!BK163,0)</f>
        <v>0</v>
      </c>
      <c r="H144" s="36">
        <f t="shared" si="2"/>
        <v>0</v>
      </c>
      <c r="I144" s="61"/>
    </row>
    <row r="145" spans="2:9" customFormat="1" ht="15" hidden="1" customHeight="1" x14ac:dyDescent="0.2">
      <c r="B145" s="65"/>
      <c r="C145" s="33" t="str">
        <f>IF(F145+G145&gt;0,Input_Transaksi!C164,"")</f>
        <v/>
      </c>
      <c r="D145" s="34" t="str">
        <f>IF(F145+G145&gt;0,Input_Transaksi!D164,"")</f>
        <v/>
      </c>
      <c r="E145" s="35" t="str">
        <f>IF(F145+G145&gt;0,Input_Transaksi!F164&amp;Input_Transaksi!G164 &amp;" "&amp;Input_Transaksi!H164,"")</f>
        <v/>
      </c>
      <c r="F145" s="36">
        <f>IF(Input_Transaksi!BF164=$D$8,Input_Transaksi!BH164,0)</f>
        <v>0</v>
      </c>
      <c r="G145" s="36">
        <f>IF(Input_Transaksi!BI164=$D$8,Input_Transaksi!BK164,0)</f>
        <v>0</v>
      </c>
      <c r="H145" s="36">
        <f t="shared" si="2"/>
        <v>0</v>
      </c>
      <c r="I145" s="61"/>
    </row>
    <row r="146" spans="2:9" customFormat="1" ht="15" hidden="1" customHeight="1" x14ac:dyDescent="0.2">
      <c r="B146" s="65"/>
      <c r="C146" s="33" t="str">
        <f>IF(F146+G146&gt;0,Input_Transaksi!C166,"")</f>
        <v/>
      </c>
      <c r="D146" s="34" t="str">
        <f>IF(F146+G146&gt;0,Input_Transaksi!D166,"")</f>
        <v/>
      </c>
      <c r="E146" s="35" t="str">
        <f>IF(F146+G146&gt;0,Input_Transaksi!F166&amp;Input_Transaksi!G166 &amp;" "&amp;Input_Transaksi!H166,"")</f>
        <v/>
      </c>
      <c r="F146" s="36">
        <f>IF(Input_Transaksi!BF166=$D$8,Input_Transaksi!BH166,0)</f>
        <v>0</v>
      </c>
      <c r="G146" s="36">
        <f>IF(Input_Transaksi!BI166=$D$8,Input_Transaksi!BK166,0)</f>
        <v>0</v>
      </c>
      <c r="H146" s="36">
        <f t="shared" si="2"/>
        <v>0</v>
      </c>
      <c r="I146" s="61"/>
    </row>
    <row r="147" spans="2:9" customFormat="1" ht="15" hidden="1" customHeight="1" x14ac:dyDescent="0.2">
      <c r="B147" s="65"/>
      <c r="C147" s="33" t="str">
        <f>IF(F147+G147&gt;0,Input_Transaksi!C168,"")</f>
        <v/>
      </c>
      <c r="D147" s="34" t="str">
        <f>IF(F147+G147&gt;0,Input_Transaksi!D168,"")</f>
        <v/>
      </c>
      <c r="E147" s="35" t="str">
        <f>IF(F147+G147&gt;0,Input_Transaksi!F168&amp;Input_Transaksi!G168 &amp;" "&amp;Input_Transaksi!H168,"")</f>
        <v/>
      </c>
      <c r="F147" s="36">
        <f>IF(Input_Transaksi!BF168=$D$8,Input_Transaksi!BH168,0)</f>
        <v>0</v>
      </c>
      <c r="G147" s="36">
        <f>IF(Input_Transaksi!BI168=$D$8,Input_Transaksi!BK168,0)</f>
        <v>0</v>
      </c>
      <c r="H147" s="36">
        <f t="shared" si="2"/>
        <v>0</v>
      </c>
      <c r="I147" s="61"/>
    </row>
    <row r="148" spans="2:9" customFormat="1" ht="15" hidden="1" customHeight="1" x14ac:dyDescent="0.2">
      <c r="B148" s="65"/>
      <c r="C148" s="33" t="str">
        <f>IF(F148+G148&gt;0,Input_Transaksi!C170,"")</f>
        <v/>
      </c>
      <c r="D148" s="34" t="str">
        <f>IF(F148+G148&gt;0,Input_Transaksi!D170,"")</f>
        <v/>
      </c>
      <c r="E148" s="35" t="str">
        <f>IF(F148+G148&gt;0,Input_Transaksi!F170&amp;Input_Transaksi!G170 &amp;" "&amp;Input_Transaksi!H170,"")</f>
        <v/>
      </c>
      <c r="F148" s="36">
        <f>IF(Input_Transaksi!BF170=$D$8,Input_Transaksi!BH170,0)</f>
        <v>0</v>
      </c>
      <c r="G148" s="36">
        <f>IF(Input_Transaksi!BI170=$D$8,Input_Transaksi!BK170,0)</f>
        <v>0</v>
      </c>
      <c r="H148" s="36">
        <f t="shared" si="2"/>
        <v>0</v>
      </c>
      <c r="I148" s="61"/>
    </row>
    <row r="149" spans="2:9" customFormat="1" ht="15" hidden="1" customHeight="1" x14ac:dyDescent="0.2">
      <c r="B149" s="65"/>
      <c r="C149" s="33" t="str">
        <f>IF(F149+G149&gt;0,Input_Transaksi!C171,"")</f>
        <v/>
      </c>
      <c r="D149" s="34" t="str">
        <f>IF(F149+G149&gt;0,Input_Transaksi!D171,"")</f>
        <v/>
      </c>
      <c r="E149" s="35" t="str">
        <f>IF(F149+G149&gt;0,Input_Transaksi!F171&amp;Input_Transaksi!G171 &amp;" "&amp;Input_Transaksi!H171,"")</f>
        <v/>
      </c>
      <c r="F149" s="36">
        <f>IF(Input_Transaksi!BF171=$D$8,Input_Transaksi!BH171,0)</f>
        <v>0</v>
      </c>
      <c r="G149" s="36">
        <f>IF(Input_Transaksi!BI171=$D$8,Input_Transaksi!BK171,0)</f>
        <v>0</v>
      </c>
      <c r="H149" s="36">
        <f t="shared" si="2"/>
        <v>0</v>
      </c>
      <c r="I149" s="61"/>
    </row>
    <row r="150" spans="2:9" customFormat="1" ht="15" hidden="1" customHeight="1" x14ac:dyDescent="0.2">
      <c r="B150" s="65"/>
      <c r="C150" s="33" t="str">
        <f>IF(F150+G150&gt;0,Input_Transaksi!C173,"")</f>
        <v/>
      </c>
      <c r="D150" s="34" t="str">
        <f>IF(F150+G150&gt;0,Input_Transaksi!D173,"")</f>
        <v/>
      </c>
      <c r="E150" s="35" t="str">
        <f>IF(F150+G150&gt;0,Input_Transaksi!F173&amp;Input_Transaksi!G173 &amp;" "&amp;Input_Transaksi!H173,"")</f>
        <v/>
      </c>
      <c r="F150" s="36">
        <f>IF(Input_Transaksi!BF173=$D$8,Input_Transaksi!BH173,0)</f>
        <v>0</v>
      </c>
      <c r="G150" s="36">
        <f>IF(Input_Transaksi!BI173=$D$8,Input_Transaksi!BK173,0)</f>
        <v>0</v>
      </c>
      <c r="H150" s="36">
        <f t="shared" si="2"/>
        <v>0</v>
      </c>
      <c r="I150" s="61"/>
    </row>
    <row r="151" spans="2:9" customFormat="1" ht="15" hidden="1" customHeight="1" x14ac:dyDescent="0.2">
      <c r="B151" s="65"/>
      <c r="C151" s="33" t="str">
        <f>IF(F151+G151&gt;0,Input_Transaksi!C174,"")</f>
        <v/>
      </c>
      <c r="D151" s="34" t="str">
        <f>IF(F151+G151&gt;0,Input_Transaksi!D174,"")</f>
        <v/>
      </c>
      <c r="E151" s="35" t="str">
        <f>IF(F151+G151&gt;0,Input_Transaksi!F174&amp;Input_Transaksi!G174 &amp;" "&amp;Input_Transaksi!H174,"")</f>
        <v/>
      </c>
      <c r="F151" s="36">
        <f>IF(Input_Transaksi!BF174=$D$8,Input_Transaksi!BH174,0)</f>
        <v>0</v>
      </c>
      <c r="G151" s="36">
        <f>IF(Input_Transaksi!BI174=$D$8,Input_Transaksi!BK174,0)</f>
        <v>0</v>
      </c>
      <c r="H151" s="36">
        <f t="shared" si="2"/>
        <v>0</v>
      </c>
      <c r="I151" s="61"/>
    </row>
    <row r="152" spans="2:9" customFormat="1" ht="15" hidden="1" customHeight="1" x14ac:dyDescent="0.2">
      <c r="B152" s="65"/>
      <c r="C152" s="33" t="str">
        <f>IF(F152+G152&gt;0,Input_Transaksi!C175,"")</f>
        <v/>
      </c>
      <c r="D152" s="34" t="str">
        <f>IF(F152+G152&gt;0,Input_Transaksi!D175,"")</f>
        <v/>
      </c>
      <c r="E152" s="35" t="str">
        <f>IF(F152+G152&gt;0,Input_Transaksi!F175&amp;Input_Transaksi!G175 &amp;" "&amp;Input_Transaksi!H175,"")</f>
        <v/>
      </c>
      <c r="F152" s="36">
        <f>IF(Input_Transaksi!BF175=$D$8,Input_Transaksi!BH175,0)</f>
        <v>0</v>
      </c>
      <c r="G152" s="36">
        <f>IF(Input_Transaksi!BI175=$D$8,Input_Transaksi!BK175,0)</f>
        <v>0</v>
      </c>
      <c r="H152" s="36">
        <f t="shared" si="2"/>
        <v>0</v>
      </c>
      <c r="I152" s="61"/>
    </row>
    <row r="153" spans="2:9" customFormat="1" ht="15" hidden="1" customHeight="1" x14ac:dyDescent="0.2">
      <c r="B153" s="65"/>
      <c r="C153" s="33" t="str">
        <f>IF(F153+G153&gt;0,Input_Transaksi!C176,"")</f>
        <v/>
      </c>
      <c r="D153" s="34" t="str">
        <f>IF(F153+G153&gt;0,Input_Transaksi!D176,"")</f>
        <v/>
      </c>
      <c r="E153" s="35" t="str">
        <f>IF(F153+G153&gt;0,Input_Transaksi!F176&amp;Input_Transaksi!G176 &amp;" "&amp;Input_Transaksi!H176,"")</f>
        <v/>
      </c>
      <c r="F153" s="36">
        <f>IF(Input_Transaksi!BF176=$D$8,Input_Transaksi!BH176,0)</f>
        <v>0</v>
      </c>
      <c r="G153" s="36">
        <f>IF(Input_Transaksi!BI176=$D$8,Input_Transaksi!BK176,0)</f>
        <v>0</v>
      </c>
      <c r="H153" s="36">
        <f t="shared" si="2"/>
        <v>0</v>
      </c>
      <c r="I153" s="61"/>
    </row>
    <row r="154" spans="2:9" customFormat="1" ht="15" hidden="1" customHeight="1" x14ac:dyDescent="0.2">
      <c r="B154" s="65"/>
      <c r="C154" s="33" t="str">
        <f>IF(F154+G154&gt;0,Input_Transaksi!C177,"")</f>
        <v/>
      </c>
      <c r="D154" s="34" t="str">
        <f>IF(F154+G154&gt;0,Input_Transaksi!D177,"")</f>
        <v/>
      </c>
      <c r="E154" s="35" t="str">
        <f>IF(F154+G154&gt;0,Input_Transaksi!F177&amp;Input_Transaksi!G177 &amp;" "&amp;Input_Transaksi!H177,"")</f>
        <v/>
      </c>
      <c r="F154" s="36">
        <f>IF(Input_Transaksi!BF177=$D$8,Input_Transaksi!BH177,0)</f>
        <v>0</v>
      </c>
      <c r="G154" s="36">
        <f>IF(Input_Transaksi!BI177=$D$8,Input_Transaksi!BK177,0)</f>
        <v>0</v>
      </c>
      <c r="H154" s="36">
        <f t="shared" si="2"/>
        <v>0</v>
      </c>
      <c r="I154" s="61"/>
    </row>
    <row r="155" spans="2:9" customFormat="1" ht="15" hidden="1" customHeight="1" x14ac:dyDescent="0.2">
      <c r="B155" s="65"/>
      <c r="C155" s="33" t="str">
        <f>IF(F155+G155&gt;0,Input_Transaksi!C178,"")</f>
        <v/>
      </c>
      <c r="D155" s="34" t="str">
        <f>IF(F155+G155&gt;0,Input_Transaksi!D178,"")</f>
        <v/>
      </c>
      <c r="E155" s="35" t="str">
        <f>IF(F155+G155&gt;0,Input_Transaksi!F178&amp;Input_Transaksi!G178 &amp;" "&amp;Input_Transaksi!H178,"")</f>
        <v/>
      </c>
      <c r="F155" s="36">
        <f>IF(Input_Transaksi!BF178=$D$8,Input_Transaksi!BH178,0)</f>
        <v>0</v>
      </c>
      <c r="G155" s="36">
        <f>IF(Input_Transaksi!BI178=$D$8,Input_Transaksi!BK178,0)</f>
        <v>0</v>
      </c>
      <c r="H155" s="36">
        <f t="shared" si="2"/>
        <v>0</v>
      </c>
      <c r="I155" s="61"/>
    </row>
    <row r="156" spans="2:9" customFormat="1" ht="15" hidden="1" customHeight="1" x14ac:dyDescent="0.2">
      <c r="B156" s="65"/>
      <c r="C156" s="33" t="str">
        <f>IF(F156+G156&gt;0,Input_Transaksi!C179,"")</f>
        <v/>
      </c>
      <c r="D156" s="34" t="str">
        <f>IF(F156+G156&gt;0,Input_Transaksi!D179,"")</f>
        <v/>
      </c>
      <c r="E156" s="35" t="str">
        <f>IF(F156+G156&gt;0,Input_Transaksi!F179&amp;Input_Transaksi!G179 &amp;" "&amp;Input_Transaksi!H179,"")</f>
        <v/>
      </c>
      <c r="F156" s="36">
        <f>IF(Input_Transaksi!BF179=$D$8,Input_Transaksi!BH179,0)</f>
        <v>0</v>
      </c>
      <c r="G156" s="36">
        <f>IF(Input_Transaksi!BI179=$D$8,Input_Transaksi!BK179,0)</f>
        <v>0</v>
      </c>
      <c r="H156" s="36">
        <f t="shared" si="2"/>
        <v>0</v>
      </c>
      <c r="I156" s="61"/>
    </row>
    <row r="157" spans="2:9" customFormat="1" ht="15" hidden="1" customHeight="1" x14ac:dyDescent="0.2">
      <c r="B157" s="65"/>
      <c r="C157" s="33" t="str">
        <f>IF(F157+G157&gt;0,Input_Transaksi!C180,"")</f>
        <v/>
      </c>
      <c r="D157" s="34" t="str">
        <f>IF(F157+G157&gt;0,Input_Transaksi!D180,"")</f>
        <v/>
      </c>
      <c r="E157" s="35" t="str">
        <f>IF(F157+G157&gt;0,Input_Transaksi!F180&amp;Input_Transaksi!G180 &amp;" "&amp;Input_Transaksi!H180,"")</f>
        <v/>
      </c>
      <c r="F157" s="36">
        <f>IF(Input_Transaksi!BF180=$D$8,Input_Transaksi!BH180,0)</f>
        <v>0</v>
      </c>
      <c r="G157" s="36">
        <f>IF(Input_Transaksi!BI180=$D$8,Input_Transaksi!BK180,0)</f>
        <v>0</v>
      </c>
      <c r="H157" s="36">
        <f t="shared" si="2"/>
        <v>0</v>
      </c>
      <c r="I157" s="61"/>
    </row>
    <row r="158" spans="2:9" customFormat="1" ht="15" hidden="1" customHeight="1" x14ac:dyDescent="0.2">
      <c r="B158" s="65"/>
      <c r="C158" s="33" t="str">
        <f>IF(F158+G158&gt;0,Input_Transaksi!C181,"")</f>
        <v/>
      </c>
      <c r="D158" s="34" t="str">
        <f>IF(F158+G158&gt;0,Input_Transaksi!D181,"")</f>
        <v/>
      </c>
      <c r="E158" s="35" t="str">
        <f>IF(F158+G158&gt;0,Input_Transaksi!F181&amp;Input_Transaksi!G181 &amp;" "&amp;Input_Transaksi!H181,"")</f>
        <v/>
      </c>
      <c r="F158" s="36">
        <f>IF(Input_Transaksi!BF181=$D$8,Input_Transaksi!BH181,0)</f>
        <v>0</v>
      </c>
      <c r="G158" s="36">
        <f>IF(Input_Transaksi!BI181=$D$8,Input_Transaksi!BK181,0)</f>
        <v>0</v>
      </c>
      <c r="H158" s="36">
        <f t="shared" si="2"/>
        <v>0</v>
      </c>
      <c r="I158" s="61"/>
    </row>
    <row r="159" spans="2:9" customFormat="1" ht="15" hidden="1" customHeight="1" x14ac:dyDescent="0.2">
      <c r="B159" s="65"/>
      <c r="C159" s="33" t="str">
        <f>IF(F159+G159&gt;0,Input_Transaksi!C182,"")</f>
        <v/>
      </c>
      <c r="D159" s="34" t="str">
        <f>IF(F159+G159&gt;0,Input_Transaksi!D182,"")</f>
        <v/>
      </c>
      <c r="E159" s="35" t="str">
        <f>IF(F159+G159&gt;0,Input_Transaksi!F182&amp;Input_Transaksi!G182 &amp;" "&amp;Input_Transaksi!H182,"")</f>
        <v/>
      </c>
      <c r="F159" s="36">
        <f>IF(Input_Transaksi!BF182=$D$8,Input_Transaksi!BH182,0)</f>
        <v>0</v>
      </c>
      <c r="G159" s="36">
        <f>IF(Input_Transaksi!BI182=$D$8,Input_Transaksi!BK182,0)</f>
        <v>0</v>
      </c>
      <c r="H159" s="36">
        <f t="shared" si="2"/>
        <v>0</v>
      </c>
      <c r="I159" s="61"/>
    </row>
    <row r="160" spans="2:9" customFormat="1" ht="15" hidden="1" customHeight="1" x14ac:dyDescent="0.2">
      <c r="B160" s="65"/>
      <c r="C160" s="33" t="str">
        <f>IF(F160+G160&gt;0,Input_Transaksi!C183,"")</f>
        <v/>
      </c>
      <c r="D160" s="34" t="str">
        <f>IF(F160+G160&gt;0,Input_Transaksi!D183,"")</f>
        <v/>
      </c>
      <c r="E160" s="35" t="str">
        <f>IF(F160+G160&gt;0,Input_Transaksi!F183&amp;Input_Transaksi!G183 &amp;" "&amp;Input_Transaksi!H183,"")</f>
        <v/>
      </c>
      <c r="F160" s="36">
        <f>IF(Input_Transaksi!BF183=$D$8,Input_Transaksi!BH183,0)</f>
        <v>0</v>
      </c>
      <c r="G160" s="36">
        <f>IF(Input_Transaksi!BI183=$D$8,Input_Transaksi!BK183,0)</f>
        <v>0</v>
      </c>
      <c r="H160" s="36">
        <f t="shared" si="2"/>
        <v>0</v>
      </c>
      <c r="I160" s="61"/>
    </row>
    <row r="161" spans="1:10" customFormat="1" ht="15" hidden="1" customHeight="1" x14ac:dyDescent="0.2">
      <c r="B161" s="65"/>
      <c r="C161" s="33" t="str">
        <f>IF(F161+G161&gt;0,Input_Transaksi!C184,"")</f>
        <v/>
      </c>
      <c r="D161" s="34" t="str">
        <f>IF(F161+G161&gt;0,Input_Transaksi!D184,"")</f>
        <v/>
      </c>
      <c r="E161" s="35" t="str">
        <f>IF(F161+G161&gt;0,Input_Transaksi!F184&amp;Input_Transaksi!G184 &amp;" "&amp;Input_Transaksi!H184,"")</f>
        <v/>
      </c>
      <c r="F161" s="36">
        <f>IF(Input_Transaksi!BF184=$D$8,Input_Transaksi!BH184,0)</f>
        <v>0</v>
      </c>
      <c r="G161" s="36">
        <f>IF(Input_Transaksi!BI184=$D$8,Input_Transaksi!BK184,0)</f>
        <v>0</v>
      </c>
      <c r="H161" s="36">
        <f t="shared" si="2"/>
        <v>0</v>
      </c>
      <c r="I161" s="61"/>
    </row>
    <row r="162" spans="1:10" customFormat="1" ht="15" hidden="1" customHeight="1" x14ac:dyDescent="0.2">
      <c r="B162" s="65"/>
      <c r="C162" s="33" t="str">
        <f>IF(F162+G162&gt;0,Input_Transaksi!C185,"")</f>
        <v/>
      </c>
      <c r="D162" s="34" t="str">
        <f>IF(F162+G162&gt;0,Input_Transaksi!D185,"")</f>
        <v/>
      </c>
      <c r="E162" s="35" t="str">
        <f>IF(F162+G162&gt;0,Input_Transaksi!F185&amp;Input_Transaksi!G185 &amp;" "&amp;Input_Transaksi!H185,"")</f>
        <v/>
      </c>
      <c r="F162" s="36">
        <f>IF(Input_Transaksi!BF185=$D$8,Input_Transaksi!BH185,0)</f>
        <v>0</v>
      </c>
      <c r="G162" s="36">
        <f>IF(Input_Transaksi!BI185=$D$8,Input_Transaksi!BK185,0)</f>
        <v>0</v>
      </c>
      <c r="H162" s="36">
        <f t="shared" si="2"/>
        <v>0</v>
      </c>
      <c r="I162" s="61"/>
    </row>
    <row r="163" spans="1:10" customFormat="1" ht="15" hidden="1" customHeight="1" x14ac:dyDescent="0.2">
      <c r="B163" s="65"/>
      <c r="C163" s="33" t="str">
        <f>IF(F163+G163&gt;0,Input_Transaksi!C186,"")</f>
        <v/>
      </c>
      <c r="D163" s="34" t="str">
        <f>IF(F163+G163&gt;0,Input_Transaksi!D186,"")</f>
        <v/>
      </c>
      <c r="E163" s="35" t="str">
        <f>IF(F163+G163&gt;0,Input_Transaksi!F186&amp;Input_Transaksi!G186 &amp;" "&amp;Input_Transaksi!H186,"")</f>
        <v/>
      </c>
      <c r="F163" s="36">
        <f>IF(Input_Transaksi!BF186=$D$8,Input_Transaksi!BH186,0)</f>
        <v>0</v>
      </c>
      <c r="G163" s="36">
        <f>IF(Input_Transaksi!BI186=$D$8,Input_Transaksi!BK186,0)</f>
        <v>0</v>
      </c>
      <c r="H163" s="36">
        <f t="shared" si="2"/>
        <v>0</v>
      </c>
      <c r="I163" s="61"/>
    </row>
    <row r="164" spans="1:10" customFormat="1" ht="15" hidden="1" customHeight="1" x14ac:dyDescent="0.2">
      <c r="B164" s="65"/>
      <c r="C164" s="33" t="str">
        <f>IF(F164+G164&gt;0,Input_Transaksi!C187,"")</f>
        <v/>
      </c>
      <c r="D164" s="34" t="str">
        <f>IF(F164+G164&gt;0,Input_Transaksi!D187,"")</f>
        <v/>
      </c>
      <c r="E164" s="35" t="str">
        <f>IF(F164+G164&gt;0,Input_Transaksi!F187&amp;Input_Transaksi!G187 &amp;" "&amp;Input_Transaksi!H187,"")</f>
        <v/>
      </c>
      <c r="F164" s="36">
        <f>IF(Input_Transaksi!BF187=$D$8,Input_Transaksi!BH187,0)</f>
        <v>0</v>
      </c>
      <c r="G164" s="36">
        <f>IF(Input_Transaksi!BI187=$D$8,Input_Transaksi!BK187,0)</f>
        <v>0</v>
      </c>
      <c r="H164" s="36">
        <f t="shared" si="2"/>
        <v>0</v>
      </c>
      <c r="I164" s="61"/>
    </row>
    <row r="165" spans="1:10" customFormat="1" ht="15" hidden="1" customHeight="1" x14ac:dyDescent="0.2">
      <c r="B165" s="65"/>
      <c r="C165" s="33" t="str">
        <f>IF(F165+G165&gt;0,Input_Transaksi!C188,"")</f>
        <v/>
      </c>
      <c r="D165" s="34" t="str">
        <f>IF(F165+G165&gt;0,Input_Transaksi!D188,"")</f>
        <v/>
      </c>
      <c r="E165" s="35" t="str">
        <f>IF(F165+G165&gt;0,Input_Transaksi!F188&amp;Input_Transaksi!G188 &amp;" "&amp;Input_Transaksi!H188,"")</f>
        <v/>
      </c>
      <c r="F165" s="36">
        <f>IF(Input_Transaksi!BF188=$D$8,Input_Transaksi!BH188,0)</f>
        <v>0</v>
      </c>
      <c r="G165" s="36">
        <f>IF(Input_Transaksi!BI188=$D$8,Input_Transaksi!BK188,0)</f>
        <v>0</v>
      </c>
      <c r="H165" s="36">
        <f t="shared" si="2"/>
        <v>0</v>
      </c>
      <c r="I165" s="61"/>
    </row>
    <row r="166" spans="1:10" customFormat="1" ht="15" hidden="1" customHeight="1" x14ac:dyDescent="0.2">
      <c r="B166" s="65"/>
      <c r="C166" s="33" t="str">
        <f>IF(F166+G166&gt;0,Input_Transaksi!C189,"")</f>
        <v/>
      </c>
      <c r="D166" s="34" t="str">
        <f>IF(F166+G166&gt;0,Input_Transaksi!D189,"")</f>
        <v/>
      </c>
      <c r="E166" s="35" t="str">
        <f>IF(F166+G166&gt;0,Input_Transaksi!F189&amp;Input_Transaksi!G189 &amp;" "&amp;Input_Transaksi!H189,"")</f>
        <v/>
      </c>
      <c r="F166" s="36">
        <f>IF(Input_Transaksi!BF189=$D$8,Input_Transaksi!BH189,0)</f>
        <v>0</v>
      </c>
      <c r="G166" s="36">
        <f>IF(Input_Transaksi!BI189=$D$8,Input_Transaksi!BK189,0)</f>
        <v>0</v>
      </c>
      <c r="H166" s="36">
        <f t="shared" si="2"/>
        <v>0</v>
      </c>
      <c r="I166" s="61"/>
    </row>
    <row r="167" spans="1:10" customFormat="1" ht="15" hidden="1" customHeight="1" x14ac:dyDescent="0.2">
      <c r="B167" s="65"/>
      <c r="C167" s="33" t="str">
        <f>IF(F167+G167&gt;0,Input_Transaksi!C191,"")</f>
        <v/>
      </c>
      <c r="D167" s="34" t="str">
        <f>IF(F167+G167&gt;0,Input_Transaksi!D191,"")</f>
        <v/>
      </c>
      <c r="E167" s="35" t="str">
        <f>IF(F167+G167&gt;0,Input_Transaksi!F191&amp;Input_Transaksi!G191 &amp;" "&amp;Input_Transaksi!H191,"")</f>
        <v/>
      </c>
      <c r="F167" s="36">
        <f>IF(Input_Transaksi!BF191=$D$8,Input_Transaksi!BH191,0)</f>
        <v>0</v>
      </c>
      <c r="G167" s="36">
        <f>IF(Input_Transaksi!BI191=$D$8,Input_Transaksi!BK191,0)</f>
        <v>0</v>
      </c>
      <c r="H167" s="36">
        <f t="shared" si="2"/>
        <v>0</v>
      </c>
      <c r="I167" s="61"/>
    </row>
    <row r="168" spans="1:10" customFormat="1" ht="15" hidden="1" customHeight="1" x14ac:dyDescent="0.2">
      <c r="B168" s="65"/>
      <c r="C168" s="33" t="str">
        <f>IF(F168+G168&gt;0,Input_Transaksi!C192,"")</f>
        <v/>
      </c>
      <c r="D168" s="34" t="str">
        <f>IF(F168+G168&gt;0,Input_Transaksi!D192,"")</f>
        <v/>
      </c>
      <c r="E168" s="35" t="str">
        <f>IF(F168+G168&gt;0,Input_Transaksi!F192&amp;Input_Transaksi!G192 &amp;" "&amp;Input_Transaksi!H192,"")</f>
        <v/>
      </c>
      <c r="F168" s="36">
        <f>IF(Input_Transaksi!BF192=$D$8,Input_Transaksi!BH192,0)</f>
        <v>0</v>
      </c>
      <c r="G168" s="36">
        <f>IF(Input_Transaksi!BI192=$D$8,Input_Transaksi!BK192,0)</f>
        <v>0</v>
      </c>
      <c r="H168" s="36">
        <f t="shared" si="2"/>
        <v>0</v>
      </c>
      <c r="I168" s="61"/>
    </row>
    <row r="169" spans="1:10" customFormat="1" ht="15" hidden="1" customHeight="1" x14ac:dyDescent="0.2">
      <c r="B169" s="65"/>
      <c r="C169" s="33" t="str">
        <f>IF(F169+G169&gt;0,Input_Transaksi!C194,"")</f>
        <v/>
      </c>
      <c r="D169" s="34" t="str">
        <f>IF(F169+G169&gt;0,Input_Transaksi!D194,"")</f>
        <v/>
      </c>
      <c r="E169" s="35" t="str">
        <f>IF(F169+G169&gt;0,Input_Transaksi!F194&amp;Input_Transaksi!G194 &amp;" "&amp;Input_Transaksi!H194,"")</f>
        <v/>
      </c>
      <c r="F169" s="36">
        <f>IF(Input_Transaksi!BF194=$D$8,Input_Transaksi!BH194,0)</f>
        <v>0</v>
      </c>
      <c r="G169" s="36">
        <f>IF(Input_Transaksi!BI194=$D$8,Input_Transaksi!BK194,0)</f>
        <v>0</v>
      </c>
      <c r="H169" s="36">
        <f t="shared" si="2"/>
        <v>0</v>
      </c>
      <c r="I169" s="61"/>
    </row>
    <row r="170" spans="1:10" x14ac:dyDescent="0.2">
      <c r="B170" s="63"/>
      <c r="I170" s="62"/>
    </row>
    <row r="171" spans="1:10" s="14" customFormat="1" ht="10.5" x14ac:dyDescent="0.2">
      <c r="A171" s="11"/>
      <c r="B171" s="56"/>
      <c r="C171" s="11"/>
      <c r="D171" s="11"/>
      <c r="E171" s="12" t="s">
        <v>3</v>
      </c>
      <c r="F171" s="450">
        <f>SUM(F13:F169)</f>
        <v>0</v>
      </c>
      <c r="G171" s="450">
        <f>SUM(G13:G169)</f>
        <v>0</v>
      </c>
      <c r="H171" s="449">
        <f>H169</f>
        <v>0</v>
      </c>
      <c r="I171" s="57"/>
      <c r="J171" s="13" t="e">
        <f>IF(#REF!-H171=0,"ok !!","mohon di periksa ulang !!")</f>
        <v>#REF!</v>
      </c>
    </row>
    <row r="172" spans="1:10" ht="15.75" customHeight="1" x14ac:dyDescent="0.2">
      <c r="B172" s="69" t="s">
        <v>21</v>
      </c>
      <c r="C172" s="138" t="s">
        <v>65</v>
      </c>
      <c r="D172" s="58"/>
      <c r="E172" s="58"/>
      <c r="F172" s="58"/>
      <c r="G172" s="58"/>
      <c r="H172" s="58"/>
      <c r="I172" s="59"/>
    </row>
    <row r="174" spans="1:10" x14ac:dyDescent="0.2">
      <c r="H174" s="430"/>
    </row>
    <row r="175" spans="1:10" x14ac:dyDescent="0.2">
      <c r="G175" s="430">
        <v>31900000</v>
      </c>
      <c r="H175" s="430"/>
    </row>
    <row r="176" spans="1:10" x14ac:dyDescent="0.2">
      <c r="G176" s="430">
        <v>3190874</v>
      </c>
      <c r="H176" s="430" t="s">
        <v>4</v>
      </c>
    </row>
    <row r="177" spans="7:8" x14ac:dyDescent="0.2">
      <c r="G177" s="5">
        <f>G175+G176</f>
        <v>35090874</v>
      </c>
      <c r="H177" s="5" t="s">
        <v>4</v>
      </c>
    </row>
    <row r="178" spans="7:8" x14ac:dyDescent="0.2">
      <c r="H178" s="5">
        <v>50000000</v>
      </c>
    </row>
    <row r="180" spans="7:8" x14ac:dyDescent="0.2">
      <c r="H180" s="5">
        <f>H178-G177</f>
        <v>14909126</v>
      </c>
    </row>
  </sheetData>
  <autoFilter ref="C12:C169" xr:uid="{00000000-0009-0000-0000-000008000000}">
    <filterColumn colId="0">
      <customFilters>
        <customFilter operator="notEqual" val=" "/>
      </customFilters>
    </filterColumn>
  </autoFilter>
  <mergeCells count="4">
    <mergeCell ref="C4:H4"/>
    <mergeCell ref="C5:H5"/>
    <mergeCell ref="C6:H6"/>
    <mergeCell ref="C7:H7"/>
  </mergeCells>
  <phoneticPr fontId="0" type="noConversion"/>
  <hyperlinks>
    <hyperlink ref="C1" location="MENU!A1" display="Back to Menu" xr:uid="{00000000-0004-0000-0800-000000000000}"/>
  </hyperlinks>
  <pageMargins left="0.59055118110236227" right="0.39370078740157483" top="0.39370078740157483" bottom="0.59055118110236227" header="0.51181102362204722" footer="0.31496062992125984"/>
  <pageSetup paperSize="9" orientation="landscape" r:id="rId1"/>
  <headerFooter alignWithMargins="0">
    <oddFooter>&amp;RHal &amp;P dari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FFC000"/>
  </sheetPr>
  <dimension ref="A1:J559"/>
  <sheetViews>
    <sheetView showGridLines="0" view="pageBreakPreview" zoomScale="110" zoomScaleSheetLayoutView="110" workbookViewId="0">
      <selection activeCell="F557" sqref="F557"/>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8" width="15.6640625" style="1" customWidth="1"/>
    <col min="9" max="9" width="1.6640625" style="1" customWidth="1"/>
    <col min="10" max="10" width="9.33203125" style="1"/>
    <col min="11" max="11" width="13.33203125" style="1" bestFit="1" customWidth="1"/>
    <col min="12"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LSB!C4:H4</f>
        <v>BLU Kantor UPBU A.P.T. Pranoto Samarinda</v>
      </c>
      <c r="D4" s="1143"/>
      <c r="E4" s="1143"/>
      <c r="F4" s="1143"/>
      <c r="G4" s="1143"/>
      <c r="H4" s="1143"/>
      <c r="I4" s="46"/>
    </row>
    <row r="5" spans="2:9" ht="12.75" customHeight="1" x14ac:dyDescent="0.2">
      <c r="B5" s="47"/>
      <c r="C5" s="1144" t="str">
        <f>D9</f>
        <v>BUKU PEMBANTU UANG MUKA PERJADIN</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7</v>
      </c>
      <c r="E8" s="115"/>
      <c r="F8" s="18"/>
      <c r="G8" s="66" t="s">
        <v>6</v>
      </c>
      <c r="H8" s="595">
        <f>VLOOKUP(D8,SETUP!$H$7:$J$16,3,FALSE)</f>
        <v>0</v>
      </c>
      <c r="I8" s="50"/>
    </row>
    <row r="9" spans="2:9" s="2" customFormat="1" ht="12" customHeight="1" x14ac:dyDescent="0.2">
      <c r="B9" s="49"/>
      <c r="C9" s="113" t="s">
        <v>20</v>
      </c>
      <c r="D9" s="128" t="str">
        <f>VLOOKUP(D8,SETUP!$H$7:$J$16,2,FALSE)</f>
        <v>BUKU PEMBANTU UANG MUKA PERJADIN</v>
      </c>
      <c r="E9" s="116"/>
      <c r="F9" s="51"/>
      <c r="G9" s="67" t="s">
        <v>7</v>
      </c>
      <c r="H9" s="596">
        <f>H300</f>
        <v>0</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8</v>
      </c>
      <c r="G11" s="22" t="s">
        <v>9</v>
      </c>
      <c r="H11" s="23" t="s">
        <v>2</v>
      </c>
      <c r="I11" s="54"/>
    </row>
    <row r="12" spans="2:9" x14ac:dyDescent="0.2">
      <c r="B12" s="47"/>
      <c r="C12" s="24"/>
      <c r="D12" s="25"/>
      <c r="E12" s="26"/>
      <c r="F12" s="27"/>
      <c r="G12" s="27"/>
      <c r="H12" s="28"/>
      <c r="I12" s="48"/>
    </row>
    <row r="13" spans="2:9" ht="15" customHeight="1" x14ac:dyDescent="0.2">
      <c r="B13" s="47"/>
      <c r="C13" s="29">
        <f>IF(D8=" "," ",SETUP!J3)</f>
        <v>46023</v>
      </c>
      <c r="D13" s="30"/>
      <c r="E13" s="31" t="s">
        <v>76</v>
      </c>
      <c r="F13" s="32">
        <f>H8</f>
        <v>0</v>
      </c>
      <c r="G13" s="32">
        <v>0</v>
      </c>
      <c r="H13" s="32">
        <f>H8</f>
        <v>0</v>
      </c>
      <c r="I13" s="48"/>
    </row>
    <row r="14" spans="2:9" ht="15" hidden="1" customHeight="1" x14ac:dyDescent="0.2">
      <c r="B14" s="47"/>
      <c r="C14" s="33" t="str">
        <f>IF(F14+G14&gt;0,Input_Transaksi!C11,"")</f>
        <v/>
      </c>
      <c r="D14" s="34" t="str">
        <f>IF(F14+G14&gt;0,Input_Transaksi!D11,"")</f>
        <v/>
      </c>
      <c r="E14" s="35" t="str">
        <f>IF(F14+G14&gt;0,Input_Transaksi!F11&amp;Input_Transaksi!G11 &amp;" "&amp;Input_Transaksi!H11,"")</f>
        <v/>
      </c>
      <c r="F14" s="36">
        <f>IF(Input_Transaksi!BR11=$D$8,Input_Transaksi!BT11,0)</f>
        <v>0</v>
      </c>
      <c r="G14" s="36">
        <f>IF(Input_Transaksi!BU11=$D$8,Input_Transaksi!BW11,0)</f>
        <v>0</v>
      </c>
      <c r="H14" s="36">
        <f t="shared" ref="H14:H45" si="0">H13+F14-G14</f>
        <v>0</v>
      </c>
      <c r="I14" s="48"/>
    </row>
    <row r="15" spans="2:9" ht="15" hidden="1" customHeight="1" x14ac:dyDescent="0.2">
      <c r="B15" s="47"/>
      <c r="C15" s="33" t="str">
        <f>IF(F15+G15&gt;0,Input_Transaksi!C14,"")</f>
        <v/>
      </c>
      <c r="D15" s="34" t="str">
        <f>IF(F15+G15&gt;0,Input_Transaksi!D14,"")</f>
        <v/>
      </c>
      <c r="E15" s="35" t="str">
        <f>IF(F15+G15&gt;0,Input_Transaksi!F14&amp;Input_Transaksi!G14 &amp;" "&amp;Input_Transaksi!H14,"")</f>
        <v/>
      </c>
      <c r="F15" s="36">
        <f>IF(Input_Transaksi!BR14=$D$8,Input_Transaksi!BT14,0)</f>
        <v>0</v>
      </c>
      <c r="G15" s="36">
        <f>IF(Input_Transaksi!BU14=$D$8,Input_Transaksi!BW14,0)</f>
        <v>0</v>
      </c>
      <c r="H15" s="36">
        <f t="shared" si="0"/>
        <v>0</v>
      </c>
      <c r="I15" s="48"/>
    </row>
    <row r="16" spans="2:9" customFormat="1" ht="15" hidden="1" customHeight="1" x14ac:dyDescent="0.2">
      <c r="B16" s="64"/>
      <c r="C16" s="33" t="str">
        <f>IF(F16+G16&gt;0,Input_Transaksi!C16,"")</f>
        <v/>
      </c>
      <c r="D16" s="34" t="str">
        <f>IF(F16+G16&gt;0,Input_Transaksi!D16,"")</f>
        <v/>
      </c>
      <c r="E16" s="35" t="str">
        <f>IF(F16+G16&gt;0,Input_Transaksi!F16&amp;Input_Transaksi!G16 &amp;" "&amp;Input_Transaksi!H16,"")</f>
        <v/>
      </c>
      <c r="F16" s="36">
        <f>IF(Input_Transaksi!BR16=$D$8,Input_Transaksi!BT16,0)</f>
        <v>0</v>
      </c>
      <c r="G16" s="36">
        <f>IF(Input_Transaksi!BU16=$D$8,Input_Transaksi!BW16,0)</f>
        <v>0</v>
      </c>
      <c r="H16" s="36">
        <f t="shared" si="0"/>
        <v>0</v>
      </c>
      <c r="I16" s="60"/>
    </row>
    <row r="17" spans="2:9" customFormat="1" ht="15" hidden="1" customHeight="1" x14ac:dyDescent="0.2">
      <c r="B17" s="64"/>
      <c r="C17" s="33" t="str">
        <f>IF(F17+G17&gt;0,Input_Transaksi!C17,"")</f>
        <v/>
      </c>
      <c r="D17" s="34" t="str">
        <f>IF(F17+G17&gt;0,Input_Transaksi!D17,"")</f>
        <v/>
      </c>
      <c r="E17" s="35" t="str">
        <f>IF(F17+G17&gt;0,Input_Transaksi!F17&amp;Input_Transaksi!G17 &amp;" "&amp;Input_Transaksi!H17,"")</f>
        <v/>
      </c>
      <c r="F17" s="36">
        <f>IF(Input_Transaksi!BR17=$D$8,Input_Transaksi!BT17,0)</f>
        <v>0</v>
      </c>
      <c r="G17" s="36">
        <f>IF(Input_Transaksi!BU17=$D$8,Input_Transaksi!BW17,0)</f>
        <v>0</v>
      </c>
      <c r="H17" s="36">
        <f t="shared" si="0"/>
        <v>0</v>
      </c>
      <c r="I17" s="60"/>
    </row>
    <row r="18" spans="2:9" customFormat="1" ht="15" hidden="1" customHeight="1" x14ac:dyDescent="0.2">
      <c r="B18" s="64"/>
      <c r="C18" s="33" t="str">
        <f>IF(F18+G18&gt;0,Input_Transaksi!C18,"")</f>
        <v/>
      </c>
      <c r="D18" s="34" t="str">
        <f>IF(F18+G18&gt;0,Input_Transaksi!D18,"")</f>
        <v/>
      </c>
      <c r="E18" s="35" t="str">
        <f>IF(F18+G18&gt;0,Input_Transaksi!F18&amp;Input_Transaksi!G18 &amp;" "&amp;Input_Transaksi!H18,"")</f>
        <v/>
      </c>
      <c r="F18" s="36">
        <f>IF(Input_Transaksi!BR18=$D$8,Input_Transaksi!BT18,0)</f>
        <v>0</v>
      </c>
      <c r="G18" s="36">
        <f>IF(Input_Transaksi!BU18=$D$8,Input_Transaksi!BW18,0)</f>
        <v>0</v>
      </c>
      <c r="H18" s="36">
        <f t="shared" si="0"/>
        <v>0</v>
      </c>
      <c r="I18" s="60"/>
    </row>
    <row r="19" spans="2:9" customFormat="1" ht="15" hidden="1" customHeight="1" x14ac:dyDescent="0.2">
      <c r="B19" s="64"/>
      <c r="C19" s="33" t="str">
        <f>IF(F19+G19&gt;0,Input_Transaksi!C20,"")</f>
        <v/>
      </c>
      <c r="D19" s="34" t="str">
        <f>IF(F19+G19&gt;0,Input_Transaksi!D20,"")</f>
        <v/>
      </c>
      <c r="E19" s="35" t="str">
        <f>IF(F19+G19&gt;0,Input_Transaksi!F20&amp;Input_Transaksi!G20 &amp;" "&amp;Input_Transaksi!H20,"")</f>
        <v/>
      </c>
      <c r="F19" s="36">
        <f>IF(Input_Transaksi!BR20=$D$8,Input_Transaksi!BT20,0)</f>
        <v>0</v>
      </c>
      <c r="G19" s="36">
        <f>IF(Input_Transaksi!BU20=$D$8,Input_Transaksi!BW20,0)</f>
        <v>0</v>
      </c>
      <c r="H19" s="36">
        <f t="shared" si="0"/>
        <v>0</v>
      </c>
      <c r="I19" s="60"/>
    </row>
    <row r="20" spans="2:9" customFormat="1" ht="15" hidden="1" customHeight="1" x14ac:dyDescent="0.2">
      <c r="B20" s="64"/>
      <c r="C20" s="33" t="str">
        <f>IF(F20+G20&gt;0,Input_Transaksi!C21,"")</f>
        <v/>
      </c>
      <c r="D20" s="34" t="str">
        <f>IF(F20+G20&gt;0,Input_Transaksi!D21,"")</f>
        <v/>
      </c>
      <c r="E20" s="35" t="str">
        <f>IF(F20+G20&gt;0,Input_Transaksi!F21&amp;Input_Transaksi!G21 &amp;" "&amp;Input_Transaksi!H21,"")</f>
        <v/>
      </c>
      <c r="F20" s="36">
        <f>IF(Input_Transaksi!BR21=$D$8,Input_Transaksi!BT21,0)</f>
        <v>0</v>
      </c>
      <c r="G20" s="36">
        <f>IF(Input_Transaksi!BU21=$D$8,Input_Transaksi!BW21,0)</f>
        <v>0</v>
      </c>
      <c r="H20" s="36">
        <f t="shared" si="0"/>
        <v>0</v>
      </c>
      <c r="I20" s="60"/>
    </row>
    <row r="21" spans="2:9" customFormat="1" ht="15" hidden="1" customHeight="1" x14ac:dyDescent="0.2">
      <c r="B21" s="64"/>
      <c r="C21" s="33" t="str">
        <f>IF(F21+G21&gt;0,Input_Transaksi!C22,"")</f>
        <v/>
      </c>
      <c r="D21" s="34" t="str">
        <f>IF(F21+G21&gt;0,Input_Transaksi!D22,"")</f>
        <v/>
      </c>
      <c r="E21" s="35" t="str">
        <f>IF(F21+G21&gt;0,Input_Transaksi!F22&amp;Input_Transaksi!G22 &amp;" "&amp;Input_Transaksi!H22,"")</f>
        <v/>
      </c>
      <c r="F21" s="36">
        <f>IF(Input_Transaksi!BR22=$D$8,Input_Transaksi!BT22,0)</f>
        <v>0</v>
      </c>
      <c r="G21" s="36">
        <f>IF(Input_Transaksi!BU22=$D$8,Input_Transaksi!BW22,0)</f>
        <v>0</v>
      </c>
      <c r="H21" s="36">
        <f t="shared" si="0"/>
        <v>0</v>
      </c>
      <c r="I21" s="60"/>
    </row>
    <row r="22" spans="2:9" customFormat="1" ht="15" hidden="1" customHeight="1" x14ac:dyDescent="0.2">
      <c r="B22" s="64"/>
      <c r="C22" s="33" t="str">
        <f>IF(F22+G22&gt;0,Input_Transaksi!C23,"")</f>
        <v/>
      </c>
      <c r="D22" s="34" t="str">
        <f>IF(F22+G22&gt;0,Input_Transaksi!D23,"")</f>
        <v/>
      </c>
      <c r="E22" s="35" t="str">
        <f>IF(F22+G22&gt;0,Input_Transaksi!F23&amp;Input_Transaksi!G23 &amp;" "&amp;Input_Transaksi!H23,"")</f>
        <v/>
      </c>
      <c r="F22" s="36">
        <f>IF(Input_Transaksi!BR23=$D$8,Input_Transaksi!BT23,0)</f>
        <v>0</v>
      </c>
      <c r="G22" s="36">
        <f>IF(Input_Transaksi!BU23=$D$8,Input_Transaksi!BW23,0)</f>
        <v>0</v>
      </c>
      <c r="H22" s="36">
        <f t="shared" si="0"/>
        <v>0</v>
      </c>
      <c r="I22" s="60"/>
    </row>
    <row r="23" spans="2:9" customFormat="1" ht="15" hidden="1" customHeight="1" x14ac:dyDescent="0.2">
      <c r="B23" s="64"/>
      <c r="C23" s="33" t="str">
        <f>IF(F23+G23&gt;0,Input_Transaksi!C24,"")</f>
        <v/>
      </c>
      <c r="D23" s="34" t="str">
        <f>IF(F23+G23&gt;0,Input_Transaksi!D24,"")</f>
        <v/>
      </c>
      <c r="E23" s="35" t="str">
        <f>IF(F23+G23&gt;0,Input_Transaksi!F24&amp;Input_Transaksi!G24 &amp;" "&amp;Input_Transaksi!H24,"")</f>
        <v/>
      </c>
      <c r="F23" s="36">
        <f>IF(Input_Transaksi!BR24=$D$8,Input_Transaksi!BT24,0)</f>
        <v>0</v>
      </c>
      <c r="G23" s="36">
        <f>IF(Input_Transaksi!BU24=$D$8,Input_Transaksi!BW24,0)</f>
        <v>0</v>
      </c>
      <c r="H23" s="36">
        <f t="shared" si="0"/>
        <v>0</v>
      </c>
      <c r="I23" s="60"/>
    </row>
    <row r="24" spans="2:9" customFormat="1" ht="15" hidden="1" customHeight="1" x14ac:dyDescent="0.2">
      <c r="B24" s="64"/>
      <c r="C24" s="33" t="str">
        <f>IF(F24+G24&gt;0,Input_Transaksi!C25,"")</f>
        <v/>
      </c>
      <c r="D24" s="34" t="str">
        <f>IF(F24+G24&gt;0,Input_Transaksi!D25,"")</f>
        <v/>
      </c>
      <c r="E24" s="35" t="str">
        <f>IF(F24+G24&gt;0,Input_Transaksi!F25&amp;Input_Transaksi!G25 &amp;" "&amp;Input_Transaksi!H25,"")</f>
        <v/>
      </c>
      <c r="F24" s="36">
        <f>IF(Input_Transaksi!BR25=$D$8,Input_Transaksi!BT25,0)</f>
        <v>0</v>
      </c>
      <c r="G24" s="36">
        <f>IF(Input_Transaksi!BU25=$D$8,Input_Transaksi!BW25,0)</f>
        <v>0</v>
      </c>
      <c r="H24" s="36">
        <f t="shared" si="0"/>
        <v>0</v>
      </c>
      <c r="I24" s="60"/>
    </row>
    <row r="25" spans="2:9" customFormat="1" ht="15" hidden="1" customHeight="1" x14ac:dyDescent="0.2">
      <c r="B25" s="64"/>
      <c r="C25" s="33" t="str">
        <f>IF(F25+G25&gt;0,Input_Transaksi!C26,"")</f>
        <v/>
      </c>
      <c r="D25" s="34" t="str">
        <f>IF(F25+G25&gt;0,Input_Transaksi!D26,"")</f>
        <v/>
      </c>
      <c r="E25" s="35" t="str">
        <f>IF(F25+G25&gt;0,Input_Transaksi!F26&amp;Input_Transaksi!G26 &amp;" "&amp;Input_Transaksi!H26,"")</f>
        <v/>
      </c>
      <c r="F25" s="36">
        <f>IF(Input_Transaksi!BR26=$D$8,Input_Transaksi!BT26,0)</f>
        <v>0</v>
      </c>
      <c r="G25" s="36">
        <f>IF(Input_Transaksi!BU26=$D$8,Input_Transaksi!BW26,0)</f>
        <v>0</v>
      </c>
      <c r="H25" s="36">
        <f t="shared" si="0"/>
        <v>0</v>
      </c>
      <c r="I25" s="60"/>
    </row>
    <row r="26" spans="2:9" customFormat="1" ht="15" hidden="1" customHeight="1" x14ac:dyDescent="0.2">
      <c r="B26" s="64"/>
      <c r="C26" s="33" t="str">
        <f>IF(F26+G26&gt;0,Input_Transaksi!C27,"")</f>
        <v/>
      </c>
      <c r="D26" s="34" t="str">
        <f>IF(F26+G26&gt;0,Input_Transaksi!D27,"")</f>
        <v/>
      </c>
      <c r="E26" s="35" t="str">
        <f>IF(F26+G26&gt;0,Input_Transaksi!F27&amp;Input_Transaksi!G27 &amp;" "&amp;Input_Transaksi!H27,"")</f>
        <v/>
      </c>
      <c r="F26" s="36">
        <f>IF(Input_Transaksi!BR27=$D$8,Input_Transaksi!BT27,0)</f>
        <v>0</v>
      </c>
      <c r="G26" s="36">
        <f>IF(Input_Transaksi!BU27=$D$8,Input_Transaksi!BW27,0)</f>
        <v>0</v>
      </c>
      <c r="H26" s="36">
        <f t="shared" si="0"/>
        <v>0</v>
      </c>
      <c r="I26" s="60"/>
    </row>
    <row r="27" spans="2:9" customFormat="1" ht="15" hidden="1" customHeight="1" x14ac:dyDescent="0.2">
      <c r="B27" s="64"/>
      <c r="C27" s="33" t="str">
        <f>IF(F27+G27&gt;0,Input_Transaksi!C28,"")</f>
        <v/>
      </c>
      <c r="D27" s="34" t="str">
        <f>IF(F27+G27&gt;0,Input_Transaksi!D28,"")</f>
        <v/>
      </c>
      <c r="E27" s="35" t="str">
        <f>IF(F27+G27&gt;0,Input_Transaksi!F28&amp;Input_Transaksi!G28 &amp;" "&amp;Input_Transaksi!H28,"")</f>
        <v/>
      </c>
      <c r="F27" s="36">
        <f>IF(Input_Transaksi!BR28=$D$8,Input_Transaksi!BT28,0)</f>
        <v>0</v>
      </c>
      <c r="G27" s="36">
        <f>IF(Input_Transaksi!BU28=$D$8,Input_Transaksi!BW28,0)</f>
        <v>0</v>
      </c>
      <c r="H27" s="36">
        <f t="shared" si="0"/>
        <v>0</v>
      </c>
      <c r="I27" s="60"/>
    </row>
    <row r="28" spans="2:9" customFormat="1" ht="15" hidden="1" customHeight="1" x14ac:dyDescent="0.2">
      <c r="B28" s="64"/>
      <c r="C28" s="33" t="str">
        <f>IF(F28+G28&gt;0,Input_Transaksi!C29,"")</f>
        <v/>
      </c>
      <c r="D28" s="34" t="str">
        <f>IF(F28+G28&gt;0,Input_Transaksi!D29,"")</f>
        <v/>
      </c>
      <c r="E28" s="35" t="str">
        <f>IF(F28+G28&gt;0,Input_Transaksi!F29&amp;Input_Transaksi!G29 &amp;" "&amp;Input_Transaksi!H29,"")</f>
        <v/>
      </c>
      <c r="F28" s="36">
        <f>IF(Input_Transaksi!BR29=$D$8,Input_Transaksi!BT29,0)</f>
        <v>0</v>
      </c>
      <c r="G28" s="36">
        <f>IF(Input_Transaksi!BU29=$D$8,Input_Transaksi!BW29,0)</f>
        <v>0</v>
      </c>
      <c r="H28" s="36">
        <f t="shared" si="0"/>
        <v>0</v>
      </c>
      <c r="I28" s="60"/>
    </row>
    <row r="29" spans="2:9" customFormat="1" ht="15" hidden="1" customHeight="1" x14ac:dyDescent="0.2">
      <c r="B29" s="65"/>
      <c r="C29" s="33" t="str">
        <f>IF(F29+G29&gt;0,Input_Transaksi!C30,"")</f>
        <v/>
      </c>
      <c r="D29" s="34" t="str">
        <f>IF(F29+G29&gt;0,Input_Transaksi!D30,"")</f>
        <v/>
      </c>
      <c r="E29" s="35" t="str">
        <f>IF(F29+G29&gt;0,Input_Transaksi!F30&amp;Input_Transaksi!G30 &amp;" "&amp;Input_Transaksi!H30,"")</f>
        <v/>
      </c>
      <c r="F29" s="36">
        <f>IF(Input_Transaksi!BR30=$D$8,Input_Transaksi!BT30,0)</f>
        <v>0</v>
      </c>
      <c r="G29" s="36">
        <f>IF(Input_Transaksi!BU30=$D$8,Input_Transaksi!BW30,0)</f>
        <v>0</v>
      </c>
      <c r="H29" s="36">
        <f t="shared" si="0"/>
        <v>0</v>
      </c>
      <c r="I29" s="61"/>
    </row>
    <row r="30" spans="2:9" customFormat="1" ht="15" hidden="1" customHeight="1" x14ac:dyDescent="0.2">
      <c r="B30" s="65"/>
      <c r="C30" s="33" t="str">
        <f>IF(F30+G30&gt;0,Input_Transaksi!C31,"")</f>
        <v/>
      </c>
      <c r="D30" s="34" t="str">
        <f>IF(F30+G30&gt;0,Input_Transaksi!D31,"")</f>
        <v/>
      </c>
      <c r="E30" s="35" t="str">
        <f>IF(F30+G30&gt;0,Input_Transaksi!F31&amp;Input_Transaksi!G31 &amp;" "&amp;Input_Transaksi!H31,"")</f>
        <v/>
      </c>
      <c r="F30" s="36">
        <f>IF(Input_Transaksi!BR31=$D$8,Input_Transaksi!BT31,0)</f>
        <v>0</v>
      </c>
      <c r="G30" s="36">
        <f>IF(Input_Transaksi!BU31=$D$8,Input_Transaksi!BW31,0)</f>
        <v>0</v>
      </c>
      <c r="H30" s="36">
        <f t="shared" si="0"/>
        <v>0</v>
      </c>
      <c r="I30" s="61"/>
    </row>
    <row r="31" spans="2:9" customFormat="1" ht="15" hidden="1" customHeight="1" x14ac:dyDescent="0.2">
      <c r="B31" s="65"/>
      <c r="C31" s="33" t="str">
        <f>IF(F31+G31&gt;0,Input_Transaksi!C32,"")</f>
        <v/>
      </c>
      <c r="D31" s="34" t="str">
        <f>IF(F31+G31&gt;0,Input_Transaksi!D32,"")</f>
        <v/>
      </c>
      <c r="E31" s="35" t="str">
        <f>IF(F31+G31&gt;0,Input_Transaksi!F32&amp;Input_Transaksi!G32 &amp;" "&amp;Input_Transaksi!H32,"")</f>
        <v/>
      </c>
      <c r="F31" s="36">
        <f>IF(Input_Transaksi!BR32=$D$8,Input_Transaksi!BT32,0)</f>
        <v>0</v>
      </c>
      <c r="G31" s="36">
        <f>IF(Input_Transaksi!BU32=$D$8,Input_Transaksi!BW32,0)</f>
        <v>0</v>
      </c>
      <c r="H31" s="36">
        <f t="shared" si="0"/>
        <v>0</v>
      </c>
      <c r="I31" s="61"/>
    </row>
    <row r="32" spans="2:9" ht="15" hidden="1" customHeight="1" x14ac:dyDescent="0.2">
      <c r="B32" s="63"/>
      <c r="C32" s="33" t="str">
        <f>IF(F32+G32&gt;0,Input_Transaksi!C33,"")</f>
        <v/>
      </c>
      <c r="D32" s="34" t="str">
        <f>IF(F32+G32&gt;0,Input_Transaksi!D33,"")</f>
        <v/>
      </c>
      <c r="E32" s="35" t="str">
        <f>IF(F32+G32&gt;0,Input_Transaksi!F33&amp;Input_Transaksi!G33 &amp;" "&amp;Input_Transaksi!H33,"")</f>
        <v/>
      </c>
      <c r="F32" s="36">
        <f>IF(Input_Transaksi!BR33=$D$8,Input_Transaksi!BT33,0)</f>
        <v>0</v>
      </c>
      <c r="G32" s="36">
        <f>IF(Input_Transaksi!BU33=$D$8,Input_Transaksi!BW33,0)</f>
        <v>0</v>
      </c>
      <c r="H32" s="36">
        <f t="shared" si="0"/>
        <v>0</v>
      </c>
      <c r="I32" s="62"/>
    </row>
    <row r="33" spans="2:9" customFormat="1" ht="15" hidden="1" customHeight="1" x14ac:dyDescent="0.2">
      <c r="B33" s="65"/>
      <c r="C33" s="33" t="str">
        <f>IF(F33+G33&gt;0,Input_Transaksi!C34,"")</f>
        <v/>
      </c>
      <c r="D33" s="34" t="str">
        <f>IF(F33+G33&gt;0,Input_Transaksi!D34,"")</f>
        <v/>
      </c>
      <c r="E33" s="35" t="str">
        <f>IF(F33+G33&gt;0,Input_Transaksi!F34&amp;Input_Transaksi!G34 &amp;" "&amp;Input_Transaksi!H34,"")</f>
        <v/>
      </c>
      <c r="F33" s="36">
        <f>IF(Input_Transaksi!BR34=$D$8,Input_Transaksi!BT34,0)</f>
        <v>0</v>
      </c>
      <c r="G33" s="36">
        <f>IF(Input_Transaksi!BU34=$D$8,Input_Transaksi!BW34,0)</f>
        <v>0</v>
      </c>
      <c r="H33" s="36">
        <f t="shared" si="0"/>
        <v>0</v>
      </c>
      <c r="I33" s="61"/>
    </row>
    <row r="34" spans="2:9" ht="15" hidden="1" customHeight="1" x14ac:dyDescent="0.2">
      <c r="B34" s="63"/>
      <c r="C34" s="33" t="str">
        <f>IF(F34+G34&gt;0,Input_Transaksi!C35,"")</f>
        <v/>
      </c>
      <c r="D34" s="34" t="str">
        <f>IF(F34+G34&gt;0,Input_Transaksi!D35,"")</f>
        <v/>
      </c>
      <c r="E34" s="35" t="str">
        <f>IF(F34+G34&gt;0,Input_Transaksi!F35&amp;Input_Transaksi!G35 &amp;" "&amp;Input_Transaksi!H35,"")</f>
        <v/>
      </c>
      <c r="F34" s="36">
        <f>IF(Input_Transaksi!BR35=$D$8,Input_Transaksi!BT35,0)</f>
        <v>0</v>
      </c>
      <c r="G34" s="36">
        <f>IF(Input_Transaksi!BU35=$D$8,Input_Transaksi!BW35,0)</f>
        <v>0</v>
      </c>
      <c r="H34" s="36">
        <f t="shared" si="0"/>
        <v>0</v>
      </c>
      <c r="I34" s="62"/>
    </row>
    <row r="35" spans="2:9" customFormat="1" ht="15" hidden="1" customHeight="1" x14ac:dyDescent="0.2">
      <c r="B35" s="65"/>
      <c r="C35" s="33" t="str">
        <f>IF(F35+G35&gt;0,Input_Transaksi!C36,"")</f>
        <v/>
      </c>
      <c r="D35" s="34" t="str">
        <f>IF(F35+G35&gt;0,Input_Transaksi!D36,"")</f>
        <v/>
      </c>
      <c r="E35" s="35" t="str">
        <f>IF(F35+G35&gt;0,Input_Transaksi!F36&amp;Input_Transaksi!G36 &amp;" "&amp;Input_Transaksi!H36,"")</f>
        <v/>
      </c>
      <c r="F35" s="36">
        <f>IF(Input_Transaksi!BR36=$D$8,Input_Transaksi!BT36,0)</f>
        <v>0</v>
      </c>
      <c r="G35" s="36">
        <f>IF(Input_Transaksi!BU36=$D$8,Input_Transaksi!BW36,0)</f>
        <v>0</v>
      </c>
      <c r="H35" s="36">
        <f t="shared" si="0"/>
        <v>0</v>
      </c>
      <c r="I35" s="61"/>
    </row>
    <row r="36" spans="2:9" customFormat="1" ht="15" hidden="1" customHeight="1" x14ac:dyDescent="0.2">
      <c r="B36" s="65"/>
      <c r="C36" s="33" t="str">
        <f>IF(F36+G36&gt;0,Input_Transaksi!C37,"")</f>
        <v/>
      </c>
      <c r="D36" s="34" t="str">
        <f>IF(F36+G36&gt;0,Input_Transaksi!D37,"")</f>
        <v/>
      </c>
      <c r="E36" s="35" t="str">
        <f>IF(F36+G36&gt;0,Input_Transaksi!F37&amp;Input_Transaksi!G37 &amp;" "&amp;Input_Transaksi!H37,"")</f>
        <v/>
      </c>
      <c r="F36" s="36">
        <f>IF(Input_Transaksi!BR37=$D$8,Input_Transaksi!BT37,0)</f>
        <v>0</v>
      </c>
      <c r="G36" s="36">
        <f>IF(Input_Transaksi!BU37=$D$8,Input_Transaksi!BW37,0)</f>
        <v>0</v>
      </c>
      <c r="H36" s="36">
        <f t="shared" si="0"/>
        <v>0</v>
      </c>
      <c r="I36" s="61"/>
    </row>
    <row r="37" spans="2:9" customFormat="1" ht="15" hidden="1" customHeight="1" x14ac:dyDescent="0.2">
      <c r="B37" s="65"/>
      <c r="C37" s="33" t="str">
        <f>IF(F37+G37&gt;0,Input_Transaksi!C38,"")</f>
        <v/>
      </c>
      <c r="D37" s="34" t="str">
        <f>IF(F37+G37&gt;0,Input_Transaksi!D38,"")</f>
        <v/>
      </c>
      <c r="E37" s="35" t="str">
        <f>IF(F37+G37&gt;0,Input_Transaksi!F38&amp;Input_Transaksi!G38 &amp;" "&amp;Input_Transaksi!H38,"")</f>
        <v/>
      </c>
      <c r="F37" s="36">
        <f>IF(Input_Transaksi!BR38=$D$8,Input_Transaksi!BT38,0)</f>
        <v>0</v>
      </c>
      <c r="G37" s="36">
        <f>IF(Input_Transaksi!BU38=$D$8,Input_Transaksi!BW38,0)</f>
        <v>0</v>
      </c>
      <c r="H37" s="36">
        <f t="shared" si="0"/>
        <v>0</v>
      </c>
      <c r="I37" s="61"/>
    </row>
    <row r="38" spans="2:9" customFormat="1" ht="15" hidden="1" customHeight="1" x14ac:dyDescent="0.2">
      <c r="B38" s="65"/>
      <c r="C38" s="33" t="str">
        <f>IF(F38+G38&gt;0,Input_Transaksi!C39,"")</f>
        <v/>
      </c>
      <c r="D38" s="34" t="str">
        <f>IF(F38+G38&gt;0,Input_Transaksi!D39,"")</f>
        <v/>
      </c>
      <c r="E38" s="35" t="str">
        <f>IF(F38+G38&gt;0,Input_Transaksi!F39&amp;Input_Transaksi!G39 &amp;" "&amp;Input_Transaksi!H39,"")</f>
        <v/>
      </c>
      <c r="F38" s="36">
        <f>IF(Input_Transaksi!BR39=$D$8,Input_Transaksi!BT39,0)</f>
        <v>0</v>
      </c>
      <c r="G38" s="36">
        <f>IF(Input_Transaksi!BU39=$D$8,Input_Transaksi!BW39,0)</f>
        <v>0</v>
      </c>
      <c r="H38" s="36">
        <f t="shared" si="0"/>
        <v>0</v>
      </c>
      <c r="I38" s="61"/>
    </row>
    <row r="39" spans="2:9" ht="15" hidden="1" customHeight="1" x14ac:dyDescent="0.2">
      <c r="B39" s="63"/>
      <c r="C39" s="33" t="str">
        <f>IF(F39+G39&gt;0,Input_Transaksi!C40,"")</f>
        <v/>
      </c>
      <c r="D39" s="34" t="str">
        <f>IF(F39+G39&gt;0,Input_Transaksi!D40,"")</f>
        <v/>
      </c>
      <c r="E39" s="35" t="str">
        <f>IF(F39+G39&gt;0,Input_Transaksi!F40&amp;Input_Transaksi!G40 &amp;" "&amp;Input_Transaksi!H40,"")</f>
        <v/>
      </c>
      <c r="F39" s="36">
        <f>IF(Input_Transaksi!BR40=$D$8,Input_Transaksi!BT40,0)</f>
        <v>0</v>
      </c>
      <c r="G39" s="36">
        <f>IF(Input_Transaksi!BU40=$D$8,Input_Transaksi!BW40,0)</f>
        <v>0</v>
      </c>
      <c r="H39" s="36">
        <f t="shared" si="0"/>
        <v>0</v>
      </c>
      <c r="I39" s="62"/>
    </row>
    <row r="40" spans="2:9" customFormat="1" ht="15" hidden="1" customHeight="1" x14ac:dyDescent="0.2">
      <c r="B40" s="65"/>
      <c r="C40" s="33" t="str">
        <f>IF(F40+G40&gt;0,Input_Transaksi!C41,"")</f>
        <v/>
      </c>
      <c r="D40" s="34" t="str">
        <f>IF(F40+G40&gt;0,Input_Transaksi!D41,"")</f>
        <v/>
      </c>
      <c r="E40" s="35" t="str">
        <f>IF(F40+G40&gt;0,Input_Transaksi!F41&amp;Input_Transaksi!G41 &amp;" "&amp;Input_Transaksi!H41,"")</f>
        <v/>
      </c>
      <c r="F40" s="36">
        <f>IF(Input_Transaksi!BR41=$D$8,Input_Transaksi!BT41,0)</f>
        <v>0</v>
      </c>
      <c r="G40" s="36">
        <f>IF(Input_Transaksi!BU41=$D$8,Input_Transaksi!BW41,0)</f>
        <v>0</v>
      </c>
      <c r="H40" s="36">
        <f t="shared" si="0"/>
        <v>0</v>
      </c>
      <c r="I40" s="61"/>
    </row>
    <row r="41" spans="2:9" customFormat="1" ht="15" hidden="1" customHeight="1" x14ac:dyDescent="0.2">
      <c r="B41" s="65"/>
      <c r="C41" s="33" t="str">
        <f>IF(F41+G41&gt;0,Input_Transaksi!C43,"")</f>
        <v/>
      </c>
      <c r="D41" s="34" t="str">
        <f>IF(F41+G41&gt;0,Input_Transaksi!D43,"")</f>
        <v/>
      </c>
      <c r="E41" s="35" t="str">
        <f>IF(F41+G41&gt;0,Input_Transaksi!F43&amp;Input_Transaksi!G43 &amp;" "&amp;Input_Transaksi!H43,"")</f>
        <v/>
      </c>
      <c r="F41" s="36">
        <f>IF(Input_Transaksi!BR43=$D$8,Input_Transaksi!BT43,0)</f>
        <v>0</v>
      </c>
      <c r="G41" s="36">
        <f>IF(Input_Transaksi!BU43=$D$8,Input_Transaksi!BW43,0)</f>
        <v>0</v>
      </c>
      <c r="H41" s="36">
        <f t="shared" si="0"/>
        <v>0</v>
      </c>
      <c r="I41" s="61"/>
    </row>
    <row r="42" spans="2:9" customFormat="1" ht="15" hidden="1" customHeight="1" x14ac:dyDescent="0.2">
      <c r="B42" s="65"/>
      <c r="C42" s="33" t="str">
        <f>IF(F42+G42&gt;0,Input_Transaksi!C44,"")</f>
        <v/>
      </c>
      <c r="D42" s="34" t="str">
        <f>IF(F42+G42&gt;0,Input_Transaksi!D44,"")</f>
        <v/>
      </c>
      <c r="E42" s="35" t="str">
        <f>IF(F42+G42&gt;0,Input_Transaksi!F44&amp;Input_Transaksi!G44 &amp;" "&amp;Input_Transaksi!H44,"")</f>
        <v/>
      </c>
      <c r="F42" s="36">
        <f>IF(Input_Transaksi!BR44=$D$8,Input_Transaksi!BT44,0)</f>
        <v>0</v>
      </c>
      <c r="G42" s="36">
        <f>IF(Input_Transaksi!BU44=$D$8,Input_Transaksi!BW44,0)</f>
        <v>0</v>
      </c>
      <c r="H42" s="36">
        <f t="shared" si="0"/>
        <v>0</v>
      </c>
      <c r="I42" s="61"/>
    </row>
    <row r="43" spans="2:9" customFormat="1" ht="15" hidden="1" customHeight="1" x14ac:dyDescent="0.2">
      <c r="B43" s="65"/>
      <c r="C43" s="33" t="str">
        <f>IF(F43+G43&gt;0,Input_Transaksi!C45,"")</f>
        <v/>
      </c>
      <c r="D43" s="34" t="str">
        <f>IF(F43+G43&gt;0,Input_Transaksi!D45,"")</f>
        <v/>
      </c>
      <c r="E43" s="35" t="str">
        <f>IF(F43+G43&gt;0,Input_Transaksi!F45&amp;Input_Transaksi!G45 &amp;" "&amp;Input_Transaksi!H45,"")</f>
        <v/>
      </c>
      <c r="F43" s="36">
        <f>IF(Input_Transaksi!BR45=$D$8,Input_Transaksi!BT45,0)</f>
        <v>0</v>
      </c>
      <c r="G43" s="36">
        <f>IF(Input_Transaksi!BU45=$D$8,Input_Transaksi!BW45,0)</f>
        <v>0</v>
      </c>
      <c r="H43" s="36">
        <f t="shared" si="0"/>
        <v>0</v>
      </c>
      <c r="I43" s="61"/>
    </row>
    <row r="44" spans="2:9" customFormat="1" ht="15" hidden="1" customHeight="1" x14ac:dyDescent="0.2">
      <c r="B44" s="65"/>
      <c r="C44" s="33" t="str">
        <f>IF(F44+G44&gt;0,Input_Transaksi!C46,"")</f>
        <v/>
      </c>
      <c r="D44" s="34" t="str">
        <f>IF(F44+G44&gt;0,Input_Transaksi!D46,"")</f>
        <v/>
      </c>
      <c r="E44" s="35" t="str">
        <f>IF(F44+G44&gt;0,Input_Transaksi!F46&amp;Input_Transaksi!G46 &amp;" "&amp;Input_Transaksi!H46,"")</f>
        <v/>
      </c>
      <c r="F44" s="36">
        <f>IF(Input_Transaksi!BR46=$D$8,Input_Transaksi!BT46,0)</f>
        <v>0</v>
      </c>
      <c r="G44" s="36">
        <f>IF(Input_Transaksi!BU46=$D$8,Input_Transaksi!BW46,0)</f>
        <v>0</v>
      </c>
      <c r="H44" s="36">
        <f t="shared" si="0"/>
        <v>0</v>
      </c>
      <c r="I44" s="61"/>
    </row>
    <row r="45" spans="2:9" customFormat="1" ht="15" hidden="1" customHeight="1" x14ac:dyDescent="0.2">
      <c r="B45" s="65"/>
      <c r="C45" s="33" t="str">
        <f>IF(F45+G45&gt;0,Input_Transaksi!C48,"")</f>
        <v/>
      </c>
      <c r="D45" s="34" t="str">
        <f>IF(F45+G45&gt;0,Input_Transaksi!D48,"")</f>
        <v/>
      </c>
      <c r="E45" s="35" t="str">
        <f>IF(F45+G45&gt;0,Input_Transaksi!F48&amp;Input_Transaksi!G48 &amp;" "&amp;Input_Transaksi!H48,"")</f>
        <v/>
      </c>
      <c r="F45" s="36">
        <f>IF(Input_Transaksi!BR48=$D$8,Input_Transaksi!BT48,0)</f>
        <v>0</v>
      </c>
      <c r="G45" s="36">
        <f>IF(Input_Transaksi!BU48=$D$8,Input_Transaksi!BW48,0)</f>
        <v>0</v>
      </c>
      <c r="H45" s="36">
        <f t="shared" si="0"/>
        <v>0</v>
      </c>
      <c r="I45" s="61"/>
    </row>
    <row r="46" spans="2:9" customFormat="1" ht="15" hidden="1" customHeight="1" x14ac:dyDescent="0.2">
      <c r="B46" s="65"/>
      <c r="C46" s="33" t="str">
        <f>IF(F46+G46&gt;0,Input_Transaksi!C49,"")</f>
        <v/>
      </c>
      <c r="D46" s="34" t="str">
        <f>IF(F46+G46&gt;0,Input_Transaksi!D49,"")</f>
        <v/>
      </c>
      <c r="E46" s="35" t="str">
        <f>IF(F46+G46&gt;0,Input_Transaksi!F49&amp;Input_Transaksi!G49 &amp;" "&amp;Input_Transaksi!H49,"")</f>
        <v/>
      </c>
      <c r="F46" s="36">
        <f>IF(Input_Transaksi!BR49=$D$8,Input_Transaksi!BT49,0)</f>
        <v>0</v>
      </c>
      <c r="G46" s="36">
        <f>IF(Input_Transaksi!BU49=$D$8,Input_Transaksi!BW49,0)</f>
        <v>0</v>
      </c>
      <c r="H46" s="36">
        <f t="shared" ref="H46:H69" si="1">H45+F46-G46</f>
        <v>0</v>
      </c>
      <c r="I46" s="61"/>
    </row>
    <row r="47" spans="2:9" customFormat="1" ht="15" hidden="1" customHeight="1" x14ac:dyDescent="0.2">
      <c r="B47" s="65"/>
      <c r="C47" s="33" t="str">
        <f>IF(F47+G47&gt;0,Input_Transaksi!C50,"")</f>
        <v/>
      </c>
      <c r="D47" s="34" t="str">
        <f>IF(F47+G47&gt;0,Input_Transaksi!D50,"")</f>
        <v/>
      </c>
      <c r="E47" s="35" t="str">
        <f>IF(F47+G47&gt;0,Input_Transaksi!F50&amp;Input_Transaksi!G50 &amp;" "&amp;Input_Transaksi!H50,"")</f>
        <v/>
      </c>
      <c r="F47" s="36">
        <f>IF(Input_Transaksi!BR50=$D$8,Input_Transaksi!BT50,0)</f>
        <v>0</v>
      </c>
      <c r="G47" s="36">
        <f>IF(Input_Transaksi!BU50=$D$8,Input_Transaksi!BW50,0)</f>
        <v>0</v>
      </c>
      <c r="H47" s="36">
        <f t="shared" si="1"/>
        <v>0</v>
      </c>
      <c r="I47" s="61"/>
    </row>
    <row r="48" spans="2:9" customFormat="1" ht="15" hidden="1" customHeight="1" x14ac:dyDescent="0.2">
      <c r="B48" s="65"/>
      <c r="C48" s="33" t="str">
        <f>IF(F48+G48&gt;0,Input_Transaksi!C51,"")</f>
        <v/>
      </c>
      <c r="D48" s="34" t="str">
        <f>IF(F48+G48&gt;0,Input_Transaksi!D51,"")</f>
        <v/>
      </c>
      <c r="E48" s="35" t="str">
        <f>IF(F48+G48&gt;0,Input_Transaksi!F51&amp;Input_Transaksi!G51 &amp;" "&amp;Input_Transaksi!H51,"")</f>
        <v/>
      </c>
      <c r="F48" s="36">
        <f>IF(Input_Transaksi!BR51=$D$8,Input_Transaksi!BT51,0)</f>
        <v>0</v>
      </c>
      <c r="G48" s="36">
        <f>IF(Input_Transaksi!BU51=$D$8,Input_Transaksi!BW51,0)</f>
        <v>0</v>
      </c>
      <c r="H48" s="36">
        <f t="shared" si="1"/>
        <v>0</v>
      </c>
      <c r="I48" s="61"/>
    </row>
    <row r="49" spans="2:9" customFormat="1" ht="15" hidden="1" customHeight="1" x14ac:dyDescent="0.2">
      <c r="B49" s="65"/>
      <c r="C49" s="33" t="str">
        <f>IF(F49+G49&gt;0,Input_Transaksi!C52,"")</f>
        <v/>
      </c>
      <c r="D49" s="34" t="str">
        <f>IF(F49+G49&gt;0,Input_Transaksi!D52,"")</f>
        <v/>
      </c>
      <c r="E49" s="35" t="str">
        <f>IF(F49+G49&gt;0,Input_Transaksi!F52&amp;Input_Transaksi!G52 &amp;" "&amp;Input_Transaksi!H52,"")</f>
        <v/>
      </c>
      <c r="F49" s="36">
        <f>IF(Input_Transaksi!BR52=$D$8,Input_Transaksi!BT52,0)</f>
        <v>0</v>
      </c>
      <c r="G49" s="36">
        <f>IF(Input_Transaksi!BU52=$D$8,Input_Transaksi!BW52,0)</f>
        <v>0</v>
      </c>
      <c r="H49" s="36">
        <f t="shared" si="1"/>
        <v>0</v>
      </c>
      <c r="I49" s="61"/>
    </row>
    <row r="50" spans="2:9" customFormat="1" ht="15" hidden="1" customHeight="1" x14ac:dyDescent="0.2">
      <c r="B50" s="65"/>
      <c r="C50" s="33" t="str">
        <f>IF(F50+G50&gt;0,Input_Transaksi!C53,"")</f>
        <v/>
      </c>
      <c r="D50" s="34" t="str">
        <f>IF(F50+G50&gt;0,Input_Transaksi!D53,"")</f>
        <v/>
      </c>
      <c r="E50" s="35" t="str">
        <f>IF(F50+G50&gt;0,Input_Transaksi!F53&amp;Input_Transaksi!G53 &amp;" "&amp;Input_Transaksi!H53,"")</f>
        <v/>
      </c>
      <c r="F50" s="36">
        <f>IF(Input_Transaksi!BR53=$D$8,Input_Transaksi!BT53,0)</f>
        <v>0</v>
      </c>
      <c r="G50" s="36">
        <f>IF(Input_Transaksi!BU53=$D$8,Input_Transaksi!BW53,0)</f>
        <v>0</v>
      </c>
      <c r="H50" s="36">
        <f t="shared" si="1"/>
        <v>0</v>
      </c>
      <c r="I50" s="61"/>
    </row>
    <row r="51" spans="2:9" customFormat="1" ht="15" hidden="1" customHeight="1" x14ac:dyDescent="0.2">
      <c r="B51" s="65"/>
      <c r="C51" s="33" t="str">
        <f>IF(F51+G51&gt;0,Input_Transaksi!C54,"")</f>
        <v/>
      </c>
      <c r="D51" s="34" t="str">
        <f>IF(F51+G51&gt;0,Input_Transaksi!D54,"")</f>
        <v/>
      </c>
      <c r="E51" s="35" t="str">
        <f>IF(F51+G51&gt;0,Input_Transaksi!F54&amp;Input_Transaksi!G54 &amp;" "&amp;Input_Transaksi!H54,"")</f>
        <v/>
      </c>
      <c r="F51" s="36">
        <f>IF(Input_Transaksi!BR54=$D$8,Input_Transaksi!BT54,0)</f>
        <v>0</v>
      </c>
      <c r="G51" s="36">
        <f>IF(Input_Transaksi!BU54=$D$8,Input_Transaksi!BW54,0)</f>
        <v>0</v>
      </c>
      <c r="H51" s="36">
        <f t="shared" si="1"/>
        <v>0</v>
      </c>
      <c r="I51" s="61"/>
    </row>
    <row r="52" spans="2:9" customFormat="1" ht="15" hidden="1" customHeight="1" x14ac:dyDescent="0.2">
      <c r="B52" s="65"/>
      <c r="C52" s="33" t="str">
        <f>IF(F52+G52&gt;0,Input_Transaksi!C55,"")</f>
        <v/>
      </c>
      <c r="D52" s="34" t="str">
        <f>IF(F52+G52&gt;0,Input_Transaksi!D55,"")</f>
        <v/>
      </c>
      <c r="E52" s="35" t="str">
        <f>IF(F52+G52&gt;0,Input_Transaksi!F55&amp;Input_Transaksi!G55 &amp;" "&amp;Input_Transaksi!H55,"")</f>
        <v/>
      </c>
      <c r="F52" s="36">
        <f>IF(Input_Transaksi!BR55=$D$8,Input_Transaksi!BT55,0)</f>
        <v>0</v>
      </c>
      <c r="G52" s="36">
        <f>IF(Input_Transaksi!BU55=$D$8,Input_Transaksi!BW55,0)</f>
        <v>0</v>
      </c>
      <c r="H52" s="36">
        <f t="shared" si="1"/>
        <v>0</v>
      </c>
      <c r="I52" s="61"/>
    </row>
    <row r="53" spans="2:9" customFormat="1" ht="15" hidden="1" customHeight="1" x14ac:dyDescent="0.2">
      <c r="B53" s="65"/>
      <c r="C53" s="33" t="str">
        <f>IF(F53+G53&gt;0,Input_Transaksi!C56,"")</f>
        <v/>
      </c>
      <c r="D53" s="34" t="str">
        <f>IF(F53+G53&gt;0,Input_Transaksi!D56,"")</f>
        <v/>
      </c>
      <c r="E53" s="35" t="str">
        <f>IF(F53+G53&gt;0,Input_Transaksi!F56&amp;Input_Transaksi!G56 &amp;" "&amp;Input_Transaksi!H56,"")</f>
        <v/>
      </c>
      <c r="F53" s="36">
        <f>IF(Input_Transaksi!BR56=$D$8,Input_Transaksi!BT56,0)</f>
        <v>0</v>
      </c>
      <c r="G53" s="36">
        <f>IF(Input_Transaksi!BU56=$D$8,Input_Transaksi!BW56,0)</f>
        <v>0</v>
      </c>
      <c r="H53" s="36">
        <f t="shared" si="1"/>
        <v>0</v>
      </c>
      <c r="I53" s="61"/>
    </row>
    <row r="54" spans="2:9" ht="15" hidden="1" customHeight="1" x14ac:dyDescent="0.2">
      <c r="B54" s="63"/>
      <c r="C54" s="33" t="str">
        <f>IF(F54+G54&gt;0,Input_Transaksi!C57,"")</f>
        <v/>
      </c>
      <c r="D54" s="34" t="str">
        <f>IF(F54+G54&gt;0,Input_Transaksi!D57,"")</f>
        <v/>
      </c>
      <c r="E54" s="35" t="str">
        <f>IF(F54+G54&gt;0,Input_Transaksi!F57&amp;Input_Transaksi!G57 &amp;" "&amp;Input_Transaksi!H57,"")</f>
        <v/>
      </c>
      <c r="F54" s="36">
        <f>IF(Input_Transaksi!BR57=$D$8,Input_Transaksi!BT57,0)</f>
        <v>0</v>
      </c>
      <c r="G54" s="36">
        <f>IF(Input_Transaksi!BU57=$D$8,Input_Transaksi!BW57,0)</f>
        <v>0</v>
      </c>
      <c r="H54" s="36">
        <f t="shared" si="1"/>
        <v>0</v>
      </c>
      <c r="I54" s="62"/>
    </row>
    <row r="55" spans="2:9" customFormat="1" ht="15" hidden="1" customHeight="1" x14ac:dyDescent="0.2">
      <c r="B55" s="65"/>
      <c r="C55" s="33" t="str">
        <f>IF(F55+G55&gt;0,Input_Transaksi!C58,"")</f>
        <v/>
      </c>
      <c r="D55" s="34" t="str">
        <f>IF(F55+G55&gt;0,Input_Transaksi!D58,"")</f>
        <v/>
      </c>
      <c r="E55" s="35" t="str">
        <f>IF(F55+G55&gt;0,Input_Transaksi!F58&amp;Input_Transaksi!G58 &amp;" "&amp;Input_Transaksi!H58,"")</f>
        <v/>
      </c>
      <c r="F55" s="36">
        <f>IF(Input_Transaksi!BR58=$D$8,Input_Transaksi!BT58,0)</f>
        <v>0</v>
      </c>
      <c r="G55" s="36">
        <f>IF(Input_Transaksi!BU58=$D$8,Input_Transaksi!BW58,0)</f>
        <v>0</v>
      </c>
      <c r="H55" s="36">
        <f t="shared" si="1"/>
        <v>0</v>
      </c>
      <c r="I55" s="61"/>
    </row>
    <row r="56" spans="2:9" customFormat="1" ht="15" hidden="1" customHeight="1" x14ac:dyDescent="0.2">
      <c r="B56" s="65"/>
      <c r="C56" s="33" t="str">
        <f>IF(F56+G56&gt;0,Input_Transaksi!C59,"")</f>
        <v/>
      </c>
      <c r="D56" s="34" t="str">
        <f>IF(F56+G56&gt;0,Input_Transaksi!D59,"")</f>
        <v/>
      </c>
      <c r="E56" s="35" t="str">
        <f>IF(F56+G56&gt;0,Input_Transaksi!F59&amp;Input_Transaksi!G59 &amp;" "&amp;Input_Transaksi!H59,"")</f>
        <v/>
      </c>
      <c r="F56" s="36">
        <f>IF(Input_Transaksi!BR59=$D$8,Input_Transaksi!BT59,0)</f>
        <v>0</v>
      </c>
      <c r="G56" s="36">
        <f>IF(Input_Transaksi!BU59=$D$8,Input_Transaksi!BW59,0)</f>
        <v>0</v>
      </c>
      <c r="H56" s="36">
        <f t="shared" si="1"/>
        <v>0</v>
      </c>
      <c r="I56" s="61"/>
    </row>
    <row r="57" spans="2:9" customFormat="1" ht="15" hidden="1" customHeight="1" x14ac:dyDescent="0.2">
      <c r="B57" s="65"/>
      <c r="C57" s="33" t="str">
        <f>IF(F57+G57&gt;0,Input_Transaksi!C60,"")</f>
        <v/>
      </c>
      <c r="D57" s="34" t="str">
        <f>IF(F57+G57&gt;0,Input_Transaksi!D60,"")</f>
        <v/>
      </c>
      <c r="E57" s="35" t="str">
        <f>IF(F57+G57&gt;0,Input_Transaksi!F60&amp;Input_Transaksi!G60 &amp;" "&amp;Input_Transaksi!H60,"")</f>
        <v/>
      </c>
      <c r="F57" s="36">
        <f>IF(Input_Transaksi!BR60=$D$8,Input_Transaksi!BT60,0)</f>
        <v>0</v>
      </c>
      <c r="G57" s="36">
        <f>IF(Input_Transaksi!BU60=$D$8,Input_Transaksi!BW60,0)</f>
        <v>0</v>
      </c>
      <c r="H57" s="36">
        <f t="shared" si="1"/>
        <v>0</v>
      </c>
      <c r="I57" s="61"/>
    </row>
    <row r="58" spans="2:9" customFormat="1" ht="15" hidden="1" customHeight="1" x14ac:dyDescent="0.2">
      <c r="B58" s="65"/>
      <c r="C58" s="33" t="str">
        <f>IF(F58+G58&gt;0,Input_Transaksi!C61,"")</f>
        <v/>
      </c>
      <c r="D58" s="34" t="str">
        <f>IF(F58+G58&gt;0,Input_Transaksi!D61,"")</f>
        <v/>
      </c>
      <c r="E58" s="35" t="str">
        <f>IF(F58+G58&gt;0,Input_Transaksi!F61&amp;Input_Transaksi!G61 &amp;" "&amp;Input_Transaksi!H61,"")</f>
        <v/>
      </c>
      <c r="F58" s="36">
        <f>IF(Input_Transaksi!BR61=$D$8,Input_Transaksi!BT61,0)</f>
        <v>0</v>
      </c>
      <c r="G58" s="36">
        <f>IF(Input_Transaksi!BU61=$D$8,Input_Transaksi!BW61,0)</f>
        <v>0</v>
      </c>
      <c r="H58" s="36">
        <f t="shared" si="1"/>
        <v>0</v>
      </c>
      <c r="I58" s="61"/>
    </row>
    <row r="59" spans="2:9" customFormat="1" ht="15" hidden="1" customHeight="1" x14ac:dyDescent="0.2">
      <c r="B59" s="65"/>
      <c r="C59" s="33" t="str">
        <f>IF(F59+G59&gt;0,Input_Transaksi!C62,"")</f>
        <v/>
      </c>
      <c r="D59" s="34" t="str">
        <f>IF(F59+G59&gt;0,Input_Transaksi!D62,"")</f>
        <v/>
      </c>
      <c r="E59" s="35" t="str">
        <f>IF(F59+G59&gt;0,Input_Transaksi!F62&amp;Input_Transaksi!G62 &amp;" "&amp;Input_Transaksi!H62,"")</f>
        <v/>
      </c>
      <c r="F59" s="36">
        <f>IF(Input_Transaksi!BR62=$D$8,Input_Transaksi!BT62,0)</f>
        <v>0</v>
      </c>
      <c r="G59" s="36">
        <f>IF(Input_Transaksi!BU62=$D$8,Input_Transaksi!BW62,0)</f>
        <v>0</v>
      </c>
      <c r="H59" s="36">
        <f t="shared" si="1"/>
        <v>0</v>
      </c>
      <c r="I59" s="61"/>
    </row>
    <row r="60" spans="2:9" customFormat="1" ht="15" hidden="1" customHeight="1" x14ac:dyDescent="0.2">
      <c r="B60" s="65"/>
      <c r="C60" s="33" t="str">
        <f>IF(F60+G60&gt;0,Input_Transaksi!C63,"")</f>
        <v/>
      </c>
      <c r="D60" s="34" t="str">
        <f>IF(F60+G60&gt;0,Input_Transaksi!D63,"")</f>
        <v/>
      </c>
      <c r="E60" s="35" t="str">
        <f>IF(F60+G60&gt;0,Input_Transaksi!F63&amp;Input_Transaksi!G63 &amp;" "&amp;Input_Transaksi!H63,"")</f>
        <v/>
      </c>
      <c r="F60" s="36">
        <f>IF(Input_Transaksi!BR63=$D$8,Input_Transaksi!BT63,0)</f>
        <v>0</v>
      </c>
      <c r="G60" s="36">
        <f>IF(Input_Transaksi!BU63=$D$8,Input_Transaksi!BW63,0)</f>
        <v>0</v>
      </c>
      <c r="H60" s="36">
        <f t="shared" si="1"/>
        <v>0</v>
      </c>
      <c r="I60" s="61"/>
    </row>
    <row r="61" spans="2:9" customFormat="1" ht="15" hidden="1" customHeight="1" x14ac:dyDescent="0.2">
      <c r="B61" s="65"/>
      <c r="C61" s="33" t="str">
        <f>IF(F61+G61&gt;0,Input_Transaksi!C64,"")</f>
        <v/>
      </c>
      <c r="D61" s="34" t="str">
        <f>IF(F61+G61&gt;0,Input_Transaksi!D64,"")</f>
        <v/>
      </c>
      <c r="E61" s="35" t="str">
        <f>IF(F61+G61&gt;0,Input_Transaksi!F64&amp;Input_Transaksi!G64 &amp;" "&amp;Input_Transaksi!H64,"")</f>
        <v/>
      </c>
      <c r="F61" s="36">
        <f>IF(Input_Transaksi!BR64=$D$8,Input_Transaksi!BT64,0)</f>
        <v>0</v>
      </c>
      <c r="G61" s="36">
        <f>IF(Input_Transaksi!BU64=$D$8,Input_Transaksi!BW64,0)</f>
        <v>0</v>
      </c>
      <c r="H61" s="36">
        <f t="shared" si="1"/>
        <v>0</v>
      </c>
      <c r="I61" s="61"/>
    </row>
    <row r="62" spans="2:9" customFormat="1" ht="15" hidden="1" customHeight="1" x14ac:dyDescent="0.2">
      <c r="B62" s="65"/>
      <c r="C62" s="33" t="str">
        <f>IF(F62+G62&gt;0,Input_Transaksi!C65,"")</f>
        <v/>
      </c>
      <c r="D62" s="34" t="str">
        <f>IF(F62+G62&gt;0,Input_Transaksi!D65,"")</f>
        <v/>
      </c>
      <c r="E62" s="35" t="str">
        <f>IF(F62+G62&gt;0,Input_Transaksi!F65&amp;Input_Transaksi!G65 &amp;" "&amp;Input_Transaksi!H65,"")</f>
        <v/>
      </c>
      <c r="F62" s="36">
        <f>IF(Input_Transaksi!BR65=$D$8,Input_Transaksi!BT65,0)</f>
        <v>0</v>
      </c>
      <c r="G62" s="36">
        <f>IF(Input_Transaksi!BU65=$D$8,Input_Transaksi!BW65,0)</f>
        <v>0</v>
      </c>
      <c r="H62" s="36">
        <f t="shared" si="1"/>
        <v>0</v>
      </c>
      <c r="I62" s="61"/>
    </row>
    <row r="63" spans="2:9" customFormat="1" ht="15" hidden="1" customHeight="1" x14ac:dyDescent="0.2">
      <c r="B63" s="65"/>
      <c r="C63" s="33" t="str">
        <f>IF(F63+G63&gt;0,Input_Transaksi!C66,"")</f>
        <v/>
      </c>
      <c r="D63" s="34" t="str">
        <f>IF(F63+G63&gt;0,Input_Transaksi!D66,"")</f>
        <v/>
      </c>
      <c r="E63" s="35" t="str">
        <f>IF(F63+G63&gt;0,Input_Transaksi!F66&amp;Input_Transaksi!G66 &amp;" "&amp;Input_Transaksi!H66,"")</f>
        <v/>
      </c>
      <c r="F63" s="36">
        <f>IF(Input_Transaksi!BR66=$D$8,Input_Transaksi!BT66,0)</f>
        <v>0</v>
      </c>
      <c r="G63" s="36">
        <f>IF(Input_Transaksi!BU66=$D$8,Input_Transaksi!BW66,0)</f>
        <v>0</v>
      </c>
      <c r="H63" s="36">
        <f t="shared" si="1"/>
        <v>0</v>
      </c>
      <c r="I63" s="61"/>
    </row>
    <row r="64" spans="2:9" customFormat="1" ht="15" hidden="1" customHeight="1" x14ac:dyDescent="0.2">
      <c r="B64" s="65"/>
      <c r="C64" s="33" t="str">
        <f>IF(F64+G64&gt;0,Input_Transaksi!C67,"")</f>
        <v/>
      </c>
      <c r="D64" s="34" t="str">
        <f>IF(F64+G64&gt;0,Input_Transaksi!D67,"")</f>
        <v/>
      </c>
      <c r="E64" s="35" t="str">
        <f>IF(F64+G64&gt;0,Input_Transaksi!F67&amp;Input_Transaksi!G67 &amp;" "&amp;Input_Transaksi!H67,"")</f>
        <v/>
      </c>
      <c r="F64" s="36">
        <f>IF(Input_Transaksi!BR67=$D$8,Input_Transaksi!BT67,0)</f>
        <v>0</v>
      </c>
      <c r="G64" s="36">
        <f>IF(Input_Transaksi!BU67=$D$8,Input_Transaksi!BW67,0)</f>
        <v>0</v>
      </c>
      <c r="H64" s="36">
        <f t="shared" si="1"/>
        <v>0</v>
      </c>
      <c r="I64" s="61"/>
    </row>
    <row r="65" spans="2:9" customFormat="1" ht="15" hidden="1" customHeight="1" x14ac:dyDescent="0.2">
      <c r="B65" s="65"/>
      <c r="C65" s="33" t="str">
        <f>IF(F65+G65&gt;0,Input_Transaksi!C69,"")</f>
        <v/>
      </c>
      <c r="D65" s="34" t="str">
        <f>IF(F65+G65&gt;0,Input_Transaksi!D69,"")</f>
        <v/>
      </c>
      <c r="E65" s="35" t="str">
        <f>IF(F65+G65&gt;0,Input_Transaksi!F69&amp;Input_Transaksi!G69 &amp;" "&amp;Input_Transaksi!H69,"")</f>
        <v/>
      </c>
      <c r="F65" s="36">
        <f>IF(Input_Transaksi!BR69=$D$8,Input_Transaksi!BT69,0)</f>
        <v>0</v>
      </c>
      <c r="G65" s="36">
        <f>IF(Input_Transaksi!BU69=$D$8,Input_Transaksi!BW69,0)</f>
        <v>0</v>
      </c>
      <c r="H65" s="36">
        <f t="shared" si="1"/>
        <v>0</v>
      </c>
      <c r="I65" s="61"/>
    </row>
    <row r="66" spans="2:9" customFormat="1" ht="15" hidden="1" customHeight="1" x14ac:dyDescent="0.2">
      <c r="B66" s="65"/>
      <c r="C66" s="33" t="str">
        <f>IF(F66+G66&gt;0,Input_Transaksi!C70,"")</f>
        <v/>
      </c>
      <c r="D66" s="34" t="str">
        <f>IF(F66+G66&gt;0,Input_Transaksi!D70,"")</f>
        <v/>
      </c>
      <c r="E66" s="35" t="str">
        <f>IF(F66+G66&gt;0,Input_Transaksi!F70&amp;Input_Transaksi!G70 &amp;" "&amp;Input_Transaksi!H70,"")</f>
        <v/>
      </c>
      <c r="F66" s="36">
        <f>IF(Input_Transaksi!BR70=$D$8,Input_Transaksi!BT70,0)</f>
        <v>0</v>
      </c>
      <c r="G66" s="36">
        <f>IF(Input_Transaksi!BU70=$D$8,Input_Transaksi!BW70,0)</f>
        <v>0</v>
      </c>
      <c r="H66" s="36">
        <f t="shared" si="1"/>
        <v>0</v>
      </c>
      <c r="I66" s="61"/>
    </row>
    <row r="67" spans="2:9" customFormat="1" ht="15" hidden="1" customHeight="1" x14ac:dyDescent="0.2">
      <c r="B67" s="65"/>
      <c r="C67" s="33" t="str">
        <f>IF(F67+G67&gt;0,Input_Transaksi!C72,"")</f>
        <v/>
      </c>
      <c r="D67" s="34" t="str">
        <f>IF(F67+G67&gt;0,Input_Transaksi!D72,"")</f>
        <v/>
      </c>
      <c r="E67" s="35" t="str">
        <f>IF(F67+G67&gt;0,Input_Transaksi!F72&amp;Input_Transaksi!G72 &amp;" "&amp;Input_Transaksi!H72,"")</f>
        <v/>
      </c>
      <c r="F67" s="36">
        <f>IF(Input_Transaksi!BR72=$D$8,Input_Transaksi!BT72,0)</f>
        <v>0</v>
      </c>
      <c r="G67" s="36">
        <f>IF(Input_Transaksi!BU72=$D$8,Input_Transaksi!BW72,0)</f>
        <v>0</v>
      </c>
      <c r="H67" s="36">
        <f t="shared" si="1"/>
        <v>0</v>
      </c>
      <c r="I67" s="61"/>
    </row>
    <row r="68" spans="2:9" customFormat="1" ht="15" hidden="1" customHeight="1" x14ac:dyDescent="0.2">
      <c r="B68" s="65"/>
      <c r="C68" s="33" t="str">
        <f>IF(F68+G68&gt;0,Input_Transaksi!C74,"")</f>
        <v/>
      </c>
      <c r="D68" s="34" t="str">
        <f>IF(F68+G68&gt;0,Input_Transaksi!D74,"")</f>
        <v/>
      </c>
      <c r="E68" s="35" t="str">
        <f>IF(F68+G68&gt;0,Input_Transaksi!F74&amp;Input_Transaksi!G74 &amp;" "&amp;Input_Transaksi!H74,"")</f>
        <v/>
      </c>
      <c r="F68" s="36">
        <f>IF(Input_Transaksi!BR74=$D$8,Input_Transaksi!BT74,0)</f>
        <v>0</v>
      </c>
      <c r="G68" s="36">
        <f>IF(Input_Transaksi!BU74=$D$8,Input_Transaksi!BW74,0)</f>
        <v>0</v>
      </c>
      <c r="H68" s="36">
        <f t="shared" si="1"/>
        <v>0</v>
      </c>
      <c r="I68" s="61"/>
    </row>
    <row r="69" spans="2:9" customFormat="1" ht="15" hidden="1" customHeight="1" x14ac:dyDescent="0.2">
      <c r="B69" s="65"/>
      <c r="C69" s="33" t="str">
        <f>IF(F69+G69&gt;0,Input_Transaksi!C76,"")</f>
        <v/>
      </c>
      <c r="D69" s="34" t="str">
        <f>IF(F69+G69&gt;0,Input_Transaksi!D76,"")</f>
        <v/>
      </c>
      <c r="E69" s="35" t="str">
        <f>IF(F69+G69&gt;0,Input_Transaksi!F76&amp;Input_Transaksi!G76 &amp;" "&amp;Input_Transaksi!H76,"")</f>
        <v/>
      </c>
      <c r="F69" s="36">
        <f>IF(Input_Transaksi!BR76=$D$8,Input_Transaksi!BT76,0)</f>
        <v>0</v>
      </c>
      <c r="G69" s="36">
        <f>IF(Input_Transaksi!BU76=$D$8,Input_Transaksi!BW76,0)</f>
        <v>0</v>
      </c>
      <c r="H69" s="36">
        <f t="shared" si="1"/>
        <v>0</v>
      </c>
      <c r="I69" s="61"/>
    </row>
    <row r="70" spans="2:9" customFormat="1" ht="15" hidden="1" customHeight="1" x14ac:dyDescent="0.2">
      <c r="B70" s="65"/>
      <c r="C70" s="33" t="str">
        <f>IF(F70+G70&gt;0,Input_Transaksi!C78,"")</f>
        <v/>
      </c>
      <c r="D70" s="34" t="str">
        <f>IF(F70+G70&gt;0,Input_Transaksi!D78,"")</f>
        <v/>
      </c>
      <c r="E70" s="35" t="str">
        <f>IF(F70+G70&gt;0,Input_Transaksi!F78&amp;Input_Transaksi!G78 &amp;" "&amp;Input_Transaksi!H78,"")</f>
        <v/>
      </c>
      <c r="F70" s="36">
        <f>IF(Input_Transaksi!BR78=$D$8,Input_Transaksi!BT78,0)</f>
        <v>0</v>
      </c>
      <c r="G70" s="36">
        <f>IF(Input_Transaksi!BU78=$D$8,Input_Transaksi!BW78,0)</f>
        <v>0</v>
      </c>
      <c r="H70" s="36">
        <f t="shared" ref="H70:H128" si="2">H69+F70-G70</f>
        <v>0</v>
      </c>
      <c r="I70" s="61"/>
    </row>
    <row r="71" spans="2:9" customFormat="1" ht="15" hidden="1" customHeight="1" x14ac:dyDescent="0.2">
      <c r="B71" s="65"/>
      <c r="C71" s="33" t="str">
        <f>IF(F71+G71&gt;0,Input_Transaksi!C79,"")</f>
        <v/>
      </c>
      <c r="D71" s="34" t="str">
        <f>IF(F71+G71&gt;0,Input_Transaksi!D79,"")</f>
        <v/>
      </c>
      <c r="E71" s="35" t="str">
        <f>IF(F71+G71&gt;0,Input_Transaksi!F79&amp;Input_Transaksi!G79 &amp;" "&amp;Input_Transaksi!H79,"")</f>
        <v/>
      </c>
      <c r="F71" s="36">
        <f>IF(Input_Transaksi!BR79=$D$8,Input_Transaksi!BT79,0)</f>
        <v>0</v>
      </c>
      <c r="G71" s="36">
        <f>IF(Input_Transaksi!BU79=$D$8,Input_Transaksi!BW79,0)</f>
        <v>0</v>
      </c>
      <c r="H71" s="36">
        <f t="shared" si="2"/>
        <v>0</v>
      </c>
      <c r="I71" s="61"/>
    </row>
    <row r="72" spans="2:9" customFormat="1" ht="15" hidden="1" customHeight="1" x14ac:dyDescent="0.2">
      <c r="B72" s="65"/>
      <c r="C72" s="33" t="str">
        <f>IF(F72+G72&gt;0,Input_Transaksi!C81,"")</f>
        <v/>
      </c>
      <c r="D72" s="34" t="str">
        <f>IF(F72+G72&gt;0,Input_Transaksi!D81,"")</f>
        <v/>
      </c>
      <c r="E72" s="35" t="str">
        <f>IF(F72+G72&gt;0,Input_Transaksi!F81&amp;Input_Transaksi!G81 &amp;" "&amp;Input_Transaksi!H81,"")</f>
        <v/>
      </c>
      <c r="F72" s="36">
        <f>IF(Input_Transaksi!BR81=$D$8,Input_Transaksi!BT81,0)</f>
        <v>0</v>
      </c>
      <c r="G72" s="36">
        <f>IF(Input_Transaksi!BU81=$D$8,Input_Transaksi!BW81,0)</f>
        <v>0</v>
      </c>
      <c r="H72" s="36">
        <f t="shared" si="2"/>
        <v>0</v>
      </c>
      <c r="I72" s="61"/>
    </row>
    <row r="73" spans="2:9" customFormat="1" ht="15" hidden="1" customHeight="1" x14ac:dyDescent="0.2">
      <c r="B73" s="65"/>
      <c r="C73" s="33" t="str">
        <f>IF(F73+G73&gt;0,Input_Transaksi!C83,"")</f>
        <v/>
      </c>
      <c r="D73" s="34" t="str">
        <f>IF(F73+G73&gt;0,Input_Transaksi!D83,"")</f>
        <v/>
      </c>
      <c r="E73" s="35" t="str">
        <f>IF(F73+G73&gt;0,Input_Transaksi!F83&amp;Input_Transaksi!G83 &amp;" "&amp;Input_Transaksi!H83,"")</f>
        <v/>
      </c>
      <c r="F73" s="36">
        <f>IF(Input_Transaksi!BR83=$D$8,Input_Transaksi!BT83,0)</f>
        <v>0</v>
      </c>
      <c r="G73" s="36">
        <f>IF(Input_Transaksi!BU83=$D$8,Input_Transaksi!BW83,0)</f>
        <v>0</v>
      </c>
      <c r="H73" s="36">
        <f t="shared" si="2"/>
        <v>0</v>
      </c>
      <c r="I73" s="61"/>
    </row>
    <row r="74" spans="2:9" customFormat="1" ht="15" hidden="1" customHeight="1" x14ac:dyDescent="0.2">
      <c r="B74" s="65"/>
      <c r="C74" s="33" t="str">
        <f>IF(F74+G74&gt;0,Input_Transaksi!C85,"")</f>
        <v/>
      </c>
      <c r="D74" s="34" t="str">
        <f>IF(F74+G74&gt;0,Input_Transaksi!D85,"")</f>
        <v/>
      </c>
      <c r="E74" s="35" t="str">
        <f>IF(F74+G74&gt;0,Input_Transaksi!F85&amp;Input_Transaksi!G85 &amp;" "&amp;Input_Transaksi!H85,"")</f>
        <v/>
      </c>
      <c r="F74" s="36">
        <f>IF(Input_Transaksi!BR85=$D$8,Input_Transaksi!BT85,0)</f>
        <v>0</v>
      </c>
      <c r="G74" s="36">
        <f>IF(Input_Transaksi!BU85=$D$8,Input_Transaksi!BW85,0)</f>
        <v>0</v>
      </c>
      <c r="H74" s="36">
        <f t="shared" si="2"/>
        <v>0</v>
      </c>
      <c r="I74" s="61"/>
    </row>
    <row r="75" spans="2:9" customFormat="1" ht="15" hidden="1" customHeight="1" x14ac:dyDescent="0.2">
      <c r="B75" s="65"/>
      <c r="C75" s="33" t="str">
        <f>IF(F75+G75&gt;0,Input_Transaksi!C86,"")</f>
        <v/>
      </c>
      <c r="D75" s="34" t="str">
        <f>IF(F75+G75&gt;0,Input_Transaksi!D86,"")</f>
        <v/>
      </c>
      <c r="E75" s="35" t="str">
        <f>IF(F75+G75&gt;0,Input_Transaksi!F86&amp;Input_Transaksi!G86 &amp;" "&amp;Input_Transaksi!H86,"")</f>
        <v/>
      </c>
      <c r="F75" s="36">
        <f>IF(Input_Transaksi!BR86=$D$8,Input_Transaksi!BT86,0)</f>
        <v>0</v>
      </c>
      <c r="G75" s="36">
        <f>IF(Input_Transaksi!BU86=$D$8,Input_Transaksi!BW86,0)</f>
        <v>0</v>
      </c>
      <c r="H75" s="36">
        <f t="shared" si="2"/>
        <v>0</v>
      </c>
      <c r="I75" s="61"/>
    </row>
    <row r="76" spans="2:9" customFormat="1" ht="15" hidden="1" customHeight="1" x14ac:dyDescent="0.2">
      <c r="B76" s="65"/>
      <c r="C76" s="33" t="str">
        <f>IF(F76+G76&gt;0,Input_Transaksi!C87,"")</f>
        <v/>
      </c>
      <c r="D76" s="34" t="str">
        <f>IF(F76+G76&gt;0,Input_Transaksi!D87,"")</f>
        <v/>
      </c>
      <c r="E76" s="35" t="str">
        <f>IF(F76+G76&gt;0,Input_Transaksi!F87&amp;Input_Transaksi!G87 &amp;" "&amp;Input_Transaksi!H87,"")</f>
        <v/>
      </c>
      <c r="F76" s="36">
        <f>IF(Input_Transaksi!BR87=$D$8,Input_Transaksi!BT87,0)</f>
        <v>0</v>
      </c>
      <c r="G76" s="36">
        <f>IF(Input_Transaksi!BU87=$D$8,Input_Transaksi!BW87,0)</f>
        <v>0</v>
      </c>
      <c r="H76" s="36">
        <f t="shared" si="2"/>
        <v>0</v>
      </c>
      <c r="I76" s="61"/>
    </row>
    <row r="77" spans="2:9" customFormat="1" ht="15" hidden="1" customHeight="1" x14ac:dyDescent="0.2">
      <c r="B77" s="65"/>
      <c r="C77" s="33" t="str">
        <f>IF(F77+G77&gt;0,Input_Transaksi!C88,"")</f>
        <v/>
      </c>
      <c r="D77" s="34" t="str">
        <f>IF(F77+G77&gt;0,Input_Transaksi!D88,"")</f>
        <v/>
      </c>
      <c r="E77" s="35" t="str">
        <f>IF(F77+G77&gt;0,Input_Transaksi!F88&amp;Input_Transaksi!G88 &amp;" "&amp;Input_Transaksi!H88,"")</f>
        <v/>
      </c>
      <c r="F77" s="36">
        <f>IF(Input_Transaksi!BR88=$D$8,Input_Transaksi!BT88,0)</f>
        <v>0</v>
      </c>
      <c r="G77" s="36">
        <f>IF(Input_Transaksi!BU88=$D$8,Input_Transaksi!BW88,0)</f>
        <v>0</v>
      </c>
      <c r="H77" s="36">
        <f t="shared" si="2"/>
        <v>0</v>
      </c>
      <c r="I77" s="61"/>
    </row>
    <row r="78" spans="2:9" customFormat="1" ht="15" hidden="1" customHeight="1" x14ac:dyDescent="0.2">
      <c r="B78" s="65"/>
      <c r="C78" s="33" t="str">
        <f>IF(F78+G78&gt;0,Input_Transaksi!C89,"")</f>
        <v/>
      </c>
      <c r="D78" s="34" t="str">
        <f>IF(F78+G78&gt;0,Input_Transaksi!D89,"")</f>
        <v/>
      </c>
      <c r="E78" s="35" t="str">
        <f>IF(F78+G78&gt;0,Input_Transaksi!F89&amp;Input_Transaksi!G89 &amp;" "&amp;Input_Transaksi!H89,"")</f>
        <v/>
      </c>
      <c r="F78" s="36">
        <f>IF(Input_Transaksi!BR89=$D$8,Input_Transaksi!BT89,0)</f>
        <v>0</v>
      </c>
      <c r="G78" s="36">
        <f>IF(Input_Transaksi!BU89=$D$8,Input_Transaksi!BW89,0)</f>
        <v>0</v>
      </c>
      <c r="H78" s="36">
        <f t="shared" si="2"/>
        <v>0</v>
      </c>
      <c r="I78" s="61"/>
    </row>
    <row r="79" spans="2:9" customFormat="1" ht="15" hidden="1" customHeight="1" x14ac:dyDescent="0.2">
      <c r="B79" s="65"/>
      <c r="C79" s="33" t="str">
        <f>IF(F79+G79&gt;0,Input_Transaksi!C90,"")</f>
        <v/>
      </c>
      <c r="D79" s="34" t="str">
        <f>IF(F79+G79&gt;0,Input_Transaksi!D90,"")</f>
        <v/>
      </c>
      <c r="E79" s="35" t="str">
        <f>IF(F79+G79&gt;0,Input_Transaksi!F90&amp;Input_Transaksi!G90 &amp;" "&amp;Input_Transaksi!H90,"")</f>
        <v/>
      </c>
      <c r="F79" s="36">
        <f>IF(Input_Transaksi!BR90=$D$8,Input_Transaksi!BT90,0)</f>
        <v>0</v>
      </c>
      <c r="G79" s="36">
        <f>IF(Input_Transaksi!BU90=$D$8,Input_Transaksi!BW90,0)</f>
        <v>0</v>
      </c>
      <c r="H79" s="36">
        <f t="shared" si="2"/>
        <v>0</v>
      </c>
      <c r="I79" s="61"/>
    </row>
    <row r="80" spans="2:9" customFormat="1" ht="15" hidden="1" customHeight="1" x14ac:dyDescent="0.2">
      <c r="B80" s="65"/>
      <c r="C80" s="33" t="str">
        <f>IF(F80+G80&gt;0,Input_Transaksi!C91,"")</f>
        <v/>
      </c>
      <c r="D80" s="34" t="str">
        <f>IF(F80+G80&gt;0,Input_Transaksi!D91,"")</f>
        <v/>
      </c>
      <c r="E80" s="35" t="str">
        <f>IF(F80+G80&gt;0,Input_Transaksi!F91&amp;Input_Transaksi!G91 &amp;" "&amp;Input_Transaksi!H91,"")</f>
        <v/>
      </c>
      <c r="F80" s="36">
        <f>IF(Input_Transaksi!BR91=$D$8,Input_Transaksi!BT91,0)</f>
        <v>0</v>
      </c>
      <c r="G80" s="36">
        <f>IF(Input_Transaksi!BU91=$D$8,Input_Transaksi!BW91,0)</f>
        <v>0</v>
      </c>
      <c r="H80" s="36">
        <f t="shared" si="2"/>
        <v>0</v>
      </c>
      <c r="I80" s="61"/>
    </row>
    <row r="81" spans="2:9" customFormat="1" ht="15" hidden="1" customHeight="1" x14ac:dyDescent="0.2">
      <c r="B81" s="65"/>
      <c r="C81" s="33" t="str">
        <f>IF(F81+G81&gt;0,Input_Transaksi!C92,"")</f>
        <v/>
      </c>
      <c r="D81" s="34" t="str">
        <f>IF(F81+G81&gt;0,Input_Transaksi!D92,"")</f>
        <v/>
      </c>
      <c r="E81" s="35" t="str">
        <f>IF(F81+G81&gt;0,Input_Transaksi!F92&amp;Input_Transaksi!G92 &amp;" "&amp;Input_Transaksi!H92,"")</f>
        <v/>
      </c>
      <c r="F81" s="36">
        <f>IF(Input_Transaksi!BR92=$D$8,Input_Transaksi!BT92,0)</f>
        <v>0</v>
      </c>
      <c r="G81" s="36">
        <f>IF(Input_Transaksi!BU92=$D$8,Input_Transaksi!BW92,0)</f>
        <v>0</v>
      </c>
      <c r="H81" s="36">
        <f t="shared" si="2"/>
        <v>0</v>
      </c>
      <c r="I81" s="61"/>
    </row>
    <row r="82" spans="2:9" customFormat="1" ht="15" hidden="1" customHeight="1" x14ac:dyDescent="0.2">
      <c r="B82" s="65"/>
      <c r="C82" s="33" t="str">
        <f>IF(F82+G82&gt;0,Input_Transaksi!C93,"")</f>
        <v/>
      </c>
      <c r="D82" s="34" t="str">
        <f>IF(F82+G82&gt;0,Input_Transaksi!D93,"")</f>
        <v/>
      </c>
      <c r="E82" s="35" t="str">
        <f>IF(F82+G82&gt;0,Input_Transaksi!F93&amp;Input_Transaksi!G93 &amp;" "&amp;Input_Transaksi!H93,"")</f>
        <v/>
      </c>
      <c r="F82" s="36">
        <f>IF(Input_Transaksi!BR93=$D$8,Input_Transaksi!BT93,0)</f>
        <v>0</v>
      </c>
      <c r="G82" s="36">
        <f>IF(Input_Transaksi!BU93=$D$8,Input_Transaksi!BW93,0)</f>
        <v>0</v>
      </c>
      <c r="H82" s="36">
        <f t="shared" si="2"/>
        <v>0</v>
      </c>
      <c r="I82" s="61"/>
    </row>
    <row r="83" spans="2:9" customFormat="1" ht="15" hidden="1" customHeight="1" x14ac:dyDescent="0.2">
      <c r="B83" s="65"/>
      <c r="C83" s="33" t="str">
        <f>IF(F83+G83&gt;0,Input_Transaksi!C94,"")</f>
        <v/>
      </c>
      <c r="D83" s="34" t="str">
        <f>IF(F83+G83&gt;0,Input_Transaksi!D94,"")</f>
        <v/>
      </c>
      <c r="E83" s="35" t="str">
        <f>IF(F83+G83&gt;0,Input_Transaksi!F94&amp;Input_Transaksi!G94 &amp;" "&amp;Input_Transaksi!H94,"")</f>
        <v/>
      </c>
      <c r="F83" s="36">
        <f>IF(Input_Transaksi!BR94=$D$8,Input_Transaksi!BT94,0)</f>
        <v>0</v>
      </c>
      <c r="G83" s="36">
        <f>IF(Input_Transaksi!BU94=$D$8,Input_Transaksi!BW94,0)</f>
        <v>0</v>
      </c>
      <c r="H83" s="36">
        <f t="shared" si="2"/>
        <v>0</v>
      </c>
      <c r="I83" s="61"/>
    </row>
    <row r="84" spans="2:9" customFormat="1" ht="15" hidden="1" customHeight="1" x14ac:dyDescent="0.2">
      <c r="B84" s="65"/>
      <c r="C84" s="33" t="str">
        <f>IF(F84+G84&gt;0,Input_Transaksi!C95,"")</f>
        <v/>
      </c>
      <c r="D84" s="34" t="str">
        <f>IF(F84+G84&gt;0,Input_Transaksi!D95,"")</f>
        <v/>
      </c>
      <c r="E84" s="35" t="str">
        <f>IF(F84+G84&gt;0,Input_Transaksi!F95&amp;Input_Transaksi!G95 &amp;" "&amp;Input_Transaksi!H95,"")</f>
        <v/>
      </c>
      <c r="F84" s="36">
        <f>IF(Input_Transaksi!BR95=$D$8,Input_Transaksi!BT95,0)</f>
        <v>0</v>
      </c>
      <c r="G84" s="36">
        <f>IF(Input_Transaksi!BU95=$D$8,Input_Transaksi!BW95,0)</f>
        <v>0</v>
      </c>
      <c r="H84" s="36">
        <f t="shared" si="2"/>
        <v>0</v>
      </c>
      <c r="I84" s="61"/>
    </row>
    <row r="85" spans="2:9" customFormat="1" ht="15" hidden="1" customHeight="1" x14ac:dyDescent="0.2">
      <c r="B85" s="65"/>
      <c r="C85" s="33" t="str">
        <f>IF(F85+G85&gt;0,Input_Transaksi!C96,"")</f>
        <v/>
      </c>
      <c r="D85" s="34" t="str">
        <f>IF(F85+G85&gt;0,Input_Transaksi!D96,"")</f>
        <v/>
      </c>
      <c r="E85" s="35" t="str">
        <f>IF(F85+G85&gt;0,Input_Transaksi!F96&amp;Input_Transaksi!G96 &amp;" "&amp;Input_Transaksi!H96,"")</f>
        <v/>
      </c>
      <c r="F85" s="36">
        <f>IF(Input_Transaksi!BR96=$D$8,Input_Transaksi!BT96,0)</f>
        <v>0</v>
      </c>
      <c r="G85" s="36">
        <f>IF(Input_Transaksi!BU96=$D$8,Input_Transaksi!BW96,0)</f>
        <v>0</v>
      </c>
      <c r="H85" s="36">
        <f t="shared" si="2"/>
        <v>0</v>
      </c>
      <c r="I85" s="61"/>
    </row>
    <row r="86" spans="2:9" customFormat="1" ht="15" hidden="1" customHeight="1" x14ac:dyDescent="0.2">
      <c r="B86" s="65"/>
      <c r="C86" s="33" t="str">
        <f>IF(F86+G86&gt;0,Input_Transaksi!C97,"")</f>
        <v/>
      </c>
      <c r="D86" s="34" t="str">
        <f>IF(F86+G86&gt;0,Input_Transaksi!D97,"")</f>
        <v/>
      </c>
      <c r="E86" s="35" t="str">
        <f>IF(F86+G86&gt;0,Input_Transaksi!F97&amp;Input_Transaksi!G97 &amp;" "&amp;Input_Transaksi!H97,"")</f>
        <v/>
      </c>
      <c r="F86" s="36">
        <f>IF(Input_Transaksi!BR97=$D$8,Input_Transaksi!BT97,0)</f>
        <v>0</v>
      </c>
      <c r="G86" s="36">
        <f>IF(Input_Transaksi!BU97=$D$8,Input_Transaksi!BW97,0)</f>
        <v>0</v>
      </c>
      <c r="H86" s="36">
        <f t="shared" si="2"/>
        <v>0</v>
      </c>
      <c r="I86" s="61"/>
    </row>
    <row r="87" spans="2:9" customFormat="1" ht="15" hidden="1" customHeight="1" x14ac:dyDescent="0.2">
      <c r="B87" s="65"/>
      <c r="C87" s="33" t="str">
        <f>IF(F87+G87&gt;0,Input_Transaksi!C98,"")</f>
        <v/>
      </c>
      <c r="D87" s="34" t="str">
        <f>IF(F87+G87&gt;0,Input_Transaksi!D98,"")</f>
        <v/>
      </c>
      <c r="E87" s="35" t="str">
        <f>IF(F87+G87&gt;0,Input_Transaksi!F98&amp;Input_Transaksi!G98 &amp;" "&amp;Input_Transaksi!H98,"")</f>
        <v/>
      </c>
      <c r="F87" s="36">
        <f>IF(Input_Transaksi!BR98=$D$8,Input_Transaksi!BT98,0)</f>
        <v>0</v>
      </c>
      <c r="G87" s="36">
        <f>IF(Input_Transaksi!BU98=$D$8,Input_Transaksi!BW98,0)</f>
        <v>0</v>
      </c>
      <c r="H87" s="36">
        <f t="shared" si="2"/>
        <v>0</v>
      </c>
      <c r="I87" s="61"/>
    </row>
    <row r="88" spans="2:9" customFormat="1" ht="15" hidden="1" customHeight="1" x14ac:dyDescent="0.2">
      <c r="B88" s="65"/>
      <c r="C88" s="33" t="str">
        <f>IF(F88+G88&gt;0,Input_Transaksi!C99,"")</f>
        <v/>
      </c>
      <c r="D88" s="34" t="str">
        <f>IF(F88+G88&gt;0,Input_Transaksi!D99,"")</f>
        <v/>
      </c>
      <c r="E88" s="35" t="str">
        <f>IF(F88+G88&gt;0,Input_Transaksi!F99&amp;Input_Transaksi!G99 &amp;" "&amp;Input_Transaksi!H99,"")</f>
        <v/>
      </c>
      <c r="F88" s="36">
        <f>IF(Input_Transaksi!BR99=$D$8,Input_Transaksi!BT99,0)</f>
        <v>0</v>
      </c>
      <c r="G88" s="36">
        <f>IF(Input_Transaksi!BU99=$D$8,Input_Transaksi!BW99,0)</f>
        <v>0</v>
      </c>
      <c r="H88" s="36">
        <f t="shared" si="2"/>
        <v>0</v>
      </c>
      <c r="I88" s="61"/>
    </row>
    <row r="89" spans="2:9" customFormat="1" ht="15" hidden="1" customHeight="1" x14ac:dyDescent="0.2">
      <c r="B89" s="65"/>
      <c r="C89" s="33" t="str">
        <f>IF(F89+G89&gt;0,Input_Transaksi!C100,"")</f>
        <v/>
      </c>
      <c r="D89" s="34" t="str">
        <f>IF(F89+G89&gt;0,Input_Transaksi!D100,"")</f>
        <v/>
      </c>
      <c r="E89" s="35" t="str">
        <f>IF(F89+G89&gt;0,Input_Transaksi!F100&amp;Input_Transaksi!G100 &amp;" "&amp;Input_Transaksi!H100,"")</f>
        <v/>
      </c>
      <c r="F89" s="36">
        <f>IF(Input_Transaksi!BR100=$D$8,Input_Transaksi!BT100,0)</f>
        <v>0</v>
      </c>
      <c r="G89" s="36">
        <f>IF(Input_Transaksi!BU100=$D$8,Input_Transaksi!BW100,0)</f>
        <v>0</v>
      </c>
      <c r="H89" s="36">
        <f t="shared" si="2"/>
        <v>0</v>
      </c>
      <c r="I89" s="61"/>
    </row>
    <row r="90" spans="2:9" customFormat="1" ht="15" hidden="1" customHeight="1" x14ac:dyDescent="0.2">
      <c r="B90" s="65"/>
      <c r="C90" s="33" t="str">
        <f>IF(F90+G90&gt;0,Input_Transaksi!C101,"")</f>
        <v/>
      </c>
      <c r="D90" s="34" t="str">
        <f>IF(F90+G90&gt;0,Input_Transaksi!D101,"")</f>
        <v/>
      </c>
      <c r="E90" s="35" t="str">
        <f>IF(F90+G90&gt;0,Input_Transaksi!F101&amp;Input_Transaksi!G101 &amp;" "&amp;Input_Transaksi!H101,"")</f>
        <v/>
      </c>
      <c r="F90" s="36">
        <f>IF(Input_Transaksi!BR101=$D$8,Input_Transaksi!BT101,0)</f>
        <v>0</v>
      </c>
      <c r="G90" s="36">
        <f>IF(Input_Transaksi!BU101=$D$8,Input_Transaksi!BW101,0)</f>
        <v>0</v>
      </c>
      <c r="H90" s="36">
        <f t="shared" si="2"/>
        <v>0</v>
      </c>
      <c r="I90" s="61"/>
    </row>
    <row r="91" spans="2:9" customFormat="1" ht="15" hidden="1" customHeight="1" x14ac:dyDescent="0.2">
      <c r="B91" s="65"/>
      <c r="C91" s="33" t="str">
        <f>IF(F91+G91&gt;0,Input_Transaksi!C102,"")</f>
        <v/>
      </c>
      <c r="D91" s="34" t="str">
        <f>IF(F91+G91&gt;0,Input_Transaksi!D102,"")</f>
        <v/>
      </c>
      <c r="E91" s="35" t="str">
        <f>IF(F91+G91&gt;0,Input_Transaksi!F102&amp;Input_Transaksi!G102 &amp;" "&amp;Input_Transaksi!H102,"")</f>
        <v/>
      </c>
      <c r="F91" s="36">
        <f>IF(Input_Transaksi!BR102=$D$8,Input_Transaksi!BT102,0)</f>
        <v>0</v>
      </c>
      <c r="G91" s="36">
        <f>IF(Input_Transaksi!BU102=$D$8,Input_Transaksi!BW102,0)</f>
        <v>0</v>
      </c>
      <c r="H91" s="36">
        <f t="shared" si="2"/>
        <v>0</v>
      </c>
      <c r="I91" s="61"/>
    </row>
    <row r="92" spans="2:9" customFormat="1" ht="15" hidden="1" customHeight="1" x14ac:dyDescent="0.2">
      <c r="B92" s="65"/>
      <c r="C92" s="33" t="str">
        <f>IF(F92+G92&gt;0,Input_Transaksi!C103,"")</f>
        <v/>
      </c>
      <c r="D92" s="34" t="str">
        <f>IF(F92+G92&gt;0,Input_Transaksi!D103,"")</f>
        <v/>
      </c>
      <c r="E92" s="35" t="str">
        <f>IF(F92+G92&gt;0,Input_Transaksi!F103&amp;Input_Transaksi!G103 &amp;" "&amp;Input_Transaksi!H103,"")</f>
        <v/>
      </c>
      <c r="F92" s="36">
        <f>IF(Input_Transaksi!BR103=$D$8,Input_Transaksi!BT103,0)</f>
        <v>0</v>
      </c>
      <c r="G92" s="36">
        <f>IF(Input_Transaksi!BU103=$D$8,Input_Transaksi!BW103,0)</f>
        <v>0</v>
      </c>
      <c r="H92" s="36">
        <f t="shared" si="2"/>
        <v>0</v>
      </c>
      <c r="I92" s="61"/>
    </row>
    <row r="93" spans="2:9" customFormat="1" ht="15" hidden="1" customHeight="1" x14ac:dyDescent="0.2">
      <c r="B93" s="65"/>
      <c r="C93" s="33" t="str">
        <f>IF(F93+G93&gt;0,Input_Transaksi!C104,"")</f>
        <v/>
      </c>
      <c r="D93" s="34" t="str">
        <f>IF(F93+G93&gt;0,Input_Transaksi!D104,"")</f>
        <v/>
      </c>
      <c r="E93" s="35" t="str">
        <f>IF(F93+G93&gt;0,Input_Transaksi!F104&amp;Input_Transaksi!G104 &amp;" "&amp;Input_Transaksi!H104,"")</f>
        <v/>
      </c>
      <c r="F93" s="36">
        <f>IF(Input_Transaksi!BR104=$D$8,Input_Transaksi!BT104,0)</f>
        <v>0</v>
      </c>
      <c r="G93" s="36">
        <f>IF(Input_Transaksi!BU104=$D$8,Input_Transaksi!BW104,0)</f>
        <v>0</v>
      </c>
      <c r="H93" s="36">
        <f t="shared" si="2"/>
        <v>0</v>
      </c>
      <c r="I93" s="61"/>
    </row>
    <row r="94" spans="2:9" customFormat="1" ht="15" hidden="1" customHeight="1" x14ac:dyDescent="0.2">
      <c r="B94" s="65"/>
      <c r="C94" s="33" t="str">
        <f>IF(F94+G94&gt;0,Input_Transaksi!C105,"")</f>
        <v/>
      </c>
      <c r="D94" s="34" t="str">
        <f>IF(F94+G94&gt;0,Input_Transaksi!D105,"")</f>
        <v/>
      </c>
      <c r="E94" s="35" t="str">
        <f>IF(F94+G94&gt;0,Input_Transaksi!F105&amp;Input_Transaksi!G105 &amp;" "&amp;Input_Transaksi!H105,"")</f>
        <v/>
      </c>
      <c r="F94" s="36">
        <f>IF(Input_Transaksi!BR105=$D$8,Input_Transaksi!BT105,0)</f>
        <v>0</v>
      </c>
      <c r="G94" s="36">
        <f>IF(Input_Transaksi!BU105=$D$8,Input_Transaksi!BW105,0)</f>
        <v>0</v>
      </c>
      <c r="H94" s="36">
        <f t="shared" si="2"/>
        <v>0</v>
      </c>
      <c r="I94" s="61"/>
    </row>
    <row r="95" spans="2:9" customFormat="1" ht="15" hidden="1" customHeight="1" x14ac:dyDescent="0.2">
      <c r="B95" s="65"/>
      <c r="C95" s="33" t="str">
        <f>IF(F95+G95&gt;0,Input_Transaksi!C106,"")</f>
        <v/>
      </c>
      <c r="D95" s="34" t="str">
        <f>IF(F95+G95&gt;0,Input_Transaksi!D106,"")</f>
        <v/>
      </c>
      <c r="E95" s="35" t="str">
        <f>IF(F95+G95&gt;0,Input_Transaksi!F106&amp;Input_Transaksi!G106 &amp;" "&amp;Input_Transaksi!H106,"")</f>
        <v/>
      </c>
      <c r="F95" s="36">
        <f>IF(Input_Transaksi!BR106=$D$8,Input_Transaksi!BT106,0)</f>
        <v>0</v>
      </c>
      <c r="G95" s="36">
        <f>IF(Input_Transaksi!BU106=$D$8,Input_Transaksi!BW106,0)</f>
        <v>0</v>
      </c>
      <c r="H95" s="36">
        <f t="shared" si="2"/>
        <v>0</v>
      </c>
      <c r="I95" s="61"/>
    </row>
    <row r="96" spans="2:9" customFormat="1" ht="15" hidden="1" customHeight="1" x14ac:dyDescent="0.2">
      <c r="B96" s="65"/>
      <c r="C96" s="33" t="str">
        <f>IF(F96+G96&gt;0,Input_Transaksi!C107,"")</f>
        <v/>
      </c>
      <c r="D96" s="34" t="str">
        <f>IF(F96+G96&gt;0,Input_Transaksi!D107,"")</f>
        <v/>
      </c>
      <c r="E96" s="35" t="str">
        <f>IF(F96+G96&gt;0,Input_Transaksi!F107&amp;Input_Transaksi!G107 &amp;" "&amp;Input_Transaksi!H107,"")</f>
        <v/>
      </c>
      <c r="F96" s="36">
        <f>IF(Input_Transaksi!BR107=$D$8,Input_Transaksi!BT107,0)</f>
        <v>0</v>
      </c>
      <c r="G96" s="36">
        <f>IF(Input_Transaksi!BU107=$D$8,Input_Transaksi!BW107,0)</f>
        <v>0</v>
      </c>
      <c r="H96" s="36">
        <f t="shared" si="2"/>
        <v>0</v>
      </c>
      <c r="I96" s="61"/>
    </row>
    <row r="97" spans="2:9" customFormat="1" ht="15" hidden="1" customHeight="1" x14ac:dyDescent="0.2">
      <c r="B97" s="65"/>
      <c r="C97" s="33" t="str">
        <f>IF(F97+G97&gt;0,Input_Transaksi!C108,"")</f>
        <v/>
      </c>
      <c r="D97" s="34" t="str">
        <f>IF(F97+G97&gt;0,Input_Transaksi!D108,"")</f>
        <v/>
      </c>
      <c r="E97" s="35" t="str">
        <f>IF(F97+G97&gt;0,Input_Transaksi!F108&amp;Input_Transaksi!G108 &amp;" "&amp;Input_Transaksi!H108,"")</f>
        <v/>
      </c>
      <c r="F97" s="36">
        <f>IF(Input_Transaksi!BR108=$D$8,Input_Transaksi!BT108,0)</f>
        <v>0</v>
      </c>
      <c r="G97" s="36">
        <f>IF(Input_Transaksi!BU108=$D$8,Input_Transaksi!BW108,0)</f>
        <v>0</v>
      </c>
      <c r="H97" s="36">
        <f t="shared" si="2"/>
        <v>0</v>
      </c>
      <c r="I97" s="61"/>
    </row>
    <row r="98" spans="2:9" customFormat="1" ht="15" hidden="1" customHeight="1" x14ac:dyDescent="0.2">
      <c r="B98" s="65"/>
      <c r="C98" s="33" t="str">
        <f>IF(F98+G98&gt;0,Input_Transaksi!C109,"")</f>
        <v/>
      </c>
      <c r="D98" s="34" t="str">
        <f>IF(F98+G98&gt;0,Input_Transaksi!D109,"")</f>
        <v/>
      </c>
      <c r="E98" s="35" t="str">
        <f>IF(F98+G98&gt;0,Input_Transaksi!F109&amp;Input_Transaksi!G109 &amp;" "&amp;Input_Transaksi!H109,"")</f>
        <v/>
      </c>
      <c r="F98" s="36">
        <f>IF(Input_Transaksi!BR109=$D$8,Input_Transaksi!BT109,0)</f>
        <v>0</v>
      </c>
      <c r="G98" s="36">
        <f>IF(Input_Transaksi!BU109=$D$8,Input_Transaksi!BW109,0)</f>
        <v>0</v>
      </c>
      <c r="H98" s="36">
        <f t="shared" si="2"/>
        <v>0</v>
      </c>
      <c r="I98" s="61"/>
    </row>
    <row r="99" spans="2:9" customFormat="1" ht="15" hidden="1" customHeight="1" x14ac:dyDescent="0.2">
      <c r="B99" s="65"/>
      <c r="C99" s="33" t="str">
        <f>IF(F99+G99&gt;0,Input_Transaksi!C110,"")</f>
        <v/>
      </c>
      <c r="D99" s="34" t="str">
        <f>IF(F99+G99&gt;0,Input_Transaksi!D110,"")</f>
        <v/>
      </c>
      <c r="E99" s="35" t="str">
        <f>IF(F99+G99&gt;0,Input_Transaksi!F110&amp;Input_Transaksi!G110 &amp;" "&amp;Input_Transaksi!H110,"")</f>
        <v/>
      </c>
      <c r="F99" s="36">
        <f>IF(Input_Transaksi!BR110=$D$8,Input_Transaksi!BT110,0)</f>
        <v>0</v>
      </c>
      <c r="G99" s="36">
        <f>IF(Input_Transaksi!BU110=$D$8,Input_Transaksi!BW110,0)</f>
        <v>0</v>
      </c>
      <c r="H99" s="36">
        <f t="shared" si="2"/>
        <v>0</v>
      </c>
      <c r="I99" s="61"/>
    </row>
    <row r="100" spans="2:9" customFormat="1" ht="15" hidden="1" customHeight="1" x14ac:dyDescent="0.2">
      <c r="B100" s="65"/>
      <c r="C100" s="33" t="str">
        <f>IF(F100+G100&gt;0,Input_Transaksi!C111,"")</f>
        <v/>
      </c>
      <c r="D100" s="34" t="str">
        <f>IF(F100+G100&gt;0,Input_Transaksi!D111,"")</f>
        <v/>
      </c>
      <c r="E100" s="35" t="str">
        <f>IF(F100+G100&gt;0,Input_Transaksi!F111&amp;Input_Transaksi!G111 &amp;" "&amp;Input_Transaksi!H111,"")</f>
        <v/>
      </c>
      <c r="F100" s="36">
        <f>IF(Input_Transaksi!BR111=$D$8,Input_Transaksi!BT111,0)</f>
        <v>0</v>
      </c>
      <c r="G100" s="36">
        <f>IF(Input_Transaksi!BU111=$D$8,Input_Transaksi!BW111,0)</f>
        <v>0</v>
      </c>
      <c r="H100" s="36">
        <f t="shared" si="2"/>
        <v>0</v>
      </c>
      <c r="I100" s="61"/>
    </row>
    <row r="101" spans="2:9" customFormat="1" ht="15" hidden="1" customHeight="1" x14ac:dyDescent="0.2">
      <c r="B101" s="65"/>
      <c r="C101" s="33" t="str">
        <f>IF(F101+G101&gt;0,Input_Transaksi!C112,"")</f>
        <v/>
      </c>
      <c r="D101" s="34" t="str">
        <f>IF(F101+G101&gt;0,Input_Transaksi!D112,"")</f>
        <v/>
      </c>
      <c r="E101" s="35" t="str">
        <f>IF(F101+G101&gt;0,Input_Transaksi!F112&amp;Input_Transaksi!G112 &amp;" "&amp;Input_Transaksi!H112,"")</f>
        <v/>
      </c>
      <c r="F101" s="36">
        <f>IF(Input_Transaksi!BR112=$D$8,Input_Transaksi!BT112,0)</f>
        <v>0</v>
      </c>
      <c r="G101" s="36">
        <f>IF(Input_Transaksi!BU112=$D$8,Input_Transaksi!BW112,0)</f>
        <v>0</v>
      </c>
      <c r="H101" s="36">
        <f t="shared" si="2"/>
        <v>0</v>
      </c>
      <c r="I101" s="61"/>
    </row>
    <row r="102" spans="2:9" customFormat="1" ht="15" hidden="1" customHeight="1" x14ac:dyDescent="0.2">
      <c r="B102" s="65"/>
      <c r="C102" s="33" t="str">
        <f>IF(F102+G102&gt;0,Input_Transaksi!C113,"")</f>
        <v/>
      </c>
      <c r="D102" s="34" t="str">
        <f>IF(F102+G102&gt;0,Input_Transaksi!D113,"")</f>
        <v/>
      </c>
      <c r="E102" s="35" t="str">
        <f>IF(F102+G102&gt;0,Input_Transaksi!F113&amp;Input_Transaksi!G113 &amp;" "&amp;Input_Transaksi!H113,"")</f>
        <v/>
      </c>
      <c r="F102" s="36">
        <f>IF(Input_Transaksi!BR113=$D$8,Input_Transaksi!BT113,0)</f>
        <v>0</v>
      </c>
      <c r="G102" s="36">
        <f>IF(Input_Transaksi!BU113=$D$8,Input_Transaksi!BW113,0)</f>
        <v>0</v>
      </c>
      <c r="H102" s="36">
        <f t="shared" si="2"/>
        <v>0</v>
      </c>
      <c r="I102" s="61"/>
    </row>
    <row r="103" spans="2:9" customFormat="1" ht="15" hidden="1" customHeight="1" x14ac:dyDescent="0.2">
      <c r="B103" s="65"/>
      <c r="C103" s="33" t="str">
        <f>IF(F103+G103&gt;0,Input_Transaksi!C114,"")</f>
        <v/>
      </c>
      <c r="D103" s="34" t="str">
        <f>IF(F103+G103&gt;0,Input_Transaksi!D114,"")</f>
        <v/>
      </c>
      <c r="E103" s="35" t="str">
        <f>IF(F103+G103&gt;0,Input_Transaksi!F114&amp;Input_Transaksi!G114 &amp;" "&amp;Input_Transaksi!H114,"")</f>
        <v/>
      </c>
      <c r="F103" s="36">
        <f>IF(Input_Transaksi!BR114=$D$8,Input_Transaksi!BT114,0)</f>
        <v>0</v>
      </c>
      <c r="G103" s="36">
        <f>IF(Input_Transaksi!BU114=$D$8,Input_Transaksi!BW114,0)</f>
        <v>0</v>
      </c>
      <c r="H103" s="36">
        <f t="shared" si="2"/>
        <v>0</v>
      </c>
      <c r="I103" s="61"/>
    </row>
    <row r="104" spans="2:9" customFormat="1" ht="15" hidden="1" customHeight="1" x14ac:dyDescent="0.2">
      <c r="B104" s="65"/>
      <c r="C104" s="33" t="str">
        <f>IF(F104+G104&gt;0,Input_Transaksi!C115,"")</f>
        <v/>
      </c>
      <c r="D104" s="34" t="str">
        <f>IF(F104+G104&gt;0,Input_Transaksi!D115,"")</f>
        <v/>
      </c>
      <c r="E104" s="35" t="str">
        <f>IF(F104+G104&gt;0,Input_Transaksi!F115&amp;Input_Transaksi!G115 &amp;" "&amp;Input_Transaksi!H115,"")</f>
        <v/>
      </c>
      <c r="F104" s="36">
        <f>IF(Input_Transaksi!BR115=$D$8,Input_Transaksi!BT115,0)</f>
        <v>0</v>
      </c>
      <c r="G104" s="36">
        <f>IF(Input_Transaksi!BU115=$D$8,Input_Transaksi!BW115,0)</f>
        <v>0</v>
      </c>
      <c r="H104" s="36">
        <f t="shared" si="2"/>
        <v>0</v>
      </c>
      <c r="I104" s="61"/>
    </row>
    <row r="105" spans="2:9" customFormat="1" ht="15" hidden="1" customHeight="1" x14ac:dyDescent="0.2">
      <c r="B105" s="65"/>
      <c r="C105" s="33" t="str">
        <f>IF(F105+G105&gt;0,Input_Transaksi!C116,"")</f>
        <v/>
      </c>
      <c r="D105" s="34" t="str">
        <f>IF(F105+G105&gt;0,Input_Transaksi!D116,"")</f>
        <v/>
      </c>
      <c r="E105" s="35" t="str">
        <f>IF(F105+G105&gt;0,Input_Transaksi!F116&amp;Input_Transaksi!G116 &amp;" "&amp;Input_Transaksi!H116,"")</f>
        <v/>
      </c>
      <c r="F105" s="36">
        <f>IF(Input_Transaksi!BR116=$D$8,Input_Transaksi!BT116,0)</f>
        <v>0</v>
      </c>
      <c r="G105" s="36">
        <f>IF(Input_Transaksi!BU116=$D$8,Input_Transaksi!BW116,0)</f>
        <v>0</v>
      </c>
      <c r="H105" s="36">
        <f t="shared" si="2"/>
        <v>0</v>
      </c>
      <c r="I105" s="61"/>
    </row>
    <row r="106" spans="2:9" customFormat="1" ht="15" hidden="1" customHeight="1" x14ac:dyDescent="0.2">
      <c r="B106" s="65"/>
      <c r="C106" s="33" t="str">
        <f>IF(F106+G106&gt;0,Input_Transaksi!C117,"")</f>
        <v/>
      </c>
      <c r="D106" s="34" t="str">
        <f>IF(F106+G106&gt;0,Input_Transaksi!D117,"")</f>
        <v/>
      </c>
      <c r="E106" s="35" t="str">
        <f>IF(F106+G106&gt;0,Input_Transaksi!F117&amp;Input_Transaksi!G117 &amp;" "&amp;Input_Transaksi!H117,"")</f>
        <v/>
      </c>
      <c r="F106" s="36">
        <f>IF(Input_Transaksi!BR117=$D$8,Input_Transaksi!BT117,0)</f>
        <v>0</v>
      </c>
      <c r="G106" s="36">
        <f>IF(Input_Transaksi!BU117=$D$8,Input_Transaksi!BW117,0)</f>
        <v>0</v>
      </c>
      <c r="H106" s="36">
        <f t="shared" si="2"/>
        <v>0</v>
      </c>
      <c r="I106" s="61"/>
    </row>
    <row r="107" spans="2:9" customFormat="1" ht="15" hidden="1" customHeight="1" x14ac:dyDescent="0.2">
      <c r="B107" s="65"/>
      <c r="C107" s="33" t="str">
        <f>IF(F107+G107&gt;0,Input_Transaksi!C119,"")</f>
        <v/>
      </c>
      <c r="D107" s="34" t="str">
        <f>IF(F107+G107&gt;0,Input_Transaksi!D119,"")</f>
        <v/>
      </c>
      <c r="E107" s="35" t="str">
        <f>IF(F107+G107&gt;0,Input_Transaksi!F119&amp;Input_Transaksi!G119 &amp;" "&amp;Input_Transaksi!H119,"")</f>
        <v/>
      </c>
      <c r="F107" s="36">
        <f>IF(Input_Transaksi!BR119=$D$8,Input_Transaksi!BT119,0)</f>
        <v>0</v>
      </c>
      <c r="G107" s="36">
        <f>IF(Input_Transaksi!BU119=$D$8,Input_Transaksi!BW119,0)</f>
        <v>0</v>
      </c>
      <c r="H107" s="36">
        <f t="shared" si="2"/>
        <v>0</v>
      </c>
      <c r="I107" s="61"/>
    </row>
    <row r="108" spans="2:9" customFormat="1" ht="15" hidden="1" customHeight="1" x14ac:dyDescent="0.2">
      <c r="B108" s="65"/>
      <c r="C108" s="33" t="str">
        <f>IF(F108+G108&gt;0,Input_Transaksi!C120,"")</f>
        <v/>
      </c>
      <c r="D108" s="34" t="str">
        <f>IF(F108+G108&gt;0,Input_Transaksi!D120,"")</f>
        <v/>
      </c>
      <c r="E108" s="35" t="str">
        <f>IF(F108+G108&gt;0,Input_Transaksi!F120&amp;Input_Transaksi!G120 &amp;" "&amp;Input_Transaksi!H120,"")</f>
        <v/>
      </c>
      <c r="F108" s="36">
        <f>IF(Input_Transaksi!BR120=$D$8,Input_Transaksi!BT120,0)</f>
        <v>0</v>
      </c>
      <c r="G108" s="36">
        <f>IF(Input_Transaksi!BU120=$D$8,Input_Transaksi!BW120,0)</f>
        <v>0</v>
      </c>
      <c r="H108" s="36">
        <f t="shared" si="2"/>
        <v>0</v>
      </c>
      <c r="I108" s="61"/>
    </row>
    <row r="109" spans="2:9" customFormat="1" ht="15" hidden="1" customHeight="1" x14ac:dyDescent="0.2">
      <c r="B109" s="65"/>
      <c r="C109" s="33" t="str">
        <f>IF(F109+G109&gt;0,Input_Transaksi!C121,"")</f>
        <v/>
      </c>
      <c r="D109" s="34" t="str">
        <f>IF(F109+G109&gt;0,Input_Transaksi!D121,"")</f>
        <v/>
      </c>
      <c r="E109" s="35" t="str">
        <f>IF(F109+G109&gt;0,Input_Transaksi!F121&amp;Input_Transaksi!G121 &amp;" "&amp;Input_Transaksi!H121,"")</f>
        <v/>
      </c>
      <c r="F109" s="36">
        <f>IF(Input_Transaksi!BR121=$D$8,Input_Transaksi!BT121,0)</f>
        <v>0</v>
      </c>
      <c r="G109" s="36">
        <f>IF(Input_Transaksi!BU121=$D$8,Input_Transaksi!BW121,0)</f>
        <v>0</v>
      </c>
      <c r="H109" s="36">
        <f t="shared" si="2"/>
        <v>0</v>
      </c>
      <c r="I109" s="61"/>
    </row>
    <row r="110" spans="2:9" customFormat="1" ht="15" hidden="1" customHeight="1" x14ac:dyDescent="0.2">
      <c r="B110" s="65"/>
      <c r="C110" s="33" t="str">
        <f>IF(F110+G110&gt;0,Input_Transaksi!C122,"")</f>
        <v/>
      </c>
      <c r="D110" s="34" t="str">
        <f>IF(F110+G110&gt;0,Input_Transaksi!D122,"")</f>
        <v/>
      </c>
      <c r="E110" s="35" t="str">
        <f>IF(F110+G110&gt;0,Input_Transaksi!F122&amp;Input_Transaksi!G122 &amp;" "&amp;Input_Transaksi!H122,"")</f>
        <v/>
      </c>
      <c r="F110" s="36">
        <f>IF(Input_Transaksi!BR122=$D$8,Input_Transaksi!BT122,0)</f>
        <v>0</v>
      </c>
      <c r="G110" s="36">
        <f>IF(Input_Transaksi!BU122=$D$8,Input_Transaksi!BW122,0)</f>
        <v>0</v>
      </c>
      <c r="H110" s="36">
        <f t="shared" si="2"/>
        <v>0</v>
      </c>
      <c r="I110" s="61"/>
    </row>
    <row r="111" spans="2:9" customFormat="1" ht="15" hidden="1" customHeight="1" x14ac:dyDescent="0.2">
      <c r="B111" s="65"/>
      <c r="C111" s="33" t="str">
        <f>IF(F111+G111&gt;0,Input_Transaksi!C124,"")</f>
        <v/>
      </c>
      <c r="D111" s="34" t="str">
        <f>IF(F111+G111&gt;0,Input_Transaksi!D124,"")</f>
        <v/>
      </c>
      <c r="E111" s="35" t="str">
        <f>IF(F111+G111&gt;0,Input_Transaksi!F124&amp;Input_Transaksi!G124 &amp;" "&amp;Input_Transaksi!H124,"")</f>
        <v/>
      </c>
      <c r="F111" s="36">
        <f>IF(Input_Transaksi!BR124=$D$8,Input_Transaksi!BT124,0)</f>
        <v>0</v>
      </c>
      <c r="G111" s="36">
        <f>IF(Input_Transaksi!BU124=$D$8,Input_Transaksi!BW124,0)</f>
        <v>0</v>
      </c>
      <c r="H111" s="36">
        <f t="shared" si="2"/>
        <v>0</v>
      </c>
      <c r="I111" s="61"/>
    </row>
    <row r="112" spans="2:9" customFormat="1" ht="15" hidden="1" customHeight="1" x14ac:dyDescent="0.2">
      <c r="B112" s="65"/>
      <c r="C112" s="33" t="str">
        <f>IF(F112+G112&gt;0,Input_Transaksi!C126,"")</f>
        <v/>
      </c>
      <c r="D112" s="34" t="str">
        <f>IF(F112+G112&gt;0,Input_Transaksi!D126,"")</f>
        <v/>
      </c>
      <c r="E112" s="35" t="str">
        <f>IF(F112+G112&gt;0,Input_Transaksi!F126&amp;Input_Transaksi!G126 &amp;" "&amp;Input_Transaksi!H126,"")</f>
        <v/>
      </c>
      <c r="F112" s="36">
        <f>IF(Input_Transaksi!BR126=$D$8,Input_Transaksi!BT126,0)</f>
        <v>0</v>
      </c>
      <c r="G112" s="36">
        <f>IF(Input_Transaksi!BU126=$D$8,Input_Transaksi!BW126,0)</f>
        <v>0</v>
      </c>
      <c r="H112" s="36">
        <f t="shared" si="2"/>
        <v>0</v>
      </c>
      <c r="I112" s="61"/>
    </row>
    <row r="113" spans="2:9" customFormat="1" ht="15" hidden="1" customHeight="1" x14ac:dyDescent="0.2">
      <c r="B113" s="65"/>
      <c r="C113" s="33" t="str">
        <f>IF(F113+G113&gt;0,Input_Transaksi!C128,"")</f>
        <v/>
      </c>
      <c r="D113" s="34" t="str">
        <f>IF(F113+G113&gt;0,Input_Transaksi!D128,"")</f>
        <v/>
      </c>
      <c r="E113" s="35" t="str">
        <f>IF(F113+G113&gt;0,Input_Transaksi!F128&amp;Input_Transaksi!G128 &amp;" "&amp;Input_Transaksi!H128,"")</f>
        <v/>
      </c>
      <c r="F113" s="36">
        <f>IF(Input_Transaksi!BR128=$D$8,Input_Transaksi!BT128,0)</f>
        <v>0</v>
      </c>
      <c r="G113" s="36">
        <f>IF(Input_Transaksi!BU128=$D$8,Input_Transaksi!BW128,0)</f>
        <v>0</v>
      </c>
      <c r="H113" s="36">
        <f t="shared" si="2"/>
        <v>0</v>
      </c>
      <c r="I113" s="61"/>
    </row>
    <row r="114" spans="2:9" customFormat="1" ht="15" hidden="1" customHeight="1" x14ac:dyDescent="0.2">
      <c r="B114" s="65"/>
      <c r="C114" s="33" t="str">
        <f>IF(F114+G114&gt;0,Input_Transaksi!C129,"")</f>
        <v/>
      </c>
      <c r="D114" s="34" t="str">
        <f>IF(F114+G114&gt;0,Input_Transaksi!D129,"")</f>
        <v/>
      </c>
      <c r="E114" s="35" t="str">
        <f>IF(F114+G114&gt;0,Input_Transaksi!F129&amp;Input_Transaksi!G129 &amp;" "&amp;Input_Transaksi!H129,"")</f>
        <v/>
      </c>
      <c r="F114" s="36">
        <f>IF(Input_Transaksi!BR129=$D$8,Input_Transaksi!BT129,0)</f>
        <v>0</v>
      </c>
      <c r="G114" s="36">
        <f>IF(Input_Transaksi!BU129=$D$8,Input_Transaksi!BW129,0)</f>
        <v>0</v>
      </c>
      <c r="H114" s="36">
        <f t="shared" si="2"/>
        <v>0</v>
      </c>
      <c r="I114" s="61"/>
    </row>
    <row r="115" spans="2:9" customFormat="1" ht="15" hidden="1" customHeight="1" x14ac:dyDescent="0.2">
      <c r="B115" s="65"/>
      <c r="C115" s="33" t="str">
        <f>IF(F115+G115&gt;0,Input_Transaksi!C131,"")</f>
        <v/>
      </c>
      <c r="D115" s="34" t="str">
        <f>IF(F115+G115&gt;0,Input_Transaksi!D131,"")</f>
        <v/>
      </c>
      <c r="E115" s="35" t="str">
        <f>IF(F115+G115&gt;0,Input_Transaksi!F131&amp;Input_Transaksi!G131 &amp;" "&amp;Input_Transaksi!H131,"")</f>
        <v/>
      </c>
      <c r="F115" s="36">
        <f>IF(Input_Transaksi!BR131=$D$8,Input_Transaksi!BT131,0)</f>
        <v>0</v>
      </c>
      <c r="G115" s="36">
        <f>IF(Input_Transaksi!BU131=$D$8,Input_Transaksi!BW131,0)</f>
        <v>0</v>
      </c>
      <c r="H115" s="36">
        <f t="shared" si="2"/>
        <v>0</v>
      </c>
      <c r="I115" s="61"/>
    </row>
    <row r="116" spans="2:9" customFormat="1" ht="15" hidden="1" customHeight="1" x14ac:dyDescent="0.2">
      <c r="B116" s="65"/>
      <c r="C116" s="33" t="str">
        <f>IF(F116+G116&gt;0,Input_Transaksi!C133,"")</f>
        <v/>
      </c>
      <c r="D116" s="34" t="str">
        <f>IF(F116+G116&gt;0,Input_Transaksi!D133,"")</f>
        <v/>
      </c>
      <c r="E116" s="35" t="str">
        <f>IF(F116+G116&gt;0,Input_Transaksi!F133&amp;Input_Transaksi!G133 &amp;" "&amp;Input_Transaksi!H133,"")</f>
        <v/>
      </c>
      <c r="F116" s="36">
        <f>IF(Input_Transaksi!BR133=$D$8,Input_Transaksi!BT133,0)</f>
        <v>0</v>
      </c>
      <c r="G116" s="36">
        <f>IF(Input_Transaksi!BU133=$D$8,Input_Transaksi!BW133,0)</f>
        <v>0</v>
      </c>
      <c r="H116" s="36">
        <f t="shared" si="2"/>
        <v>0</v>
      </c>
      <c r="I116" s="61"/>
    </row>
    <row r="117" spans="2:9" customFormat="1" ht="15" hidden="1" customHeight="1" x14ac:dyDescent="0.2">
      <c r="B117" s="65"/>
      <c r="C117" s="33" t="str">
        <f>IF(F117+G117&gt;0,Input_Transaksi!C134,"")</f>
        <v/>
      </c>
      <c r="D117" s="34" t="str">
        <f>IF(F117+G117&gt;0,Input_Transaksi!D134,"")</f>
        <v/>
      </c>
      <c r="E117" s="35" t="str">
        <f>IF(F117+G117&gt;0,Input_Transaksi!F134&amp;Input_Transaksi!G134 &amp;" "&amp;Input_Transaksi!H134,"")</f>
        <v/>
      </c>
      <c r="F117" s="36">
        <f>IF(Input_Transaksi!BR134=$D$8,Input_Transaksi!BT134,0)</f>
        <v>0</v>
      </c>
      <c r="G117" s="36">
        <f>IF(Input_Transaksi!BU134=$D$8,Input_Transaksi!BW134,0)</f>
        <v>0</v>
      </c>
      <c r="H117" s="36">
        <f t="shared" si="2"/>
        <v>0</v>
      </c>
      <c r="I117" s="61"/>
    </row>
    <row r="118" spans="2:9" customFormat="1" ht="15" hidden="1" customHeight="1" x14ac:dyDescent="0.2">
      <c r="B118" s="65"/>
      <c r="C118" s="33" t="str">
        <f>IF(F118+G118&gt;0,Input_Transaksi!C135,"")</f>
        <v/>
      </c>
      <c r="D118" s="34" t="str">
        <f>IF(F118+G118&gt;0,Input_Transaksi!D135,"")</f>
        <v/>
      </c>
      <c r="E118" s="35" t="str">
        <f>IF(F118+G118&gt;0,Input_Transaksi!F135&amp;Input_Transaksi!G135 &amp;" "&amp;Input_Transaksi!H135,"")</f>
        <v/>
      </c>
      <c r="F118" s="36">
        <f>IF(Input_Transaksi!BR135=$D$8,Input_Transaksi!BT135,0)</f>
        <v>0</v>
      </c>
      <c r="G118" s="36">
        <f>IF(Input_Transaksi!BU135=$D$8,Input_Transaksi!BW135,0)</f>
        <v>0</v>
      </c>
      <c r="H118" s="36">
        <f t="shared" si="2"/>
        <v>0</v>
      </c>
      <c r="I118" s="61"/>
    </row>
    <row r="119" spans="2:9" customFormat="1" ht="15" hidden="1" customHeight="1" x14ac:dyDescent="0.2">
      <c r="B119" s="65"/>
      <c r="C119" s="33" t="str">
        <f>IF(F119+G119&gt;0,Input_Transaksi!C136,"")</f>
        <v/>
      </c>
      <c r="D119" s="34" t="str">
        <f>IF(F119+G119&gt;0,Input_Transaksi!D136,"")</f>
        <v/>
      </c>
      <c r="E119" s="35" t="str">
        <f>IF(F119+G119&gt;0,Input_Transaksi!F136&amp;Input_Transaksi!G136 &amp;" "&amp;Input_Transaksi!H136,"")</f>
        <v/>
      </c>
      <c r="F119" s="36">
        <f>IF(Input_Transaksi!BR136=$D$8,Input_Transaksi!BT136,0)</f>
        <v>0</v>
      </c>
      <c r="G119" s="36">
        <f>IF(Input_Transaksi!BU136=$D$8,Input_Transaksi!BW136,0)</f>
        <v>0</v>
      </c>
      <c r="H119" s="36">
        <f t="shared" si="2"/>
        <v>0</v>
      </c>
      <c r="I119" s="61"/>
    </row>
    <row r="120" spans="2:9" customFormat="1" ht="15" hidden="1" customHeight="1" x14ac:dyDescent="0.2">
      <c r="B120" s="65"/>
      <c r="C120" s="33" t="str">
        <f>IF(F120+G120&gt;0,Input_Transaksi!C137,"")</f>
        <v/>
      </c>
      <c r="D120" s="34" t="str">
        <f>IF(F120+G120&gt;0,Input_Transaksi!D137,"")</f>
        <v/>
      </c>
      <c r="E120" s="35" t="str">
        <f>IF(F120+G120&gt;0,Input_Transaksi!F137&amp;Input_Transaksi!G137 &amp;" "&amp;Input_Transaksi!H137,"")</f>
        <v/>
      </c>
      <c r="F120" s="36">
        <f>IF(Input_Transaksi!BR137=$D$8,Input_Transaksi!BT137,0)</f>
        <v>0</v>
      </c>
      <c r="G120" s="36">
        <f>IF(Input_Transaksi!BU137=$D$8,Input_Transaksi!BW137,0)</f>
        <v>0</v>
      </c>
      <c r="H120" s="36">
        <f t="shared" si="2"/>
        <v>0</v>
      </c>
      <c r="I120" s="61"/>
    </row>
    <row r="121" spans="2:9" customFormat="1" ht="15" hidden="1" customHeight="1" x14ac:dyDescent="0.2">
      <c r="B121" s="65"/>
      <c r="C121" s="33" t="str">
        <f>IF(F121+G121&gt;0,Input_Transaksi!C138,"")</f>
        <v/>
      </c>
      <c r="D121" s="34" t="str">
        <f>IF(F121+G121&gt;0,Input_Transaksi!D138,"")</f>
        <v/>
      </c>
      <c r="E121" s="35" t="str">
        <f>IF(F121+G121&gt;0,Input_Transaksi!F138&amp;Input_Transaksi!G138 &amp;" "&amp;Input_Transaksi!H138,"")</f>
        <v/>
      </c>
      <c r="F121" s="36">
        <f>IF(Input_Transaksi!BR138=$D$8,Input_Transaksi!BT138,0)</f>
        <v>0</v>
      </c>
      <c r="G121" s="36">
        <f>IF(Input_Transaksi!BU138=$D$8,Input_Transaksi!BW138,0)</f>
        <v>0</v>
      </c>
      <c r="H121" s="36">
        <f t="shared" si="2"/>
        <v>0</v>
      </c>
      <c r="I121" s="61"/>
    </row>
    <row r="122" spans="2:9" customFormat="1" ht="15" hidden="1" customHeight="1" x14ac:dyDescent="0.2">
      <c r="B122" s="65"/>
      <c r="C122" s="33" t="str">
        <f>IF(F122+G122&gt;0,Input_Transaksi!C139,"")</f>
        <v/>
      </c>
      <c r="D122" s="34" t="str">
        <f>IF(F122+G122&gt;0,Input_Transaksi!D139,"")</f>
        <v/>
      </c>
      <c r="E122" s="35" t="str">
        <f>IF(F122+G122&gt;0,Input_Transaksi!F139&amp;Input_Transaksi!G139 &amp;" "&amp;Input_Transaksi!H139,"")</f>
        <v/>
      </c>
      <c r="F122" s="36">
        <f>IF(Input_Transaksi!BR139=$D$8,Input_Transaksi!BT139,0)</f>
        <v>0</v>
      </c>
      <c r="G122" s="36">
        <f>IF(Input_Transaksi!BU139=$D$8,Input_Transaksi!BW139,0)</f>
        <v>0</v>
      </c>
      <c r="H122" s="36">
        <f t="shared" si="2"/>
        <v>0</v>
      </c>
      <c r="I122" s="61"/>
    </row>
    <row r="123" spans="2:9" customFormat="1" ht="15" hidden="1" customHeight="1" x14ac:dyDescent="0.2">
      <c r="B123" s="65"/>
      <c r="C123" s="33" t="str">
        <f>IF(F123+G123&gt;0,Input_Transaksi!C140,"")</f>
        <v/>
      </c>
      <c r="D123" s="34" t="str">
        <f>IF(F123+G123&gt;0,Input_Transaksi!D140,"")</f>
        <v/>
      </c>
      <c r="E123" s="35" t="str">
        <f>IF(F123+G123&gt;0,Input_Transaksi!F140&amp;Input_Transaksi!G140 &amp;" "&amp;Input_Transaksi!H140,"")</f>
        <v/>
      </c>
      <c r="F123" s="36">
        <f>IF(Input_Transaksi!BR140=$D$8,Input_Transaksi!BT140,0)</f>
        <v>0</v>
      </c>
      <c r="G123" s="36">
        <f>IF(Input_Transaksi!BU140=$D$8,Input_Transaksi!BW140,0)</f>
        <v>0</v>
      </c>
      <c r="H123" s="36">
        <f t="shared" si="2"/>
        <v>0</v>
      </c>
      <c r="I123" s="61"/>
    </row>
    <row r="124" spans="2:9" customFormat="1" ht="15" hidden="1" customHeight="1" x14ac:dyDescent="0.2">
      <c r="B124" s="65"/>
      <c r="C124" s="33" t="str">
        <f>IF(F124+G124&gt;0,Input_Transaksi!C141,"")</f>
        <v/>
      </c>
      <c r="D124" s="34" t="str">
        <f>IF(F124+G124&gt;0,Input_Transaksi!D141,"")</f>
        <v/>
      </c>
      <c r="E124" s="35" t="str">
        <f>IF(F124+G124&gt;0,Input_Transaksi!F141&amp;Input_Transaksi!G141 &amp;" "&amp;Input_Transaksi!H141,"")</f>
        <v/>
      </c>
      <c r="F124" s="36">
        <f>IF(Input_Transaksi!BR141=$D$8,Input_Transaksi!BT141,0)</f>
        <v>0</v>
      </c>
      <c r="G124" s="36">
        <f>IF(Input_Transaksi!BU141=$D$8,Input_Transaksi!BW141,0)</f>
        <v>0</v>
      </c>
      <c r="H124" s="36">
        <f t="shared" si="2"/>
        <v>0</v>
      </c>
      <c r="I124" s="61"/>
    </row>
    <row r="125" spans="2:9" customFormat="1" ht="15" hidden="1" customHeight="1" x14ac:dyDescent="0.2">
      <c r="B125" s="65"/>
      <c r="C125" s="33" t="str">
        <f>IF(F125+G125&gt;0,Input_Transaksi!C142,"")</f>
        <v/>
      </c>
      <c r="D125" s="34" t="str">
        <f>IF(F125+G125&gt;0,Input_Transaksi!D142,"")</f>
        <v/>
      </c>
      <c r="E125" s="35" t="str">
        <f>IF(F125+G125&gt;0,Input_Transaksi!F142&amp;Input_Transaksi!G142 &amp;" "&amp;Input_Transaksi!H142,"")</f>
        <v/>
      </c>
      <c r="F125" s="36">
        <f>IF(Input_Transaksi!BR142=$D$8,Input_Transaksi!BT142,0)</f>
        <v>0</v>
      </c>
      <c r="G125" s="36">
        <f>IF(Input_Transaksi!BU142=$D$8,Input_Transaksi!BW142,0)</f>
        <v>0</v>
      </c>
      <c r="H125" s="36">
        <f t="shared" si="2"/>
        <v>0</v>
      </c>
      <c r="I125" s="61"/>
    </row>
    <row r="126" spans="2:9" customFormat="1" ht="15" hidden="1" customHeight="1" x14ac:dyDescent="0.2">
      <c r="B126" s="65"/>
      <c r="C126" s="33" t="str">
        <f>IF(F126+G126&gt;0,Input_Transaksi!C143,"")</f>
        <v/>
      </c>
      <c r="D126" s="34" t="str">
        <f>IF(F126+G126&gt;0,Input_Transaksi!D143,"")</f>
        <v/>
      </c>
      <c r="E126" s="35" t="str">
        <f>IF(F126+G126&gt;0,Input_Transaksi!F143&amp;Input_Transaksi!G143 &amp;" "&amp;Input_Transaksi!H143,"")</f>
        <v/>
      </c>
      <c r="F126" s="36">
        <f>IF(Input_Transaksi!BR143=$D$8,Input_Transaksi!BT143,0)</f>
        <v>0</v>
      </c>
      <c r="G126" s="36">
        <f>IF(Input_Transaksi!BU143=$D$8,Input_Transaksi!BW143,0)</f>
        <v>0</v>
      </c>
      <c r="H126" s="36">
        <f t="shared" si="2"/>
        <v>0</v>
      </c>
      <c r="I126" s="61"/>
    </row>
    <row r="127" spans="2:9" customFormat="1" ht="15" hidden="1" customHeight="1" x14ac:dyDescent="0.2">
      <c r="B127" s="65"/>
      <c r="C127" s="33" t="str">
        <f>IF(F127+G127&gt;0,Input_Transaksi!C145,"")</f>
        <v/>
      </c>
      <c r="D127" s="34" t="str">
        <f>IF(F127+G127&gt;0,Input_Transaksi!D145,"")</f>
        <v/>
      </c>
      <c r="E127" s="35" t="str">
        <f>IF(F127+G127&gt;0,Input_Transaksi!F145&amp;Input_Transaksi!G145 &amp;" "&amp;Input_Transaksi!H145,"")</f>
        <v/>
      </c>
      <c r="F127" s="36">
        <f>IF(Input_Transaksi!BR145=$D$8,Input_Transaksi!BT145,0)</f>
        <v>0</v>
      </c>
      <c r="G127" s="36">
        <f>IF(Input_Transaksi!BU145=$D$8,Input_Transaksi!BW145,0)</f>
        <v>0</v>
      </c>
      <c r="H127" s="36">
        <f t="shared" si="2"/>
        <v>0</v>
      </c>
      <c r="I127" s="61"/>
    </row>
    <row r="128" spans="2:9" customFormat="1" ht="15" hidden="1" customHeight="1" x14ac:dyDescent="0.2">
      <c r="B128" s="65"/>
      <c r="C128" s="33" t="str">
        <f>IF(F128+G128&gt;0,Input_Transaksi!C146,"")</f>
        <v/>
      </c>
      <c r="D128" s="34" t="str">
        <f>IF(F128+G128&gt;0,Input_Transaksi!D146,"")</f>
        <v/>
      </c>
      <c r="E128" s="35" t="str">
        <f>IF(F128+G128&gt;0,Input_Transaksi!F146&amp;Input_Transaksi!G146 &amp;" "&amp;Input_Transaksi!H146,"")</f>
        <v/>
      </c>
      <c r="F128" s="36">
        <f>IF(Input_Transaksi!BR146=$D$8,Input_Transaksi!BT146,0)</f>
        <v>0</v>
      </c>
      <c r="G128" s="36">
        <f>IF(Input_Transaksi!BU146=$D$8,Input_Transaksi!BW146,0)</f>
        <v>0</v>
      </c>
      <c r="H128" s="36">
        <f t="shared" si="2"/>
        <v>0</v>
      </c>
      <c r="I128" s="61"/>
    </row>
    <row r="129" spans="2:9" customFormat="1" ht="15" hidden="1" customHeight="1" x14ac:dyDescent="0.2">
      <c r="B129" s="65"/>
      <c r="C129" s="33" t="str">
        <f>IF(F129+G129&gt;0,Input_Transaksi!C147,"")</f>
        <v/>
      </c>
      <c r="D129" s="34" t="str">
        <f>IF(F129+G129&gt;0,Input_Transaksi!D147,"")</f>
        <v/>
      </c>
      <c r="E129" s="35" t="str">
        <f>IF(F129+G129&gt;0,Input_Transaksi!F147&amp;Input_Transaksi!G147 &amp;" "&amp;Input_Transaksi!H147,"")</f>
        <v/>
      </c>
      <c r="F129" s="36">
        <f>IF(Input_Transaksi!BR147=$D$8,Input_Transaksi!BT147,0)</f>
        <v>0</v>
      </c>
      <c r="G129" s="36">
        <f>IF(Input_Transaksi!BU147=$D$8,Input_Transaksi!BW147,0)</f>
        <v>0</v>
      </c>
      <c r="H129" s="36">
        <f t="shared" ref="H129:H192" si="3">H128+F129-G129</f>
        <v>0</v>
      </c>
      <c r="I129" s="61"/>
    </row>
    <row r="130" spans="2:9" customFormat="1" ht="15" hidden="1" customHeight="1" x14ac:dyDescent="0.2">
      <c r="B130" s="65"/>
      <c r="C130" s="33" t="str">
        <f>IF(F130+G130&gt;0,Input_Transaksi!C148,"")</f>
        <v/>
      </c>
      <c r="D130" s="34" t="str">
        <f>IF(F130+G130&gt;0,Input_Transaksi!D148,"")</f>
        <v/>
      </c>
      <c r="E130" s="35" t="str">
        <f>IF(F130+G130&gt;0,Input_Transaksi!F148&amp;Input_Transaksi!G148 &amp;" "&amp;Input_Transaksi!H148,"")</f>
        <v/>
      </c>
      <c r="F130" s="36">
        <f>IF(Input_Transaksi!BR148=$D$8,Input_Transaksi!BT148,0)</f>
        <v>0</v>
      </c>
      <c r="G130" s="36">
        <f>IF(Input_Transaksi!BU148=$D$8,Input_Transaksi!BW148,0)</f>
        <v>0</v>
      </c>
      <c r="H130" s="36">
        <f t="shared" si="3"/>
        <v>0</v>
      </c>
      <c r="I130" s="61"/>
    </row>
    <row r="131" spans="2:9" customFormat="1" ht="15" hidden="1" customHeight="1" x14ac:dyDescent="0.2">
      <c r="B131" s="65"/>
      <c r="C131" s="33" t="str">
        <f>IF(F131+G131&gt;0,Input_Transaksi!C149,"")</f>
        <v/>
      </c>
      <c r="D131" s="34" t="str">
        <f>IF(F131+G131&gt;0,Input_Transaksi!D149,"")</f>
        <v/>
      </c>
      <c r="E131" s="35" t="str">
        <f>IF(F131+G131&gt;0,Input_Transaksi!F149&amp;Input_Transaksi!G149 &amp;" "&amp;Input_Transaksi!H149,"")</f>
        <v/>
      </c>
      <c r="F131" s="36">
        <f>IF(Input_Transaksi!BR149=$D$8,Input_Transaksi!BT149,0)</f>
        <v>0</v>
      </c>
      <c r="G131" s="36">
        <f>IF(Input_Transaksi!BU149=$D$8,Input_Transaksi!BW149,0)</f>
        <v>0</v>
      </c>
      <c r="H131" s="36">
        <f t="shared" si="3"/>
        <v>0</v>
      </c>
      <c r="I131" s="61"/>
    </row>
    <row r="132" spans="2:9" customFormat="1" ht="15" hidden="1" customHeight="1" x14ac:dyDescent="0.2">
      <c r="B132" s="65"/>
      <c r="C132" s="33" t="str">
        <f>IF(F132+G132&gt;0,Input_Transaksi!C150,"")</f>
        <v/>
      </c>
      <c r="D132" s="34" t="str">
        <f>IF(F132+G132&gt;0,Input_Transaksi!D150,"")</f>
        <v/>
      </c>
      <c r="E132" s="35" t="str">
        <f>IF(F132+G132&gt;0,Input_Transaksi!F150&amp;Input_Transaksi!G150 &amp;" "&amp;Input_Transaksi!H150,"")</f>
        <v/>
      </c>
      <c r="F132" s="36">
        <f>IF(Input_Transaksi!BR150=$D$8,Input_Transaksi!BT150,0)</f>
        <v>0</v>
      </c>
      <c r="G132" s="36">
        <f>IF(Input_Transaksi!BU150=$D$8,Input_Transaksi!BW150,0)</f>
        <v>0</v>
      </c>
      <c r="H132" s="36">
        <f t="shared" si="3"/>
        <v>0</v>
      </c>
      <c r="I132" s="61"/>
    </row>
    <row r="133" spans="2:9" customFormat="1" ht="15" hidden="1" customHeight="1" x14ac:dyDescent="0.2">
      <c r="B133" s="65"/>
      <c r="C133" s="33" t="str">
        <f>IF(F133+G133&gt;0,Input_Transaksi!C151,"")</f>
        <v/>
      </c>
      <c r="D133" s="34" t="str">
        <f>IF(F133+G133&gt;0,Input_Transaksi!D151,"")</f>
        <v/>
      </c>
      <c r="E133" s="35" t="str">
        <f>IF(F133+G133&gt;0,Input_Transaksi!F151&amp;Input_Transaksi!G151 &amp;" "&amp;Input_Transaksi!H151,"")</f>
        <v/>
      </c>
      <c r="F133" s="36">
        <f>IF(Input_Transaksi!BR151=$D$8,Input_Transaksi!BT151,0)</f>
        <v>0</v>
      </c>
      <c r="G133" s="36">
        <f>IF(Input_Transaksi!BU151=$D$8,Input_Transaksi!BW151,0)</f>
        <v>0</v>
      </c>
      <c r="H133" s="36">
        <f t="shared" si="3"/>
        <v>0</v>
      </c>
      <c r="I133" s="61"/>
    </row>
    <row r="134" spans="2:9" customFormat="1" ht="15" hidden="1" customHeight="1" x14ac:dyDescent="0.2">
      <c r="B134" s="65"/>
      <c r="C134" s="33" t="str">
        <f>IF(F134+G134&gt;0,Input_Transaksi!C152,"")</f>
        <v/>
      </c>
      <c r="D134" s="34" t="str">
        <f>IF(F134+G134&gt;0,Input_Transaksi!D152,"")</f>
        <v/>
      </c>
      <c r="E134" s="35" t="str">
        <f>IF(F134+G134&gt;0,Input_Transaksi!F152&amp;Input_Transaksi!G152 &amp;" "&amp;Input_Transaksi!H152,"")</f>
        <v/>
      </c>
      <c r="F134" s="36">
        <f>IF(Input_Transaksi!BR152=$D$8,Input_Transaksi!BT152,0)</f>
        <v>0</v>
      </c>
      <c r="G134" s="36">
        <f>IF(Input_Transaksi!BU152=$D$8,Input_Transaksi!BW152,0)</f>
        <v>0</v>
      </c>
      <c r="H134" s="36">
        <f t="shared" si="3"/>
        <v>0</v>
      </c>
      <c r="I134" s="61"/>
    </row>
    <row r="135" spans="2:9" customFormat="1" ht="15" hidden="1" customHeight="1" x14ac:dyDescent="0.2">
      <c r="B135" s="65"/>
      <c r="C135" s="33" t="str">
        <f>IF(F135+G135&gt;0,Input_Transaksi!C154,"")</f>
        <v/>
      </c>
      <c r="D135" s="34" t="str">
        <f>IF(F135+G135&gt;0,Input_Transaksi!D154,"")</f>
        <v/>
      </c>
      <c r="E135" s="35" t="str">
        <f>IF(F135+G135&gt;0,Input_Transaksi!F154&amp;Input_Transaksi!G154 &amp;" "&amp;Input_Transaksi!H154,"")</f>
        <v/>
      </c>
      <c r="F135" s="36">
        <f>IF(Input_Transaksi!BR154=$D$8,Input_Transaksi!BT154,0)</f>
        <v>0</v>
      </c>
      <c r="G135" s="36">
        <f>IF(Input_Transaksi!BU154=$D$8,Input_Transaksi!BW154,0)</f>
        <v>0</v>
      </c>
      <c r="H135" s="36">
        <f t="shared" si="3"/>
        <v>0</v>
      </c>
      <c r="I135" s="61"/>
    </row>
    <row r="136" spans="2:9" customFormat="1" ht="15" hidden="1" customHeight="1" x14ac:dyDescent="0.2">
      <c r="B136" s="65"/>
      <c r="C136" s="33" t="str">
        <f>IF(F136+G136&gt;0,Input_Transaksi!C155,"")</f>
        <v/>
      </c>
      <c r="D136" s="34" t="str">
        <f>IF(F136+G136&gt;0,Input_Transaksi!D155,"")</f>
        <v/>
      </c>
      <c r="E136" s="35" t="str">
        <f>IF(F136+G136&gt;0,Input_Transaksi!F155&amp;Input_Transaksi!G155 &amp;" "&amp;Input_Transaksi!H155,"")</f>
        <v/>
      </c>
      <c r="F136" s="36">
        <f>IF(Input_Transaksi!BR155=$D$8,Input_Transaksi!BT155,0)</f>
        <v>0</v>
      </c>
      <c r="G136" s="36">
        <f>IF(Input_Transaksi!BU155=$D$8,Input_Transaksi!BW155,0)</f>
        <v>0</v>
      </c>
      <c r="H136" s="36">
        <f t="shared" si="3"/>
        <v>0</v>
      </c>
      <c r="I136" s="61"/>
    </row>
    <row r="137" spans="2:9" customFormat="1" ht="15" hidden="1" customHeight="1" x14ac:dyDescent="0.2">
      <c r="B137" s="65"/>
      <c r="C137" s="33" t="str">
        <f>IF(F137+G137&gt;0,Input_Transaksi!C156,"")</f>
        <v/>
      </c>
      <c r="D137" s="34" t="str">
        <f>IF(F137+G137&gt;0,Input_Transaksi!D156,"")</f>
        <v/>
      </c>
      <c r="E137" s="35" t="str">
        <f>IF(F137+G137&gt;0,Input_Transaksi!F156&amp;Input_Transaksi!G156 &amp;" "&amp;Input_Transaksi!H156,"")</f>
        <v/>
      </c>
      <c r="F137" s="36">
        <f>IF(Input_Transaksi!BR156=$D$8,Input_Transaksi!BT156,0)</f>
        <v>0</v>
      </c>
      <c r="G137" s="36">
        <f>IF(Input_Transaksi!BU156=$D$8,Input_Transaksi!BW156,0)</f>
        <v>0</v>
      </c>
      <c r="H137" s="36">
        <f t="shared" si="3"/>
        <v>0</v>
      </c>
      <c r="I137" s="61"/>
    </row>
    <row r="138" spans="2:9" customFormat="1" ht="15" hidden="1" customHeight="1" x14ac:dyDescent="0.2">
      <c r="B138" s="65"/>
      <c r="C138" s="33" t="str">
        <f>IF(F138+G138&gt;0,Input_Transaksi!C157,"")</f>
        <v/>
      </c>
      <c r="D138" s="34" t="str">
        <f>IF(F138+G138&gt;0,Input_Transaksi!D157,"")</f>
        <v/>
      </c>
      <c r="E138" s="35" t="str">
        <f>IF(F138+G138&gt;0,Input_Transaksi!F157&amp;Input_Transaksi!G157 &amp;" "&amp;Input_Transaksi!H157,"")</f>
        <v/>
      </c>
      <c r="F138" s="36">
        <f>IF(Input_Transaksi!BR157=$D$8,Input_Transaksi!BT157,0)</f>
        <v>0</v>
      </c>
      <c r="G138" s="36">
        <f>IF(Input_Transaksi!BU157=$D$8,Input_Transaksi!BW157,0)</f>
        <v>0</v>
      </c>
      <c r="H138" s="36">
        <f t="shared" si="3"/>
        <v>0</v>
      </c>
      <c r="I138" s="61"/>
    </row>
    <row r="139" spans="2:9" customFormat="1" ht="15" hidden="1" customHeight="1" x14ac:dyDescent="0.2">
      <c r="B139" s="65"/>
      <c r="C139" s="33" t="str">
        <f>IF(F139+G139&gt;0,Input_Transaksi!C158,"")</f>
        <v/>
      </c>
      <c r="D139" s="34" t="str">
        <f>IF(F139+G139&gt;0,Input_Transaksi!D158,"")</f>
        <v/>
      </c>
      <c r="E139" s="35" t="str">
        <f>IF(F139+G139&gt;0,Input_Transaksi!F158&amp;Input_Transaksi!G158 &amp;" "&amp;Input_Transaksi!H158,"")</f>
        <v/>
      </c>
      <c r="F139" s="36">
        <f>IF(Input_Transaksi!BR158=$D$8,Input_Transaksi!BT158,0)</f>
        <v>0</v>
      </c>
      <c r="G139" s="36">
        <f>IF(Input_Transaksi!BU158=$D$8,Input_Transaksi!BW158,0)</f>
        <v>0</v>
      </c>
      <c r="H139" s="36">
        <f t="shared" si="3"/>
        <v>0</v>
      </c>
      <c r="I139" s="61"/>
    </row>
    <row r="140" spans="2:9" customFormat="1" ht="15" hidden="1" customHeight="1" x14ac:dyDescent="0.2">
      <c r="B140" s="65"/>
      <c r="C140" s="33" t="str">
        <f>IF(F140+G140&gt;0,Input_Transaksi!C159,"")</f>
        <v/>
      </c>
      <c r="D140" s="34" t="str">
        <f>IF(F140+G140&gt;0,Input_Transaksi!D159,"")</f>
        <v/>
      </c>
      <c r="E140" s="35" t="str">
        <f>IF(F140+G140&gt;0,Input_Transaksi!F159&amp;Input_Transaksi!G159 &amp;" "&amp;Input_Transaksi!H159,"")</f>
        <v/>
      </c>
      <c r="F140" s="36">
        <f>IF(Input_Transaksi!BR159=$D$8,Input_Transaksi!BT159,0)</f>
        <v>0</v>
      </c>
      <c r="G140" s="36">
        <f>IF(Input_Transaksi!BU159=$D$8,Input_Transaksi!BW159,0)</f>
        <v>0</v>
      </c>
      <c r="H140" s="36">
        <f t="shared" si="3"/>
        <v>0</v>
      </c>
      <c r="I140" s="61"/>
    </row>
    <row r="141" spans="2:9" customFormat="1" ht="15" hidden="1" customHeight="1" x14ac:dyDescent="0.2">
      <c r="B141" s="65"/>
      <c r="C141" s="33" t="str">
        <f>IF(F141+G141&gt;0,Input_Transaksi!C160,"")</f>
        <v/>
      </c>
      <c r="D141" s="34" t="str">
        <f>IF(F141+G141&gt;0,Input_Transaksi!D160,"")</f>
        <v/>
      </c>
      <c r="E141" s="35" t="str">
        <f>IF(F141+G141&gt;0,Input_Transaksi!F160&amp;Input_Transaksi!G160 &amp;" "&amp;Input_Transaksi!H160,"")</f>
        <v/>
      </c>
      <c r="F141" s="36">
        <f>IF(Input_Transaksi!BR160=$D$8,Input_Transaksi!BT160,0)</f>
        <v>0</v>
      </c>
      <c r="G141" s="36">
        <f>IF(Input_Transaksi!BU160=$D$8,Input_Transaksi!BW160,0)</f>
        <v>0</v>
      </c>
      <c r="H141" s="36">
        <f t="shared" si="3"/>
        <v>0</v>
      </c>
      <c r="I141" s="61"/>
    </row>
    <row r="142" spans="2:9" customFormat="1" ht="15" hidden="1" customHeight="1" x14ac:dyDescent="0.2">
      <c r="B142" s="65"/>
      <c r="C142" s="33" t="str">
        <f>IF(F142+G142&gt;0,Input_Transaksi!C161,"")</f>
        <v/>
      </c>
      <c r="D142" s="34" t="str">
        <f>IF(F142+G142&gt;0,Input_Transaksi!D161,"")</f>
        <v/>
      </c>
      <c r="E142" s="35" t="str">
        <f>IF(F142+G142&gt;0,Input_Transaksi!F161&amp;Input_Transaksi!G161 &amp;" "&amp;Input_Transaksi!H161,"")</f>
        <v/>
      </c>
      <c r="F142" s="36">
        <f>IF(Input_Transaksi!BR161=$D$8,Input_Transaksi!BT161,0)</f>
        <v>0</v>
      </c>
      <c r="G142" s="36">
        <f>IF(Input_Transaksi!BU161=$D$8,Input_Transaksi!BW161,0)</f>
        <v>0</v>
      </c>
      <c r="H142" s="36">
        <f t="shared" si="3"/>
        <v>0</v>
      </c>
      <c r="I142" s="61"/>
    </row>
    <row r="143" spans="2:9" customFormat="1" ht="15" hidden="1" customHeight="1" x14ac:dyDescent="0.2">
      <c r="B143" s="65"/>
      <c r="C143" s="33" t="str">
        <f>IF(F143+G143&gt;0,Input_Transaksi!C162,"")</f>
        <v/>
      </c>
      <c r="D143" s="34" t="str">
        <f>IF(F143+G143&gt;0,Input_Transaksi!D162,"")</f>
        <v/>
      </c>
      <c r="E143" s="35" t="str">
        <f>IF(F143+G143&gt;0,Input_Transaksi!F162&amp;Input_Transaksi!G162 &amp;" "&amp;Input_Transaksi!H162,"")</f>
        <v/>
      </c>
      <c r="F143" s="36">
        <f>IF(Input_Transaksi!BR162=$D$8,Input_Transaksi!BT162,0)</f>
        <v>0</v>
      </c>
      <c r="G143" s="36">
        <f>IF(Input_Transaksi!BU162=$D$8,Input_Transaksi!BW162,0)</f>
        <v>0</v>
      </c>
      <c r="H143" s="36">
        <f t="shared" si="3"/>
        <v>0</v>
      </c>
      <c r="I143" s="61"/>
    </row>
    <row r="144" spans="2:9" customFormat="1" ht="15" hidden="1" customHeight="1" x14ac:dyDescent="0.2">
      <c r="B144" s="65"/>
      <c r="C144" s="33" t="str">
        <f>IF(F144+G144&gt;0,Input_Transaksi!C163,"")</f>
        <v/>
      </c>
      <c r="D144" s="34" t="str">
        <f>IF(F144+G144&gt;0,Input_Transaksi!D163,"")</f>
        <v/>
      </c>
      <c r="E144" s="35" t="str">
        <f>IF(F144+G144&gt;0,Input_Transaksi!F163&amp;Input_Transaksi!G163 &amp;" "&amp;Input_Transaksi!H163,"")</f>
        <v/>
      </c>
      <c r="F144" s="36">
        <f>IF(Input_Transaksi!BR163=$D$8,Input_Transaksi!BT163,0)</f>
        <v>0</v>
      </c>
      <c r="G144" s="36">
        <f>IF(Input_Transaksi!BU163=$D$8,Input_Transaksi!BW163,0)</f>
        <v>0</v>
      </c>
      <c r="H144" s="36">
        <f t="shared" si="3"/>
        <v>0</v>
      </c>
      <c r="I144" s="61"/>
    </row>
    <row r="145" spans="2:9" customFormat="1" ht="15" hidden="1" customHeight="1" x14ac:dyDescent="0.2">
      <c r="B145" s="65"/>
      <c r="C145" s="33" t="str">
        <f>IF(F145+G145&gt;0,Input_Transaksi!C164,"")</f>
        <v/>
      </c>
      <c r="D145" s="34" t="str">
        <f>IF(F145+G145&gt;0,Input_Transaksi!D164,"")</f>
        <v/>
      </c>
      <c r="E145" s="35" t="str">
        <f>IF(F145+G145&gt;0,Input_Transaksi!F164&amp;Input_Transaksi!G164 &amp;" "&amp;Input_Transaksi!H164,"")</f>
        <v/>
      </c>
      <c r="F145" s="36">
        <f>IF(Input_Transaksi!BR164=$D$8,Input_Transaksi!BT164,0)</f>
        <v>0</v>
      </c>
      <c r="G145" s="36">
        <f>IF(Input_Transaksi!BU164=$D$8,Input_Transaksi!BW164,0)</f>
        <v>0</v>
      </c>
      <c r="H145" s="36">
        <f t="shared" si="3"/>
        <v>0</v>
      </c>
      <c r="I145" s="61"/>
    </row>
    <row r="146" spans="2:9" customFormat="1" ht="15" hidden="1" customHeight="1" x14ac:dyDescent="0.2">
      <c r="B146" s="65"/>
      <c r="C146" s="33" t="str">
        <f>IF(F146+G146&gt;0,Input_Transaksi!C166,"")</f>
        <v/>
      </c>
      <c r="D146" s="34" t="str">
        <f>IF(F146+G146&gt;0,Input_Transaksi!D166,"")</f>
        <v/>
      </c>
      <c r="E146" s="35" t="str">
        <f>IF(F146+G146&gt;0,Input_Transaksi!F166&amp;Input_Transaksi!G166 &amp;" "&amp;Input_Transaksi!H166,"")</f>
        <v/>
      </c>
      <c r="F146" s="36">
        <f>IF(Input_Transaksi!BR166=$D$8,Input_Transaksi!BT166,0)</f>
        <v>0</v>
      </c>
      <c r="G146" s="36">
        <f>IF(Input_Transaksi!BU166=$D$8,Input_Transaksi!BW166,0)</f>
        <v>0</v>
      </c>
      <c r="H146" s="36">
        <f t="shared" si="3"/>
        <v>0</v>
      </c>
      <c r="I146" s="61"/>
    </row>
    <row r="147" spans="2:9" customFormat="1" ht="15" hidden="1" customHeight="1" x14ac:dyDescent="0.2">
      <c r="B147" s="65"/>
      <c r="C147" s="33" t="str">
        <f>IF(F147+G147&gt;0,Input_Transaksi!C168,"")</f>
        <v/>
      </c>
      <c r="D147" s="34" t="str">
        <f>IF(F147+G147&gt;0,Input_Transaksi!D168,"")</f>
        <v/>
      </c>
      <c r="E147" s="35" t="str">
        <f>IF(F147+G147&gt;0,Input_Transaksi!F168&amp;Input_Transaksi!G168 &amp;" "&amp;Input_Transaksi!H168,"")</f>
        <v/>
      </c>
      <c r="F147" s="36">
        <f>IF(Input_Transaksi!BR168=$D$8,Input_Transaksi!BT168,0)</f>
        <v>0</v>
      </c>
      <c r="G147" s="36">
        <f>IF(Input_Transaksi!BU168=$D$8,Input_Transaksi!BW168,0)</f>
        <v>0</v>
      </c>
      <c r="H147" s="36">
        <f t="shared" si="3"/>
        <v>0</v>
      </c>
      <c r="I147" s="61"/>
    </row>
    <row r="148" spans="2:9" customFormat="1" ht="15" hidden="1" customHeight="1" x14ac:dyDescent="0.2">
      <c r="B148" s="65"/>
      <c r="C148" s="33" t="str">
        <f>IF(F148+G148&gt;0,Input_Transaksi!C170,"")</f>
        <v/>
      </c>
      <c r="D148" s="34" t="str">
        <f>IF(F148+G148&gt;0,Input_Transaksi!D170,"")</f>
        <v/>
      </c>
      <c r="E148" s="35" t="str">
        <f>IF(F148+G148&gt;0,Input_Transaksi!F170&amp;Input_Transaksi!G170 &amp;" "&amp;Input_Transaksi!H170,"")</f>
        <v/>
      </c>
      <c r="F148" s="36">
        <f>IF(Input_Transaksi!BR170=$D$8,Input_Transaksi!BT170,0)</f>
        <v>0</v>
      </c>
      <c r="G148" s="36">
        <f>IF(Input_Transaksi!BU170=$D$8,Input_Transaksi!BW170,0)</f>
        <v>0</v>
      </c>
      <c r="H148" s="36">
        <f t="shared" si="3"/>
        <v>0</v>
      </c>
      <c r="I148" s="61"/>
    </row>
    <row r="149" spans="2:9" customFormat="1" ht="15" hidden="1" customHeight="1" x14ac:dyDescent="0.2">
      <c r="B149" s="65"/>
      <c r="C149" s="33" t="str">
        <f>IF(F149+G149&gt;0,Input_Transaksi!C171,"")</f>
        <v/>
      </c>
      <c r="D149" s="34" t="str">
        <f>IF(F149+G149&gt;0,Input_Transaksi!D171,"")</f>
        <v/>
      </c>
      <c r="E149" s="35" t="str">
        <f>IF(F149+G149&gt;0,Input_Transaksi!F171&amp;Input_Transaksi!G171 &amp;" "&amp;Input_Transaksi!H171,"")</f>
        <v/>
      </c>
      <c r="F149" s="36">
        <f>IF(Input_Transaksi!BR171=$D$8,Input_Transaksi!BT171,0)</f>
        <v>0</v>
      </c>
      <c r="G149" s="36">
        <f>IF(Input_Transaksi!BU171=$D$8,Input_Transaksi!BW171,0)</f>
        <v>0</v>
      </c>
      <c r="H149" s="36">
        <f t="shared" si="3"/>
        <v>0</v>
      </c>
      <c r="I149" s="61"/>
    </row>
    <row r="150" spans="2:9" customFormat="1" ht="15" hidden="1" customHeight="1" x14ac:dyDescent="0.2">
      <c r="B150" s="65"/>
      <c r="C150" s="33" t="str">
        <f>IF(F150+G150&gt;0,Input_Transaksi!C173,"")</f>
        <v/>
      </c>
      <c r="D150" s="34" t="str">
        <f>IF(F150+G150&gt;0,Input_Transaksi!D173,"")</f>
        <v/>
      </c>
      <c r="E150" s="35" t="str">
        <f>IF(F150+G150&gt;0,Input_Transaksi!F173&amp;Input_Transaksi!G173 &amp;" "&amp;Input_Transaksi!H173,"")</f>
        <v/>
      </c>
      <c r="F150" s="36">
        <f>IF(Input_Transaksi!BR173=$D$8,Input_Transaksi!BT173,0)</f>
        <v>0</v>
      </c>
      <c r="G150" s="36">
        <f>IF(Input_Transaksi!BU173=$D$8,Input_Transaksi!BW173,0)</f>
        <v>0</v>
      </c>
      <c r="H150" s="36">
        <f t="shared" si="3"/>
        <v>0</v>
      </c>
      <c r="I150" s="61"/>
    </row>
    <row r="151" spans="2:9" customFormat="1" ht="15" hidden="1" customHeight="1" x14ac:dyDescent="0.2">
      <c r="B151" s="65"/>
      <c r="C151" s="33" t="str">
        <f>IF(F151+G151&gt;0,Input_Transaksi!C174,"")</f>
        <v/>
      </c>
      <c r="D151" s="34" t="str">
        <f>IF(F151+G151&gt;0,Input_Transaksi!D174,"")</f>
        <v/>
      </c>
      <c r="E151" s="35" t="str">
        <f>IF(F151+G151&gt;0,Input_Transaksi!F174&amp;Input_Transaksi!G174 &amp;" "&amp;Input_Transaksi!H174,"")</f>
        <v/>
      </c>
      <c r="F151" s="36">
        <f>IF(Input_Transaksi!BR174=$D$8,Input_Transaksi!BT174,0)</f>
        <v>0</v>
      </c>
      <c r="G151" s="36">
        <f>IF(Input_Transaksi!BU174=$D$8,Input_Transaksi!BW174,0)</f>
        <v>0</v>
      </c>
      <c r="H151" s="36">
        <f t="shared" si="3"/>
        <v>0</v>
      </c>
      <c r="I151" s="61"/>
    </row>
    <row r="152" spans="2:9" customFormat="1" ht="15" hidden="1" customHeight="1" x14ac:dyDescent="0.2">
      <c r="B152" s="65"/>
      <c r="C152" s="33" t="str">
        <f>IF(F152+G152&gt;0,Input_Transaksi!C175,"")</f>
        <v/>
      </c>
      <c r="D152" s="34" t="str">
        <f>IF(F152+G152&gt;0,Input_Transaksi!D175,"")</f>
        <v/>
      </c>
      <c r="E152" s="35" t="str">
        <f>IF(F152+G152&gt;0,Input_Transaksi!F175&amp;Input_Transaksi!G175 &amp;" "&amp;Input_Transaksi!H175,"")</f>
        <v/>
      </c>
      <c r="F152" s="36">
        <f>IF(Input_Transaksi!BR175=$D$8,Input_Transaksi!BT175,0)</f>
        <v>0</v>
      </c>
      <c r="G152" s="36">
        <f>IF(Input_Transaksi!BU175=$D$8,Input_Transaksi!BW175,0)</f>
        <v>0</v>
      </c>
      <c r="H152" s="36">
        <f t="shared" si="3"/>
        <v>0</v>
      </c>
      <c r="I152" s="61"/>
    </row>
    <row r="153" spans="2:9" customFormat="1" ht="15" hidden="1" customHeight="1" x14ac:dyDescent="0.2">
      <c r="B153" s="65"/>
      <c r="C153" s="33" t="str">
        <f>IF(F153+G153&gt;0,Input_Transaksi!C176,"")</f>
        <v/>
      </c>
      <c r="D153" s="34" t="str">
        <f>IF(F153+G153&gt;0,Input_Transaksi!D176,"")</f>
        <v/>
      </c>
      <c r="E153" s="35" t="str">
        <f>IF(F153+G153&gt;0,Input_Transaksi!F176&amp;Input_Transaksi!G176 &amp;" "&amp;Input_Transaksi!H176,"")</f>
        <v/>
      </c>
      <c r="F153" s="36">
        <f>IF(Input_Transaksi!BR176=$D$8,Input_Transaksi!BT176,0)</f>
        <v>0</v>
      </c>
      <c r="G153" s="36">
        <f>IF(Input_Transaksi!BU176=$D$8,Input_Transaksi!BW176,0)</f>
        <v>0</v>
      </c>
      <c r="H153" s="36">
        <f t="shared" si="3"/>
        <v>0</v>
      </c>
      <c r="I153" s="61"/>
    </row>
    <row r="154" spans="2:9" customFormat="1" ht="15" hidden="1" customHeight="1" x14ac:dyDescent="0.2">
      <c r="B154" s="65"/>
      <c r="C154" s="33" t="str">
        <f>IF(F154+G154&gt;0,Input_Transaksi!C177,"")</f>
        <v/>
      </c>
      <c r="D154" s="34" t="str">
        <f>IF(F154+G154&gt;0,Input_Transaksi!D177,"")</f>
        <v/>
      </c>
      <c r="E154" s="35" t="str">
        <f>IF(F154+G154&gt;0,Input_Transaksi!F177&amp;Input_Transaksi!G177 &amp;" "&amp;Input_Transaksi!H177,"")</f>
        <v/>
      </c>
      <c r="F154" s="36">
        <f>IF(Input_Transaksi!BR177=$D$8,Input_Transaksi!BT177,0)</f>
        <v>0</v>
      </c>
      <c r="G154" s="36">
        <f>IF(Input_Transaksi!BU177=$D$8,Input_Transaksi!BW177,0)</f>
        <v>0</v>
      </c>
      <c r="H154" s="36">
        <f t="shared" si="3"/>
        <v>0</v>
      </c>
      <c r="I154" s="61"/>
    </row>
    <row r="155" spans="2:9" customFormat="1" ht="15" hidden="1" customHeight="1" x14ac:dyDescent="0.2">
      <c r="B155" s="65"/>
      <c r="C155" s="33" t="str">
        <f>IF(F155+G155&gt;0,Input_Transaksi!C178,"")</f>
        <v/>
      </c>
      <c r="D155" s="34" t="str">
        <f>IF(F155+G155&gt;0,Input_Transaksi!D178,"")</f>
        <v/>
      </c>
      <c r="E155" s="35" t="str">
        <f>IF(F155+G155&gt;0,Input_Transaksi!F178&amp;Input_Transaksi!G178 &amp;" "&amp;Input_Transaksi!H178,"")</f>
        <v/>
      </c>
      <c r="F155" s="36">
        <f>IF(Input_Transaksi!BR178=$D$8,Input_Transaksi!BT178,0)</f>
        <v>0</v>
      </c>
      <c r="G155" s="36">
        <f>IF(Input_Transaksi!BU178=$D$8,Input_Transaksi!BW178,0)</f>
        <v>0</v>
      </c>
      <c r="H155" s="36">
        <f t="shared" si="3"/>
        <v>0</v>
      </c>
      <c r="I155" s="61"/>
    </row>
    <row r="156" spans="2:9" customFormat="1" ht="15" hidden="1" customHeight="1" x14ac:dyDescent="0.2">
      <c r="B156" s="65"/>
      <c r="C156" s="33" t="str">
        <f>IF(F156+G156&gt;0,Input_Transaksi!C179,"")</f>
        <v/>
      </c>
      <c r="D156" s="34" t="str">
        <f>IF(F156+G156&gt;0,Input_Transaksi!D179,"")</f>
        <v/>
      </c>
      <c r="E156" s="35" t="str">
        <f>IF(F156+G156&gt;0,Input_Transaksi!F179&amp;Input_Transaksi!G179 &amp;" "&amp;Input_Transaksi!H179,"")</f>
        <v/>
      </c>
      <c r="F156" s="36">
        <f>IF(Input_Transaksi!BR179=$D$8,Input_Transaksi!BT179,0)</f>
        <v>0</v>
      </c>
      <c r="G156" s="36">
        <f>IF(Input_Transaksi!BU179=$D$8,Input_Transaksi!BW179,0)</f>
        <v>0</v>
      </c>
      <c r="H156" s="36">
        <f t="shared" si="3"/>
        <v>0</v>
      </c>
      <c r="I156" s="61"/>
    </row>
    <row r="157" spans="2:9" customFormat="1" ht="15" hidden="1" customHeight="1" x14ac:dyDescent="0.2">
      <c r="B157" s="65"/>
      <c r="C157" s="33" t="str">
        <f>IF(F157+G157&gt;0,Input_Transaksi!C180,"")</f>
        <v/>
      </c>
      <c r="D157" s="34" t="str">
        <f>IF(F157+G157&gt;0,Input_Transaksi!D180,"")</f>
        <v/>
      </c>
      <c r="E157" s="35" t="str">
        <f>IF(F157+G157&gt;0,Input_Transaksi!F180&amp;Input_Transaksi!G180 &amp;" "&amp;Input_Transaksi!H180,"")</f>
        <v/>
      </c>
      <c r="F157" s="36">
        <f>IF(Input_Transaksi!BR180=$D$8,Input_Transaksi!BT180,0)</f>
        <v>0</v>
      </c>
      <c r="G157" s="36">
        <f>IF(Input_Transaksi!BU180=$D$8,Input_Transaksi!BW180,0)</f>
        <v>0</v>
      </c>
      <c r="H157" s="36">
        <f t="shared" si="3"/>
        <v>0</v>
      </c>
      <c r="I157" s="61"/>
    </row>
    <row r="158" spans="2:9" customFormat="1" ht="15" hidden="1" customHeight="1" x14ac:dyDescent="0.2">
      <c r="B158" s="65"/>
      <c r="C158" s="33" t="str">
        <f>IF(F158+G158&gt;0,Input_Transaksi!C181,"")</f>
        <v/>
      </c>
      <c r="D158" s="34" t="str">
        <f>IF(F158+G158&gt;0,Input_Transaksi!D181,"")</f>
        <v/>
      </c>
      <c r="E158" s="35" t="str">
        <f>IF(F158+G158&gt;0,Input_Transaksi!F181&amp;Input_Transaksi!G181 &amp;" "&amp;Input_Transaksi!H181,"")</f>
        <v/>
      </c>
      <c r="F158" s="36">
        <f>IF(Input_Transaksi!BR181=$D$8,Input_Transaksi!BT181,0)</f>
        <v>0</v>
      </c>
      <c r="G158" s="36">
        <f>IF(Input_Transaksi!BU181=$D$8,Input_Transaksi!BW181,0)</f>
        <v>0</v>
      </c>
      <c r="H158" s="36">
        <f t="shared" si="3"/>
        <v>0</v>
      </c>
      <c r="I158" s="61"/>
    </row>
    <row r="159" spans="2:9" customFormat="1" ht="15" hidden="1" customHeight="1" x14ac:dyDescent="0.2">
      <c r="B159" s="65"/>
      <c r="C159" s="33" t="str">
        <f>IF(F159+G159&gt;0,Input_Transaksi!C182,"")</f>
        <v/>
      </c>
      <c r="D159" s="34" t="str">
        <f>IF(F159+G159&gt;0,Input_Transaksi!D182,"")</f>
        <v/>
      </c>
      <c r="E159" s="35" t="str">
        <f>IF(F159+G159&gt;0,Input_Transaksi!F182&amp;Input_Transaksi!G182 &amp;" "&amp;Input_Transaksi!H182,"")</f>
        <v/>
      </c>
      <c r="F159" s="36">
        <f>IF(Input_Transaksi!BR182=$D$8,Input_Transaksi!BT182,0)</f>
        <v>0</v>
      </c>
      <c r="G159" s="36">
        <f>IF(Input_Transaksi!BU182=$D$8,Input_Transaksi!BW182,0)</f>
        <v>0</v>
      </c>
      <c r="H159" s="36">
        <f t="shared" si="3"/>
        <v>0</v>
      </c>
      <c r="I159" s="61"/>
    </row>
    <row r="160" spans="2:9" customFormat="1" ht="15" hidden="1" customHeight="1" x14ac:dyDescent="0.2">
      <c r="B160" s="65"/>
      <c r="C160" s="33" t="str">
        <f>IF(F160+G160&gt;0,Input_Transaksi!C183,"")</f>
        <v/>
      </c>
      <c r="D160" s="34" t="str">
        <f>IF(F160+G160&gt;0,Input_Transaksi!D183,"")</f>
        <v/>
      </c>
      <c r="E160" s="35" t="str">
        <f>IF(F160+G160&gt;0,Input_Transaksi!F183&amp;Input_Transaksi!G183 &amp;" "&amp;Input_Transaksi!H183,"")</f>
        <v/>
      </c>
      <c r="F160" s="36">
        <f>IF(Input_Transaksi!BR183=$D$8,Input_Transaksi!BT183,0)</f>
        <v>0</v>
      </c>
      <c r="G160" s="36">
        <f>IF(Input_Transaksi!BU183=$D$8,Input_Transaksi!BW183,0)</f>
        <v>0</v>
      </c>
      <c r="H160" s="36">
        <f t="shared" si="3"/>
        <v>0</v>
      </c>
      <c r="I160" s="61"/>
    </row>
    <row r="161" spans="2:9" customFormat="1" ht="15" hidden="1" customHeight="1" x14ac:dyDescent="0.2">
      <c r="B161" s="65"/>
      <c r="C161" s="33" t="str">
        <f>IF(F161+G161&gt;0,Input_Transaksi!C184,"")</f>
        <v/>
      </c>
      <c r="D161" s="34" t="str">
        <f>IF(F161+G161&gt;0,Input_Transaksi!D184,"")</f>
        <v/>
      </c>
      <c r="E161" s="35" t="str">
        <f>IF(F161+G161&gt;0,Input_Transaksi!F184&amp;Input_Transaksi!G184 &amp;" "&amp;Input_Transaksi!H184,"")</f>
        <v/>
      </c>
      <c r="F161" s="36">
        <f>IF(Input_Transaksi!BR184=$D$8,Input_Transaksi!BT184,0)</f>
        <v>0</v>
      </c>
      <c r="G161" s="36">
        <f>IF(Input_Transaksi!BU184=$D$8,Input_Transaksi!BW184,0)</f>
        <v>0</v>
      </c>
      <c r="H161" s="36">
        <f t="shared" si="3"/>
        <v>0</v>
      </c>
      <c r="I161" s="61"/>
    </row>
    <row r="162" spans="2:9" customFormat="1" ht="15" hidden="1" customHeight="1" x14ac:dyDescent="0.2">
      <c r="B162" s="65"/>
      <c r="C162" s="33" t="str">
        <f>IF(F162+G162&gt;0,Input_Transaksi!C185,"")</f>
        <v/>
      </c>
      <c r="D162" s="34" t="str">
        <f>IF(F162+G162&gt;0,Input_Transaksi!D185,"")</f>
        <v/>
      </c>
      <c r="E162" s="35" t="str">
        <f>IF(F162+G162&gt;0,Input_Transaksi!F185&amp;Input_Transaksi!G185 &amp;" "&amp;Input_Transaksi!H185,"")</f>
        <v/>
      </c>
      <c r="F162" s="36">
        <f>IF(Input_Transaksi!BR185=$D$8,Input_Transaksi!BT185,0)</f>
        <v>0</v>
      </c>
      <c r="G162" s="36">
        <f>IF(Input_Transaksi!BU185=$D$8,Input_Transaksi!BW185,0)</f>
        <v>0</v>
      </c>
      <c r="H162" s="36">
        <f t="shared" si="3"/>
        <v>0</v>
      </c>
      <c r="I162" s="61"/>
    </row>
    <row r="163" spans="2:9" customFormat="1" ht="15" hidden="1" customHeight="1" x14ac:dyDescent="0.2">
      <c r="B163" s="65"/>
      <c r="C163" s="33" t="str">
        <f>IF(F163+G163&gt;0,Input_Transaksi!C186,"")</f>
        <v/>
      </c>
      <c r="D163" s="34" t="str">
        <f>IF(F163+G163&gt;0,Input_Transaksi!D186,"")</f>
        <v/>
      </c>
      <c r="E163" s="35" t="str">
        <f>IF(F163+G163&gt;0,Input_Transaksi!F186&amp;Input_Transaksi!G186 &amp;" "&amp;Input_Transaksi!H186,"")</f>
        <v/>
      </c>
      <c r="F163" s="36">
        <f>IF(Input_Transaksi!BR186=$D$8,Input_Transaksi!BT186,0)</f>
        <v>0</v>
      </c>
      <c r="G163" s="36">
        <f>IF(Input_Transaksi!BU186=$D$8,Input_Transaksi!BW186,0)</f>
        <v>0</v>
      </c>
      <c r="H163" s="36">
        <f t="shared" si="3"/>
        <v>0</v>
      </c>
      <c r="I163" s="61"/>
    </row>
    <row r="164" spans="2:9" customFormat="1" ht="15" hidden="1" customHeight="1" x14ac:dyDescent="0.2">
      <c r="B164" s="65"/>
      <c r="C164" s="33" t="str">
        <f>IF(F164+G164&gt;0,Input_Transaksi!C187,"")</f>
        <v/>
      </c>
      <c r="D164" s="34" t="str">
        <f>IF(F164+G164&gt;0,Input_Transaksi!D187,"")</f>
        <v/>
      </c>
      <c r="E164" s="35" t="str">
        <f>IF(F164+G164&gt;0,Input_Transaksi!F187&amp;Input_Transaksi!G187 &amp;" "&amp;Input_Transaksi!H187,"")</f>
        <v/>
      </c>
      <c r="F164" s="36">
        <f>IF(Input_Transaksi!BR187=$D$8,Input_Transaksi!BT187,0)</f>
        <v>0</v>
      </c>
      <c r="G164" s="36">
        <f>IF(Input_Transaksi!BU187=$D$8,Input_Transaksi!BW187,0)</f>
        <v>0</v>
      </c>
      <c r="H164" s="36">
        <f t="shared" si="3"/>
        <v>0</v>
      </c>
      <c r="I164" s="61"/>
    </row>
    <row r="165" spans="2:9" customFormat="1" ht="15" hidden="1" customHeight="1" x14ac:dyDescent="0.2">
      <c r="B165" s="65"/>
      <c r="C165" s="33" t="str">
        <f>IF(F165+G165&gt;0,Input_Transaksi!C188,"")</f>
        <v/>
      </c>
      <c r="D165" s="34" t="str">
        <f>IF(F165+G165&gt;0,Input_Transaksi!D188,"")</f>
        <v/>
      </c>
      <c r="E165" s="35" t="str">
        <f>IF(F165+G165&gt;0,Input_Transaksi!F188&amp;Input_Transaksi!G188 &amp;" "&amp;Input_Transaksi!H188,"")</f>
        <v/>
      </c>
      <c r="F165" s="36">
        <f>IF(Input_Transaksi!BR188=$D$8,Input_Transaksi!BT188,0)</f>
        <v>0</v>
      </c>
      <c r="G165" s="36">
        <f>IF(Input_Transaksi!BU188=$D$8,Input_Transaksi!BW188,0)</f>
        <v>0</v>
      </c>
      <c r="H165" s="36">
        <f t="shared" si="3"/>
        <v>0</v>
      </c>
      <c r="I165" s="61"/>
    </row>
    <row r="166" spans="2:9" customFormat="1" ht="15" hidden="1" customHeight="1" x14ac:dyDescent="0.2">
      <c r="B166" s="65"/>
      <c r="C166" s="33" t="str">
        <f>IF(F166+G166&gt;0,Input_Transaksi!C189,"")</f>
        <v/>
      </c>
      <c r="D166" s="34" t="str">
        <f>IF(F166+G166&gt;0,Input_Transaksi!D189,"")</f>
        <v/>
      </c>
      <c r="E166" s="35" t="str">
        <f>IF(F166+G166&gt;0,Input_Transaksi!F189&amp;Input_Transaksi!G189 &amp;" "&amp;Input_Transaksi!H189,"")</f>
        <v/>
      </c>
      <c r="F166" s="36">
        <f>IF(Input_Transaksi!BR189=$D$8,Input_Transaksi!BT189,0)</f>
        <v>0</v>
      </c>
      <c r="G166" s="36">
        <f>IF(Input_Transaksi!BU189=$D$8,Input_Transaksi!BW189,0)</f>
        <v>0</v>
      </c>
      <c r="H166" s="36">
        <f t="shared" si="3"/>
        <v>0</v>
      </c>
      <c r="I166" s="61"/>
    </row>
    <row r="167" spans="2:9" customFormat="1" ht="15" hidden="1" customHeight="1" x14ac:dyDescent="0.2">
      <c r="B167" s="65"/>
      <c r="C167" s="33" t="str">
        <f>IF(F167+G167&gt;0,Input_Transaksi!C191,"")</f>
        <v/>
      </c>
      <c r="D167" s="34" t="str">
        <f>IF(F167+G167&gt;0,Input_Transaksi!D191,"")</f>
        <v/>
      </c>
      <c r="E167" s="35" t="str">
        <f>IF(F167+G167&gt;0,Input_Transaksi!F191&amp;Input_Transaksi!G191 &amp;" "&amp;Input_Transaksi!H191,"")</f>
        <v/>
      </c>
      <c r="F167" s="36">
        <f>IF(Input_Transaksi!BR191=$D$8,Input_Transaksi!BT191,0)</f>
        <v>0</v>
      </c>
      <c r="G167" s="36">
        <f>IF(Input_Transaksi!BU191=$D$8,Input_Transaksi!BW191,0)</f>
        <v>0</v>
      </c>
      <c r="H167" s="36">
        <f t="shared" si="3"/>
        <v>0</v>
      </c>
      <c r="I167" s="61"/>
    </row>
    <row r="168" spans="2:9" customFormat="1" ht="15" hidden="1" customHeight="1" x14ac:dyDescent="0.2">
      <c r="B168" s="65"/>
      <c r="C168" s="33" t="str">
        <f>IF(F168+G168&gt;0,Input_Transaksi!C192,"")</f>
        <v/>
      </c>
      <c r="D168" s="34" t="str">
        <f>IF(F168+G168&gt;0,Input_Transaksi!D192,"")</f>
        <v/>
      </c>
      <c r="E168" s="35" t="str">
        <f>IF(F168+G168&gt;0,Input_Transaksi!F192&amp;Input_Transaksi!G192 &amp;" "&amp;Input_Transaksi!H192,"")</f>
        <v/>
      </c>
      <c r="F168" s="36">
        <f>IF(Input_Transaksi!BR192=$D$8,Input_Transaksi!BT192,0)</f>
        <v>0</v>
      </c>
      <c r="G168" s="36">
        <f>IF(Input_Transaksi!BU192=$D$8,Input_Transaksi!BW192,0)</f>
        <v>0</v>
      </c>
      <c r="H168" s="36">
        <f t="shared" si="3"/>
        <v>0</v>
      </c>
      <c r="I168" s="61"/>
    </row>
    <row r="169" spans="2:9" customFormat="1" ht="15" hidden="1" customHeight="1" x14ac:dyDescent="0.2">
      <c r="B169" s="65"/>
      <c r="C169" s="33" t="str">
        <f>IF(F169+G169&gt;0,Input_Transaksi!C194,"")</f>
        <v/>
      </c>
      <c r="D169" s="34" t="str">
        <f>IF(F169+G169&gt;0,Input_Transaksi!D194,"")</f>
        <v/>
      </c>
      <c r="E169" s="35" t="str">
        <f>IF(F169+G169&gt;0,Input_Transaksi!F194&amp;Input_Transaksi!G194 &amp;" "&amp;Input_Transaksi!H194,"")</f>
        <v/>
      </c>
      <c r="F169" s="36">
        <f>IF(Input_Transaksi!BR194=$D$8,Input_Transaksi!BT194,0)</f>
        <v>0</v>
      </c>
      <c r="G169" s="36">
        <f>IF(Input_Transaksi!BU194=$D$8,Input_Transaksi!BW194,0)</f>
        <v>0</v>
      </c>
      <c r="H169" s="36">
        <f t="shared" si="3"/>
        <v>0</v>
      </c>
      <c r="I169" s="61"/>
    </row>
    <row r="170" spans="2:9" customFormat="1" ht="15" hidden="1" customHeight="1" x14ac:dyDescent="0.2">
      <c r="B170" s="65"/>
      <c r="C170" s="33" t="str">
        <f>IF(F170+G170&gt;0,Input_Transaksi!C195,"")</f>
        <v/>
      </c>
      <c r="D170" s="34" t="str">
        <f>IF(F170+G170&gt;0,Input_Transaksi!D195,"")</f>
        <v/>
      </c>
      <c r="E170" s="35" t="str">
        <f>IF(F170+G170&gt;0,Input_Transaksi!F195&amp;Input_Transaksi!G195 &amp;" "&amp;Input_Transaksi!H195,"")</f>
        <v/>
      </c>
      <c r="F170" s="36">
        <f>IF(Input_Transaksi!BR195=$D$8,Input_Transaksi!BT195,0)</f>
        <v>0</v>
      </c>
      <c r="G170" s="36">
        <f>IF(Input_Transaksi!BU195=$D$8,Input_Transaksi!BW195,0)</f>
        <v>0</v>
      </c>
      <c r="H170" s="36">
        <f t="shared" si="3"/>
        <v>0</v>
      </c>
      <c r="I170" s="61"/>
    </row>
    <row r="171" spans="2:9" customFormat="1" ht="15" hidden="1" customHeight="1" x14ac:dyDescent="0.2">
      <c r="B171" s="65"/>
      <c r="C171" s="33" t="str">
        <f>IF(F171+G171&gt;0,Input_Transaksi!C196,"")</f>
        <v/>
      </c>
      <c r="D171" s="34" t="str">
        <f>IF(F171+G171&gt;0,Input_Transaksi!D196,"")</f>
        <v/>
      </c>
      <c r="E171" s="35" t="str">
        <f>IF(F171+G171&gt;0,Input_Transaksi!F196&amp;Input_Transaksi!G196 &amp;" "&amp;Input_Transaksi!H196,"")</f>
        <v/>
      </c>
      <c r="F171" s="36">
        <f>IF(Input_Transaksi!BR196=$D$8,Input_Transaksi!BT196,0)</f>
        <v>0</v>
      </c>
      <c r="G171" s="36">
        <f>IF(Input_Transaksi!BU196=$D$8,Input_Transaksi!BW196,0)</f>
        <v>0</v>
      </c>
      <c r="H171" s="36">
        <f t="shared" si="3"/>
        <v>0</v>
      </c>
      <c r="I171" s="61"/>
    </row>
    <row r="172" spans="2:9" customFormat="1" ht="15" hidden="1" customHeight="1" x14ac:dyDescent="0.2">
      <c r="B172" s="65"/>
      <c r="C172" s="33" t="str">
        <f>IF(F172+G172&gt;0,Input_Transaksi!C197,"")</f>
        <v/>
      </c>
      <c r="D172" s="34" t="str">
        <f>IF(F172+G172&gt;0,Input_Transaksi!D197,"")</f>
        <v/>
      </c>
      <c r="E172" s="35" t="str">
        <f>IF(F172+G172&gt;0,Input_Transaksi!F197&amp;Input_Transaksi!G197 &amp;" "&amp;Input_Transaksi!H197,"")</f>
        <v/>
      </c>
      <c r="F172" s="36">
        <f>IF(Input_Transaksi!BR197=$D$8,Input_Transaksi!BT197,0)</f>
        <v>0</v>
      </c>
      <c r="G172" s="36">
        <f>IF(Input_Transaksi!BU197=$D$8,Input_Transaksi!BW197,0)</f>
        <v>0</v>
      </c>
      <c r="H172" s="36">
        <f t="shared" si="3"/>
        <v>0</v>
      </c>
      <c r="I172" s="61"/>
    </row>
    <row r="173" spans="2:9" customFormat="1" ht="15" hidden="1" customHeight="1" x14ac:dyDescent="0.2">
      <c r="B173" s="65"/>
      <c r="C173" s="33" t="str">
        <f>IF(F173+G173&gt;0,Input_Transaksi!C198,"")</f>
        <v/>
      </c>
      <c r="D173" s="34" t="str">
        <f>IF(F173+G173&gt;0,Input_Transaksi!D198,"")</f>
        <v/>
      </c>
      <c r="E173" s="35" t="str">
        <f>IF(F173+G173&gt;0,Input_Transaksi!F198&amp;Input_Transaksi!G198 &amp;" "&amp;Input_Transaksi!H198,"")</f>
        <v/>
      </c>
      <c r="F173" s="36">
        <f>IF(Input_Transaksi!BR198=$D$8,Input_Transaksi!BT198,0)</f>
        <v>0</v>
      </c>
      <c r="G173" s="36">
        <f>IF(Input_Transaksi!BU198=$D$8,Input_Transaksi!BW198,0)</f>
        <v>0</v>
      </c>
      <c r="H173" s="36">
        <f t="shared" si="3"/>
        <v>0</v>
      </c>
      <c r="I173" s="61"/>
    </row>
    <row r="174" spans="2:9" customFormat="1" ht="15" hidden="1" customHeight="1" x14ac:dyDescent="0.2">
      <c r="B174" s="65"/>
      <c r="C174" s="33" t="str">
        <f>IF(F174+G174&gt;0,Input_Transaksi!C199,"")</f>
        <v/>
      </c>
      <c r="D174" s="34" t="str">
        <f>IF(F174+G174&gt;0,Input_Transaksi!D199,"")</f>
        <v/>
      </c>
      <c r="E174" s="35" t="str">
        <f>IF(F174+G174&gt;0,Input_Transaksi!F199&amp;Input_Transaksi!G199 &amp;" "&amp;Input_Transaksi!H199,"")</f>
        <v/>
      </c>
      <c r="F174" s="36">
        <f>IF(Input_Transaksi!BR199=$D$8,Input_Transaksi!BT199,0)</f>
        <v>0</v>
      </c>
      <c r="G174" s="36">
        <f>IF(Input_Transaksi!BU199=$D$8,Input_Transaksi!BW199,0)</f>
        <v>0</v>
      </c>
      <c r="H174" s="36">
        <f t="shared" si="3"/>
        <v>0</v>
      </c>
      <c r="I174" s="61"/>
    </row>
    <row r="175" spans="2:9" customFormat="1" ht="15" hidden="1" customHeight="1" x14ac:dyDescent="0.2">
      <c r="B175" s="65"/>
      <c r="C175" s="33" t="str">
        <f>IF(F175+G175&gt;0,Input_Transaksi!C200,"")</f>
        <v/>
      </c>
      <c r="D175" s="34" t="str">
        <f>IF(F175+G175&gt;0,Input_Transaksi!D200,"")</f>
        <v/>
      </c>
      <c r="E175" s="35" t="str">
        <f>IF(F175+G175&gt;0,Input_Transaksi!F200&amp;Input_Transaksi!G200 &amp;" "&amp;Input_Transaksi!H200,"")</f>
        <v/>
      </c>
      <c r="F175" s="36">
        <f>IF(Input_Transaksi!BR200=$D$8,Input_Transaksi!BT200,0)</f>
        <v>0</v>
      </c>
      <c r="G175" s="36">
        <f>IF(Input_Transaksi!BU200=$D$8,Input_Transaksi!BW200,0)</f>
        <v>0</v>
      </c>
      <c r="H175" s="36">
        <f t="shared" si="3"/>
        <v>0</v>
      </c>
      <c r="I175" s="61"/>
    </row>
    <row r="176" spans="2:9" customFormat="1" ht="15" hidden="1" customHeight="1" x14ac:dyDescent="0.2">
      <c r="B176" s="65"/>
      <c r="C176" s="33" t="str">
        <f>IF(F176+G176&gt;0,Input_Transaksi!C201,"")</f>
        <v/>
      </c>
      <c r="D176" s="34" t="str">
        <f>IF(F176+G176&gt;0,Input_Transaksi!D201,"")</f>
        <v/>
      </c>
      <c r="E176" s="35" t="str">
        <f>IF(F176+G176&gt;0,Input_Transaksi!F201&amp;Input_Transaksi!G201 &amp;" "&amp;Input_Transaksi!H201,"")</f>
        <v/>
      </c>
      <c r="F176" s="36">
        <f>IF(Input_Transaksi!BR201=$D$8,Input_Transaksi!BT201,0)</f>
        <v>0</v>
      </c>
      <c r="G176" s="36">
        <f>IF(Input_Transaksi!BU201=$D$8,Input_Transaksi!BW201,0)</f>
        <v>0</v>
      </c>
      <c r="H176" s="36">
        <f t="shared" si="3"/>
        <v>0</v>
      </c>
      <c r="I176" s="61"/>
    </row>
    <row r="177" spans="2:9" customFormat="1" ht="15" hidden="1" customHeight="1" x14ac:dyDescent="0.2">
      <c r="B177" s="65"/>
      <c r="C177" s="33" t="str">
        <f>IF(F177+G177&gt;0,Input_Transaksi!C202,"")</f>
        <v/>
      </c>
      <c r="D177" s="34" t="str">
        <f>IF(F177+G177&gt;0,Input_Transaksi!D202,"")</f>
        <v/>
      </c>
      <c r="E177" s="35" t="str">
        <f>IF(F177+G177&gt;0,Input_Transaksi!F202&amp;Input_Transaksi!G202 &amp;" "&amp;Input_Transaksi!H202,"")</f>
        <v/>
      </c>
      <c r="F177" s="36">
        <f>IF(Input_Transaksi!BR202=$D$8,Input_Transaksi!BT202,0)</f>
        <v>0</v>
      </c>
      <c r="G177" s="36">
        <f>IF(Input_Transaksi!BU202=$D$8,Input_Transaksi!BW202,0)</f>
        <v>0</v>
      </c>
      <c r="H177" s="36">
        <f t="shared" si="3"/>
        <v>0</v>
      </c>
      <c r="I177" s="61"/>
    </row>
    <row r="178" spans="2:9" customFormat="1" ht="15" hidden="1" customHeight="1" x14ac:dyDescent="0.2">
      <c r="B178" s="65"/>
      <c r="C178" s="33" t="str">
        <f>IF(F178+G178&gt;0,Input_Transaksi!C203,"")</f>
        <v/>
      </c>
      <c r="D178" s="34" t="str">
        <f>IF(F178+G178&gt;0,Input_Transaksi!D203,"")</f>
        <v/>
      </c>
      <c r="E178" s="35" t="str">
        <f>IF(F178+G178&gt;0,Input_Transaksi!F203&amp;Input_Transaksi!G203 &amp;" "&amp;Input_Transaksi!H203,"")</f>
        <v/>
      </c>
      <c r="F178" s="36">
        <f>IF(Input_Transaksi!BR203=$D$8,Input_Transaksi!BT203,0)</f>
        <v>0</v>
      </c>
      <c r="G178" s="36">
        <f>IF(Input_Transaksi!BU203=$D$8,Input_Transaksi!BW203,0)</f>
        <v>0</v>
      </c>
      <c r="H178" s="36">
        <f t="shared" si="3"/>
        <v>0</v>
      </c>
      <c r="I178" s="61"/>
    </row>
    <row r="179" spans="2:9" customFormat="1" ht="15" hidden="1" customHeight="1" x14ac:dyDescent="0.2">
      <c r="B179" s="65"/>
      <c r="C179" s="33" t="str">
        <f>IF(F179+G179&gt;0,Input_Transaksi!C204,"")</f>
        <v/>
      </c>
      <c r="D179" s="34" t="str">
        <f>IF(F179+G179&gt;0,Input_Transaksi!D204,"")</f>
        <v/>
      </c>
      <c r="E179" s="35" t="str">
        <f>IF(F179+G179&gt;0,Input_Transaksi!F204&amp;Input_Transaksi!G204 &amp;" "&amp;Input_Transaksi!H204,"")</f>
        <v/>
      </c>
      <c r="F179" s="36">
        <f>IF(Input_Transaksi!BR204=$D$8,Input_Transaksi!BT204,0)</f>
        <v>0</v>
      </c>
      <c r="G179" s="36">
        <f>IF(Input_Transaksi!BU204=$D$8,Input_Transaksi!BW204,0)</f>
        <v>0</v>
      </c>
      <c r="H179" s="36">
        <f t="shared" si="3"/>
        <v>0</v>
      </c>
      <c r="I179" s="61"/>
    </row>
    <row r="180" spans="2:9" customFormat="1" ht="15" hidden="1" customHeight="1" x14ac:dyDescent="0.2">
      <c r="B180" s="65"/>
      <c r="C180" s="33" t="str">
        <f>IF(F180+G180&gt;0,Input_Transaksi!C205,"")</f>
        <v/>
      </c>
      <c r="D180" s="34" t="str">
        <f>IF(F180+G180&gt;0,Input_Transaksi!D205,"")</f>
        <v/>
      </c>
      <c r="E180" s="35" t="str">
        <f>IF(F180+G180&gt;0,Input_Transaksi!F205&amp;Input_Transaksi!G205 &amp;" "&amp;Input_Transaksi!H205,"")</f>
        <v/>
      </c>
      <c r="F180" s="36">
        <f>IF(Input_Transaksi!BR205=$D$8,Input_Transaksi!BT205,0)</f>
        <v>0</v>
      </c>
      <c r="G180" s="36">
        <f>IF(Input_Transaksi!BU205=$D$8,Input_Transaksi!BW205,0)</f>
        <v>0</v>
      </c>
      <c r="H180" s="36">
        <f t="shared" si="3"/>
        <v>0</v>
      </c>
      <c r="I180" s="61"/>
    </row>
    <row r="181" spans="2:9" customFormat="1" ht="15" hidden="1" customHeight="1" x14ac:dyDescent="0.2">
      <c r="B181" s="65"/>
      <c r="C181" s="33" t="str">
        <f>IF(F181+G181&gt;0,Input_Transaksi!C206,"")</f>
        <v/>
      </c>
      <c r="D181" s="34" t="str">
        <f>IF(F181+G181&gt;0,Input_Transaksi!D206,"")</f>
        <v/>
      </c>
      <c r="E181" s="35" t="str">
        <f>IF(F181+G181&gt;0,Input_Transaksi!F206&amp;Input_Transaksi!G206 &amp;" "&amp;Input_Transaksi!H206,"")</f>
        <v/>
      </c>
      <c r="F181" s="36">
        <f>IF(Input_Transaksi!BR206=$D$8,Input_Transaksi!BT206,0)</f>
        <v>0</v>
      </c>
      <c r="G181" s="36">
        <f>IF(Input_Transaksi!BU206=$D$8,Input_Transaksi!BW206,0)</f>
        <v>0</v>
      </c>
      <c r="H181" s="36">
        <f t="shared" si="3"/>
        <v>0</v>
      </c>
      <c r="I181" s="61"/>
    </row>
    <row r="182" spans="2:9" customFormat="1" ht="15" hidden="1" customHeight="1" x14ac:dyDescent="0.2">
      <c r="B182" s="65"/>
      <c r="C182" s="33" t="str">
        <f>IF(F182+G182&gt;0,Input_Transaksi!C207,"")</f>
        <v/>
      </c>
      <c r="D182" s="34" t="str">
        <f>IF(F182+G182&gt;0,Input_Transaksi!D207,"")</f>
        <v/>
      </c>
      <c r="E182" s="35" t="str">
        <f>IF(F182+G182&gt;0,Input_Transaksi!F207&amp;Input_Transaksi!G207 &amp;" "&amp;Input_Transaksi!H207,"")</f>
        <v/>
      </c>
      <c r="F182" s="36">
        <f>IF(Input_Transaksi!BR207=$D$8,Input_Transaksi!BT207,0)</f>
        <v>0</v>
      </c>
      <c r="G182" s="36">
        <f>IF(Input_Transaksi!BU207=$D$8,Input_Transaksi!BW207,0)</f>
        <v>0</v>
      </c>
      <c r="H182" s="36">
        <f t="shared" si="3"/>
        <v>0</v>
      </c>
      <c r="I182" s="61"/>
    </row>
    <row r="183" spans="2:9" customFormat="1" ht="15" hidden="1" customHeight="1" x14ac:dyDescent="0.2">
      <c r="B183" s="65"/>
      <c r="C183" s="33" t="str">
        <f>IF(F183+G183&gt;0,Input_Transaksi!C208,"")</f>
        <v/>
      </c>
      <c r="D183" s="34" t="str">
        <f>IF(F183+G183&gt;0,Input_Transaksi!D208,"")</f>
        <v/>
      </c>
      <c r="E183" s="35" t="str">
        <f>IF(F183+G183&gt;0,Input_Transaksi!F208&amp;Input_Transaksi!G208 &amp;" "&amp;Input_Transaksi!H208,"")</f>
        <v/>
      </c>
      <c r="F183" s="36">
        <f>IF(Input_Transaksi!BR208=$D$8,Input_Transaksi!BT208,0)</f>
        <v>0</v>
      </c>
      <c r="G183" s="36">
        <f>IF(Input_Transaksi!BU208=$D$8,Input_Transaksi!BW208,0)</f>
        <v>0</v>
      </c>
      <c r="H183" s="36">
        <f t="shared" si="3"/>
        <v>0</v>
      </c>
      <c r="I183" s="61"/>
    </row>
    <row r="184" spans="2:9" customFormat="1" ht="15" hidden="1" customHeight="1" x14ac:dyDescent="0.2">
      <c r="B184" s="65"/>
      <c r="C184" s="33" t="str">
        <f>IF(F184+G184&gt;0,Input_Transaksi!C209,"")</f>
        <v/>
      </c>
      <c r="D184" s="34" t="str">
        <f>IF(F184+G184&gt;0,Input_Transaksi!D209,"")</f>
        <v/>
      </c>
      <c r="E184" s="35" t="str">
        <f>IF(F184+G184&gt;0,Input_Transaksi!F209&amp;Input_Transaksi!G209 &amp;" "&amp;Input_Transaksi!H209,"")</f>
        <v/>
      </c>
      <c r="F184" s="36">
        <f>IF(Input_Transaksi!BR209=$D$8,Input_Transaksi!BT209,0)</f>
        <v>0</v>
      </c>
      <c r="G184" s="36">
        <f>IF(Input_Transaksi!BU209=$D$8,Input_Transaksi!BW209,0)</f>
        <v>0</v>
      </c>
      <c r="H184" s="36">
        <f t="shared" si="3"/>
        <v>0</v>
      </c>
      <c r="I184" s="61"/>
    </row>
    <row r="185" spans="2:9" customFormat="1" ht="15" hidden="1" customHeight="1" x14ac:dyDescent="0.2">
      <c r="B185" s="65"/>
      <c r="C185" s="33" t="str">
        <f>IF(F185+G185&gt;0,Input_Transaksi!C210,"")</f>
        <v/>
      </c>
      <c r="D185" s="34" t="str">
        <f>IF(F185+G185&gt;0,Input_Transaksi!D210,"")</f>
        <v/>
      </c>
      <c r="E185" s="35" t="str">
        <f>IF(F185+G185&gt;0,Input_Transaksi!F210&amp;Input_Transaksi!G210 &amp;" "&amp;Input_Transaksi!H210,"")</f>
        <v/>
      </c>
      <c r="F185" s="36">
        <f>IF(Input_Transaksi!BR210=$D$8,Input_Transaksi!BT210,0)</f>
        <v>0</v>
      </c>
      <c r="G185" s="36">
        <f>IF(Input_Transaksi!BU210=$D$8,Input_Transaksi!BW210,0)</f>
        <v>0</v>
      </c>
      <c r="H185" s="36">
        <f t="shared" si="3"/>
        <v>0</v>
      </c>
      <c r="I185" s="61"/>
    </row>
    <row r="186" spans="2:9" customFormat="1" ht="15" hidden="1" customHeight="1" x14ac:dyDescent="0.2">
      <c r="B186" s="65"/>
      <c r="C186" s="33" t="str">
        <f>IF(F186+G186&gt;0,Input_Transaksi!C211,"")</f>
        <v/>
      </c>
      <c r="D186" s="34" t="str">
        <f>IF(F186+G186&gt;0,Input_Transaksi!D211,"")</f>
        <v/>
      </c>
      <c r="E186" s="35" t="str">
        <f>IF(F186+G186&gt;0,Input_Transaksi!F211&amp;Input_Transaksi!G211 &amp;" "&amp;Input_Transaksi!H211,"")</f>
        <v/>
      </c>
      <c r="F186" s="36">
        <f>IF(Input_Transaksi!BR211=$D$8,Input_Transaksi!BT211,0)</f>
        <v>0</v>
      </c>
      <c r="G186" s="36">
        <f>IF(Input_Transaksi!BU211=$D$8,Input_Transaksi!BW211,0)</f>
        <v>0</v>
      </c>
      <c r="H186" s="36">
        <f t="shared" si="3"/>
        <v>0</v>
      </c>
      <c r="I186" s="61"/>
    </row>
    <row r="187" spans="2:9" customFormat="1" ht="15" hidden="1" customHeight="1" x14ac:dyDescent="0.2">
      <c r="B187" s="65"/>
      <c r="C187" s="33" t="str">
        <f>IF(F187+G187&gt;0,Input_Transaksi!C212,"")</f>
        <v/>
      </c>
      <c r="D187" s="34" t="str">
        <f>IF(F187+G187&gt;0,Input_Transaksi!D212,"")</f>
        <v/>
      </c>
      <c r="E187" s="35" t="str">
        <f>IF(F187+G187&gt;0,Input_Transaksi!F212&amp;Input_Transaksi!G212 &amp;" "&amp;Input_Transaksi!H212,"")</f>
        <v/>
      </c>
      <c r="F187" s="36">
        <f>IF(Input_Transaksi!BR212=$D$8,Input_Transaksi!BT212,0)</f>
        <v>0</v>
      </c>
      <c r="G187" s="36">
        <f>IF(Input_Transaksi!BU212=$D$8,Input_Transaksi!BW212,0)</f>
        <v>0</v>
      </c>
      <c r="H187" s="36">
        <f t="shared" si="3"/>
        <v>0</v>
      </c>
      <c r="I187" s="61"/>
    </row>
    <row r="188" spans="2:9" customFormat="1" ht="15" hidden="1" customHeight="1" x14ac:dyDescent="0.2">
      <c r="B188" s="65"/>
      <c r="C188" s="33" t="str">
        <f>IF(F188+G188&gt;0,Input_Transaksi!C213,"")</f>
        <v/>
      </c>
      <c r="D188" s="34" t="str">
        <f>IF(F188+G188&gt;0,Input_Transaksi!D213,"")</f>
        <v/>
      </c>
      <c r="E188" s="35" t="str">
        <f>IF(F188+G188&gt;0,Input_Transaksi!F213&amp;Input_Transaksi!G213 &amp;" "&amp;Input_Transaksi!H213,"")</f>
        <v/>
      </c>
      <c r="F188" s="36">
        <f>IF(Input_Transaksi!BR213=$D$8,Input_Transaksi!BT213,0)</f>
        <v>0</v>
      </c>
      <c r="G188" s="36">
        <f>IF(Input_Transaksi!BU213=$D$8,Input_Transaksi!BW213,0)</f>
        <v>0</v>
      </c>
      <c r="H188" s="36">
        <f t="shared" si="3"/>
        <v>0</v>
      </c>
      <c r="I188" s="61"/>
    </row>
    <row r="189" spans="2:9" customFormat="1" ht="15" hidden="1" customHeight="1" x14ac:dyDescent="0.2">
      <c r="B189" s="65"/>
      <c r="C189" s="33" t="str">
        <f>IF(F189+G189&gt;0,Input_Transaksi!C214,"")</f>
        <v/>
      </c>
      <c r="D189" s="34" t="str">
        <f>IF(F189+G189&gt;0,Input_Transaksi!D214,"")</f>
        <v/>
      </c>
      <c r="E189" s="35" t="str">
        <f>IF(F189+G189&gt;0,Input_Transaksi!F214&amp;Input_Transaksi!G214 &amp;" "&amp;Input_Transaksi!H214,"")</f>
        <v/>
      </c>
      <c r="F189" s="36">
        <f>IF(Input_Transaksi!BR214=$D$8,Input_Transaksi!BT214,0)</f>
        <v>0</v>
      </c>
      <c r="G189" s="36">
        <f>IF(Input_Transaksi!BU214=$D$8,Input_Transaksi!BW214,0)</f>
        <v>0</v>
      </c>
      <c r="H189" s="36">
        <f t="shared" si="3"/>
        <v>0</v>
      </c>
      <c r="I189" s="61"/>
    </row>
    <row r="190" spans="2:9" customFormat="1" ht="15" hidden="1" customHeight="1" x14ac:dyDescent="0.2">
      <c r="B190" s="65"/>
      <c r="C190" s="33" t="str">
        <f>IF(F190+G190&gt;0,Input_Transaksi!C215,"")</f>
        <v/>
      </c>
      <c r="D190" s="34" t="str">
        <f>IF(F190+G190&gt;0,Input_Transaksi!D215,"")</f>
        <v/>
      </c>
      <c r="E190" s="35" t="str">
        <f>IF(F190+G190&gt;0,Input_Transaksi!F215&amp;Input_Transaksi!G215 &amp;" "&amp;Input_Transaksi!H215,"")</f>
        <v/>
      </c>
      <c r="F190" s="36">
        <f>IF(Input_Transaksi!BR215=$D$8,Input_Transaksi!BT215,0)</f>
        <v>0</v>
      </c>
      <c r="G190" s="36">
        <f>IF(Input_Transaksi!BU215=$D$8,Input_Transaksi!BW215,0)</f>
        <v>0</v>
      </c>
      <c r="H190" s="36">
        <f t="shared" si="3"/>
        <v>0</v>
      </c>
      <c r="I190" s="61"/>
    </row>
    <row r="191" spans="2:9" customFormat="1" ht="15" hidden="1" customHeight="1" x14ac:dyDescent="0.2">
      <c r="B191" s="65"/>
      <c r="C191" s="33" t="str">
        <f>IF(F191+G191&gt;0,Input_Transaksi!C216,"")</f>
        <v/>
      </c>
      <c r="D191" s="34" t="str">
        <f>IF(F191+G191&gt;0,Input_Transaksi!D216,"")</f>
        <v/>
      </c>
      <c r="E191" s="35" t="str">
        <f>IF(F191+G191&gt;0,Input_Transaksi!F216&amp;Input_Transaksi!G216 &amp;" "&amp;Input_Transaksi!H216,"")</f>
        <v/>
      </c>
      <c r="F191" s="36">
        <f>IF(Input_Transaksi!BR216=$D$8,Input_Transaksi!BT216,0)</f>
        <v>0</v>
      </c>
      <c r="G191" s="36">
        <f>IF(Input_Transaksi!BU216=$D$8,Input_Transaksi!BW216,0)</f>
        <v>0</v>
      </c>
      <c r="H191" s="36">
        <f t="shared" si="3"/>
        <v>0</v>
      </c>
      <c r="I191" s="61"/>
    </row>
    <row r="192" spans="2:9" customFormat="1" ht="15" hidden="1" customHeight="1" x14ac:dyDescent="0.2">
      <c r="B192" s="65"/>
      <c r="C192" s="33" t="str">
        <f>IF(F192+G192&gt;0,Input_Transaksi!C217,"")</f>
        <v/>
      </c>
      <c r="D192" s="34" t="str">
        <f>IF(F192+G192&gt;0,Input_Transaksi!D217,"")</f>
        <v/>
      </c>
      <c r="E192" s="35" t="str">
        <f>IF(F192+G192&gt;0,Input_Transaksi!F217&amp;Input_Transaksi!G217 &amp;" "&amp;Input_Transaksi!H217,"")</f>
        <v/>
      </c>
      <c r="F192" s="36">
        <f>IF(Input_Transaksi!BR217=$D$8,Input_Transaksi!BT217,0)</f>
        <v>0</v>
      </c>
      <c r="G192" s="36">
        <f>IF(Input_Transaksi!BU217=$D$8,Input_Transaksi!BW217,0)</f>
        <v>0</v>
      </c>
      <c r="H192" s="36">
        <f t="shared" si="3"/>
        <v>0</v>
      </c>
      <c r="I192" s="61"/>
    </row>
    <row r="193" spans="2:9" customFormat="1" ht="15" hidden="1" customHeight="1" x14ac:dyDescent="0.2">
      <c r="B193" s="65"/>
      <c r="C193" s="33" t="str">
        <f>IF(F193+G193&gt;0,Input_Transaksi!C218,"")</f>
        <v/>
      </c>
      <c r="D193" s="34" t="str">
        <f>IF(F193+G193&gt;0,Input_Transaksi!D218,"")</f>
        <v/>
      </c>
      <c r="E193" s="35" t="str">
        <f>IF(F193+G193&gt;0,Input_Transaksi!F218&amp;Input_Transaksi!G218 &amp;" "&amp;Input_Transaksi!H218,"")</f>
        <v/>
      </c>
      <c r="F193" s="36">
        <f>IF(Input_Transaksi!BR218=$D$8,Input_Transaksi!BT218,0)</f>
        <v>0</v>
      </c>
      <c r="G193" s="36">
        <f>IF(Input_Transaksi!BU218=$D$8,Input_Transaksi!BW218,0)</f>
        <v>0</v>
      </c>
      <c r="H193" s="36">
        <f t="shared" ref="H193:H245" si="4">H192+F193-G193</f>
        <v>0</v>
      </c>
      <c r="I193" s="61"/>
    </row>
    <row r="194" spans="2:9" customFormat="1" ht="15" hidden="1" customHeight="1" x14ac:dyDescent="0.2">
      <c r="B194" s="65"/>
      <c r="C194" s="33" t="str">
        <f>IF(F194+G194&gt;0,Input_Transaksi!C219,"")</f>
        <v/>
      </c>
      <c r="D194" s="34" t="str">
        <f>IF(F194+G194&gt;0,Input_Transaksi!D219,"")</f>
        <v/>
      </c>
      <c r="E194" s="35" t="str">
        <f>IF(F194+G194&gt;0,Input_Transaksi!F219&amp;Input_Transaksi!G219 &amp;" "&amp;Input_Transaksi!H219,"")</f>
        <v/>
      </c>
      <c r="F194" s="36">
        <f>IF(Input_Transaksi!BR219=$D$8,Input_Transaksi!BT219,0)</f>
        <v>0</v>
      </c>
      <c r="G194" s="36">
        <f>IF(Input_Transaksi!BU219=$D$8,Input_Transaksi!BW219,0)</f>
        <v>0</v>
      </c>
      <c r="H194" s="36">
        <f t="shared" si="4"/>
        <v>0</v>
      </c>
      <c r="I194" s="61"/>
    </row>
    <row r="195" spans="2:9" customFormat="1" ht="15" hidden="1" customHeight="1" x14ac:dyDescent="0.2">
      <c r="B195" s="65"/>
      <c r="C195" s="33" t="str">
        <f>IF(F195+G195&gt;0,Input_Transaksi!C220,"")</f>
        <v/>
      </c>
      <c r="D195" s="34" t="str">
        <f>IF(F195+G195&gt;0,Input_Transaksi!D220,"")</f>
        <v/>
      </c>
      <c r="E195" s="35" t="str">
        <f>IF(F195+G195&gt;0,Input_Transaksi!F220&amp;Input_Transaksi!G220 &amp;" "&amp;Input_Transaksi!H220,"")</f>
        <v/>
      </c>
      <c r="F195" s="36">
        <f>IF(Input_Transaksi!BR220=$D$8,Input_Transaksi!BT220,0)</f>
        <v>0</v>
      </c>
      <c r="G195" s="36">
        <f>IF(Input_Transaksi!BU220=$D$8,Input_Transaksi!BW220,0)</f>
        <v>0</v>
      </c>
      <c r="H195" s="36">
        <f t="shared" si="4"/>
        <v>0</v>
      </c>
      <c r="I195" s="61"/>
    </row>
    <row r="196" spans="2:9" customFormat="1" ht="15" hidden="1" customHeight="1" x14ac:dyDescent="0.2">
      <c r="B196" s="65"/>
      <c r="C196" s="33" t="str">
        <f>IF(F196+G196&gt;0,Input_Transaksi!C222,"")</f>
        <v/>
      </c>
      <c r="D196" s="34" t="str">
        <f>IF(F196+G196&gt;0,Input_Transaksi!D222,"")</f>
        <v/>
      </c>
      <c r="E196" s="35" t="str">
        <f>IF(F196+G196&gt;0,Input_Transaksi!F222&amp;Input_Transaksi!G222 &amp;" "&amp;Input_Transaksi!H222,"")</f>
        <v/>
      </c>
      <c r="F196" s="36">
        <f>IF(Input_Transaksi!BR222=$D$8,Input_Transaksi!BT222,0)</f>
        <v>0</v>
      </c>
      <c r="G196" s="36">
        <f>IF(Input_Transaksi!BU222=$D$8,Input_Transaksi!BW222,0)</f>
        <v>0</v>
      </c>
      <c r="H196" s="36">
        <f t="shared" si="4"/>
        <v>0</v>
      </c>
      <c r="I196" s="61"/>
    </row>
    <row r="197" spans="2:9" customFormat="1" ht="15" hidden="1" customHeight="1" x14ac:dyDescent="0.2">
      <c r="B197" s="65"/>
      <c r="C197" s="33" t="str">
        <f>IF(F197+G197&gt;0,Input_Transaksi!C223,"")</f>
        <v/>
      </c>
      <c r="D197" s="34" t="str">
        <f>IF(F197+G197&gt;0,Input_Transaksi!D223,"")</f>
        <v/>
      </c>
      <c r="E197" s="35" t="str">
        <f>IF(F197+G197&gt;0,Input_Transaksi!F223&amp;Input_Transaksi!G223 &amp;" "&amp;Input_Transaksi!H223,"")</f>
        <v/>
      </c>
      <c r="F197" s="36">
        <f>IF(Input_Transaksi!BR223=$D$8,Input_Transaksi!BT223,0)</f>
        <v>0</v>
      </c>
      <c r="G197" s="36">
        <f>IF(Input_Transaksi!BU223=$D$8,Input_Transaksi!BW223,0)</f>
        <v>0</v>
      </c>
      <c r="H197" s="36">
        <f t="shared" si="4"/>
        <v>0</v>
      </c>
      <c r="I197" s="61"/>
    </row>
    <row r="198" spans="2:9" customFormat="1" ht="15" hidden="1" customHeight="1" x14ac:dyDescent="0.2">
      <c r="B198" s="65"/>
      <c r="C198" s="33" t="str">
        <f>IF(F198+G198&gt;0,Input_Transaksi!C224,"")</f>
        <v/>
      </c>
      <c r="D198" s="34" t="str">
        <f>IF(F198+G198&gt;0,Input_Transaksi!D224,"")</f>
        <v/>
      </c>
      <c r="E198" s="35" t="str">
        <f>IF(F198+G198&gt;0,Input_Transaksi!F224&amp;Input_Transaksi!G224 &amp;" "&amp;Input_Transaksi!H224,"")</f>
        <v/>
      </c>
      <c r="F198" s="36">
        <f>IF(Input_Transaksi!BR224=$D$8,Input_Transaksi!BT224,0)</f>
        <v>0</v>
      </c>
      <c r="G198" s="36">
        <f>IF(Input_Transaksi!BU224=$D$8,Input_Transaksi!BW224,0)</f>
        <v>0</v>
      </c>
      <c r="H198" s="36">
        <f t="shared" si="4"/>
        <v>0</v>
      </c>
      <c r="I198" s="61"/>
    </row>
    <row r="199" spans="2:9" customFormat="1" ht="15" hidden="1" customHeight="1" x14ac:dyDescent="0.2">
      <c r="B199" s="65"/>
      <c r="C199" s="33" t="str">
        <f>IF(F199+G199&gt;0,Input_Transaksi!C225,"")</f>
        <v/>
      </c>
      <c r="D199" s="34" t="str">
        <f>IF(F199+G199&gt;0,Input_Transaksi!D225,"")</f>
        <v/>
      </c>
      <c r="E199" s="35" t="str">
        <f>IF(F199+G199&gt;0,Input_Transaksi!F225&amp;Input_Transaksi!G225 &amp;" "&amp;Input_Transaksi!H225,"")</f>
        <v/>
      </c>
      <c r="F199" s="36">
        <f>IF(Input_Transaksi!BR225=$D$8,Input_Transaksi!BT225,0)</f>
        <v>0</v>
      </c>
      <c r="G199" s="36">
        <f>IF(Input_Transaksi!BU225=$D$8,Input_Transaksi!BW225,0)</f>
        <v>0</v>
      </c>
      <c r="H199" s="36">
        <f t="shared" si="4"/>
        <v>0</v>
      </c>
      <c r="I199" s="61"/>
    </row>
    <row r="200" spans="2:9" customFormat="1" ht="15" hidden="1" customHeight="1" x14ac:dyDescent="0.2">
      <c r="B200" s="65"/>
      <c r="C200" s="33" t="str">
        <f>IF(F200+G200&gt;0,Input_Transaksi!C227,"")</f>
        <v/>
      </c>
      <c r="D200" s="34" t="str">
        <f>IF(F200+G200&gt;0,Input_Transaksi!D227,"")</f>
        <v/>
      </c>
      <c r="E200" s="35" t="str">
        <f>IF(F200+G200&gt;0,Input_Transaksi!F227&amp;Input_Transaksi!G227 &amp;" "&amp;Input_Transaksi!H227,"")</f>
        <v/>
      </c>
      <c r="F200" s="36">
        <f>IF(Input_Transaksi!BR227=$D$8,Input_Transaksi!BT227,0)</f>
        <v>0</v>
      </c>
      <c r="G200" s="36">
        <f>IF(Input_Transaksi!BU227=$D$8,Input_Transaksi!BW227,0)</f>
        <v>0</v>
      </c>
      <c r="H200" s="36">
        <f t="shared" si="4"/>
        <v>0</v>
      </c>
      <c r="I200" s="61"/>
    </row>
    <row r="201" spans="2:9" customFormat="1" ht="15" hidden="1" customHeight="1" x14ac:dyDescent="0.2">
      <c r="B201" s="65"/>
      <c r="C201" s="33" t="str">
        <f>IF(F201+G201&gt;0,Input_Transaksi!C229,"")</f>
        <v/>
      </c>
      <c r="D201" s="34" t="str">
        <f>IF(F201+G201&gt;0,Input_Transaksi!D229,"")</f>
        <v/>
      </c>
      <c r="E201" s="35" t="str">
        <f>IF(F201+G201&gt;0,Input_Transaksi!F229&amp;Input_Transaksi!G229 &amp;" "&amp;Input_Transaksi!H229,"")</f>
        <v/>
      </c>
      <c r="F201" s="36">
        <f>IF(Input_Transaksi!BR229=$D$8,Input_Transaksi!BT229,0)</f>
        <v>0</v>
      </c>
      <c r="G201" s="36">
        <f>IF(Input_Transaksi!BU229=$D$8,Input_Transaksi!BW229,0)</f>
        <v>0</v>
      </c>
      <c r="H201" s="36">
        <f t="shared" si="4"/>
        <v>0</v>
      </c>
      <c r="I201" s="61"/>
    </row>
    <row r="202" spans="2:9" customFormat="1" ht="15" hidden="1" customHeight="1" x14ac:dyDescent="0.2">
      <c r="B202" s="65"/>
      <c r="C202" s="33" t="str">
        <f>IF(F202+G202&gt;0,Input_Transaksi!C230,"")</f>
        <v/>
      </c>
      <c r="D202" s="34" t="str">
        <f>IF(F202+G202&gt;0,Input_Transaksi!D230,"")</f>
        <v/>
      </c>
      <c r="E202" s="35" t="str">
        <f>IF(F202+G202&gt;0,Input_Transaksi!F230&amp;Input_Transaksi!G230 &amp;" "&amp;Input_Transaksi!H230,"")</f>
        <v/>
      </c>
      <c r="F202" s="36">
        <f>IF(Input_Transaksi!BR230=$D$8,Input_Transaksi!BT230,0)</f>
        <v>0</v>
      </c>
      <c r="G202" s="36">
        <f>IF(Input_Transaksi!BU230=$D$8,Input_Transaksi!BW230,0)</f>
        <v>0</v>
      </c>
      <c r="H202" s="36">
        <f t="shared" si="4"/>
        <v>0</v>
      </c>
      <c r="I202" s="61"/>
    </row>
    <row r="203" spans="2:9" customFormat="1" ht="15" hidden="1" customHeight="1" x14ac:dyDescent="0.2">
      <c r="B203" s="65"/>
      <c r="C203" s="33" t="str">
        <f>IF(F203+G203&gt;0,Input_Transaksi!C231,"")</f>
        <v/>
      </c>
      <c r="D203" s="34" t="str">
        <f>IF(F203+G203&gt;0,Input_Transaksi!D231,"")</f>
        <v/>
      </c>
      <c r="E203" s="35" t="str">
        <f>IF(F203+G203&gt;0,Input_Transaksi!F231&amp;Input_Transaksi!G231 &amp;" "&amp;Input_Transaksi!H231,"")</f>
        <v/>
      </c>
      <c r="F203" s="36">
        <f>IF(Input_Transaksi!BR231=$D$8,Input_Transaksi!BT231,0)</f>
        <v>0</v>
      </c>
      <c r="G203" s="36">
        <f>IF(Input_Transaksi!BU231=$D$8,Input_Transaksi!BW231,0)</f>
        <v>0</v>
      </c>
      <c r="H203" s="36">
        <f t="shared" si="4"/>
        <v>0</v>
      </c>
      <c r="I203" s="61"/>
    </row>
    <row r="204" spans="2:9" customFormat="1" ht="15" hidden="1" customHeight="1" x14ac:dyDescent="0.2">
      <c r="B204" s="65"/>
      <c r="C204" s="33" t="str">
        <f>IF(F204+G204&gt;0,Input_Transaksi!C232,"")</f>
        <v/>
      </c>
      <c r="D204" s="34" t="str">
        <f>IF(F204+G204&gt;0,Input_Transaksi!D232,"")</f>
        <v/>
      </c>
      <c r="E204" s="35" t="str">
        <f>IF(F204+G204&gt;0,Input_Transaksi!F232&amp;Input_Transaksi!G232 &amp;" "&amp;Input_Transaksi!H232,"")</f>
        <v/>
      </c>
      <c r="F204" s="36">
        <f>IF(Input_Transaksi!BR232=$D$8,Input_Transaksi!BT232,0)</f>
        <v>0</v>
      </c>
      <c r="G204" s="36">
        <f>IF(Input_Transaksi!BU232=$D$8,Input_Transaksi!BW232,0)</f>
        <v>0</v>
      </c>
      <c r="H204" s="36">
        <f t="shared" si="4"/>
        <v>0</v>
      </c>
      <c r="I204" s="61"/>
    </row>
    <row r="205" spans="2:9" customFormat="1" ht="15" hidden="1" customHeight="1" x14ac:dyDescent="0.2">
      <c r="B205" s="65"/>
      <c r="C205" s="33" t="str">
        <f>IF(F205+G205&gt;0,Input_Transaksi!C233,"")</f>
        <v/>
      </c>
      <c r="D205" s="34" t="str">
        <f>IF(F205+G205&gt;0,Input_Transaksi!D233,"")</f>
        <v/>
      </c>
      <c r="E205" s="35" t="str">
        <f>IF(F205+G205&gt;0,Input_Transaksi!F233&amp;Input_Transaksi!G233 &amp;" "&amp;Input_Transaksi!H233,"")</f>
        <v/>
      </c>
      <c r="F205" s="36">
        <f>IF(Input_Transaksi!BR233=$D$8,Input_Transaksi!BT233,0)</f>
        <v>0</v>
      </c>
      <c r="G205" s="36">
        <f>IF(Input_Transaksi!BU233=$D$8,Input_Transaksi!BW233,0)</f>
        <v>0</v>
      </c>
      <c r="H205" s="36">
        <f t="shared" si="4"/>
        <v>0</v>
      </c>
      <c r="I205" s="61"/>
    </row>
    <row r="206" spans="2:9" customFormat="1" ht="15" hidden="1" customHeight="1" x14ac:dyDescent="0.2">
      <c r="B206" s="65"/>
      <c r="C206" s="33" t="str">
        <f>IF(F206+G206&gt;0,Input_Transaksi!C234,"")</f>
        <v/>
      </c>
      <c r="D206" s="34" t="str">
        <f>IF(F206+G206&gt;0,Input_Transaksi!D234,"")</f>
        <v/>
      </c>
      <c r="E206" s="35" t="str">
        <f>IF(F206+G206&gt;0,Input_Transaksi!F234&amp;Input_Transaksi!G234 &amp;" "&amp;Input_Transaksi!H234,"")</f>
        <v/>
      </c>
      <c r="F206" s="36">
        <f>IF(Input_Transaksi!BR234=$D$8,Input_Transaksi!BT234,0)</f>
        <v>0</v>
      </c>
      <c r="G206" s="36">
        <f>IF(Input_Transaksi!BU234=$D$8,Input_Transaksi!BW234,0)</f>
        <v>0</v>
      </c>
      <c r="H206" s="36">
        <f t="shared" si="4"/>
        <v>0</v>
      </c>
      <c r="I206" s="61"/>
    </row>
    <row r="207" spans="2:9" customFormat="1" ht="15" hidden="1" customHeight="1" x14ac:dyDescent="0.2">
      <c r="B207" s="65"/>
      <c r="C207" s="33" t="str">
        <f>IF(F207+G207&gt;0,Input_Transaksi!C235,"")</f>
        <v/>
      </c>
      <c r="D207" s="34" t="str">
        <f>IF(F207+G207&gt;0,Input_Transaksi!D235,"")</f>
        <v/>
      </c>
      <c r="E207" s="35" t="str">
        <f>IF(F207+G207&gt;0,Input_Transaksi!F235&amp;Input_Transaksi!G235 &amp;" "&amp;Input_Transaksi!H235,"")</f>
        <v/>
      </c>
      <c r="F207" s="36">
        <f>IF(Input_Transaksi!BR235=$D$8,Input_Transaksi!BT235,0)</f>
        <v>0</v>
      </c>
      <c r="G207" s="36">
        <f>IF(Input_Transaksi!BU235=$D$8,Input_Transaksi!BW235,0)</f>
        <v>0</v>
      </c>
      <c r="H207" s="36">
        <f t="shared" si="4"/>
        <v>0</v>
      </c>
      <c r="I207" s="61"/>
    </row>
    <row r="208" spans="2:9" customFormat="1" ht="15" hidden="1" customHeight="1" x14ac:dyDescent="0.2">
      <c r="B208" s="65"/>
      <c r="C208" s="33" t="str">
        <f>IF(F208+G208&gt;0,Input_Transaksi!C236,"")</f>
        <v/>
      </c>
      <c r="D208" s="34" t="str">
        <f>IF(F208+G208&gt;0,Input_Transaksi!D236,"")</f>
        <v/>
      </c>
      <c r="E208" s="35" t="str">
        <f>IF(F208+G208&gt;0,Input_Transaksi!F236&amp;Input_Transaksi!G236 &amp;" "&amp;Input_Transaksi!H236,"")</f>
        <v/>
      </c>
      <c r="F208" s="36">
        <f>IF(Input_Transaksi!BR236=$D$8,Input_Transaksi!BT236,0)</f>
        <v>0</v>
      </c>
      <c r="G208" s="36">
        <f>IF(Input_Transaksi!BU236=$D$8,Input_Transaksi!BW236,0)</f>
        <v>0</v>
      </c>
      <c r="H208" s="36">
        <f t="shared" si="4"/>
        <v>0</v>
      </c>
      <c r="I208" s="61"/>
    </row>
    <row r="209" spans="2:9" customFormat="1" ht="15" hidden="1" customHeight="1" x14ac:dyDescent="0.2">
      <c r="B209" s="65"/>
      <c r="C209" s="33" t="str">
        <f>IF(F209+G209&gt;0,Input_Transaksi!C237,"")</f>
        <v/>
      </c>
      <c r="D209" s="34" t="str">
        <f>IF(F209+G209&gt;0,Input_Transaksi!D237,"")</f>
        <v/>
      </c>
      <c r="E209" s="35" t="str">
        <f>IF(F209+G209&gt;0,Input_Transaksi!F237&amp;Input_Transaksi!G237 &amp;" "&amp;Input_Transaksi!H237,"")</f>
        <v/>
      </c>
      <c r="F209" s="36">
        <f>IF(Input_Transaksi!BR237=$D$8,Input_Transaksi!BT237,0)</f>
        <v>0</v>
      </c>
      <c r="G209" s="36">
        <f>IF(Input_Transaksi!BU237=$D$8,Input_Transaksi!BW237,0)</f>
        <v>0</v>
      </c>
      <c r="H209" s="36">
        <f t="shared" si="4"/>
        <v>0</v>
      </c>
      <c r="I209" s="61"/>
    </row>
    <row r="210" spans="2:9" customFormat="1" ht="15" hidden="1" customHeight="1" x14ac:dyDescent="0.2">
      <c r="B210" s="65"/>
      <c r="C210" s="33" t="str">
        <f>IF(F210+G210&gt;0,Input_Transaksi!C238,"")</f>
        <v/>
      </c>
      <c r="D210" s="34" t="str">
        <f>IF(F210+G210&gt;0,Input_Transaksi!D238,"")</f>
        <v/>
      </c>
      <c r="E210" s="35" t="str">
        <f>IF(F210+G210&gt;0,Input_Transaksi!F238&amp;Input_Transaksi!G238 &amp;" "&amp;Input_Transaksi!H238,"")</f>
        <v/>
      </c>
      <c r="F210" s="36">
        <f>IF(Input_Transaksi!BR238=$D$8,Input_Transaksi!BT238,0)</f>
        <v>0</v>
      </c>
      <c r="G210" s="36">
        <f>IF(Input_Transaksi!BU238=$D$8,Input_Transaksi!BW238,0)</f>
        <v>0</v>
      </c>
      <c r="H210" s="36">
        <f t="shared" si="4"/>
        <v>0</v>
      </c>
      <c r="I210" s="61"/>
    </row>
    <row r="211" spans="2:9" customFormat="1" ht="15" hidden="1" customHeight="1" x14ac:dyDescent="0.2">
      <c r="B211" s="65"/>
      <c r="C211" s="33" t="str">
        <f>IF(F211+G211&gt;0,Input_Transaksi!C239,"")</f>
        <v/>
      </c>
      <c r="D211" s="34" t="str">
        <f>IF(F211+G211&gt;0,Input_Transaksi!D239,"")</f>
        <v/>
      </c>
      <c r="E211" s="35" t="str">
        <f>IF(F211+G211&gt;0,Input_Transaksi!F239&amp;Input_Transaksi!G239 &amp;" "&amp;Input_Transaksi!H239,"")</f>
        <v/>
      </c>
      <c r="F211" s="36">
        <f>IF(Input_Transaksi!BR239=$D$8,Input_Transaksi!BT239,0)</f>
        <v>0</v>
      </c>
      <c r="G211" s="36">
        <f>IF(Input_Transaksi!BU239=$D$8,Input_Transaksi!BW239,0)</f>
        <v>0</v>
      </c>
      <c r="H211" s="36">
        <f t="shared" si="4"/>
        <v>0</v>
      </c>
      <c r="I211" s="61"/>
    </row>
    <row r="212" spans="2:9" customFormat="1" ht="15" hidden="1" customHeight="1" x14ac:dyDescent="0.2">
      <c r="B212" s="65"/>
      <c r="C212" s="33" t="str">
        <f>IF(F212+G212&gt;0,Input_Transaksi!C240,"")</f>
        <v/>
      </c>
      <c r="D212" s="34" t="str">
        <f>IF(F212+G212&gt;0,Input_Transaksi!D240,"")</f>
        <v/>
      </c>
      <c r="E212" s="35" t="str">
        <f>IF(F212+G212&gt;0,Input_Transaksi!F240&amp;Input_Transaksi!G240 &amp;" "&amp;Input_Transaksi!H240,"")</f>
        <v/>
      </c>
      <c r="F212" s="36">
        <f>IF(Input_Transaksi!BR240=$D$8,Input_Transaksi!BT240,0)</f>
        <v>0</v>
      </c>
      <c r="G212" s="36">
        <f>IF(Input_Transaksi!BU240=$D$8,Input_Transaksi!BW240,0)</f>
        <v>0</v>
      </c>
      <c r="H212" s="36">
        <f t="shared" si="4"/>
        <v>0</v>
      </c>
      <c r="I212" s="61"/>
    </row>
    <row r="213" spans="2:9" customFormat="1" ht="15" hidden="1" customHeight="1" x14ac:dyDescent="0.2">
      <c r="B213" s="65"/>
      <c r="C213" s="33" t="str">
        <f>IF(F213+G213&gt;0,Input_Transaksi!C242,"")</f>
        <v/>
      </c>
      <c r="D213" s="34" t="str">
        <f>IF(F213+G213&gt;0,Input_Transaksi!D242,"")</f>
        <v/>
      </c>
      <c r="E213" s="35" t="str">
        <f>IF(F213+G213&gt;0,Input_Transaksi!F242&amp;Input_Transaksi!G242 &amp;" "&amp;Input_Transaksi!H242,"")</f>
        <v/>
      </c>
      <c r="F213" s="36">
        <f>IF(Input_Transaksi!BR242=$D$8,Input_Transaksi!BT242,0)</f>
        <v>0</v>
      </c>
      <c r="G213" s="36">
        <f>IF(Input_Transaksi!BU242=$D$8,Input_Transaksi!BW242,0)</f>
        <v>0</v>
      </c>
      <c r="H213" s="36">
        <f t="shared" si="4"/>
        <v>0</v>
      </c>
      <c r="I213" s="61"/>
    </row>
    <row r="214" spans="2:9" customFormat="1" ht="15" hidden="1" customHeight="1" x14ac:dyDescent="0.2">
      <c r="B214" s="65"/>
      <c r="C214" s="33" t="str">
        <f>IF(F214+G214&gt;0,Input_Transaksi!C244,"")</f>
        <v/>
      </c>
      <c r="D214" s="34" t="str">
        <f>IF(F214+G214&gt;0,Input_Transaksi!D244,"")</f>
        <v/>
      </c>
      <c r="E214" s="35" t="str">
        <f>IF(F214+G214&gt;0,Input_Transaksi!F244&amp;Input_Transaksi!G244 &amp;" "&amp;Input_Transaksi!H244,"")</f>
        <v/>
      </c>
      <c r="F214" s="36">
        <f>IF(Input_Transaksi!BR244=$D$8,Input_Transaksi!BT244,0)</f>
        <v>0</v>
      </c>
      <c r="G214" s="36">
        <f>IF(Input_Transaksi!BU244=$D$8,Input_Transaksi!BW244,0)</f>
        <v>0</v>
      </c>
      <c r="H214" s="36">
        <f t="shared" si="4"/>
        <v>0</v>
      </c>
      <c r="I214" s="61"/>
    </row>
    <row r="215" spans="2:9" customFormat="1" ht="15" hidden="1" customHeight="1" x14ac:dyDescent="0.2">
      <c r="B215" s="65"/>
      <c r="C215" s="33" t="str">
        <f>IF(F215+G215&gt;0,Input_Transaksi!C246,"")</f>
        <v/>
      </c>
      <c r="D215" s="34" t="str">
        <f>IF(F215+G215&gt;0,Input_Transaksi!D246,"")</f>
        <v/>
      </c>
      <c r="E215" s="35" t="str">
        <f>IF(F215+G215&gt;0,Input_Transaksi!F246&amp;Input_Transaksi!G246 &amp;" "&amp;Input_Transaksi!H246,"")</f>
        <v/>
      </c>
      <c r="F215" s="36">
        <f>IF(Input_Transaksi!BR246=$D$8,Input_Transaksi!BT246,0)</f>
        <v>0</v>
      </c>
      <c r="G215" s="36">
        <f>IF(Input_Transaksi!BU246=$D$8,Input_Transaksi!BW246,0)</f>
        <v>0</v>
      </c>
      <c r="H215" s="36">
        <f t="shared" si="4"/>
        <v>0</v>
      </c>
      <c r="I215" s="61"/>
    </row>
    <row r="216" spans="2:9" customFormat="1" ht="15" hidden="1" customHeight="1" x14ac:dyDescent="0.2">
      <c r="B216" s="65"/>
      <c r="C216" s="33" t="str">
        <f>IF(F216+G216&gt;0,Input_Transaksi!C247,"")</f>
        <v/>
      </c>
      <c r="D216" s="34" t="str">
        <f>IF(F216+G216&gt;0,Input_Transaksi!D247,"")</f>
        <v/>
      </c>
      <c r="E216" s="35" t="str">
        <f>IF(F216+G216&gt;0,Input_Transaksi!F247&amp;Input_Transaksi!G247 &amp;" "&amp;Input_Transaksi!H247,"")</f>
        <v/>
      </c>
      <c r="F216" s="36">
        <f>IF(Input_Transaksi!BR247=$D$8,Input_Transaksi!BT247,0)</f>
        <v>0</v>
      </c>
      <c r="G216" s="36">
        <f>IF(Input_Transaksi!BU247=$D$8,Input_Transaksi!BW247,0)</f>
        <v>0</v>
      </c>
      <c r="H216" s="36">
        <f t="shared" si="4"/>
        <v>0</v>
      </c>
      <c r="I216" s="61"/>
    </row>
    <row r="217" spans="2:9" customFormat="1" ht="15" hidden="1" customHeight="1" x14ac:dyDescent="0.2">
      <c r="B217" s="65"/>
      <c r="C217" s="33" t="str">
        <f>IF(F217+G217&gt;0,Input_Transaksi!C249,"")</f>
        <v/>
      </c>
      <c r="D217" s="34" t="str">
        <f>IF(F217+G217&gt;0,Input_Transaksi!D249,"")</f>
        <v/>
      </c>
      <c r="E217" s="35" t="str">
        <f>IF(F217+G217&gt;0,Input_Transaksi!F249&amp;Input_Transaksi!G249 &amp;" "&amp;Input_Transaksi!H249,"")</f>
        <v/>
      </c>
      <c r="F217" s="36">
        <f>IF(Input_Transaksi!BR249=$D$8,Input_Transaksi!BT249,0)</f>
        <v>0</v>
      </c>
      <c r="G217" s="36">
        <f>IF(Input_Transaksi!BU249=$D$8,Input_Transaksi!BW249,0)</f>
        <v>0</v>
      </c>
      <c r="H217" s="36">
        <f t="shared" si="4"/>
        <v>0</v>
      </c>
      <c r="I217" s="61"/>
    </row>
    <row r="218" spans="2:9" customFormat="1" ht="15" hidden="1" customHeight="1" x14ac:dyDescent="0.2">
      <c r="B218" s="65"/>
      <c r="C218" s="33" t="str">
        <f>IF(F218+G218&gt;0,Input_Transaksi!C250,"")</f>
        <v/>
      </c>
      <c r="D218" s="34" t="str">
        <f>IF(F218+G218&gt;0,Input_Transaksi!D250,"")</f>
        <v/>
      </c>
      <c r="E218" s="35" t="str">
        <f>IF(F218+G218&gt;0,Input_Transaksi!F250&amp;Input_Transaksi!G250 &amp;" "&amp;Input_Transaksi!H250,"")</f>
        <v/>
      </c>
      <c r="F218" s="36">
        <f>IF(Input_Transaksi!BR250=$D$8,Input_Transaksi!BT250,0)</f>
        <v>0</v>
      </c>
      <c r="G218" s="36">
        <f>IF(Input_Transaksi!BU250=$D$8,Input_Transaksi!BW250,0)</f>
        <v>0</v>
      </c>
      <c r="H218" s="36">
        <f t="shared" si="4"/>
        <v>0</v>
      </c>
      <c r="I218" s="61"/>
    </row>
    <row r="219" spans="2:9" customFormat="1" ht="15" hidden="1" customHeight="1" x14ac:dyDescent="0.2">
      <c r="B219" s="65"/>
      <c r="C219" s="33" t="str">
        <f>IF(F219+G219&gt;0,Input_Transaksi!C251,"")</f>
        <v/>
      </c>
      <c r="D219" s="34" t="str">
        <f>IF(F219+G219&gt;0,Input_Transaksi!D251,"")</f>
        <v/>
      </c>
      <c r="E219" s="35" t="str">
        <f>IF(F219+G219&gt;0,Input_Transaksi!F251&amp;Input_Transaksi!G251 &amp;" "&amp;Input_Transaksi!H251,"")</f>
        <v/>
      </c>
      <c r="F219" s="36">
        <f>IF(Input_Transaksi!BR251=$D$8,Input_Transaksi!BT251,0)</f>
        <v>0</v>
      </c>
      <c r="G219" s="36">
        <f>IF(Input_Transaksi!BU251=$D$8,Input_Transaksi!BW251,0)</f>
        <v>0</v>
      </c>
      <c r="H219" s="36">
        <f t="shared" si="4"/>
        <v>0</v>
      </c>
      <c r="I219" s="61"/>
    </row>
    <row r="220" spans="2:9" customFormat="1" ht="15" hidden="1" customHeight="1" x14ac:dyDescent="0.2">
      <c r="B220" s="65"/>
      <c r="C220" s="33" t="str">
        <f>IF(F220+G220&gt;0,Input_Transaksi!C252,"")</f>
        <v/>
      </c>
      <c r="D220" s="34" t="str">
        <f>IF(F220+G220&gt;0,Input_Transaksi!D252,"")</f>
        <v/>
      </c>
      <c r="E220" s="35" t="str">
        <f>IF(F220+G220&gt;0,Input_Transaksi!F252&amp;Input_Transaksi!G252 &amp;" "&amp;Input_Transaksi!H252,"")</f>
        <v/>
      </c>
      <c r="F220" s="36">
        <f>IF(Input_Transaksi!BR252=$D$8,Input_Transaksi!BT252,0)</f>
        <v>0</v>
      </c>
      <c r="G220" s="36">
        <f>IF(Input_Transaksi!BU252=$D$8,Input_Transaksi!BW252,0)</f>
        <v>0</v>
      </c>
      <c r="H220" s="36">
        <f t="shared" si="4"/>
        <v>0</v>
      </c>
      <c r="I220" s="61"/>
    </row>
    <row r="221" spans="2:9" customFormat="1" ht="15" hidden="1" customHeight="1" x14ac:dyDescent="0.2">
      <c r="B221" s="65"/>
      <c r="C221" s="33" t="str">
        <f>IF(F221+G221&gt;0,Input_Transaksi!C254,"")</f>
        <v/>
      </c>
      <c r="D221" s="34" t="str">
        <f>IF(F221+G221&gt;0,Input_Transaksi!D254,"")</f>
        <v/>
      </c>
      <c r="E221" s="35" t="str">
        <f>IF(F221+G221&gt;0,Input_Transaksi!F254&amp;Input_Transaksi!G254 &amp;" "&amp;Input_Transaksi!H254,"")</f>
        <v/>
      </c>
      <c r="F221" s="36">
        <f>IF(Input_Transaksi!BR254=$D$8,Input_Transaksi!BT254,0)</f>
        <v>0</v>
      </c>
      <c r="G221" s="36">
        <f>IF(Input_Transaksi!BU254=$D$8,Input_Transaksi!BW254,0)</f>
        <v>0</v>
      </c>
      <c r="H221" s="36">
        <f t="shared" si="4"/>
        <v>0</v>
      </c>
      <c r="I221" s="61"/>
    </row>
    <row r="222" spans="2:9" customFormat="1" ht="15" hidden="1" customHeight="1" x14ac:dyDescent="0.2">
      <c r="B222" s="65"/>
      <c r="C222" s="33" t="str">
        <f>IF(F222+G222&gt;0,Input_Transaksi!C256,"")</f>
        <v/>
      </c>
      <c r="D222" s="34" t="str">
        <f>IF(F222+G222&gt;0,Input_Transaksi!D256,"")</f>
        <v/>
      </c>
      <c r="E222" s="35" t="str">
        <f>IF(F222+G222&gt;0,Input_Transaksi!F256&amp;Input_Transaksi!G256 &amp;" "&amp;Input_Transaksi!H256,"")</f>
        <v/>
      </c>
      <c r="F222" s="36">
        <f>IF(Input_Transaksi!BR256=$D$8,Input_Transaksi!BT256,0)</f>
        <v>0</v>
      </c>
      <c r="G222" s="36">
        <f>IF(Input_Transaksi!BU256=$D$8,Input_Transaksi!BW256,0)</f>
        <v>0</v>
      </c>
      <c r="H222" s="36">
        <f t="shared" si="4"/>
        <v>0</v>
      </c>
      <c r="I222" s="61"/>
    </row>
    <row r="223" spans="2:9" customFormat="1" ht="15" hidden="1" customHeight="1" x14ac:dyDescent="0.2">
      <c r="B223" s="65"/>
      <c r="C223" s="33" t="str">
        <f>IF(F223+G223&gt;0,Input_Transaksi!C258,"")</f>
        <v/>
      </c>
      <c r="D223" s="34" t="str">
        <f>IF(F223+G223&gt;0,Input_Transaksi!D258,"")</f>
        <v/>
      </c>
      <c r="E223" s="35" t="str">
        <f>IF(F223+G223&gt;0,Input_Transaksi!F258&amp;Input_Transaksi!G258 &amp;" "&amp;Input_Transaksi!H258,"")</f>
        <v/>
      </c>
      <c r="F223" s="36">
        <f>IF(Input_Transaksi!BR258=$D$8,Input_Transaksi!BT258,0)</f>
        <v>0</v>
      </c>
      <c r="G223" s="36">
        <f>IF(Input_Transaksi!BU258=$D$8,Input_Transaksi!BW258,0)</f>
        <v>0</v>
      </c>
      <c r="H223" s="36">
        <f t="shared" si="4"/>
        <v>0</v>
      </c>
      <c r="I223" s="61"/>
    </row>
    <row r="224" spans="2:9" customFormat="1" ht="15" hidden="1" customHeight="1" x14ac:dyDescent="0.2">
      <c r="B224" s="65"/>
      <c r="C224" s="33" t="str">
        <f>IF(F224+G224&gt;0,Input_Transaksi!C259,"")</f>
        <v/>
      </c>
      <c r="D224" s="34" t="str">
        <f>IF(F224+G224&gt;0,Input_Transaksi!D259,"")</f>
        <v/>
      </c>
      <c r="E224" s="35" t="str">
        <f>IF(F224+G224&gt;0,Input_Transaksi!F259&amp;Input_Transaksi!G259 &amp;" "&amp;Input_Transaksi!H259,"")</f>
        <v/>
      </c>
      <c r="F224" s="36">
        <f>IF(Input_Transaksi!BR259=$D$8,Input_Transaksi!BT259,0)</f>
        <v>0</v>
      </c>
      <c r="G224" s="36">
        <f>IF(Input_Transaksi!BU259=$D$8,Input_Transaksi!BW259,0)</f>
        <v>0</v>
      </c>
      <c r="H224" s="36">
        <f t="shared" si="4"/>
        <v>0</v>
      </c>
      <c r="I224" s="61"/>
    </row>
    <row r="225" spans="2:9" customFormat="1" ht="15" hidden="1" customHeight="1" x14ac:dyDescent="0.2">
      <c r="B225" s="65"/>
      <c r="C225" s="33" t="str">
        <f>IF(F225+G225&gt;0,Input_Transaksi!C260,"")</f>
        <v/>
      </c>
      <c r="D225" s="34" t="str">
        <f>IF(F225+G225&gt;0,Input_Transaksi!D260,"")</f>
        <v/>
      </c>
      <c r="E225" s="35" t="str">
        <f>IF(F225+G225&gt;0,Input_Transaksi!F260&amp;Input_Transaksi!G260 &amp;" "&amp;Input_Transaksi!H260,"")</f>
        <v/>
      </c>
      <c r="F225" s="36">
        <f>IF(Input_Transaksi!BR260=$D$8,Input_Transaksi!BT260,0)</f>
        <v>0</v>
      </c>
      <c r="G225" s="36">
        <f>IF(Input_Transaksi!BU260=$D$8,Input_Transaksi!BW260,0)</f>
        <v>0</v>
      </c>
      <c r="H225" s="36">
        <f t="shared" si="4"/>
        <v>0</v>
      </c>
      <c r="I225" s="61"/>
    </row>
    <row r="226" spans="2:9" customFormat="1" ht="15" hidden="1" customHeight="1" x14ac:dyDescent="0.2">
      <c r="B226" s="65"/>
      <c r="C226" s="33" t="str">
        <f>IF(F226+G226&gt;0,Input_Transaksi!C261,"")</f>
        <v/>
      </c>
      <c r="D226" s="34" t="str">
        <f>IF(F226+G226&gt;0,Input_Transaksi!D261,"")</f>
        <v/>
      </c>
      <c r="E226" s="35" t="str">
        <f>IF(F226+G226&gt;0,Input_Transaksi!F261&amp;Input_Transaksi!G261 &amp;" "&amp;Input_Transaksi!H261,"")</f>
        <v/>
      </c>
      <c r="F226" s="36">
        <f>IF(Input_Transaksi!BR261=$D$8,Input_Transaksi!BT261,0)</f>
        <v>0</v>
      </c>
      <c r="G226" s="36">
        <f>IF(Input_Transaksi!BU261=$D$8,Input_Transaksi!BW261,0)</f>
        <v>0</v>
      </c>
      <c r="H226" s="36">
        <f t="shared" si="4"/>
        <v>0</v>
      </c>
      <c r="I226" s="61"/>
    </row>
    <row r="227" spans="2:9" customFormat="1" ht="15" hidden="1" customHeight="1" x14ac:dyDescent="0.2">
      <c r="B227" s="65"/>
      <c r="C227" s="33" t="str">
        <f>IF(F227+G227&gt;0,Input_Transaksi!C262,"")</f>
        <v/>
      </c>
      <c r="D227" s="34" t="str">
        <f>IF(F227+G227&gt;0,Input_Transaksi!D262,"")</f>
        <v/>
      </c>
      <c r="E227" s="35" t="str">
        <f>IF(F227+G227&gt;0,Input_Transaksi!F262&amp;Input_Transaksi!G262 &amp;" "&amp;Input_Transaksi!H262,"")</f>
        <v/>
      </c>
      <c r="F227" s="36">
        <f>IF(Input_Transaksi!BR262=$D$8,Input_Transaksi!BT262,0)</f>
        <v>0</v>
      </c>
      <c r="G227" s="36">
        <f>IF(Input_Transaksi!BU262=$D$8,Input_Transaksi!BW262,0)</f>
        <v>0</v>
      </c>
      <c r="H227" s="36">
        <f t="shared" si="4"/>
        <v>0</v>
      </c>
      <c r="I227" s="61"/>
    </row>
    <row r="228" spans="2:9" customFormat="1" ht="15" hidden="1" customHeight="1" x14ac:dyDescent="0.2">
      <c r="B228" s="65"/>
      <c r="C228" s="33" t="str">
        <f>IF(F228+G228&gt;0,Input_Transaksi!C263,"")</f>
        <v/>
      </c>
      <c r="D228" s="34" t="str">
        <f>IF(F228+G228&gt;0,Input_Transaksi!D263,"")</f>
        <v/>
      </c>
      <c r="E228" s="35" t="str">
        <f>IF(F228+G228&gt;0,Input_Transaksi!F263&amp;Input_Transaksi!G263 &amp;" "&amp;Input_Transaksi!H263,"")</f>
        <v/>
      </c>
      <c r="F228" s="36">
        <f>IF(Input_Transaksi!BR263=$D$8,Input_Transaksi!BT263,0)</f>
        <v>0</v>
      </c>
      <c r="G228" s="36">
        <f>IF(Input_Transaksi!BU263=$D$8,Input_Transaksi!BW263,0)</f>
        <v>0</v>
      </c>
      <c r="H228" s="36">
        <f t="shared" si="4"/>
        <v>0</v>
      </c>
      <c r="I228" s="61"/>
    </row>
    <row r="229" spans="2:9" customFormat="1" ht="15" hidden="1" customHeight="1" x14ac:dyDescent="0.2">
      <c r="B229" s="65"/>
      <c r="C229" s="33" t="str">
        <f>IF(F229+G229&gt;0,Input_Transaksi!C264,"")</f>
        <v/>
      </c>
      <c r="D229" s="34" t="str">
        <f>IF(F229+G229&gt;0,Input_Transaksi!D264,"")</f>
        <v/>
      </c>
      <c r="E229" s="35" t="str">
        <f>IF(F229+G229&gt;0,Input_Transaksi!F264&amp;Input_Transaksi!G264 &amp;" "&amp;Input_Transaksi!H264,"")</f>
        <v/>
      </c>
      <c r="F229" s="36">
        <f>IF(Input_Transaksi!BR264=$D$8,Input_Transaksi!BT264,0)</f>
        <v>0</v>
      </c>
      <c r="G229" s="36">
        <f>IF(Input_Transaksi!BU264=$D$8,Input_Transaksi!BW264,0)</f>
        <v>0</v>
      </c>
      <c r="H229" s="36">
        <f t="shared" si="4"/>
        <v>0</v>
      </c>
      <c r="I229" s="61"/>
    </row>
    <row r="230" spans="2:9" customFormat="1" ht="15" hidden="1" customHeight="1" x14ac:dyDescent="0.2">
      <c r="B230" s="65"/>
      <c r="C230" s="33" t="str">
        <f>IF(F230+G230&gt;0,Input_Transaksi!C265,"")</f>
        <v/>
      </c>
      <c r="D230" s="34" t="str">
        <f>IF(F230+G230&gt;0,Input_Transaksi!D265,"")</f>
        <v/>
      </c>
      <c r="E230" s="35" t="str">
        <f>IF(F230+G230&gt;0,Input_Transaksi!F265&amp;Input_Transaksi!G265 &amp;" "&amp;Input_Transaksi!H265,"")</f>
        <v/>
      </c>
      <c r="F230" s="36">
        <f>IF(Input_Transaksi!BR265=$D$8,Input_Transaksi!BT265,0)</f>
        <v>0</v>
      </c>
      <c r="G230" s="36">
        <f>IF(Input_Transaksi!BU265=$D$8,Input_Transaksi!BW265,0)</f>
        <v>0</v>
      </c>
      <c r="H230" s="36">
        <f t="shared" si="4"/>
        <v>0</v>
      </c>
      <c r="I230" s="61"/>
    </row>
    <row r="231" spans="2:9" customFormat="1" ht="15" hidden="1" customHeight="1" x14ac:dyDescent="0.2">
      <c r="B231" s="65"/>
      <c r="C231" s="33" t="str">
        <f>IF(F231+G231&gt;0,Input_Transaksi!C266,"")</f>
        <v/>
      </c>
      <c r="D231" s="34" t="str">
        <f>IF(F231+G231&gt;0,Input_Transaksi!D266,"")</f>
        <v/>
      </c>
      <c r="E231" s="35" t="str">
        <f>IF(F231+G231&gt;0,Input_Transaksi!F266&amp;Input_Transaksi!G266 &amp;" "&amp;Input_Transaksi!H266,"")</f>
        <v/>
      </c>
      <c r="F231" s="36">
        <f>IF(Input_Transaksi!BR266=$D$8,Input_Transaksi!BT266,0)</f>
        <v>0</v>
      </c>
      <c r="G231" s="36">
        <f>IF(Input_Transaksi!BU266=$D$8,Input_Transaksi!BW266,0)</f>
        <v>0</v>
      </c>
      <c r="H231" s="36">
        <f t="shared" si="4"/>
        <v>0</v>
      </c>
      <c r="I231" s="61"/>
    </row>
    <row r="232" spans="2:9" customFormat="1" ht="15" hidden="1" customHeight="1" x14ac:dyDescent="0.2">
      <c r="B232" s="65"/>
      <c r="C232" s="33" t="str">
        <f>IF(F232+G232&gt;0,Input_Transaksi!C267,"")</f>
        <v/>
      </c>
      <c r="D232" s="34" t="str">
        <f>IF(F232+G232&gt;0,Input_Transaksi!D267,"")</f>
        <v/>
      </c>
      <c r="E232" s="35" t="str">
        <f>IF(F232+G232&gt;0,Input_Transaksi!F267&amp;Input_Transaksi!G267 &amp;" "&amp;Input_Transaksi!H267,"")</f>
        <v/>
      </c>
      <c r="F232" s="36">
        <f>IF(Input_Transaksi!BR267=$D$8,Input_Transaksi!BT267,0)</f>
        <v>0</v>
      </c>
      <c r="G232" s="36">
        <f>IF(Input_Transaksi!BU267=$D$8,Input_Transaksi!BW267,0)</f>
        <v>0</v>
      </c>
      <c r="H232" s="36">
        <f t="shared" si="4"/>
        <v>0</v>
      </c>
      <c r="I232" s="61"/>
    </row>
    <row r="233" spans="2:9" customFormat="1" ht="15" hidden="1" customHeight="1" x14ac:dyDescent="0.2">
      <c r="B233" s="65"/>
      <c r="C233" s="33" t="str">
        <f>IF(F233+G233&gt;0,Input_Transaksi!C268,"")</f>
        <v/>
      </c>
      <c r="D233" s="34" t="str">
        <f>IF(F233+G233&gt;0,Input_Transaksi!D268,"")</f>
        <v/>
      </c>
      <c r="E233" s="35" t="str">
        <f>IF(F233+G233&gt;0,Input_Transaksi!F268&amp;Input_Transaksi!G268 &amp;" "&amp;Input_Transaksi!H268,"")</f>
        <v/>
      </c>
      <c r="F233" s="36">
        <f>IF(Input_Transaksi!BR268=$D$8,Input_Transaksi!BT268,0)</f>
        <v>0</v>
      </c>
      <c r="G233" s="36">
        <f>IF(Input_Transaksi!BU268=$D$8,Input_Transaksi!BW268,0)</f>
        <v>0</v>
      </c>
      <c r="H233" s="36">
        <f t="shared" si="4"/>
        <v>0</v>
      </c>
      <c r="I233" s="61"/>
    </row>
    <row r="234" spans="2:9" customFormat="1" ht="15" hidden="1" customHeight="1" x14ac:dyDescent="0.2">
      <c r="B234" s="65"/>
      <c r="C234" s="33" t="str">
        <f>IF(F234+G234&gt;0,Input_Transaksi!C270,"")</f>
        <v/>
      </c>
      <c r="D234" s="34" t="str">
        <f>IF(F234+G234&gt;0,Input_Transaksi!D270,"")</f>
        <v/>
      </c>
      <c r="E234" s="35" t="str">
        <f>IF(F234+G234&gt;0,Input_Transaksi!F270&amp;Input_Transaksi!G270 &amp;" "&amp;Input_Transaksi!H270,"")</f>
        <v/>
      </c>
      <c r="F234" s="36">
        <f>IF(Input_Transaksi!BR270=$D$8,Input_Transaksi!BT270,0)</f>
        <v>0</v>
      </c>
      <c r="G234" s="36">
        <f>IF(Input_Transaksi!BU270=$D$8,Input_Transaksi!BW270,0)</f>
        <v>0</v>
      </c>
      <c r="H234" s="36">
        <f t="shared" si="4"/>
        <v>0</v>
      </c>
      <c r="I234" s="61"/>
    </row>
    <row r="235" spans="2:9" customFormat="1" ht="15" hidden="1" customHeight="1" x14ac:dyDescent="0.2">
      <c r="B235" s="65"/>
      <c r="C235" s="33" t="str">
        <f>IF(F235+G235&gt;0,Input_Transaksi!C271,"")</f>
        <v/>
      </c>
      <c r="D235" s="34" t="str">
        <f>IF(F235+G235&gt;0,Input_Transaksi!D271,"")</f>
        <v/>
      </c>
      <c r="E235" s="35" t="str">
        <f>IF(F235+G235&gt;0,Input_Transaksi!F271&amp;Input_Transaksi!G271 &amp;" "&amp;Input_Transaksi!H271,"")</f>
        <v/>
      </c>
      <c r="F235" s="36">
        <f>IF(Input_Transaksi!BR271=$D$8,Input_Transaksi!BT271,0)</f>
        <v>0</v>
      </c>
      <c r="G235" s="36">
        <f>IF(Input_Transaksi!BU271=$D$8,Input_Transaksi!BW271,0)</f>
        <v>0</v>
      </c>
      <c r="H235" s="36">
        <f t="shared" si="4"/>
        <v>0</v>
      </c>
      <c r="I235" s="61"/>
    </row>
    <row r="236" spans="2:9" customFormat="1" ht="15" hidden="1" customHeight="1" x14ac:dyDescent="0.2">
      <c r="B236" s="65"/>
      <c r="C236" s="33" t="str">
        <f>IF(F236+G236&gt;0,Input_Transaksi!C272,"")</f>
        <v/>
      </c>
      <c r="D236" s="34" t="str">
        <f>IF(F236+G236&gt;0,Input_Transaksi!D272,"")</f>
        <v/>
      </c>
      <c r="E236" s="35" t="str">
        <f>IF(F236+G236&gt;0,Input_Transaksi!F272&amp;Input_Transaksi!G272 &amp;" "&amp;Input_Transaksi!H272,"")</f>
        <v/>
      </c>
      <c r="F236" s="36">
        <f>IF(Input_Transaksi!BR272=$D$8,Input_Transaksi!BT272,0)</f>
        <v>0</v>
      </c>
      <c r="G236" s="36">
        <f>IF(Input_Transaksi!BU272=$D$8,Input_Transaksi!BW272,0)</f>
        <v>0</v>
      </c>
      <c r="H236" s="36">
        <f t="shared" si="4"/>
        <v>0</v>
      </c>
      <c r="I236" s="61"/>
    </row>
    <row r="237" spans="2:9" customFormat="1" ht="15" hidden="1" customHeight="1" x14ac:dyDescent="0.2">
      <c r="B237" s="65"/>
      <c r="C237" s="33" t="str">
        <f>IF(F237+G237&gt;0,Input_Transaksi!C274,"")</f>
        <v/>
      </c>
      <c r="D237" s="34" t="str">
        <f>IF(F237+G237&gt;0,Input_Transaksi!D274,"")</f>
        <v/>
      </c>
      <c r="E237" s="35" t="str">
        <f>IF(F237+G237&gt;0,Input_Transaksi!F275&amp;Input_Transaksi!G274 &amp;" "&amp;Input_Transaksi!H274,"")</f>
        <v/>
      </c>
      <c r="F237" s="36">
        <f>IF(Input_Transaksi!BR274=$D$8,Input_Transaksi!BT274,0)</f>
        <v>0</v>
      </c>
      <c r="G237" s="36">
        <f>IF(Input_Transaksi!BU274=$D$8,Input_Transaksi!BW274,0)</f>
        <v>0</v>
      </c>
      <c r="H237" s="36">
        <f t="shared" si="4"/>
        <v>0</v>
      </c>
      <c r="I237" s="61"/>
    </row>
    <row r="238" spans="2:9" customFormat="1" ht="15" hidden="1" customHeight="1" x14ac:dyDescent="0.2">
      <c r="B238" s="65"/>
      <c r="C238" s="33" t="str">
        <f>IF(F238+G238&gt;0,Input_Transaksi!C276,"")</f>
        <v/>
      </c>
      <c r="D238" s="34" t="str">
        <f>IF(F238+G238&gt;0,Input_Transaksi!D276,"")</f>
        <v/>
      </c>
      <c r="E238" s="35" t="str">
        <f>IF(F238+G238&gt;0,Input_Transaksi!F277&amp;Input_Transaksi!G276 &amp;" "&amp;Input_Transaksi!H276,"")</f>
        <v/>
      </c>
      <c r="F238" s="36">
        <f>IF(Input_Transaksi!BR276=$D$8,Input_Transaksi!BT276,0)</f>
        <v>0</v>
      </c>
      <c r="G238" s="36">
        <f>IF(Input_Transaksi!BU276=$D$8,Input_Transaksi!BW276,0)</f>
        <v>0</v>
      </c>
      <c r="H238" s="36">
        <f t="shared" si="4"/>
        <v>0</v>
      </c>
      <c r="I238" s="61"/>
    </row>
    <row r="239" spans="2:9" customFormat="1" ht="15" hidden="1" customHeight="1" x14ac:dyDescent="0.2">
      <c r="B239" s="65"/>
      <c r="C239" s="33" t="str">
        <f>IF(F239+G239&gt;0,Input_Transaksi!C277,"")</f>
        <v/>
      </c>
      <c r="D239" s="34" t="str">
        <f>IF(F239+G239&gt;0,Input_Transaksi!D277,"")</f>
        <v/>
      </c>
      <c r="E239" s="35" t="str">
        <f>IF(F239+G239&gt;0,Input_Transaksi!#REF!&amp;Input_Transaksi!G277 &amp;" "&amp;Input_Transaksi!H277,"")</f>
        <v/>
      </c>
      <c r="F239" s="36">
        <f>IF(Input_Transaksi!BR277=$D$8,Input_Transaksi!BT277,0)</f>
        <v>0</v>
      </c>
      <c r="G239" s="36">
        <f>IF(Input_Transaksi!BU277=$D$8,Input_Transaksi!BW277,0)</f>
        <v>0</v>
      </c>
      <c r="H239" s="36">
        <f t="shared" si="4"/>
        <v>0</v>
      </c>
      <c r="I239" s="61"/>
    </row>
    <row r="240" spans="2:9" customFormat="1" ht="15" hidden="1" customHeight="1" x14ac:dyDescent="0.2">
      <c r="B240" s="65"/>
      <c r="C240" s="33" t="str">
        <f>IF(F240+G240&gt;0,Input_Transaksi!C278,"")</f>
        <v/>
      </c>
      <c r="D240" s="34" t="str">
        <f>IF(F240+G240&gt;0,Input_Transaksi!D278,"")</f>
        <v/>
      </c>
      <c r="E240" s="35" t="str">
        <f>IF(F240+G240&gt;0,Input_Transaksi!F278&amp;Input_Transaksi!G278 &amp;" "&amp;Input_Transaksi!H278,"")</f>
        <v/>
      </c>
      <c r="F240" s="36">
        <f>IF(Input_Transaksi!BR278=$D$8,Input_Transaksi!BT278,0)</f>
        <v>0</v>
      </c>
      <c r="G240" s="36">
        <f>IF(Input_Transaksi!BU278=$D$8,Input_Transaksi!BW278,0)</f>
        <v>0</v>
      </c>
      <c r="H240" s="36">
        <f t="shared" si="4"/>
        <v>0</v>
      </c>
      <c r="I240" s="61"/>
    </row>
    <row r="241" spans="2:9" customFormat="1" ht="15" hidden="1" customHeight="1" x14ac:dyDescent="0.2">
      <c r="B241" s="65"/>
      <c r="C241" s="33" t="str">
        <f>IF(F241+G241&gt;0,Input_Transaksi!C279,"")</f>
        <v/>
      </c>
      <c r="D241" s="34" t="str">
        <f>IF(F241+G241&gt;0,Input_Transaksi!D279,"")</f>
        <v/>
      </c>
      <c r="E241" s="35" t="str">
        <f>IF(F241+G241&gt;0,Input_Transaksi!F279&amp;Input_Transaksi!G279 &amp;" "&amp;Input_Transaksi!H279,"")</f>
        <v/>
      </c>
      <c r="F241" s="36">
        <f>IF(Input_Transaksi!BR279=$D$8,Input_Transaksi!BT279,0)</f>
        <v>0</v>
      </c>
      <c r="G241" s="36">
        <f>IF(Input_Transaksi!BU279=$D$8,Input_Transaksi!BW279,0)</f>
        <v>0</v>
      </c>
      <c r="H241" s="36">
        <f t="shared" si="4"/>
        <v>0</v>
      </c>
      <c r="I241" s="61"/>
    </row>
    <row r="242" spans="2:9" customFormat="1" ht="15" hidden="1" customHeight="1" x14ac:dyDescent="0.2">
      <c r="B242" s="65"/>
      <c r="C242" s="33" t="str">
        <f>IF(F242+G242&gt;0,Input_Transaksi!C280,"")</f>
        <v/>
      </c>
      <c r="D242" s="34" t="str">
        <f>IF(F242+G242&gt;0,Input_Transaksi!D280,"")</f>
        <v/>
      </c>
      <c r="E242" s="35" t="str">
        <f>IF(F242+G242&gt;0,Input_Transaksi!F280&amp;Input_Transaksi!G280 &amp;" "&amp;Input_Transaksi!H280,"")</f>
        <v/>
      </c>
      <c r="F242" s="36">
        <f>IF(Input_Transaksi!BR280=$D$8,Input_Transaksi!BT280,0)</f>
        <v>0</v>
      </c>
      <c r="G242" s="36">
        <f>IF(Input_Transaksi!BU280=$D$8,Input_Transaksi!BW280,0)</f>
        <v>0</v>
      </c>
      <c r="H242" s="36">
        <f t="shared" si="4"/>
        <v>0</v>
      </c>
      <c r="I242" s="61"/>
    </row>
    <row r="243" spans="2:9" customFormat="1" ht="15" hidden="1" customHeight="1" x14ac:dyDescent="0.2">
      <c r="B243" s="65"/>
      <c r="C243" s="33" t="str">
        <f>IF(F243+G243&gt;0,Input_Transaksi!C281,"")</f>
        <v/>
      </c>
      <c r="D243" s="34" t="str">
        <f>IF(F243+G243&gt;0,Input_Transaksi!D281,"")</f>
        <v/>
      </c>
      <c r="E243" s="35" t="str">
        <f>IF(F243+G243&gt;0,Input_Transaksi!F281&amp;Input_Transaksi!G281 &amp;" "&amp;Input_Transaksi!H281,"")</f>
        <v/>
      </c>
      <c r="F243" s="36">
        <f>IF(Input_Transaksi!BR281=$D$8,Input_Transaksi!BT281,0)</f>
        <v>0</v>
      </c>
      <c r="G243" s="36">
        <f>IF(Input_Transaksi!BU281=$D$8,Input_Transaksi!BW281,0)</f>
        <v>0</v>
      </c>
      <c r="H243" s="36">
        <f t="shared" si="4"/>
        <v>0</v>
      </c>
      <c r="I243" s="61"/>
    </row>
    <row r="244" spans="2:9" customFormat="1" ht="15" hidden="1" customHeight="1" x14ac:dyDescent="0.2">
      <c r="B244" s="65"/>
      <c r="C244" s="33" t="str">
        <f>IF(F244+G244&gt;0,Input_Transaksi!C282,"")</f>
        <v/>
      </c>
      <c r="D244" s="34" t="str">
        <f>IF(F244+G244&gt;0,Input_Transaksi!D282,"")</f>
        <v/>
      </c>
      <c r="E244" s="35" t="str">
        <f>IF(F244+G244&gt;0,Input_Transaksi!F282&amp;Input_Transaksi!G282 &amp;" "&amp;Input_Transaksi!H282,"")</f>
        <v/>
      </c>
      <c r="F244" s="36">
        <f>IF(Input_Transaksi!BR282=$D$8,Input_Transaksi!BT282,0)</f>
        <v>0</v>
      </c>
      <c r="G244" s="36">
        <f>IF(Input_Transaksi!BU282=$D$8,Input_Transaksi!BW282,0)</f>
        <v>0</v>
      </c>
      <c r="H244" s="36">
        <f t="shared" si="4"/>
        <v>0</v>
      </c>
      <c r="I244" s="61"/>
    </row>
    <row r="245" spans="2:9" customFormat="1" ht="15" hidden="1" customHeight="1" x14ac:dyDescent="0.2">
      <c r="B245" s="65"/>
      <c r="C245" s="33" t="str">
        <f>IF(F245+G245&gt;0,Input_Transaksi!C283,"")</f>
        <v/>
      </c>
      <c r="D245" s="34" t="str">
        <f>IF(F245+G245&gt;0,Input_Transaksi!D283,"")</f>
        <v/>
      </c>
      <c r="E245" s="35" t="str">
        <f>IF(F245+G245&gt;0,Input_Transaksi!F283&amp;Input_Transaksi!G283 &amp;" "&amp;Input_Transaksi!H283,"")</f>
        <v/>
      </c>
      <c r="F245" s="36">
        <f>IF(Input_Transaksi!BR283=$D$8,Input_Transaksi!BT283,0)</f>
        <v>0</v>
      </c>
      <c r="G245" s="36">
        <f>IF(Input_Transaksi!BU283=$D$8,Input_Transaksi!BW283,0)</f>
        <v>0</v>
      </c>
      <c r="H245" s="36">
        <f t="shared" si="4"/>
        <v>0</v>
      </c>
      <c r="I245" s="61"/>
    </row>
    <row r="246" spans="2:9" customFormat="1" ht="15" hidden="1" customHeight="1" x14ac:dyDescent="0.2">
      <c r="B246" s="65"/>
      <c r="C246" s="33" t="str">
        <f>IF(F246+G246&gt;0,Input_Transaksi!C284,"")</f>
        <v/>
      </c>
      <c r="D246" s="34" t="str">
        <f>IF(F246+G246&gt;0,Input_Transaksi!D284,"")</f>
        <v/>
      </c>
      <c r="E246" s="35" t="str">
        <f>IF(F246+G246&gt;0,Input_Transaksi!F284&amp;Input_Transaksi!G284 &amp;" "&amp;Input_Transaksi!H284,"")</f>
        <v/>
      </c>
      <c r="F246" s="36">
        <f>IF(Input_Transaksi!BR284=$D$8,Input_Transaksi!BT284,0)</f>
        <v>0</v>
      </c>
      <c r="G246" s="36">
        <f>IF(Input_Transaksi!BU284=$D$8,Input_Transaksi!BW284,0)</f>
        <v>0</v>
      </c>
      <c r="H246" s="36">
        <f t="shared" ref="H246:H300" si="5">H245+F246-G246</f>
        <v>0</v>
      </c>
      <c r="I246" s="61"/>
    </row>
    <row r="247" spans="2:9" customFormat="1" ht="15" hidden="1" customHeight="1" x14ac:dyDescent="0.2">
      <c r="B247" s="65"/>
      <c r="C247" s="33" t="str">
        <f>IF(F247+G247&gt;0,Input_Transaksi!C285,"")</f>
        <v/>
      </c>
      <c r="D247" s="34" t="str">
        <f>IF(F247+G247&gt;0,Input_Transaksi!D285,"")</f>
        <v/>
      </c>
      <c r="E247" s="35" t="str">
        <f>IF(F247+G247&gt;0,Input_Transaksi!F285&amp;Input_Transaksi!G285 &amp;" "&amp;Input_Transaksi!H285,"")</f>
        <v/>
      </c>
      <c r="F247" s="36">
        <f>IF(Input_Transaksi!BR285=$D$8,Input_Transaksi!BT285,0)</f>
        <v>0</v>
      </c>
      <c r="G247" s="36">
        <f>IF(Input_Transaksi!BU285=$D$8,Input_Transaksi!BW285,0)</f>
        <v>0</v>
      </c>
      <c r="H247" s="36">
        <f t="shared" si="5"/>
        <v>0</v>
      </c>
      <c r="I247" s="61"/>
    </row>
    <row r="248" spans="2:9" customFormat="1" ht="15" hidden="1" customHeight="1" x14ac:dyDescent="0.2">
      <c r="B248" s="65"/>
      <c r="C248" s="33" t="str">
        <f>IF(F248+G248&gt;0,Input_Transaksi!C286,"")</f>
        <v/>
      </c>
      <c r="D248" s="34" t="str">
        <f>IF(F248+G248&gt;0,Input_Transaksi!D286,"")</f>
        <v/>
      </c>
      <c r="E248" s="35" t="str">
        <f>IF(F248+G248&gt;0,Input_Transaksi!F286&amp;Input_Transaksi!G286 &amp;" "&amp;Input_Transaksi!H286,"")</f>
        <v/>
      </c>
      <c r="F248" s="36">
        <f>IF(Input_Transaksi!BR286=$D$8,Input_Transaksi!BT286,0)</f>
        <v>0</v>
      </c>
      <c r="G248" s="36">
        <f>IF(Input_Transaksi!BU286=$D$8,Input_Transaksi!BW286,0)</f>
        <v>0</v>
      </c>
      <c r="H248" s="36">
        <f t="shared" si="5"/>
        <v>0</v>
      </c>
      <c r="I248" s="61"/>
    </row>
    <row r="249" spans="2:9" customFormat="1" ht="15" hidden="1" customHeight="1" x14ac:dyDescent="0.2">
      <c r="B249" s="65"/>
      <c r="C249" s="33" t="str">
        <f>IF(F249+G249&gt;0,Input_Transaksi!C287,"")</f>
        <v/>
      </c>
      <c r="D249" s="34" t="str">
        <f>IF(F249+G249&gt;0,Input_Transaksi!D287,"")</f>
        <v/>
      </c>
      <c r="E249" s="35" t="str">
        <f>IF(F249+G249&gt;0,Input_Transaksi!F287&amp;Input_Transaksi!G287 &amp;" "&amp;Input_Transaksi!H287,"")</f>
        <v/>
      </c>
      <c r="F249" s="36">
        <f>IF(Input_Transaksi!BR287=$D$8,Input_Transaksi!BT287,0)</f>
        <v>0</v>
      </c>
      <c r="G249" s="36">
        <f>IF(Input_Transaksi!BU287=$D$8,Input_Transaksi!BW287,0)</f>
        <v>0</v>
      </c>
      <c r="H249" s="36">
        <f t="shared" si="5"/>
        <v>0</v>
      </c>
      <c r="I249" s="61"/>
    </row>
    <row r="250" spans="2:9" customFormat="1" ht="15" hidden="1" customHeight="1" x14ac:dyDescent="0.2">
      <c r="B250" s="65"/>
      <c r="C250" s="33" t="str">
        <f>IF(F250+G250&gt;0,Input_Transaksi!C288,"")</f>
        <v/>
      </c>
      <c r="D250" s="34" t="str">
        <f>IF(F250+G250&gt;0,Input_Transaksi!D288,"")</f>
        <v/>
      </c>
      <c r="E250" s="35" t="str">
        <f>IF(F250+G250&gt;0,Input_Transaksi!F288&amp;Input_Transaksi!G288 &amp;" "&amp;Input_Transaksi!H288,"")</f>
        <v/>
      </c>
      <c r="F250" s="36">
        <f>IF(Input_Transaksi!BR288=$D$8,Input_Transaksi!BT288,0)</f>
        <v>0</v>
      </c>
      <c r="G250" s="36">
        <f>IF(Input_Transaksi!BU288=$D$8,Input_Transaksi!BW288,0)</f>
        <v>0</v>
      </c>
      <c r="H250" s="36">
        <f t="shared" si="5"/>
        <v>0</v>
      </c>
      <c r="I250" s="61"/>
    </row>
    <row r="251" spans="2:9" customFormat="1" ht="15" hidden="1" customHeight="1" x14ac:dyDescent="0.2">
      <c r="B251" s="65"/>
      <c r="C251" s="33" t="str">
        <f>IF(F251+G251&gt;0,Input_Transaksi!C289,"")</f>
        <v/>
      </c>
      <c r="D251" s="34" t="str">
        <f>IF(F251+G251&gt;0,Input_Transaksi!D289,"")</f>
        <v/>
      </c>
      <c r="E251" s="35" t="str">
        <f>IF(F251+G251&gt;0,Input_Transaksi!F289&amp;Input_Transaksi!G289 &amp;" "&amp;Input_Transaksi!H289,"")</f>
        <v/>
      </c>
      <c r="F251" s="36">
        <f>IF(Input_Transaksi!BR289=$D$8,Input_Transaksi!BT289,0)</f>
        <v>0</v>
      </c>
      <c r="G251" s="36">
        <f>IF(Input_Transaksi!BU289=$D$8,Input_Transaksi!BW289,0)</f>
        <v>0</v>
      </c>
      <c r="H251" s="36">
        <f t="shared" si="5"/>
        <v>0</v>
      </c>
      <c r="I251" s="61"/>
    </row>
    <row r="252" spans="2:9" customFormat="1" ht="15" hidden="1" customHeight="1" x14ac:dyDescent="0.2">
      <c r="B252" s="65"/>
      <c r="C252" s="33" t="str">
        <f>IF(F252+G252&gt;0,Input_Transaksi!C290,"")</f>
        <v/>
      </c>
      <c r="D252" s="34" t="str">
        <f>IF(F252+G252&gt;0,Input_Transaksi!D290,"")</f>
        <v/>
      </c>
      <c r="E252" s="35" t="str">
        <f>IF(F252+G252&gt;0,Input_Transaksi!F290&amp;Input_Transaksi!G290 &amp;" "&amp;Input_Transaksi!H290,"")</f>
        <v/>
      </c>
      <c r="F252" s="36">
        <f>IF(Input_Transaksi!BR290=$D$8,Input_Transaksi!BT290,0)</f>
        <v>0</v>
      </c>
      <c r="G252" s="36">
        <f>IF(Input_Transaksi!BU290=$D$8,Input_Transaksi!BW290,0)</f>
        <v>0</v>
      </c>
      <c r="H252" s="36">
        <f t="shared" si="5"/>
        <v>0</v>
      </c>
      <c r="I252" s="61"/>
    </row>
    <row r="253" spans="2:9" customFormat="1" ht="15" hidden="1" customHeight="1" x14ac:dyDescent="0.2">
      <c r="B253" s="65"/>
      <c r="C253" s="33" t="str">
        <f>IF(F253+G253&gt;0,Input_Transaksi!C291,"")</f>
        <v/>
      </c>
      <c r="D253" s="34" t="str">
        <f>IF(F253+G253&gt;0,Input_Transaksi!D291,"")</f>
        <v/>
      </c>
      <c r="E253" s="35" t="str">
        <f>IF(F253+G253&gt;0,Input_Transaksi!F291&amp;Input_Transaksi!G291 &amp;" "&amp;Input_Transaksi!H291,"")</f>
        <v/>
      </c>
      <c r="F253" s="36">
        <f>IF(Input_Transaksi!BR291=$D$8,Input_Transaksi!BT291,0)</f>
        <v>0</v>
      </c>
      <c r="G253" s="36">
        <f>IF(Input_Transaksi!BU291=$D$8,Input_Transaksi!BW291,0)</f>
        <v>0</v>
      </c>
      <c r="H253" s="36">
        <f t="shared" si="5"/>
        <v>0</v>
      </c>
      <c r="I253" s="61"/>
    </row>
    <row r="254" spans="2:9" customFormat="1" ht="15" hidden="1" customHeight="1" x14ac:dyDescent="0.2">
      <c r="B254" s="65"/>
      <c r="C254" s="33" t="str">
        <f>IF(F254+G254&gt;0,Input_Transaksi!C292,"")</f>
        <v/>
      </c>
      <c r="D254" s="34" t="str">
        <f>IF(F254+G254&gt;0,Input_Transaksi!D292,"")</f>
        <v/>
      </c>
      <c r="E254" s="35" t="str">
        <f>IF(F254+G254&gt;0,Input_Transaksi!F292&amp;Input_Transaksi!G292 &amp;" "&amp;Input_Transaksi!H292,"")</f>
        <v/>
      </c>
      <c r="F254" s="36">
        <f>IF(Input_Transaksi!BR292=$D$8,Input_Transaksi!BT292,0)</f>
        <v>0</v>
      </c>
      <c r="G254" s="36">
        <f>IF(Input_Transaksi!BU292=$D$8,Input_Transaksi!BW292,0)</f>
        <v>0</v>
      </c>
      <c r="H254" s="36">
        <f t="shared" si="5"/>
        <v>0</v>
      </c>
      <c r="I254" s="61"/>
    </row>
    <row r="255" spans="2:9" customFormat="1" ht="15" hidden="1" customHeight="1" x14ac:dyDescent="0.2">
      <c r="B255" s="65"/>
      <c r="C255" s="33" t="str">
        <f>IF(F255+G255&gt;0,Input_Transaksi!C293,"")</f>
        <v/>
      </c>
      <c r="D255" s="34" t="str">
        <f>IF(F255+G255&gt;0,Input_Transaksi!D293,"")</f>
        <v/>
      </c>
      <c r="E255" s="35" t="str">
        <f>IF(F255+G255&gt;0,Input_Transaksi!F293&amp;Input_Transaksi!G293 &amp;" "&amp;Input_Transaksi!H293,"")</f>
        <v/>
      </c>
      <c r="F255" s="36">
        <f>IF(Input_Transaksi!BR293=$D$8,Input_Transaksi!BT293,0)</f>
        <v>0</v>
      </c>
      <c r="G255" s="36">
        <f>IF(Input_Transaksi!BU293=$D$8,Input_Transaksi!BW293,0)</f>
        <v>0</v>
      </c>
      <c r="H255" s="36">
        <f t="shared" si="5"/>
        <v>0</v>
      </c>
      <c r="I255" s="61"/>
    </row>
    <row r="256" spans="2:9" customFormat="1" ht="15" hidden="1" customHeight="1" x14ac:dyDescent="0.2">
      <c r="B256" s="65"/>
      <c r="C256" s="33" t="str">
        <f>IF(F256+G256&gt;0,Input_Transaksi!C294,"")</f>
        <v/>
      </c>
      <c r="D256" s="34" t="str">
        <f>IF(F256+G256&gt;0,Input_Transaksi!D294,"")</f>
        <v/>
      </c>
      <c r="E256" s="35" t="str">
        <f>IF(F256+G256&gt;0,Input_Transaksi!F294&amp;Input_Transaksi!G294 &amp;" "&amp;Input_Transaksi!H294,"")</f>
        <v/>
      </c>
      <c r="F256" s="36">
        <f>IF(Input_Transaksi!BR294=$D$8,Input_Transaksi!BT294,0)</f>
        <v>0</v>
      </c>
      <c r="G256" s="36">
        <f>IF(Input_Transaksi!BU294=$D$8,Input_Transaksi!BW294,0)</f>
        <v>0</v>
      </c>
      <c r="H256" s="36">
        <f t="shared" si="5"/>
        <v>0</v>
      </c>
      <c r="I256" s="61"/>
    </row>
    <row r="257" spans="2:9" customFormat="1" ht="15" hidden="1" customHeight="1" x14ac:dyDescent="0.2">
      <c r="B257" s="65"/>
      <c r="C257" s="33" t="str">
        <f>IF(F257+G257&gt;0,Input_Transaksi!C295,"")</f>
        <v/>
      </c>
      <c r="D257" s="34" t="str">
        <f>IF(F257+G257&gt;0,Input_Transaksi!D295,"")</f>
        <v/>
      </c>
      <c r="E257" s="35" t="str">
        <f>IF(F257+G257&gt;0,Input_Transaksi!F295&amp;Input_Transaksi!G295 &amp;" "&amp;Input_Transaksi!H295,"")</f>
        <v/>
      </c>
      <c r="F257" s="36">
        <f>IF(Input_Transaksi!BR295=$D$8,Input_Transaksi!BT295,0)</f>
        <v>0</v>
      </c>
      <c r="G257" s="36">
        <f>IF(Input_Transaksi!BU295=$D$8,Input_Transaksi!BW295,0)</f>
        <v>0</v>
      </c>
      <c r="H257" s="36">
        <f t="shared" si="5"/>
        <v>0</v>
      </c>
      <c r="I257" s="61"/>
    </row>
    <row r="258" spans="2:9" customFormat="1" ht="15" hidden="1" customHeight="1" x14ac:dyDescent="0.2">
      <c r="B258" s="65"/>
      <c r="C258" s="33" t="str">
        <f>IF(F258+G258&gt;0,Input_Transaksi!C296,"")</f>
        <v/>
      </c>
      <c r="D258" s="34" t="str">
        <f>IF(F258+G258&gt;0,Input_Transaksi!D296,"")</f>
        <v/>
      </c>
      <c r="E258" s="35" t="str">
        <f>IF(F258+G258&gt;0,Input_Transaksi!F296&amp;Input_Transaksi!G296 &amp;" "&amp;Input_Transaksi!H296,"")</f>
        <v/>
      </c>
      <c r="F258" s="36">
        <f>IF(Input_Transaksi!BR296=$D$8,Input_Transaksi!BT296,0)</f>
        <v>0</v>
      </c>
      <c r="G258" s="36">
        <f>IF(Input_Transaksi!BU296=$D$8,Input_Transaksi!BW296,0)</f>
        <v>0</v>
      </c>
      <c r="H258" s="36">
        <f t="shared" si="5"/>
        <v>0</v>
      </c>
      <c r="I258" s="61"/>
    </row>
    <row r="259" spans="2:9" customFormat="1" ht="15" hidden="1" customHeight="1" x14ac:dyDescent="0.2">
      <c r="B259" s="65"/>
      <c r="C259" s="33" t="str">
        <f>IF(F259+G259&gt;0,Input_Transaksi!C297,"")</f>
        <v/>
      </c>
      <c r="D259" s="34" t="str">
        <f>IF(F259+G259&gt;0,Input_Transaksi!D297,"")</f>
        <v/>
      </c>
      <c r="E259" s="35" t="str">
        <f>IF(F259+G259&gt;0,Input_Transaksi!F297&amp;Input_Transaksi!G297 &amp;" "&amp;Input_Transaksi!H297,"")</f>
        <v/>
      </c>
      <c r="F259" s="36">
        <f>IF(Input_Transaksi!BR297=$D$8,Input_Transaksi!BT297,0)</f>
        <v>0</v>
      </c>
      <c r="G259" s="36">
        <f>IF(Input_Transaksi!BU297=$D$8,Input_Transaksi!BW297,0)</f>
        <v>0</v>
      </c>
      <c r="H259" s="36">
        <f t="shared" si="5"/>
        <v>0</v>
      </c>
      <c r="I259" s="61"/>
    </row>
    <row r="260" spans="2:9" customFormat="1" ht="15" hidden="1" customHeight="1" x14ac:dyDescent="0.2">
      <c r="B260" s="65"/>
      <c r="C260" s="33" t="str">
        <f>IF(F260+G260&gt;0,Input_Transaksi!C298,"")</f>
        <v/>
      </c>
      <c r="D260" s="34" t="str">
        <f>IF(F260+G260&gt;0,Input_Transaksi!D298,"")</f>
        <v/>
      </c>
      <c r="E260" s="35" t="str">
        <f>IF(F260+G260&gt;0,Input_Transaksi!F298&amp;Input_Transaksi!G298 &amp;" "&amp;Input_Transaksi!H298,"")</f>
        <v/>
      </c>
      <c r="F260" s="36">
        <f>IF(Input_Transaksi!BR298=$D$8,Input_Transaksi!BT298,0)</f>
        <v>0</v>
      </c>
      <c r="G260" s="36">
        <f>IF(Input_Transaksi!BU298=$D$8,Input_Transaksi!BW298,0)</f>
        <v>0</v>
      </c>
      <c r="H260" s="36">
        <f t="shared" si="5"/>
        <v>0</v>
      </c>
      <c r="I260" s="61"/>
    </row>
    <row r="261" spans="2:9" customFormat="1" ht="15" hidden="1" customHeight="1" x14ac:dyDescent="0.2">
      <c r="B261" s="65"/>
      <c r="C261" s="33" t="str">
        <f>IF(F261+G261&gt;0,Input_Transaksi!C299,"")</f>
        <v/>
      </c>
      <c r="D261" s="34" t="str">
        <f>IF(F261+G261&gt;0,Input_Transaksi!D299,"")</f>
        <v/>
      </c>
      <c r="E261" s="35" t="str">
        <f>IF(F261+G261&gt;0,Input_Transaksi!F299&amp;Input_Transaksi!G299 &amp;" "&amp;Input_Transaksi!H299,"")</f>
        <v/>
      </c>
      <c r="F261" s="36">
        <f>IF(Input_Transaksi!BR299=$D$8,Input_Transaksi!BT299,0)</f>
        <v>0</v>
      </c>
      <c r="G261" s="36">
        <f>IF(Input_Transaksi!BU299=$D$8,Input_Transaksi!BW299,0)</f>
        <v>0</v>
      </c>
      <c r="H261" s="36">
        <f t="shared" si="5"/>
        <v>0</v>
      </c>
      <c r="I261" s="61"/>
    </row>
    <row r="262" spans="2:9" customFormat="1" ht="15" hidden="1" customHeight="1" x14ac:dyDescent="0.2">
      <c r="B262" s="65"/>
      <c r="C262" s="33" t="str">
        <f>IF(F262+G262&gt;0,Input_Transaksi!C300,"")</f>
        <v/>
      </c>
      <c r="D262" s="34" t="str">
        <f>IF(F262+G262&gt;0,Input_Transaksi!D300,"")</f>
        <v/>
      </c>
      <c r="E262" s="35" t="str">
        <f>IF(F262+G262&gt;0,Input_Transaksi!F300&amp;Input_Transaksi!G300 &amp;" "&amp;Input_Transaksi!H300,"")</f>
        <v/>
      </c>
      <c r="F262" s="36">
        <f>IF(Input_Transaksi!BR300=$D$8,Input_Transaksi!BT300,0)</f>
        <v>0</v>
      </c>
      <c r="G262" s="36">
        <f>IF(Input_Transaksi!BU300=$D$8,Input_Transaksi!BW300,0)</f>
        <v>0</v>
      </c>
      <c r="H262" s="36">
        <f t="shared" si="5"/>
        <v>0</v>
      </c>
      <c r="I262" s="61"/>
    </row>
    <row r="263" spans="2:9" customFormat="1" ht="15" hidden="1" customHeight="1" x14ac:dyDescent="0.2">
      <c r="B263" s="65"/>
      <c r="C263" s="33" t="str">
        <f>IF(F263+G263&gt;0,Input_Transaksi!C301,"")</f>
        <v/>
      </c>
      <c r="D263" s="34" t="str">
        <f>IF(F263+G263&gt;0,Input_Transaksi!D301,"")</f>
        <v/>
      </c>
      <c r="E263" s="35" t="str">
        <f>IF(F263+G263&gt;0,Input_Transaksi!F301&amp;Input_Transaksi!G301 &amp;" "&amp;Input_Transaksi!H301,"")</f>
        <v/>
      </c>
      <c r="F263" s="36">
        <f>IF(Input_Transaksi!BR301=$D$8,Input_Transaksi!BT301,0)</f>
        <v>0</v>
      </c>
      <c r="G263" s="36">
        <f>IF(Input_Transaksi!BU301=$D$8,Input_Transaksi!BW301,0)</f>
        <v>0</v>
      </c>
      <c r="H263" s="36">
        <f t="shared" si="5"/>
        <v>0</v>
      </c>
      <c r="I263" s="61"/>
    </row>
    <row r="264" spans="2:9" customFormat="1" ht="15" hidden="1" customHeight="1" x14ac:dyDescent="0.2">
      <c r="B264" s="65"/>
      <c r="C264" s="33" t="str">
        <f>IF(F264+G264&gt;0,Input_Transaksi!C302,"")</f>
        <v/>
      </c>
      <c r="D264" s="34" t="str">
        <f>IF(F264+G264&gt;0,Input_Transaksi!D302,"")</f>
        <v/>
      </c>
      <c r="E264" s="35" t="str">
        <f>IF(F264+G264&gt;0,Input_Transaksi!F302&amp;Input_Transaksi!G302 &amp;" "&amp;Input_Transaksi!H302,"")</f>
        <v/>
      </c>
      <c r="F264" s="36">
        <f>IF(Input_Transaksi!BR302=$D$8,Input_Transaksi!BT302,0)</f>
        <v>0</v>
      </c>
      <c r="G264" s="36">
        <f>IF(Input_Transaksi!BU302=$D$8,Input_Transaksi!BW302,0)</f>
        <v>0</v>
      </c>
      <c r="H264" s="36">
        <f t="shared" si="5"/>
        <v>0</v>
      </c>
      <c r="I264" s="61"/>
    </row>
    <row r="265" spans="2:9" customFormat="1" ht="15" hidden="1" customHeight="1" x14ac:dyDescent="0.2">
      <c r="B265" s="65"/>
      <c r="C265" s="33" t="str">
        <f>IF(F265+G265&gt;0,Input_Transaksi!C303,"")</f>
        <v/>
      </c>
      <c r="D265" s="34" t="str">
        <f>IF(F265+G265&gt;0,Input_Transaksi!D303,"")</f>
        <v/>
      </c>
      <c r="E265" s="35" t="str">
        <f>IF(F265+G265&gt;0,Input_Transaksi!F303&amp;Input_Transaksi!G303 &amp;" "&amp;Input_Transaksi!H303,"")</f>
        <v/>
      </c>
      <c r="F265" s="36">
        <f>IF(Input_Transaksi!BR303=$D$8,Input_Transaksi!BT303,0)</f>
        <v>0</v>
      </c>
      <c r="G265" s="36">
        <f>IF(Input_Transaksi!BU303=$D$8,Input_Transaksi!BW303,0)</f>
        <v>0</v>
      </c>
      <c r="H265" s="36">
        <f t="shared" si="5"/>
        <v>0</v>
      </c>
      <c r="I265" s="61"/>
    </row>
    <row r="266" spans="2:9" customFormat="1" ht="15" hidden="1" customHeight="1" x14ac:dyDescent="0.2">
      <c r="B266" s="65"/>
      <c r="C266" s="33" t="str">
        <f>IF(F266+G266&gt;0,Input_Transaksi!C304,"")</f>
        <v/>
      </c>
      <c r="D266" s="34" t="str">
        <f>IF(F266+G266&gt;0,Input_Transaksi!D304,"")</f>
        <v/>
      </c>
      <c r="E266" s="35" t="str">
        <f>IF(F266+G266&gt;0,Input_Transaksi!F304&amp;Input_Transaksi!G304 &amp;" "&amp;Input_Transaksi!H304,"")</f>
        <v/>
      </c>
      <c r="F266" s="36">
        <f>IF(Input_Transaksi!BR304=$D$8,Input_Transaksi!BT304,0)</f>
        <v>0</v>
      </c>
      <c r="G266" s="36">
        <f>IF(Input_Transaksi!BU304=$D$8,Input_Transaksi!BW304,0)</f>
        <v>0</v>
      </c>
      <c r="H266" s="36">
        <f t="shared" si="5"/>
        <v>0</v>
      </c>
      <c r="I266" s="61"/>
    </row>
    <row r="267" spans="2:9" customFormat="1" ht="15" hidden="1" customHeight="1" x14ac:dyDescent="0.2">
      <c r="B267" s="65"/>
      <c r="C267" s="33" t="str">
        <f>IF(F267+G267&gt;0,Input_Transaksi!C305,"")</f>
        <v/>
      </c>
      <c r="D267" s="34" t="str">
        <f>IF(F267+G267&gt;0,Input_Transaksi!D305,"")</f>
        <v/>
      </c>
      <c r="E267" s="35" t="str">
        <f>IF(F267+G267&gt;0,Input_Transaksi!F305&amp;Input_Transaksi!G305 &amp;" "&amp;Input_Transaksi!H305,"")</f>
        <v/>
      </c>
      <c r="F267" s="36">
        <f>IF(Input_Transaksi!BR305=$D$8,Input_Transaksi!BT305,0)</f>
        <v>0</v>
      </c>
      <c r="G267" s="36">
        <f>IF(Input_Transaksi!BU305=$D$8,Input_Transaksi!BW305,0)</f>
        <v>0</v>
      </c>
      <c r="H267" s="36">
        <f t="shared" si="5"/>
        <v>0</v>
      </c>
      <c r="I267" s="61"/>
    </row>
    <row r="268" spans="2:9" customFormat="1" ht="15" hidden="1" customHeight="1" x14ac:dyDescent="0.2">
      <c r="B268" s="65"/>
      <c r="C268" s="33" t="str">
        <f>IF(F268+G268&gt;0,Input_Transaksi!C306,"")</f>
        <v/>
      </c>
      <c r="D268" s="34" t="str">
        <f>IF(F268+G268&gt;0,Input_Transaksi!D306,"")</f>
        <v/>
      </c>
      <c r="E268" s="35" t="str">
        <f>IF(F268+G268&gt;0,Input_Transaksi!F306&amp;Input_Transaksi!G306 &amp;" "&amp;Input_Transaksi!H306,"")</f>
        <v/>
      </c>
      <c r="F268" s="36">
        <f>IF(Input_Transaksi!BR306=$D$8,Input_Transaksi!BT306,0)</f>
        <v>0</v>
      </c>
      <c r="G268" s="36">
        <f>IF(Input_Transaksi!BU306=$D$8,Input_Transaksi!BW306,0)</f>
        <v>0</v>
      </c>
      <c r="H268" s="36">
        <f t="shared" si="5"/>
        <v>0</v>
      </c>
      <c r="I268" s="61"/>
    </row>
    <row r="269" spans="2:9" customFormat="1" ht="15" hidden="1" customHeight="1" x14ac:dyDescent="0.2">
      <c r="B269" s="65"/>
      <c r="C269" s="33" t="str">
        <f>IF(F269+G269&gt;0,Input_Transaksi!C307,"")</f>
        <v/>
      </c>
      <c r="D269" s="34" t="str">
        <f>IF(F269+G269&gt;0,Input_Transaksi!D307,"")</f>
        <v/>
      </c>
      <c r="E269" s="35" t="str">
        <f>IF(F269+G269&gt;0,Input_Transaksi!F307&amp;Input_Transaksi!G307 &amp;" "&amp;Input_Transaksi!H307,"")</f>
        <v/>
      </c>
      <c r="F269" s="36">
        <f>IF(Input_Transaksi!BR307=$D$8,Input_Transaksi!BT307,0)</f>
        <v>0</v>
      </c>
      <c r="G269" s="36">
        <f>IF(Input_Transaksi!BU307=$D$8,Input_Transaksi!BW307,0)</f>
        <v>0</v>
      </c>
      <c r="H269" s="36">
        <f t="shared" si="5"/>
        <v>0</v>
      </c>
      <c r="I269" s="61"/>
    </row>
    <row r="270" spans="2:9" customFormat="1" ht="15" hidden="1" customHeight="1" x14ac:dyDescent="0.2">
      <c r="B270" s="65"/>
      <c r="C270" s="33" t="str">
        <f>IF(F270+G270&gt;0,Input_Transaksi!C308,"")</f>
        <v/>
      </c>
      <c r="D270" s="34" t="str">
        <f>IF(F270+G270&gt;0,Input_Transaksi!D308,"")</f>
        <v/>
      </c>
      <c r="E270" s="35" t="str">
        <f>IF(F270+G270&gt;0,Input_Transaksi!F308&amp;Input_Transaksi!G308 &amp;" "&amp;Input_Transaksi!H308,"")</f>
        <v/>
      </c>
      <c r="F270" s="36">
        <f>IF(Input_Transaksi!BR308=$D$8,Input_Transaksi!BT308,0)</f>
        <v>0</v>
      </c>
      <c r="G270" s="36">
        <f>IF(Input_Transaksi!BU308=$D$8,Input_Transaksi!BW308,0)</f>
        <v>0</v>
      </c>
      <c r="H270" s="36">
        <f t="shared" si="5"/>
        <v>0</v>
      </c>
      <c r="I270" s="61"/>
    </row>
    <row r="271" spans="2:9" customFormat="1" ht="15" hidden="1" customHeight="1" x14ac:dyDescent="0.2">
      <c r="B271" s="65"/>
      <c r="C271" s="33" t="str">
        <f>IF(F271+G271&gt;0,Input_Transaksi!C309,"")</f>
        <v/>
      </c>
      <c r="D271" s="34" t="str">
        <f>IF(F271+G271&gt;0,Input_Transaksi!D309,"")</f>
        <v/>
      </c>
      <c r="E271" s="35" t="str">
        <f>IF(F271+G271&gt;0,Input_Transaksi!F309&amp;Input_Transaksi!G309 &amp;" "&amp;Input_Transaksi!H309,"")</f>
        <v/>
      </c>
      <c r="F271" s="36">
        <f>IF(Input_Transaksi!BR309=$D$8,Input_Transaksi!BT309,0)</f>
        <v>0</v>
      </c>
      <c r="G271" s="36">
        <f>IF(Input_Transaksi!BU309=$D$8,Input_Transaksi!BW309,0)</f>
        <v>0</v>
      </c>
      <c r="H271" s="36">
        <f t="shared" si="5"/>
        <v>0</v>
      </c>
      <c r="I271" s="61"/>
    </row>
    <row r="272" spans="2:9" customFormat="1" ht="15" hidden="1" customHeight="1" x14ac:dyDescent="0.2">
      <c r="B272" s="65"/>
      <c r="C272" s="33" t="str">
        <f>IF(F272+G272&gt;0,Input_Transaksi!C310,"")</f>
        <v/>
      </c>
      <c r="D272" s="34" t="str">
        <f>IF(F272+G272&gt;0,Input_Transaksi!D310,"")</f>
        <v/>
      </c>
      <c r="E272" s="35" t="str">
        <f>IF(F272+G272&gt;0,Input_Transaksi!F310&amp;Input_Transaksi!G310 &amp;" "&amp;Input_Transaksi!H310,"")</f>
        <v/>
      </c>
      <c r="F272" s="36">
        <f>IF(Input_Transaksi!BR310=$D$8,Input_Transaksi!BT310,0)</f>
        <v>0</v>
      </c>
      <c r="G272" s="36">
        <f>IF(Input_Transaksi!BU310=$D$8,Input_Transaksi!BW310,0)</f>
        <v>0</v>
      </c>
      <c r="H272" s="36">
        <f t="shared" si="5"/>
        <v>0</v>
      </c>
      <c r="I272" s="61"/>
    </row>
    <row r="273" spans="2:9" customFormat="1" ht="15" hidden="1" customHeight="1" x14ac:dyDescent="0.2">
      <c r="B273" s="65"/>
      <c r="C273" s="33" t="str">
        <f>IF(F273+G273&gt;0,Input_Transaksi!C311,"")</f>
        <v/>
      </c>
      <c r="D273" s="34" t="str">
        <f>IF(F273+G273&gt;0,Input_Transaksi!D311,"")</f>
        <v/>
      </c>
      <c r="E273" s="35" t="str">
        <f>IF(F273+G273&gt;0,Input_Transaksi!F311&amp;Input_Transaksi!G311 &amp;" "&amp;Input_Transaksi!H311,"")</f>
        <v/>
      </c>
      <c r="F273" s="36">
        <f>IF(Input_Transaksi!BR311=$D$8,Input_Transaksi!BT311,0)</f>
        <v>0</v>
      </c>
      <c r="G273" s="36">
        <f>IF(Input_Transaksi!BU311=$D$8,Input_Transaksi!BW311,0)</f>
        <v>0</v>
      </c>
      <c r="H273" s="36">
        <f t="shared" si="5"/>
        <v>0</v>
      </c>
      <c r="I273" s="61"/>
    </row>
    <row r="274" spans="2:9" customFormat="1" ht="15" hidden="1" customHeight="1" x14ac:dyDescent="0.2">
      <c r="B274" s="65"/>
      <c r="C274" s="33" t="str">
        <f>IF(F274+G274&gt;0,Input_Transaksi!C312,"")</f>
        <v/>
      </c>
      <c r="D274" s="34" t="str">
        <f>IF(F274+G274&gt;0,Input_Transaksi!D312,"")</f>
        <v/>
      </c>
      <c r="E274" s="35" t="str">
        <f>IF(F274+G274&gt;0,Input_Transaksi!F312&amp;Input_Transaksi!G312 &amp;" "&amp;Input_Transaksi!H312,"")</f>
        <v/>
      </c>
      <c r="F274" s="36">
        <f>IF(Input_Transaksi!BR312=$D$8,Input_Transaksi!BT312,0)</f>
        <v>0</v>
      </c>
      <c r="G274" s="36">
        <f>IF(Input_Transaksi!BU312=$D$8,Input_Transaksi!BW312,0)</f>
        <v>0</v>
      </c>
      <c r="H274" s="36">
        <f t="shared" si="5"/>
        <v>0</v>
      </c>
      <c r="I274" s="61"/>
    </row>
    <row r="275" spans="2:9" customFormat="1" ht="15" hidden="1" customHeight="1" x14ac:dyDescent="0.2">
      <c r="B275" s="65"/>
      <c r="C275" s="33" t="str">
        <f>IF(F275+G275&gt;0,Input_Transaksi!C313,"")</f>
        <v/>
      </c>
      <c r="D275" s="34" t="str">
        <f>IF(F275+G275&gt;0,Input_Transaksi!D313,"")</f>
        <v/>
      </c>
      <c r="E275" s="35" t="str">
        <f>IF(F275+G275&gt;0,Input_Transaksi!F313&amp;Input_Transaksi!G313 &amp;" "&amp;Input_Transaksi!H313,"")</f>
        <v/>
      </c>
      <c r="F275" s="36">
        <f>IF(Input_Transaksi!BR313=$D$8,Input_Transaksi!BT313,0)</f>
        <v>0</v>
      </c>
      <c r="G275" s="36">
        <f>IF(Input_Transaksi!BU313=$D$8,Input_Transaksi!BW313,0)</f>
        <v>0</v>
      </c>
      <c r="H275" s="36">
        <f t="shared" si="5"/>
        <v>0</v>
      </c>
      <c r="I275" s="61"/>
    </row>
    <row r="276" spans="2:9" customFormat="1" ht="15" hidden="1" customHeight="1" x14ac:dyDescent="0.2">
      <c r="B276" s="65"/>
      <c r="C276" s="33" t="str">
        <f>IF(F276+G276&gt;0,Input_Transaksi!C314,"")</f>
        <v/>
      </c>
      <c r="D276" s="34" t="str">
        <f>IF(F276+G276&gt;0,Input_Transaksi!D314,"")</f>
        <v/>
      </c>
      <c r="E276" s="35" t="str">
        <f>IF(F276+G276&gt;0,Input_Transaksi!F314&amp;Input_Transaksi!G314 &amp;" "&amp;Input_Transaksi!H314,"")</f>
        <v/>
      </c>
      <c r="F276" s="36">
        <f>IF(Input_Transaksi!BR314=$D$8,Input_Transaksi!BT314,0)</f>
        <v>0</v>
      </c>
      <c r="G276" s="36">
        <f>IF(Input_Transaksi!BU314=$D$8,Input_Transaksi!BW314,0)</f>
        <v>0</v>
      </c>
      <c r="H276" s="36">
        <f t="shared" si="5"/>
        <v>0</v>
      </c>
      <c r="I276" s="61"/>
    </row>
    <row r="277" spans="2:9" customFormat="1" ht="15" hidden="1" customHeight="1" x14ac:dyDescent="0.2">
      <c r="B277" s="65"/>
      <c r="C277" s="33" t="str">
        <f>IF(F277+G277&gt;0,Input_Transaksi!C315,"")</f>
        <v/>
      </c>
      <c r="D277" s="34" t="str">
        <f>IF(F277+G277&gt;0,Input_Transaksi!D315,"")</f>
        <v/>
      </c>
      <c r="E277" s="35" t="str">
        <f>IF(F277+G277&gt;0,Input_Transaksi!F315&amp;Input_Transaksi!G315 &amp;" "&amp;Input_Transaksi!H315,"")</f>
        <v/>
      </c>
      <c r="F277" s="36">
        <f>IF(Input_Transaksi!BR315=$D$8,Input_Transaksi!BT315,0)</f>
        <v>0</v>
      </c>
      <c r="G277" s="36">
        <f>IF(Input_Transaksi!BU315=$D$8,Input_Transaksi!BW315,0)</f>
        <v>0</v>
      </c>
      <c r="H277" s="36">
        <f t="shared" si="5"/>
        <v>0</v>
      </c>
      <c r="I277" s="61"/>
    </row>
    <row r="278" spans="2:9" customFormat="1" ht="15" hidden="1" customHeight="1" x14ac:dyDescent="0.2">
      <c r="B278" s="65"/>
      <c r="C278" s="33" t="str">
        <f>IF(F278+G278&gt;0,Input_Transaksi!C316,"")</f>
        <v/>
      </c>
      <c r="D278" s="34" t="str">
        <f>IF(F278+G278&gt;0,Input_Transaksi!D316,"")</f>
        <v/>
      </c>
      <c r="E278" s="35" t="str">
        <f>IF(F278+G278&gt;0,Input_Transaksi!F316&amp;Input_Transaksi!G316 &amp;" "&amp;Input_Transaksi!H316,"")</f>
        <v/>
      </c>
      <c r="F278" s="36">
        <f>IF(Input_Transaksi!BR316=$D$8,Input_Transaksi!BT316,0)</f>
        <v>0</v>
      </c>
      <c r="G278" s="36">
        <f>IF(Input_Transaksi!BU316=$D$8,Input_Transaksi!BW316,0)</f>
        <v>0</v>
      </c>
      <c r="H278" s="36">
        <f t="shared" si="5"/>
        <v>0</v>
      </c>
      <c r="I278" s="61"/>
    </row>
    <row r="279" spans="2:9" customFormat="1" ht="15" hidden="1" customHeight="1" x14ac:dyDescent="0.2">
      <c r="B279" s="65"/>
      <c r="C279" s="33" t="str">
        <f>IF(F279+G279&gt;0,Input_Transaksi!C317,"")</f>
        <v/>
      </c>
      <c r="D279" s="34" t="str">
        <f>IF(F279+G279&gt;0,Input_Transaksi!D317,"")</f>
        <v/>
      </c>
      <c r="E279" s="35" t="str">
        <f>IF(F279+G279&gt;0,Input_Transaksi!F317&amp;Input_Transaksi!G317 &amp;" "&amp;Input_Transaksi!H317,"")</f>
        <v/>
      </c>
      <c r="F279" s="36">
        <f>IF(Input_Transaksi!BR317=$D$8,Input_Transaksi!BT317,0)</f>
        <v>0</v>
      </c>
      <c r="G279" s="36">
        <f>IF(Input_Transaksi!BU317=$D$8,Input_Transaksi!BW317,0)</f>
        <v>0</v>
      </c>
      <c r="H279" s="36">
        <f t="shared" si="5"/>
        <v>0</v>
      </c>
      <c r="I279" s="61"/>
    </row>
    <row r="280" spans="2:9" customFormat="1" ht="15" hidden="1" customHeight="1" x14ac:dyDescent="0.2">
      <c r="B280" s="65"/>
      <c r="C280" s="33" t="str">
        <f>IF(F280+G280&gt;0,Input_Transaksi!C318,"")</f>
        <v/>
      </c>
      <c r="D280" s="34" t="str">
        <f>IF(F280+G280&gt;0,Input_Transaksi!D318,"")</f>
        <v/>
      </c>
      <c r="E280" s="35" t="str">
        <f>IF(F280+G280&gt;0,Input_Transaksi!F318&amp;Input_Transaksi!G318 &amp;" "&amp;Input_Transaksi!H318,"")</f>
        <v/>
      </c>
      <c r="F280" s="36">
        <f>IF(Input_Transaksi!BR318=$D$8,Input_Transaksi!BT318,0)</f>
        <v>0</v>
      </c>
      <c r="G280" s="36">
        <f>IF(Input_Transaksi!BU318=$D$8,Input_Transaksi!BW318,0)</f>
        <v>0</v>
      </c>
      <c r="H280" s="36">
        <f t="shared" si="5"/>
        <v>0</v>
      </c>
      <c r="I280" s="61"/>
    </row>
    <row r="281" spans="2:9" customFormat="1" ht="15" hidden="1" customHeight="1" x14ac:dyDescent="0.2">
      <c r="B281" s="65"/>
      <c r="C281" s="33" t="str">
        <f>IF(F281+G281&gt;0,Input_Transaksi!C319,"")</f>
        <v/>
      </c>
      <c r="D281" s="34" t="str">
        <f>IF(F281+G281&gt;0,Input_Transaksi!D319,"")</f>
        <v/>
      </c>
      <c r="E281" s="35" t="str">
        <f>IF(F281+G281&gt;0,Input_Transaksi!F319&amp;Input_Transaksi!G319 &amp;" "&amp;Input_Transaksi!H319,"")</f>
        <v/>
      </c>
      <c r="F281" s="36">
        <f>IF(Input_Transaksi!BR319=$D$8,Input_Transaksi!BT319,0)</f>
        <v>0</v>
      </c>
      <c r="G281" s="36">
        <f>IF(Input_Transaksi!BU319=$D$8,Input_Transaksi!BW319,0)</f>
        <v>0</v>
      </c>
      <c r="H281" s="36">
        <f t="shared" si="5"/>
        <v>0</v>
      </c>
      <c r="I281" s="61"/>
    </row>
    <row r="282" spans="2:9" customFormat="1" ht="15" hidden="1" customHeight="1" x14ac:dyDescent="0.2">
      <c r="B282" s="65"/>
      <c r="C282" s="33" t="str">
        <f>IF(F282+G282&gt;0,Input_Transaksi!C320,"")</f>
        <v/>
      </c>
      <c r="D282" s="34" t="str">
        <f>IF(F282+G282&gt;0,Input_Transaksi!D320,"")</f>
        <v/>
      </c>
      <c r="E282" s="35" t="str">
        <f>IF(F282+G282&gt;0,Input_Transaksi!F320&amp;Input_Transaksi!G320 &amp;" "&amp;Input_Transaksi!H320,"")</f>
        <v/>
      </c>
      <c r="F282" s="36">
        <f>IF(Input_Transaksi!BR320=$D$8,Input_Transaksi!BT320,0)</f>
        <v>0</v>
      </c>
      <c r="G282" s="36">
        <f>IF(Input_Transaksi!BU320=$D$8,Input_Transaksi!BW320,0)</f>
        <v>0</v>
      </c>
      <c r="H282" s="36">
        <f t="shared" si="5"/>
        <v>0</v>
      </c>
      <c r="I282" s="61"/>
    </row>
    <row r="283" spans="2:9" customFormat="1" ht="15" hidden="1" customHeight="1" x14ac:dyDescent="0.2">
      <c r="B283" s="65"/>
      <c r="C283" s="33" t="str">
        <f>IF(F283+G283&gt;0,Input_Transaksi!C321,"")</f>
        <v/>
      </c>
      <c r="D283" s="34" t="str">
        <f>IF(F283+G283&gt;0,Input_Transaksi!D321,"")</f>
        <v/>
      </c>
      <c r="E283" s="35" t="str">
        <f>IF(F283+G283&gt;0,Input_Transaksi!F321&amp;Input_Transaksi!G321 &amp;" "&amp;Input_Transaksi!H321,"")</f>
        <v/>
      </c>
      <c r="F283" s="36">
        <f>IF(Input_Transaksi!BR321=$D$8,Input_Transaksi!BT321,0)</f>
        <v>0</v>
      </c>
      <c r="G283" s="36">
        <f>IF(Input_Transaksi!BU321=$D$8,Input_Transaksi!BW321,0)</f>
        <v>0</v>
      </c>
      <c r="H283" s="36">
        <f t="shared" si="5"/>
        <v>0</v>
      </c>
      <c r="I283" s="61"/>
    </row>
    <row r="284" spans="2:9" customFormat="1" ht="15" hidden="1" customHeight="1" x14ac:dyDescent="0.2">
      <c r="B284" s="65"/>
      <c r="C284" s="33" t="str">
        <f>IF(F284+G284&gt;0,Input_Transaksi!C322,"")</f>
        <v/>
      </c>
      <c r="D284" s="34" t="str">
        <f>IF(F284+G284&gt;0,Input_Transaksi!D322,"")</f>
        <v/>
      </c>
      <c r="E284" s="35" t="str">
        <f>IF(F284+G284&gt;0,Input_Transaksi!F322&amp;Input_Transaksi!G322 &amp;" "&amp;Input_Transaksi!H322,"")</f>
        <v/>
      </c>
      <c r="F284" s="36">
        <f>IF(Input_Transaksi!BR322=$D$8,Input_Transaksi!BT322,0)</f>
        <v>0</v>
      </c>
      <c r="G284" s="36">
        <f>IF(Input_Transaksi!BU322=$D$8,Input_Transaksi!BW322,0)</f>
        <v>0</v>
      </c>
      <c r="H284" s="36">
        <f t="shared" si="5"/>
        <v>0</v>
      </c>
      <c r="I284" s="61"/>
    </row>
    <row r="285" spans="2:9" customFormat="1" ht="15" hidden="1" customHeight="1" x14ac:dyDescent="0.2">
      <c r="B285" s="65"/>
      <c r="C285" s="33" t="str">
        <f>IF(F285+G285&gt;0,Input_Transaksi!C323,"")</f>
        <v/>
      </c>
      <c r="D285" s="34" t="str">
        <f>IF(F285+G285&gt;0,Input_Transaksi!D323,"")</f>
        <v/>
      </c>
      <c r="E285" s="35" t="str">
        <f>IF(F285+G285&gt;0,Input_Transaksi!F323&amp;Input_Transaksi!G323 &amp;" "&amp;Input_Transaksi!H323,"")</f>
        <v/>
      </c>
      <c r="F285" s="36">
        <f>IF(Input_Transaksi!BR323=$D$8,Input_Transaksi!BT323,0)</f>
        <v>0</v>
      </c>
      <c r="G285" s="36">
        <f>IF(Input_Transaksi!BU323=$D$8,Input_Transaksi!BW323,0)</f>
        <v>0</v>
      </c>
      <c r="H285" s="36">
        <f t="shared" si="5"/>
        <v>0</v>
      </c>
      <c r="I285" s="61"/>
    </row>
    <row r="286" spans="2:9" customFormat="1" ht="15" hidden="1" customHeight="1" x14ac:dyDescent="0.2">
      <c r="B286" s="65"/>
      <c r="C286" s="33" t="str">
        <f>IF(F286+G286&gt;0,Input_Transaksi!C324,"")</f>
        <v/>
      </c>
      <c r="D286" s="34" t="str">
        <f>IF(F286+G286&gt;0,Input_Transaksi!D324,"")</f>
        <v/>
      </c>
      <c r="E286" s="35" t="str">
        <f>IF(F286+G286&gt;0,Input_Transaksi!F324&amp;Input_Transaksi!G324 &amp;" "&amp;Input_Transaksi!H324,"")</f>
        <v/>
      </c>
      <c r="F286" s="36">
        <f>IF(Input_Transaksi!BR324=$D$8,Input_Transaksi!BT324,0)</f>
        <v>0</v>
      </c>
      <c r="G286" s="36">
        <f>IF(Input_Transaksi!BU324=$D$8,Input_Transaksi!BW324,0)</f>
        <v>0</v>
      </c>
      <c r="H286" s="36">
        <f t="shared" si="5"/>
        <v>0</v>
      </c>
      <c r="I286" s="61"/>
    </row>
    <row r="287" spans="2:9" customFormat="1" ht="15" hidden="1" customHeight="1" x14ac:dyDescent="0.2">
      <c r="B287" s="65"/>
      <c r="C287" s="33" t="str">
        <f>IF(F287+G287&gt;0,Input_Transaksi!C325,"")</f>
        <v/>
      </c>
      <c r="D287" s="34" t="str">
        <f>IF(F287+G287&gt;0,Input_Transaksi!D325,"")</f>
        <v/>
      </c>
      <c r="E287" s="35" t="str">
        <f>IF(F287+G287&gt;0,Input_Transaksi!F325&amp;Input_Transaksi!G325 &amp;" "&amp;Input_Transaksi!H325,"")</f>
        <v/>
      </c>
      <c r="F287" s="36">
        <f>IF(Input_Transaksi!BR325=$D$8,Input_Transaksi!BT325,0)</f>
        <v>0</v>
      </c>
      <c r="G287" s="36">
        <f>IF(Input_Transaksi!BU325=$D$8,Input_Transaksi!BW325,0)</f>
        <v>0</v>
      </c>
      <c r="H287" s="36">
        <f t="shared" si="5"/>
        <v>0</v>
      </c>
      <c r="I287" s="61"/>
    </row>
    <row r="288" spans="2:9" customFormat="1" ht="15" hidden="1" customHeight="1" x14ac:dyDescent="0.2">
      <c r="B288" s="65"/>
      <c r="C288" s="33" t="str">
        <f>IF(F288+G288&gt;0,Input_Transaksi!C326,"")</f>
        <v/>
      </c>
      <c r="D288" s="34" t="str">
        <f>IF(F288+G288&gt;0,Input_Transaksi!D326,"")</f>
        <v/>
      </c>
      <c r="E288" s="35" t="str">
        <f>IF(F288+G288&gt;0,Input_Transaksi!F326&amp;Input_Transaksi!G326 &amp;" "&amp;Input_Transaksi!H326,"")</f>
        <v/>
      </c>
      <c r="F288" s="36">
        <f>IF(Input_Transaksi!BR326=$D$8,Input_Transaksi!BT326,0)</f>
        <v>0</v>
      </c>
      <c r="G288" s="36">
        <f>IF(Input_Transaksi!BU326=$D$8,Input_Transaksi!BW326,0)</f>
        <v>0</v>
      </c>
      <c r="H288" s="36">
        <f t="shared" si="5"/>
        <v>0</v>
      </c>
      <c r="I288" s="61"/>
    </row>
    <row r="289" spans="2:9" customFormat="1" ht="15" hidden="1" customHeight="1" x14ac:dyDescent="0.2">
      <c r="B289" s="65"/>
      <c r="C289" s="33" t="str">
        <f>IF(F289+G289&gt;0,Input_Transaksi!C327,"")</f>
        <v/>
      </c>
      <c r="D289" s="34" t="str">
        <f>IF(F289+G289&gt;0,Input_Transaksi!D327,"")</f>
        <v/>
      </c>
      <c r="E289" s="35" t="str">
        <f>IF(F289+G289&gt;0,Input_Transaksi!F327&amp;Input_Transaksi!G327 &amp;" "&amp;Input_Transaksi!H327,"")</f>
        <v/>
      </c>
      <c r="F289" s="36">
        <f>IF(Input_Transaksi!BR327=$D$8,Input_Transaksi!BT327,0)</f>
        <v>0</v>
      </c>
      <c r="G289" s="36">
        <f>IF(Input_Transaksi!BU327=$D$8,Input_Transaksi!BW327,0)</f>
        <v>0</v>
      </c>
      <c r="H289" s="36">
        <f t="shared" si="5"/>
        <v>0</v>
      </c>
      <c r="I289" s="61"/>
    </row>
    <row r="290" spans="2:9" customFormat="1" ht="15" hidden="1" customHeight="1" x14ac:dyDescent="0.2">
      <c r="B290" s="65"/>
      <c r="C290" s="33" t="str">
        <f>IF(F290+G290&gt;0,Input_Transaksi!C328,"")</f>
        <v/>
      </c>
      <c r="D290" s="34" t="str">
        <f>IF(F290+G290&gt;0,Input_Transaksi!D328,"")</f>
        <v/>
      </c>
      <c r="E290" s="35" t="str">
        <f>IF(F290+G290&gt;0,Input_Transaksi!F328&amp;Input_Transaksi!G328 &amp;" "&amp;Input_Transaksi!H328,"")</f>
        <v/>
      </c>
      <c r="F290" s="36">
        <f>IF(Input_Transaksi!BR328=$D$8,Input_Transaksi!BT328,0)</f>
        <v>0</v>
      </c>
      <c r="G290" s="36">
        <f>IF(Input_Transaksi!BU328=$D$8,Input_Transaksi!BW328,0)</f>
        <v>0</v>
      </c>
      <c r="H290" s="36">
        <f t="shared" si="5"/>
        <v>0</v>
      </c>
      <c r="I290" s="61"/>
    </row>
    <row r="291" spans="2:9" customFormat="1" ht="15" hidden="1" customHeight="1" x14ac:dyDescent="0.2">
      <c r="B291" s="65"/>
      <c r="C291" s="33" t="str">
        <f>IF(F291+G291&gt;0,Input_Transaksi!C329,"")</f>
        <v/>
      </c>
      <c r="D291" s="34" t="str">
        <f>IF(F291+G291&gt;0,Input_Transaksi!D329,"")</f>
        <v/>
      </c>
      <c r="E291" s="35" t="str">
        <f>IF(F291+G291&gt;0,Input_Transaksi!F329&amp;Input_Transaksi!G329 &amp;" "&amp;Input_Transaksi!H329,"")</f>
        <v/>
      </c>
      <c r="F291" s="36">
        <f>IF(Input_Transaksi!BR329=$D$8,Input_Transaksi!BT329,0)</f>
        <v>0</v>
      </c>
      <c r="G291" s="36">
        <f>IF(Input_Transaksi!BU329=$D$8,Input_Transaksi!BW329,0)</f>
        <v>0</v>
      </c>
      <c r="H291" s="36">
        <f t="shared" si="5"/>
        <v>0</v>
      </c>
      <c r="I291" s="61"/>
    </row>
    <row r="292" spans="2:9" customFormat="1" ht="15" hidden="1" customHeight="1" x14ac:dyDescent="0.2">
      <c r="B292" s="65"/>
      <c r="C292" s="33" t="str">
        <f>IF(F292+G292&gt;0,Input_Transaksi!C330,"")</f>
        <v/>
      </c>
      <c r="D292" s="34" t="str">
        <f>IF(F292+G292&gt;0,Input_Transaksi!D330,"")</f>
        <v/>
      </c>
      <c r="E292" s="35" t="str">
        <f>IF(F292+G292&gt;0,Input_Transaksi!F330&amp;Input_Transaksi!G330 &amp;" "&amp;Input_Transaksi!H330,"")</f>
        <v/>
      </c>
      <c r="F292" s="36">
        <f>IF(Input_Transaksi!BR330=$D$8,Input_Transaksi!BT330,0)</f>
        <v>0</v>
      </c>
      <c r="G292" s="36">
        <f>IF(Input_Transaksi!BU330=$D$8,Input_Transaksi!BW330,0)</f>
        <v>0</v>
      </c>
      <c r="H292" s="36">
        <f t="shared" si="5"/>
        <v>0</v>
      </c>
      <c r="I292" s="61"/>
    </row>
    <row r="293" spans="2:9" customFormat="1" ht="15" hidden="1" customHeight="1" x14ac:dyDescent="0.2">
      <c r="B293" s="65"/>
      <c r="C293" s="33" t="str">
        <f>IF(F293+G293&gt;0,Input_Transaksi!C331,"")</f>
        <v/>
      </c>
      <c r="D293" s="34" t="str">
        <f>IF(F293+G293&gt;0,Input_Transaksi!D331,"")</f>
        <v/>
      </c>
      <c r="E293" s="35" t="str">
        <f>IF(F293+G293&gt;0,Input_Transaksi!F331&amp;Input_Transaksi!G331 &amp;" "&amp;Input_Transaksi!H331,"")</f>
        <v/>
      </c>
      <c r="F293" s="36">
        <f>IF(Input_Transaksi!BR331=$D$8,Input_Transaksi!BT331,0)</f>
        <v>0</v>
      </c>
      <c r="G293" s="36">
        <f>IF(Input_Transaksi!BU331=$D$8,Input_Transaksi!BW331,0)</f>
        <v>0</v>
      </c>
      <c r="H293" s="36">
        <f t="shared" si="5"/>
        <v>0</v>
      </c>
      <c r="I293" s="61"/>
    </row>
    <row r="294" spans="2:9" customFormat="1" ht="15" hidden="1" customHeight="1" x14ac:dyDescent="0.2">
      <c r="B294" s="65"/>
      <c r="C294" s="33" t="str">
        <f>IF(F294+G294&gt;0,Input_Transaksi!C332,"")</f>
        <v/>
      </c>
      <c r="D294" s="34" t="str">
        <f>IF(F294+G294&gt;0,Input_Transaksi!D332,"")</f>
        <v/>
      </c>
      <c r="E294" s="35" t="str">
        <f>IF(F294+G294&gt;0,Input_Transaksi!F332&amp;Input_Transaksi!G332 &amp;" "&amp;Input_Transaksi!H332,"")</f>
        <v/>
      </c>
      <c r="F294" s="36">
        <f>IF(Input_Transaksi!BR332=$D$8,Input_Transaksi!BT332,0)</f>
        <v>0</v>
      </c>
      <c r="G294" s="36">
        <f>IF(Input_Transaksi!BU332=$D$8,Input_Transaksi!BW332,0)</f>
        <v>0</v>
      </c>
      <c r="H294" s="36">
        <f t="shared" si="5"/>
        <v>0</v>
      </c>
      <c r="I294" s="61"/>
    </row>
    <row r="295" spans="2:9" customFormat="1" ht="15" hidden="1" customHeight="1" x14ac:dyDescent="0.2">
      <c r="B295" s="65"/>
      <c r="C295" s="33" t="str">
        <f>IF(F295+G295&gt;0,Input_Transaksi!C333,"")</f>
        <v/>
      </c>
      <c r="D295" s="34" t="str">
        <f>IF(F295+G295&gt;0,Input_Transaksi!D333,"")</f>
        <v/>
      </c>
      <c r="E295" s="35" t="str">
        <f>IF(F295+G295&gt;0,Input_Transaksi!F333&amp;Input_Transaksi!G333 &amp;" "&amp;Input_Transaksi!H333,"")</f>
        <v/>
      </c>
      <c r="F295" s="36">
        <f>IF(Input_Transaksi!BR333=$D$8,Input_Transaksi!BT333,0)</f>
        <v>0</v>
      </c>
      <c r="G295" s="36">
        <f>IF(Input_Transaksi!BU333=$D$8,Input_Transaksi!BW333,0)</f>
        <v>0</v>
      </c>
      <c r="H295" s="36">
        <f t="shared" si="5"/>
        <v>0</v>
      </c>
      <c r="I295" s="61"/>
    </row>
    <row r="296" spans="2:9" customFormat="1" ht="15" hidden="1" customHeight="1" x14ac:dyDescent="0.2">
      <c r="B296" s="65"/>
      <c r="C296" s="33" t="str">
        <f>IF(F296+G296&gt;0,Input_Transaksi!C334,"")</f>
        <v/>
      </c>
      <c r="D296" s="34" t="str">
        <f>IF(F296+G296&gt;0,Input_Transaksi!D334,"")</f>
        <v/>
      </c>
      <c r="E296" s="35" t="str">
        <f>IF(F296+G296&gt;0,Input_Transaksi!F334&amp;Input_Transaksi!G334 &amp;" "&amp;Input_Transaksi!H334,"")</f>
        <v/>
      </c>
      <c r="F296" s="36">
        <f>IF(Input_Transaksi!BR334=$D$8,Input_Transaksi!BT334,0)</f>
        <v>0</v>
      </c>
      <c r="G296" s="36">
        <f>IF(Input_Transaksi!BU334=$D$8,Input_Transaksi!BW334,0)</f>
        <v>0</v>
      </c>
      <c r="H296" s="36">
        <f t="shared" si="5"/>
        <v>0</v>
      </c>
      <c r="I296" s="61"/>
    </row>
    <row r="297" spans="2:9" customFormat="1" ht="15" hidden="1" customHeight="1" x14ac:dyDescent="0.2">
      <c r="B297" s="65"/>
      <c r="C297" s="33" t="str">
        <f>IF(F297+G297&gt;0,Input_Transaksi!C335,"")</f>
        <v/>
      </c>
      <c r="D297" s="34" t="str">
        <f>IF(F297+G297&gt;0,Input_Transaksi!D335,"")</f>
        <v/>
      </c>
      <c r="E297" s="35" t="str">
        <f>IF(F297+G297&gt;0,Input_Transaksi!F335&amp;Input_Transaksi!G335 &amp;" "&amp;Input_Transaksi!H335,"")</f>
        <v/>
      </c>
      <c r="F297" s="36">
        <f>IF(Input_Transaksi!BR335=$D$8,Input_Transaksi!BT335,0)</f>
        <v>0</v>
      </c>
      <c r="G297" s="36">
        <f>IF(Input_Transaksi!BU335=$D$8,Input_Transaksi!BW335,0)</f>
        <v>0</v>
      </c>
      <c r="H297" s="36">
        <f t="shared" si="5"/>
        <v>0</v>
      </c>
      <c r="I297" s="61"/>
    </row>
    <row r="298" spans="2:9" customFormat="1" ht="15" hidden="1" customHeight="1" x14ac:dyDescent="0.2">
      <c r="B298" s="65"/>
      <c r="C298" s="33" t="str">
        <f>IF(F298+G298&gt;0,Input_Transaksi!C336,"")</f>
        <v/>
      </c>
      <c r="D298" s="34" t="str">
        <f>IF(F298+G298&gt;0,Input_Transaksi!D336,"")</f>
        <v/>
      </c>
      <c r="E298" s="35" t="str">
        <f>IF(F298+G298&gt;0,Input_Transaksi!F336&amp;Input_Transaksi!G336 &amp;" "&amp;Input_Transaksi!H336,"")</f>
        <v/>
      </c>
      <c r="F298" s="36">
        <f>IF(Input_Transaksi!BR336=$D$8,Input_Transaksi!BT336,0)</f>
        <v>0</v>
      </c>
      <c r="G298" s="36">
        <f>IF(Input_Transaksi!BU336=$D$8,Input_Transaksi!BW336,0)</f>
        <v>0</v>
      </c>
      <c r="H298" s="36">
        <f t="shared" si="5"/>
        <v>0</v>
      </c>
      <c r="I298" s="61"/>
    </row>
    <row r="299" spans="2:9" customFormat="1" ht="15" hidden="1" customHeight="1" x14ac:dyDescent="0.2">
      <c r="B299" s="65"/>
      <c r="C299" s="33" t="str">
        <f>IF(F299+G299&gt;0,Input_Transaksi!C337,"")</f>
        <v/>
      </c>
      <c r="D299" s="34" t="str">
        <f>IF(F299+G299&gt;0,Input_Transaksi!D337,"")</f>
        <v/>
      </c>
      <c r="E299" s="35" t="str">
        <f>IF(F299+G299&gt;0,Input_Transaksi!F337&amp;Input_Transaksi!G337 &amp;" "&amp;Input_Transaksi!H337,"")</f>
        <v/>
      </c>
      <c r="F299" s="36">
        <f>IF(Input_Transaksi!BR337=$D$8,Input_Transaksi!BT337,0)</f>
        <v>0</v>
      </c>
      <c r="G299" s="36">
        <f>IF(Input_Transaksi!BU337=$D$8,Input_Transaksi!BW337,0)</f>
        <v>0</v>
      </c>
      <c r="H299" s="36">
        <f t="shared" si="5"/>
        <v>0</v>
      </c>
      <c r="I299" s="61"/>
    </row>
    <row r="300" spans="2:9" customFormat="1" ht="15" hidden="1" customHeight="1" x14ac:dyDescent="0.2">
      <c r="B300" s="65"/>
      <c r="C300" s="33" t="str">
        <f>IF(F300+G300&gt;0,Input_Transaksi!C338,"")</f>
        <v/>
      </c>
      <c r="D300" s="34" t="str">
        <f>IF(F300+G300&gt;0,Input_Transaksi!D338,"")</f>
        <v/>
      </c>
      <c r="E300" s="35" t="str">
        <f>IF(F300+G300&gt;0,Input_Transaksi!F338&amp;Input_Transaksi!G338 &amp;" "&amp;Input_Transaksi!H338,"")</f>
        <v/>
      </c>
      <c r="F300" s="36">
        <f>IF(Input_Transaksi!BR338=$D$8,Input_Transaksi!BT338,0)</f>
        <v>0</v>
      </c>
      <c r="G300" s="36">
        <f>IF(Input_Transaksi!BU338=$D$8,Input_Transaksi!BW338,0)</f>
        <v>0</v>
      </c>
      <c r="H300" s="36">
        <f t="shared" si="5"/>
        <v>0</v>
      </c>
      <c r="I300" s="61"/>
    </row>
    <row r="301" spans="2:9" customFormat="1" ht="15" hidden="1" customHeight="1" x14ac:dyDescent="0.2">
      <c r="B301" s="65"/>
      <c r="C301" s="33" t="str">
        <f>IF(F301+G301&gt;0,Input_Transaksi!C339,"")</f>
        <v/>
      </c>
      <c r="D301" s="34" t="str">
        <f>IF(F301+G301&gt;0,Input_Transaksi!D339,"")</f>
        <v/>
      </c>
      <c r="E301" s="35" t="str">
        <f>IF(F301+G301&gt;0,Input_Transaksi!F339&amp;Input_Transaksi!G339 &amp;" "&amp;Input_Transaksi!H339,"")</f>
        <v/>
      </c>
      <c r="F301" s="36">
        <f>IF(Input_Transaksi!BR339=$D$8,Input_Transaksi!BT339,0)</f>
        <v>0</v>
      </c>
      <c r="G301" s="36">
        <f>IF(Input_Transaksi!BU339=$D$8,Input_Transaksi!BW339,0)</f>
        <v>0</v>
      </c>
      <c r="H301" s="36">
        <f t="shared" ref="H301:H364" si="6">H300+F301-G301</f>
        <v>0</v>
      </c>
      <c r="I301" s="61"/>
    </row>
    <row r="302" spans="2:9" customFormat="1" ht="15" hidden="1" customHeight="1" x14ac:dyDescent="0.2">
      <c r="B302" s="65"/>
      <c r="C302" s="33" t="str">
        <f>IF(F302+G302&gt;0,Input_Transaksi!C340,"")</f>
        <v/>
      </c>
      <c r="D302" s="34" t="str">
        <f>IF(F302+G302&gt;0,Input_Transaksi!D340,"")</f>
        <v/>
      </c>
      <c r="E302" s="35" t="str">
        <f>IF(F302+G302&gt;0,Input_Transaksi!F340&amp;Input_Transaksi!G340 &amp;" "&amp;Input_Transaksi!H340,"")</f>
        <v/>
      </c>
      <c r="F302" s="36">
        <f>IF(Input_Transaksi!BR340=$D$8,Input_Transaksi!BT340,0)</f>
        <v>0</v>
      </c>
      <c r="G302" s="36">
        <f>IF(Input_Transaksi!BU340=$D$8,Input_Transaksi!BW340,0)</f>
        <v>0</v>
      </c>
      <c r="H302" s="36">
        <f t="shared" si="6"/>
        <v>0</v>
      </c>
      <c r="I302" s="61"/>
    </row>
    <row r="303" spans="2:9" customFormat="1" ht="15" hidden="1" customHeight="1" x14ac:dyDescent="0.2">
      <c r="B303" s="65"/>
      <c r="C303" s="33" t="str">
        <f>IF(F303+G303&gt;0,Input_Transaksi!C341,"")</f>
        <v/>
      </c>
      <c r="D303" s="34" t="str">
        <f>IF(F303+G303&gt;0,Input_Transaksi!D341,"")</f>
        <v/>
      </c>
      <c r="E303" s="35" t="str">
        <f>IF(F303+G303&gt;0,Input_Transaksi!F341&amp;Input_Transaksi!G341 &amp;" "&amp;Input_Transaksi!H341,"")</f>
        <v/>
      </c>
      <c r="F303" s="36">
        <f>IF(Input_Transaksi!BR341=$D$8,Input_Transaksi!BT341,0)</f>
        <v>0</v>
      </c>
      <c r="G303" s="36">
        <f>IF(Input_Transaksi!BU341=$D$8,Input_Transaksi!BW341,0)</f>
        <v>0</v>
      </c>
      <c r="H303" s="36">
        <f t="shared" si="6"/>
        <v>0</v>
      </c>
      <c r="I303" s="61"/>
    </row>
    <row r="304" spans="2:9" customFormat="1" ht="15" hidden="1" customHeight="1" x14ac:dyDescent="0.2">
      <c r="B304" s="65"/>
      <c r="C304" s="33" t="str">
        <f>IF(F304+G304&gt;0,Input_Transaksi!C342,"")</f>
        <v/>
      </c>
      <c r="D304" s="34" t="str">
        <f>IF(F304+G304&gt;0,Input_Transaksi!D342,"")</f>
        <v/>
      </c>
      <c r="E304" s="35" t="str">
        <f>IF(F304+G304&gt;0,Input_Transaksi!F342&amp;Input_Transaksi!G342 &amp;" "&amp;Input_Transaksi!H342,"")</f>
        <v/>
      </c>
      <c r="F304" s="36">
        <f>IF(Input_Transaksi!BR342=$D$8,Input_Transaksi!BT342,0)</f>
        <v>0</v>
      </c>
      <c r="G304" s="36">
        <f>IF(Input_Transaksi!BU342=$D$8,Input_Transaksi!BW342,0)</f>
        <v>0</v>
      </c>
      <c r="H304" s="36">
        <f t="shared" si="6"/>
        <v>0</v>
      </c>
      <c r="I304" s="61"/>
    </row>
    <row r="305" spans="2:9" customFormat="1" ht="15" hidden="1" customHeight="1" x14ac:dyDescent="0.2">
      <c r="B305" s="65"/>
      <c r="C305" s="33" t="str">
        <f>IF(F305+G305&gt;0,Input_Transaksi!C343,"")</f>
        <v/>
      </c>
      <c r="D305" s="34" t="str">
        <f>IF(F305+G305&gt;0,Input_Transaksi!D343,"")</f>
        <v/>
      </c>
      <c r="E305" s="35" t="str">
        <f>IF(F305+G305&gt;0,Input_Transaksi!F343&amp;Input_Transaksi!G343 &amp;" "&amp;Input_Transaksi!H343,"")</f>
        <v/>
      </c>
      <c r="F305" s="36">
        <f>IF(Input_Transaksi!BR343=$D$8,Input_Transaksi!BT343,0)</f>
        <v>0</v>
      </c>
      <c r="G305" s="36">
        <f>IF(Input_Transaksi!BU343=$D$8,Input_Transaksi!BW343,0)</f>
        <v>0</v>
      </c>
      <c r="H305" s="36">
        <f t="shared" si="6"/>
        <v>0</v>
      </c>
      <c r="I305" s="61"/>
    </row>
    <row r="306" spans="2:9" customFormat="1" ht="15" hidden="1" customHeight="1" x14ac:dyDescent="0.2">
      <c r="B306" s="65"/>
      <c r="C306" s="33" t="str">
        <f>IF(F306+G306&gt;0,Input_Transaksi!C344,"")</f>
        <v/>
      </c>
      <c r="D306" s="34" t="str">
        <f>IF(F306+G306&gt;0,Input_Transaksi!D344,"")</f>
        <v/>
      </c>
      <c r="E306" s="35" t="str">
        <f>IF(F306+G306&gt;0,Input_Transaksi!F344&amp;Input_Transaksi!G344 &amp;" "&amp;Input_Transaksi!H344,"")</f>
        <v/>
      </c>
      <c r="F306" s="36">
        <f>IF(Input_Transaksi!BR344=$D$8,Input_Transaksi!BT344,0)</f>
        <v>0</v>
      </c>
      <c r="G306" s="36">
        <f>IF(Input_Transaksi!BU344=$D$8,Input_Transaksi!BW344,0)</f>
        <v>0</v>
      </c>
      <c r="H306" s="36">
        <f t="shared" si="6"/>
        <v>0</v>
      </c>
      <c r="I306" s="61"/>
    </row>
    <row r="307" spans="2:9" customFormat="1" ht="15" hidden="1" customHeight="1" x14ac:dyDescent="0.2">
      <c r="B307" s="65"/>
      <c r="C307" s="33" t="str">
        <f>IF(F307+G307&gt;0,Input_Transaksi!C345,"")</f>
        <v/>
      </c>
      <c r="D307" s="34" t="str">
        <f>IF(F307+G307&gt;0,Input_Transaksi!D345,"")</f>
        <v/>
      </c>
      <c r="E307" s="35" t="str">
        <f>IF(F307+G307&gt;0,Input_Transaksi!F345&amp;Input_Transaksi!G345 &amp;" "&amp;Input_Transaksi!H345,"")</f>
        <v/>
      </c>
      <c r="F307" s="36">
        <f>IF(Input_Transaksi!BR345=$D$8,Input_Transaksi!BT345,0)</f>
        <v>0</v>
      </c>
      <c r="G307" s="36">
        <f>IF(Input_Transaksi!BU345=$D$8,Input_Transaksi!BW345,0)</f>
        <v>0</v>
      </c>
      <c r="H307" s="36">
        <f t="shared" si="6"/>
        <v>0</v>
      </c>
      <c r="I307" s="61"/>
    </row>
    <row r="308" spans="2:9" customFormat="1" ht="15" hidden="1" customHeight="1" x14ac:dyDescent="0.2">
      <c r="B308" s="65"/>
      <c r="C308" s="33" t="str">
        <f>IF(F308+G308&gt;0,Input_Transaksi!C346,"")</f>
        <v/>
      </c>
      <c r="D308" s="34" t="str">
        <f>IF(F308+G308&gt;0,Input_Transaksi!D346,"")</f>
        <v/>
      </c>
      <c r="E308" s="35" t="str">
        <f>IF(F308+G308&gt;0,Input_Transaksi!F346&amp;Input_Transaksi!G346 &amp;" "&amp;Input_Transaksi!H346,"")</f>
        <v/>
      </c>
      <c r="F308" s="36">
        <f>IF(Input_Transaksi!BR346=$D$8,Input_Transaksi!BT346,0)</f>
        <v>0</v>
      </c>
      <c r="G308" s="36">
        <f>IF(Input_Transaksi!BU346=$D$8,Input_Transaksi!BW346,0)</f>
        <v>0</v>
      </c>
      <c r="H308" s="36">
        <f t="shared" si="6"/>
        <v>0</v>
      </c>
      <c r="I308" s="61"/>
    </row>
    <row r="309" spans="2:9" customFormat="1" ht="15" hidden="1" customHeight="1" x14ac:dyDescent="0.2">
      <c r="B309" s="65"/>
      <c r="C309" s="33" t="str">
        <f>IF(F309+G309&gt;0,Input_Transaksi!C347,"")</f>
        <v/>
      </c>
      <c r="D309" s="34" t="str">
        <f>IF(F309+G309&gt;0,Input_Transaksi!D347,"")</f>
        <v/>
      </c>
      <c r="E309" s="35" t="str">
        <f>IF(F309+G309&gt;0,Input_Transaksi!F347&amp;Input_Transaksi!G347 &amp;" "&amp;Input_Transaksi!H347,"")</f>
        <v/>
      </c>
      <c r="F309" s="36">
        <f>IF(Input_Transaksi!BR347=$D$8,Input_Transaksi!BT347,0)</f>
        <v>0</v>
      </c>
      <c r="G309" s="36">
        <f>IF(Input_Transaksi!BU347=$D$8,Input_Transaksi!BW347,0)</f>
        <v>0</v>
      </c>
      <c r="H309" s="36">
        <f t="shared" si="6"/>
        <v>0</v>
      </c>
      <c r="I309" s="61"/>
    </row>
    <row r="310" spans="2:9" customFormat="1" ht="15" hidden="1" customHeight="1" x14ac:dyDescent="0.2">
      <c r="B310" s="65"/>
      <c r="C310" s="33" t="str">
        <f>IF(F310+G310&gt;0,Input_Transaksi!C348,"")</f>
        <v/>
      </c>
      <c r="D310" s="34" t="str">
        <f>IF(F310+G310&gt;0,Input_Transaksi!D348,"")</f>
        <v/>
      </c>
      <c r="E310" s="35" t="str">
        <f>IF(F310+G310&gt;0,Input_Transaksi!F348&amp;Input_Transaksi!G348 &amp;" "&amp;Input_Transaksi!H348,"")</f>
        <v/>
      </c>
      <c r="F310" s="36">
        <f>IF(Input_Transaksi!BR348=$D$8,Input_Transaksi!BT348,0)</f>
        <v>0</v>
      </c>
      <c r="G310" s="36">
        <f>IF(Input_Transaksi!BU348=$D$8,Input_Transaksi!BW348,0)</f>
        <v>0</v>
      </c>
      <c r="H310" s="36">
        <f t="shared" si="6"/>
        <v>0</v>
      </c>
      <c r="I310" s="61"/>
    </row>
    <row r="311" spans="2:9" customFormat="1" ht="15" hidden="1" customHeight="1" x14ac:dyDescent="0.2">
      <c r="B311" s="65"/>
      <c r="C311" s="33" t="str">
        <f>IF(F311+G311&gt;0,Input_Transaksi!C349,"")</f>
        <v/>
      </c>
      <c r="D311" s="34" t="str">
        <f>IF(F311+G311&gt;0,Input_Transaksi!D349,"")</f>
        <v/>
      </c>
      <c r="E311" s="35" t="str">
        <f>IF(F311+G311&gt;0,Input_Transaksi!F349&amp;Input_Transaksi!G349 &amp;" "&amp;Input_Transaksi!H349,"")</f>
        <v/>
      </c>
      <c r="F311" s="36">
        <f>IF(Input_Transaksi!BR349=$D$8,Input_Transaksi!BT349,0)</f>
        <v>0</v>
      </c>
      <c r="G311" s="36">
        <f>IF(Input_Transaksi!BU349=$D$8,Input_Transaksi!BW349,0)</f>
        <v>0</v>
      </c>
      <c r="H311" s="36">
        <f t="shared" si="6"/>
        <v>0</v>
      </c>
      <c r="I311" s="61"/>
    </row>
    <row r="312" spans="2:9" customFormat="1" ht="15" hidden="1" customHeight="1" x14ac:dyDescent="0.2">
      <c r="B312" s="65"/>
      <c r="C312" s="33" t="str">
        <f>IF(F312+G312&gt;0,Input_Transaksi!C350,"")</f>
        <v/>
      </c>
      <c r="D312" s="34" t="str">
        <f>IF(F312+G312&gt;0,Input_Transaksi!D350,"")</f>
        <v/>
      </c>
      <c r="E312" s="35" t="str">
        <f>IF(F312+G312&gt;0,Input_Transaksi!F350&amp;Input_Transaksi!G350 &amp;" "&amp;Input_Transaksi!H350,"")</f>
        <v/>
      </c>
      <c r="F312" s="36">
        <f>IF(Input_Transaksi!BR350=$D$8,Input_Transaksi!BT350,0)</f>
        <v>0</v>
      </c>
      <c r="G312" s="36">
        <f>IF(Input_Transaksi!BU350=$D$8,Input_Transaksi!BW350,0)</f>
        <v>0</v>
      </c>
      <c r="H312" s="36">
        <f t="shared" si="6"/>
        <v>0</v>
      </c>
      <c r="I312" s="61"/>
    </row>
    <row r="313" spans="2:9" customFormat="1" ht="15" hidden="1" customHeight="1" x14ac:dyDescent="0.2">
      <c r="B313" s="65"/>
      <c r="C313" s="33" t="str">
        <f>IF(F313+G313&gt;0,Input_Transaksi!C351,"")</f>
        <v/>
      </c>
      <c r="D313" s="34" t="str">
        <f>IF(F313+G313&gt;0,Input_Transaksi!D351,"")</f>
        <v/>
      </c>
      <c r="E313" s="35" t="str">
        <f>IF(F313+G313&gt;0,Input_Transaksi!F351&amp;Input_Transaksi!G351 &amp;" "&amp;Input_Transaksi!H351,"")</f>
        <v/>
      </c>
      <c r="F313" s="36">
        <f>IF(Input_Transaksi!BR351=$D$8,Input_Transaksi!BT351,0)</f>
        <v>0</v>
      </c>
      <c r="G313" s="36">
        <f>IF(Input_Transaksi!BU351=$D$8,Input_Transaksi!BW351,0)</f>
        <v>0</v>
      </c>
      <c r="H313" s="36">
        <f t="shared" si="6"/>
        <v>0</v>
      </c>
      <c r="I313" s="61"/>
    </row>
    <row r="314" spans="2:9" customFormat="1" ht="15" hidden="1" customHeight="1" x14ac:dyDescent="0.2">
      <c r="B314" s="65"/>
      <c r="C314" s="33" t="str">
        <f>IF(F314+G314&gt;0,Input_Transaksi!C352,"")</f>
        <v/>
      </c>
      <c r="D314" s="34" t="str">
        <f>IF(F314+G314&gt;0,Input_Transaksi!D352,"")</f>
        <v/>
      </c>
      <c r="E314" s="35" t="str">
        <f>IF(F314+G314&gt;0,Input_Transaksi!F352&amp;Input_Transaksi!G352 &amp;" "&amp;Input_Transaksi!H352,"")</f>
        <v/>
      </c>
      <c r="F314" s="36">
        <f>IF(Input_Transaksi!BR352=$D$8,Input_Transaksi!BT352,0)</f>
        <v>0</v>
      </c>
      <c r="G314" s="36">
        <f>IF(Input_Transaksi!BU352=$D$8,Input_Transaksi!BW352,0)</f>
        <v>0</v>
      </c>
      <c r="H314" s="36">
        <f t="shared" si="6"/>
        <v>0</v>
      </c>
      <c r="I314" s="61"/>
    </row>
    <row r="315" spans="2:9" customFormat="1" ht="15" hidden="1" customHeight="1" x14ac:dyDescent="0.2">
      <c r="B315" s="65"/>
      <c r="C315" s="33" t="str">
        <f>IF(F315+G315&gt;0,Input_Transaksi!C353,"")</f>
        <v/>
      </c>
      <c r="D315" s="34" t="str">
        <f>IF(F315+G315&gt;0,Input_Transaksi!D353,"")</f>
        <v/>
      </c>
      <c r="E315" s="35" t="str">
        <f>IF(F315+G315&gt;0,Input_Transaksi!F353&amp;Input_Transaksi!G353 &amp;" "&amp;Input_Transaksi!H353,"")</f>
        <v/>
      </c>
      <c r="F315" s="36">
        <f>IF(Input_Transaksi!BR353=$D$8,Input_Transaksi!BT353,0)</f>
        <v>0</v>
      </c>
      <c r="G315" s="36">
        <f>IF(Input_Transaksi!BU353=$D$8,Input_Transaksi!BW353,0)</f>
        <v>0</v>
      </c>
      <c r="H315" s="36">
        <f t="shared" si="6"/>
        <v>0</v>
      </c>
      <c r="I315" s="61"/>
    </row>
    <row r="316" spans="2:9" customFormat="1" ht="15" hidden="1" customHeight="1" x14ac:dyDescent="0.2">
      <c r="B316" s="65"/>
      <c r="C316" s="33" t="str">
        <f>IF(F316+G316&gt;0,Input_Transaksi!C354,"")</f>
        <v/>
      </c>
      <c r="D316" s="34" t="str">
        <f>IF(F316+G316&gt;0,Input_Transaksi!D354,"")</f>
        <v/>
      </c>
      <c r="E316" s="35" t="str">
        <f>IF(F316+G316&gt;0,Input_Transaksi!F354&amp;Input_Transaksi!G354 &amp;" "&amp;Input_Transaksi!H354,"")</f>
        <v/>
      </c>
      <c r="F316" s="36">
        <f>IF(Input_Transaksi!BR354=$D$8,Input_Transaksi!BT354,0)</f>
        <v>0</v>
      </c>
      <c r="G316" s="36">
        <f>IF(Input_Transaksi!BU354=$D$8,Input_Transaksi!BW354,0)</f>
        <v>0</v>
      </c>
      <c r="H316" s="36">
        <f t="shared" si="6"/>
        <v>0</v>
      </c>
      <c r="I316" s="61"/>
    </row>
    <row r="317" spans="2:9" customFormat="1" ht="15" hidden="1" customHeight="1" x14ac:dyDescent="0.2">
      <c r="B317" s="65"/>
      <c r="C317" s="33" t="str">
        <f>IF(F317+G317&gt;0,Input_Transaksi!C355,"")</f>
        <v/>
      </c>
      <c r="D317" s="34" t="str">
        <f>IF(F317+G317&gt;0,Input_Transaksi!D355,"")</f>
        <v/>
      </c>
      <c r="E317" s="35" t="str">
        <f>IF(F317+G317&gt;0,Input_Transaksi!F355&amp;Input_Transaksi!G355 &amp;" "&amp;Input_Transaksi!H355,"")</f>
        <v/>
      </c>
      <c r="F317" s="36">
        <f>IF(Input_Transaksi!BR355=$D$8,Input_Transaksi!BT355,0)</f>
        <v>0</v>
      </c>
      <c r="G317" s="36">
        <f>IF(Input_Transaksi!BU355=$D$8,Input_Transaksi!BW355,0)</f>
        <v>0</v>
      </c>
      <c r="H317" s="36">
        <f t="shared" si="6"/>
        <v>0</v>
      </c>
      <c r="I317" s="61"/>
    </row>
    <row r="318" spans="2:9" customFormat="1" ht="15" hidden="1" customHeight="1" x14ac:dyDescent="0.2">
      <c r="B318" s="65"/>
      <c r="C318" s="33" t="str">
        <f>IF(F318+G318&gt;0,Input_Transaksi!C356,"")</f>
        <v/>
      </c>
      <c r="D318" s="34" t="str">
        <f>IF(F318+G318&gt;0,Input_Transaksi!D356,"")</f>
        <v/>
      </c>
      <c r="E318" s="35" t="str">
        <f>IF(F318+G318&gt;0,Input_Transaksi!F356&amp;Input_Transaksi!G356 &amp;" "&amp;Input_Transaksi!H356,"")</f>
        <v/>
      </c>
      <c r="F318" s="36">
        <f>IF(Input_Transaksi!BR356=$D$8,Input_Transaksi!BT356,0)</f>
        <v>0</v>
      </c>
      <c r="G318" s="36">
        <f>IF(Input_Transaksi!BU356=$D$8,Input_Transaksi!BW356,0)</f>
        <v>0</v>
      </c>
      <c r="H318" s="36">
        <f t="shared" si="6"/>
        <v>0</v>
      </c>
      <c r="I318" s="61"/>
    </row>
    <row r="319" spans="2:9" customFormat="1" ht="15" hidden="1" customHeight="1" x14ac:dyDescent="0.2">
      <c r="B319" s="65"/>
      <c r="C319" s="33" t="str">
        <f>IF(F319+G319&gt;0,Input_Transaksi!C357,"")</f>
        <v/>
      </c>
      <c r="D319" s="34" t="str">
        <f>IF(F319+G319&gt;0,Input_Transaksi!D357,"")</f>
        <v/>
      </c>
      <c r="E319" s="35" t="str">
        <f>IF(F319+G319&gt;0,Input_Transaksi!F357&amp;Input_Transaksi!G357 &amp;" "&amp;Input_Transaksi!H357,"")</f>
        <v/>
      </c>
      <c r="F319" s="36">
        <f>IF(Input_Transaksi!BR357=$D$8,Input_Transaksi!BT357,0)</f>
        <v>0</v>
      </c>
      <c r="G319" s="36">
        <f>IF(Input_Transaksi!BU357=$D$8,Input_Transaksi!BW357,0)</f>
        <v>0</v>
      </c>
      <c r="H319" s="36">
        <f t="shared" si="6"/>
        <v>0</v>
      </c>
      <c r="I319" s="61"/>
    </row>
    <row r="320" spans="2:9" customFormat="1" ht="15" hidden="1" customHeight="1" x14ac:dyDescent="0.2">
      <c r="B320" s="65"/>
      <c r="C320" s="33" t="str">
        <f>IF(F320+G320&gt;0,Input_Transaksi!C358,"")</f>
        <v/>
      </c>
      <c r="D320" s="34" t="str">
        <f>IF(F320+G320&gt;0,Input_Transaksi!D358,"")</f>
        <v/>
      </c>
      <c r="E320" s="35" t="str">
        <f>IF(F320+G320&gt;0,Input_Transaksi!F358&amp;Input_Transaksi!G358 &amp;" "&amp;Input_Transaksi!H358,"")</f>
        <v/>
      </c>
      <c r="F320" s="36">
        <f>IF(Input_Transaksi!BR358=$D$8,Input_Transaksi!BT358,0)</f>
        <v>0</v>
      </c>
      <c r="G320" s="36">
        <f>IF(Input_Transaksi!BU358=$D$8,Input_Transaksi!BW358,0)</f>
        <v>0</v>
      </c>
      <c r="H320" s="36">
        <f t="shared" si="6"/>
        <v>0</v>
      </c>
      <c r="I320" s="61"/>
    </row>
    <row r="321" spans="2:9" customFormat="1" ht="15" hidden="1" customHeight="1" x14ac:dyDescent="0.2">
      <c r="B321" s="65"/>
      <c r="C321" s="33" t="str">
        <f>IF(F321+G321&gt;0,Input_Transaksi!C359,"")</f>
        <v/>
      </c>
      <c r="D321" s="34" t="str">
        <f>IF(F321+G321&gt;0,Input_Transaksi!D359,"")</f>
        <v/>
      </c>
      <c r="E321" s="35" t="str">
        <f>IF(F321+G321&gt;0,Input_Transaksi!F359&amp;Input_Transaksi!G359 &amp;" "&amp;Input_Transaksi!H359,"")</f>
        <v/>
      </c>
      <c r="F321" s="36">
        <f>IF(Input_Transaksi!BR359=$D$8,Input_Transaksi!BT359,0)</f>
        <v>0</v>
      </c>
      <c r="G321" s="36">
        <f>IF(Input_Transaksi!BU359=$D$8,Input_Transaksi!BW359,0)</f>
        <v>0</v>
      </c>
      <c r="H321" s="36">
        <f t="shared" si="6"/>
        <v>0</v>
      </c>
      <c r="I321" s="61"/>
    </row>
    <row r="322" spans="2:9" customFormat="1" ht="15" hidden="1" customHeight="1" x14ac:dyDescent="0.2">
      <c r="B322" s="65"/>
      <c r="C322" s="33" t="str">
        <f>IF(F322+G322&gt;0,Input_Transaksi!C360,"")</f>
        <v/>
      </c>
      <c r="D322" s="34" t="str">
        <f>IF(F322+G322&gt;0,Input_Transaksi!D360,"")</f>
        <v/>
      </c>
      <c r="E322" s="35" t="str">
        <f>IF(F322+G322&gt;0,Input_Transaksi!F360&amp;Input_Transaksi!G360 &amp;" "&amp;Input_Transaksi!H360,"")</f>
        <v/>
      </c>
      <c r="F322" s="36">
        <f>IF(Input_Transaksi!BR360=$D$8,Input_Transaksi!BT360,0)</f>
        <v>0</v>
      </c>
      <c r="G322" s="36">
        <f>IF(Input_Transaksi!BU360=$D$8,Input_Transaksi!BW360,0)</f>
        <v>0</v>
      </c>
      <c r="H322" s="36">
        <f t="shared" si="6"/>
        <v>0</v>
      </c>
      <c r="I322" s="61"/>
    </row>
    <row r="323" spans="2:9" customFormat="1" ht="15" hidden="1" customHeight="1" x14ac:dyDescent="0.2">
      <c r="B323" s="65"/>
      <c r="C323" s="33" t="str">
        <f>IF(F323+G323&gt;0,Input_Transaksi!C361,"")</f>
        <v/>
      </c>
      <c r="D323" s="34" t="str">
        <f>IF(F323+G323&gt;0,Input_Transaksi!D361,"")</f>
        <v/>
      </c>
      <c r="E323" s="35" t="str">
        <f>IF(F323+G323&gt;0,Input_Transaksi!F361&amp;Input_Transaksi!G361 &amp;" "&amp;Input_Transaksi!H361,"")</f>
        <v/>
      </c>
      <c r="F323" s="36">
        <f>IF(Input_Transaksi!BR361=$D$8,Input_Transaksi!BT361,0)</f>
        <v>0</v>
      </c>
      <c r="G323" s="36">
        <f>IF(Input_Transaksi!BU361=$D$8,Input_Transaksi!BW361,0)</f>
        <v>0</v>
      </c>
      <c r="H323" s="36">
        <f t="shared" si="6"/>
        <v>0</v>
      </c>
      <c r="I323" s="61"/>
    </row>
    <row r="324" spans="2:9" customFormat="1" ht="15" hidden="1" customHeight="1" x14ac:dyDescent="0.2">
      <c r="B324" s="65"/>
      <c r="C324" s="33" t="str">
        <f>IF(F324+G324&gt;0,Input_Transaksi!C362,"")</f>
        <v/>
      </c>
      <c r="D324" s="34" t="str">
        <f>IF(F324+G324&gt;0,Input_Transaksi!D362,"")</f>
        <v/>
      </c>
      <c r="E324" s="35" t="str">
        <f>IF(F324+G324&gt;0,Input_Transaksi!F362&amp;Input_Transaksi!G362 &amp;" "&amp;Input_Transaksi!H362,"")</f>
        <v/>
      </c>
      <c r="F324" s="36">
        <f>IF(Input_Transaksi!BR362=$D$8,Input_Transaksi!BT362,0)</f>
        <v>0</v>
      </c>
      <c r="G324" s="36">
        <f>IF(Input_Transaksi!BU362=$D$8,Input_Transaksi!BW362,0)</f>
        <v>0</v>
      </c>
      <c r="H324" s="36">
        <f t="shared" si="6"/>
        <v>0</v>
      </c>
      <c r="I324" s="61"/>
    </row>
    <row r="325" spans="2:9" customFormat="1" ht="15" hidden="1" customHeight="1" x14ac:dyDescent="0.2">
      <c r="B325" s="65"/>
      <c r="C325" s="33" t="str">
        <f>IF(F325+G325&gt;0,Input_Transaksi!C363,"")</f>
        <v/>
      </c>
      <c r="D325" s="34" t="str">
        <f>IF(F325+G325&gt;0,Input_Transaksi!D363,"")</f>
        <v/>
      </c>
      <c r="E325" s="35" t="str">
        <f>IF(F325+G325&gt;0,Input_Transaksi!F363&amp;Input_Transaksi!G363 &amp;" "&amp;Input_Transaksi!H363,"")</f>
        <v/>
      </c>
      <c r="F325" s="36">
        <f>IF(Input_Transaksi!BR363=$D$8,Input_Transaksi!BT363,0)</f>
        <v>0</v>
      </c>
      <c r="G325" s="36">
        <f>IF(Input_Transaksi!BU363=$D$8,Input_Transaksi!BW363,0)</f>
        <v>0</v>
      </c>
      <c r="H325" s="36">
        <f t="shared" si="6"/>
        <v>0</v>
      </c>
      <c r="I325" s="61"/>
    </row>
    <row r="326" spans="2:9" customFormat="1" ht="15" hidden="1" customHeight="1" x14ac:dyDescent="0.2">
      <c r="B326" s="65"/>
      <c r="C326" s="33" t="str">
        <f>IF(F326+G326&gt;0,Input_Transaksi!C364,"")</f>
        <v/>
      </c>
      <c r="D326" s="34" t="str">
        <f>IF(F326+G326&gt;0,Input_Transaksi!D364,"")</f>
        <v/>
      </c>
      <c r="E326" s="35" t="str">
        <f>IF(F326+G326&gt;0,Input_Transaksi!F364&amp;Input_Transaksi!G364 &amp;" "&amp;Input_Transaksi!H364,"")</f>
        <v/>
      </c>
      <c r="F326" s="36">
        <f>IF(Input_Transaksi!BR364=$D$8,Input_Transaksi!BT364,0)</f>
        <v>0</v>
      </c>
      <c r="G326" s="36">
        <f>IF(Input_Transaksi!BU364=$D$8,Input_Transaksi!BW364,0)</f>
        <v>0</v>
      </c>
      <c r="H326" s="36">
        <f t="shared" si="6"/>
        <v>0</v>
      </c>
      <c r="I326" s="61"/>
    </row>
    <row r="327" spans="2:9" customFormat="1" ht="15" hidden="1" customHeight="1" x14ac:dyDescent="0.2">
      <c r="B327" s="65"/>
      <c r="C327" s="33" t="str">
        <f>IF(F327+G327&gt;0,Input_Transaksi!C365,"")</f>
        <v/>
      </c>
      <c r="D327" s="34" t="str">
        <f>IF(F327+G327&gt;0,Input_Transaksi!D365,"")</f>
        <v/>
      </c>
      <c r="E327" s="35" t="str">
        <f>IF(F327+G327&gt;0,Input_Transaksi!F365&amp;Input_Transaksi!G365 &amp;" "&amp;Input_Transaksi!H365,"")</f>
        <v/>
      </c>
      <c r="F327" s="36">
        <f>IF(Input_Transaksi!BR365=$D$8,Input_Transaksi!BT365,0)</f>
        <v>0</v>
      </c>
      <c r="G327" s="36">
        <f>IF(Input_Transaksi!BU365=$D$8,Input_Transaksi!BW365,0)</f>
        <v>0</v>
      </c>
      <c r="H327" s="36">
        <f t="shared" si="6"/>
        <v>0</v>
      </c>
      <c r="I327" s="61"/>
    </row>
    <row r="328" spans="2:9" customFormat="1" ht="15" hidden="1" customHeight="1" x14ac:dyDescent="0.2">
      <c r="B328" s="65"/>
      <c r="C328" s="33" t="str">
        <f>IF(F328+G328&gt;0,Input_Transaksi!C366,"")</f>
        <v/>
      </c>
      <c r="D328" s="34" t="str">
        <f>IF(F328+G328&gt;0,Input_Transaksi!D366,"")</f>
        <v/>
      </c>
      <c r="E328" s="35" t="str">
        <f>IF(F328+G328&gt;0,Input_Transaksi!F366&amp;Input_Transaksi!G366 &amp;" "&amp;Input_Transaksi!H366,"")</f>
        <v/>
      </c>
      <c r="F328" s="36">
        <f>IF(Input_Transaksi!BR366=$D$8,Input_Transaksi!BT366,0)</f>
        <v>0</v>
      </c>
      <c r="G328" s="36">
        <f>IF(Input_Transaksi!BU366=$D$8,Input_Transaksi!BW366,0)</f>
        <v>0</v>
      </c>
      <c r="H328" s="36">
        <f t="shared" si="6"/>
        <v>0</v>
      </c>
      <c r="I328" s="61"/>
    </row>
    <row r="329" spans="2:9" customFormat="1" ht="15" hidden="1" customHeight="1" x14ac:dyDescent="0.2">
      <c r="B329" s="65"/>
      <c r="C329" s="33" t="str">
        <f>IF(F329+G329&gt;0,Input_Transaksi!C367,"")</f>
        <v/>
      </c>
      <c r="D329" s="34" t="str">
        <f>IF(F329+G329&gt;0,Input_Transaksi!D367,"")</f>
        <v/>
      </c>
      <c r="E329" s="35" t="str">
        <f>IF(F329+G329&gt;0,Input_Transaksi!F367&amp;Input_Transaksi!G367 &amp;" "&amp;Input_Transaksi!H367,"")</f>
        <v/>
      </c>
      <c r="F329" s="36">
        <f>IF(Input_Transaksi!BR367=$D$8,Input_Transaksi!BT367,0)</f>
        <v>0</v>
      </c>
      <c r="G329" s="36">
        <f>IF(Input_Transaksi!BU367=$D$8,Input_Transaksi!BW367,0)</f>
        <v>0</v>
      </c>
      <c r="H329" s="36">
        <f t="shared" si="6"/>
        <v>0</v>
      </c>
      <c r="I329" s="61"/>
    </row>
    <row r="330" spans="2:9" customFormat="1" ht="15" hidden="1" customHeight="1" x14ac:dyDescent="0.2">
      <c r="B330" s="65"/>
      <c r="C330" s="33" t="str">
        <f>IF(F330+G330&gt;0,Input_Transaksi!C368,"")</f>
        <v/>
      </c>
      <c r="D330" s="34" t="str">
        <f>IF(F330+G330&gt;0,Input_Transaksi!D368,"")</f>
        <v/>
      </c>
      <c r="E330" s="35" t="str">
        <f>IF(F330+G330&gt;0,Input_Transaksi!F368&amp;Input_Transaksi!G368 &amp;" "&amp;Input_Transaksi!H368,"")</f>
        <v/>
      </c>
      <c r="F330" s="36">
        <f>IF(Input_Transaksi!BR368=$D$8,Input_Transaksi!BT368,0)</f>
        <v>0</v>
      </c>
      <c r="G330" s="36">
        <f>IF(Input_Transaksi!BU368=$D$8,Input_Transaksi!BW368,0)</f>
        <v>0</v>
      </c>
      <c r="H330" s="36">
        <f t="shared" si="6"/>
        <v>0</v>
      </c>
      <c r="I330" s="61"/>
    </row>
    <row r="331" spans="2:9" customFormat="1" ht="15" hidden="1" customHeight="1" x14ac:dyDescent="0.2">
      <c r="B331" s="65"/>
      <c r="C331" s="33" t="str">
        <f>IF(F331+G331&gt;0,Input_Transaksi!C369,"")</f>
        <v/>
      </c>
      <c r="D331" s="34" t="str">
        <f>IF(F331+G331&gt;0,Input_Transaksi!D369,"")</f>
        <v/>
      </c>
      <c r="E331" s="35" t="str">
        <f>IF(F331+G331&gt;0,Input_Transaksi!F369&amp;Input_Transaksi!G369 &amp;" "&amp;Input_Transaksi!H369,"")</f>
        <v/>
      </c>
      <c r="F331" s="36">
        <f>IF(Input_Transaksi!BR369=$D$8,Input_Transaksi!BT369,0)</f>
        <v>0</v>
      </c>
      <c r="G331" s="36">
        <f>IF(Input_Transaksi!BU369=$D$8,Input_Transaksi!BW369,0)</f>
        <v>0</v>
      </c>
      <c r="H331" s="36">
        <f t="shared" si="6"/>
        <v>0</v>
      </c>
      <c r="I331" s="61"/>
    </row>
    <row r="332" spans="2:9" customFormat="1" ht="15" hidden="1" customHeight="1" x14ac:dyDescent="0.2">
      <c r="B332" s="65"/>
      <c r="C332" s="33" t="str">
        <f>IF(F332+G332&gt;0,Input_Transaksi!C370,"")</f>
        <v/>
      </c>
      <c r="D332" s="34" t="str">
        <f>IF(F332+G332&gt;0,Input_Transaksi!D370,"")</f>
        <v/>
      </c>
      <c r="E332" s="35" t="str">
        <f>IF(F332+G332&gt;0,Input_Transaksi!F370&amp;Input_Transaksi!G370 &amp;" "&amp;Input_Transaksi!H370,"")</f>
        <v/>
      </c>
      <c r="F332" s="36">
        <f>IF(Input_Transaksi!BR370=$D$8,Input_Transaksi!BT370,0)</f>
        <v>0</v>
      </c>
      <c r="G332" s="36">
        <f>IF(Input_Transaksi!BU370=$D$8,Input_Transaksi!BW370,0)</f>
        <v>0</v>
      </c>
      <c r="H332" s="36">
        <f t="shared" si="6"/>
        <v>0</v>
      </c>
      <c r="I332" s="61"/>
    </row>
    <row r="333" spans="2:9" customFormat="1" ht="15" hidden="1" customHeight="1" x14ac:dyDescent="0.2">
      <c r="B333" s="65"/>
      <c r="C333" s="33" t="str">
        <f>IF(F333+G333&gt;0,Input_Transaksi!C371,"")</f>
        <v/>
      </c>
      <c r="D333" s="34" t="str">
        <f>IF(F333+G333&gt;0,Input_Transaksi!D371,"")</f>
        <v/>
      </c>
      <c r="E333" s="35" t="str">
        <f>IF(F333+G333&gt;0,Input_Transaksi!F371&amp;Input_Transaksi!G371 &amp;" "&amp;Input_Transaksi!H371,"")</f>
        <v/>
      </c>
      <c r="F333" s="36">
        <f>IF(Input_Transaksi!BR371=$D$8,Input_Transaksi!BT371,0)</f>
        <v>0</v>
      </c>
      <c r="G333" s="36">
        <f>IF(Input_Transaksi!BU371=$D$8,Input_Transaksi!BW371,0)</f>
        <v>0</v>
      </c>
      <c r="H333" s="36">
        <f t="shared" si="6"/>
        <v>0</v>
      </c>
      <c r="I333" s="61"/>
    </row>
    <row r="334" spans="2:9" customFormat="1" ht="15" hidden="1" customHeight="1" x14ac:dyDescent="0.2">
      <c r="B334" s="65"/>
      <c r="C334" s="33" t="str">
        <f>IF(F334+G334&gt;0,Input_Transaksi!C372,"")</f>
        <v/>
      </c>
      <c r="D334" s="34" t="str">
        <f>IF(F334+G334&gt;0,Input_Transaksi!D372,"")</f>
        <v/>
      </c>
      <c r="E334" s="35" t="str">
        <f>IF(F334+G334&gt;0,Input_Transaksi!F372&amp;Input_Transaksi!G372 &amp;" "&amp;Input_Transaksi!H372,"")</f>
        <v/>
      </c>
      <c r="F334" s="36">
        <f>IF(Input_Transaksi!BR372=$D$8,Input_Transaksi!BT372,0)</f>
        <v>0</v>
      </c>
      <c r="G334" s="36">
        <f>IF(Input_Transaksi!BU372=$D$8,Input_Transaksi!BW372,0)</f>
        <v>0</v>
      </c>
      <c r="H334" s="36">
        <f t="shared" si="6"/>
        <v>0</v>
      </c>
      <c r="I334" s="61"/>
    </row>
    <row r="335" spans="2:9" customFormat="1" ht="15" hidden="1" customHeight="1" x14ac:dyDescent="0.2">
      <c r="B335" s="65"/>
      <c r="C335" s="33" t="str">
        <f>IF(F335+G335&gt;0,Input_Transaksi!C373,"")</f>
        <v/>
      </c>
      <c r="D335" s="34" t="str">
        <f>IF(F335+G335&gt;0,Input_Transaksi!D373,"")</f>
        <v/>
      </c>
      <c r="E335" s="35" t="str">
        <f>IF(F335+G335&gt;0,Input_Transaksi!F373&amp;Input_Transaksi!G373 &amp;" "&amp;Input_Transaksi!H373,"")</f>
        <v/>
      </c>
      <c r="F335" s="36">
        <f>IF(Input_Transaksi!BR373=$D$8,Input_Transaksi!BT373,0)</f>
        <v>0</v>
      </c>
      <c r="G335" s="36">
        <f>IF(Input_Transaksi!BU373=$D$8,Input_Transaksi!BW373,0)</f>
        <v>0</v>
      </c>
      <c r="H335" s="36">
        <f t="shared" si="6"/>
        <v>0</v>
      </c>
      <c r="I335" s="61"/>
    </row>
    <row r="336" spans="2:9" customFormat="1" ht="15" hidden="1" customHeight="1" x14ac:dyDescent="0.2">
      <c r="B336" s="65"/>
      <c r="C336" s="33" t="str">
        <f>IF(F336+G336&gt;0,Input_Transaksi!C374,"")</f>
        <v/>
      </c>
      <c r="D336" s="34" t="str">
        <f>IF(F336+G336&gt;0,Input_Transaksi!D374,"")</f>
        <v/>
      </c>
      <c r="E336" s="35" t="str">
        <f>IF(F336+G336&gt;0,Input_Transaksi!F374&amp;Input_Transaksi!G374 &amp;" "&amp;Input_Transaksi!H374,"")</f>
        <v/>
      </c>
      <c r="F336" s="36">
        <f>IF(Input_Transaksi!BR374=$D$8,Input_Transaksi!BT374,0)</f>
        <v>0</v>
      </c>
      <c r="G336" s="36">
        <f>IF(Input_Transaksi!BU374=$D$8,Input_Transaksi!BW374,0)</f>
        <v>0</v>
      </c>
      <c r="H336" s="36">
        <f t="shared" si="6"/>
        <v>0</v>
      </c>
      <c r="I336" s="61"/>
    </row>
    <row r="337" spans="2:9" customFormat="1" ht="15" hidden="1" customHeight="1" x14ac:dyDescent="0.2">
      <c r="B337" s="65"/>
      <c r="C337" s="33" t="str">
        <f>IF(F337+G337&gt;0,Input_Transaksi!C375,"")</f>
        <v/>
      </c>
      <c r="D337" s="34" t="str">
        <f>IF(F337+G337&gt;0,Input_Transaksi!D375,"")</f>
        <v/>
      </c>
      <c r="E337" s="35" t="str">
        <f>IF(F337+G337&gt;0,Input_Transaksi!F375&amp;Input_Transaksi!G375 &amp;" "&amp;Input_Transaksi!H375,"")</f>
        <v/>
      </c>
      <c r="F337" s="36">
        <f>IF(Input_Transaksi!BR375=$D$8,Input_Transaksi!BT375,0)</f>
        <v>0</v>
      </c>
      <c r="G337" s="36">
        <f>IF(Input_Transaksi!BU375=$D$8,Input_Transaksi!BW375,0)</f>
        <v>0</v>
      </c>
      <c r="H337" s="36">
        <f t="shared" si="6"/>
        <v>0</v>
      </c>
      <c r="I337" s="61"/>
    </row>
    <row r="338" spans="2:9" customFormat="1" ht="15" hidden="1" customHeight="1" x14ac:dyDescent="0.2">
      <c r="B338" s="65"/>
      <c r="C338" s="33" t="str">
        <f>IF(F338+G338&gt;0,Input_Transaksi!C376,"")</f>
        <v/>
      </c>
      <c r="D338" s="34" t="str">
        <f>IF(F338+G338&gt;0,Input_Transaksi!D376,"")</f>
        <v/>
      </c>
      <c r="E338" s="35" t="str">
        <f>IF(F338+G338&gt;0,Input_Transaksi!F376&amp;Input_Transaksi!G376 &amp;" "&amp;Input_Transaksi!H376,"")</f>
        <v/>
      </c>
      <c r="F338" s="36">
        <f>IF(Input_Transaksi!BR376=$D$8,Input_Transaksi!BT376,0)</f>
        <v>0</v>
      </c>
      <c r="G338" s="36">
        <f>IF(Input_Transaksi!BU376=$D$8,Input_Transaksi!BW376,0)</f>
        <v>0</v>
      </c>
      <c r="H338" s="36">
        <f t="shared" si="6"/>
        <v>0</v>
      </c>
      <c r="I338" s="61"/>
    </row>
    <row r="339" spans="2:9" customFormat="1" ht="15" hidden="1" customHeight="1" x14ac:dyDescent="0.2">
      <c r="B339" s="65"/>
      <c r="C339" s="33" t="str">
        <f>IF(F339+G339&gt;0,Input_Transaksi!C377,"")</f>
        <v/>
      </c>
      <c r="D339" s="34" t="str">
        <f>IF(F339+G339&gt;0,Input_Transaksi!D377,"")</f>
        <v/>
      </c>
      <c r="E339" s="35" t="str">
        <f>IF(F339+G339&gt;0,Input_Transaksi!F377&amp;Input_Transaksi!G377 &amp;" "&amp;Input_Transaksi!H377,"")</f>
        <v/>
      </c>
      <c r="F339" s="36">
        <f>IF(Input_Transaksi!BR377=$D$8,Input_Transaksi!BT377,0)</f>
        <v>0</v>
      </c>
      <c r="G339" s="36">
        <f>IF(Input_Transaksi!BU377=$D$8,Input_Transaksi!BW377,0)</f>
        <v>0</v>
      </c>
      <c r="H339" s="36">
        <f t="shared" si="6"/>
        <v>0</v>
      </c>
      <c r="I339" s="61"/>
    </row>
    <row r="340" spans="2:9" customFormat="1" ht="15" hidden="1" customHeight="1" x14ac:dyDescent="0.2">
      <c r="B340" s="65"/>
      <c r="C340" s="33" t="str">
        <f>IF(F340+G340&gt;0,Input_Transaksi!C378,"")</f>
        <v/>
      </c>
      <c r="D340" s="34" t="str">
        <f>IF(F340+G340&gt;0,Input_Transaksi!D378,"")</f>
        <v/>
      </c>
      <c r="E340" s="35" t="str">
        <f>IF(F340+G340&gt;0,Input_Transaksi!F378&amp;Input_Transaksi!G378 &amp;" "&amp;Input_Transaksi!H378,"")</f>
        <v/>
      </c>
      <c r="F340" s="36">
        <f>IF(Input_Transaksi!BR378=$D$8,Input_Transaksi!BT378,0)</f>
        <v>0</v>
      </c>
      <c r="G340" s="36">
        <f>IF(Input_Transaksi!BU378=$D$8,Input_Transaksi!BW378,0)</f>
        <v>0</v>
      </c>
      <c r="H340" s="36">
        <f t="shared" si="6"/>
        <v>0</v>
      </c>
      <c r="I340" s="61"/>
    </row>
    <row r="341" spans="2:9" customFormat="1" ht="15" hidden="1" customHeight="1" x14ac:dyDescent="0.2">
      <c r="B341" s="65"/>
      <c r="C341" s="33" t="str">
        <f>IF(F341+G341&gt;0,Input_Transaksi!C379,"")</f>
        <v/>
      </c>
      <c r="D341" s="34" t="str">
        <f>IF(F341+G341&gt;0,Input_Transaksi!D379,"")</f>
        <v/>
      </c>
      <c r="E341" s="35" t="str">
        <f>IF(F341+G341&gt;0,Input_Transaksi!F379&amp;Input_Transaksi!G379 &amp;" "&amp;Input_Transaksi!H379,"")</f>
        <v/>
      </c>
      <c r="F341" s="36">
        <f>IF(Input_Transaksi!BR379=$D$8,Input_Transaksi!BT379,0)</f>
        <v>0</v>
      </c>
      <c r="G341" s="36">
        <f>IF(Input_Transaksi!BU379=$D$8,Input_Transaksi!BW379,0)</f>
        <v>0</v>
      </c>
      <c r="H341" s="36">
        <f t="shared" si="6"/>
        <v>0</v>
      </c>
      <c r="I341" s="61"/>
    </row>
    <row r="342" spans="2:9" customFormat="1" ht="15" hidden="1" customHeight="1" x14ac:dyDescent="0.2">
      <c r="B342" s="65"/>
      <c r="C342" s="33" t="str">
        <f>IF(F342+G342&gt;0,Input_Transaksi!C380,"")</f>
        <v/>
      </c>
      <c r="D342" s="34" t="str">
        <f>IF(F342+G342&gt;0,Input_Transaksi!D380,"")</f>
        <v/>
      </c>
      <c r="E342" s="35" t="str">
        <f>IF(F342+G342&gt;0,Input_Transaksi!F380&amp;Input_Transaksi!G380 &amp;" "&amp;Input_Transaksi!H380,"")</f>
        <v/>
      </c>
      <c r="F342" s="36">
        <f>IF(Input_Transaksi!BR380=$D$8,Input_Transaksi!BT380,0)</f>
        <v>0</v>
      </c>
      <c r="G342" s="36">
        <f>IF(Input_Transaksi!BU380=$D$8,Input_Transaksi!BW380,0)</f>
        <v>0</v>
      </c>
      <c r="H342" s="36">
        <f t="shared" si="6"/>
        <v>0</v>
      </c>
      <c r="I342" s="61"/>
    </row>
    <row r="343" spans="2:9" customFormat="1" ht="15" hidden="1" customHeight="1" x14ac:dyDescent="0.2">
      <c r="B343" s="65"/>
      <c r="C343" s="33" t="str">
        <f>IF(F343+G343&gt;0,Input_Transaksi!C381,"")</f>
        <v/>
      </c>
      <c r="D343" s="34" t="str">
        <f>IF(F343+G343&gt;0,Input_Transaksi!D381,"")</f>
        <v/>
      </c>
      <c r="E343" s="35" t="str">
        <f>IF(F343+G343&gt;0,Input_Transaksi!F381&amp;Input_Transaksi!G381 &amp;" "&amp;Input_Transaksi!H381,"")</f>
        <v/>
      </c>
      <c r="F343" s="36">
        <f>IF(Input_Transaksi!BR381=$D$8,Input_Transaksi!BT381,0)</f>
        <v>0</v>
      </c>
      <c r="G343" s="36">
        <f>IF(Input_Transaksi!BU381=$D$8,Input_Transaksi!BW381,0)</f>
        <v>0</v>
      </c>
      <c r="H343" s="36">
        <f t="shared" si="6"/>
        <v>0</v>
      </c>
      <c r="I343" s="61"/>
    </row>
    <row r="344" spans="2:9" customFormat="1" ht="15" hidden="1" customHeight="1" x14ac:dyDescent="0.2">
      <c r="B344" s="65"/>
      <c r="C344" s="33" t="str">
        <f>IF(F344+G344&gt;0,Input_Transaksi!C382,"")</f>
        <v/>
      </c>
      <c r="D344" s="34" t="str">
        <f>IF(F344+G344&gt;0,Input_Transaksi!D382,"")</f>
        <v/>
      </c>
      <c r="E344" s="35" t="str">
        <f>IF(F344+G344&gt;0,Input_Transaksi!F382&amp;Input_Transaksi!G382 &amp;" "&amp;Input_Transaksi!H382,"")</f>
        <v/>
      </c>
      <c r="F344" s="36">
        <f>IF(Input_Transaksi!BR382=$D$8,Input_Transaksi!BT382,0)</f>
        <v>0</v>
      </c>
      <c r="G344" s="36">
        <f>IF(Input_Transaksi!BU382=$D$8,Input_Transaksi!BW382,0)</f>
        <v>0</v>
      </c>
      <c r="H344" s="36">
        <f t="shared" si="6"/>
        <v>0</v>
      </c>
      <c r="I344" s="61"/>
    </row>
    <row r="345" spans="2:9" customFormat="1" ht="15" hidden="1" customHeight="1" x14ac:dyDescent="0.2">
      <c r="B345" s="65"/>
      <c r="C345" s="33" t="str">
        <f>IF(F345+G345&gt;0,Input_Transaksi!C383,"")</f>
        <v/>
      </c>
      <c r="D345" s="34" t="str">
        <f>IF(F345+G345&gt;0,Input_Transaksi!D383,"")</f>
        <v/>
      </c>
      <c r="E345" s="35" t="str">
        <f>IF(F345+G345&gt;0,Input_Transaksi!F383&amp;Input_Transaksi!G383 &amp;" "&amp;Input_Transaksi!H383,"")</f>
        <v/>
      </c>
      <c r="F345" s="36">
        <f>IF(Input_Transaksi!BR383=$D$8,Input_Transaksi!BT383,0)</f>
        <v>0</v>
      </c>
      <c r="G345" s="36">
        <f>IF(Input_Transaksi!BU383=$D$8,Input_Transaksi!BW383,0)</f>
        <v>0</v>
      </c>
      <c r="H345" s="36">
        <f t="shared" si="6"/>
        <v>0</v>
      </c>
      <c r="I345" s="61"/>
    </row>
    <row r="346" spans="2:9" customFormat="1" ht="15" hidden="1" customHeight="1" x14ac:dyDescent="0.2">
      <c r="B346" s="65"/>
      <c r="C346" s="33" t="str">
        <f>IF(F346+G346&gt;0,Input_Transaksi!C384,"")</f>
        <v/>
      </c>
      <c r="D346" s="34" t="str">
        <f>IF(F346+G346&gt;0,Input_Transaksi!D384,"")</f>
        <v/>
      </c>
      <c r="E346" s="35" t="str">
        <f>IF(F346+G346&gt;0,Input_Transaksi!F384&amp;Input_Transaksi!G384 &amp;" "&amp;Input_Transaksi!H384,"")</f>
        <v/>
      </c>
      <c r="F346" s="36">
        <f>IF(Input_Transaksi!BR384=$D$8,Input_Transaksi!BT384,0)</f>
        <v>0</v>
      </c>
      <c r="G346" s="36">
        <f>IF(Input_Transaksi!BU384=$D$8,Input_Transaksi!BW384,0)</f>
        <v>0</v>
      </c>
      <c r="H346" s="36">
        <f t="shared" si="6"/>
        <v>0</v>
      </c>
      <c r="I346" s="61"/>
    </row>
    <row r="347" spans="2:9" customFormat="1" ht="15" hidden="1" customHeight="1" x14ac:dyDescent="0.2">
      <c r="B347" s="65"/>
      <c r="C347" s="33" t="str">
        <f>IF(F347+G347&gt;0,Input_Transaksi!C385,"")</f>
        <v/>
      </c>
      <c r="D347" s="34" t="str">
        <f>IF(F347+G347&gt;0,Input_Transaksi!D385,"")</f>
        <v/>
      </c>
      <c r="E347" s="35" t="str">
        <f>IF(F347+G347&gt;0,Input_Transaksi!F385&amp;Input_Transaksi!G385 &amp;" "&amp;Input_Transaksi!H385,"")</f>
        <v/>
      </c>
      <c r="F347" s="36">
        <f>IF(Input_Transaksi!BR385=$D$8,Input_Transaksi!BT385,0)</f>
        <v>0</v>
      </c>
      <c r="G347" s="36">
        <f>IF(Input_Transaksi!BU385=$D$8,Input_Transaksi!BW385,0)</f>
        <v>0</v>
      </c>
      <c r="H347" s="36">
        <f t="shared" si="6"/>
        <v>0</v>
      </c>
      <c r="I347" s="61"/>
    </row>
    <row r="348" spans="2:9" customFormat="1" ht="15" hidden="1" customHeight="1" x14ac:dyDescent="0.2">
      <c r="B348" s="65"/>
      <c r="C348" s="33" t="str">
        <f>IF(F348+G348&gt;0,Input_Transaksi!C386,"")</f>
        <v/>
      </c>
      <c r="D348" s="34" t="str">
        <f>IF(F348+G348&gt;0,Input_Transaksi!D386,"")</f>
        <v/>
      </c>
      <c r="E348" s="35" t="str">
        <f>IF(F348+G348&gt;0,Input_Transaksi!F386&amp;Input_Transaksi!G386 &amp;" "&amp;Input_Transaksi!H386,"")</f>
        <v/>
      </c>
      <c r="F348" s="36">
        <f>IF(Input_Transaksi!BR386=$D$8,Input_Transaksi!BT386,0)</f>
        <v>0</v>
      </c>
      <c r="G348" s="36">
        <f>IF(Input_Transaksi!BU386=$D$8,Input_Transaksi!BW386,0)</f>
        <v>0</v>
      </c>
      <c r="H348" s="36">
        <f t="shared" si="6"/>
        <v>0</v>
      </c>
      <c r="I348" s="61"/>
    </row>
    <row r="349" spans="2:9" customFormat="1" ht="15" hidden="1" customHeight="1" x14ac:dyDescent="0.2">
      <c r="B349" s="65"/>
      <c r="C349" s="33" t="str">
        <f>IF(F349+G349&gt;0,Input_Transaksi!C387,"")</f>
        <v/>
      </c>
      <c r="D349" s="34" t="str">
        <f>IF(F349+G349&gt;0,Input_Transaksi!D387,"")</f>
        <v/>
      </c>
      <c r="E349" s="35" t="str">
        <f>IF(F349+G349&gt;0,Input_Transaksi!F387&amp;Input_Transaksi!G387 &amp;" "&amp;Input_Transaksi!H387,"")</f>
        <v/>
      </c>
      <c r="F349" s="36">
        <f>IF(Input_Transaksi!BR387=$D$8,Input_Transaksi!BT387,0)</f>
        <v>0</v>
      </c>
      <c r="G349" s="36">
        <f>IF(Input_Transaksi!BU387=$D$8,Input_Transaksi!BW387,0)</f>
        <v>0</v>
      </c>
      <c r="H349" s="36">
        <f t="shared" si="6"/>
        <v>0</v>
      </c>
      <c r="I349" s="61"/>
    </row>
    <row r="350" spans="2:9" customFormat="1" ht="15" hidden="1" customHeight="1" x14ac:dyDescent="0.2">
      <c r="B350" s="65"/>
      <c r="C350" s="33" t="str">
        <f>IF(F350+G350&gt;0,Input_Transaksi!C388,"")</f>
        <v/>
      </c>
      <c r="D350" s="34" t="str">
        <f>IF(F350+G350&gt;0,Input_Transaksi!D388,"")</f>
        <v/>
      </c>
      <c r="E350" s="35" t="str">
        <f>IF(F350+G350&gt;0,Input_Transaksi!F388&amp;Input_Transaksi!G388 &amp;" "&amp;Input_Transaksi!H388,"")</f>
        <v/>
      </c>
      <c r="F350" s="36">
        <f>IF(Input_Transaksi!BR388=$D$8,Input_Transaksi!BT388,0)</f>
        <v>0</v>
      </c>
      <c r="G350" s="36">
        <f>IF(Input_Transaksi!BU388=$D$8,Input_Transaksi!BW388,0)</f>
        <v>0</v>
      </c>
      <c r="H350" s="36">
        <f t="shared" si="6"/>
        <v>0</v>
      </c>
      <c r="I350" s="61"/>
    </row>
    <row r="351" spans="2:9" customFormat="1" ht="15" hidden="1" customHeight="1" x14ac:dyDescent="0.2">
      <c r="B351" s="65"/>
      <c r="C351" s="33" t="str">
        <f>IF(F351+G351&gt;0,Input_Transaksi!C389,"")</f>
        <v/>
      </c>
      <c r="D351" s="34" t="str">
        <f>IF(F351+G351&gt;0,Input_Transaksi!D389,"")</f>
        <v/>
      </c>
      <c r="E351" s="35" t="str">
        <f>IF(F351+G351&gt;0,Input_Transaksi!F389&amp;Input_Transaksi!G389 &amp;" "&amp;Input_Transaksi!H389,"")</f>
        <v/>
      </c>
      <c r="F351" s="36">
        <f>IF(Input_Transaksi!BR389=$D$8,Input_Transaksi!BT389,0)</f>
        <v>0</v>
      </c>
      <c r="G351" s="36">
        <f>IF(Input_Transaksi!BU389=$D$8,Input_Transaksi!BW389,0)</f>
        <v>0</v>
      </c>
      <c r="H351" s="36">
        <f t="shared" si="6"/>
        <v>0</v>
      </c>
      <c r="I351" s="61"/>
    </row>
    <row r="352" spans="2:9" customFormat="1" ht="15" hidden="1" customHeight="1" x14ac:dyDescent="0.2">
      <c r="B352" s="65"/>
      <c r="C352" s="33" t="str">
        <f>IF(F352+G352&gt;0,Input_Transaksi!C390,"")</f>
        <v/>
      </c>
      <c r="D352" s="34" t="str">
        <f>IF(F352+G352&gt;0,Input_Transaksi!D390,"")</f>
        <v/>
      </c>
      <c r="E352" s="35" t="str">
        <f>IF(F352+G352&gt;0,Input_Transaksi!F390&amp;Input_Transaksi!G390 &amp;" "&amp;Input_Transaksi!H390,"")</f>
        <v/>
      </c>
      <c r="F352" s="36">
        <f>IF(Input_Transaksi!BR390=$D$8,Input_Transaksi!BT390,0)</f>
        <v>0</v>
      </c>
      <c r="G352" s="36">
        <f>IF(Input_Transaksi!BU390=$D$8,Input_Transaksi!BW390,0)</f>
        <v>0</v>
      </c>
      <c r="H352" s="36">
        <f t="shared" si="6"/>
        <v>0</v>
      </c>
      <c r="I352" s="61"/>
    </row>
    <row r="353" spans="2:9" customFormat="1" ht="15" hidden="1" customHeight="1" x14ac:dyDescent="0.2">
      <c r="B353" s="65"/>
      <c r="C353" s="33" t="str">
        <f>IF(F353+G353&gt;0,Input_Transaksi!C391,"")</f>
        <v/>
      </c>
      <c r="D353" s="34" t="str">
        <f>IF(F353+G353&gt;0,Input_Transaksi!D391,"")</f>
        <v/>
      </c>
      <c r="E353" s="35" t="str">
        <f>IF(F353+G353&gt;0,Input_Transaksi!F391&amp;Input_Transaksi!G391 &amp;" "&amp;Input_Transaksi!H391,"")</f>
        <v/>
      </c>
      <c r="F353" s="36">
        <f>IF(Input_Transaksi!BR391=$D$8,Input_Transaksi!BT391,0)</f>
        <v>0</v>
      </c>
      <c r="G353" s="36">
        <f>IF(Input_Transaksi!BU391=$D$8,Input_Transaksi!BW391,0)</f>
        <v>0</v>
      </c>
      <c r="H353" s="36">
        <f t="shared" si="6"/>
        <v>0</v>
      </c>
      <c r="I353" s="61"/>
    </row>
    <row r="354" spans="2:9" customFormat="1" ht="15" hidden="1" customHeight="1" x14ac:dyDescent="0.2">
      <c r="B354" s="65"/>
      <c r="C354" s="33" t="str">
        <f>IF(F354+G354&gt;0,Input_Transaksi!C392,"")</f>
        <v/>
      </c>
      <c r="D354" s="34" t="str">
        <f>IF(F354+G354&gt;0,Input_Transaksi!D392,"")</f>
        <v/>
      </c>
      <c r="E354" s="35" t="str">
        <f>IF(F354+G354&gt;0,Input_Transaksi!F392&amp;Input_Transaksi!G392 &amp;" "&amp;Input_Transaksi!H392,"")</f>
        <v/>
      </c>
      <c r="F354" s="36">
        <f>IF(Input_Transaksi!BR392=$D$8,Input_Transaksi!BT392,0)</f>
        <v>0</v>
      </c>
      <c r="G354" s="36">
        <f>IF(Input_Transaksi!BU392=$D$8,Input_Transaksi!BW392,0)</f>
        <v>0</v>
      </c>
      <c r="H354" s="36">
        <f t="shared" si="6"/>
        <v>0</v>
      </c>
      <c r="I354" s="61"/>
    </row>
    <row r="355" spans="2:9" customFormat="1" ht="15" hidden="1" customHeight="1" x14ac:dyDescent="0.2">
      <c r="B355" s="65"/>
      <c r="C355" s="33" t="str">
        <f>IF(F355+G355&gt;0,Input_Transaksi!C393,"")</f>
        <v/>
      </c>
      <c r="D355" s="34" t="str">
        <f>IF(F355+G355&gt;0,Input_Transaksi!D393,"")</f>
        <v/>
      </c>
      <c r="E355" s="35" t="str">
        <f>IF(F355+G355&gt;0,Input_Transaksi!F393&amp;Input_Transaksi!G393 &amp;" "&amp;Input_Transaksi!H393,"")</f>
        <v/>
      </c>
      <c r="F355" s="36">
        <f>IF(Input_Transaksi!BR393=$D$8,Input_Transaksi!BT393,0)</f>
        <v>0</v>
      </c>
      <c r="G355" s="36">
        <f>IF(Input_Transaksi!BU393=$D$8,Input_Transaksi!BW393,0)</f>
        <v>0</v>
      </c>
      <c r="H355" s="36">
        <f t="shared" si="6"/>
        <v>0</v>
      </c>
      <c r="I355" s="61"/>
    </row>
    <row r="356" spans="2:9" customFormat="1" ht="15" hidden="1" customHeight="1" x14ac:dyDescent="0.2">
      <c r="B356" s="65"/>
      <c r="C356" s="33" t="str">
        <f>IF(F356+G356&gt;0,Input_Transaksi!C394,"")</f>
        <v/>
      </c>
      <c r="D356" s="34" t="str">
        <f>IF(F356+G356&gt;0,Input_Transaksi!D394,"")</f>
        <v/>
      </c>
      <c r="E356" s="35" t="str">
        <f>IF(F356+G356&gt;0,Input_Transaksi!F394&amp;Input_Transaksi!G394 &amp;" "&amp;Input_Transaksi!H394,"")</f>
        <v/>
      </c>
      <c r="F356" s="36">
        <f>IF(Input_Transaksi!BR394=$D$8,Input_Transaksi!BT394,0)</f>
        <v>0</v>
      </c>
      <c r="G356" s="36">
        <f>IF(Input_Transaksi!BU394=$D$8,Input_Transaksi!BW394,0)</f>
        <v>0</v>
      </c>
      <c r="H356" s="36">
        <f t="shared" si="6"/>
        <v>0</v>
      </c>
      <c r="I356" s="61"/>
    </row>
    <row r="357" spans="2:9" customFormat="1" ht="15" hidden="1" customHeight="1" x14ac:dyDescent="0.2">
      <c r="B357" s="65"/>
      <c r="C357" s="33" t="str">
        <f>IF(F357+G357&gt;0,Input_Transaksi!C395,"")</f>
        <v/>
      </c>
      <c r="D357" s="34" t="str">
        <f>IF(F357+G357&gt;0,Input_Transaksi!D395,"")</f>
        <v/>
      </c>
      <c r="E357" s="35" t="str">
        <f>IF(F357+G357&gt;0,Input_Transaksi!F395&amp;Input_Transaksi!G395 &amp;" "&amp;Input_Transaksi!H395,"")</f>
        <v/>
      </c>
      <c r="F357" s="36">
        <f>IF(Input_Transaksi!BR395=$D$8,Input_Transaksi!BT395,0)</f>
        <v>0</v>
      </c>
      <c r="G357" s="36">
        <f>IF(Input_Transaksi!BU395=$D$8,Input_Transaksi!BW395,0)</f>
        <v>0</v>
      </c>
      <c r="H357" s="36">
        <f t="shared" si="6"/>
        <v>0</v>
      </c>
      <c r="I357" s="61"/>
    </row>
    <row r="358" spans="2:9" customFormat="1" ht="15" hidden="1" customHeight="1" x14ac:dyDescent="0.2">
      <c r="B358" s="65"/>
      <c r="C358" s="33" t="str">
        <f>IF(F358+G358&gt;0,Input_Transaksi!C396,"")</f>
        <v/>
      </c>
      <c r="D358" s="34" t="str">
        <f>IF(F358+G358&gt;0,Input_Transaksi!D396,"")</f>
        <v/>
      </c>
      <c r="E358" s="35" t="str">
        <f>IF(F358+G358&gt;0,Input_Transaksi!F396&amp;Input_Transaksi!G396 &amp;" "&amp;Input_Transaksi!H396,"")</f>
        <v/>
      </c>
      <c r="F358" s="36">
        <f>IF(Input_Transaksi!BR396=$D$8,Input_Transaksi!BT396,0)</f>
        <v>0</v>
      </c>
      <c r="G358" s="36">
        <f>IF(Input_Transaksi!BU396=$D$8,Input_Transaksi!BW396,0)</f>
        <v>0</v>
      </c>
      <c r="H358" s="36">
        <f t="shared" si="6"/>
        <v>0</v>
      </c>
      <c r="I358" s="61"/>
    </row>
    <row r="359" spans="2:9" customFormat="1" ht="15" hidden="1" customHeight="1" x14ac:dyDescent="0.2">
      <c r="B359" s="65"/>
      <c r="C359" s="33" t="str">
        <f>IF(F359+G359&gt;0,Input_Transaksi!C397,"")</f>
        <v/>
      </c>
      <c r="D359" s="34" t="str">
        <f>IF(F359+G359&gt;0,Input_Transaksi!D397,"")</f>
        <v/>
      </c>
      <c r="E359" s="35" t="str">
        <f>IF(F359+G359&gt;0,Input_Transaksi!F397&amp;Input_Transaksi!G397 &amp;" "&amp;Input_Transaksi!H397,"")</f>
        <v/>
      </c>
      <c r="F359" s="36">
        <f>IF(Input_Transaksi!BR397=$D$8,Input_Transaksi!BT397,0)</f>
        <v>0</v>
      </c>
      <c r="G359" s="36">
        <f>IF(Input_Transaksi!BU397=$D$8,Input_Transaksi!BW397,0)</f>
        <v>0</v>
      </c>
      <c r="H359" s="36">
        <f t="shared" si="6"/>
        <v>0</v>
      </c>
      <c r="I359" s="61"/>
    </row>
    <row r="360" spans="2:9" customFormat="1" ht="15" hidden="1" customHeight="1" x14ac:dyDescent="0.2">
      <c r="B360" s="65"/>
      <c r="C360" s="33" t="str">
        <f>IF(F360+G360&gt;0,Input_Transaksi!C398,"")</f>
        <v/>
      </c>
      <c r="D360" s="34" t="str">
        <f>IF(F360+G360&gt;0,Input_Transaksi!D398,"")</f>
        <v/>
      </c>
      <c r="E360" s="35" t="str">
        <f>IF(F360+G360&gt;0,Input_Transaksi!F398&amp;Input_Transaksi!G398 &amp;" "&amp;Input_Transaksi!H398,"")</f>
        <v/>
      </c>
      <c r="F360" s="36">
        <f>IF(Input_Transaksi!BR398=$D$8,Input_Transaksi!BT398,0)</f>
        <v>0</v>
      </c>
      <c r="G360" s="36">
        <f>IF(Input_Transaksi!BU398=$D$8,Input_Transaksi!BW398,0)</f>
        <v>0</v>
      </c>
      <c r="H360" s="36">
        <f t="shared" si="6"/>
        <v>0</v>
      </c>
      <c r="I360" s="61"/>
    </row>
    <row r="361" spans="2:9" customFormat="1" ht="15" hidden="1" customHeight="1" x14ac:dyDescent="0.2">
      <c r="B361" s="65"/>
      <c r="C361" s="33" t="str">
        <f>IF(F361+G361&gt;0,Input_Transaksi!C399,"")</f>
        <v/>
      </c>
      <c r="D361" s="34" t="str">
        <f>IF(F361+G361&gt;0,Input_Transaksi!D399,"")</f>
        <v/>
      </c>
      <c r="E361" s="35" t="str">
        <f>IF(F361+G361&gt;0,Input_Transaksi!F399&amp;Input_Transaksi!G399 &amp;" "&amp;Input_Transaksi!H399,"")</f>
        <v/>
      </c>
      <c r="F361" s="36">
        <f>IF(Input_Transaksi!BR399=$D$8,Input_Transaksi!BT399,0)</f>
        <v>0</v>
      </c>
      <c r="G361" s="36">
        <f>IF(Input_Transaksi!BU399=$D$8,Input_Transaksi!BW399,0)</f>
        <v>0</v>
      </c>
      <c r="H361" s="36">
        <f t="shared" si="6"/>
        <v>0</v>
      </c>
      <c r="I361" s="61"/>
    </row>
    <row r="362" spans="2:9" customFormat="1" ht="15" hidden="1" customHeight="1" x14ac:dyDescent="0.2">
      <c r="B362" s="65"/>
      <c r="C362" s="33" t="str">
        <f>IF(F362+G362&gt;0,Input_Transaksi!C400,"")</f>
        <v/>
      </c>
      <c r="D362" s="34" t="str">
        <f>IF(F362+G362&gt;0,Input_Transaksi!D400,"")</f>
        <v/>
      </c>
      <c r="E362" s="35" t="str">
        <f>IF(F362+G362&gt;0,Input_Transaksi!F400&amp;Input_Transaksi!G400 &amp;" "&amp;Input_Transaksi!H400,"")</f>
        <v/>
      </c>
      <c r="F362" s="36">
        <f>IF(Input_Transaksi!BR400=$D$8,Input_Transaksi!BT400,0)</f>
        <v>0</v>
      </c>
      <c r="G362" s="36">
        <f>IF(Input_Transaksi!BU400=$D$8,Input_Transaksi!BW400,0)</f>
        <v>0</v>
      </c>
      <c r="H362" s="36">
        <f t="shared" si="6"/>
        <v>0</v>
      </c>
      <c r="I362" s="61"/>
    </row>
    <row r="363" spans="2:9" customFormat="1" ht="15" hidden="1" customHeight="1" x14ac:dyDescent="0.2">
      <c r="B363" s="65"/>
      <c r="C363" s="33" t="str">
        <f>IF(F363+G363&gt;0,Input_Transaksi!C401,"")</f>
        <v/>
      </c>
      <c r="D363" s="34" t="str">
        <f>IF(F363+G363&gt;0,Input_Transaksi!D401,"")</f>
        <v/>
      </c>
      <c r="E363" s="35" t="str">
        <f>IF(F363+G363&gt;0,Input_Transaksi!F401&amp;Input_Transaksi!G401 &amp;" "&amp;Input_Transaksi!H401,"")</f>
        <v/>
      </c>
      <c r="F363" s="36">
        <f>IF(Input_Transaksi!BR401=$D$8,Input_Transaksi!BT401,0)</f>
        <v>0</v>
      </c>
      <c r="G363" s="36">
        <f>IF(Input_Transaksi!BU401=$D$8,Input_Transaksi!BW401,0)</f>
        <v>0</v>
      </c>
      <c r="H363" s="36">
        <f t="shared" si="6"/>
        <v>0</v>
      </c>
      <c r="I363" s="61"/>
    </row>
    <row r="364" spans="2:9" customFormat="1" ht="15" hidden="1" customHeight="1" x14ac:dyDescent="0.2">
      <c r="B364" s="65"/>
      <c r="C364" s="33" t="str">
        <f>IF(F364+G364&gt;0,Input_Transaksi!C402,"")</f>
        <v/>
      </c>
      <c r="D364" s="34" t="str">
        <f>IF(F364+G364&gt;0,Input_Transaksi!D402,"")</f>
        <v/>
      </c>
      <c r="E364" s="35" t="str">
        <f>IF(F364+G364&gt;0,Input_Transaksi!F402&amp;Input_Transaksi!G402 &amp;" "&amp;Input_Transaksi!H402,"")</f>
        <v/>
      </c>
      <c r="F364" s="36">
        <f>IF(Input_Transaksi!BR402=$D$8,Input_Transaksi!BT402,0)</f>
        <v>0</v>
      </c>
      <c r="G364" s="36">
        <f>IF(Input_Transaksi!BU402=$D$8,Input_Transaksi!BW402,0)</f>
        <v>0</v>
      </c>
      <c r="H364" s="36">
        <f t="shared" si="6"/>
        <v>0</v>
      </c>
      <c r="I364" s="61"/>
    </row>
    <row r="365" spans="2:9" customFormat="1" ht="15" hidden="1" customHeight="1" x14ac:dyDescent="0.2">
      <c r="B365" s="65"/>
      <c r="C365" s="33" t="str">
        <f>IF(F365+G365&gt;0,Input_Transaksi!C403,"")</f>
        <v/>
      </c>
      <c r="D365" s="34" t="str">
        <f>IF(F365+G365&gt;0,Input_Transaksi!D403,"")</f>
        <v/>
      </c>
      <c r="E365" s="35" t="str">
        <f>IF(F365+G365&gt;0,Input_Transaksi!F403&amp;Input_Transaksi!G403 &amp;" "&amp;Input_Transaksi!H403,"")</f>
        <v/>
      </c>
      <c r="F365" s="36">
        <f>IF(Input_Transaksi!BR403=$D$8,Input_Transaksi!BT403,0)</f>
        <v>0</v>
      </c>
      <c r="G365" s="36">
        <f>IF(Input_Transaksi!BU403=$D$8,Input_Transaksi!BW403,0)</f>
        <v>0</v>
      </c>
      <c r="H365" s="36">
        <f t="shared" ref="H365:H428" si="7">H364+F365-G365</f>
        <v>0</v>
      </c>
      <c r="I365" s="61"/>
    </row>
    <row r="366" spans="2:9" customFormat="1" ht="15" hidden="1" customHeight="1" x14ac:dyDescent="0.2">
      <c r="B366" s="65"/>
      <c r="C366" s="33" t="str">
        <f>IF(F366+G366&gt;0,Input_Transaksi!C404,"")</f>
        <v/>
      </c>
      <c r="D366" s="34" t="str">
        <f>IF(F366+G366&gt;0,Input_Transaksi!D404,"")</f>
        <v/>
      </c>
      <c r="E366" s="35" t="str">
        <f>IF(F366+G366&gt;0,Input_Transaksi!F404&amp;Input_Transaksi!G404 &amp;" "&amp;Input_Transaksi!H404,"")</f>
        <v/>
      </c>
      <c r="F366" s="36">
        <f>IF(Input_Transaksi!BR404=$D$8,Input_Transaksi!BT404,0)</f>
        <v>0</v>
      </c>
      <c r="G366" s="36">
        <f>IF(Input_Transaksi!BU404=$D$8,Input_Transaksi!BW404,0)</f>
        <v>0</v>
      </c>
      <c r="H366" s="36">
        <f t="shared" si="7"/>
        <v>0</v>
      </c>
      <c r="I366" s="61"/>
    </row>
    <row r="367" spans="2:9" customFormat="1" ht="15" hidden="1" customHeight="1" x14ac:dyDescent="0.2">
      <c r="B367" s="65"/>
      <c r="C367" s="33" t="str">
        <f>IF(F367+G367&gt;0,Input_Transaksi!C405,"")</f>
        <v/>
      </c>
      <c r="D367" s="34" t="str">
        <f>IF(F367+G367&gt;0,Input_Transaksi!D405,"")</f>
        <v/>
      </c>
      <c r="E367" s="35" t="str">
        <f>IF(F367+G367&gt;0,Input_Transaksi!F405&amp;Input_Transaksi!G405 &amp;" "&amp;Input_Transaksi!H405,"")</f>
        <v/>
      </c>
      <c r="F367" s="36">
        <f>IF(Input_Transaksi!BR405=$D$8,Input_Transaksi!BT405,0)</f>
        <v>0</v>
      </c>
      <c r="G367" s="36">
        <f>IF(Input_Transaksi!BU405=$D$8,Input_Transaksi!BW405,0)</f>
        <v>0</v>
      </c>
      <c r="H367" s="36">
        <f t="shared" si="7"/>
        <v>0</v>
      </c>
      <c r="I367" s="61"/>
    </row>
    <row r="368" spans="2:9" customFormat="1" ht="15" hidden="1" customHeight="1" x14ac:dyDescent="0.2">
      <c r="B368" s="65"/>
      <c r="C368" s="33" t="str">
        <f>IF(F368+G368&gt;0,Input_Transaksi!C406,"")</f>
        <v/>
      </c>
      <c r="D368" s="34" t="str">
        <f>IF(F368+G368&gt;0,Input_Transaksi!D406,"")</f>
        <v/>
      </c>
      <c r="E368" s="35" t="str">
        <f>IF(F368+G368&gt;0,Input_Transaksi!F406&amp;Input_Transaksi!G406 &amp;" "&amp;Input_Transaksi!H406,"")</f>
        <v/>
      </c>
      <c r="F368" s="36">
        <f>IF(Input_Transaksi!BR406=$D$8,Input_Transaksi!BT406,0)</f>
        <v>0</v>
      </c>
      <c r="G368" s="36">
        <f>IF(Input_Transaksi!BU406=$D$8,Input_Transaksi!BW406,0)</f>
        <v>0</v>
      </c>
      <c r="H368" s="36">
        <f t="shared" si="7"/>
        <v>0</v>
      </c>
      <c r="I368" s="61"/>
    </row>
    <row r="369" spans="2:9" customFormat="1" ht="15" hidden="1" customHeight="1" x14ac:dyDescent="0.2">
      <c r="B369" s="65"/>
      <c r="C369" s="33" t="str">
        <f>IF(F369+G369&gt;0,Input_Transaksi!C407,"")</f>
        <v/>
      </c>
      <c r="D369" s="34" t="str">
        <f>IF(F369+G369&gt;0,Input_Transaksi!D407,"")</f>
        <v/>
      </c>
      <c r="E369" s="35" t="str">
        <f>IF(F369+G369&gt;0,Input_Transaksi!F407&amp;Input_Transaksi!G407 &amp;" "&amp;Input_Transaksi!H407,"")</f>
        <v/>
      </c>
      <c r="F369" s="36">
        <f>IF(Input_Transaksi!BR407=$D$8,Input_Transaksi!BT407,0)</f>
        <v>0</v>
      </c>
      <c r="G369" s="36">
        <f>IF(Input_Transaksi!BU407=$D$8,Input_Transaksi!BW407,0)</f>
        <v>0</v>
      </c>
      <c r="H369" s="36">
        <f t="shared" si="7"/>
        <v>0</v>
      </c>
      <c r="I369" s="61"/>
    </row>
    <row r="370" spans="2:9" customFormat="1" ht="15" hidden="1" customHeight="1" x14ac:dyDescent="0.2">
      <c r="B370" s="65"/>
      <c r="C370" s="33" t="str">
        <f>IF(F370+G370&gt;0,Input_Transaksi!C408,"")</f>
        <v/>
      </c>
      <c r="D370" s="34" t="str">
        <f>IF(F370+G370&gt;0,Input_Transaksi!D408,"")</f>
        <v/>
      </c>
      <c r="E370" s="35" t="str">
        <f>IF(F370+G370&gt;0,Input_Transaksi!F408&amp;Input_Transaksi!G408 &amp;" "&amp;Input_Transaksi!H408,"")</f>
        <v/>
      </c>
      <c r="F370" s="36">
        <f>IF(Input_Transaksi!BR408=$D$8,Input_Transaksi!BT408,0)</f>
        <v>0</v>
      </c>
      <c r="G370" s="36">
        <f>IF(Input_Transaksi!BU408=$D$8,Input_Transaksi!BW408,0)</f>
        <v>0</v>
      </c>
      <c r="H370" s="36">
        <f t="shared" si="7"/>
        <v>0</v>
      </c>
      <c r="I370" s="61"/>
    </row>
    <row r="371" spans="2:9" customFormat="1" ht="15" hidden="1" customHeight="1" x14ac:dyDescent="0.2">
      <c r="B371" s="65"/>
      <c r="C371" s="33" t="str">
        <f>IF(F371+G371&gt;0,Input_Transaksi!C409,"")</f>
        <v/>
      </c>
      <c r="D371" s="34" t="str">
        <f>IF(F371+G371&gt;0,Input_Transaksi!D409,"")</f>
        <v/>
      </c>
      <c r="E371" s="35" t="str">
        <f>IF(F371+G371&gt;0,Input_Transaksi!F409&amp;Input_Transaksi!G409 &amp;" "&amp;Input_Transaksi!H409,"")</f>
        <v/>
      </c>
      <c r="F371" s="36">
        <f>IF(Input_Transaksi!BR409=$D$8,Input_Transaksi!BT409,0)</f>
        <v>0</v>
      </c>
      <c r="G371" s="36">
        <f>IF(Input_Transaksi!BU409=$D$8,Input_Transaksi!BW409,0)</f>
        <v>0</v>
      </c>
      <c r="H371" s="36">
        <f t="shared" si="7"/>
        <v>0</v>
      </c>
      <c r="I371" s="61"/>
    </row>
    <row r="372" spans="2:9" customFormat="1" ht="15" hidden="1" customHeight="1" x14ac:dyDescent="0.2">
      <c r="B372" s="65"/>
      <c r="C372" s="33" t="str">
        <f>IF(F372+G372&gt;0,Input_Transaksi!C410,"")</f>
        <v/>
      </c>
      <c r="D372" s="34" t="str">
        <f>IF(F372+G372&gt;0,Input_Transaksi!D410,"")</f>
        <v/>
      </c>
      <c r="E372" s="35" t="str">
        <f>IF(F372+G372&gt;0,Input_Transaksi!F410&amp;Input_Transaksi!G410 &amp;" "&amp;Input_Transaksi!H410,"")</f>
        <v/>
      </c>
      <c r="F372" s="36">
        <f>IF(Input_Transaksi!BR410=$D$8,Input_Transaksi!BT410,0)</f>
        <v>0</v>
      </c>
      <c r="G372" s="36">
        <f>IF(Input_Transaksi!BU410=$D$8,Input_Transaksi!BW410,0)</f>
        <v>0</v>
      </c>
      <c r="H372" s="36">
        <f t="shared" si="7"/>
        <v>0</v>
      </c>
      <c r="I372" s="61"/>
    </row>
    <row r="373" spans="2:9" customFormat="1" ht="15" hidden="1" customHeight="1" x14ac:dyDescent="0.2">
      <c r="B373" s="65"/>
      <c r="C373" s="33" t="str">
        <f>IF(F373+G373&gt;0,Input_Transaksi!C411,"")</f>
        <v/>
      </c>
      <c r="D373" s="34" t="str">
        <f>IF(F373+G373&gt;0,Input_Transaksi!D411,"")</f>
        <v/>
      </c>
      <c r="E373" s="35" t="str">
        <f>IF(F373+G373&gt;0,Input_Transaksi!F411&amp;Input_Transaksi!G411 &amp;" "&amp;Input_Transaksi!H411,"")</f>
        <v/>
      </c>
      <c r="F373" s="36">
        <f>IF(Input_Transaksi!BR411=$D$8,Input_Transaksi!BT411,0)</f>
        <v>0</v>
      </c>
      <c r="G373" s="36">
        <f>IF(Input_Transaksi!BU411=$D$8,Input_Transaksi!BW411,0)</f>
        <v>0</v>
      </c>
      <c r="H373" s="36">
        <f t="shared" si="7"/>
        <v>0</v>
      </c>
      <c r="I373" s="61"/>
    </row>
    <row r="374" spans="2:9" customFormat="1" ht="15" hidden="1" customHeight="1" x14ac:dyDescent="0.2">
      <c r="B374" s="65"/>
      <c r="C374" s="33" t="str">
        <f>IF(F374+G374&gt;0,Input_Transaksi!C412,"")</f>
        <v/>
      </c>
      <c r="D374" s="34" t="str">
        <f>IF(F374+G374&gt;0,Input_Transaksi!D412,"")</f>
        <v/>
      </c>
      <c r="E374" s="35" t="str">
        <f>IF(F374+G374&gt;0,Input_Transaksi!F412&amp;Input_Transaksi!G412 &amp;" "&amp;Input_Transaksi!H412,"")</f>
        <v/>
      </c>
      <c r="F374" s="36">
        <f>IF(Input_Transaksi!BR412=$D$8,Input_Transaksi!BT412,0)</f>
        <v>0</v>
      </c>
      <c r="G374" s="36">
        <f>IF(Input_Transaksi!BU412=$D$8,Input_Transaksi!BW412,0)</f>
        <v>0</v>
      </c>
      <c r="H374" s="36">
        <f t="shared" si="7"/>
        <v>0</v>
      </c>
      <c r="I374" s="61"/>
    </row>
    <row r="375" spans="2:9" customFormat="1" ht="15" hidden="1" customHeight="1" x14ac:dyDescent="0.2">
      <c r="B375" s="65"/>
      <c r="C375" s="33" t="str">
        <f>IF(F375+G375&gt;0,Input_Transaksi!C413,"")</f>
        <v/>
      </c>
      <c r="D375" s="34" t="str">
        <f>IF(F375+G375&gt;0,Input_Transaksi!D413,"")</f>
        <v/>
      </c>
      <c r="E375" s="35" t="str">
        <f>IF(F375+G375&gt;0,Input_Transaksi!F413&amp;Input_Transaksi!G413 &amp;" "&amp;Input_Transaksi!H413,"")</f>
        <v/>
      </c>
      <c r="F375" s="36">
        <f>IF(Input_Transaksi!BR413=$D$8,Input_Transaksi!BT413,0)</f>
        <v>0</v>
      </c>
      <c r="G375" s="36">
        <f>IF(Input_Transaksi!BU413=$D$8,Input_Transaksi!BW413,0)</f>
        <v>0</v>
      </c>
      <c r="H375" s="36">
        <f t="shared" si="7"/>
        <v>0</v>
      </c>
      <c r="I375" s="61"/>
    </row>
    <row r="376" spans="2:9" customFormat="1" ht="15" hidden="1" customHeight="1" x14ac:dyDescent="0.2">
      <c r="B376" s="65"/>
      <c r="C376" s="33" t="str">
        <f>IF(F376+G376&gt;0,Input_Transaksi!C414,"")</f>
        <v/>
      </c>
      <c r="D376" s="34" t="str">
        <f>IF(F376+G376&gt;0,Input_Transaksi!D414,"")</f>
        <v/>
      </c>
      <c r="E376" s="35" t="str">
        <f>IF(F376+G376&gt;0,Input_Transaksi!F414&amp;Input_Transaksi!G414 &amp;" "&amp;Input_Transaksi!H414,"")</f>
        <v/>
      </c>
      <c r="F376" s="36">
        <f>IF(Input_Transaksi!BR414=$D$8,Input_Transaksi!BT414,0)</f>
        <v>0</v>
      </c>
      <c r="G376" s="36">
        <f>IF(Input_Transaksi!BU414=$D$8,Input_Transaksi!BW414,0)</f>
        <v>0</v>
      </c>
      <c r="H376" s="36">
        <f t="shared" si="7"/>
        <v>0</v>
      </c>
      <c r="I376" s="61"/>
    </row>
    <row r="377" spans="2:9" customFormat="1" ht="15" hidden="1" customHeight="1" x14ac:dyDescent="0.2">
      <c r="B377" s="65"/>
      <c r="C377" s="33" t="str">
        <f>IF(F377+G377&gt;0,Input_Transaksi!C415,"")</f>
        <v/>
      </c>
      <c r="D377" s="34" t="str">
        <f>IF(F377+G377&gt;0,Input_Transaksi!D415,"")</f>
        <v/>
      </c>
      <c r="E377" s="35" t="str">
        <f>IF(F377+G377&gt;0,Input_Transaksi!F415&amp;Input_Transaksi!G415 &amp;" "&amp;Input_Transaksi!H415,"")</f>
        <v/>
      </c>
      <c r="F377" s="36">
        <f>IF(Input_Transaksi!BR415=$D$8,Input_Transaksi!BT415,0)</f>
        <v>0</v>
      </c>
      <c r="G377" s="36">
        <f>IF(Input_Transaksi!BU415=$D$8,Input_Transaksi!BW415,0)</f>
        <v>0</v>
      </c>
      <c r="H377" s="36">
        <f t="shared" si="7"/>
        <v>0</v>
      </c>
      <c r="I377" s="61"/>
    </row>
    <row r="378" spans="2:9" customFormat="1" ht="15" hidden="1" customHeight="1" x14ac:dyDescent="0.2">
      <c r="B378" s="65"/>
      <c r="C378" s="33" t="str">
        <f>IF(F378+G378&gt;0,Input_Transaksi!C416,"")</f>
        <v/>
      </c>
      <c r="D378" s="34" t="str">
        <f>IF(F378+G378&gt;0,Input_Transaksi!D416,"")</f>
        <v/>
      </c>
      <c r="E378" s="35" t="str">
        <f>IF(F378+G378&gt;0,Input_Transaksi!F416&amp;Input_Transaksi!G416 &amp;" "&amp;Input_Transaksi!H416,"")</f>
        <v/>
      </c>
      <c r="F378" s="36">
        <f>IF(Input_Transaksi!BR416=$D$8,Input_Transaksi!BT416,0)</f>
        <v>0</v>
      </c>
      <c r="G378" s="36">
        <f>IF(Input_Transaksi!BU416=$D$8,Input_Transaksi!BW416,0)</f>
        <v>0</v>
      </c>
      <c r="H378" s="36">
        <f t="shared" si="7"/>
        <v>0</v>
      </c>
      <c r="I378" s="61"/>
    </row>
    <row r="379" spans="2:9" customFormat="1" ht="15" hidden="1" customHeight="1" x14ac:dyDescent="0.2">
      <c r="B379" s="65"/>
      <c r="C379" s="33" t="str">
        <f>IF(F379+G379&gt;0,Input_Transaksi!C417,"")</f>
        <v/>
      </c>
      <c r="D379" s="34" t="str">
        <f>IF(F379+G379&gt;0,Input_Transaksi!D417,"")</f>
        <v/>
      </c>
      <c r="E379" s="35" t="str">
        <f>IF(F379+G379&gt;0,Input_Transaksi!F417&amp;Input_Transaksi!G417 &amp;" "&amp;Input_Transaksi!H417,"")</f>
        <v/>
      </c>
      <c r="F379" s="36">
        <f>IF(Input_Transaksi!BR417=$D$8,Input_Transaksi!BT417,0)</f>
        <v>0</v>
      </c>
      <c r="G379" s="36">
        <f>IF(Input_Transaksi!BU417=$D$8,Input_Transaksi!BW417,0)</f>
        <v>0</v>
      </c>
      <c r="H379" s="36">
        <f t="shared" si="7"/>
        <v>0</v>
      </c>
      <c r="I379" s="61"/>
    </row>
    <row r="380" spans="2:9" customFormat="1" ht="15" hidden="1" customHeight="1" x14ac:dyDescent="0.2">
      <c r="B380" s="65"/>
      <c r="C380" s="33" t="str">
        <f>IF(F380+G380&gt;0,Input_Transaksi!C418,"")</f>
        <v/>
      </c>
      <c r="D380" s="34" t="str">
        <f>IF(F380+G380&gt;0,Input_Transaksi!D418,"")</f>
        <v/>
      </c>
      <c r="E380" s="35" t="str">
        <f>IF(F380+G380&gt;0,Input_Transaksi!F418&amp;Input_Transaksi!G418 &amp;" "&amp;Input_Transaksi!H418,"")</f>
        <v/>
      </c>
      <c r="F380" s="36">
        <f>IF(Input_Transaksi!BR418=$D$8,Input_Transaksi!BT418,0)</f>
        <v>0</v>
      </c>
      <c r="G380" s="36">
        <f>IF(Input_Transaksi!BU418=$D$8,Input_Transaksi!BW418,0)</f>
        <v>0</v>
      </c>
      <c r="H380" s="36">
        <f t="shared" si="7"/>
        <v>0</v>
      </c>
      <c r="I380" s="61"/>
    </row>
    <row r="381" spans="2:9" customFormat="1" ht="15" hidden="1" customHeight="1" x14ac:dyDescent="0.2">
      <c r="B381" s="65"/>
      <c r="C381" s="33" t="str">
        <f>IF(F381+G381&gt;0,Input_Transaksi!C419,"")</f>
        <v/>
      </c>
      <c r="D381" s="34" t="str">
        <f>IF(F381+G381&gt;0,Input_Transaksi!D419,"")</f>
        <v/>
      </c>
      <c r="E381" s="35" t="str">
        <f>IF(F381+G381&gt;0,Input_Transaksi!F419&amp;Input_Transaksi!G419 &amp;" "&amp;Input_Transaksi!H419,"")</f>
        <v/>
      </c>
      <c r="F381" s="36">
        <f>IF(Input_Transaksi!BR419=$D$8,Input_Transaksi!BT419,0)</f>
        <v>0</v>
      </c>
      <c r="G381" s="36">
        <f>IF(Input_Transaksi!BU419=$D$8,Input_Transaksi!BW419,0)</f>
        <v>0</v>
      </c>
      <c r="H381" s="36">
        <f t="shared" si="7"/>
        <v>0</v>
      </c>
      <c r="I381" s="61"/>
    </row>
    <row r="382" spans="2:9" customFormat="1" ht="15" hidden="1" customHeight="1" x14ac:dyDescent="0.2">
      <c r="B382" s="65"/>
      <c r="C382" s="33" t="str">
        <f>IF(F382+G382&gt;0,Input_Transaksi!C420,"")</f>
        <v/>
      </c>
      <c r="D382" s="34" t="str">
        <f>IF(F382+G382&gt;0,Input_Transaksi!D420,"")</f>
        <v/>
      </c>
      <c r="E382" s="35" t="str">
        <f>IF(F382+G382&gt;0,Input_Transaksi!F420&amp;Input_Transaksi!G420 &amp;" "&amp;Input_Transaksi!H420,"")</f>
        <v/>
      </c>
      <c r="F382" s="36">
        <f>IF(Input_Transaksi!BR420=$D$8,Input_Transaksi!BT420,0)</f>
        <v>0</v>
      </c>
      <c r="G382" s="36">
        <f>IF(Input_Transaksi!BU420=$D$8,Input_Transaksi!BW420,0)</f>
        <v>0</v>
      </c>
      <c r="H382" s="36">
        <f t="shared" si="7"/>
        <v>0</v>
      </c>
      <c r="I382" s="61"/>
    </row>
    <row r="383" spans="2:9" customFormat="1" ht="15" hidden="1" customHeight="1" x14ac:dyDescent="0.2">
      <c r="B383" s="65"/>
      <c r="C383" s="33" t="str">
        <f>IF(F383+G383&gt;0,Input_Transaksi!C421,"")</f>
        <v/>
      </c>
      <c r="D383" s="34" t="str">
        <f>IF(F383+G383&gt;0,Input_Transaksi!D421,"")</f>
        <v/>
      </c>
      <c r="E383" s="35" t="str">
        <f>IF(F383+G383&gt;0,Input_Transaksi!F421&amp;Input_Transaksi!G421 &amp;" "&amp;Input_Transaksi!H421,"")</f>
        <v/>
      </c>
      <c r="F383" s="36">
        <f>IF(Input_Transaksi!BR421=$D$8,Input_Transaksi!BT421,0)</f>
        <v>0</v>
      </c>
      <c r="G383" s="36">
        <f>IF(Input_Transaksi!BU421=$D$8,Input_Transaksi!BW421,0)</f>
        <v>0</v>
      </c>
      <c r="H383" s="36">
        <f t="shared" si="7"/>
        <v>0</v>
      </c>
      <c r="I383" s="61"/>
    </row>
    <row r="384" spans="2:9" customFormat="1" ht="15" hidden="1" customHeight="1" x14ac:dyDescent="0.2">
      <c r="B384" s="65"/>
      <c r="C384" s="33" t="str">
        <f>IF(F384+G384&gt;0,Input_Transaksi!C422,"")</f>
        <v/>
      </c>
      <c r="D384" s="34" t="str">
        <f>IF(F384+G384&gt;0,Input_Transaksi!D422,"")</f>
        <v/>
      </c>
      <c r="E384" s="35" t="str">
        <f>IF(F384+G384&gt;0,Input_Transaksi!F422&amp;Input_Transaksi!G422 &amp;" "&amp;Input_Transaksi!H422,"")</f>
        <v/>
      </c>
      <c r="F384" s="36">
        <f>IF(Input_Transaksi!BR422=$D$8,Input_Transaksi!BT422,0)</f>
        <v>0</v>
      </c>
      <c r="G384" s="36">
        <f>IF(Input_Transaksi!BU422=$D$8,Input_Transaksi!BW422,0)</f>
        <v>0</v>
      </c>
      <c r="H384" s="36">
        <f t="shared" si="7"/>
        <v>0</v>
      </c>
      <c r="I384" s="61"/>
    </row>
    <row r="385" spans="2:9" customFormat="1" ht="15" hidden="1" customHeight="1" x14ac:dyDescent="0.2">
      <c r="B385" s="65"/>
      <c r="C385" s="33" t="str">
        <f>IF(F385+G385&gt;0,Input_Transaksi!C423,"")</f>
        <v/>
      </c>
      <c r="D385" s="34" t="str">
        <f>IF(F385+G385&gt;0,Input_Transaksi!D423,"")</f>
        <v/>
      </c>
      <c r="E385" s="35" t="str">
        <f>IF(F385+G385&gt;0,Input_Transaksi!F423&amp;Input_Transaksi!G423 &amp;" "&amp;Input_Transaksi!H423,"")</f>
        <v/>
      </c>
      <c r="F385" s="36">
        <f>IF(Input_Transaksi!BR423=$D$8,Input_Transaksi!BT423,0)</f>
        <v>0</v>
      </c>
      <c r="G385" s="36">
        <f>IF(Input_Transaksi!BU423=$D$8,Input_Transaksi!BW423,0)</f>
        <v>0</v>
      </c>
      <c r="H385" s="36">
        <f t="shared" si="7"/>
        <v>0</v>
      </c>
      <c r="I385" s="61"/>
    </row>
    <row r="386" spans="2:9" customFormat="1" ht="15" hidden="1" customHeight="1" x14ac:dyDescent="0.2">
      <c r="B386" s="65"/>
      <c r="C386" s="33" t="str">
        <f>IF(F386+G386&gt;0,Input_Transaksi!C424,"")</f>
        <v/>
      </c>
      <c r="D386" s="34" t="str">
        <f>IF(F386+G386&gt;0,Input_Transaksi!D424,"")</f>
        <v/>
      </c>
      <c r="E386" s="35" t="str">
        <f>IF(F386+G386&gt;0,Input_Transaksi!F424&amp;Input_Transaksi!G424 &amp;" "&amp;Input_Transaksi!H424,"")</f>
        <v/>
      </c>
      <c r="F386" s="36">
        <f>IF(Input_Transaksi!BR424=$D$8,Input_Transaksi!BT424,0)</f>
        <v>0</v>
      </c>
      <c r="G386" s="36">
        <f>IF(Input_Transaksi!BU424=$D$8,Input_Transaksi!BW424,0)</f>
        <v>0</v>
      </c>
      <c r="H386" s="36">
        <f t="shared" si="7"/>
        <v>0</v>
      </c>
      <c r="I386" s="61"/>
    </row>
    <row r="387" spans="2:9" customFormat="1" ht="15" hidden="1" customHeight="1" x14ac:dyDescent="0.2">
      <c r="B387" s="65"/>
      <c r="C387" s="33" t="str">
        <f>IF(F387+G387&gt;0,Input_Transaksi!C425,"")</f>
        <v/>
      </c>
      <c r="D387" s="34" t="str">
        <f>IF(F387+G387&gt;0,Input_Transaksi!D425,"")</f>
        <v/>
      </c>
      <c r="E387" s="35" t="str">
        <f>IF(F387+G387&gt;0,Input_Transaksi!F425&amp;Input_Transaksi!G425 &amp;" "&amp;Input_Transaksi!H425,"")</f>
        <v/>
      </c>
      <c r="F387" s="36">
        <f>IF(Input_Transaksi!BR425=$D$8,Input_Transaksi!BT425,0)</f>
        <v>0</v>
      </c>
      <c r="G387" s="36">
        <f>IF(Input_Transaksi!BU425=$D$8,Input_Transaksi!BW425,0)</f>
        <v>0</v>
      </c>
      <c r="H387" s="36">
        <f t="shared" si="7"/>
        <v>0</v>
      </c>
      <c r="I387" s="61"/>
    </row>
    <row r="388" spans="2:9" customFormat="1" ht="15" hidden="1" customHeight="1" x14ac:dyDescent="0.2">
      <c r="B388" s="65"/>
      <c r="C388" s="33" t="str">
        <f>IF(F388+G388&gt;0,Input_Transaksi!C426,"")</f>
        <v/>
      </c>
      <c r="D388" s="34" t="str">
        <f>IF(F388+G388&gt;0,Input_Transaksi!D426,"")</f>
        <v/>
      </c>
      <c r="E388" s="35" t="str">
        <f>IF(F388+G388&gt;0,Input_Transaksi!F426&amp;Input_Transaksi!G426 &amp;" "&amp;Input_Transaksi!H426,"")</f>
        <v/>
      </c>
      <c r="F388" s="36">
        <f>IF(Input_Transaksi!BR426=$D$8,Input_Transaksi!BT426,0)</f>
        <v>0</v>
      </c>
      <c r="G388" s="36">
        <f>IF(Input_Transaksi!BU426=$D$8,Input_Transaksi!BW426,0)</f>
        <v>0</v>
      </c>
      <c r="H388" s="36">
        <f t="shared" si="7"/>
        <v>0</v>
      </c>
      <c r="I388" s="61"/>
    </row>
    <row r="389" spans="2:9" customFormat="1" ht="15" hidden="1" customHeight="1" x14ac:dyDescent="0.2">
      <c r="B389" s="65"/>
      <c r="C389" s="33" t="str">
        <f>IF(F389+G389&gt;0,Input_Transaksi!C427,"")</f>
        <v/>
      </c>
      <c r="D389" s="34" t="str">
        <f>IF(F389+G389&gt;0,Input_Transaksi!D427,"")</f>
        <v/>
      </c>
      <c r="E389" s="35" t="str">
        <f>IF(F389+G389&gt;0,Input_Transaksi!F427&amp;Input_Transaksi!G427 &amp;" "&amp;Input_Transaksi!H427,"")</f>
        <v/>
      </c>
      <c r="F389" s="36">
        <f>IF(Input_Transaksi!BR427=$D$8,Input_Transaksi!BT427,0)</f>
        <v>0</v>
      </c>
      <c r="G389" s="36">
        <f>IF(Input_Transaksi!BU427=$D$8,Input_Transaksi!BW427,0)</f>
        <v>0</v>
      </c>
      <c r="H389" s="36">
        <f t="shared" si="7"/>
        <v>0</v>
      </c>
      <c r="I389" s="61"/>
    </row>
    <row r="390" spans="2:9" customFormat="1" ht="15" hidden="1" customHeight="1" x14ac:dyDescent="0.2">
      <c r="B390" s="65"/>
      <c r="C390" s="33" t="str">
        <f>IF(F390+G390&gt;0,Input_Transaksi!C428,"")</f>
        <v/>
      </c>
      <c r="D390" s="34" t="str">
        <f>IF(F390+G390&gt;0,Input_Transaksi!D428,"")</f>
        <v/>
      </c>
      <c r="E390" s="35" t="str">
        <f>IF(F390+G390&gt;0,Input_Transaksi!F428&amp;Input_Transaksi!G428 &amp;" "&amp;Input_Transaksi!H428,"")</f>
        <v/>
      </c>
      <c r="F390" s="36">
        <f>IF(Input_Transaksi!BR428=$D$8,Input_Transaksi!BT428,0)</f>
        <v>0</v>
      </c>
      <c r="G390" s="36">
        <f>IF(Input_Transaksi!BU428=$D$8,Input_Transaksi!BW428,0)</f>
        <v>0</v>
      </c>
      <c r="H390" s="36">
        <f t="shared" si="7"/>
        <v>0</v>
      </c>
      <c r="I390" s="61"/>
    </row>
    <row r="391" spans="2:9" customFormat="1" ht="15" hidden="1" customHeight="1" x14ac:dyDescent="0.2">
      <c r="B391" s="65"/>
      <c r="C391" s="33" t="str">
        <f>IF(F391+G391&gt;0,Input_Transaksi!C429,"")</f>
        <v/>
      </c>
      <c r="D391" s="34" t="str">
        <f>IF(F391+G391&gt;0,Input_Transaksi!D429,"")</f>
        <v/>
      </c>
      <c r="E391" s="35" t="str">
        <f>IF(F391+G391&gt;0,Input_Transaksi!F429&amp;Input_Transaksi!G429 &amp;" "&amp;Input_Transaksi!H429,"")</f>
        <v/>
      </c>
      <c r="F391" s="36">
        <f>IF(Input_Transaksi!BR429=$D$8,Input_Transaksi!BT429,0)</f>
        <v>0</v>
      </c>
      <c r="G391" s="36">
        <f>IF(Input_Transaksi!BU429=$D$8,Input_Transaksi!BW429,0)</f>
        <v>0</v>
      </c>
      <c r="H391" s="36">
        <f t="shared" si="7"/>
        <v>0</v>
      </c>
      <c r="I391" s="61"/>
    </row>
    <row r="392" spans="2:9" customFormat="1" ht="15" hidden="1" customHeight="1" x14ac:dyDescent="0.2">
      <c r="B392" s="65"/>
      <c r="C392" s="33" t="str">
        <f>IF(F392+G392&gt;0,Input_Transaksi!C430,"")</f>
        <v/>
      </c>
      <c r="D392" s="34" t="str">
        <f>IF(F392+G392&gt;0,Input_Transaksi!D430,"")</f>
        <v/>
      </c>
      <c r="E392" s="35" t="str">
        <f>IF(F392+G392&gt;0,Input_Transaksi!F430&amp;Input_Transaksi!G430 &amp;" "&amp;Input_Transaksi!H430,"")</f>
        <v/>
      </c>
      <c r="F392" s="36">
        <f>IF(Input_Transaksi!BR430=$D$8,Input_Transaksi!BT430,0)</f>
        <v>0</v>
      </c>
      <c r="G392" s="36">
        <f>IF(Input_Transaksi!BU430=$D$8,Input_Transaksi!BW430,0)</f>
        <v>0</v>
      </c>
      <c r="H392" s="36">
        <f t="shared" si="7"/>
        <v>0</v>
      </c>
      <c r="I392" s="61"/>
    </row>
    <row r="393" spans="2:9" customFormat="1" ht="15" hidden="1" customHeight="1" x14ac:dyDescent="0.2">
      <c r="B393" s="65"/>
      <c r="C393" s="33" t="str">
        <f>IF(F393+G393&gt;0,Input_Transaksi!C431,"")</f>
        <v/>
      </c>
      <c r="D393" s="34" t="str">
        <f>IF(F393+G393&gt;0,Input_Transaksi!D431,"")</f>
        <v/>
      </c>
      <c r="E393" s="35" t="str">
        <f>IF(F393+G393&gt;0,Input_Transaksi!F431&amp;Input_Transaksi!G431 &amp;" "&amp;Input_Transaksi!H431,"")</f>
        <v/>
      </c>
      <c r="F393" s="36">
        <f>IF(Input_Transaksi!BR431=$D$8,Input_Transaksi!BT431,0)</f>
        <v>0</v>
      </c>
      <c r="G393" s="36">
        <f>IF(Input_Transaksi!BU431=$D$8,Input_Transaksi!BW431,0)</f>
        <v>0</v>
      </c>
      <c r="H393" s="36">
        <f t="shared" si="7"/>
        <v>0</v>
      </c>
      <c r="I393" s="61"/>
    </row>
    <row r="394" spans="2:9" customFormat="1" ht="15" hidden="1" customHeight="1" x14ac:dyDescent="0.2">
      <c r="B394" s="65"/>
      <c r="C394" s="33" t="str">
        <f>IF(F394+G394&gt;0,Input_Transaksi!C432,"")</f>
        <v/>
      </c>
      <c r="D394" s="34" t="str">
        <f>IF(F394+G394&gt;0,Input_Transaksi!D432,"")</f>
        <v/>
      </c>
      <c r="E394" s="35" t="str">
        <f>IF(F394+G394&gt;0,Input_Transaksi!F432&amp;Input_Transaksi!G432 &amp;" "&amp;Input_Transaksi!H432,"")</f>
        <v/>
      </c>
      <c r="F394" s="36">
        <f>IF(Input_Transaksi!BR432=$D$8,Input_Transaksi!BT432,0)</f>
        <v>0</v>
      </c>
      <c r="G394" s="36">
        <f>IF(Input_Transaksi!BU432=$D$8,Input_Transaksi!BW432,0)</f>
        <v>0</v>
      </c>
      <c r="H394" s="36">
        <f t="shared" si="7"/>
        <v>0</v>
      </c>
      <c r="I394" s="61"/>
    </row>
    <row r="395" spans="2:9" customFormat="1" ht="15" hidden="1" customHeight="1" x14ac:dyDescent="0.2">
      <c r="B395" s="65"/>
      <c r="C395" s="33" t="str">
        <f>IF(F395+G395&gt;0,Input_Transaksi!C433,"")</f>
        <v/>
      </c>
      <c r="D395" s="34" t="str">
        <f>IF(F395+G395&gt;0,Input_Transaksi!D433,"")</f>
        <v/>
      </c>
      <c r="E395" s="35" t="str">
        <f>IF(F395+G395&gt;0,Input_Transaksi!F433&amp;Input_Transaksi!G433 &amp;" "&amp;Input_Transaksi!H433,"")</f>
        <v/>
      </c>
      <c r="F395" s="36">
        <f>IF(Input_Transaksi!BR433=$D$8,Input_Transaksi!BT433,0)</f>
        <v>0</v>
      </c>
      <c r="G395" s="36">
        <f>IF(Input_Transaksi!BU433=$D$8,Input_Transaksi!BW433,0)</f>
        <v>0</v>
      </c>
      <c r="H395" s="36">
        <f t="shared" si="7"/>
        <v>0</v>
      </c>
      <c r="I395" s="61"/>
    </row>
    <row r="396" spans="2:9" customFormat="1" ht="15" hidden="1" customHeight="1" x14ac:dyDescent="0.2">
      <c r="B396" s="65"/>
      <c r="C396" s="33" t="str">
        <f>IF(F396+G396&gt;0,Input_Transaksi!C434,"")</f>
        <v/>
      </c>
      <c r="D396" s="34" t="str">
        <f>IF(F396+G396&gt;0,Input_Transaksi!D434,"")</f>
        <v/>
      </c>
      <c r="E396" s="35" t="str">
        <f>IF(F396+G396&gt;0,Input_Transaksi!F434&amp;Input_Transaksi!G434 &amp;" "&amp;Input_Transaksi!H434,"")</f>
        <v/>
      </c>
      <c r="F396" s="36">
        <f>IF(Input_Transaksi!BR434=$D$8,Input_Transaksi!BT434,0)</f>
        <v>0</v>
      </c>
      <c r="G396" s="36">
        <f>IF(Input_Transaksi!BU434=$D$8,Input_Transaksi!BW434,0)</f>
        <v>0</v>
      </c>
      <c r="H396" s="36">
        <f t="shared" si="7"/>
        <v>0</v>
      </c>
      <c r="I396" s="61"/>
    </row>
    <row r="397" spans="2:9" customFormat="1" ht="15" hidden="1" customHeight="1" x14ac:dyDescent="0.2">
      <c r="B397" s="65"/>
      <c r="C397" s="33" t="str">
        <f>IF(F397+G397&gt;0,Input_Transaksi!C435,"")</f>
        <v/>
      </c>
      <c r="D397" s="34" t="str">
        <f>IF(F397+G397&gt;0,Input_Transaksi!D435,"")</f>
        <v/>
      </c>
      <c r="E397" s="35" t="str">
        <f>IF(F397+G397&gt;0,Input_Transaksi!F435&amp;Input_Transaksi!G435 &amp;" "&amp;Input_Transaksi!H435,"")</f>
        <v/>
      </c>
      <c r="F397" s="36">
        <f>IF(Input_Transaksi!BR435=$D$8,Input_Transaksi!BT435,0)</f>
        <v>0</v>
      </c>
      <c r="G397" s="36">
        <f>IF(Input_Transaksi!BU435=$D$8,Input_Transaksi!BW435,0)</f>
        <v>0</v>
      </c>
      <c r="H397" s="36">
        <f t="shared" si="7"/>
        <v>0</v>
      </c>
      <c r="I397" s="61"/>
    </row>
    <row r="398" spans="2:9" customFormat="1" ht="15" hidden="1" customHeight="1" x14ac:dyDescent="0.2">
      <c r="B398" s="65"/>
      <c r="C398" s="33" t="str">
        <f>IF(F398+G398&gt;0,Input_Transaksi!C436,"")</f>
        <v/>
      </c>
      <c r="D398" s="34" t="str">
        <f>IF(F398+G398&gt;0,Input_Transaksi!D436,"")</f>
        <v/>
      </c>
      <c r="E398" s="35" t="str">
        <f>IF(F398+G398&gt;0,Input_Transaksi!F436&amp;Input_Transaksi!G436 &amp;" "&amp;Input_Transaksi!H436,"")</f>
        <v/>
      </c>
      <c r="F398" s="36">
        <f>IF(Input_Transaksi!BR436=$D$8,Input_Transaksi!BT436,0)</f>
        <v>0</v>
      </c>
      <c r="G398" s="36">
        <f>IF(Input_Transaksi!BU436=$D$8,Input_Transaksi!BW436,0)</f>
        <v>0</v>
      </c>
      <c r="H398" s="36">
        <f t="shared" si="7"/>
        <v>0</v>
      </c>
      <c r="I398" s="61"/>
    </row>
    <row r="399" spans="2:9" customFormat="1" ht="15" hidden="1" customHeight="1" x14ac:dyDescent="0.2">
      <c r="B399" s="65"/>
      <c r="C399" s="33" t="str">
        <f>IF(F399+G399&gt;0,Input_Transaksi!C437,"")</f>
        <v/>
      </c>
      <c r="D399" s="34" t="str">
        <f>IF(F399+G399&gt;0,Input_Transaksi!D437,"")</f>
        <v/>
      </c>
      <c r="E399" s="35" t="str">
        <f>IF(F399+G399&gt;0,Input_Transaksi!F437&amp;Input_Transaksi!G437 &amp;" "&amp;Input_Transaksi!H437,"")</f>
        <v/>
      </c>
      <c r="F399" s="36">
        <f>IF(Input_Transaksi!BR437=$D$8,Input_Transaksi!BT437,0)</f>
        <v>0</v>
      </c>
      <c r="G399" s="36">
        <f>IF(Input_Transaksi!BU437=$D$8,Input_Transaksi!BW437,0)</f>
        <v>0</v>
      </c>
      <c r="H399" s="36">
        <f t="shared" si="7"/>
        <v>0</v>
      </c>
      <c r="I399" s="61"/>
    </row>
    <row r="400" spans="2:9" customFormat="1" ht="15" hidden="1" customHeight="1" x14ac:dyDescent="0.2">
      <c r="B400" s="65"/>
      <c r="C400" s="33" t="str">
        <f>IF(F400+G400&gt;0,Input_Transaksi!C438,"")</f>
        <v/>
      </c>
      <c r="D400" s="34" t="str">
        <f>IF(F400+G400&gt;0,Input_Transaksi!D438,"")</f>
        <v/>
      </c>
      <c r="E400" s="35" t="str">
        <f>IF(F400+G400&gt;0,Input_Transaksi!F438&amp;Input_Transaksi!G438 &amp;" "&amp;Input_Transaksi!H438,"")</f>
        <v/>
      </c>
      <c r="F400" s="36">
        <f>IF(Input_Transaksi!BR438=$D$8,Input_Transaksi!BT438,0)</f>
        <v>0</v>
      </c>
      <c r="G400" s="36">
        <f>IF(Input_Transaksi!BU438=$D$8,Input_Transaksi!BW438,0)</f>
        <v>0</v>
      </c>
      <c r="H400" s="36">
        <f t="shared" si="7"/>
        <v>0</v>
      </c>
      <c r="I400" s="61"/>
    </row>
    <row r="401" spans="2:9" customFormat="1" ht="15" hidden="1" customHeight="1" x14ac:dyDescent="0.2">
      <c r="B401" s="65"/>
      <c r="C401" s="33" t="str">
        <f>IF(F401+G401&gt;0,Input_Transaksi!C439,"")</f>
        <v/>
      </c>
      <c r="D401" s="34" t="str">
        <f>IF(F401+G401&gt;0,Input_Transaksi!D439,"")</f>
        <v/>
      </c>
      <c r="E401" s="35" t="str">
        <f>IF(F401+G401&gt;0,Input_Transaksi!F439&amp;Input_Transaksi!G439 &amp;" "&amp;Input_Transaksi!H439,"")</f>
        <v/>
      </c>
      <c r="F401" s="36">
        <f>IF(Input_Transaksi!BR439=$D$8,Input_Transaksi!BT439,0)</f>
        <v>0</v>
      </c>
      <c r="G401" s="36">
        <f>IF(Input_Transaksi!BU439=$D$8,Input_Transaksi!BW439,0)</f>
        <v>0</v>
      </c>
      <c r="H401" s="36">
        <f t="shared" si="7"/>
        <v>0</v>
      </c>
      <c r="I401" s="61"/>
    </row>
    <row r="402" spans="2:9" customFormat="1" ht="15" hidden="1" customHeight="1" x14ac:dyDescent="0.2">
      <c r="B402" s="65"/>
      <c r="C402" s="33" t="str">
        <f>IF(F402+G402&gt;0,Input_Transaksi!C440,"")</f>
        <v/>
      </c>
      <c r="D402" s="34" t="str">
        <f>IF(F402+G402&gt;0,Input_Transaksi!D440,"")</f>
        <v/>
      </c>
      <c r="E402" s="35" t="str">
        <f>IF(F402+G402&gt;0,Input_Transaksi!F440&amp;Input_Transaksi!G440 &amp;" "&amp;Input_Transaksi!H440,"")</f>
        <v/>
      </c>
      <c r="F402" s="36">
        <f>IF(Input_Transaksi!BR440=$D$8,Input_Transaksi!BT440,0)</f>
        <v>0</v>
      </c>
      <c r="G402" s="36">
        <f>IF(Input_Transaksi!BU440=$D$8,Input_Transaksi!BW440,0)</f>
        <v>0</v>
      </c>
      <c r="H402" s="36">
        <f t="shared" si="7"/>
        <v>0</v>
      </c>
      <c r="I402" s="61"/>
    </row>
    <row r="403" spans="2:9" customFormat="1" ht="15" hidden="1" customHeight="1" x14ac:dyDescent="0.2">
      <c r="B403" s="65"/>
      <c r="C403" s="33" t="str">
        <f>IF(F403+G403&gt;0,Input_Transaksi!C441,"")</f>
        <v/>
      </c>
      <c r="D403" s="34" t="str">
        <f>IF(F403+G403&gt;0,Input_Transaksi!D441,"")</f>
        <v/>
      </c>
      <c r="E403" s="35" t="str">
        <f>IF(F403+G403&gt;0,Input_Transaksi!F441&amp;Input_Transaksi!G441 &amp;" "&amp;Input_Transaksi!H441,"")</f>
        <v/>
      </c>
      <c r="F403" s="36">
        <f>IF(Input_Transaksi!BR441=$D$8,Input_Transaksi!BT441,0)</f>
        <v>0</v>
      </c>
      <c r="G403" s="36">
        <f>IF(Input_Transaksi!BU441=$D$8,Input_Transaksi!BW441,0)</f>
        <v>0</v>
      </c>
      <c r="H403" s="36">
        <f t="shared" si="7"/>
        <v>0</v>
      </c>
      <c r="I403" s="61"/>
    </row>
    <row r="404" spans="2:9" customFormat="1" ht="15" hidden="1" customHeight="1" x14ac:dyDescent="0.2">
      <c r="B404" s="65"/>
      <c r="C404" s="33" t="str">
        <f>IF(F404+G404&gt;0,Input_Transaksi!C442,"")</f>
        <v/>
      </c>
      <c r="D404" s="34" t="str">
        <f>IF(F404+G404&gt;0,Input_Transaksi!D442,"")</f>
        <v/>
      </c>
      <c r="E404" s="35" t="str">
        <f>IF(F404+G404&gt;0,Input_Transaksi!F442&amp;Input_Transaksi!G442 &amp;" "&amp;Input_Transaksi!H442,"")</f>
        <v/>
      </c>
      <c r="F404" s="36">
        <f>IF(Input_Transaksi!BR442=$D$8,Input_Transaksi!BT442,0)</f>
        <v>0</v>
      </c>
      <c r="G404" s="36">
        <f>IF(Input_Transaksi!BU442=$D$8,Input_Transaksi!BW442,0)</f>
        <v>0</v>
      </c>
      <c r="H404" s="36">
        <f t="shared" si="7"/>
        <v>0</v>
      </c>
      <c r="I404" s="61"/>
    </row>
    <row r="405" spans="2:9" customFormat="1" ht="15" hidden="1" customHeight="1" x14ac:dyDescent="0.2">
      <c r="B405" s="65"/>
      <c r="C405" s="33" t="str">
        <f>IF(F405+G405&gt;0,Input_Transaksi!C443,"")</f>
        <v/>
      </c>
      <c r="D405" s="34" t="str">
        <f>IF(F405+G405&gt;0,Input_Transaksi!D443,"")</f>
        <v/>
      </c>
      <c r="E405" s="35" t="str">
        <f>IF(F405+G405&gt;0,Input_Transaksi!F443&amp;Input_Transaksi!G443 &amp;" "&amp;Input_Transaksi!H443,"")</f>
        <v/>
      </c>
      <c r="F405" s="36">
        <f>IF(Input_Transaksi!BR443=$D$8,Input_Transaksi!BT443,0)</f>
        <v>0</v>
      </c>
      <c r="G405" s="36">
        <f>IF(Input_Transaksi!BU443=$D$8,Input_Transaksi!BW443,0)</f>
        <v>0</v>
      </c>
      <c r="H405" s="36">
        <f t="shared" si="7"/>
        <v>0</v>
      </c>
      <c r="I405" s="61"/>
    </row>
    <row r="406" spans="2:9" customFormat="1" ht="15" hidden="1" customHeight="1" x14ac:dyDescent="0.2">
      <c r="B406" s="65"/>
      <c r="C406" s="33" t="str">
        <f>IF(F406+G406&gt;0,Input_Transaksi!C444,"")</f>
        <v/>
      </c>
      <c r="D406" s="34" t="str">
        <f>IF(F406+G406&gt;0,Input_Transaksi!D444,"")</f>
        <v/>
      </c>
      <c r="E406" s="35" t="str">
        <f>IF(F406+G406&gt;0,Input_Transaksi!F444&amp;Input_Transaksi!G444 &amp;" "&amp;Input_Transaksi!H444,"")</f>
        <v/>
      </c>
      <c r="F406" s="36">
        <f>IF(Input_Transaksi!BR444=$D$8,Input_Transaksi!BT444,0)</f>
        <v>0</v>
      </c>
      <c r="G406" s="36">
        <f>IF(Input_Transaksi!BU444=$D$8,Input_Transaksi!BW444,0)</f>
        <v>0</v>
      </c>
      <c r="H406" s="36">
        <f t="shared" si="7"/>
        <v>0</v>
      </c>
      <c r="I406" s="61"/>
    </row>
    <row r="407" spans="2:9" customFormat="1" ht="15" hidden="1" customHeight="1" x14ac:dyDescent="0.2">
      <c r="B407" s="65"/>
      <c r="C407" s="33" t="str">
        <f>IF(F407+G407&gt;0,Input_Transaksi!C445,"")</f>
        <v/>
      </c>
      <c r="D407" s="34" t="str">
        <f>IF(F407+G407&gt;0,Input_Transaksi!D445,"")</f>
        <v/>
      </c>
      <c r="E407" s="35" t="str">
        <f>IF(F407+G407&gt;0,Input_Transaksi!F445&amp;Input_Transaksi!G445 &amp;" "&amp;Input_Transaksi!H445,"")</f>
        <v/>
      </c>
      <c r="F407" s="36">
        <f>IF(Input_Transaksi!BR445=$D$8,Input_Transaksi!BT445,0)</f>
        <v>0</v>
      </c>
      <c r="G407" s="36">
        <f>IF(Input_Transaksi!BU445=$D$8,Input_Transaksi!BW445,0)</f>
        <v>0</v>
      </c>
      <c r="H407" s="36">
        <f t="shared" si="7"/>
        <v>0</v>
      </c>
      <c r="I407" s="61"/>
    </row>
    <row r="408" spans="2:9" customFormat="1" ht="15" hidden="1" customHeight="1" x14ac:dyDescent="0.2">
      <c r="B408" s="65"/>
      <c r="C408" s="33" t="str">
        <f>IF(F408+G408&gt;0,Input_Transaksi!C446,"")</f>
        <v/>
      </c>
      <c r="D408" s="34" t="str">
        <f>IF(F408+G408&gt;0,Input_Transaksi!D446,"")</f>
        <v/>
      </c>
      <c r="E408" s="35" t="str">
        <f>IF(F408+G408&gt;0,Input_Transaksi!F446&amp;Input_Transaksi!G446 &amp;" "&amp;Input_Transaksi!H446,"")</f>
        <v/>
      </c>
      <c r="F408" s="36">
        <f>IF(Input_Transaksi!BR446=$D$8,Input_Transaksi!BT446,0)</f>
        <v>0</v>
      </c>
      <c r="G408" s="36">
        <f>IF(Input_Transaksi!BU446=$D$8,Input_Transaksi!BW446,0)</f>
        <v>0</v>
      </c>
      <c r="H408" s="36">
        <f t="shared" si="7"/>
        <v>0</v>
      </c>
      <c r="I408" s="61"/>
    </row>
    <row r="409" spans="2:9" customFormat="1" ht="15" hidden="1" customHeight="1" x14ac:dyDescent="0.2">
      <c r="B409" s="65"/>
      <c r="C409" s="33" t="str">
        <f>IF(F409+G409&gt;0,Input_Transaksi!C447,"")</f>
        <v/>
      </c>
      <c r="D409" s="34" t="str">
        <f>IF(F409+G409&gt;0,Input_Transaksi!D447,"")</f>
        <v/>
      </c>
      <c r="E409" s="35" t="str">
        <f>IF(F409+G409&gt;0,Input_Transaksi!F447&amp;Input_Transaksi!G447 &amp;" "&amp;Input_Transaksi!H447,"")</f>
        <v/>
      </c>
      <c r="F409" s="36">
        <f>IF(Input_Transaksi!BR447=$D$8,Input_Transaksi!BT447,0)</f>
        <v>0</v>
      </c>
      <c r="G409" s="36">
        <f>IF(Input_Transaksi!BU447=$D$8,Input_Transaksi!BW447,0)</f>
        <v>0</v>
      </c>
      <c r="H409" s="36">
        <f t="shared" si="7"/>
        <v>0</v>
      </c>
      <c r="I409" s="61"/>
    </row>
    <row r="410" spans="2:9" customFormat="1" ht="15" hidden="1" customHeight="1" x14ac:dyDescent="0.2">
      <c r="B410" s="65"/>
      <c r="C410" s="33" t="str">
        <f>IF(F410+G410&gt;0,Input_Transaksi!C448,"")</f>
        <v/>
      </c>
      <c r="D410" s="34" t="str">
        <f>IF(F410+G410&gt;0,Input_Transaksi!D448,"")</f>
        <v/>
      </c>
      <c r="E410" s="35" t="str">
        <f>IF(F410+G410&gt;0,Input_Transaksi!F448&amp;Input_Transaksi!G448 &amp;" "&amp;Input_Transaksi!H448,"")</f>
        <v/>
      </c>
      <c r="F410" s="36">
        <f>IF(Input_Transaksi!BR448=$D$8,Input_Transaksi!BT448,0)</f>
        <v>0</v>
      </c>
      <c r="G410" s="36">
        <f>IF(Input_Transaksi!BU448=$D$8,Input_Transaksi!BW448,0)</f>
        <v>0</v>
      </c>
      <c r="H410" s="36">
        <f t="shared" si="7"/>
        <v>0</v>
      </c>
      <c r="I410" s="61"/>
    </row>
    <row r="411" spans="2:9" customFormat="1" ht="15" hidden="1" customHeight="1" x14ac:dyDescent="0.2">
      <c r="B411" s="65"/>
      <c r="C411" s="33" t="str">
        <f>IF(F411+G411&gt;0,Input_Transaksi!C449,"")</f>
        <v/>
      </c>
      <c r="D411" s="34" t="str">
        <f>IF(F411+G411&gt;0,Input_Transaksi!D449,"")</f>
        <v/>
      </c>
      <c r="E411" s="35" t="str">
        <f>IF(F411+G411&gt;0,Input_Transaksi!F449&amp;Input_Transaksi!G449 &amp;" "&amp;Input_Transaksi!H449,"")</f>
        <v/>
      </c>
      <c r="F411" s="36">
        <f>IF(Input_Transaksi!BR449=$D$8,Input_Transaksi!BT449,0)</f>
        <v>0</v>
      </c>
      <c r="G411" s="36">
        <f>IF(Input_Transaksi!BU449=$D$8,Input_Transaksi!BW449,0)</f>
        <v>0</v>
      </c>
      <c r="H411" s="36">
        <f t="shared" si="7"/>
        <v>0</v>
      </c>
      <c r="I411" s="61"/>
    </row>
    <row r="412" spans="2:9" customFormat="1" ht="15" hidden="1" customHeight="1" x14ac:dyDescent="0.2">
      <c r="B412" s="65"/>
      <c r="C412" s="33" t="str">
        <f>IF(F412+G412&gt;0,Input_Transaksi!C450,"")</f>
        <v/>
      </c>
      <c r="D412" s="34" t="str">
        <f>IF(F412+G412&gt;0,Input_Transaksi!D450,"")</f>
        <v/>
      </c>
      <c r="E412" s="35" t="str">
        <f>IF(F412+G412&gt;0,Input_Transaksi!F450&amp;Input_Transaksi!G450 &amp;" "&amp;Input_Transaksi!H450,"")</f>
        <v/>
      </c>
      <c r="F412" s="36">
        <f>IF(Input_Transaksi!BR450=$D$8,Input_Transaksi!BT450,0)</f>
        <v>0</v>
      </c>
      <c r="G412" s="36">
        <f>IF(Input_Transaksi!BU450=$D$8,Input_Transaksi!BW450,0)</f>
        <v>0</v>
      </c>
      <c r="H412" s="36">
        <f t="shared" si="7"/>
        <v>0</v>
      </c>
      <c r="I412" s="61"/>
    </row>
    <row r="413" spans="2:9" customFormat="1" ht="15" hidden="1" customHeight="1" x14ac:dyDescent="0.2">
      <c r="B413" s="65"/>
      <c r="C413" s="33" t="str">
        <f>IF(F413+G413&gt;0,Input_Transaksi!C451,"")</f>
        <v/>
      </c>
      <c r="D413" s="34" t="str">
        <f>IF(F413+G413&gt;0,Input_Transaksi!D451,"")</f>
        <v/>
      </c>
      <c r="E413" s="35" t="str">
        <f>IF(F413+G413&gt;0,Input_Transaksi!F451&amp;Input_Transaksi!G451 &amp;" "&amp;Input_Transaksi!H451,"")</f>
        <v/>
      </c>
      <c r="F413" s="36">
        <f>IF(Input_Transaksi!BR451=$D$8,Input_Transaksi!BT451,0)</f>
        <v>0</v>
      </c>
      <c r="G413" s="36">
        <f>IF(Input_Transaksi!BU451=$D$8,Input_Transaksi!BW451,0)</f>
        <v>0</v>
      </c>
      <c r="H413" s="36">
        <f t="shared" si="7"/>
        <v>0</v>
      </c>
      <c r="I413" s="61"/>
    </row>
    <row r="414" spans="2:9" customFormat="1" ht="15" hidden="1" customHeight="1" x14ac:dyDescent="0.2">
      <c r="B414" s="65"/>
      <c r="C414" s="33" t="str">
        <f>IF(F414+G414&gt;0,Input_Transaksi!C452,"")</f>
        <v/>
      </c>
      <c r="D414" s="34" t="str">
        <f>IF(F414+G414&gt;0,Input_Transaksi!D452,"")</f>
        <v/>
      </c>
      <c r="E414" s="35" t="str">
        <f>IF(F414+G414&gt;0,Input_Transaksi!F452&amp;Input_Transaksi!G452 &amp;" "&amp;Input_Transaksi!H452,"")</f>
        <v/>
      </c>
      <c r="F414" s="36">
        <f>IF(Input_Transaksi!BR452=$D$8,Input_Transaksi!BT452,0)</f>
        <v>0</v>
      </c>
      <c r="G414" s="36">
        <f>IF(Input_Transaksi!BU452=$D$8,Input_Transaksi!BW452,0)</f>
        <v>0</v>
      </c>
      <c r="H414" s="36">
        <f t="shared" si="7"/>
        <v>0</v>
      </c>
      <c r="I414" s="61"/>
    </row>
    <row r="415" spans="2:9" customFormat="1" ht="15" hidden="1" customHeight="1" x14ac:dyDescent="0.2">
      <c r="B415" s="65"/>
      <c r="C415" s="33" t="str">
        <f>IF(F415+G415&gt;0,Input_Transaksi!C453,"")</f>
        <v/>
      </c>
      <c r="D415" s="34" t="str">
        <f>IF(F415+G415&gt;0,Input_Transaksi!D453,"")</f>
        <v/>
      </c>
      <c r="E415" s="35" t="str">
        <f>IF(F415+G415&gt;0,Input_Transaksi!F453&amp;Input_Transaksi!G453 &amp;" "&amp;Input_Transaksi!H453,"")</f>
        <v/>
      </c>
      <c r="F415" s="36">
        <f>IF(Input_Transaksi!BR453=$D$8,Input_Transaksi!BT453,0)</f>
        <v>0</v>
      </c>
      <c r="G415" s="36">
        <f>IF(Input_Transaksi!BU453=$D$8,Input_Transaksi!BW453,0)</f>
        <v>0</v>
      </c>
      <c r="H415" s="36">
        <f t="shared" si="7"/>
        <v>0</v>
      </c>
      <c r="I415" s="61"/>
    </row>
    <row r="416" spans="2:9" customFormat="1" ht="15" hidden="1" customHeight="1" x14ac:dyDescent="0.2">
      <c r="B416" s="65"/>
      <c r="C416" s="33" t="str">
        <f>IF(F416+G416&gt;0,Input_Transaksi!C454,"")</f>
        <v/>
      </c>
      <c r="D416" s="34" t="str">
        <f>IF(F416+G416&gt;0,Input_Transaksi!D454,"")</f>
        <v/>
      </c>
      <c r="E416" s="35" t="str">
        <f>IF(F416+G416&gt;0,Input_Transaksi!F454&amp;Input_Transaksi!G454 &amp;" "&amp;Input_Transaksi!H454,"")</f>
        <v/>
      </c>
      <c r="F416" s="36">
        <f>IF(Input_Transaksi!BR454=$D$8,Input_Transaksi!BT454,0)</f>
        <v>0</v>
      </c>
      <c r="G416" s="36">
        <f>IF(Input_Transaksi!BU454=$D$8,Input_Transaksi!BW454,0)</f>
        <v>0</v>
      </c>
      <c r="H416" s="36">
        <f t="shared" si="7"/>
        <v>0</v>
      </c>
      <c r="I416" s="61"/>
    </row>
    <row r="417" spans="2:9" customFormat="1" ht="15" hidden="1" customHeight="1" x14ac:dyDescent="0.2">
      <c r="B417" s="65"/>
      <c r="C417" s="33" t="str">
        <f>IF(F417+G417&gt;0,Input_Transaksi!C455,"")</f>
        <v/>
      </c>
      <c r="D417" s="34" t="str">
        <f>IF(F417+G417&gt;0,Input_Transaksi!D455,"")</f>
        <v/>
      </c>
      <c r="E417" s="35" t="str">
        <f>IF(F417+G417&gt;0,Input_Transaksi!F455&amp;Input_Transaksi!G455 &amp;" "&amp;Input_Transaksi!H455,"")</f>
        <v/>
      </c>
      <c r="F417" s="36">
        <f>IF(Input_Transaksi!BR455=$D$8,Input_Transaksi!BT455,0)</f>
        <v>0</v>
      </c>
      <c r="G417" s="36">
        <f>IF(Input_Transaksi!BU455=$D$8,Input_Transaksi!BW455,0)</f>
        <v>0</v>
      </c>
      <c r="H417" s="36">
        <f t="shared" si="7"/>
        <v>0</v>
      </c>
      <c r="I417" s="61"/>
    </row>
    <row r="418" spans="2:9" customFormat="1" ht="15" hidden="1" customHeight="1" x14ac:dyDescent="0.2">
      <c r="B418" s="65"/>
      <c r="C418" s="33" t="str">
        <f>IF(F418+G418&gt;0,Input_Transaksi!C456,"")</f>
        <v/>
      </c>
      <c r="D418" s="34" t="str">
        <f>IF(F418+G418&gt;0,Input_Transaksi!D456,"")</f>
        <v/>
      </c>
      <c r="E418" s="35" t="str">
        <f>IF(F418+G418&gt;0,Input_Transaksi!F456&amp;Input_Transaksi!G456 &amp;" "&amp;Input_Transaksi!H456,"")</f>
        <v/>
      </c>
      <c r="F418" s="36">
        <f>IF(Input_Transaksi!BR456=$D$8,Input_Transaksi!BT456,0)</f>
        <v>0</v>
      </c>
      <c r="G418" s="36">
        <f>IF(Input_Transaksi!BU456=$D$8,Input_Transaksi!BW456,0)</f>
        <v>0</v>
      </c>
      <c r="H418" s="36">
        <f t="shared" si="7"/>
        <v>0</v>
      </c>
      <c r="I418" s="61"/>
    </row>
    <row r="419" spans="2:9" customFormat="1" ht="15" hidden="1" customHeight="1" x14ac:dyDescent="0.2">
      <c r="B419" s="65"/>
      <c r="C419" s="33" t="str">
        <f>IF(F419+G419&gt;0,Input_Transaksi!C457,"")</f>
        <v/>
      </c>
      <c r="D419" s="34" t="str">
        <f>IF(F419+G419&gt;0,Input_Transaksi!D457,"")</f>
        <v/>
      </c>
      <c r="E419" s="35" t="str">
        <f>IF(F419+G419&gt;0,Input_Transaksi!F457&amp;Input_Transaksi!G457 &amp;" "&amp;Input_Transaksi!H457,"")</f>
        <v/>
      </c>
      <c r="F419" s="36">
        <f>IF(Input_Transaksi!BR457=$D$8,Input_Transaksi!BT457,0)</f>
        <v>0</v>
      </c>
      <c r="G419" s="36">
        <f>IF(Input_Transaksi!BU457=$D$8,Input_Transaksi!BW457,0)</f>
        <v>0</v>
      </c>
      <c r="H419" s="36">
        <f t="shared" si="7"/>
        <v>0</v>
      </c>
      <c r="I419" s="61"/>
    </row>
    <row r="420" spans="2:9" customFormat="1" ht="15" hidden="1" customHeight="1" x14ac:dyDescent="0.2">
      <c r="B420" s="65"/>
      <c r="C420" s="33" t="str">
        <f>IF(F420+G420&gt;0,Input_Transaksi!C458,"")</f>
        <v/>
      </c>
      <c r="D420" s="34" t="str">
        <f>IF(F420+G420&gt;0,Input_Transaksi!D458,"")</f>
        <v/>
      </c>
      <c r="E420" s="35" t="str">
        <f>IF(F420+G420&gt;0,Input_Transaksi!F458&amp;Input_Transaksi!G458 &amp;" "&amp;Input_Transaksi!H458,"")</f>
        <v/>
      </c>
      <c r="F420" s="36">
        <f>IF(Input_Transaksi!BR458=$D$8,Input_Transaksi!BT458,0)</f>
        <v>0</v>
      </c>
      <c r="G420" s="36">
        <f>IF(Input_Transaksi!BU458=$D$8,Input_Transaksi!BW458,0)</f>
        <v>0</v>
      </c>
      <c r="H420" s="36">
        <f t="shared" si="7"/>
        <v>0</v>
      </c>
      <c r="I420" s="61"/>
    </row>
    <row r="421" spans="2:9" customFormat="1" ht="15" hidden="1" customHeight="1" x14ac:dyDescent="0.2">
      <c r="B421" s="65"/>
      <c r="C421" s="33" t="str">
        <f>IF(F421+G421&gt;0,Input_Transaksi!C459,"")</f>
        <v/>
      </c>
      <c r="D421" s="34" t="str">
        <f>IF(F421+G421&gt;0,Input_Transaksi!D459,"")</f>
        <v/>
      </c>
      <c r="E421" s="35" t="str">
        <f>IF(F421+G421&gt;0,Input_Transaksi!F459&amp;Input_Transaksi!G459 &amp;" "&amp;Input_Transaksi!H459,"")</f>
        <v/>
      </c>
      <c r="F421" s="36">
        <f>IF(Input_Transaksi!BR459=$D$8,Input_Transaksi!BT459,0)</f>
        <v>0</v>
      </c>
      <c r="G421" s="36">
        <f>IF(Input_Transaksi!BU459=$D$8,Input_Transaksi!BW459,0)</f>
        <v>0</v>
      </c>
      <c r="H421" s="36">
        <f t="shared" si="7"/>
        <v>0</v>
      </c>
      <c r="I421" s="61"/>
    </row>
    <row r="422" spans="2:9" customFormat="1" ht="15" hidden="1" customHeight="1" x14ac:dyDescent="0.2">
      <c r="B422" s="65"/>
      <c r="C422" s="33" t="str">
        <f>IF(F422+G422&gt;0,Input_Transaksi!C460,"")</f>
        <v/>
      </c>
      <c r="D422" s="34" t="str">
        <f>IF(F422+G422&gt;0,Input_Transaksi!D460,"")</f>
        <v/>
      </c>
      <c r="E422" s="35" t="str">
        <f>IF(F422+G422&gt;0,Input_Transaksi!F460&amp;Input_Transaksi!G460 &amp;" "&amp;Input_Transaksi!H460,"")</f>
        <v/>
      </c>
      <c r="F422" s="36">
        <f>IF(Input_Transaksi!BR460=$D$8,Input_Transaksi!BT460,0)</f>
        <v>0</v>
      </c>
      <c r="G422" s="36">
        <f>IF(Input_Transaksi!BU460=$D$8,Input_Transaksi!BW460,0)</f>
        <v>0</v>
      </c>
      <c r="H422" s="36">
        <f t="shared" si="7"/>
        <v>0</v>
      </c>
      <c r="I422" s="61"/>
    </row>
    <row r="423" spans="2:9" customFormat="1" ht="15" hidden="1" customHeight="1" x14ac:dyDescent="0.2">
      <c r="B423" s="65"/>
      <c r="C423" s="33" t="str">
        <f>IF(F423+G423&gt;0,Input_Transaksi!C461,"")</f>
        <v/>
      </c>
      <c r="D423" s="34" t="str">
        <f>IF(F423+G423&gt;0,Input_Transaksi!D461,"")</f>
        <v/>
      </c>
      <c r="E423" s="35" t="str">
        <f>IF(F423+G423&gt;0,Input_Transaksi!F461&amp;Input_Transaksi!G461 &amp;" "&amp;Input_Transaksi!H461,"")</f>
        <v/>
      </c>
      <c r="F423" s="36">
        <f>IF(Input_Transaksi!BR461=$D$8,Input_Transaksi!BT461,0)</f>
        <v>0</v>
      </c>
      <c r="G423" s="36">
        <f>IF(Input_Transaksi!BU461=$D$8,Input_Transaksi!BW461,0)</f>
        <v>0</v>
      </c>
      <c r="H423" s="36">
        <f t="shared" si="7"/>
        <v>0</v>
      </c>
      <c r="I423" s="61"/>
    </row>
    <row r="424" spans="2:9" customFormat="1" ht="15" hidden="1" customHeight="1" x14ac:dyDescent="0.2">
      <c r="B424" s="65"/>
      <c r="C424" s="33" t="str">
        <f>IF(F424+G424&gt;0,Input_Transaksi!C462,"")</f>
        <v/>
      </c>
      <c r="D424" s="34" t="str">
        <f>IF(F424+G424&gt;0,Input_Transaksi!D462,"")</f>
        <v/>
      </c>
      <c r="E424" s="35" t="str">
        <f>IF(F424+G424&gt;0,Input_Transaksi!F462&amp;Input_Transaksi!G462 &amp;" "&amp;Input_Transaksi!H462,"")</f>
        <v/>
      </c>
      <c r="F424" s="36">
        <f>IF(Input_Transaksi!BR462=$D$8,Input_Transaksi!BT462,0)</f>
        <v>0</v>
      </c>
      <c r="G424" s="36">
        <f>IF(Input_Transaksi!BU462=$D$8,Input_Transaksi!BW462,0)</f>
        <v>0</v>
      </c>
      <c r="H424" s="36">
        <f t="shared" si="7"/>
        <v>0</v>
      </c>
      <c r="I424" s="61"/>
    </row>
    <row r="425" spans="2:9" customFormat="1" ht="15" hidden="1" customHeight="1" x14ac:dyDescent="0.2">
      <c r="B425" s="65"/>
      <c r="C425" s="33" t="str">
        <f>IF(F425+G425&gt;0,Input_Transaksi!C463,"")</f>
        <v/>
      </c>
      <c r="D425" s="34" t="str">
        <f>IF(F425+G425&gt;0,Input_Transaksi!D463,"")</f>
        <v/>
      </c>
      <c r="E425" s="35" t="str">
        <f>IF(F425+G425&gt;0,Input_Transaksi!F463&amp;Input_Transaksi!G463 &amp;" "&amp;Input_Transaksi!H463,"")</f>
        <v/>
      </c>
      <c r="F425" s="36">
        <f>IF(Input_Transaksi!BR463=$D$8,Input_Transaksi!BT463,0)</f>
        <v>0</v>
      </c>
      <c r="G425" s="36">
        <f>IF(Input_Transaksi!BU463=$D$8,Input_Transaksi!BW463,0)</f>
        <v>0</v>
      </c>
      <c r="H425" s="36">
        <f t="shared" si="7"/>
        <v>0</v>
      </c>
      <c r="I425" s="61"/>
    </row>
    <row r="426" spans="2:9" customFormat="1" ht="15" hidden="1" customHeight="1" x14ac:dyDescent="0.2">
      <c r="B426" s="65"/>
      <c r="C426" s="33" t="str">
        <f>IF(F426+G426&gt;0,Input_Transaksi!C464,"")</f>
        <v/>
      </c>
      <c r="D426" s="34" t="str">
        <f>IF(F426+G426&gt;0,Input_Transaksi!D464,"")</f>
        <v/>
      </c>
      <c r="E426" s="35" t="str">
        <f>IF(F426+G426&gt;0,Input_Transaksi!F464&amp;Input_Transaksi!G464 &amp;" "&amp;Input_Transaksi!H464,"")</f>
        <v/>
      </c>
      <c r="F426" s="36">
        <f>IF(Input_Transaksi!BR464=$D$8,Input_Transaksi!BT464,0)</f>
        <v>0</v>
      </c>
      <c r="G426" s="36">
        <f>IF(Input_Transaksi!BU464=$D$8,Input_Transaksi!BW464,0)</f>
        <v>0</v>
      </c>
      <c r="H426" s="36">
        <f t="shared" si="7"/>
        <v>0</v>
      </c>
      <c r="I426" s="61"/>
    </row>
    <row r="427" spans="2:9" customFormat="1" ht="15" hidden="1" customHeight="1" x14ac:dyDescent="0.2">
      <c r="B427" s="65"/>
      <c r="C427" s="33" t="str">
        <f>IF(F427+G427&gt;0,Input_Transaksi!C465,"")</f>
        <v/>
      </c>
      <c r="D427" s="34" t="str">
        <f>IF(F427+G427&gt;0,Input_Transaksi!D465,"")</f>
        <v/>
      </c>
      <c r="E427" s="35" t="str">
        <f>IF(F427+G427&gt;0,Input_Transaksi!F465&amp;Input_Transaksi!G465 &amp;" "&amp;Input_Transaksi!H465,"")</f>
        <v/>
      </c>
      <c r="F427" s="36">
        <f>IF(Input_Transaksi!BR465=$D$8,Input_Transaksi!BT465,0)</f>
        <v>0</v>
      </c>
      <c r="G427" s="36">
        <f>IF(Input_Transaksi!BU465=$D$8,Input_Transaksi!BW465,0)</f>
        <v>0</v>
      </c>
      <c r="H427" s="36">
        <f t="shared" si="7"/>
        <v>0</v>
      </c>
      <c r="I427" s="61"/>
    </row>
    <row r="428" spans="2:9" customFormat="1" ht="15" hidden="1" customHeight="1" x14ac:dyDescent="0.2">
      <c r="B428" s="65"/>
      <c r="C428" s="33" t="str">
        <f>IF(F428+G428&gt;0,Input_Transaksi!C466,"")</f>
        <v/>
      </c>
      <c r="D428" s="34" t="str">
        <f>IF(F428+G428&gt;0,Input_Transaksi!D466,"")</f>
        <v/>
      </c>
      <c r="E428" s="35" t="str">
        <f>IF(F428+G428&gt;0,Input_Transaksi!F466&amp;Input_Transaksi!G466 &amp;" "&amp;Input_Transaksi!H466,"")</f>
        <v/>
      </c>
      <c r="F428" s="36">
        <f>IF(Input_Transaksi!BR466=$D$8,Input_Transaksi!BT466,0)</f>
        <v>0</v>
      </c>
      <c r="G428" s="36">
        <f>IF(Input_Transaksi!BU466=$D$8,Input_Transaksi!BW466,0)</f>
        <v>0</v>
      </c>
      <c r="H428" s="36">
        <f t="shared" si="7"/>
        <v>0</v>
      </c>
      <c r="I428" s="61"/>
    </row>
    <row r="429" spans="2:9" customFormat="1" ht="15" hidden="1" customHeight="1" x14ac:dyDescent="0.2">
      <c r="B429" s="65"/>
      <c r="C429" s="33" t="str">
        <f>IF(F429+G429&gt;0,Input_Transaksi!C467,"")</f>
        <v/>
      </c>
      <c r="D429" s="34" t="str">
        <f>IF(F429+G429&gt;0,Input_Transaksi!D467,"")</f>
        <v/>
      </c>
      <c r="E429" s="35" t="str">
        <f>IF(F429+G429&gt;0,Input_Transaksi!F467&amp;Input_Transaksi!G467 &amp;" "&amp;Input_Transaksi!H467,"")</f>
        <v/>
      </c>
      <c r="F429" s="36">
        <f>IF(Input_Transaksi!BR467=$D$8,Input_Transaksi!BT467,0)</f>
        <v>0</v>
      </c>
      <c r="G429" s="36">
        <f>IF(Input_Transaksi!BU467=$D$8,Input_Transaksi!BW467,0)</f>
        <v>0</v>
      </c>
      <c r="H429" s="36">
        <f t="shared" ref="H429:H492" si="8">H428+F429-G429</f>
        <v>0</v>
      </c>
      <c r="I429" s="61"/>
    </row>
    <row r="430" spans="2:9" customFormat="1" ht="15" hidden="1" customHeight="1" x14ac:dyDescent="0.2">
      <c r="B430" s="65"/>
      <c r="C430" s="33" t="str">
        <f>IF(F430+G430&gt;0,Input_Transaksi!C468,"")</f>
        <v/>
      </c>
      <c r="D430" s="34" t="str">
        <f>IF(F430+G430&gt;0,Input_Transaksi!D468,"")</f>
        <v/>
      </c>
      <c r="E430" s="35" t="str">
        <f>IF(F430+G430&gt;0,Input_Transaksi!F468&amp;Input_Transaksi!G468 &amp;" "&amp;Input_Transaksi!H468,"")</f>
        <v/>
      </c>
      <c r="F430" s="36">
        <f>IF(Input_Transaksi!BR468=$D$8,Input_Transaksi!BT468,0)</f>
        <v>0</v>
      </c>
      <c r="G430" s="36">
        <f>IF(Input_Transaksi!BU468=$D$8,Input_Transaksi!BW468,0)</f>
        <v>0</v>
      </c>
      <c r="H430" s="36">
        <f t="shared" si="8"/>
        <v>0</v>
      </c>
      <c r="I430" s="61"/>
    </row>
    <row r="431" spans="2:9" customFormat="1" ht="15" hidden="1" customHeight="1" x14ac:dyDescent="0.2">
      <c r="B431" s="65"/>
      <c r="C431" s="33" t="str">
        <f>IF(F431+G431&gt;0,Input_Transaksi!C469,"")</f>
        <v/>
      </c>
      <c r="D431" s="34" t="str">
        <f>IF(F431+G431&gt;0,Input_Transaksi!D469,"")</f>
        <v/>
      </c>
      <c r="E431" s="35" t="str">
        <f>IF(F431+G431&gt;0,Input_Transaksi!F469&amp;Input_Transaksi!G469 &amp;" "&amp;Input_Transaksi!H469,"")</f>
        <v/>
      </c>
      <c r="F431" s="36">
        <f>IF(Input_Transaksi!BR469=$D$8,Input_Transaksi!BT469,0)</f>
        <v>0</v>
      </c>
      <c r="G431" s="36">
        <f>IF(Input_Transaksi!BU469=$D$8,Input_Transaksi!BW469,0)</f>
        <v>0</v>
      </c>
      <c r="H431" s="36">
        <f t="shared" si="8"/>
        <v>0</v>
      </c>
      <c r="I431" s="61"/>
    </row>
    <row r="432" spans="2:9" customFormat="1" ht="15" hidden="1" customHeight="1" x14ac:dyDescent="0.2">
      <c r="B432" s="65"/>
      <c r="C432" s="33" t="str">
        <f>IF(F432+G432&gt;0,Input_Transaksi!C470,"")</f>
        <v/>
      </c>
      <c r="D432" s="34" t="str">
        <f>IF(F432+G432&gt;0,Input_Transaksi!D470,"")</f>
        <v/>
      </c>
      <c r="E432" s="35" t="str">
        <f>IF(F432+G432&gt;0,Input_Transaksi!F470&amp;Input_Transaksi!G470 &amp;" "&amp;Input_Transaksi!H470,"")</f>
        <v/>
      </c>
      <c r="F432" s="36">
        <f>IF(Input_Transaksi!BR470=$D$8,Input_Transaksi!BT470,0)</f>
        <v>0</v>
      </c>
      <c r="G432" s="36">
        <f>IF(Input_Transaksi!BU470=$D$8,Input_Transaksi!BW470,0)</f>
        <v>0</v>
      </c>
      <c r="H432" s="36">
        <f t="shared" si="8"/>
        <v>0</v>
      </c>
      <c r="I432" s="61"/>
    </row>
    <row r="433" spans="2:9" customFormat="1" ht="15" hidden="1" customHeight="1" x14ac:dyDescent="0.2">
      <c r="B433" s="65"/>
      <c r="C433" s="33" t="str">
        <f>IF(F433+G433&gt;0,Input_Transaksi!C471,"")</f>
        <v/>
      </c>
      <c r="D433" s="34" t="str">
        <f>IF(F433+G433&gt;0,Input_Transaksi!D471,"")</f>
        <v/>
      </c>
      <c r="E433" s="35" t="str">
        <f>IF(F433+G433&gt;0,Input_Transaksi!F471&amp;Input_Transaksi!G471 &amp;" "&amp;Input_Transaksi!H471,"")</f>
        <v/>
      </c>
      <c r="F433" s="36">
        <f>IF(Input_Transaksi!BR471=$D$8,Input_Transaksi!BT471,0)</f>
        <v>0</v>
      </c>
      <c r="G433" s="36">
        <f>IF(Input_Transaksi!BU471=$D$8,Input_Transaksi!BW471,0)</f>
        <v>0</v>
      </c>
      <c r="H433" s="36">
        <f t="shared" si="8"/>
        <v>0</v>
      </c>
      <c r="I433" s="61"/>
    </row>
    <row r="434" spans="2:9" customFormat="1" ht="15" hidden="1" customHeight="1" x14ac:dyDescent="0.2">
      <c r="B434" s="65"/>
      <c r="C434" s="33" t="str">
        <f>IF(F434+G434&gt;0,Input_Transaksi!C472,"")</f>
        <v/>
      </c>
      <c r="D434" s="34" t="str">
        <f>IF(F434+G434&gt;0,Input_Transaksi!D472,"")</f>
        <v/>
      </c>
      <c r="E434" s="35" t="str">
        <f>IF(F434+G434&gt;0,Input_Transaksi!F472&amp;Input_Transaksi!G472 &amp;" "&amp;Input_Transaksi!H472,"")</f>
        <v/>
      </c>
      <c r="F434" s="36">
        <f>IF(Input_Transaksi!BR472=$D$8,Input_Transaksi!BT472,0)</f>
        <v>0</v>
      </c>
      <c r="G434" s="36">
        <f>IF(Input_Transaksi!BU472=$D$8,Input_Transaksi!BW472,0)</f>
        <v>0</v>
      </c>
      <c r="H434" s="36">
        <f t="shared" si="8"/>
        <v>0</v>
      </c>
      <c r="I434" s="61"/>
    </row>
    <row r="435" spans="2:9" customFormat="1" ht="15" hidden="1" customHeight="1" x14ac:dyDescent="0.2">
      <c r="B435" s="65"/>
      <c r="C435" s="33" t="str">
        <f>IF(F435+G435&gt;0,Input_Transaksi!C473,"")</f>
        <v/>
      </c>
      <c r="D435" s="34" t="str">
        <f>IF(F435+G435&gt;0,Input_Transaksi!D473,"")</f>
        <v/>
      </c>
      <c r="E435" s="35" t="str">
        <f>IF(F435+G435&gt;0,Input_Transaksi!F473&amp;Input_Transaksi!G473 &amp;" "&amp;Input_Transaksi!H473,"")</f>
        <v/>
      </c>
      <c r="F435" s="36">
        <f>IF(Input_Transaksi!BR473=$D$8,Input_Transaksi!BT473,0)</f>
        <v>0</v>
      </c>
      <c r="G435" s="36">
        <f>IF(Input_Transaksi!BU473=$D$8,Input_Transaksi!BW473,0)</f>
        <v>0</v>
      </c>
      <c r="H435" s="36">
        <f t="shared" si="8"/>
        <v>0</v>
      </c>
      <c r="I435" s="61"/>
    </row>
    <row r="436" spans="2:9" customFormat="1" ht="15" hidden="1" customHeight="1" x14ac:dyDescent="0.2">
      <c r="B436" s="65"/>
      <c r="C436" s="33" t="str">
        <f>IF(F436+G436&gt;0,Input_Transaksi!C474,"")</f>
        <v/>
      </c>
      <c r="D436" s="34" t="str">
        <f>IF(F436+G436&gt;0,Input_Transaksi!D474,"")</f>
        <v/>
      </c>
      <c r="E436" s="35" t="str">
        <f>IF(F436+G436&gt;0,Input_Transaksi!F474&amp;Input_Transaksi!G474 &amp;" "&amp;Input_Transaksi!H474,"")</f>
        <v/>
      </c>
      <c r="F436" s="36">
        <f>IF(Input_Transaksi!BR474=$D$8,Input_Transaksi!BT474,0)</f>
        <v>0</v>
      </c>
      <c r="G436" s="36">
        <f>IF(Input_Transaksi!BU474=$D$8,Input_Transaksi!BW474,0)</f>
        <v>0</v>
      </c>
      <c r="H436" s="36">
        <f t="shared" si="8"/>
        <v>0</v>
      </c>
      <c r="I436" s="61"/>
    </row>
    <row r="437" spans="2:9" customFormat="1" ht="15" hidden="1" customHeight="1" x14ac:dyDescent="0.2">
      <c r="B437" s="65"/>
      <c r="C437" s="33" t="str">
        <f>IF(F437+G437&gt;0,Input_Transaksi!C475,"")</f>
        <v/>
      </c>
      <c r="D437" s="34" t="str">
        <f>IF(F437+G437&gt;0,Input_Transaksi!D475,"")</f>
        <v/>
      </c>
      <c r="E437" s="35" t="str">
        <f>IF(F437+G437&gt;0,Input_Transaksi!F475&amp;Input_Transaksi!G475 &amp;" "&amp;Input_Transaksi!H475,"")</f>
        <v/>
      </c>
      <c r="F437" s="36">
        <f>IF(Input_Transaksi!BR475=$D$8,Input_Transaksi!BT475,0)</f>
        <v>0</v>
      </c>
      <c r="G437" s="36">
        <f>IF(Input_Transaksi!BU475=$D$8,Input_Transaksi!BW475,0)</f>
        <v>0</v>
      </c>
      <c r="H437" s="36">
        <f t="shared" si="8"/>
        <v>0</v>
      </c>
      <c r="I437" s="61"/>
    </row>
    <row r="438" spans="2:9" customFormat="1" ht="15" hidden="1" customHeight="1" x14ac:dyDescent="0.2">
      <c r="B438" s="65"/>
      <c r="C438" s="33" t="str">
        <f>IF(F438+G438&gt;0,Input_Transaksi!C476,"")</f>
        <v/>
      </c>
      <c r="D438" s="34" t="str">
        <f>IF(F438+G438&gt;0,Input_Transaksi!D476,"")</f>
        <v/>
      </c>
      <c r="E438" s="35" t="str">
        <f>IF(F438+G438&gt;0,Input_Transaksi!F476&amp;Input_Transaksi!G476 &amp;" "&amp;Input_Transaksi!H476,"")</f>
        <v/>
      </c>
      <c r="F438" s="36">
        <f>IF(Input_Transaksi!BR476=$D$8,Input_Transaksi!BT476,0)</f>
        <v>0</v>
      </c>
      <c r="G438" s="36">
        <f>IF(Input_Transaksi!BU476=$D$8,Input_Transaksi!BW476,0)</f>
        <v>0</v>
      </c>
      <c r="H438" s="36">
        <f t="shared" si="8"/>
        <v>0</v>
      </c>
      <c r="I438" s="61"/>
    </row>
    <row r="439" spans="2:9" customFormat="1" ht="15" hidden="1" customHeight="1" x14ac:dyDescent="0.2">
      <c r="B439" s="65"/>
      <c r="C439" s="33" t="str">
        <f>IF(F439+G439&gt;0,Input_Transaksi!C477,"")</f>
        <v/>
      </c>
      <c r="D439" s="34" t="str">
        <f>IF(F439+G439&gt;0,Input_Transaksi!D477,"")</f>
        <v/>
      </c>
      <c r="E439" s="35" t="str">
        <f>IF(F439+G439&gt;0,Input_Transaksi!F477&amp;Input_Transaksi!G477 &amp;" "&amp;Input_Transaksi!H477,"")</f>
        <v/>
      </c>
      <c r="F439" s="36">
        <f>IF(Input_Transaksi!BR477=$D$8,Input_Transaksi!BT477,0)</f>
        <v>0</v>
      </c>
      <c r="G439" s="36">
        <f>IF(Input_Transaksi!BU477=$D$8,Input_Transaksi!BW477,0)</f>
        <v>0</v>
      </c>
      <c r="H439" s="36">
        <f t="shared" si="8"/>
        <v>0</v>
      </c>
      <c r="I439" s="61"/>
    </row>
    <row r="440" spans="2:9" customFormat="1" ht="15" hidden="1" customHeight="1" x14ac:dyDescent="0.2">
      <c r="B440" s="65"/>
      <c r="C440" s="33" t="str">
        <f>IF(F440+G440&gt;0,Input_Transaksi!C478,"")</f>
        <v/>
      </c>
      <c r="D440" s="34" t="str">
        <f>IF(F440+G440&gt;0,Input_Transaksi!D478,"")</f>
        <v/>
      </c>
      <c r="E440" s="35" t="str">
        <f>IF(F440+G440&gt;0,Input_Transaksi!F478&amp;Input_Transaksi!G478 &amp;" "&amp;Input_Transaksi!H478,"")</f>
        <v/>
      </c>
      <c r="F440" s="36">
        <f>IF(Input_Transaksi!BR478=$D$8,Input_Transaksi!BT478,0)</f>
        <v>0</v>
      </c>
      <c r="G440" s="36">
        <f>IF(Input_Transaksi!BU478=$D$8,Input_Transaksi!BW478,0)</f>
        <v>0</v>
      </c>
      <c r="H440" s="36">
        <f t="shared" si="8"/>
        <v>0</v>
      </c>
      <c r="I440" s="61"/>
    </row>
    <row r="441" spans="2:9" customFormat="1" ht="15" hidden="1" customHeight="1" x14ac:dyDescent="0.2">
      <c r="B441" s="65"/>
      <c r="C441" s="33" t="str">
        <f>IF(F441+G441&gt;0,Input_Transaksi!C479,"")</f>
        <v/>
      </c>
      <c r="D441" s="34" t="str">
        <f>IF(F441+G441&gt;0,Input_Transaksi!D479,"")</f>
        <v/>
      </c>
      <c r="E441" s="35" t="str">
        <f>IF(F441+G441&gt;0,Input_Transaksi!F479&amp;Input_Transaksi!G479 &amp;" "&amp;Input_Transaksi!H479,"")</f>
        <v/>
      </c>
      <c r="F441" s="36">
        <f>IF(Input_Transaksi!BR479=$D$8,Input_Transaksi!BT479,0)</f>
        <v>0</v>
      </c>
      <c r="G441" s="36">
        <f>IF(Input_Transaksi!BU479=$D$8,Input_Transaksi!BW479,0)</f>
        <v>0</v>
      </c>
      <c r="H441" s="36">
        <f t="shared" si="8"/>
        <v>0</v>
      </c>
      <c r="I441" s="61"/>
    </row>
    <row r="442" spans="2:9" customFormat="1" ht="15" hidden="1" customHeight="1" x14ac:dyDescent="0.2">
      <c r="B442" s="65"/>
      <c r="C442" s="33" t="str">
        <f>IF(F442+G442&gt;0,Input_Transaksi!C480,"")</f>
        <v/>
      </c>
      <c r="D442" s="34" t="str">
        <f>IF(F442+G442&gt;0,Input_Transaksi!D480,"")</f>
        <v/>
      </c>
      <c r="E442" s="35" t="str">
        <f>IF(F442+G442&gt;0,Input_Transaksi!F480&amp;Input_Transaksi!G480 &amp;" "&amp;Input_Transaksi!H480,"")</f>
        <v/>
      </c>
      <c r="F442" s="36">
        <f>IF(Input_Transaksi!BR480=$D$8,Input_Transaksi!BT480,0)</f>
        <v>0</v>
      </c>
      <c r="G442" s="36">
        <f>IF(Input_Transaksi!BU480=$D$8,Input_Transaksi!BW480,0)</f>
        <v>0</v>
      </c>
      <c r="H442" s="36">
        <f t="shared" si="8"/>
        <v>0</v>
      </c>
      <c r="I442" s="61"/>
    </row>
    <row r="443" spans="2:9" customFormat="1" ht="15" hidden="1" customHeight="1" x14ac:dyDescent="0.2">
      <c r="B443" s="65"/>
      <c r="C443" s="33" t="str">
        <f>IF(F443+G443&gt;0,Input_Transaksi!C481,"")</f>
        <v/>
      </c>
      <c r="D443" s="34" t="str">
        <f>IF(F443+G443&gt;0,Input_Transaksi!D481,"")</f>
        <v/>
      </c>
      <c r="E443" s="35" t="str">
        <f>IF(F443+G443&gt;0,Input_Transaksi!F481&amp;Input_Transaksi!G481 &amp;" "&amp;Input_Transaksi!H481,"")</f>
        <v/>
      </c>
      <c r="F443" s="36">
        <f>IF(Input_Transaksi!BR481=$D$8,Input_Transaksi!BT481,0)</f>
        <v>0</v>
      </c>
      <c r="G443" s="36">
        <f>IF(Input_Transaksi!BU481=$D$8,Input_Transaksi!BW481,0)</f>
        <v>0</v>
      </c>
      <c r="H443" s="36">
        <f t="shared" si="8"/>
        <v>0</v>
      </c>
      <c r="I443" s="61"/>
    </row>
    <row r="444" spans="2:9" customFormat="1" ht="15" hidden="1" customHeight="1" x14ac:dyDescent="0.2">
      <c r="B444" s="65"/>
      <c r="C444" s="33" t="str">
        <f>IF(F444+G444&gt;0,Input_Transaksi!C482,"")</f>
        <v/>
      </c>
      <c r="D444" s="34" t="str">
        <f>IF(F444+G444&gt;0,Input_Transaksi!D482,"")</f>
        <v/>
      </c>
      <c r="E444" s="35" t="str">
        <f>IF(F444+G444&gt;0,Input_Transaksi!F482&amp;Input_Transaksi!G482 &amp;" "&amp;Input_Transaksi!H482,"")</f>
        <v/>
      </c>
      <c r="F444" s="36">
        <f>IF(Input_Transaksi!BR482=$D$8,Input_Transaksi!BT482,0)</f>
        <v>0</v>
      </c>
      <c r="G444" s="36">
        <f>IF(Input_Transaksi!BU482=$D$8,Input_Transaksi!BW482,0)</f>
        <v>0</v>
      </c>
      <c r="H444" s="36">
        <f t="shared" si="8"/>
        <v>0</v>
      </c>
      <c r="I444" s="61"/>
    </row>
    <row r="445" spans="2:9" customFormat="1" ht="15" hidden="1" customHeight="1" x14ac:dyDescent="0.2">
      <c r="B445" s="65"/>
      <c r="C445" s="33" t="str">
        <f>IF(F445+G445&gt;0,Input_Transaksi!C483,"")</f>
        <v/>
      </c>
      <c r="D445" s="34" t="str">
        <f>IF(F445+G445&gt;0,Input_Transaksi!D483,"")</f>
        <v/>
      </c>
      <c r="E445" s="35" t="str">
        <f>IF(F445+G445&gt;0,Input_Transaksi!F483&amp;Input_Transaksi!G483 &amp;" "&amp;Input_Transaksi!H483,"")</f>
        <v/>
      </c>
      <c r="F445" s="36">
        <f>IF(Input_Transaksi!BR483=$D$8,Input_Transaksi!BT483,0)</f>
        <v>0</v>
      </c>
      <c r="G445" s="36">
        <f>IF(Input_Transaksi!BU483=$D$8,Input_Transaksi!BW483,0)</f>
        <v>0</v>
      </c>
      <c r="H445" s="36">
        <f t="shared" si="8"/>
        <v>0</v>
      </c>
      <c r="I445" s="61"/>
    </row>
    <row r="446" spans="2:9" customFormat="1" ht="15" hidden="1" customHeight="1" x14ac:dyDescent="0.2">
      <c r="B446" s="65"/>
      <c r="C446" s="33" t="str">
        <f>IF(F446+G446&gt;0,Input_Transaksi!C484,"")</f>
        <v/>
      </c>
      <c r="D446" s="34" t="str">
        <f>IF(F446+G446&gt;0,Input_Transaksi!D484,"")</f>
        <v/>
      </c>
      <c r="E446" s="35" t="str">
        <f>IF(F446+G446&gt;0,Input_Transaksi!F484&amp;Input_Transaksi!G484 &amp;" "&amp;Input_Transaksi!H484,"")</f>
        <v/>
      </c>
      <c r="F446" s="36">
        <f>IF(Input_Transaksi!BR484=$D$8,Input_Transaksi!BT484,0)</f>
        <v>0</v>
      </c>
      <c r="G446" s="36">
        <f>IF(Input_Transaksi!BU484=$D$8,Input_Transaksi!BW484,0)</f>
        <v>0</v>
      </c>
      <c r="H446" s="36">
        <f t="shared" si="8"/>
        <v>0</v>
      </c>
      <c r="I446" s="61"/>
    </row>
    <row r="447" spans="2:9" customFormat="1" ht="15" hidden="1" customHeight="1" x14ac:dyDescent="0.2">
      <c r="B447" s="65"/>
      <c r="C447" s="33" t="str">
        <f>IF(F447+G447&gt;0,Input_Transaksi!C485,"")</f>
        <v/>
      </c>
      <c r="D447" s="34" t="str">
        <f>IF(F447+G447&gt;0,Input_Transaksi!D485,"")</f>
        <v/>
      </c>
      <c r="E447" s="35" t="str">
        <f>IF(F447+G447&gt;0,Input_Transaksi!F485&amp;Input_Transaksi!G485 &amp;" "&amp;Input_Transaksi!H485,"")</f>
        <v/>
      </c>
      <c r="F447" s="36">
        <f>IF(Input_Transaksi!BR485=$D$8,Input_Transaksi!BT485,0)</f>
        <v>0</v>
      </c>
      <c r="G447" s="36">
        <f>IF(Input_Transaksi!BU485=$D$8,Input_Transaksi!BW485,0)</f>
        <v>0</v>
      </c>
      <c r="H447" s="36">
        <f t="shared" si="8"/>
        <v>0</v>
      </c>
      <c r="I447" s="61"/>
    </row>
    <row r="448" spans="2:9" customFormat="1" ht="15" hidden="1" customHeight="1" x14ac:dyDescent="0.2">
      <c r="B448" s="65"/>
      <c r="C448" s="33" t="str">
        <f>IF(F448+G448&gt;0,Input_Transaksi!C486,"")</f>
        <v/>
      </c>
      <c r="D448" s="34" t="str">
        <f>IF(F448+G448&gt;0,Input_Transaksi!D486,"")</f>
        <v/>
      </c>
      <c r="E448" s="35" t="str">
        <f>IF(F448+G448&gt;0,Input_Transaksi!F486&amp;Input_Transaksi!G486 &amp;" "&amp;Input_Transaksi!H486,"")</f>
        <v/>
      </c>
      <c r="F448" s="36">
        <f>IF(Input_Transaksi!BR486=$D$8,Input_Transaksi!BT486,0)</f>
        <v>0</v>
      </c>
      <c r="G448" s="36">
        <f>IF(Input_Transaksi!BU486=$D$8,Input_Transaksi!BW486,0)</f>
        <v>0</v>
      </c>
      <c r="H448" s="36">
        <f t="shared" si="8"/>
        <v>0</v>
      </c>
      <c r="I448" s="61"/>
    </row>
    <row r="449" spans="2:9" customFormat="1" ht="15" hidden="1" customHeight="1" x14ac:dyDescent="0.2">
      <c r="B449" s="65"/>
      <c r="C449" s="33" t="str">
        <f>IF(F449+G449&gt;0,Input_Transaksi!C487,"")</f>
        <v/>
      </c>
      <c r="D449" s="34" t="str">
        <f>IF(F449+G449&gt;0,Input_Transaksi!D487,"")</f>
        <v/>
      </c>
      <c r="E449" s="35" t="str">
        <f>IF(F449+G449&gt;0,Input_Transaksi!F487&amp;Input_Transaksi!G487 &amp;" "&amp;Input_Transaksi!H487,"")</f>
        <v/>
      </c>
      <c r="F449" s="36">
        <f>IF(Input_Transaksi!BR487=$D$8,Input_Transaksi!BT487,0)</f>
        <v>0</v>
      </c>
      <c r="G449" s="36">
        <f>IF(Input_Transaksi!BU487=$D$8,Input_Transaksi!BW487,0)</f>
        <v>0</v>
      </c>
      <c r="H449" s="36">
        <f t="shared" si="8"/>
        <v>0</v>
      </c>
      <c r="I449" s="61"/>
    </row>
    <row r="450" spans="2:9" customFormat="1" ht="15" hidden="1" customHeight="1" x14ac:dyDescent="0.2">
      <c r="B450" s="65"/>
      <c r="C450" s="33" t="str">
        <f>IF(F450+G450&gt;0,Input_Transaksi!C488,"")</f>
        <v/>
      </c>
      <c r="D450" s="34" t="str">
        <f>IF(F450+G450&gt;0,Input_Transaksi!D488,"")</f>
        <v/>
      </c>
      <c r="E450" s="35" t="str">
        <f>IF(F450+G450&gt;0,Input_Transaksi!F488&amp;Input_Transaksi!G488 &amp;" "&amp;Input_Transaksi!H488,"")</f>
        <v/>
      </c>
      <c r="F450" s="36">
        <f>IF(Input_Transaksi!BR488=$D$8,Input_Transaksi!BT488,0)</f>
        <v>0</v>
      </c>
      <c r="G450" s="36">
        <f>IF(Input_Transaksi!BU488=$D$8,Input_Transaksi!BW488,0)</f>
        <v>0</v>
      </c>
      <c r="H450" s="36">
        <f t="shared" si="8"/>
        <v>0</v>
      </c>
      <c r="I450" s="61"/>
    </row>
    <row r="451" spans="2:9" customFormat="1" ht="15" hidden="1" customHeight="1" x14ac:dyDescent="0.2">
      <c r="B451" s="65"/>
      <c r="C451" s="33" t="str">
        <f>IF(F451+G451&gt;0,Input_Transaksi!C489,"")</f>
        <v/>
      </c>
      <c r="D451" s="34" t="str">
        <f>IF(F451+G451&gt;0,Input_Transaksi!D489,"")</f>
        <v/>
      </c>
      <c r="E451" s="35" t="str">
        <f>IF(F451+G451&gt;0,Input_Transaksi!F489&amp;Input_Transaksi!G489 &amp;" "&amp;Input_Transaksi!H489,"")</f>
        <v/>
      </c>
      <c r="F451" s="36">
        <f>IF(Input_Transaksi!BR489=$D$8,Input_Transaksi!BT489,0)</f>
        <v>0</v>
      </c>
      <c r="G451" s="36">
        <f>IF(Input_Transaksi!BU489=$D$8,Input_Transaksi!BW489,0)</f>
        <v>0</v>
      </c>
      <c r="H451" s="36">
        <f t="shared" si="8"/>
        <v>0</v>
      </c>
      <c r="I451" s="61"/>
    </row>
    <row r="452" spans="2:9" customFormat="1" ht="15" hidden="1" customHeight="1" x14ac:dyDescent="0.2">
      <c r="B452" s="65"/>
      <c r="C452" s="33" t="str">
        <f>IF(F452+G452&gt;0,Input_Transaksi!C490,"")</f>
        <v/>
      </c>
      <c r="D452" s="34" t="str">
        <f>IF(F452+G452&gt;0,Input_Transaksi!D490,"")</f>
        <v/>
      </c>
      <c r="E452" s="35" t="str">
        <f>IF(F452+G452&gt;0,Input_Transaksi!F490&amp;Input_Transaksi!G490 &amp;" "&amp;Input_Transaksi!H490,"")</f>
        <v/>
      </c>
      <c r="F452" s="36">
        <f>IF(Input_Transaksi!BR490=$D$8,Input_Transaksi!BT490,0)</f>
        <v>0</v>
      </c>
      <c r="G452" s="36">
        <f>IF(Input_Transaksi!BU490=$D$8,Input_Transaksi!BW490,0)</f>
        <v>0</v>
      </c>
      <c r="H452" s="36">
        <f t="shared" si="8"/>
        <v>0</v>
      </c>
      <c r="I452" s="61"/>
    </row>
    <row r="453" spans="2:9" customFormat="1" ht="15" hidden="1" customHeight="1" x14ac:dyDescent="0.2">
      <c r="B453" s="65"/>
      <c r="C453" s="33" t="str">
        <f>IF(F453+G453&gt;0,Input_Transaksi!C491,"")</f>
        <v/>
      </c>
      <c r="D453" s="34" t="str">
        <f>IF(F453+G453&gt;0,Input_Transaksi!D491,"")</f>
        <v/>
      </c>
      <c r="E453" s="35" t="str">
        <f>IF(F453+G453&gt;0,Input_Transaksi!F491&amp;Input_Transaksi!G491 &amp;" "&amp;Input_Transaksi!H491,"")</f>
        <v/>
      </c>
      <c r="F453" s="36">
        <f>IF(Input_Transaksi!BR491=$D$8,Input_Transaksi!BT491,0)</f>
        <v>0</v>
      </c>
      <c r="G453" s="36">
        <f>IF(Input_Transaksi!BU491=$D$8,Input_Transaksi!BW491,0)</f>
        <v>0</v>
      </c>
      <c r="H453" s="36">
        <f t="shared" si="8"/>
        <v>0</v>
      </c>
      <c r="I453" s="61"/>
    </row>
    <row r="454" spans="2:9" customFormat="1" ht="15" hidden="1" customHeight="1" x14ac:dyDescent="0.2">
      <c r="B454" s="65"/>
      <c r="C454" s="33" t="str">
        <f>IF(F454+G454&gt;0,Input_Transaksi!C492,"")</f>
        <v/>
      </c>
      <c r="D454" s="34" t="str">
        <f>IF(F454+G454&gt;0,Input_Transaksi!D492,"")</f>
        <v/>
      </c>
      <c r="E454" s="35" t="str">
        <f>IF(F454+G454&gt;0,Input_Transaksi!F492&amp;Input_Transaksi!G492 &amp;" "&amp;Input_Transaksi!H492,"")</f>
        <v/>
      </c>
      <c r="F454" s="36">
        <f>IF(Input_Transaksi!BR492=$D$8,Input_Transaksi!BT492,0)</f>
        <v>0</v>
      </c>
      <c r="G454" s="36">
        <f>IF(Input_Transaksi!BU492=$D$8,Input_Transaksi!BW492,0)</f>
        <v>0</v>
      </c>
      <c r="H454" s="36">
        <f t="shared" si="8"/>
        <v>0</v>
      </c>
      <c r="I454" s="61"/>
    </row>
    <row r="455" spans="2:9" customFormat="1" ht="15" hidden="1" customHeight="1" x14ac:dyDescent="0.2">
      <c r="B455" s="65"/>
      <c r="C455" s="33" t="str">
        <f>IF(F455+G455&gt;0,Input_Transaksi!C493,"")</f>
        <v/>
      </c>
      <c r="D455" s="34" t="str">
        <f>IF(F455+G455&gt;0,Input_Transaksi!D493,"")</f>
        <v/>
      </c>
      <c r="E455" s="35" t="str">
        <f>IF(F455+G455&gt;0,Input_Transaksi!F493&amp;Input_Transaksi!G493 &amp;" "&amp;Input_Transaksi!H493,"")</f>
        <v/>
      </c>
      <c r="F455" s="36">
        <f>IF(Input_Transaksi!BR493=$D$8,Input_Transaksi!BT493,0)</f>
        <v>0</v>
      </c>
      <c r="G455" s="36">
        <f>IF(Input_Transaksi!BU493=$D$8,Input_Transaksi!BW493,0)</f>
        <v>0</v>
      </c>
      <c r="H455" s="36">
        <f t="shared" si="8"/>
        <v>0</v>
      </c>
      <c r="I455" s="61"/>
    </row>
    <row r="456" spans="2:9" customFormat="1" ht="15" hidden="1" customHeight="1" x14ac:dyDescent="0.2">
      <c r="B456" s="65"/>
      <c r="C456" s="33" t="str">
        <f>IF(F456+G456&gt;0,Input_Transaksi!C494,"")</f>
        <v/>
      </c>
      <c r="D456" s="34" t="str">
        <f>IF(F456+G456&gt;0,Input_Transaksi!D494,"")</f>
        <v/>
      </c>
      <c r="E456" s="35" t="str">
        <f>IF(F456+G456&gt;0,Input_Transaksi!F494&amp;Input_Transaksi!G494 &amp;" "&amp;Input_Transaksi!H494,"")</f>
        <v/>
      </c>
      <c r="F456" s="36">
        <f>IF(Input_Transaksi!BR494=$D$8,Input_Transaksi!BT494,0)</f>
        <v>0</v>
      </c>
      <c r="G456" s="36">
        <f>IF(Input_Transaksi!BU494=$D$8,Input_Transaksi!BW494,0)</f>
        <v>0</v>
      </c>
      <c r="H456" s="36">
        <f t="shared" si="8"/>
        <v>0</v>
      </c>
      <c r="I456" s="61"/>
    </row>
    <row r="457" spans="2:9" customFormat="1" ht="15" hidden="1" customHeight="1" x14ac:dyDescent="0.2">
      <c r="B457" s="65"/>
      <c r="C457" s="33" t="str">
        <f>IF(F457+G457&gt;0,Input_Transaksi!C495,"")</f>
        <v/>
      </c>
      <c r="D457" s="34" t="str">
        <f>IF(F457+G457&gt;0,Input_Transaksi!D495,"")</f>
        <v/>
      </c>
      <c r="E457" s="35" t="str">
        <f>IF(F457+G457&gt;0,Input_Transaksi!F495&amp;Input_Transaksi!G495 &amp;" "&amp;Input_Transaksi!H495,"")</f>
        <v/>
      </c>
      <c r="F457" s="36">
        <f>IF(Input_Transaksi!BR495=$D$8,Input_Transaksi!BT495,0)</f>
        <v>0</v>
      </c>
      <c r="G457" s="36">
        <f>IF(Input_Transaksi!BU495=$D$8,Input_Transaksi!BW495,0)</f>
        <v>0</v>
      </c>
      <c r="H457" s="36">
        <f t="shared" si="8"/>
        <v>0</v>
      </c>
      <c r="I457" s="61"/>
    </row>
    <row r="458" spans="2:9" customFormat="1" ht="15" hidden="1" customHeight="1" x14ac:dyDescent="0.2">
      <c r="B458" s="65"/>
      <c r="C458" s="33" t="str">
        <f>IF(F458+G458&gt;0,Input_Transaksi!C496,"")</f>
        <v/>
      </c>
      <c r="D458" s="34" t="str">
        <f>IF(F458+G458&gt;0,Input_Transaksi!D496,"")</f>
        <v/>
      </c>
      <c r="E458" s="35" t="str">
        <f>IF(F458+G458&gt;0,Input_Transaksi!F496&amp;Input_Transaksi!G496 &amp;" "&amp;Input_Transaksi!H496,"")</f>
        <v/>
      </c>
      <c r="F458" s="36">
        <f>IF(Input_Transaksi!BR496=$D$8,Input_Transaksi!BT496,0)</f>
        <v>0</v>
      </c>
      <c r="G458" s="36">
        <f>IF(Input_Transaksi!BU496=$D$8,Input_Transaksi!BW496,0)</f>
        <v>0</v>
      </c>
      <c r="H458" s="36">
        <f t="shared" si="8"/>
        <v>0</v>
      </c>
      <c r="I458" s="61"/>
    </row>
    <row r="459" spans="2:9" customFormat="1" ht="15" hidden="1" customHeight="1" x14ac:dyDescent="0.2">
      <c r="B459" s="65"/>
      <c r="C459" s="33" t="str">
        <f>IF(F459+G459&gt;0,Input_Transaksi!C497,"")</f>
        <v/>
      </c>
      <c r="D459" s="34" t="str">
        <f>IF(F459+G459&gt;0,Input_Transaksi!D497,"")</f>
        <v/>
      </c>
      <c r="E459" s="35" t="str">
        <f>IF(F459+G459&gt;0,Input_Transaksi!F497&amp;Input_Transaksi!G497 &amp;" "&amp;Input_Transaksi!H497,"")</f>
        <v/>
      </c>
      <c r="F459" s="36">
        <f>IF(Input_Transaksi!BR497=$D$8,Input_Transaksi!BT497,0)</f>
        <v>0</v>
      </c>
      <c r="G459" s="36">
        <f>IF(Input_Transaksi!BU497=$D$8,Input_Transaksi!BW497,0)</f>
        <v>0</v>
      </c>
      <c r="H459" s="36">
        <f t="shared" si="8"/>
        <v>0</v>
      </c>
      <c r="I459" s="61"/>
    </row>
    <row r="460" spans="2:9" customFormat="1" ht="15" hidden="1" customHeight="1" x14ac:dyDescent="0.2">
      <c r="B460" s="65"/>
      <c r="C460" s="33" t="str">
        <f>IF(F460+G460&gt;0,Input_Transaksi!C498,"")</f>
        <v/>
      </c>
      <c r="D460" s="34" t="str">
        <f>IF(F460+G460&gt;0,Input_Transaksi!D498,"")</f>
        <v/>
      </c>
      <c r="E460" s="35" t="str">
        <f>IF(F460+G460&gt;0,Input_Transaksi!F498&amp;Input_Transaksi!G498 &amp;" "&amp;Input_Transaksi!H498,"")</f>
        <v/>
      </c>
      <c r="F460" s="36">
        <f>IF(Input_Transaksi!BR498=$D$8,Input_Transaksi!BT498,0)</f>
        <v>0</v>
      </c>
      <c r="G460" s="36">
        <f>IF(Input_Transaksi!BU498=$D$8,Input_Transaksi!BW498,0)</f>
        <v>0</v>
      </c>
      <c r="H460" s="36">
        <f t="shared" si="8"/>
        <v>0</v>
      </c>
      <c r="I460" s="61"/>
    </row>
    <row r="461" spans="2:9" customFormat="1" ht="15" hidden="1" customHeight="1" x14ac:dyDescent="0.2">
      <c r="B461" s="65"/>
      <c r="C461" s="33" t="str">
        <f>IF(F461+G461&gt;0,Input_Transaksi!C499,"")</f>
        <v/>
      </c>
      <c r="D461" s="34" t="str">
        <f>IF(F461+G461&gt;0,Input_Transaksi!D499,"")</f>
        <v/>
      </c>
      <c r="E461" s="35" t="str">
        <f>IF(F461+G461&gt;0,Input_Transaksi!F499&amp;Input_Transaksi!G499 &amp;" "&amp;Input_Transaksi!H499,"")</f>
        <v/>
      </c>
      <c r="F461" s="36">
        <f>IF(Input_Transaksi!BR499=$D$8,Input_Transaksi!BT499,0)</f>
        <v>0</v>
      </c>
      <c r="G461" s="36">
        <f>IF(Input_Transaksi!BU499=$D$8,Input_Transaksi!BW499,0)</f>
        <v>0</v>
      </c>
      <c r="H461" s="36">
        <f t="shared" si="8"/>
        <v>0</v>
      </c>
      <c r="I461" s="61"/>
    </row>
    <row r="462" spans="2:9" customFormat="1" ht="15" hidden="1" customHeight="1" x14ac:dyDescent="0.2">
      <c r="B462" s="65"/>
      <c r="C462" s="33" t="str">
        <f>IF(F462+G462&gt;0,Input_Transaksi!C500,"")</f>
        <v/>
      </c>
      <c r="D462" s="34" t="str">
        <f>IF(F462+G462&gt;0,Input_Transaksi!D500,"")</f>
        <v/>
      </c>
      <c r="E462" s="35" t="str">
        <f>IF(F462+G462&gt;0,Input_Transaksi!F500&amp;Input_Transaksi!G500 &amp;" "&amp;Input_Transaksi!H500,"")</f>
        <v/>
      </c>
      <c r="F462" s="36">
        <f>IF(Input_Transaksi!BR500=$D$8,Input_Transaksi!BT500,0)</f>
        <v>0</v>
      </c>
      <c r="G462" s="36">
        <f>IF(Input_Transaksi!BU500=$D$8,Input_Transaksi!BW500,0)</f>
        <v>0</v>
      </c>
      <c r="H462" s="36">
        <f t="shared" si="8"/>
        <v>0</v>
      </c>
      <c r="I462" s="61"/>
    </row>
    <row r="463" spans="2:9" customFormat="1" ht="15" hidden="1" customHeight="1" x14ac:dyDescent="0.2">
      <c r="B463" s="65"/>
      <c r="C463" s="33" t="str">
        <f>IF(F463+G463&gt;0,Input_Transaksi!C501,"")</f>
        <v/>
      </c>
      <c r="D463" s="34" t="str">
        <f>IF(F463+G463&gt;0,Input_Transaksi!D501,"")</f>
        <v/>
      </c>
      <c r="E463" s="35" t="str">
        <f>IF(F463+G463&gt;0,Input_Transaksi!F501&amp;Input_Transaksi!G501 &amp;" "&amp;Input_Transaksi!H501,"")</f>
        <v/>
      </c>
      <c r="F463" s="36">
        <f>IF(Input_Transaksi!BR501=$D$8,Input_Transaksi!BT501,0)</f>
        <v>0</v>
      </c>
      <c r="G463" s="36">
        <f>IF(Input_Transaksi!BU501=$D$8,Input_Transaksi!BW501,0)</f>
        <v>0</v>
      </c>
      <c r="H463" s="36">
        <f t="shared" si="8"/>
        <v>0</v>
      </c>
      <c r="I463" s="61"/>
    </row>
    <row r="464" spans="2:9" customFormat="1" ht="15" hidden="1" customHeight="1" x14ac:dyDescent="0.2">
      <c r="B464" s="65"/>
      <c r="C464" s="33" t="str">
        <f>IF(F464+G464&gt;0,Input_Transaksi!C502,"")</f>
        <v/>
      </c>
      <c r="D464" s="34" t="str">
        <f>IF(F464+G464&gt;0,Input_Transaksi!D502,"")</f>
        <v/>
      </c>
      <c r="E464" s="35" t="str">
        <f>IF(F464+G464&gt;0,Input_Transaksi!F502&amp;Input_Transaksi!G502 &amp;" "&amp;Input_Transaksi!H502,"")</f>
        <v/>
      </c>
      <c r="F464" s="36">
        <f>IF(Input_Transaksi!BR502=$D$8,Input_Transaksi!BT502,0)</f>
        <v>0</v>
      </c>
      <c r="G464" s="36">
        <f>IF(Input_Transaksi!BU502=$D$8,Input_Transaksi!BW502,0)</f>
        <v>0</v>
      </c>
      <c r="H464" s="36">
        <f t="shared" si="8"/>
        <v>0</v>
      </c>
      <c r="I464" s="61"/>
    </row>
    <row r="465" spans="2:9" customFormat="1" ht="15" hidden="1" customHeight="1" x14ac:dyDescent="0.2">
      <c r="B465" s="65"/>
      <c r="C465" s="33" t="str">
        <f>IF(F465+G465&gt;0,Input_Transaksi!C503,"")</f>
        <v/>
      </c>
      <c r="D465" s="34" t="str">
        <f>IF(F465+G465&gt;0,Input_Transaksi!D503,"")</f>
        <v/>
      </c>
      <c r="E465" s="35" t="str">
        <f>IF(F465+G465&gt;0,Input_Transaksi!F503&amp;Input_Transaksi!G503 &amp;" "&amp;Input_Transaksi!H503,"")</f>
        <v/>
      </c>
      <c r="F465" s="36">
        <f>IF(Input_Transaksi!BR503=$D$8,Input_Transaksi!BT503,0)</f>
        <v>0</v>
      </c>
      <c r="G465" s="36">
        <f>IF(Input_Transaksi!BU503=$D$8,Input_Transaksi!BW503,0)</f>
        <v>0</v>
      </c>
      <c r="H465" s="36">
        <f t="shared" si="8"/>
        <v>0</v>
      </c>
      <c r="I465" s="61"/>
    </row>
    <row r="466" spans="2:9" customFormat="1" ht="15" hidden="1" customHeight="1" x14ac:dyDescent="0.2">
      <c r="B466" s="65"/>
      <c r="C466" s="33" t="str">
        <f>IF(F466+G466&gt;0,Input_Transaksi!C504,"")</f>
        <v/>
      </c>
      <c r="D466" s="34" t="str">
        <f>IF(F466+G466&gt;0,Input_Transaksi!D504,"")</f>
        <v/>
      </c>
      <c r="E466" s="35" t="str">
        <f>IF(F466+G466&gt;0,Input_Transaksi!F504&amp;Input_Transaksi!G504 &amp;" "&amp;Input_Transaksi!H504,"")</f>
        <v/>
      </c>
      <c r="F466" s="36">
        <f>IF(Input_Transaksi!BR504=$D$8,Input_Transaksi!BT504,0)</f>
        <v>0</v>
      </c>
      <c r="G466" s="36">
        <f>IF(Input_Transaksi!BU504=$D$8,Input_Transaksi!BW504,0)</f>
        <v>0</v>
      </c>
      <c r="H466" s="36">
        <f t="shared" si="8"/>
        <v>0</v>
      </c>
      <c r="I466" s="61"/>
    </row>
    <row r="467" spans="2:9" customFormat="1" ht="15" hidden="1" customHeight="1" x14ac:dyDescent="0.2">
      <c r="B467" s="65"/>
      <c r="C467" s="33" t="str">
        <f>IF(F467+G467&gt;0,Input_Transaksi!C505,"")</f>
        <v/>
      </c>
      <c r="D467" s="34" t="str">
        <f>IF(F467+G467&gt;0,Input_Transaksi!D505,"")</f>
        <v/>
      </c>
      <c r="E467" s="35" t="str">
        <f>IF(F467+G467&gt;0,Input_Transaksi!F505&amp;Input_Transaksi!G505 &amp;" "&amp;Input_Transaksi!H505,"")</f>
        <v/>
      </c>
      <c r="F467" s="36">
        <f>IF(Input_Transaksi!BR505=$D$8,Input_Transaksi!BT505,0)</f>
        <v>0</v>
      </c>
      <c r="G467" s="36">
        <f>IF(Input_Transaksi!BU505=$D$8,Input_Transaksi!BW505,0)</f>
        <v>0</v>
      </c>
      <c r="H467" s="36">
        <f t="shared" si="8"/>
        <v>0</v>
      </c>
      <c r="I467" s="61"/>
    </row>
    <row r="468" spans="2:9" customFormat="1" ht="15" hidden="1" customHeight="1" x14ac:dyDescent="0.2">
      <c r="B468" s="65"/>
      <c r="C468" s="33" t="str">
        <f>IF(F468+G468&gt;0,Input_Transaksi!C506,"")</f>
        <v/>
      </c>
      <c r="D468" s="34" t="str">
        <f>IF(F468+G468&gt;0,Input_Transaksi!D506,"")</f>
        <v/>
      </c>
      <c r="E468" s="35" t="str">
        <f>IF(F468+G468&gt;0,Input_Transaksi!F506&amp;Input_Transaksi!G506 &amp;" "&amp;Input_Transaksi!H506,"")</f>
        <v/>
      </c>
      <c r="F468" s="36">
        <f>IF(Input_Transaksi!BR506=$D$8,Input_Transaksi!BT506,0)</f>
        <v>0</v>
      </c>
      <c r="G468" s="36">
        <f>IF(Input_Transaksi!BU506=$D$8,Input_Transaksi!BW506,0)</f>
        <v>0</v>
      </c>
      <c r="H468" s="36">
        <f t="shared" si="8"/>
        <v>0</v>
      </c>
      <c r="I468" s="61"/>
    </row>
    <row r="469" spans="2:9" customFormat="1" ht="15" hidden="1" customHeight="1" x14ac:dyDescent="0.2">
      <c r="B469" s="65"/>
      <c r="C469" s="33" t="str">
        <f>IF(F469+G469&gt;0,Input_Transaksi!C507,"")</f>
        <v/>
      </c>
      <c r="D469" s="34" t="str">
        <f>IF(F469+G469&gt;0,Input_Transaksi!D507,"")</f>
        <v/>
      </c>
      <c r="E469" s="35" t="str">
        <f>IF(F469+G469&gt;0,Input_Transaksi!F507&amp;Input_Transaksi!G507 &amp;" "&amp;Input_Transaksi!H507,"")</f>
        <v/>
      </c>
      <c r="F469" s="36">
        <f>IF(Input_Transaksi!BR507=$D$8,Input_Transaksi!BT507,0)</f>
        <v>0</v>
      </c>
      <c r="G469" s="36">
        <f>IF(Input_Transaksi!BU507=$D$8,Input_Transaksi!BW507,0)</f>
        <v>0</v>
      </c>
      <c r="H469" s="36">
        <f t="shared" si="8"/>
        <v>0</v>
      </c>
      <c r="I469" s="61"/>
    </row>
    <row r="470" spans="2:9" customFormat="1" ht="15" hidden="1" customHeight="1" x14ac:dyDescent="0.2">
      <c r="B470" s="65"/>
      <c r="C470" s="33" t="str">
        <f>IF(F470+G470&gt;0,Input_Transaksi!C508,"")</f>
        <v/>
      </c>
      <c r="D470" s="34" t="str">
        <f>IF(F470+G470&gt;0,Input_Transaksi!D508,"")</f>
        <v/>
      </c>
      <c r="E470" s="35" t="str">
        <f>IF(F470+G470&gt;0,Input_Transaksi!F508&amp;Input_Transaksi!G508 &amp;" "&amp;Input_Transaksi!H508,"")</f>
        <v/>
      </c>
      <c r="F470" s="36">
        <f>IF(Input_Transaksi!BR508=$D$8,Input_Transaksi!BT508,0)</f>
        <v>0</v>
      </c>
      <c r="G470" s="36">
        <f>IF(Input_Transaksi!BU508=$D$8,Input_Transaksi!BW508,0)</f>
        <v>0</v>
      </c>
      <c r="H470" s="36">
        <f t="shared" si="8"/>
        <v>0</v>
      </c>
      <c r="I470" s="61"/>
    </row>
    <row r="471" spans="2:9" customFormat="1" ht="15" hidden="1" customHeight="1" x14ac:dyDescent="0.2">
      <c r="B471" s="65"/>
      <c r="C471" s="33" t="str">
        <f>IF(F471+G471&gt;0,Input_Transaksi!C509,"")</f>
        <v/>
      </c>
      <c r="D471" s="34" t="str">
        <f>IF(F471+G471&gt;0,Input_Transaksi!D509,"")</f>
        <v/>
      </c>
      <c r="E471" s="35" t="str">
        <f>IF(F471+G471&gt;0,Input_Transaksi!F509&amp;Input_Transaksi!G509 &amp;" "&amp;Input_Transaksi!H509,"")</f>
        <v/>
      </c>
      <c r="F471" s="36">
        <f>IF(Input_Transaksi!BR509=$D$8,Input_Transaksi!BT509,0)</f>
        <v>0</v>
      </c>
      <c r="G471" s="36">
        <f>IF(Input_Transaksi!BU509=$D$8,Input_Transaksi!BW509,0)</f>
        <v>0</v>
      </c>
      <c r="H471" s="36">
        <f t="shared" si="8"/>
        <v>0</v>
      </c>
      <c r="I471" s="61"/>
    </row>
    <row r="472" spans="2:9" customFormat="1" ht="15" hidden="1" customHeight="1" x14ac:dyDescent="0.2">
      <c r="B472" s="65"/>
      <c r="C472" s="33" t="str">
        <f>IF(F472+G472&gt;0,Input_Transaksi!C510,"")</f>
        <v/>
      </c>
      <c r="D472" s="34" t="str">
        <f>IF(F472+G472&gt;0,Input_Transaksi!D510,"")</f>
        <v/>
      </c>
      <c r="E472" s="35" t="str">
        <f>IF(F472+G472&gt;0,Input_Transaksi!F510&amp;Input_Transaksi!G510 &amp;" "&amp;Input_Transaksi!H510,"")</f>
        <v/>
      </c>
      <c r="F472" s="36">
        <f>IF(Input_Transaksi!BR510=$D$8,Input_Transaksi!BT510,0)</f>
        <v>0</v>
      </c>
      <c r="G472" s="36">
        <f>IF(Input_Transaksi!BU510=$D$8,Input_Transaksi!BW510,0)</f>
        <v>0</v>
      </c>
      <c r="H472" s="36">
        <f t="shared" si="8"/>
        <v>0</v>
      </c>
      <c r="I472" s="61"/>
    </row>
    <row r="473" spans="2:9" customFormat="1" ht="15" hidden="1" customHeight="1" x14ac:dyDescent="0.2">
      <c r="B473" s="65"/>
      <c r="C473" s="33" t="str">
        <f>IF(F473+G473&gt;0,Input_Transaksi!C511,"")</f>
        <v/>
      </c>
      <c r="D473" s="34" t="str">
        <f>IF(F473+G473&gt;0,Input_Transaksi!D511,"")</f>
        <v/>
      </c>
      <c r="E473" s="35" t="str">
        <f>IF(F473+G473&gt;0,Input_Transaksi!F511&amp;Input_Transaksi!G511 &amp;" "&amp;Input_Transaksi!H511,"")</f>
        <v/>
      </c>
      <c r="F473" s="36">
        <f>IF(Input_Transaksi!BR511=$D$8,Input_Transaksi!BT511,0)</f>
        <v>0</v>
      </c>
      <c r="G473" s="36">
        <f>IF(Input_Transaksi!BU511=$D$8,Input_Transaksi!BW511,0)</f>
        <v>0</v>
      </c>
      <c r="H473" s="36">
        <f t="shared" si="8"/>
        <v>0</v>
      </c>
      <c r="I473" s="61"/>
    </row>
    <row r="474" spans="2:9" customFormat="1" ht="15" hidden="1" customHeight="1" x14ac:dyDescent="0.2">
      <c r="B474" s="65"/>
      <c r="C474" s="33" t="str">
        <f>IF(F474+G474&gt;0,Input_Transaksi!C512,"")</f>
        <v/>
      </c>
      <c r="D474" s="34" t="str">
        <f>IF(F474+G474&gt;0,Input_Transaksi!D512,"")</f>
        <v/>
      </c>
      <c r="E474" s="35" t="str">
        <f>IF(F474+G474&gt;0,Input_Transaksi!F512&amp;Input_Transaksi!G512 &amp;" "&amp;Input_Transaksi!H512,"")</f>
        <v/>
      </c>
      <c r="F474" s="36">
        <f>IF(Input_Transaksi!BR512=$D$8,Input_Transaksi!BT512,0)</f>
        <v>0</v>
      </c>
      <c r="G474" s="36">
        <f>IF(Input_Transaksi!BU512=$D$8,Input_Transaksi!BW512,0)</f>
        <v>0</v>
      </c>
      <c r="H474" s="36">
        <f t="shared" si="8"/>
        <v>0</v>
      </c>
      <c r="I474" s="61"/>
    </row>
    <row r="475" spans="2:9" customFormat="1" ht="15" hidden="1" customHeight="1" x14ac:dyDescent="0.2">
      <c r="B475" s="65"/>
      <c r="C475" s="33" t="str">
        <f>IF(F475+G475&gt;0,Input_Transaksi!C513,"")</f>
        <v/>
      </c>
      <c r="D475" s="34" t="str">
        <f>IF(F475+G475&gt;0,Input_Transaksi!D513,"")</f>
        <v/>
      </c>
      <c r="E475" s="35" t="str">
        <f>IF(F475+G475&gt;0,Input_Transaksi!F513&amp;Input_Transaksi!G513 &amp;" "&amp;Input_Transaksi!H513,"")</f>
        <v/>
      </c>
      <c r="F475" s="36">
        <f>IF(Input_Transaksi!BR513=$D$8,Input_Transaksi!BT513,0)</f>
        <v>0</v>
      </c>
      <c r="G475" s="36">
        <f>IF(Input_Transaksi!BU513=$D$8,Input_Transaksi!BW513,0)</f>
        <v>0</v>
      </c>
      <c r="H475" s="36">
        <f t="shared" si="8"/>
        <v>0</v>
      </c>
      <c r="I475" s="61"/>
    </row>
    <row r="476" spans="2:9" customFormat="1" ht="15" hidden="1" customHeight="1" x14ac:dyDescent="0.2">
      <c r="B476" s="65"/>
      <c r="C476" s="33" t="str">
        <f>IF(F476+G476&gt;0,Input_Transaksi!C514,"")</f>
        <v/>
      </c>
      <c r="D476" s="34" t="str">
        <f>IF(F476+G476&gt;0,Input_Transaksi!D514,"")</f>
        <v/>
      </c>
      <c r="E476" s="35" t="str">
        <f>IF(F476+G476&gt;0,Input_Transaksi!F514&amp;Input_Transaksi!G514 &amp;" "&amp;Input_Transaksi!H514,"")</f>
        <v/>
      </c>
      <c r="F476" s="36">
        <f>IF(Input_Transaksi!BR514=$D$8,Input_Transaksi!BT514,0)</f>
        <v>0</v>
      </c>
      <c r="G476" s="36">
        <f>IF(Input_Transaksi!BU514=$D$8,Input_Transaksi!BW514,0)</f>
        <v>0</v>
      </c>
      <c r="H476" s="36">
        <f t="shared" si="8"/>
        <v>0</v>
      </c>
      <c r="I476" s="61"/>
    </row>
    <row r="477" spans="2:9" customFormat="1" ht="15" hidden="1" customHeight="1" x14ac:dyDescent="0.2">
      <c r="B477" s="65"/>
      <c r="C477" s="33" t="str">
        <f>IF(F477+G477&gt;0,Input_Transaksi!C515,"")</f>
        <v/>
      </c>
      <c r="D477" s="34" t="str">
        <f>IF(F477+G477&gt;0,Input_Transaksi!D515,"")</f>
        <v/>
      </c>
      <c r="E477" s="35" t="str">
        <f>IF(F477+G477&gt;0,Input_Transaksi!F515&amp;Input_Transaksi!G515 &amp;" "&amp;Input_Transaksi!H515,"")</f>
        <v/>
      </c>
      <c r="F477" s="36">
        <f>IF(Input_Transaksi!BR515=$D$8,Input_Transaksi!BT515,0)</f>
        <v>0</v>
      </c>
      <c r="G477" s="36">
        <f>IF(Input_Transaksi!BU515=$D$8,Input_Transaksi!BW515,0)</f>
        <v>0</v>
      </c>
      <c r="H477" s="36">
        <f t="shared" si="8"/>
        <v>0</v>
      </c>
      <c r="I477" s="61"/>
    </row>
    <row r="478" spans="2:9" customFormat="1" ht="15" hidden="1" customHeight="1" x14ac:dyDescent="0.2">
      <c r="B478" s="65"/>
      <c r="C478" s="33" t="str">
        <f>IF(F478+G478&gt;0,Input_Transaksi!C516,"")</f>
        <v/>
      </c>
      <c r="D478" s="34" t="str">
        <f>IF(F478+G478&gt;0,Input_Transaksi!D516,"")</f>
        <v/>
      </c>
      <c r="E478" s="35" t="str">
        <f>IF(F478+G478&gt;0,Input_Transaksi!F516&amp;Input_Transaksi!G516 &amp;" "&amp;Input_Transaksi!H516,"")</f>
        <v/>
      </c>
      <c r="F478" s="36">
        <f>IF(Input_Transaksi!BR516=$D$8,Input_Transaksi!BT516,0)</f>
        <v>0</v>
      </c>
      <c r="G478" s="36">
        <f>IF(Input_Transaksi!BU516=$D$8,Input_Transaksi!BW516,0)</f>
        <v>0</v>
      </c>
      <c r="H478" s="36">
        <f t="shared" si="8"/>
        <v>0</v>
      </c>
      <c r="I478" s="61"/>
    </row>
    <row r="479" spans="2:9" customFormat="1" ht="15" hidden="1" customHeight="1" x14ac:dyDescent="0.2">
      <c r="B479" s="65"/>
      <c r="C479" s="33" t="str">
        <f>IF(F479+G479&gt;0,Input_Transaksi!C517,"")</f>
        <v/>
      </c>
      <c r="D479" s="34" t="str">
        <f>IF(F479+G479&gt;0,Input_Transaksi!D517,"")</f>
        <v/>
      </c>
      <c r="E479" s="35" t="str">
        <f>IF(F479+G479&gt;0,Input_Transaksi!F517&amp;Input_Transaksi!G517 &amp;" "&amp;Input_Transaksi!H517,"")</f>
        <v/>
      </c>
      <c r="F479" s="36">
        <f>IF(Input_Transaksi!BR517=$D$8,Input_Transaksi!BT517,0)</f>
        <v>0</v>
      </c>
      <c r="G479" s="36">
        <f>IF(Input_Transaksi!BU517=$D$8,Input_Transaksi!BW517,0)</f>
        <v>0</v>
      </c>
      <c r="H479" s="36">
        <f t="shared" si="8"/>
        <v>0</v>
      </c>
      <c r="I479" s="61"/>
    </row>
    <row r="480" spans="2:9" customFormat="1" ht="15" hidden="1" customHeight="1" x14ac:dyDescent="0.2">
      <c r="B480" s="65"/>
      <c r="C480" s="33" t="str">
        <f>IF(F480+G480&gt;0,Input_Transaksi!C518,"")</f>
        <v/>
      </c>
      <c r="D480" s="34" t="str">
        <f>IF(F480+G480&gt;0,Input_Transaksi!D518,"")</f>
        <v/>
      </c>
      <c r="E480" s="35" t="str">
        <f>IF(F480+G480&gt;0,Input_Transaksi!F518&amp;Input_Transaksi!G518 &amp;" "&amp;Input_Transaksi!H518,"")</f>
        <v/>
      </c>
      <c r="F480" s="36">
        <f>IF(Input_Transaksi!BR518=$D$8,Input_Transaksi!BT518,0)</f>
        <v>0</v>
      </c>
      <c r="G480" s="36">
        <f>IF(Input_Transaksi!BU518=$D$8,Input_Transaksi!BW518,0)</f>
        <v>0</v>
      </c>
      <c r="H480" s="36">
        <f t="shared" si="8"/>
        <v>0</v>
      </c>
      <c r="I480" s="61"/>
    </row>
    <row r="481" spans="2:9" customFormat="1" ht="15" hidden="1" customHeight="1" x14ac:dyDescent="0.2">
      <c r="B481" s="65"/>
      <c r="C481" s="33" t="str">
        <f>IF(F481+G481&gt;0,Input_Transaksi!C519,"")</f>
        <v/>
      </c>
      <c r="D481" s="34" t="str">
        <f>IF(F481+G481&gt;0,Input_Transaksi!D519,"")</f>
        <v/>
      </c>
      <c r="E481" s="35" t="str">
        <f>IF(F481+G481&gt;0,Input_Transaksi!F519&amp;Input_Transaksi!G519 &amp;" "&amp;Input_Transaksi!H519,"")</f>
        <v/>
      </c>
      <c r="F481" s="36">
        <f>IF(Input_Transaksi!BR519=$D$8,Input_Transaksi!BT519,0)</f>
        <v>0</v>
      </c>
      <c r="G481" s="36">
        <f>IF(Input_Transaksi!BU519=$D$8,Input_Transaksi!BW519,0)</f>
        <v>0</v>
      </c>
      <c r="H481" s="36">
        <f t="shared" si="8"/>
        <v>0</v>
      </c>
      <c r="I481" s="61"/>
    </row>
    <row r="482" spans="2:9" customFormat="1" ht="15" hidden="1" customHeight="1" x14ac:dyDescent="0.2">
      <c r="B482" s="65"/>
      <c r="C482" s="33" t="str">
        <f>IF(F482+G482&gt;0,Input_Transaksi!C520,"")</f>
        <v/>
      </c>
      <c r="D482" s="34" t="str">
        <f>IF(F482+G482&gt;0,Input_Transaksi!D520,"")</f>
        <v/>
      </c>
      <c r="E482" s="35" t="str">
        <f>IF(F482+G482&gt;0,Input_Transaksi!F520&amp;Input_Transaksi!G520 &amp;" "&amp;Input_Transaksi!H520,"")</f>
        <v/>
      </c>
      <c r="F482" s="36">
        <f>IF(Input_Transaksi!BR520=$D$8,Input_Transaksi!BT520,0)</f>
        <v>0</v>
      </c>
      <c r="G482" s="36">
        <f>IF(Input_Transaksi!BU520=$D$8,Input_Transaksi!BW520,0)</f>
        <v>0</v>
      </c>
      <c r="H482" s="36">
        <f t="shared" si="8"/>
        <v>0</v>
      </c>
      <c r="I482" s="61"/>
    </row>
    <row r="483" spans="2:9" customFormat="1" ht="15" hidden="1" customHeight="1" x14ac:dyDescent="0.2">
      <c r="B483" s="65"/>
      <c r="C483" s="33" t="str">
        <f>IF(F483+G483&gt;0,Input_Transaksi!C521,"")</f>
        <v/>
      </c>
      <c r="D483" s="34" t="str">
        <f>IF(F483+G483&gt;0,Input_Transaksi!D521,"")</f>
        <v/>
      </c>
      <c r="E483" s="35" t="str">
        <f>IF(F483+G483&gt;0,Input_Transaksi!F521&amp;Input_Transaksi!G521 &amp;" "&amp;Input_Transaksi!H521,"")</f>
        <v/>
      </c>
      <c r="F483" s="36">
        <f>IF(Input_Transaksi!BR521=$D$8,Input_Transaksi!BT521,0)</f>
        <v>0</v>
      </c>
      <c r="G483" s="36">
        <f>IF(Input_Transaksi!BU521=$D$8,Input_Transaksi!BW521,0)</f>
        <v>0</v>
      </c>
      <c r="H483" s="36">
        <f t="shared" si="8"/>
        <v>0</v>
      </c>
      <c r="I483" s="61"/>
    </row>
    <row r="484" spans="2:9" customFormat="1" ht="15" hidden="1" customHeight="1" x14ac:dyDescent="0.2">
      <c r="B484" s="65"/>
      <c r="C484" s="33" t="str">
        <f>IF(F484+G484&gt;0,Input_Transaksi!C522,"")</f>
        <v/>
      </c>
      <c r="D484" s="34" t="str">
        <f>IF(F484+G484&gt;0,Input_Transaksi!D522,"")</f>
        <v/>
      </c>
      <c r="E484" s="35" t="str">
        <f>IF(F484+G484&gt;0,Input_Transaksi!F522&amp;Input_Transaksi!G522 &amp;" "&amp;Input_Transaksi!H522,"")</f>
        <v/>
      </c>
      <c r="F484" s="36">
        <f>IF(Input_Transaksi!BR522=$D$8,Input_Transaksi!BT522,0)</f>
        <v>0</v>
      </c>
      <c r="G484" s="36">
        <f>IF(Input_Transaksi!BU522=$D$8,Input_Transaksi!BW522,0)</f>
        <v>0</v>
      </c>
      <c r="H484" s="36">
        <f t="shared" si="8"/>
        <v>0</v>
      </c>
      <c r="I484" s="61"/>
    </row>
    <row r="485" spans="2:9" customFormat="1" ht="15" hidden="1" customHeight="1" x14ac:dyDescent="0.2">
      <c r="B485" s="65"/>
      <c r="C485" s="33" t="str">
        <f>IF(F485+G485&gt;0,Input_Transaksi!C523,"")</f>
        <v/>
      </c>
      <c r="D485" s="34" t="str">
        <f>IF(F485+G485&gt;0,Input_Transaksi!D523,"")</f>
        <v/>
      </c>
      <c r="E485" s="35" t="str">
        <f>IF(F485+G485&gt;0,Input_Transaksi!F523&amp;Input_Transaksi!G523 &amp;" "&amp;Input_Transaksi!H523,"")</f>
        <v/>
      </c>
      <c r="F485" s="36">
        <f>IF(Input_Transaksi!BR523=$D$8,Input_Transaksi!BT523,0)</f>
        <v>0</v>
      </c>
      <c r="G485" s="36">
        <f>IF(Input_Transaksi!BU523=$D$8,Input_Transaksi!BW523,0)</f>
        <v>0</v>
      </c>
      <c r="H485" s="36">
        <f t="shared" si="8"/>
        <v>0</v>
      </c>
      <c r="I485" s="61"/>
    </row>
    <row r="486" spans="2:9" customFormat="1" ht="15" hidden="1" customHeight="1" x14ac:dyDescent="0.2">
      <c r="B486" s="65"/>
      <c r="C486" s="33" t="str">
        <f>IF(F486+G486&gt;0,Input_Transaksi!C524,"")</f>
        <v/>
      </c>
      <c r="D486" s="34" t="str">
        <f>IF(F486+G486&gt;0,Input_Transaksi!D524,"")</f>
        <v/>
      </c>
      <c r="E486" s="35" t="str">
        <f>IF(F486+G486&gt;0,Input_Transaksi!F524&amp;Input_Transaksi!G524 &amp;" "&amp;Input_Transaksi!H524,"")</f>
        <v/>
      </c>
      <c r="F486" s="36">
        <f>IF(Input_Transaksi!BR524=$D$8,Input_Transaksi!BT524,0)</f>
        <v>0</v>
      </c>
      <c r="G486" s="36">
        <f>IF(Input_Transaksi!BU524=$D$8,Input_Transaksi!BW524,0)</f>
        <v>0</v>
      </c>
      <c r="H486" s="36">
        <f t="shared" si="8"/>
        <v>0</v>
      </c>
      <c r="I486" s="61"/>
    </row>
    <row r="487" spans="2:9" customFormat="1" ht="15" hidden="1" customHeight="1" x14ac:dyDescent="0.2">
      <c r="B487" s="65"/>
      <c r="C487" s="33" t="str">
        <f>IF(F487+G487&gt;0,Input_Transaksi!C525,"")</f>
        <v/>
      </c>
      <c r="D487" s="34" t="str">
        <f>IF(F487+G487&gt;0,Input_Transaksi!D525,"")</f>
        <v/>
      </c>
      <c r="E487" s="35" t="str">
        <f>IF(F487+G487&gt;0,Input_Transaksi!F525&amp;Input_Transaksi!G525 &amp;" "&amp;Input_Transaksi!H525,"")</f>
        <v/>
      </c>
      <c r="F487" s="36">
        <f>IF(Input_Transaksi!BR525=$D$8,Input_Transaksi!BT525,0)</f>
        <v>0</v>
      </c>
      <c r="G487" s="36">
        <f>IF(Input_Transaksi!BU525=$D$8,Input_Transaksi!BW525,0)</f>
        <v>0</v>
      </c>
      <c r="H487" s="36">
        <f t="shared" si="8"/>
        <v>0</v>
      </c>
      <c r="I487" s="61"/>
    </row>
    <row r="488" spans="2:9" customFormat="1" ht="15" hidden="1" customHeight="1" x14ac:dyDescent="0.2">
      <c r="B488" s="65"/>
      <c r="C488" s="33" t="str">
        <f>IF(F488+G488&gt;0,Input_Transaksi!C526,"")</f>
        <v/>
      </c>
      <c r="D488" s="34" t="str">
        <f>IF(F488+G488&gt;0,Input_Transaksi!D526,"")</f>
        <v/>
      </c>
      <c r="E488" s="35" t="str">
        <f>IF(F488+G488&gt;0,Input_Transaksi!F526&amp;Input_Transaksi!G526 &amp;" "&amp;Input_Transaksi!H526,"")</f>
        <v/>
      </c>
      <c r="F488" s="36">
        <f>IF(Input_Transaksi!BR526=$D$8,Input_Transaksi!BT526,0)</f>
        <v>0</v>
      </c>
      <c r="G488" s="36">
        <f>IF(Input_Transaksi!BU526=$D$8,Input_Transaksi!BW526,0)</f>
        <v>0</v>
      </c>
      <c r="H488" s="36">
        <f t="shared" si="8"/>
        <v>0</v>
      </c>
      <c r="I488" s="61"/>
    </row>
    <row r="489" spans="2:9" customFormat="1" ht="15" hidden="1" customHeight="1" x14ac:dyDescent="0.2">
      <c r="B489" s="65"/>
      <c r="C489" s="33" t="str">
        <f>IF(F489+G489&gt;0,Input_Transaksi!C527,"")</f>
        <v/>
      </c>
      <c r="D489" s="34" t="str">
        <f>IF(F489+G489&gt;0,Input_Transaksi!D527,"")</f>
        <v/>
      </c>
      <c r="E489" s="35" t="str">
        <f>IF(F489+G489&gt;0,Input_Transaksi!F527&amp;Input_Transaksi!G527 &amp;" "&amp;Input_Transaksi!H527,"")</f>
        <v/>
      </c>
      <c r="F489" s="36">
        <f>IF(Input_Transaksi!BR527=$D$8,Input_Transaksi!BT527,0)</f>
        <v>0</v>
      </c>
      <c r="G489" s="36">
        <f>IF(Input_Transaksi!BU527=$D$8,Input_Transaksi!BW527,0)</f>
        <v>0</v>
      </c>
      <c r="H489" s="36">
        <f t="shared" si="8"/>
        <v>0</v>
      </c>
      <c r="I489" s="61"/>
    </row>
    <row r="490" spans="2:9" customFormat="1" ht="15" hidden="1" customHeight="1" x14ac:dyDescent="0.2">
      <c r="B490" s="65"/>
      <c r="C490" s="33" t="str">
        <f>IF(F490+G490&gt;0,Input_Transaksi!C528,"")</f>
        <v/>
      </c>
      <c r="D490" s="34" t="str">
        <f>IF(F490+G490&gt;0,Input_Transaksi!D528,"")</f>
        <v/>
      </c>
      <c r="E490" s="35" t="str">
        <f>IF(F490+G490&gt;0,Input_Transaksi!F528&amp;Input_Transaksi!G528 &amp;" "&amp;Input_Transaksi!H528,"")</f>
        <v/>
      </c>
      <c r="F490" s="36">
        <f>IF(Input_Transaksi!BR528=$D$8,Input_Transaksi!BT528,0)</f>
        <v>0</v>
      </c>
      <c r="G490" s="36">
        <f>IF(Input_Transaksi!BU528=$D$8,Input_Transaksi!BW528,0)</f>
        <v>0</v>
      </c>
      <c r="H490" s="36">
        <f t="shared" si="8"/>
        <v>0</v>
      </c>
      <c r="I490" s="61"/>
    </row>
    <row r="491" spans="2:9" customFormat="1" ht="15" hidden="1" customHeight="1" x14ac:dyDescent="0.2">
      <c r="B491" s="65"/>
      <c r="C491" s="33" t="str">
        <f>IF(F491+G491&gt;0,Input_Transaksi!C529,"")</f>
        <v/>
      </c>
      <c r="D491" s="34" t="str">
        <f>IF(F491+G491&gt;0,Input_Transaksi!D529,"")</f>
        <v/>
      </c>
      <c r="E491" s="35" t="str">
        <f>IF(F491+G491&gt;0,Input_Transaksi!F529&amp;Input_Transaksi!G529 &amp;" "&amp;Input_Transaksi!H529,"")</f>
        <v/>
      </c>
      <c r="F491" s="36">
        <f>IF(Input_Transaksi!BR529=$D$8,Input_Transaksi!BT529,0)</f>
        <v>0</v>
      </c>
      <c r="G491" s="36">
        <f>IF(Input_Transaksi!BU529=$D$8,Input_Transaksi!BW529,0)</f>
        <v>0</v>
      </c>
      <c r="H491" s="36">
        <f t="shared" si="8"/>
        <v>0</v>
      </c>
      <c r="I491" s="61"/>
    </row>
    <row r="492" spans="2:9" customFormat="1" ht="15" hidden="1" customHeight="1" x14ac:dyDescent="0.2">
      <c r="B492" s="65"/>
      <c r="C492" s="33" t="str">
        <f>IF(F492+G492&gt;0,Input_Transaksi!C530,"")</f>
        <v/>
      </c>
      <c r="D492" s="34" t="str">
        <f>IF(F492+G492&gt;0,Input_Transaksi!D530,"")</f>
        <v/>
      </c>
      <c r="E492" s="35" t="str">
        <f>IF(F492+G492&gt;0,Input_Transaksi!F530&amp;Input_Transaksi!G530 &amp;" "&amp;Input_Transaksi!H530,"")</f>
        <v/>
      </c>
      <c r="F492" s="36">
        <f>IF(Input_Transaksi!BR530=$D$8,Input_Transaksi!BT530,0)</f>
        <v>0</v>
      </c>
      <c r="G492" s="36">
        <f>IF(Input_Transaksi!BU530=$D$8,Input_Transaksi!BW530,0)</f>
        <v>0</v>
      </c>
      <c r="H492" s="36">
        <f t="shared" si="8"/>
        <v>0</v>
      </c>
      <c r="I492" s="61"/>
    </row>
    <row r="493" spans="2:9" customFormat="1" ht="15" hidden="1" customHeight="1" x14ac:dyDescent="0.2">
      <c r="B493" s="65"/>
      <c r="C493" s="33" t="str">
        <f>IF(F493+G493&gt;0,Input_Transaksi!C531,"")</f>
        <v/>
      </c>
      <c r="D493" s="34" t="str">
        <f>IF(F493+G493&gt;0,Input_Transaksi!D531,"")</f>
        <v/>
      </c>
      <c r="E493" s="35" t="str">
        <f>IF(F493+G493&gt;0,Input_Transaksi!F531&amp;Input_Transaksi!G531 &amp;" "&amp;Input_Transaksi!H531,"")</f>
        <v/>
      </c>
      <c r="F493" s="36">
        <f>IF(Input_Transaksi!BR531=$D$8,Input_Transaksi!BT531,0)</f>
        <v>0</v>
      </c>
      <c r="G493" s="36">
        <f>IF(Input_Transaksi!BU531=$D$8,Input_Transaksi!BW531,0)</f>
        <v>0</v>
      </c>
      <c r="H493" s="36">
        <f t="shared" ref="H493:H556" si="9">H492+F493-G493</f>
        <v>0</v>
      </c>
      <c r="I493" s="61"/>
    </row>
    <row r="494" spans="2:9" customFormat="1" ht="15" hidden="1" customHeight="1" x14ac:dyDescent="0.2">
      <c r="B494" s="65"/>
      <c r="C494" s="33" t="str">
        <f>IF(F494+G494&gt;0,Input_Transaksi!C532,"")</f>
        <v/>
      </c>
      <c r="D494" s="34" t="str">
        <f>IF(F494+G494&gt;0,Input_Transaksi!D532,"")</f>
        <v/>
      </c>
      <c r="E494" s="35" t="str">
        <f>IF(F494+G494&gt;0,Input_Transaksi!F532&amp;Input_Transaksi!G532 &amp;" "&amp;Input_Transaksi!H532,"")</f>
        <v/>
      </c>
      <c r="F494" s="36">
        <f>IF(Input_Transaksi!BR532=$D$8,Input_Transaksi!BT532,0)</f>
        <v>0</v>
      </c>
      <c r="G494" s="36">
        <f>IF(Input_Transaksi!BU532=$D$8,Input_Transaksi!BW532,0)</f>
        <v>0</v>
      </c>
      <c r="H494" s="36">
        <f t="shared" si="9"/>
        <v>0</v>
      </c>
      <c r="I494" s="61"/>
    </row>
    <row r="495" spans="2:9" customFormat="1" ht="15" hidden="1" customHeight="1" x14ac:dyDescent="0.2">
      <c r="B495" s="65"/>
      <c r="C495" s="33" t="str">
        <f>IF(F495+G495&gt;0,Input_Transaksi!C533,"")</f>
        <v/>
      </c>
      <c r="D495" s="34" t="str">
        <f>IF(F495+G495&gt;0,Input_Transaksi!D533,"")</f>
        <v/>
      </c>
      <c r="E495" s="35" t="str">
        <f>IF(F495+G495&gt;0,Input_Transaksi!F533&amp;Input_Transaksi!G533 &amp;" "&amp;Input_Transaksi!H533,"")</f>
        <v/>
      </c>
      <c r="F495" s="36">
        <f>IF(Input_Transaksi!BR533=$D$8,Input_Transaksi!BT533,0)</f>
        <v>0</v>
      </c>
      <c r="G495" s="36">
        <f>IF(Input_Transaksi!BU533=$D$8,Input_Transaksi!BW533,0)</f>
        <v>0</v>
      </c>
      <c r="H495" s="36">
        <f t="shared" si="9"/>
        <v>0</v>
      </c>
      <c r="I495" s="61"/>
    </row>
    <row r="496" spans="2:9" customFormat="1" ht="15" hidden="1" customHeight="1" x14ac:dyDescent="0.2">
      <c r="B496" s="65"/>
      <c r="C496" s="33" t="str">
        <f>IF(F496+G496&gt;0,Input_Transaksi!C534,"")</f>
        <v/>
      </c>
      <c r="D496" s="34" t="str">
        <f>IF(F496+G496&gt;0,Input_Transaksi!D534,"")</f>
        <v/>
      </c>
      <c r="E496" s="35" t="str">
        <f>IF(F496+G496&gt;0,Input_Transaksi!F534&amp;Input_Transaksi!G534 &amp;" "&amp;Input_Transaksi!H534,"")</f>
        <v/>
      </c>
      <c r="F496" s="36">
        <f>IF(Input_Transaksi!BR534=$D$8,Input_Transaksi!BT534,0)</f>
        <v>0</v>
      </c>
      <c r="G496" s="36">
        <f>IF(Input_Transaksi!BU534=$D$8,Input_Transaksi!BW534,0)</f>
        <v>0</v>
      </c>
      <c r="H496" s="36">
        <f t="shared" si="9"/>
        <v>0</v>
      </c>
      <c r="I496" s="61"/>
    </row>
    <row r="497" spans="2:9" customFormat="1" ht="15" hidden="1" customHeight="1" x14ac:dyDescent="0.2">
      <c r="B497" s="65"/>
      <c r="C497" s="33" t="str">
        <f>IF(F497+G497&gt;0,Input_Transaksi!C535,"")</f>
        <v/>
      </c>
      <c r="D497" s="34" t="str">
        <f>IF(F497+G497&gt;0,Input_Transaksi!D535,"")</f>
        <v/>
      </c>
      <c r="E497" s="35" t="str">
        <f>IF(F497+G497&gt;0,Input_Transaksi!F535&amp;Input_Transaksi!G535 &amp;" "&amp;Input_Transaksi!H535,"")</f>
        <v/>
      </c>
      <c r="F497" s="36">
        <f>IF(Input_Transaksi!BR535=$D$8,Input_Transaksi!BT535,0)</f>
        <v>0</v>
      </c>
      <c r="G497" s="36">
        <f>IF(Input_Transaksi!BU535=$D$8,Input_Transaksi!BW535,0)</f>
        <v>0</v>
      </c>
      <c r="H497" s="36">
        <f t="shared" si="9"/>
        <v>0</v>
      </c>
      <c r="I497" s="61"/>
    </row>
    <row r="498" spans="2:9" customFormat="1" ht="15" hidden="1" customHeight="1" x14ac:dyDescent="0.2">
      <c r="B498" s="65"/>
      <c r="C498" s="33" t="str">
        <f>IF(F498+G498&gt;0,Input_Transaksi!C536,"")</f>
        <v/>
      </c>
      <c r="D498" s="34" t="str">
        <f>IF(F498+G498&gt;0,Input_Transaksi!D536,"")</f>
        <v/>
      </c>
      <c r="E498" s="35" t="str">
        <f>IF(F498+G498&gt;0,Input_Transaksi!F536&amp;Input_Transaksi!G536 &amp;" "&amp;Input_Transaksi!H536,"")</f>
        <v/>
      </c>
      <c r="F498" s="36">
        <f>IF(Input_Transaksi!BR536=$D$8,Input_Transaksi!BT536,0)</f>
        <v>0</v>
      </c>
      <c r="G498" s="36">
        <f>IF(Input_Transaksi!BU536=$D$8,Input_Transaksi!BW536,0)</f>
        <v>0</v>
      </c>
      <c r="H498" s="36">
        <f t="shared" si="9"/>
        <v>0</v>
      </c>
      <c r="I498" s="61"/>
    </row>
    <row r="499" spans="2:9" customFormat="1" ht="15" hidden="1" customHeight="1" x14ac:dyDescent="0.2">
      <c r="B499" s="65"/>
      <c r="C499" s="33" t="str">
        <f>IF(F499+G499&gt;0,Input_Transaksi!C537,"")</f>
        <v/>
      </c>
      <c r="D499" s="34" t="str">
        <f>IF(F499+G499&gt;0,Input_Transaksi!D537,"")</f>
        <v/>
      </c>
      <c r="E499" s="35" t="str">
        <f>IF(F499+G499&gt;0,Input_Transaksi!F537&amp;Input_Transaksi!G537 &amp;" "&amp;Input_Transaksi!H537,"")</f>
        <v/>
      </c>
      <c r="F499" s="36">
        <f>IF(Input_Transaksi!BR537=$D$8,Input_Transaksi!BT537,0)</f>
        <v>0</v>
      </c>
      <c r="G499" s="36">
        <f>IF(Input_Transaksi!BU537=$D$8,Input_Transaksi!BW537,0)</f>
        <v>0</v>
      </c>
      <c r="H499" s="36">
        <f t="shared" si="9"/>
        <v>0</v>
      </c>
      <c r="I499" s="61"/>
    </row>
    <row r="500" spans="2:9" customFormat="1" ht="15" hidden="1" customHeight="1" x14ac:dyDescent="0.2">
      <c r="B500" s="65"/>
      <c r="C500" s="33" t="str">
        <f>IF(F500+G500&gt;0,Input_Transaksi!C538,"")</f>
        <v/>
      </c>
      <c r="D500" s="34" t="str">
        <f>IF(F500+G500&gt;0,Input_Transaksi!D538,"")</f>
        <v/>
      </c>
      <c r="E500" s="35" t="str">
        <f>IF(F500+G500&gt;0,Input_Transaksi!F538&amp;Input_Transaksi!G538 &amp;" "&amp;Input_Transaksi!H538,"")</f>
        <v/>
      </c>
      <c r="F500" s="36">
        <f>IF(Input_Transaksi!BR538=$D$8,Input_Transaksi!BT538,0)</f>
        <v>0</v>
      </c>
      <c r="G500" s="36">
        <f>IF(Input_Transaksi!BU538=$D$8,Input_Transaksi!BW538,0)</f>
        <v>0</v>
      </c>
      <c r="H500" s="36">
        <f t="shared" si="9"/>
        <v>0</v>
      </c>
      <c r="I500" s="61"/>
    </row>
    <row r="501" spans="2:9" customFormat="1" ht="15" hidden="1" customHeight="1" x14ac:dyDescent="0.2">
      <c r="B501" s="65"/>
      <c r="C501" s="33" t="str">
        <f>IF(F501+G501&gt;0,Input_Transaksi!C539,"")</f>
        <v/>
      </c>
      <c r="D501" s="34" t="str">
        <f>IF(F501+G501&gt;0,Input_Transaksi!D539,"")</f>
        <v/>
      </c>
      <c r="E501" s="35" t="str">
        <f>IF(F501+G501&gt;0,Input_Transaksi!F539&amp;Input_Transaksi!G539 &amp;" "&amp;Input_Transaksi!H539,"")</f>
        <v/>
      </c>
      <c r="F501" s="36">
        <f>IF(Input_Transaksi!BR539=$D$8,Input_Transaksi!BT539,0)</f>
        <v>0</v>
      </c>
      <c r="G501" s="36">
        <f>IF(Input_Transaksi!BU539=$D$8,Input_Transaksi!BW539,0)</f>
        <v>0</v>
      </c>
      <c r="H501" s="36">
        <f t="shared" si="9"/>
        <v>0</v>
      </c>
      <c r="I501" s="61"/>
    </row>
    <row r="502" spans="2:9" customFormat="1" ht="15" hidden="1" customHeight="1" x14ac:dyDescent="0.2">
      <c r="B502" s="65"/>
      <c r="C502" s="33" t="str">
        <f>IF(F502+G502&gt;0,Input_Transaksi!C540,"")</f>
        <v/>
      </c>
      <c r="D502" s="34" t="str">
        <f>IF(F502+G502&gt;0,Input_Transaksi!D540,"")</f>
        <v/>
      </c>
      <c r="E502" s="35" t="str">
        <f>IF(F502+G502&gt;0,Input_Transaksi!F540&amp;Input_Transaksi!G540 &amp;" "&amp;Input_Transaksi!H540,"")</f>
        <v/>
      </c>
      <c r="F502" s="36">
        <f>IF(Input_Transaksi!BR540=$D$8,Input_Transaksi!BT540,0)</f>
        <v>0</v>
      </c>
      <c r="G502" s="36">
        <f>IF(Input_Transaksi!BU540=$D$8,Input_Transaksi!BW540,0)</f>
        <v>0</v>
      </c>
      <c r="H502" s="36">
        <f t="shared" si="9"/>
        <v>0</v>
      </c>
      <c r="I502" s="61"/>
    </row>
    <row r="503" spans="2:9" customFormat="1" ht="15" hidden="1" customHeight="1" x14ac:dyDescent="0.2">
      <c r="B503" s="65"/>
      <c r="C503" s="33" t="str">
        <f>IF(F503+G503&gt;0,Input_Transaksi!C541,"")</f>
        <v/>
      </c>
      <c r="D503" s="34" t="str">
        <f>IF(F503+G503&gt;0,Input_Transaksi!D541,"")</f>
        <v/>
      </c>
      <c r="E503" s="35" t="str">
        <f>IF(F503+G503&gt;0,Input_Transaksi!F541&amp;Input_Transaksi!G541 &amp;" "&amp;Input_Transaksi!H541,"")</f>
        <v/>
      </c>
      <c r="F503" s="36">
        <f>IF(Input_Transaksi!BR541=$D$8,Input_Transaksi!BT541,0)</f>
        <v>0</v>
      </c>
      <c r="G503" s="36">
        <f>IF(Input_Transaksi!BU541=$D$8,Input_Transaksi!BW541,0)</f>
        <v>0</v>
      </c>
      <c r="H503" s="36">
        <f t="shared" si="9"/>
        <v>0</v>
      </c>
      <c r="I503" s="61"/>
    </row>
    <row r="504" spans="2:9" customFormat="1" ht="15" hidden="1" customHeight="1" x14ac:dyDescent="0.2">
      <c r="B504" s="65"/>
      <c r="C504" s="33" t="str">
        <f>IF(F504+G504&gt;0,Input_Transaksi!C542,"")</f>
        <v/>
      </c>
      <c r="D504" s="34" t="str">
        <f>IF(F504+G504&gt;0,Input_Transaksi!D542,"")</f>
        <v/>
      </c>
      <c r="E504" s="35" t="str">
        <f>IF(F504+G504&gt;0,Input_Transaksi!F542&amp;Input_Transaksi!G542 &amp;" "&amp;Input_Transaksi!H542,"")</f>
        <v/>
      </c>
      <c r="F504" s="36">
        <f>IF(Input_Transaksi!BR542=$D$8,Input_Transaksi!BT542,0)</f>
        <v>0</v>
      </c>
      <c r="G504" s="36">
        <f>IF(Input_Transaksi!BU542=$D$8,Input_Transaksi!BW542,0)</f>
        <v>0</v>
      </c>
      <c r="H504" s="36">
        <f t="shared" si="9"/>
        <v>0</v>
      </c>
      <c r="I504" s="61"/>
    </row>
    <row r="505" spans="2:9" customFormat="1" ht="15" hidden="1" customHeight="1" x14ac:dyDescent="0.2">
      <c r="B505" s="65"/>
      <c r="C505" s="33" t="str">
        <f>IF(F505+G505&gt;0,Input_Transaksi!C543,"")</f>
        <v/>
      </c>
      <c r="D505" s="34" t="str">
        <f>IF(F505+G505&gt;0,Input_Transaksi!D543,"")</f>
        <v/>
      </c>
      <c r="E505" s="35" t="str">
        <f>IF(F505+G505&gt;0,Input_Transaksi!F543&amp;Input_Transaksi!G543 &amp;" "&amp;Input_Transaksi!H543,"")</f>
        <v/>
      </c>
      <c r="F505" s="36">
        <f>IF(Input_Transaksi!BR543=$D$8,Input_Transaksi!BT543,0)</f>
        <v>0</v>
      </c>
      <c r="G505" s="36">
        <f>IF(Input_Transaksi!BU543=$D$8,Input_Transaksi!BW543,0)</f>
        <v>0</v>
      </c>
      <c r="H505" s="36">
        <f t="shared" si="9"/>
        <v>0</v>
      </c>
      <c r="I505" s="61"/>
    </row>
    <row r="506" spans="2:9" customFormat="1" ht="15" hidden="1" customHeight="1" x14ac:dyDescent="0.2">
      <c r="B506" s="65"/>
      <c r="C506" s="33" t="str">
        <f>IF(F506+G506&gt;0,Input_Transaksi!C544,"")</f>
        <v/>
      </c>
      <c r="D506" s="34" t="str">
        <f>IF(F506+G506&gt;0,Input_Transaksi!D544,"")</f>
        <v/>
      </c>
      <c r="E506" s="35" t="str">
        <f>IF(F506+G506&gt;0,Input_Transaksi!F544&amp;Input_Transaksi!G544 &amp;" "&amp;Input_Transaksi!H544,"")</f>
        <v/>
      </c>
      <c r="F506" s="36">
        <f>IF(Input_Transaksi!BR544=$D$8,Input_Transaksi!BT544,0)</f>
        <v>0</v>
      </c>
      <c r="G506" s="36">
        <f>IF(Input_Transaksi!BU544=$D$8,Input_Transaksi!BW544,0)</f>
        <v>0</v>
      </c>
      <c r="H506" s="36">
        <f t="shared" si="9"/>
        <v>0</v>
      </c>
      <c r="I506" s="61"/>
    </row>
    <row r="507" spans="2:9" customFormat="1" ht="15" hidden="1" customHeight="1" x14ac:dyDescent="0.2">
      <c r="B507" s="65"/>
      <c r="C507" s="33" t="str">
        <f>IF(F507+G507&gt;0,Input_Transaksi!C545,"")</f>
        <v/>
      </c>
      <c r="D507" s="34" t="str">
        <f>IF(F507+G507&gt;0,Input_Transaksi!D545,"")</f>
        <v/>
      </c>
      <c r="E507" s="35" t="str">
        <f>IF(F507+G507&gt;0,Input_Transaksi!F545&amp;Input_Transaksi!G545 &amp;" "&amp;Input_Transaksi!H545,"")</f>
        <v/>
      </c>
      <c r="F507" s="36">
        <f>IF(Input_Transaksi!BR545=$D$8,Input_Transaksi!BT545,0)</f>
        <v>0</v>
      </c>
      <c r="G507" s="36">
        <f>IF(Input_Transaksi!BU545=$D$8,Input_Transaksi!BW545,0)</f>
        <v>0</v>
      </c>
      <c r="H507" s="36">
        <f t="shared" si="9"/>
        <v>0</v>
      </c>
      <c r="I507" s="61"/>
    </row>
    <row r="508" spans="2:9" customFormat="1" ht="15" hidden="1" customHeight="1" x14ac:dyDescent="0.2">
      <c r="B508" s="65"/>
      <c r="C508" s="33" t="str">
        <f>IF(F508+G508&gt;0,Input_Transaksi!C546,"")</f>
        <v/>
      </c>
      <c r="D508" s="34" t="str">
        <f>IF(F508+G508&gt;0,Input_Transaksi!D546,"")</f>
        <v/>
      </c>
      <c r="E508" s="35" t="str">
        <f>IF(F508+G508&gt;0,Input_Transaksi!F546&amp;Input_Transaksi!G546 &amp;" "&amp;Input_Transaksi!H546,"")</f>
        <v/>
      </c>
      <c r="F508" s="36">
        <f>IF(Input_Transaksi!BR546=$D$8,Input_Transaksi!BT546,0)</f>
        <v>0</v>
      </c>
      <c r="G508" s="36">
        <f>IF(Input_Transaksi!BU546=$D$8,Input_Transaksi!BW546,0)</f>
        <v>0</v>
      </c>
      <c r="H508" s="36">
        <f t="shared" si="9"/>
        <v>0</v>
      </c>
      <c r="I508" s="61"/>
    </row>
    <row r="509" spans="2:9" customFormat="1" ht="15" hidden="1" customHeight="1" x14ac:dyDescent="0.2">
      <c r="B509" s="65"/>
      <c r="C509" s="33" t="str">
        <f>IF(F509+G509&gt;0,Input_Transaksi!C547,"")</f>
        <v/>
      </c>
      <c r="D509" s="34" t="str">
        <f>IF(F509+G509&gt;0,Input_Transaksi!D547,"")</f>
        <v/>
      </c>
      <c r="E509" s="35" t="str">
        <f>IF(F509+G509&gt;0,Input_Transaksi!F547&amp;Input_Transaksi!G547 &amp;" "&amp;Input_Transaksi!H547,"")</f>
        <v/>
      </c>
      <c r="F509" s="36">
        <f>IF(Input_Transaksi!BR547=$D$8,Input_Transaksi!BT547,0)</f>
        <v>0</v>
      </c>
      <c r="G509" s="36">
        <f>IF(Input_Transaksi!BU547=$D$8,Input_Transaksi!BW547,0)</f>
        <v>0</v>
      </c>
      <c r="H509" s="36">
        <f t="shared" si="9"/>
        <v>0</v>
      </c>
      <c r="I509" s="61"/>
    </row>
    <row r="510" spans="2:9" customFormat="1" ht="15" hidden="1" customHeight="1" x14ac:dyDescent="0.2">
      <c r="B510" s="65"/>
      <c r="C510" s="33" t="str">
        <f>IF(F510+G510&gt;0,Input_Transaksi!C548,"")</f>
        <v/>
      </c>
      <c r="D510" s="34" t="str">
        <f>IF(F510+G510&gt;0,Input_Transaksi!D548,"")</f>
        <v/>
      </c>
      <c r="E510" s="35" t="str">
        <f>IF(F510+G510&gt;0,Input_Transaksi!F548&amp;Input_Transaksi!G548 &amp;" "&amp;Input_Transaksi!H548,"")</f>
        <v/>
      </c>
      <c r="F510" s="36">
        <f>IF(Input_Transaksi!BR548=$D$8,Input_Transaksi!BT548,0)</f>
        <v>0</v>
      </c>
      <c r="G510" s="36">
        <f>IF(Input_Transaksi!BU548=$D$8,Input_Transaksi!BW548,0)</f>
        <v>0</v>
      </c>
      <c r="H510" s="36">
        <f t="shared" si="9"/>
        <v>0</v>
      </c>
      <c r="I510" s="61"/>
    </row>
    <row r="511" spans="2:9" customFormat="1" ht="15" hidden="1" customHeight="1" x14ac:dyDescent="0.2">
      <c r="B511" s="65"/>
      <c r="C511" s="33" t="str">
        <f>IF(F511+G511&gt;0,Input_Transaksi!C549,"")</f>
        <v/>
      </c>
      <c r="D511" s="34" t="str">
        <f>IF(F511+G511&gt;0,Input_Transaksi!D549,"")</f>
        <v/>
      </c>
      <c r="E511" s="35" t="str">
        <f>IF(F511+G511&gt;0,Input_Transaksi!F549&amp;Input_Transaksi!G549 &amp;" "&amp;Input_Transaksi!H549,"")</f>
        <v/>
      </c>
      <c r="F511" s="36">
        <f>IF(Input_Transaksi!BR549=$D$8,Input_Transaksi!BT549,0)</f>
        <v>0</v>
      </c>
      <c r="G511" s="36">
        <f>IF(Input_Transaksi!BU549=$D$8,Input_Transaksi!BW549,0)</f>
        <v>0</v>
      </c>
      <c r="H511" s="36">
        <f t="shared" si="9"/>
        <v>0</v>
      </c>
      <c r="I511" s="61"/>
    </row>
    <row r="512" spans="2:9" customFormat="1" ht="15" hidden="1" customHeight="1" x14ac:dyDescent="0.2">
      <c r="B512" s="65"/>
      <c r="C512" s="33" t="str">
        <f>IF(F512+G512&gt;0,Input_Transaksi!C550,"")</f>
        <v/>
      </c>
      <c r="D512" s="34" t="str">
        <f>IF(F512+G512&gt;0,Input_Transaksi!D550,"")</f>
        <v/>
      </c>
      <c r="E512" s="35" t="str">
        <f>IF(F512+G512&gt;0,Input_Transaksi!F550&amp;Input_Transaksi!G550 &amp;" "&amp;Input_Transaksi!H550,"")</f>
        <v/>
      </c>
      <c r="F512" s="36">
        <f>IF(Input_Transaksi!BR550=$D$8,Input_Transaksi!BT550,0)</f>
        <v>0</v>
      </c>
      <c r="G512" s="36">
        <f>IF(Input_Transaksi!BU550=$D$8,Input_Transaksi!BW550,0)</f>
        <v>0</v>
      </c>
      <c r="H512" s="36">
        <f t="shared" si="9"/>
        <v>0</v>
      </c>
      <c r="I512" s="61"/>
    </row>
    <row r="513" spans="2:9" customFormat="1" ht="15" hidden="1" customHeight="1" x14ac:dyDescent="0.2">
      <c r="B513" s="65"/>
      <c r="C513" s="33" t="str">
        <f>IF(F513+G513&gt;0,Input_Transaksi!C551,"")</f>
        <v/>
      </c>
      <c r="D513" s="34" t="str">
        <f>IF(F513+G513&gt;0,Input_Transaksi!D551,"")</f>
        <v/>
      </c>
      <c r="E513" s="35" t="str">
        <f>IF(F513+G513&gt;0,Input_Transaksi!F551&amp;Input_Transaksi!G551 &amp;" "&amp;Input_Transaksi!H551,"")</f>
        <v/>
      </c>
      <c r="F513" s="36">
        <f>IF(Input_Transaksi!BR551=$D$8,Input_Transaksi!BT551,0)</f>
        <v>0</v>
      </c>
      <c r="G513" s="36">
        <f>IF(Input_Transaksi!BU551=$D$8,Input_Transaksi!BW551,0)</f>
        <v>0</v>
      </c>
      <c r="H513" s="36">
        <f t="shared" si="9"/>
        <v>0</v>
      </c>
      <c r="I513" s="61"/>
    </row>
    <row r="514" spans="2:9" customFormat="1" ht="15" hidden="1" customHeight="1" x14ac:dyDescent="0.2">
      <c r="B514" s="65"/>
      <c r="C514" s="33" t="str">
        <f>IF(F514+G514&gt;0,Input_Transaksi!C552,"")</f>
        <v/>
      </c>
      <c r="D514" s="34" t="str">
        <f>IF(F514+G514&gt;0,Input_Transaksi!D552,"")</f>
        <v/>
      </c>
      <c r="E514" s="35" t="str">
        <f>IF(F514+G514&gt;0,Input_Transaksi!F552&amp;Input_Transaksi!G552 &amp;" "&amp;Input_Transaksi!H552,"")</f>
        <v/>
      </c>
      <c r="F514" s="36">
        <f>IF(Input_Transaksi!BR552=$D$8,Input_Transaksi!BT552,0)</f>
        <v>0</v>
      </c>
      <c r="G514" s="36">
        <f>IF(Input_Transaksi!BU552=$D$8,Input_Transaksi!BW552,0)</f>
        <v>0</v>
      </c>
      <c r="H514" s="36">
        <f t="shared" si="9"/>
        <v>0</v>
      </c>
      <c r="I514" s="61"/>
    </row>
    <row r="515" spans="2:9" customFormat="1" ht="15" hidden="1" customHeight="1" x14ac:dyDescent="0.2">
      <c r="B515" s="65"/>
      <c r="C515" s="33" t="str">
        <f>IF(F515+G515&gt;0,Input_Transaksi!C553,"")</f>
        <v/>
      </c>
      <c r="D515" s="34" t="str">
        <f>IF(F515+G515&gt;0,Input_Transaksi!D553,"")</f>
        <v/>
      </c>
      <c r="E515" s="35" t="str">
        <f>IF(F515+G515&gt;0,Input_Transaksi!F553&amp;Input_Transaksi!G553 &amp;" "&amp;Input_Transaksi!H553,"")</f>
        <v/>
      </c>
      <c r="F515" s="36">
        <f>IF(Input_Transaksi!BR553=$D$8,Input_Transaksi!BT553,0)</f>
        <v>0</v>
      </c>
      <c r="G515" s="36">
        <f>IF(Input_Transaksi!BU553=$D$8,Input_Transaksi!BW553,0)</f>
        <v>0</v>
      </c>
      <c r="H515" s="36">
        <f t="shared" si="9"/>
        <v>0</v>
      </c>
      <c r="I515" s="61"/>
    </row>
    <row r="516" spans="2:9" customFormat="1" ht="15" hidden="1" customHeight="1" x14ac:dyDescent="0.2">
      <c r="B516" s="65"/>
      <c r="C516" s="33" t="str">
        <f>IF(F516+G516&gt;0,Input_Transaksi!C554,"")</f>
        <v/>
      </c>
      <c r="D516" s="34" t="str">
        <f>IF(F516+G516&gt;0,Input_Transaksi!D554,"")</f>
        <v/>
      </c>
      <c r="E516" s="35" t="str">
        <f>IF(F516+G516&gt;0,Input_Transaksi!F554&amp;Input_Transaksi!G554 &amp;" "&amp;Input_Transaksi!H554,"")</f>
        <v/>
      </c>
      <c r="F516" s="36">
        <f>IF(Input_Transaksi!BR554=$D$8,Input_Transaksi!BT554,0)</f>
        <v>0</v>
      </c>
      <c r="G516" s="36">
        <f>IF(Input_Transaksi!BU554=$D$8,Input_Transaksi!BW554,0)</f>
        <v>0</v>
      </c>
      <c r="H516" s="36">
        <f t="shared" si="9"/>
        <v>0</v>
      </c>
      <c r="I516" s="61"/>
    </row>
    <row r="517" spans="2:9" customFormat="1" ht="15" hidden="1" customHeight="1" x14ac:dyDescent="0.2">
      <c r="B517" s="65"/>
      <c r="C517" s="33" t="str">
        <f>IF(F517+G517&gt;0,Input_Transaksi!C555,"")</f>
        <v/>
      </c>
      <c r="D517" s="34" t="str">
        <f>IF(F517+G517&gt;0,Input_Transaksi!D555,"")</f>
        <v/>
      </c>
      <c r="E517" s="35" t="str">
        <f>IF(F517+G517&gt;0,Input_Transaksi!F555&amp;Input_Transaksi!G555 &amp;" "&amp;Input_Transaksi!H555,"")</f>
        <v/>
      </c>
      <c r="F517" s="36">
        <f>IF(Input_Transaksi!BR555=$D$8,Input_Transaksi!BT555,0)</f>
        <v>0</v>
      </c>
      <c r="G517" s="36">
        <f>IF(Input_Transaksi!BU555=$D$8,Input_Transaksi!BW555,0)</f>
        <v>0</v>
      </c>
      <c r="H517" s="36">
        <f t="shared" si="9"/>
        <v>0</v>
      </c>
      <c r="I517" s="61"/>
    </row>
    <row r="518" spans="2:9" customFormat="1" ht="15" hidden="1" customHeight="1" x14ac:dyDescent="0.2">
      <c r="B518" s="65"/>
      <c r="C518" s="33" t="str">
        <f>IF(F518+G518&gt;0,Input_Transaksi!C556,"")</f>
        <v/>
      </c>
      <c r="D518" s="34" t="str">
        <f>IF(F518+G518&gt;0,Input_Transaksi!D556,"")</f>
        <v/>
      </c>
      <c r="E518" s="35" t="str">
        <f>IF(F518+G518&gt;0,Input_Transaksi!F556&amp;Input_Transaksi!G556 &amp;" "&amp;Input_Transaksi!H556,"")</f>
        <v/>
      </c>
      <c r="F518" s="36">
        <f>IF(Input_Transaksi!BR556=$D$8,Input_Transaksi!BT556,0)</f>
        <v>0</v>
      </c>
      <c r="G518" s="36">
        <f>IF(Input_Transaksi!BU556=$D$8,Input_Transaksi!BW556,0)</f>
        <v>0</v>
      </c>
      <c r="H518" s="36">
        <f t="shared" si="9"/>
        <v>0</v>
      </c>
      <c r="I518" s="61"/>
    </row>
    <row r="519" spans="2:9" customFormat="1" ht="15" hidden="1" customHeight="1" x14ac:dyDescent="0.2">
      <c r="B519" s="65"/>
      <c r="C519" s="33" t="str">
        <f>IF(F519+G519&gt;0,Input_Transaksi!C557,"")</f>
        <v/>
      </c>
      <c r="D519" s="34" t="str">
        <f>IF(F519+G519&gt;0,Input_Transaksi!D557,"")</f>
        <v/>
      </c>
      <c r="E519" s="35" t="str">
        <f>IF(F519+G519&gt;0,Input_Transaksi!F557&amp;Input_Transaksi!G557 &amp;" "&amp;Input_Transaksi!H557,"")</f>
        <v/>
      </c>
      <c r="F519" s="36">
        <f>IF(Input_Transaksi!BR557=$D$8,Input_Transaksi!BT557,0)</f>
        <v>0</v>
      </c>
      <c r="G519" s="36">
        <f>IF(Input_Transaksi!BU557=$D$8,Input_Transaksi!BW557,0)</f>
        <v>0</v>
      </c>
      <c r="H519" s="36">
        <f t="shared" si="9"/>
        <v>0</v>
      </c>
      <c r="I519" s="61"/>
    </row>
    <row r="520" spans="2:9" customFormat="1" ht="15" hidden="1" customHeight="1" x14ac:dyDescent="0.2">
      <c r="B520" s="65"/>
      <c r="C520" s="33" t="str">
        <f>IF(F520+G520&gt;0,Input_Transaksi!C558,"")</f>
        <v/>
      </c>
      <c r="D520" s="34" t="str">
        <f>IF(F520+G520&gt;0,Input_Transaksi!D558,"")</f>
        <v/>
      </c>
      <c r="E520" s="35" t="str">
        <f>IF(F520+G520&gt;0,Input_Transaksi!F558&amp;Input_Transaksi!G558 &amp;" "&amp;Input_Transaksi!H558,"")</f>
        <v/>
      </c>
      <c r="F520" s="36">
        <f>IF(Input_Transaksi!BR558=$D$8,Input_Transaksi!BT558,0)</f>
        <v>0</v>
      </c>
      <c r="G520" s="36">
        <f>IF(Input_Transaksi!BU558=$D$8,Input_Transaksi!BW558,0)</f>
        <v>0</v>
      </c>
      <c r="H520" s="36">
        <f t="shared" si="9"/>
        <v>0</v>
      </c>
      <c r="I520" s="61"/>
    </row>
    <row r="521" spans="2:9" customFormat="1" ht="15" hidden="1" customHeight="1" x14ac:dyDescent="0.2">
      <c r="B521" s="65"/>
      <c r="C521" s="33" t="str">
        <f>IF(F521+G521&gt;0,Input_Transaksi!C559,"")</f>
        <v/>
      </c>
      <c r="D521" s="34" t="str">
        <f>IF(F521+G521&gt;0,Input_Transaksi!D559,"")</f>
        <v/>
      </c>
      <c r="E521" s="35" t="str">
        <f>IF(F521+G521&gt;0,Input_Transaksi!F559&amp;Input_Transaksi!G559 &amp;" "&amp;Input_Transaksi!H559,"")</f>
        <v/>
      </c>
      <c r="F521" s="36">
        <f>IF(Input_Transaksi!BR559=$D$8,Input_Transaksi!BT559,0)</f>
        <v>0</v>
      </c>
      <c r="G521" s="36">
        <f>IF(Input_Transaksi!BU559=$D$8,Input_Transaksi!BW559,0)</f>
        <v>0</v>
      </c>
      <c r="H521" s="36">
        <f t="shared" si="9"/>
        <v>0</v>
      </c>
      <c r="I521" s="61"/>
    </row>
    <row r="522" spans="2:9" customFormat="1" ht="15" hidden="1" customHeight="1" x14ac:dyDescent="0.2">
      <c r="B522" s="65"/>
      <c r="C522" s="33" t="str">
        <f>IF(F522+G522&gt;0,Input_Transaksi!C560,"")</f>
        <v/>
      </c>
      <c r="D522" s="34" t="str">
        <f>IF(F522+G522&gt;0,Input_Transaksi!D560,"")</f>
        <v/>
      </c>
      <c r="E522" s="35" t="str">
        <f>IF(F522+G522&gt;0,Input_Transaksi!F560&amp;Input_Transaksi!G560 &amp;" "&amp;Input_Transaksi!H560,"")</f>
        <v/>
      </c>
      <c r="F522" s="36">
        <f>IF(Input_Transaksi!BR560=$D$8,Input_Transaksi!BT560,0)</f>
        <v>0</v>
      </c>
      <c r="G522" s="36">
        <f>IF(Input_Transaksi!BU560=$D$8,Input_Transaksi!BW560,0)</f>
        <v>0</v>
      </c>
      <c r="H522" s="36">
        <f t="shared" si="9"/>
        <v>0</v>
      </c>
      <c r="I522" s="61"/>
    </row>
    <row r="523" spans="2:9" customFormat="1" ht="15" hidden="1" customHeight="1" x14ac:dyDescent="0.2">
      <c r="B523" s="65"/>
      <c r="C523" s="33" t="str">
        <f>IF(F523+G523&gt;0,Input_Transaksi!C561,"")</f>
        <v/>
      </c>
      <c r="D523" s="34" t="str">
        <f>IF(F523+G523&gt;0,Input_Transaksi!D561,"")</f>
        <v/>
      </c>
      <c r="E523" s="35" t="str">
        <f>IF(F523+G523&gt;0,Input_Transaksi!F561&amp;Input_Transaksi!G561 &amp;" "&amp;Input_Transaksi!H561,"")</f>
        <v/>
      </c>
      <c r="F523" s="36">
        <f>IF(Input_Transaksi!BR561=$D$8,Input_Transaksi!BT561,0)</f>
        <v>0</v>
      </c>
      <c r="G523" s="36">
        <f>IF(Input_Transaksi!BU561=$D$8,Input_Transaksi!BW561,0)</f>
        <v>0</v>
      </c>
      <c r="H523" s="36">
        <f t="shared" si="9"/>
        <v>0</v>
      </c>
      <c r="I523" s="61"/>
    </row>
    <row r="524" spans="2:9" customFormat="1" ht="15" hidden="1" customHeight="1" x14ac:dyDescent="0.2">
      <c r="B524" s="65"/>
      <c r="C524" s="33" t="str">
        <f>IF(F524+G524&gt;0,Input_Transaksi!C562,"")</f>
        <v/>
      </c>
      <c r="D524" s="34" t="str">
        <f>IF(F524+G524&gt;0,Input_Transaksi!D562,"")</f>
        <v/>
      </c>
      <c r="E524" s="35" t="str">
        <f>IF(F524+G524&gt;0,Input_Transaksi!F562&amp;Input_Transaksi!G562 &amp;" "&amp;Input_Transaksi!H562,"")</f>
        <v/>
      </c>
      <c r="F524" s="36">
        <f>IF(Input_Transaksi!BR562=$D$8,Input_Transaksi!BT562,0)</f>
        <v>0</v>
      </c>
      <c r="G524" s="36">
        <f>IF(Input_Transaksi!BU562=$D$8,Input_Transaksi!BW562,0)</f>
        <v>0</v>
      </c>
      <c r="H524" s="36">
        <f t="shared" si="9"/>
        <v>0</v>
      </c>
      <c r="I524" s="61"/>
    </row>
    <row r="525" spans="2:9" customFormat="1" ht="15" hidden="1" customHeight="1" x14ac:dyDescent="0.2">
      <c r="B525" s="65"/>
      <c r="C525" s="33" t="str">
        <f>IF(F525+G525&gt;0,Input_Transaksi!C563,"")</f>
        <v/>
      </c>
      <c r="D525" s="34" t="str">
        <f>IF(F525+G525&gt;0,Input_Transaksi!D563,"")</f>
        <v/>
      </c>
      <c r="E525" s="35" t="str">
        <f>IF(F525+G525&gt;0,Input_Transaksi!F563&amp;Input_Transaksi!G563 &amp;" "&amp;Input_Transaksi!H563,"")</f>
        <v/>
      </c>
      <c r="F525" s="36">
        <f>IF(Input_Transaksi!BR563=$D$8,Input_Transaksi!BT563,0)</f>
        <v>0</v>
      </c>
      <c r="G525" s="36">
        <f>IF(Input_Transaksi!BU563=$D$8,Input_Transaksi!BW563,0)</f>
        <v>0</v>
      </c>
      <c r="H525" s="36">
        <f t="shared" si="9"/>
        <v>0</v>
      </c>
      <c r="I525" s="61"/>
    </row>
    <row r="526" spans="2:9" customFormat="1" ht="15" hidden="1" customHeight="1" x14ac:dyDescent="0.2">
      <c r="B526" s="65"/>
      <c r="C526" s="33" t="str">
        <f>IF(F526+G526&gt;0,Input_Transaksi!C564,"")</f>
        <v/>
      </c>
      <c r="D526" s="34" t="str">
        <f>IF(F526+G526&gt;0,Input_Transaksi!D564,"")</f>
        <v/>
      </c>
      <c r="E526" s="35" t="str">
        <f>IF(F526+G526&gt;0,Input_Transaksi!F564&amp;Input_Transaksi!G564 &amp;" "&amp;Input_Transaksi!H564,"")</f>
        <v/>
      </c>
      <c r="F526" s="36">
        <f>IF(Input_Transaksi!BR564=$D$8,Input_Transaksi!BT564,0)</f>
        <v>0</v>
      </c>
      <c r="G526" s="36">
        <f>IF(Input_Transaksi!BU564=$D$8,Input_Transaksi!BW564,0)</f>
        <v>0</v>
      </c>
      <c r="H526" s="36">
        <f t="shared" si="9"/>
        <v>0</v>
      </c>
      <c r="I526" s="61"/>
    </row>
    <row r="527" spans="2:9" customFormat="1" ht="15" hidden="1" customHeight="1" x14ac:dyDescent="0.2">
      <c r="B527" s="65"/>
      <c r="C527" s="33" t="str">
        <f>IF(F527+G527&gt;0,Input_Transaksi!C565,"")</f>
        <v/>
      </c>
      <c r="D527" s="34" t="str">
        <f>IF(F527+G527&gt;0,Input_Transaksi!D565,"")</f>
        <v/>
      </c>
      <c r="E527" s="35" t="str">
        <f>IF(F527+G527&gt;0,Input_Transaksi!F565&amp;Input_Transaksi!G565 &amp;" "&amp;Input_Transaksi!H565,"")</f>
        <v/>
      </c>
      <c r="F527" s="36">
        <f>IF(Input_Transaksi!BR565=$D$8,Input_Transaksi!BT565,0)</f>
        <v>0</v>
      </c>
      <c r="G527" s="36">
        <f>IF(Input_Transaksi!BU565=$D$8,Input_Transaksi!BW565,0)</f>
        <v>0</v>
      </c>
      <c r="H527" s="36">
        <f t="shared" si="9"/>
        <v>0</v>
      </c>
      <c r="I527" s="61"/>
    </row>
    <row r="528" spans="2:9" customFormat="1" ht="15" hidden="1" customHeight="1" x14ac:dyDescent="0.2">
      <c r="B528" s="65"/>
      <c r="C528" s="33" t="str">
        <f>IF(F528+G528&gt;0,Input_Transaksi!C566,"")</f>
        <v/>
      </c>
      <c r="D528" s="34" t="str">
        <f>IF(F528+G528&gt;0,Input_Transaksi!D566,"")</f>
        <v/>
      </c>
      <c r="E528" s="35" t="str">
        <f>IF(F528+G528&gt;0,Input_Transaksi!F566&amp;Input_Transaksi!G566 &amp;" "&amp;Input_Transaksi!H566,"")</f>
        <v/>
      </c>
      <c r="F528" s="36">
        <f>IF(Input_Transaksi!BR566=$D$8,Input_Transaksi!BT566,0)</f>
        <v>0</v>
      </c>
      <c r="G528" s="36">
        <f>IF(Input_Transaksi!BU566=$D$8,Input_Transaksi!BW566,0)</f>
        <v>0</v>
      </c>
      <c r="H528" s="36">
        <f t="shared" si="9"/>
        <v>0</v>
      </c>
      <c r="I528" s="61"/>
    </row>
    <row r="529" spans="2:9" customFormat="1" ht="15" hidden="1" customHeight="1" x14ac:dyDescent="0.2">
      <c r="B529" s="65"/>
      <c r="C529" s="33" t="str">
        <f>IF(F529+G529&gt;0,Input_Transaksi!C567,"")</f>
        <v/>
      </c>
      <c r="D529" s="34" t="str">
        <f>IF(F529+G529&gt;0,Input_Transaksi!D567,"")</f>
        <v/>
      </c>
      <c r="E529" s="35" t="str">
        <f>IF(F529+G529&gt;0,Input_Transaksi!F567&amp;Input_Transaksi!G567 &amp;" "&amp;Input_Transaksi!H567,"")</f>
        <v/>
      </c>
      <c r="F529" s="36">
        <f>IF(Input_Transaksi!BR567=$D$8,Input_Transaksi!BT567,0)</f>
        <v>0</v>
      </c>
      <c r="G529" s="36">
        <f>IF(Input_Transaksi!BU567=$D$8,Input_Transaksi!BW567,0)</f>
        <v>0</v>
      </c>
      <c r="H529" s="36">
        <f t="shared" si="9"/>
        <v>0</v>
      </c>
      <c r="I529" s="61"/>
    </row>
    <row r="530" spans="2:9" customFormat="1" ht="15" hidden="1" customHeight="1" x14ac:dyDescent="0.2">
      <c r="B530" s="65"/>
      <c r="C530" s="33" t="str">
        <f>IF(F530+G530&gt;0,Input_Transaksi!C568,"")</f>
        <v/>
      </c>
      <c r="D530" s="34" t="str">
        <f>IF(F530+G530&gt;0,Input_Transaksi!D568,"")</f>
        <v/>
      </c>
      <c r="E530" s="35" t="str">
        <f>IF(F530+G530&gt;0,Input_Transaksi!F568&amp;Input_Transaksi!G568 &amp;" "&amp;Input_Transaksi!H568,"")</f>
        <v/>
      </c>
      <c r="F530" s="36">
        <f>IF(Input_Transaksi!BR568=$D$8,Input_Transaksi!BT568,0)</f>
        <v>0</v>
      </c>
      <c r="G530" s="36">
        <f>IF(Input_Transaksi!BU568=$D$8,Input_Transaksi!BW568,0)</f>
        <v>0</v>
      </c>
      <c r="H530" s="36">
        <f t="shared" si="9"/>
        <v>0</v>
      </c>
      <c r="I530" s="61"/>
    </row>
    <row r="531" spans="2:9" customFormat="1" ht="15" hidden="1" customHeight="1" x14ac:dyDescent="0.2">
      <c r="B531" s="65"/>
      <c r="C531" s="33" t="str">
        <f>IF(F531+G531&gt;0,Input_Transaksi!C569,"")</f>
        <v/>
      </c>
      <c r="D531" s="34" t="str">
        <f>IF(F531+G531&gt;0,Input_Transaksi!D569,"")</f>
        <v/>
      </c>
      <c r="E531" s="35" t="str">
        <f>IF(F531+G531&gt;0,Input_Transaksi!F569&amp;Input_Transaksi!G569 &amp;" "&amp;Input_Transaksi!H569,"")</f>
        <v/>
      </c>
      <c r="F531" s="36">
        <f>IF(Input_Transaksi!BR569=$D$8,Input_Transaksi!BT569,0)</f>
        <v>0</v>
      </c>
      <c r="G531" s="36">
        <f>IF(Input_Transaksi!BU569=$D$8,Input_Transaksi!BW569,0)</f>
        <v>0</v>
      </c>
      <c r="H531" s="36">
        <f t="shared" si="9"/>
        <v>0</v>
      </c>
      <c r="I531" s="61"/>
    </row>
    <row r="532" spans="2:9" customFormat="1" ht="15" hidden="1" customHeight="1" x14ac:dyDescent="0.2">
      <c r="B532" s="65"/>
      <c r="C532" s="33" t="str">
        <f>IF(F532+G532&gt;0,Input_Transaksi!C570,"")</f>
        <v/>
      </c>
      <c r="D532" s="34" t="str">
        <f>IF(F532+G532&gt;0,Input_Transaksi!D570,"")</f>
        <v/>
      </c>
      <c r="E532" s="35" t="str">
        <f>IF(F532+G532&gt;0,Input_Transaksi!F570&amp;Input_Transaksi!G570 &amp;" "&amp;Input_Transaksi!H570,"")</f>
        <v/>
      </c>
      <c r="F532" s="36">
        <f>IF(Input_Transaksi!BR570=$D$8,Input_Transaksi!BT570,0)</f>
        <v>0</v>
      </c>
      <c r="G532" s="36">
        <f>IF(Input_Transaksi!BU570=$D$8,Input_Transaksi!BW570,0)</f>
        <v>0</v>
      </c>
      <c r="H532" s="36">
        <f t="shared" si="9"/>
        <v>0</v>
      </c>
      <c r="I532" s="61"/>
    </row>
    <row r="533" spans="2:9" customFormat="1" ht="15" hidden="1" customHeight="1" x14ac:dyDescent="0.2">
      <c r="B533" s="65"/>
      <c r="C533" s="33" t="str">
        <f>IF(F533+G533&gt;0,Input_Transaksi!C571,"")</f>
        <v/>
      </c>
      <c r="D533" s="34" t="str">
        <f>IF(F533+G533&gt;0,Input_Transaksi!D571,"")</f>
        <v/>
      </c>
      <c r="E533" s="35" t="str">
        <f>IF(F533+G533&gt;0,Input_Transaksi!F571&amp;Input_Transaksi!G571 &amp;" "&amp;Input_Transaksi!H571,"")</f>
        <v/>
      </c>
      <c r="F533" s="36">
        <f>IF(Input_Transaksi!BR571=$D$8,Input_Transaksi!BT571,0)</f>
        <v>0</v>
      </c>
      <c r="G533" s="36">
        <f>IF(Input_Transaksi!BU571=$D$8,Input_Transaksi!BW571,0)</f>
        <v>0</v>
      </c>
      <c r="H533" s="36">
        <f t="shared" si="9"/>
        <v>0</v>
      </c>
      <c r="I533" s="61"/>
    </row>
    <row r="534" spans="2:9" customFormat="1" ht="15" hidden="1" customHeight="1" x14ac:dyDescent="0.2">
      <c r="B534" s="65"/>
      <c r="C534" s="33" t="str">
        <f>IF(F534+G534&gt;0,Input_Transaksi!C572,"")</f>
        <v/>
      </c>
      <c r="D534" s="34" t="str">
        <f>IF(F534+G534&gt;0,Input_Transaksi!D572,"")</f>
        <v/>
      </c>
      <c r="E534" s="35" t="str">
        <f>IF(F534+G534&gt;0,Input_Transaksi!F572&amp;Input_Transaksi!G572 &amp;" "&amp;Input_Transaksi!H572,"")</f>
        <v/>
      </c>
      <c r="F534" s="36">
        <f>IF(Input_Transaksi!BR572=$D$8,Input_Transaksi!BT572,0)</f>
        <v>0</v>
      </c>
      <c r="G534" s="36">
        <f>IF(Input_Transaksi!BU572=$D$8,Input_Transaksi!BW572,0)</f>
        <v>0</v>
      </c>
      <c r="H534" s="36">
        <f t="shared" si="9"/>
        <v>0</v>
      </c>
      <c r="I534" s="61"/>
    </row>
    <row r="535" spans="2:9" customFormat="1" ht="15" hidden="1" customHeight="1" x14ac:dyDescent="0.2">
      <c r="B535" s="65"/>
      <c r="C535" s="33" t="str">
        <f>IF(F535+G535&gt;0,Input_Transaksi!C573,"")</f>
        <v/>
      </c>
      <c r="D535" s="34" t="str">
        <f>IF(F535+G535&gt;0,Input_Transaksi!D573,"")</f>
        <v/>
      </c>
      <c r="E535" s="35" t="str">
        <f>IF(F535+G535&gt;0,Input_Transaksi!F573&amp;Input_Transaksi!G573 &amp;" "&amp;Input_Transaksi!H573,"")</f>
        <v/>
      </c>
      <c r="F535" s="36">
        <f>IF(Input_Transaksi!BR573=$D$8,Input_Transaksi!BT573,0)</f>
        <v>0</v>
      </c>
      <c r="G535" s="36">
        <f>IF(Input_Transaksi!BU573=$D$8,Input_Transaksi!BW573,0)</f>
        <v>0</v>
      </c>
      <c r="H535" s="36">
        <f t="shared" si="9"/>
        <v>0</v>
      </c>
      <c r="I535" s="61"/>
    </row>
    <row r="536" spans="2:9" customFormat="1" ht="15" hidden="1" customHeight="1" x14ac:dyDescent="0.2">
      <c r="B536" s="65"/>
      <c r="C536" s="33" t="str">
        <f>IF(F536+G536&gt;0,Input_Transaksi!C574,"")</f>
        <v/>
      </c>
      <c r="D536" s="34" t="str">
        <f>IF(F536+G536&gt;0,Input_Transaksi!D574,"")</f>
        <v/>
      </c>
      <c r="E536" s="35" t="str">
        <f>IF(F536+G536&gt;0,Input_Transaksi!F574&amp;Input_Transaksi!G574 &amp;" "&amp;Input_Transaksi!H574,"")</f>
        <v/>
      </c>
      <c r="F536" s="36">
        <f>IF(Input_Transaksi!BR574=$D$8,Input_Transaksi!BT574,0)</f>
        <v>0</v>
      </c>
      <c r="G536" s="36">
        <f>IF(Input_Transaksi!BU574=$D$8,Input_Transaksi!BW574,0)</f>
        <v>0</v>
      </c>
      <c r="H536" s="36">
        <f t="shared" si="9"/>
        <v>0</v>
      </c>
      <c r="I536" s="61"/>
    </row>
    <row r="537" spans="2:9" customFormat="1" ht="15" hidden="1" customHeight="1" x14ac:dyDescent="0.2">
      <c r="B537" s="65"/>
      <c r="C537" s="33" t="str">
        <f>IF(F537+G537&gt;0,Input_Transaksi!C575,"")</f>
        <v/>
      </c>
      <c r="D537" s="34" t="str">
        <f>IF(F537+G537&gt;0,Input_Transaksi!D575,"")</f>
        <v/>
      </c>
      <c r="E537" s="35" t="str">
        <f>IF(F537+G537&gt;0,Input_Transaksi!F575&amp;Input_Transaksi!G575 &amp;" "&amp;Input_Transaksi!H575,"")</f>
        <v/>
      </c>
      <c r="F537" s="36">
        <f>IF(Input_Transaksi!BR575=$D$8,Input_Transaksi!BT575,0)</f>
        <v>0</v>
      </c>
      <c r="G537" s="36">
        <f>IF(Input_Transaksi!BU575=$D$8,Input_Transaksi!BW575,0)</f>
        <v>0</v>
      </c>
      <c r="H537" s="36">
        <f t="shared" si="9"/>
        <v>0</v>
      </c>
      <c r="I537" s="61"/>
    </row>
    <row r="538" spans="2:9" customFormat="1" ht="15" hidden="1" customHeight="1" x14ac:dyDescent="0.2">
      <c r="B538" s="65"/>
      <c r="C538" s="33" t="str">
        <f>IF(F538+G538&gt;0,Input_Transaksi!C576,"")</f>
        <v/>
      </c>
      <c r="D538" s="34" t="str">
        <f>IF(F538+G538&gt;0,Input_Transaksi!D576,"")</f>
        <v/>
      </c>
      <c r="E538" s="35" t="str">
        <f>IF(F538+G538&gt;0,Input_Transaksi!F576&amp;Input_Transaksi!G576 &amp;" "&amp;Input_Transaksi!H576,"")</f>
        <v/>
      </c>
      <c r="F538" s="36">
        <f>IF(Input_Transaksi!BR576=$D$8,Input_Transaksi!BT576,0)</f>
        <v>0</v>
      </c>
      <c r="G538" s="36">
        <f>IF(Input_Transaksi!BU576=$D$8,Input_Transaksi!BW576,0)</f>
        <v>0</v>
      </c>
      <c r="H538" s="36">
        <f t="shared" si="9"/>
        <v>0</v>
      </c>
      <c r="I538" s="61"/>
    </row>
    <row r="539" spans="2:9" customFormat="1" ht="15" hidden="1" customHeight="1" x14ac:dyDescent="0.2">
      <c r="B539" s="65"/>
      <c r="C539" s="33" t="str">
        <f>IF(F539+G539&gt;0,Input_Transaksi!C577,"")</f>
        <v/>
      </c>
      <c r="D539" s="34" t="str">
        <f>IF(F539+G539&gt;0,Input_Transaksi!D577,"")</f>
        <v/>
      </c>
      <c r="E539" s="35" t="str">
        <f>IF(F539+G539&gt;0,Input_Transaksi!F577&amp;Input_Transaksi!G577 &amp;" "&amp;Input_Transaksi!H577,"")</f>
        <v/>
      </c>
      <c r="F539" s="36">
        <f>IF(Input_Transaksi!BR577=$D$8,Input_Transaksi!BT577,0)</f>
        <v>0</v>
      </c>
      <c r="G539" s="36">
        <f>IF(Input_Transaksi!BU577=$D$8,Input_Transaksi!BW577,0)</f>
        <v>0</v>
      </c>
      <c r="H539" s="36">
        <f t="shared" si="9"/>
        <v>0</v>
      </c>
      <c r="I539" s="61"/>
    </row>
    <row r="540" spans="2:9" customFormat="1" ht="15" hidden="1" customHeight="1" x14ac:dyDescent="0.2">
      <c r="B540" s="65"/>
      <c r="C540" s="33" t="str">
        <f>IF(F540+G540&gt;0,Input_Transaksi!C578,"")</f>
        <v/>
      </c>
      <c r="D540" s="34" t="str">
        <f>IF(F540+G540&gt;0,Input_Transaksi!D578,"")</f>
        <v/>
      </c>
      <c r="E540" s="35" t="str">
        <f>IF(F540+G540&gt;0,Input_Transaksi!F578&amp;Input_Transaksi!G578 &amp;" "&amp;Input_Transaksi!H578,"")</f>
        <v/>
      </c>
      <c r="F540" s="36">
        <f>IF(Input_Transaksi!BR578=$D$8,Input_Transaksi!BT578,0)</f>
        <v>0</v>
      </c>
      <c r="G540" s="36">
        <f>IF(Input_Transaksi!BU578=$D$8,Input_Transaksi!BW578,0)</f>
        <v>0</v>
      </c>
      <c r="H540" s="36">
        <f t="shared" si="9"/>
        <v>0</v>
      </c>
      <c r="I540" s="61"/>
    </row>
    <row r="541" spans="2:9" customFormat="1" ht="15" hidden="1" customHeight="1" x14ac:dyDescent="0.2">
      <c r="B541" s="65"/>
      <c r="C541" s="33" t="str">
        <f>IF(F541+G541&gt;0,Input_Transaksi!C579,"")</f>
        <v/>
      </c>
      <c r="D541" s="34" t="str">
        <f>IF(F541+G541&gt;0,Input_Transaksi!D579,"")</f>
        <v/>
      </c>
      <c r="E541" s="35" t="str">
        <f>IF(F541+G541&gt;0,Input_Transaksi!F579&amp;Input_Transaksi!G579 &amp;" "&amp;Input_Transaksi!H579,"")</f>
        <v/>
      </c>
      <c r="F541" s="36">
        <f>IF(Input_Transaksi!BR579=$D$8,Input_Transaksi!BT579,0)</f>
        <v>0</v>
      </c>
      <c r="G541" s="36">
        <f>IF(Input_Transaksi!BU579=$D$8,Input_Transaksi!BW579,0)</f>
        <v>0</v>
      </c>
      <c r="H541" s="36">
        <f t="shared" si="9"/>
        <v>0</v>
      </c>
      <c r="I541" s="61"/>
    </row>
    <row r="542" spans="2:9" customFormat="1" ht="15" hidden="1" customHeight="1" x14ac:dyDescent="0.2">
      <c r="B542" s="65"/>
      <c r="C542" s="33" t="str">
        <f>IF(F542+G542&gt;0,Input_Transaksi!C580,"")</f>
        <v/>
      </c>
      <c r="D542" s="34" t="str">
        <f>IF(F542+G542&gt;0,Input_Transaksi!D580,"")</f>
        <v/>
      </c>
      <c r="E542" s="35" t="str">
        <f>IF(F542+G542&gt;0,Input_Transaksi!F580&amp;Input_Transaksi!G580 &amp;" "&amp;Input_Transaksi!H580,"")</f>
        <v/>
      </c>
      <c r="F542" s="36">
        <f>IF(Input_Transaksi!BR580=$D$8,Input_Transaksi!BT580,0)</f>
        <v>0</v>
      </c>
      <c r="G542" s="36">
        <f>IF(Input_Transaksi!BU580=$D$8,Input_Transaksi!BW580,0)</f>
        <v>0</v>
      </c>
      <c r="H542" s="36">
        <f t="shared" si="9"/>
        <v>0</v>
      </c>
      <c r="I542" s="61"/>
    </row>
    <row r="543" spans="2:9" customFormat="1" ht="15" hidden="1" customHeight="1" x14ac:dyDescent="0.2">
      <c r="B543" s="65"/>
      <c r="C543" s="33" t="str">
        <f>IF(F543+G543&gt;0,Input_Transaksi!C581,"")</f>
        <v/>
      </c>
      <c r="D543" s="34" t="str">
        <f>IF(F543+G543&gt;0,Input_Transaksi!D581,"")</f>
        <v/>
      </c>
      <c r="E543" s="35" t="str">
        <f>IF(F543+G543&gt;0,Input_Transaksi!F581&amp;Input_Transaksi!G581 &amp;" "&amp;Input_Transaksi!H581,"")</f>
        <v/>
      </c>
      <c r="F543" s="36">
        <f>IF(Input_Transaksi!BR581=$D$8,Input_Transaksi!BT581,0)</f>
        <v>0</v>
      </c>
      <c r="G543" s="36">
        <f>IF(Input_Transaksi!BU581=$D$8,Input_Transaksi!BW581,0)</f>
        <v>0</v>
      </c>
      <c r="H543" s="36">
        <f t="shared" si="9"/>
        <v>0</v>
      </c>
      <c r="I543" s="61"/>
    </row>
    <row r="544" spans="2:9" customFormat="1" ht="15" hidden="1" customHeight="1" x14ac:dyDescent="0.2">
      <c r="B544" s="65"/>
      <c r="C544" s="33" t="str">
        <f>IF(F544+G544&gt;0,Input_Transaksi!C582,"")</f>
        <v/>
      </c>
      <c r="D544" s="34" t="str">
        <f>IF(F544+G544&gt;0,Input_Transaksi!D582,"")</f>
        <v/>
      </c>
      <c r="E544" s="35" t="str">
        <f>IF(F544+G544&gt;0,Input_Transaksi!F582&amp;Input_Transaksi!G582 &amp;" "&amp;Input_Transaksi!H582,"")</f>
        <v/>
      </c>
      <c r="F544" s="36">
        <f>IF(Input_Transaksi!BR582=$D$8,Input_Transaksi!BT582,0)</f>
        <v>0</v>
      </c>
      <c r="G544" s="36">
        <f>IF(Input_Transaksi!BU582=$D$8,Input_Transaksi!BW582,0)</f>
        <v>0</v>
      </c>
      <c r="H544" s="36">
        <f t="shared" si="9"/>
        <v>0</v>
      </c>
      <c r="I544" s="61"/>
    </row>
    <row r="545" spans="1:10" customFormat="1" ht="15" hidden="1" customHeight="1" x14ac:dyDescent="0.2">
      <c r="B545" s="65"/>
      <c r="C545" s="33" t="str">
        <f>IF(F545+G545&gt;0,Input_Transaksi!C583,"")</f>
        <v/>
      </c>
      <c r="D545" s="34" t="str">
        <f>IF(F545+G545&gt;0,Input_Transaksi!D583,"")</f>
        <v/>
      </c>
      <c r="E545" s="35" t="str">
        <f>IF(F545+G545&gt;0,Input_Transaksi!F583&amp;Input_Transaksi!G583 &amp;" "&amp;Input_Transaksi!H583,"")</f>
        <v/>
      </c>
      <c r="F545" s="36">
        <f>IF(Input_Transaksi!BR583=$D$8,Input_Transaksi!BT583,0)</f>
        <v>0</v>
      </c>
      <c r="G545" s="36">
        <f>IF(Input_Transaksi!BU583=$D$8,Input_Transaksi!BW583,0)</f>
        <v>0</v>
      </c>
      <c r="H545" s="36">
        <f t="shared" si="9"/>
        <v>0</v>
      </c>
      <c r="I545" s="61"/>
    </row>
    <row r="546" spans="1:10" customFormat="1" ht="15" hidden="1" customHeight="1" x14ac:dyDescent="0.2">
      <c r="B546" s="65"/>
      <c r="C546" s="33" t="str">
        <f>IF(F546+G546&gt;0,Input_Transaksi!C584,"")</f>
        <v/>
      </c>
      <c r="D546" s="34" t="str">
        <f>IF(F546+G546&gt;0,Input_Transaksi!D584,"")</f>
        <v/>
      </c>
      <c r="E546" s="35" t="str">
        <f>IF(F546+G546&gt;0,Input_Transaksi!F584&amp;Input_Transaksi!G584 &amp;" "&amp;Input_Transaksi!H584,"")</f>
        <v/>
      </c>
      <c r="F546" s="36">
        <f>IF(Input_Transaksi!BR584=$D$8,Input_Transaksi!BT584,0)</f>
        <v>0</v>
      </c>
      <c r="G546" s="36">
        <f>IF(Input_Transaksi!BU584=$D$8,Input_Transaksi!BW584,0)</f>
        <v>0</v>
      </c>
      <c r="H546" s="36">
        <f t="shared" si="9"/>
        <v>0</v>
      </c>
      <c r="I546" s="61"/>
    </row>
    <row r="547" spans="1:10" customFormat="1" ht="15" hidden="1" customHeight="1" x14ac:dyDescent="0.2">
      <c r="B547" s="65"/>
      <c r="C547" s="33" t="str">
        <f>IF(F547+G547&gt;0,Input_Transaksi!C585,"")</f>
        <v/>
      </c>
      <c r="D547" s="34" t="str">
        <f>IF(F547+G547&gt;0,Input_Transaksi!D585,"")</f>
        <v/>
      </c>
      <c r="E547" s="35" t="str">
        <f>IF(F547+G547&gt;0,Input_Transaksi!F585&amp;Input_Transaksi!G585 &amp;" "&amp;Input_Transaksi!H585,"")</f>
        <v/>
      </c>
      <c r="F547" s="36">
        <f>IF(Input_Transaksi!BR585=$D$8,Input_Transaksi!BT585,0)</f>
        <v>0</v>
      </c>
      <c r="G547" s="36">
        <f>IF(Input_Transaksi!BU585=$D$8,Input_Transaksi!BW585,0)</f>
        <v>0</v>
      </c>
      <c r="H547" s="36">
        <f t="shared" si="9"/>
        <v>0</v>
      </c>
      <c r="I547" s="61"/>
    </row>
    <row r="548" spans="1:10" customFormat="1" ht="15" hidden="1" customHeight="1" x14ac:dyDescent="0.2">
      <c r="B548" s="65"/>
      <c r="C548" s="33" t="str">
        <f>IF(F548+G548&gt;0,Input_Transaksi!C586,"")</f>
        <v/>
      </c>
      <c r="D548" s="34" t="str">
        <f>IF(F548+G548&gt;0,Input_Transaksi!D586,"")</f>
        <v/>
      </c>
      <c r="E548" s="35" t="str">
        <f>IF(F548+G548&gt;0,Input_Transaksi!F586&amp;Input_Transaksi!G586 &amp;" "&amp;Input_Transaksi!H586,"")</f>
        <v/>
      </c>
      <c r="F548" s="36">
        <f>IF(Input_Transaksi!BR586=$D$8,Input_Transaksi!BT586,0)</f>
        <v>0</v>
      </c>
      <c r="G548" s="36">
        <f>IF(Input_Transaksi!BU586=$D$8,Input_Transaksi!BW586,0)</f>
        <v>0</v>
      </c>
      <c r="H548" s="36">
        <f t="shared" si="9"/>
        <v>0</v>
      </c>
      <c r="I548" s="61"/>
    </row>
    <row r="549" spans="1:10" customFormat="1" ht="15" hidden="1" customHeight="1" x14ac:dyDescent="0.2">
      <c r="B549" s="65"/>
      <c r="C549" s="33" t="str">
        <f>IF(F549+G549&gt;0,Input_Transaksi!C587,"")</f>
        <v/>
      </c>
      <c r="D549" s="34" t="str">
        <f>IF(F549+G549&gt;0,Input_Transaksi!D587,"")</f>
        <v/>
      </c>
      <c r="E549" s="35" t="str">
        <f>IF(F549+G549&gt;0,Input_Transaksi!F587&amp;Input_Transaksi!G587 &amp;" "&amp;Input_Transaksi!H587,"")</f>
        <v/>
      </c>
      <c r="F549" s="36">
        <f>IF(Input_Transaksi!BR587=$D$8,Input_Transaksi!BT587,0)</f>
        <v>0</v>
      </c>
      <c r="G549" s="36">
        <f>IF(Input_Transaksi!BU587=$D$8,Input_Transaksi!BW587,0)</f>
        <v>0</v>
      </c>
      <c r="H549" s="36">
        <f t="shared" si="9"/>
        <v>0</v>
      </c>
      <c r="I549" s="61"/>
    </row>
    <row r="550" spans="1:10" customFormat="1" ht="15" hidden="1" customHeight="1" x14ac:dyDescent="0.2">
      <c r="B550" s="65"/>
      <c r="C550" s="33" t="str">
        <f>IF(F550+G550&gt;0,Input_Transaksi!C588,"")</f>
        <v/>
      </c>
      <c r="D550" s="34" t="str">
        <f>IF(F550+G550&gt;0,Input_Transaksi!D588,"")</f>
        <v/>
      </c>
      <c r="E550" s="35" t="str">
        <f>IF(F550+G550&gt;0,Input_Transaksi!F588&amp;Input_Transaksi!G588 &amp;" "&amp;Input_Transaksi!H588,"")</f>
        <v/>
      </c>
      <c r="F550" s="36">
        <f>IF(Input_Transaksi!BR588=$D$8,Input_Transaksi!BT588,0)</f>
        <v>0</v>
      </c>
      <c r="G550" s="36">
        <f>IF(Input_Transaksi!BU588=$D$8,Input_Transaksi!BW588,0)</f>
        <v>0</v>
      </c>
      <c r="H550" s="36">
        <f t="shared" si="9"/>
        <v>0</v>
      </c>
      <c r="I550" s="61"/>
    </row>
    <row r="551" spans="1:10" customFormat="1" ht="15" hidden="1" customHeight="1" x14ac:dyDescent="0.2">
      <c r="B551" s="65"/>
      <c r="C551" s="33" t="str">
        <f>IF(F551+G551&gt;0,Input_Transaksi!C589,"")</f>
        <v/>
      </c>
      <c r="D551" s="34" t="str">
        <f>IF(F551+G551&gt;0,Input_Transaksi!D589,"")</f>
        <v/>
      </c>
      <c r="E551" s="35" t="str">
        <f>IF(F551+G551&gt;0,Input_Transaksi!F589&amp;Input_Transaksi!G589 &amp;" "&amp;Input_Transaksi!H589,"")</f>
        <v/>
      </c>
      <c r="F551" s="36">
        <f>IF(Input_Transaksi!BR589=$D$8,Input_Transaksi!BT589,0)</f>
        <v>0</v>
      </c>
      <c r="G551" s="36">
        <f>IF(Input_Transaksi!BU589=$D$8,Input_Transaksi!BW589,0)</f>
        <v>0</v>
      </c>
      <c r="H551" s="36">
        <f t="shared" si="9"/>
        <v>0</v>
      </c>
      <c r="I551" s="61"/>
    </row>
    <row r="552" spans="1:10" customFormat="1" ht="15" hidden="1" customHeight="1" x14ac:dyDescent="0.2">
      <c r="B552" s="65"/>
      <c r="C552" s="33" t="str">
        <f>IF(F552+G552&gt;0,Input_Transaksi!C590,"")</f>
        <v/>
      </c>
      <c r="D552" s="34" t="str">
        <f>IF(F552+G552&gt;0,Input_Transaksi!D590,"")</f>
        <v/>
      </c>
      <c r="E552" s="35" t="str">
        <f>IF(F552+G552&gt;0,Input_Transaksi!F590&amp;Input_Transaksi!G590 &amp;" "&amp;Input_Transaksi!H590,"")</f>
        <v/>
      </c>
      <c r="F552" s="36">
        <f>IF(Input_Transaksi!BR590=$D$8,Input_Transaksi!BT590,0)</f>
        <v>0</v>
      </c>
      <c r="G552" s="36">
        <f>IF(Input_Transaksi!BU590=$D$8,Input_Transaksi!BW590,0)</f>
        <v>0</v>
      </c>
      <c r="H552" s="36">
        <f t="shared" si="9"/>
        <v>0</v>
      </c>
      <c r="I552" s="61"/>
    </row>
    <row r="553" spans="1:10" customFormat="1" ht="15" hidden="1" customHeight="1" x14ac:dyDescent="0.2">
      <c r="B553" s="65"/>
      <c r="C553" s="33" t="str">
        <f>IF(F553+G553&gt;0,Input_Transaksi!C591,"")</f>
        <v/>
      </c>
      <c r="D553" s="34" t="str">
        <f>IF(F553+G553&gt;0,Input_Transaksi!D591,"")</f>
        <v/>
      </c>
      <c r="E553" s="35" t="str">
        <f>IF(F553+G553&gt;0,Input_Transaksi!F591&amp;Input_Transaksi!G591 &amp;" "&amp;Input_Transaksi!H591,"")</f>
        <v/>
      </c>
      <c r="F553" s="36">
        <f>IF(Input_Transaksi!BR591=$D$8,Input_Transaksi!BT591,0)</f>
        <v>0</v>
      </c>
      <c r="G553" s="36">
        <f>IF(Input_Transaksi!BU591=$D$8,Input_Transaksi!BW591,0)</f>
        <v>0</v>
      </c>
      <c r="H553" s="36">
        <f t="shared" si="9"/>
        <v>0</v>
      </c>
      <c r="I553" s="61"/>
    </row>
    <row r="554" spans="1:10" customFormat="1" ht="15" hidden="1" customHeight="1" x14ac:dyDescent="0.2">
      <c r="B554" s="65"/>
      <c r="C554" s="33" t="str">
        <f>IF(F554+G554&gt;0,Input_Transaksi!C592,"")</f>
        <v/>
      </c>
      <c r="D554" s="34" t="str">
        <f>IF(F554+G554&gt;0,Input_Transaksi!D592,"")</f>
        <v/>
      </c>
      <c r="E554" s="35" t="str">
        <f>IF(F554+G554&gt;0,Input_Transaksi!F592&amp;Input_Transaksi!G592 &amp;" "&amp;Input_Transaksi!H592,"")</f>
        <v/>
      </c>
      <c r="F554" s="36">
        <f>IF(Input_Transaksi!BR592=$D$8,Input_Transaksi!BT592,0)</f>
        <v>0</v>
      </c>
      <c r="G554" s="36">
        <f>IF(Input_Transaksi!BU592=$D$8,Input_Transaksi!BW592,0)</f>
        <v>0</v>
      </c>
      <c r="H554" s="36">
        <f t="shared" si="9"/>
        <v>0</v>
      </c>
      <c r="I554" s="61"/>
    </row>
    <row r="555" spans="1:10" customFormat="1" ht="15" hidden="1" customHeight="1" x14ac:dyDescent="0.2">
      <c r="B555" s="65"/>
      <c r="C555" s="33" t="str">
        <f>IF(F555+G555&gt;0,Input_Transaksi!C593,"")</f>
        <v/>
      </c>
      <c r="D555" s="34" t="str">
        <f>IF(F555+G555&gt;0,Input_Transaksi!D593,"")</f>
        <v/>
      </c>
      <c r="E555" s="35" t="str">
        <f>IF(F555+G555&gt;0,Input_Transaksi!F593&amp;Input_Transaksi!G593 &amp;" "&amp;Input_Transaksi!H593,"")</f>
        <v/>
      </c>
      <c r="F555" s="36">
        <f>IF(Input_Transaksi!BR593=$D$8,Input_Transaksi!BT593,0)</f>
        <v>0</v>
      </c>
      <c r="G555" s="36">
        <f>IF(Input_Transaksi!BU593=$D$8,Input_Transaksi!BW593,0)</f>
        <v>0</v>
      </c>
      <c r="H555" s="36">
        <f t="shared" si="9"/>
        <v>0</v>
      </c>
      <c r="I555" s="61"/>
    </row>
    <row r="556" spans="1:10" customFormat="1" ht="15" hidden="1" customHeight="1" x14ac:dyDescent="0.2">
      <c r="B556" s="65"/>
      <c r="C556" s="33" t="str">
        <f>IF(F556+G556&gt;0,Input_Transaksi!C594,"")</f>
        <v/>
      </c>
      <c r="D556" s="34" t="str">
        <f>IF(F556+G556&gt;0,Input_Transaksi!D594,"")</f>
        <v/>
      </c>
      <c r="E556" s="35" t="str">
        <f>IF(F556+G556&gt;0,Input_Transaksi!F594&amp;Input_Transaksi!G594 &amp;" "&amp;Input_Transaksi!H594,"")</f>
        <v/>
      </c>
      <c r="F556" s="36">
        <f>IF(Input_Transaksi!BR594=$D$8,Input_Transaksi!BT594,0)</f>
        <v>0</v>
      </c>
      <c r="G556" s="36">
        <f>IF(Input_Transaksi!BU594=$D$8,Input_Transaksi!BW594,0)</f>
        <v>0</v>
      </c>
      <c r="H556" s="36">
        <f t="shared" si="9"/>
        <v>0</v>
      </c>
      <c r="I556" s="61"/>
    </row>
    <row r="557" spans="1:10" x14ac:dyDescent="0.2">
      <c r="B557" s="63"/>
      <c r="I557" s="62"/>
    </row>
    <row r="558" spans="1:10" s="14" customFormat="1" ht="10.5" x14ac:dyDescent="0.2">
      <c r="A558" s="11"/>
      <c r="B558" s="56"/>
      <c r="C558" s="11"/>
      <c r="D558" s="11"/>
      <c r="E558" s="12" t="s">
        <v>3</v>
      </c>
      <c r="F558" s="618">
        <f>SUM(F13:F556)</f>
        <v>0</v>
      </c>
      <c r="G558" s="618">
        <f>SUM(G13:G556)</f>
        <v>0</v>
      </c>
      <c r="H558" s="619">
        <f>H556</f>
        <v>0</v>
      </c>
      <c r="I558" s="57"/>
      <c r="J558" s="13"/>
    </row>
    <row r="559" spans="1:10" ht="15.75" customHeight="1" x14ac:dyDescent="0.2">
      <c r="B559" s="69"/>
      <c r="C559" s="138"/>
      <c r="D559" s="58"/>
      <c r="E559" s="58"/>
      <c r="F559" s="58"/>
      <c r="G559" s="58"/>
      <c r="H559" s="58"/>
      <c r="I559" s="59"/>
    </row>
  </sheetData>
  <autoFilter ref="C12:C556" xr:uid="{00000000-0009-0000-0000-000009000000}">
    <filterColumn colId="0">
      <customFilters>
        <customFilter operator="notEqual" val=" "/>
      </customFilters>
    </filterColumn>
  </autoFilter>
  <mergeCells count="4">
    <mergeCell ref="C4:H4"/>
    <mergeCell ref="C5:H5"/>
    <mergeCell ref="C6:H6"/>
    <mergeCell ref="C7:H7"/>
  </mergeCells>
  <phoneticPr fontId="0" type="noConversion"/>
  <hyperlinks>
    <hyperlink ref="C1" location="MENU!A1" display="Back to Menu" xr:uid="{00000000-0004-0000-0900-000000000000}"/>
  </hyperlinks>
  <pageMargins left="0.59055118110236227" right="0.39370078740157483" top="0.39370078740157483" bottom="0.59055118110236227" header="0.51181102362204722" footer="0.31496062992125984"/>
  <pageSetup paperSize="9" orientation="landscape" r:id="rId1"/>
  <headerFooter alignWithMargins="0">
    <oddFooter>&amp;RHal &amp;P dari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54"/>
  <sheetViews>
    <sheetView showGridLines="0" view="pageBreakPreview" topLeftCell="A118" zoomScale="110" zoomScaleSheetLayoutView="110" workbookViewId="0">
      <selection activeCell="I352" sqref="I13:I352"/>
    </sheetView>
  </sheetViews>
  <sheetFormatPr defaultColWidth="9.33203125" defaultRowHeight="10" x14ac:dyDescent="0.2"/>
  <cols>
    <col min="1" max="1" width="4.109375" style="1" customWidth="1"/>
    <col min="2" max="2" width="1.6640625" style="1" customWidth="1"/>
    <col min="3" max="3" width="9.44140625" style="1" customWidth="1"/>
    <col min="4" max="4" width="8.6640625" style="1" customWidth="1"/>
    <col min="5" max="5" width="75.33203125" style="1" customWidth="1"/>
    <col min="6" max="6" width="13.33203125" style="1" hidden="1" customWidth="1"/>
    <col min="7" max="7" width="11" style="1" bestFit="1" customWidth="1"/>
    <col min="8" max="11" width="10.109375" style="1" bestFit="1" customWidth="1"/>
    <col min="12" max="12" width="11.6640625" style="1" bestFit="1" customWidth="1"/>
    <col min="13" max="13" width="10.109375" style="1" bestFit="1" customWidth="1"/>
    <col min="14" max="14" width="1.6640625" style="1" customWidth="1"/>
    <col min="15" max="15" width="6" style="1" customWidth="1"/>
    <col min="16" max="16" width="13.33203125" style="1" bestFit="1" customWidth="1"/>
    <col min="17" max="16384" width="9.33203125" style="1"/>
  </cols>
  <sheetData>
    <row r="1" spans="2:14" ht="13.5" thickBot="1" x14ac:dyDescent="0.25">
      <c r="C1" s="397" t="s">
        <v>369</v>
      </c>
    </row>
    <row r="3" spans="2:14" ht="9" customHeight="1" x14ac:dyDescent="0.2">
      <c r="B3" s="41"/>
      <c r="C3" s="42"/>
      <c r="D3" s="42"/>
      <c r="E3" s="42"/>
      <c r="F3" s="43"/>
      <c r="G3" s="43"/>
      <c r="H3" s="43"/>
      <c r="I3" s="43"/>
      <c r="J3" s="43"/>
      <c r="K3" s="43"/>
      <c r="L3" s="43"/>
      <c r="M3" s="43"/>
      <c r="N3" s="44"/>
    </row>
    <row r="4" spans="2:14" ht="17.25" customHeight="1" x14ac:dyDescent="0.4">
      <c r="B4" s="45"/>
      <c r="C4" s="1143" t="str">
        <f>PERJADIN!C4</f>
        <v>BLU Kantor UPBU A.P.T. Pranoto Samarinda</v>
      </c>
      <c r="D4" s="1143"/>
      <c r="E4" s="1143"/>
      <c r="F4" s="1143"/>
      <c r="G4" s="1143"/>
      <c r="H4" s="1143"/>
      <c r="I4" s="1143"/>
      <c r="J4" s="1143"/>
      <c r="K4" s="1143"/>
      <c r="L4" s="1143"/>
      <c r="M4" s="1143"/>
      <c r="N4" s="46"/>
    </row>
    <row r="5" spans="2:14" ht="12.75" customHeight="1" x14ac:dyDescent="0.2">
      <c r="B5" s="47"/>
      <c r="C5" s="1144" t="str">
        <f>D9</f>
        <v>BUKU PEMBANTU PAJAK UP</v>
      </c>
      <c r="D5" s="1144"/>
      <c r="E5" s="1144"/>
      <c r="F5" s="1144"/>
      <c r="G5" s="1144"/>
      <c r="H5" s="1144"/>
      <c r="I5" s="1144"/>
      <c r="J5" s="1144"/>
      <c r="K5" s="1144"/>
      <c r="L5" s="1144"/>
      <c r="M5" s="1144"/>
      <c r="N5" s="48"/>
    </row>
    <row r="6" spans="2:14" ht="12.75" customHeight="1" x14ac:dyDescent="0.2">
      <c r="B6" s="47"/>
      <c r="C6" s="1145" t="str">
        <f>Input_Transaksi!C5</f>
        <v>PERIODE : 01 JANUARI S.D 31 JANUARI 2026</v>
      </c>
      <c r="D6" s="1145"/>
      <c r="E6" s="1145"/>
      <c r="F6" s="1145"/>
      <c r="G6" s="1145"/>
      <c r="H6" s="1145"/>
      <c r="I6" s="1145"/>
      <c r="J6" s="1145"/>
      <c r="K6" s="1145"/>
      <c r="L6" s="1145"/>
      <c r="M6" s="1145"/>
      <c r="N6" s="48"/>
    </row>
    <row r="7" spans="2:14" ht="8.15" customHeight="1" x14ac:dyDescent="0.2">
      <c r="B7" s="47"/>
      <c r="C7" s="1146"/>
      <c r="D7" s="1146"/>
      <c r="E7" s="1146"/>
      <c r="F7" s="1146"/>
      <c r="G7" s="1146"/>
      <c r="H7" s="1146"/>
      <c r="I7" s="1146"/>
      <c r="J7" s="1146"/>
      <c r="K7" s="1146"/>
      <c r="L7" s="1146"/>
      <c r="M7" s="1146"/>
      <c r="N7" s="48"/>
    </row>
    <row r="8" spans="2:14" s="2" customFormat="1" ht="12" customHeight="1" x14ac:dyDescent="0.2">
      <c r="B8" s="49"/>
      <c r="C8" s="501" t="s">
        <v>19</v>
      </c>
      <c r="D8" s="115">
        <v>8</v>
      </c>
      <c r="E8" s="115"/>
      <c r="F8" s="18"/>
      <c r="G8" s="18"/>
      <c r="H8" s="18"/>
      <c r="I8" s="18"/>
      <c r="J8" s="18"/>
      <c r="K8" s="18"/>
      <c r="L8" s="497" t="s">
        <v>487</v>
      </c>
      <c r="M8" s="495">
        <f>VLOOKUP(D8,SETUP!$H$7:$J$16,3,FALSE)</f>
        <v>0</v>
      </c>
      <c r="N8" s="50"/>
    </row>
    <row r="9" spans="2:14" s="2" customFormat="1" ht="12" customHeight="1" x14ac:dyDescent="0.2">
      <c r="B9" s="49"/>
      <c r="C9" s="501" t="s">
        <v>20</v>
      </c>
      <c r="D9" s="128" t="str">
        <f>VLOOKUP(D8,SETUP!$H$7:$J$16,2,FALSE)</f>
        <v>BUKU PEMBANTU PAJAK UP</v>
      </c>
      <c r="E9" s="116"/>
      <c r="F9" s="51"/>
      <c r="G9" s="51"/>
      <c r="H9" s="51"/>
      <c r="I9" s="51"/>
      <c r="J9" s="51"/>
      <c r="K9" s="51"/>
      <c r="L9" s="498" t="s">
        <v>488</v>
      </c>
      <c r="M9" s="496" t="e">
        <f>M353</f>
        <v>#REF!</v>
      </c>
      <c r="N9" s="50"/>
    </row>
    <row r="10" spans="2:14" s="2" customFormat="1" ht="8.15" customHeight="1" x14ac:dyDescent="0.2">
      <c r="B10" s="49"/>
      <c r="C10" s="6"/>
      <c r="D10" s="19"/>
      <c r="E10" s="9"/>
      <c r="F10" s="10"/>
      <c r="G10" s="10"/>
      <c r="H10" s="10"/>
      <c r="I10" s="10"/>
      <c r="J10" s="10"/>
      <c r="K10" s="10"/>
      <c r="L10" s="8"/>
      <c r="M10" s="52"/>
      <c r="N10" s="50"/>
    </row>
    <row r="11" spans="2:14" ht="20.149999999999999" customHeight="1" x14ac:dyDescent="0.2">
      <c r="B11" s="53"/>
      <c r="C11" s="20" t="s">
        <v>91</v>
      </c>
      <c r="D11" s="21" t="s">
        <v>302</v>
      </c>
      <c r="E11" s="21" t="s">
        <v>296</v>
      </c>
      <c r="F11" s="22" t="s">
        <v>13</v>
      </c>
      <c r="G11" s="500" t="s">
        <v>303</v>
      </c>
      <c r="H11" s="79"/>
      <c r="I11" s="500"/>
      <c r="J11" s="79"/>
      <c r="K11" s="79"/>
      <c r="L11" s="499" t="s">
        <v>304</v>
      </c>
      <c r="M11" s="23" t="s">
        <v>305</v>
      </c>
      <c r="N11" s="54"/>
    </row>
    <row r="12" spans="2:14" ht="10.5" x14ac:dyDescent="0.2">
      <c r="B12" s="47"/>
      <c r="C12" s="24"/>
      <c r="D12" s="25"/>
      <c r="E12" s="26"/>
      <c r="F12" s="27"/>
      <c r="G12" s="78" t="s">
        <v>61</v>
      </c>
      <c r="H12" s="78" t="s">
        <v>62</v>
      </c>
      <c r="I12" s="78" t="s">
        <v>63</v>
      </c>
      <c r="J12" s="78" t="s">
        <v>78</v>
      </c>
      <c r="K12" s="78" t="s">
        <v>486</v>
      </c>
      <c r="L12" s="27"/>
      <c r="M12" s="28"/>
      <c r="N12" s="48"/>
    </row>
    <row r="13" spans="2:14" ht="15" customHeight="1" x14ac:dyDescent="0.2">
      <c r="B13" s="47"/>
      <c r="C13" s="486">
        <f>IF(D8=" "," ",SETUP!J3)</f>
        <v>46023</v>
      </c>
      <c r="D13" s="488"/>
      <c r="E13" s="31" t="s">
        <v>76</v>
      </c>
      <c r="F13" s="32">
        <f>M8</f>
        <v>0</v>
      </c>
      <c r="G13" s="32"/>
      <c r="H13" s="32"/>
      <c r="I13" s="32"/>
      <c r="J13" s="32"/>
      <c r="K13" s="32"/>
      <c r="L13" s="32">
        <v>0</v>
      </c>
      <c r="M13" s="32">
        <f>M8</f>
        <v>0</v>
      </c>
      <c r="N13" s="48"/>
    </row>
    <row r="14" spans="2:14" ht="15" customHeight="1" x14ac:dyDescent="0.2">
      <c r="B14" s="47"/>
      <c r="C14" s="487" t="str">
        <f>IF(F14+L14&gt;0,Input_Transaksi!C11,"")</f>
        <v/>
      </c>
      <c r="D14" s="489" t="str">
        <f>IF(F14+L14&gt;0,Input_Transaksi!D11,"")</f>
        <v/>
      </c>
      <c r="E14" s="485" t="str">
        <f>IF(F14+L14&gt;0,Input_Transaksi!F11&amp;Input_Transaksi!G11&amp;" "&amp;Input_Transaksi!H11,"")</f>
        <v/>
      </c>
      <c r="F14" s="119">
        <f>IF(Input_Transaksi!BX11=$D$8,Input_Transaksi!BZ11,0)</f>
        <v>0</v>
      </c>
      <c r="G14" s="490">
        <f>IF(Input_Transaksi!K11=$G$12,F14,0)</f>
        <v>0</v>
      </c>
      <c r="H14" s="490">
        <f>IF(Input_Transaksi!K11=$H$12,F14,0)</f>
        <v>0</v>
      </c>
      <c r="I14" s="490">
        <f>IF(Input_Transaksi!K11=$I$12,F14,0)</f>
        <v>0</v>
      </c>
      <c r="J14" s="490">
        <f>IF(Input_Transaksi!K11=$J$12,F14,0)</f>
        <v>0</v>
      </c>
      <c r="K14" s="490">
        <f>IF(Input_Transaksi!K11=$K$12,F14,0)</f>
        <v>0</v>
      </c>
      <c r="L14" s="491">
        <f>IF(Input_Transaksi!CA11=$D$8,Input_Transaksi!CC11,0)</f>
        <v>0</v>
      </c>
      <c r="M14" s="491">
        <f>M13+G14+H14+I14+J14+K14-L14</f>
        <v>0</v>
      </c>
      <c r="N14" s="48"/>
    </row>
    <row r="15" spans="2:14" ht="15" customHeight="1" x14ac:dyDescent="0.2">
      <c r="B15" s="47"/>
      <c r="C15" s="487" t="str">
        <f>IF(F15+L15&gt;0,Input_Transaksi!C14,"")</f>
        <v/>
      </c>
      <c r="D15" s="489" t="str">
        <f>IF(F15+L15&gt;0,Input_Transaksi!D14,"")</f>
        <v/>
      </c>
      <c r="E15" s="485" t="str">
        <f>IF(F15+L15&gt;0,Input_Transaksi!F14&amp;Input_Transaksi!G14&amp;" "&amp;Input_Transaksi!H14,"")</f>
        <v/>
      </c>
      <c r="F15" s="119">
        <f>IF(Input_Transaksi!BX14=$D$8,Input_Transaksi!BZ14,0)</f>
        <v>0</v>
      </c>
      <c r="G15" s="490">
        <f>IF(Input_Transaksi!K14=$G$12,F15,0)</f>
        <v>0</v>
      </c>
      <c r="H15" s="490">
        <f>IF(Input_Transaksi!K14=$H$12,F15,0)</f>
        <v>0</v>
      </c>
      <c r="I15" s="490">
        <f>IF(Input_Transaksi!K14=$I$12,F15,0)</f>
        <v>0</v>
      </c>
      <c r="J15" s="490">
        <f>IF(Input_Transaksi!K14=$J$12,F15,0)</f>
        <v>0</v>
      </c>
      <c r="K15" s="490">
        <f>IF(Input_Transaksi!K14=$K$12,F15,0)</f>
        <v>0</v>
      </c>
      <c r="L15" s="491">
        <f>IF(Input_Transaksi!CA14=$D$8,Input_Transaksi!CC14,0)</f>
        <v>0</v>
      </c>
      <c r="M15" s="491">
        <f t="shared" ref="M15:M78" si="0">M14+G15+H15+I15+J15+K15-L15</f>
        <v>0</v>
      </c>
      <c r="N15" s="48"/>
    </row>
    <row r="16" spans="2:14" customFormat="1" ht="15" customHeight="1" x14ac:dyDescent="0.2">
      <c r="B16" s="64"/>
      <c r="C16" s="487" t="str">
        <f>IF(F16+L16&gt;0,Input_Transaksi!C16,"")</f>
        <v/>
      </c>
      <c r="D16" s="489" t="str">
        <f>IF(F16+L16&gt;0,Input_Transaksi!D16,"")</f>
        <v/>
      </c>
      <c r="E16" s="485" t="str">
        <f>IF(F16+L16&gt;0,Input_Transaksi!F16&amp;Input_Transaksi!G16&amp;" "&amp;Input_Transaksi!H16,"")</f>
        <v/>
      </c>
      <c r="F16" s="119">
        <f>IF(Input_Transaksi!BX16=$D$8,Input_Transaksi!BZ16,0)</f>
        <v>0</v>
      </c>
      <c r="G16" s="490">
        <f>IF(Input_Transaksi!K16=$G$12,F16,0)</f>
        <v>0</v>
      </c>
      <c r="H16" s="490">
        <f>IF(Input_Transaksi!K16=$H$12,F16,0)</f>
        <v>0</v>
      </c>
      <c r="I16" s="490">
        <f>IF(Input_Transaksi!K16=$I$12,F16,0)</f>
        <v>0</v>
      </c>
      <c r="J16" s="490">
        <f>IF(Input_Transaksi!K16=$J$12,F16,0)</f>
        <v>0</v>
      </c>
      <c r="K16" s="490">
        <f>IF(Input_Transaksi!K16=$K$12,F16,0)</f>
        <v>0</v>
      </c>
      <c r="L16" s="491">
        <f>IF(Input_Transaksi!CA16=$D$8,Input_Transaksi!CC16,0)</f>
        <v>0</v>
      </c>
      <c r="M16" s="491">
        <f t="shared" si="0"/>
        <v>0</v>
      </c>
      <c r="N16" s="60"/>
    </row>
    <row r="17" spans="2:14" customFormat="1" ht="15" customHeight="1" x14ac:dyDescent="0.2">
      <c r="B17" s="64"/>
      <c r="C17" s="487" t="str">
        <f>IF(F17+L17&gt;0,Input_Transaksi!C17,"")</f>
        <v/>
      </c>
      <c r="D17" s="489" t="str">
        <f>IF(F17+L17&gt;0,Input_Transaksi!D17,"")</f>
        <v/>
      </c>
      <c r="E17" s="485" t="str">
        <f>IF(F17+L17&gt;0,Input_Transaksi!F17&amp;Input_Transaksi!G17&amp;" "&amp;Input_Transaksi!H17,"")</f>
        <v/>
      </c>
      <c r="F17" s="119">
        <f>IF(Input_Transaksi!BX17=$D$8,Input_Transaksi!BZ17,0)</f>
        <v>0</v>
      </c>
      <c r="G17" s="490">
        <f>IF(Input_Transaksi!K17=$G$12,F17,0)</f>
        <v>0</v>
      </c>
      <c r="H17" s="490">
        <f>IF(Input_Transaksi!K17=$H$12,F17,0)</f>
        <v>0</v>
      </c>
      <c r="I17" s="490">
        <f>IF(Input_Transaksi!K17=$I$12,F17,0)</f>
        <v>0</v>
      </c>
      <c r="J17" s="490">
        <f>IF(Input_Transaksi!K17=$J$12,F17,0)</f>
        <v>0</v>
      </c>
      <c r="K17" s="490">
        <f>IF(Input_Transaksi!K17=$K$12,F17,0)</f>
        <v>0</v>
      </c>
      <c r="L17" s="491">
        <f>IF(Input_Transaksi!CA17=$D$8,Input_Transaksi!CC17,0)</f>
        <v>0</v>
      </c>
      <c r="M17" s="491">
        <f t="shared" si="0"/>
        <v>0</v>
      </c>
      <c r="N17" s="60"/>
    </row>
    <row r="18" spans="2:14" customFormat="1" ht="15" customHeight="1" x14ac:dyDescent="0.2">
      <c r="B18" s="64"/>
      <c r="C18" s="487" t="str">
        <f>IF(F18+L18&gt;0,Input_Transaksi!C18,"")</f>
        <v/>
      </c>
      <c r="D18" s="489" t="str">
        <f>IF(F18+L18&gt;0,Input_Transaksi!D18,"")</f>
        <v/>
      </c>
      <c r="E18" s="485" t="str">
        <f>IF(F18+L18&gt;0,Input_Transaksi!F18&amp;Input_Transaksi!G18&amp;" "&amp;Input_Transaksi!H18,"")</f>
        <v/>
      </c>
      <c r="F18" s="119">
        <f>IF(Input_Transaksi!BX18=$D$8,Input_Transaksi!BZ18,0)</f>
        <v>0</v>
      </c>
      <c r="G18" s="490">
        <f>IF(Input_Transaksi!K18=$G$12,F18,0)</f>
        <v>0</v>
      </c>
      <c r="H18" s="490">
        <f>IF(Input_Transaksi!K18=$H$12,F18,0)</f>
        <v>0</v>
      </c>
      <c r="I18" s="490">
        <f>IF(Input_Transaksi!K18=$I$12,F18,0)</f>
        <v>0</v>
      </c>
      <c r="J18" s="490">
        <f>IF(Input_Transaksi!K18=$J$12,F18,0)</f>
        <v>0</v>
      </c>
      <c r="K18" s="490">
        <f>IF(Input_Transaksi!K18=$K$12,F18,0)</f>
        <v>0</v>
      </c>
      <c r="L18" s="491">
        <f>IF(Input_Transaksi!CA18=$D$8,Input_Transaksi!CC18,0)</f>
        <v>0</v>
      </c>
      <c r="M18" s="491">
        <f t="shared" si="0"/>
        <v>0</v>
      </c>
      <c r="N18" s="60"/>
    </row>
    <row r="19" spans="2:14" customFormat="1" ht="15" customHeight="1" x14ac:dyDescent="0.2">
      <c r="B19" s="64"/>
      <c r="C19" s="487" t="str">
        <f>IF(F19+L19&gt;0,Input_Transaksi!C20,"")</f>
        <v/>
      </c>
      <c r="D19" s="489" t="str">
        <f>IF(F19+L19&gt;0,Input_Transaksi!D20,"")</f>
        <v/>
      </c>
      <c r="E19" s="485" t="str">
        <f>IF(F19+L19&gt;0,Input_Transaksi!F20&amp;Input_Transaksi!G20&amp;" "&amp;Input_Transaksi!H20,"")</f>
        <v/>
      </c>
      <c r="F19" s="119">
        <f>IF(Input_Transaksi!BX20=$D$8,Input_Transaksi!BZ20,0)</f>
        <v>0</v>
      </c>
      <c r="G19" s="490">
        <f>IF(Input_Transaksi!K20=$G$12,F19,0)</f>
        <v>0</v>
      </c>
      <c r="H19" s="490">
        <f>IF(Input_Transaksi!K20=$H$12,F19,0)</f>
        <v>0</v>
      </c>
      <c r="I19" s="490">
        <f>IF(Input_Transaksi!K20=$I$12,F19,0)</f>
        <v>0</v>
      </c>
      <c r="J19" s="490">
        <f>IF(Input_Transaksi!K20=$J$12,F19,0)</f>
        <v>0</v>
      </c>
      <c r="K19" s="490">
        <f>IF(Input_Transaksi!K20=$K$12,F19,0)</f>
        <v>0</v>
      </c>
      <c r="L19" s="491">
        <f>IF(Input_Transaksi!CA20=$D$8,Input_Transaksi!CC20,0)</f>
        <v>0</v>
      </c>
      <c r="M19" s="491">
        <f t="shared" si="0"/>
        <v>0</v>
      </c>
      <c r="N19" s="60"/>
    </row>
    <row r="20" spans="2:14" customFormat="1" ht="15" customHeight="1" x14ac:dyDescent="0.2">
      <c r="B20" s="64"/>
      <c r="C20" s="487" t="str">
        <f>IF(F20+L20&gt;0,Input_Transaksi!C21,"")</f>
        <v/>
      </c>
      <c r="D20" s="489" t="str">
        <f>IF(F20+L20&gt;0,Input_Transaksi!D21,"")</f>
        <v/>
      </c>
      <c r="E20" s="485" t="str">
        <f>IF(F20+L20&gt;0,Input_Transaksi!F21&amp;Input_Transaksi!G21&amp;" "&amp;Input_Transaksi!H21,"")</f>
        <v/>
      </c>
      <c r="F20" s="119">
        <f>IF(Input_Transaksi!BX21=$D$8,Input_Transaksi!BZ21,0)</f>
        <v>0</v>
      </c>
      <c r="G20" s="490">
        <f>IF(Input_Transaksi!K21=$G$12,F20,0)</f>
        <v>0</v>
      </c>
      <c r="H20" s="490">
        <f>IF(Input_Transaksi!K21=$H$12,F20,0)</f>
        <v>0</v>
      </c>
      <c r="I20" s="490">
        <f>IF(Input_Transaksi!K21=$I$12,F20,0)</f>
        <v>0</v>
      </c>
      <c r="J20" s="490">
        <f>IF(Input_Transaksi!K21=$J$12,F20,0)</f>
        <v>0</v>
      </c>
      <c r="K20" s="490">
        <f>IF(Input_Transaksi!K21=$K$12,F20,0)</f>
        <v>0</v>
      </c>
      <c r="L20" s="491">
        <f>IF(Input_Transaksi!CA21=$D$8,Input_Transaksi!CC21,0)</f>
        <v>0</v>
      </c>
      <c r="M20" s="491">
        <f t="shared" si="0"/>
        <v>0</v>
      </c>
      <c r="N20" s="60"/>
    </row>
    <row r="21" spans="2:14" customFormat="1" ht="15" customHeight="1" x14ac:dyDescent="0.2">
      <c r="B21" s="64"/>
      <c r="C21" s="487" t="str">
        <f>IF(F21+L21&gt;0,Input_Transaksi!C22,"")</f>
        <v/>
      </c>
      <c r="D21" s="489" t="str">
        <f>IF(F21+L21&gt;0,Input_Transaksi!D22,"")</f>
        <v/>
      </c>
      <c r="E21" s="485" t="str">
        <f>IF(F21+L21&gt;0,Input_Transaksi!F22&amp;Input_Transaksi!G22&amp;" "&amp;Input_Transaksi!H22,"")</f>
        <v/>
      </c>
      <c r="F21" s="119">
        <f>IF(Input_Transaksi!BX22=$D$8,Input_Transaksi!BZ22,0)</f>
        <v>0</v>
      </c>
      <c r="G21" s="490">
        <f>IF(Input_Transaksi!K22=$G$12,F21,0)</f>
        <v>0</v>
      </c>
      <c r="H21" s="490">
        <f>IF(Input_Transaksi!K22=$H$12,F21,0)</f>
        <v>0</v>
      </c>
      <c r="I21" s="490">
        <f>IF(Input_Transaksi!K22=$I$12,F21,0)</f>
        <v>0</v>
      </c>
      <c r="J21" s="490">
        <f>IF(Input_Transaksi!K22=$J$12,F21,0)</f>
        <v>0</v>
      </c>
      <c r="K21" s="490">
        <f>IF(Input_Transaksi!K22=$K$12,F21,0)</f>
        <v>0</v>
      </c>
      <c r="L21" s="491">
        <f>IF(Input_Transaksi!CA22=$D$8,Input_Transaksi!CC22,0)</f>
        <v>0</v>
      </c>
      <c r="M21" s="491">
        <f t="shared" si="0"/>
        <v>0</v>
      </c>
      <c r="N21" s="60"/>
    </row>
    <row r="22" spans="2:14" customFormat="1" ht="15" customHeight="1" x14ac:dyDescent="0.2">
      <c r="B22" s="64"/>
      <c r="C22" s="487" t="str">
        <f>IF(F22+L22&gt;0,Input_Transaksi!C23,"")</f>
        <v/>
      </c>
      <c r="D22" s="489" t="str">
        <f>IF(F22+L22&gt;0,Input_Transaksi!D23,"")</f>
        <v/>
      </c>
      <c r="E22" s="485" t="str">
        <f>IF(F22+L22&gt;0,Input_Transaksi!F23&amp;Input_Transaksi!G23&amp;" "&amp;Input_Transaksi!H23,"")</f>
        <v/>
      </c>
      <c r="F22" s="119">
        <f>IF(Input_Transaksi!BX23=$D$8,Input_Transaksi!BZ23,0)</f>
        <v>0</v>
      </c>
      <c r="G22" s="490">
        <f>IF(Input_Transaksi!K23=$G$12,F22,0)</f>
        <v>0</v>
      </c>
      <c r="H22" s="490">
        <f>IF(Input_Transaksi!K23=$H$12,F22,0)</f>
        <v>0</v>
      </c>
      <c r="I22" s="490">
        <f>IF(Input_Transaksi!K23=$I$12,F22,0)</f>
        <v>0</v>
      </c>
      <c r="J22" s="490">
        <f>IF(Input_Transaksi!K23=$J$12,F22,0)</f>
        <v>0</v>
      </c>
      <c r="K22" s="490">
        <f>IF(Input_Transaksi!K23=$K$12,F22,0)</f>
        <v>0</v>
      </c>
      <c r="L22" s="491">
        <f>IF(Input_Transaksi!CA23=$D$8,Input_Transaksi!CC23,0)</f>
        <v>0</v>
      </c>
      <c r="M22" s="491">
        <f t="shared" si="0"/>
        <v>0</v>
      </c>
      <c r="N22" s="60"/>
    </row>
    <row r="23" spans="2:14" customFormat="1" ht="15" customHeight="1" x14ac:dyDescent="0.2">
      <c r="B23" s="64"/>
      <c r="C23" s="487">
        <f>IF(F23+L23&gt;0,Input_Transaksi!C24,"")</f>
        <v>46051</v>
      </c>
      <c r="D23" s="489" t="str">
        <f>IF(F23+L23&gt;0,Input_Transaksi!D24,"")</f>
        <v>2026.014</v>
      </c>
      <c r="E23" s="485" t="str">
        <f>IF(F23+L23&gt;0,Input_Transaksi!F24&amp;Input_Transaksi!G24&amp;" "&amp;Input_Transaksi!H24,"")</f>
        <v>Pungut Pajak Belanja Barang Pekerjaan Pemotongan Rumput Sisi Udara Tahap I  : 1 (Satu) Paket  CV. GARUDA KARYA BERSAMA</v>
      </c>
      <c r="F23" s="119">
        <f>IF(Input_Transaksi!BX24=$D$8,Input_Transaksi!BZ24,0)</f>
        <v>19492580</v>
      </c>
      <c r="G23" s="490">
        <f>IF(Input_Transaksi!K24=$G$12,F23,0)</f>
        <v>19492580</v>
      </c>
      <c r="H23" s="490">
        <f>IF(Input_Transaksi!K24=$H$12,F23,0)</f>
        <v>0</v>
      </c>
      <c r="I23" s="490">
        <f>IF(Input_Transaksi!K24=$I$12,F23,0)</f>
        <v>0</v>
      </c>
      <c r="J23" s="490">
        <f>IF(Input_Transaksi!K24=$J$12,F23,0)</f>
        <v>0</v>
      </c>
      <c r="K23" s="490">
        <f>IF(Input_Transaksi!K24=$K$12,F23,0)</f>
        <v>0</v>
      </c>
      <c r="L23" s="491">
        <f>IF(Input_Transaksi!CA24=$D$8,Input_Transaksi!CC24,0)</f>
        <v>0</v>
      </c>
      <c r="M23" s="491">
        <f t="shared" si="0"/>
        <v>19492580</v>
      </c>
      <c r="N23" s="60"/>
    </row>
    <row r="24" spans="2:14" customFormat="1" ht="15" customHeight="1" x14ac:dyDescent="0.2">
      <c r="B24" s="64"/>
      <c r="C24" s="487">
        <f>IF(F24+L24&gt;0,Input_Transaksi!C25,"")</f>
        <v>46051</v>
      </c>
      <c r="D24" s="489" t="str">
        <f>IF(F24+L24&gt;0,Input_Transaksi!D25,"")</f>
        <v>2026.015</v>
      </c>
      <c r="E24" s="485" t="str">
        <f>IF(F24+L24&gt;0,Input_Transaksi!F25&amp;Input_Transaksi!G25&amp;" "&amp;Input_Transaksi!H25,"")</f>
        <v>Setor Pajak Belanja Barang Pekerjaan Pemotongan Rumput Sisi Udara Tahap I  : 1 (Satu) Paket  CV. GARUDA KARYA BERSAMA</v>
      </c>
      <c r="F24" s="119">
        <f>IF(Input_Transaksi!BX25=$D$8,Input_Transaksi!BZ25,0)</f>
        <v>0</v>
      </c>
      <c r="G24" s="490">
        <f>IF(Input_Transaksi!K25=$G$12,F24,0)</f>
        <v>0</v>
      </c>
      <c r="H24" s="490">
        <f>IF(Input_Transaksi!K25=$H$12,F24,0)</f>
        <v>0</v>
      </c>
      <c r="I24" s="490">
        <f>IF(Input_Transaksi!K25=$I$12,F24,0)</f>
        <v>0</v>
      </c>
      <c r="J24" s="490">
        <f>IF(Input_Transaksi!K25=$J$12,F24,0)</f>
        <v>0</v>
      </c>
      <c r="K24" s="490">
        <f>IF(Input_Transaksi!K25=$K$12,F24,0)</f>
        <v>0</v>
      </c>
      <c r="L24" s="491">
        <f>IF(Input_Transaksi!CA25=$D$8,Input_Transaksi!CC25,0)</f>
        <v>19492580</v>
      </c>
      <c r="M24" s="491">
        <f t="shared" si="0"/>
        <v>0</v>
      </c>
      <c r="N24" s="60"/>
    </row>
    <row r="25" spans="2:14" customFormat="1" ht="15" customHeight="1" x14ac:dyDescent="0.2">
      <c r="B25" s="64"/>
      <c r="C25" s="487">
        <f>IF(F25+L25&gt;0,Input_Transaksi!C26,"")</f>
        <v>46051</v>
      </c>
      <c r="D25" s="489" t="str">
        <f>IF(F25+L25&gt;0,Input_Transaksi!D26,"")</f>
        <v>2026.016</v>
      </c>
      <c r="E25" s="485" t="str">
        <f>IF(F25+L25&gt;0,Input_Transaksi!F26&amp;Input_Transaksi!G26&amp;" "&amp;Input_Transaksi!H26,"")</f>
        <v>Pungut Pajak Belanja Barang Pekerjaan Pemotongan Rumput Sisi Udara Tahap I  : 1 (Satu) Paket  CV. GARUDA KARYA BERSAMA</v>
      </c>
      <c r="F25" s="119">
        <f>IF(Input_Transaksi!BX26=$D$8,Input_Transaksi!BZ26,0)</f>
        <v>3544106</v>
      </c>
      <c r="G25" s="490">
        <f>IF(Input_Transaksi!K26=$G$12,F25,0)</f>
        <v>0</v>
      </c>
      <c r="H25" s="490">
        <f>IF(Input_Transaksi!K26=$H$12,F25,0)</f>
        <v>0</v>
      </c>
      <c r="I25" s="490">
        <f>IF(Input_Transaksi!K26=$I$12,F25,0)</f>
        <v>0</v>
      </c>
      <c r="J25" s="490">
        <f>IF(Input_Transaksi!K26=$J$12,F25,0)</f>
        <v>3544106</v>
      </c>
      <c r="K25" s="490">
        <f>IF(Input_Transaksi!K26=$K$12,F25,0)</f>
        <v>0</v>
      </c>
      <c r="L25" s="491">
        <f>IF(Input_Transaksi!CA26=$D$8,Input_Transaksi!CC26,0)</f>
        <v>0</v>
      </c>
      <c r="M25" s="491">
        <f t="shared" si="0"/>
        <v>3544106</v>
      </c>
      <c r="N25" s="60"/>
    </row>
    <row r="26" spans="2:14" customFormat="1" ht="15" customHeight="1" x14ac:dyDescent="0.2">
      <c r="B26" s="64"/>
      <c r="C26" s="487">
        <f>IF(F26+L26&gt;0,Input_Transaksi!C27,"")</f>
        <v>46051</v>
      </c>
      <c r="D26" s="489" t="str">
        <f>IF(F26+L26&gt;0,Input_Transaksi!D27,"")</f>
        <v>2026.017</v>
      </c>
      <c r="E26" s="485" t="str">
        <f>IF(F26+L26&gt;0,Input_Transaksi!F27&amp;Input_Transaksi!G27&amp;" "&amp;Input_Transaksi!H27,"")</f>
        <v>Setor Pajak Belanja Barang Pekerjaan Pemotongan Rumput Sisi Udara Tahap I  : 1 (Satu) Paket  CV. GARUDA KARYA BERSAMA</v>
      </c>
      <c r="F26" s="119">
        <f>IF(Input_Transaksi!BX27=$D$8,Input_Transaksi!BZ27,0)</f>
        <v>0</v>
      </c>
      <c r="G26" s="490">
        <f>IF(Input_Transaksi!K27=$G$12,F26,0)</f>
        <v>0</v>
      </c>
      <c r="H26" s="490">
        <f>IF(Input_Transaksi!K27=$H$12,F26,0)</f>
        <v>0</v>
      </c>
      <c r="I26" s="490">
        <f>IF(Input_Transaksi!K27=$I$12,F26,0)</f>
        <v>0</v>
      </c>
      <c r="J26" s="490">
        <f>IF(Input_Transaksi!K27=$J$12,F26,0)</f>
        <v>0</v>
      </c>
      <c r="K26" s="490">
        <f>IF(Input_Transaksi!K27=$K$12,F26,0)</f>
        <v>0</v>
      </c>
      <c r="L26" s="491">
        <f>IF(Input_Transaksi!CA27=$D$8,Input_Transaksi!CC27,0)</f>
        <v>3544106</v>
      </c>
      <c r="M26" s="491">
        <f t="shared" si="0"/>
        <v>0</v>
      </c>
      <c r="N26" s="60"/>
    </row>
    <row r="27" spans="2:14" customFormat="1" ht="15" customHeight="1" x14ac:dyDescent="0.2">
      <c r="B27" s="64"/>
      <c r="C27" s="487" t="str">
        <f>IF(F27+L27&gt;0,Input_Transaksi!C28,"")</f>
        <v/>
      </c>
      <c r="D27" s="489" t="str">
        <f>IF(F27+L27&gt;0,Input_Transaksi!D28,"")</f>
        <v/>
      </c>
      <c r="E27" s="485" t="str">
        <f>IF(F27+L27&gt;0,Input_Transaksi!F28&amp;Input_Transaksi!G28&amp;" "&amp;Input_Transaksi!H28,"")</f>
        <v/>
      </c>
      <c r="F27" s="119">
        <f>IF(Input_Transaksi!BX28=$D$8,Input_Transaksi!BZ28,0)</f>
        <v>0</v>
      </c>
      <c r="G27" s="490">
        <f>IF(Input_Transaksi!K28=$G$12,F27,0)</f>
        <v>0</v>
      </c>
      <c r="H27" s="490">
        <f>IF(Input_Transaksi!K28=$H$12,F27,0)</f>
        <v>0</v>
      </c>
      <c r="I27" s="490">
        <f>IF(Input_Transaksi!K28=$I$12,F27,0)</f>
        <v>0</v>
      </c>
      <c r="J27" s="490">
        <f>IF(Input_Transaksi!K28=$J$12,F27,0)</f>
        <v>0</v>
      </c>
      <c r="K27" s="490">
        <f>IF(Input_Transaksi!K28=$K$12,F27,0)</f>
        <v>0</v>
      </c>
      <c r="L27" s="491">
        <f>IF(Input_Transaksi!CA28=$D$8,Input_Transaksi!CC28,0)</f>
        <v>0</v>
      </c>
      <c r="M27" s="491">
        <f t="shared" si="0"/>
        <v>0</v>
      </c>
      <c r="N27" s="60"/>
    </row>
    <row r="28" spans="2:14" customFormat="1" ht="15" customHeight="1" x14ac:dyDescent="0.2">
      <c r="B28" s="64"/>
      <c r="C28" s="487">
        <f>IF(F28+L28&gt;0,Input_Transaksi!C29,"")</f>
        <v>46051</v>
      </c>
      <c r="D28" s="489" t="str">
        <f>IF(F28+L28&gt;0,Input_Transaksi!D29,"")</f>
        <v>2026.019</v>
      </c>
      <c r="E28" s="485" t="str">
        <f>IF(F28+L28&gt;0,Input_Transaksi!F29&amp;Input_Transaksi!G29&amp;" "&amp;Input_Transaksi!H29,"")</f>
        <v xml:space="preserve">Pungut Pajak Belanja Barang Pengadaan Obat Air CV. GUNA AHKLAK SUKSES </v>
      </c>
      <c r="F28" s="119">
        <f>IF(Input_Transaksi!BX29=$D$8,Input_Transaksi!BZ29,0)</f>
        <v>19322985</v>
      </c>
      <c r="G28" s="490">
        <f>IF(Input_Transaksi!K29=$G$12,F28,0)</f>
        <v>19322985</v>
      </c>
      <c r="H28" s="490">
        <f>IF(Input_Transaksi!K29=$H$12,F28,0)</f>
        <v>0</v>
      </c>
      <c r="I28" s="490">
        <f>IF(Input_Transaksi!K29=$I$12,F28,0)</f>
        <v>0</v>
      </c>
      <c r="J28" s="490">
        <f>IF(Input_Transaksi!K29=$J$12,F28,0)</f>
        <v>0</v>
      </c>
      <c r="K28" s="490">
        <f>IF(Input_Transaksi!K29=$K$12,F28,0)</f>
        <v>0</v>
      </c>
      <c r="L28" s="491">
        <f>IF(Input_Transaksi!CA29=$D$8,Input_Transaksi!CC29,0)</f>
        <v>0</v>
      </c>
      <c r="M28" s="491">
        <f t="shared" si="0"/>
        <v>19322985</v>
      </c>
      <c r="N28" s="60"/>
    </row>
    <row r="29" spans="2:14" customFormat="1" ht="15" customHeight="1" x14ac:dyDescent="0.2">
      <c r="B29" s="65"/>
      <c r="C29" s="487">
        <f>IF(F29+L29&gt;0,Input_Transaksi!C30,"")</f>
        <v>46051</v>
      </c>
      <c r="D29" s="489" t="str">
        <f>IF(F29+L29&gt;0,Input_Transaksi!D30,"")</f>
        <v>2026.020</v>
      </c>
      <c r="E29" s="485" t="str">
        <f>IF(F29+L29&gt;0,Input_Transaksi!F30&amp;Input_Transaksi!G30&amp;" "&amp;Input_Transaksi!H30,"")</f>
        <v xml:space="preserve">Setor Pajak Belanja Barang Pengadaan Obat Air CV. GUNA AHKLAK SUKSES </v>
      </c>
      <c r="F29" s="119">
        <f>IF(Input_Transaksi!BX30=$D$8,Input_Transaksi!BZ30,0)</f>
        <v>0</v>
      </c>
      <c r="G29" s="490">
        <f>IF(Input_Transaksi!K30=$G$12,F29,0)</f>
        <v>0</v>
      </c>
      <c r="H29" s="490">
        <f>IF(Input_Transaksi!K30=$H$12,F29,0)</f>
        <v>0</v>
      </c>
      <c r="I29" s="490">
        <f>IF(Input_Transaksi!K30=$I$12,F29,0)</f>
        <v>0</v>
      </c>
      <c r="J29" s="490">
        <f>IF(Input_Transaksi!K30=$J$12,F29,0)</f>
        <v>0</v>
      </c>
      <c r="K29" s="490">
        <f>IF(Input_Transaksi!K30=$K$12,F29,0)</f>
        <v>0</v>
      </c>
      <c r="L29" s="491">
        <f>IF(Input_Transaksi!CA30=$D$8,Input_Transaksi!CC30,0)</f>
        <v>19322985</v>
      </c>
      <c r="M29" s="491">
        <f t="shared" si="0"/>
        <v>0</v>
      </c>
      <c r="N29" s="61"/>
    </row>
    <row r="30" spans="2:14" customFormat="1" ht="15" customHeight="1" x14ac:dyDescent="0.2">
      <c r="B30" s="65"/>
      <c r="C30" s="487">
        <f>IF(F30+L30&gt;0,Input_Transaksi!C31,"")</f>
        <v>46051</v>
      </c>
      <c r="D30" s="489" t="str">
        <f>IF(F30+L30&gt;0,Input_Transaksi!D31,"")</f>
        <v>2026.021</v>
      </c>
      <c r="E30" s="485" t="str">
        <f>IF(F30+L30&gt;0,Input_Transaksi!F31&amp;Input_Transaksi!G31&amp;" "&amp;Input_Transaksi!H31,"")</f>
        <v xml:space="preserve">Pungut Pajak Belanja Barang Pengadaan Obat Air CV. GUNA AHKLAK SUKSES </v>
      </c>
      <c r="F30" s="119">
        <f>IF(Input_Transaksi!BX31=$D$8,Input_Transaksi!BZ31,0)</f>
        <v>3513270</v>
      </c>
      <c r="G30" s="490">
        <f>IF(Input_Transaksi!K31=$G$12,F30,0)</f>
        <v>0</v>
      </c>
      <c r="H30" s="490">
        <f>IF(Input_Transaksi!K31=$H$12,F30,0)</f>
        <v>0</v>
      </c>
      <c r="I30" s="490">
        <f>IF(Input_Transaksi!K31=$I$12,F30,0)</f>
        <v>0</v>
      </c>
      <c r="J30" s="490">
        <f>IF(Input_Transaksi!K31=$J$12,F30,0)</f>
        <v>3513270</v>
      </c>
      <c r="K30" s="490">
        <f>IF(Input_Transaksi!K31=$K$12,F30,0)</f>
        <v>0</v>
      </c>
      <c r="L30" s="491">
        <f>IF(Input_Transaksi!CA31=$D$8,Input_Transaksi!CC31,0)</f>
        <v>0</v>
      </c>
      <c r="M30" s="491">
        <f t="shared" si="0"/>
        <v>3513270</v>
      </c>
      <c r="N30" s="61"/>
    </row>
    <row r="31" spans="2:14" customFormat="1" ht="15" customHeight="1" x14ac:dyDescent="0.2">
      <c r="B31" s="65"/>
      <c r="C31" s="487">
        <f>IF(F31+L31&gt;0,Input_Transaksi!C32,"")</f>
        <v>46051</v>
      </c>
      <c r="D31" s="489" t="str">
        <f>IF(F31+L31&gt;0,Input_Transaksi!D32,"")</f>
        <v>2026.022</v>
      </c>
      <c r="E31" s="485" t="str">
        <f>IF(F31+L31&gt;0,Input_Transaksi!F32&amp;Input_Transaksi!G32&amp;" "&amp;Input_Transaksi!H32,"")</f>
        <v xml:space="preserve">Setor Pajak Belanja Barang Pengadaan Obat Air CV. GUNA AHKLAK SUKSES </v>
      </c>
      <c r="F31" s="119">
        <f>IF(Input_Transaksi!BX32=$D$8,Input_Transaksi!BZ32,0)</f>
        <v>0</v>
      </c>
      <c r="G31" s="490">
        <f>IF(Input_Transaksi!K32=$G$12,F31,0)</f>
        <v>0</v>
      </c>
      <c r="H31" s="490">
        <f>IF(Input_Transaksi!K32=$H$12,F31,0)</f>
        <v>0</v>
      </c>
      <c r="I31" s="490">
        <f>IF(Input_Transaksi!K32=$I$12,F31,0)</f>
        <v>0</v>
      </c>
      <c r="J31" s="490">
        <f>IF(Input_Transaksi!K32=$J$12,F31,0)</f>
        <v>0</v>
      </c>
      <c r="K31" s="490">
        <f>IF(Input_Transaksi!K32=$K$12,F31,0)</f>
        <v>0</v>
      </c>
      <c r="L31" s="491">
        <f>IF(Input_Transaksi!CA32=$D$8,Input_Transaksi!CC32,0)</f>
        <v>3513270</v>
      </c>
      <c r="M31" s="491">
        <f t="shared" si="0"/>
        <v>0</v>
      </c>
      <c r="N31" s="61"/>
    </row>
    <row r="32" spans="2:14" ht="15" customHeight="1" x14ac:dyDescent="0.2">
      <c r="B32" s="63"/>
      <c r="C32" s="487" t="str">
        <f>IF(F32+L32&gt;0,Input_Transaksi!C33,"")</f>
        <v/>
      </c>
      <c r="D32" s="489" t="str">
        <f>IF(F32+L32&gt;0,Input_Transaksi!D33,"")</f>
        <v/>
      </c>
      <c r="E32" s="485" t="str">
        <f>IF(F32+L32&gt;0,Input_Transaksi!F33&amp;Input_Transaksi!G33&amp;" "&amp;Input_Transaksi!H33,"")</f>
        <v/>
      </c>
      <c r="F32" s="119">
        <f>IF(Input_Transaksi!BX33=$D$8,Input_Transaksi!BZ33,0)</f>
        <v>0</v>
      </c>
      <c r="G32" s="490">
        <f>IF(Input_Transaksi!K33=$G$12,F32,0)</f>
        <v>0</v>
      </c>
      <c r="H32" s="490">
        <f>IF(Input_Transaksi!K33=$H$12,F32,0)</f>
        <v>0</v>
      </c>
      <c r="I32" s="490">
        <f>IF(Input_Transaksi!K33=$I$12,F32,0)</f>
        <v>0</v>
      </c>
      <c r="J32" s="490">
        <f>IF(Input_Transaksi!K33=$J$12,F32,0)</f>
        <v>0</v>
      </c>
      <c r="K32" s="490">
        <f>IF(Input_Transaksi!K33=$K$12,F32,0)</f>
        <v>0</v>
      </c>
      <c r="L32" s="491">
        <f>IF(Input_Transaksi!CA33=$D$8,Input_Transaksi!CC33,0)</f>
        <v>0</v>
      </c>
      <c r="M32" s="491">
        <f t="shared" si="0"/>
        <v>0</v>
      </c>
      <c r="N32" s="62"/>
    </row>
    <row r="33" spans="2:14" customFormat="1" ht="15" customHeight="1" x14ac:dyDescent="0.2">
      <c r="B33" s="65"/>
      <c r="C33" s="487">
        <f>IF(F33+L33&gt;0,Input_Transaksi!C34,"")</f>
        <v>46051</v>
      </c>
      <c r="D33" s="489" t="str">
        <f>IF(F33+L33&gt;0,Input_Transaksi!D34,"")</f>
        <v>2026.024</v>
      </c>
      <c r="E33" s="485" t="str">
        <f>IF(F33+L33&gt;0,Input_Transaksi!F34&amp;Input_Transaksi!G34&amp;" "&amp;Input_Transaksi!H34,"")</f>
        <v>Pungut Pajak Belanja Barang Pemeliharaan Fasilitas Sisi Udara PT. ANGKASA JAYA SERVIS</v>
      </c>
      <c r="F33" s="119">
        <f>IF(Input_Transaksi!BX34=$D$8,Input_Transaksi!BZ34,0)</f>
        <v>3564000</v>
      </c>
      <c r="G33" s="490">
        <f>IF(Input_Transaksi!K34=$G$12,F33,0)</f>
        <v>3564000</v>
      </c>
      <c r="H33" s="490">
        <f>IF(Input_Transaksi!K34=$H$12,F33,0)</f>
        <v>0</v>
      </c>
      <c r="I33" s="490">
        <f>IF(Input_Transaksi!K34=$I$12,F33,0)</f>
        <v>0</v>
      </c>
      <c r="J33" s="490">
        <f>IF(Input_Transaksi!K34=$J$12,F33,0)</f>
        <v>0</v>
      </c>
      <c r="K33" s="490">
        <f>IF(Input_Transaksi!K34=$K$12,F33,0)</f>
        <v>0</v>
      </c>
      <c r="L33" s="491">
        <f>IF(Input_Transaksi!CA34=$D$8,Input_Transaksi!CC34,0)</f>
        <v>0</v>
      </c>
      <c r="M33" s="491">
        <f t="shared" si="0"/>
        <v>3564000</v>
      </c>
      <c r="N33" s="61"/>
    </row>
    <row r="34" spans="2:14" ht="15" customHeight="1" x14ac:dyDescent="0.2">
      <c r="B34" s="63"/>
      <c r="C34" s="487">
        <f>IF(F34+L34&gt;0,Input_Transaksi!C35,"")</f>
        <v>46051</v>
      </c>
      <c r="D34" s="489" t="str">
        <f>IF(F34+L34&gt;0,Input_Transaksi!D35,"")</f>
        <v>2026.025</v>
      </c>
      <c r="E34" s="485" t="str">
        <f>IF(F34+L34&gt;0,Input_Transaksi!F35&amp;Input_Transaksi!G35&amp;" "&amp;Input_Transaksi!H35,"")</f>
        <v>Setor Pajak Belanja Barang Pemeliharaan Fasilitas Sisi Udara PT. ANGKASA JAYA SERVIS</v>
      </c>
      <c r="F34" s="119">
        <f>IF(Input_Transaksi!BX35=$D$8,Input_Transaksi!BZ35,0)</f>
        <v>0</v>
      </c>
      <c r="G34" s="490">
        <f>IF(Input_Transaksi!K35=$G$12,F34,0)</f>
        <v>0</v>
      </c>
      <c r="H34" s="490">
        <f>IF(Input_Transaksi!K35=$H$12,F34,0)</f>
        <v>0</v>
      </c>
      <c r="I34" s="490">
        <f>IF(Input_Transaksi!K35=$I$12,F34,0)</f>
        <v>0</v>
      </c>
      <c r="J34" s="490">
        <f>IF(Input_Transaksi!K35=$J$12,F34,0)</f>
        <v>0</v>
      </c>
      <c r="K34" s="490">
        <f>IF(Input_Transaksi!K35=$K$12,F34,0)</f>
        <v>0</v>
      </c>
      <c r="L34" s="491">
        <f>IF(Input_Transaksi!CA35=$D$8,Input_Transaksi!CC35,0)</f>
        <v>3564000</v>
      </c>
      <c r="M34" s="491">
        <f t="shared" si="0"/>
        <v>0</v>
      </c>
      <c r="N34" s="62"/>
    </row>
    <row r="35" spans="2:14" customFormat="1" ht="15" customHeight="1" x14ac:dyDescent="0.2">
      <c r="B35" s="65"/>
      <c r="C35" s="487">
        <f>IF(F35+L35&gt;0,Input_Transaksi!C36,"")</f>
        <v>46051</v>
      </c>
      <c r="D35" s="489" t="str">
        <f>IF(F35+L35&gt;0,Input_Transaksi!D36,"")</f>
        <v>2026.026</v>
      </c>
      <c r="E35" s="485" t="str">
        <f>IF(F35+L35&gt;0,Input_Transaksi!F36&amp;Input_Transaksi!G36&amp;" "&amp;Input_Transaksi!H36,"")</f>
        <v>Pungut Pajak Belanja Barang Pemeliharaan Fasilitas Sisi Udara PT. ANGKASA JAYA SERVIS</v>
      </c>
      <c r="F35" s="119">
        <f>IF(Input_Transaksi!BX36=$D$8,Input_Transaksi!BZ36,0)</f>
        <v>648000</v>
      </c>
      <c r="G35" s="490">
        <f>IF(Input_Transaksi!K36=$G$12,F35,0)</f>
        <v>0</v>
      </c>
      <c r="H35" s="490">
        <f>IF(Input_Transaksi!K36=$H$12,F35,0)</f>
        <v>0</v>
      </c>
      <c r="I35" s="490">
        <f>IF(Input_Transaksi!K36=$I$12,F35,0)</f>
        <v>0</v>
      </c>
      <c r="J35" s="490">
        <f>IF(Input_Transaksi!K36=$J$12,F35,0)</f>
        <v>648000</v>
      </c>
      <c r="K35" s="490">
        <f>IF(Input_Transaksi!K36=$K$12,F35,0)</f>
        <v>0</v>
      </c>
      <c r="L35" s="491">
        <f>IF(Input_Transaksi!CA36=$D$8,Input_Transaksi!CC36,0)</f>
        <v>0</v>
      </c>
      <c r="M35" s="491">
        <f t="shared" si="0"/>
        <v>648000</v>
      </c>
      <c r="N35" s="61"/>
    </row>
    <row r="36" spans="2:14" customFormat="1" ht="15" customHeight="1" x14ac:dyDescent="0.2">
      <c r="B36" s="65"/>
      <c r="C36" s="487">
        <f>IF(F36+L36&gt;0,Input_Transaksi!C37,"")</f>
        <v>46051</v>
      </c>
      <c r="D36" s="489" t="str">
        <f>IF(F36+L36&gt;0,Input_Transaksi!D37,"")</f>
        <v>2026.027</v>
      </c>
      <c r="E36" s="485" t="str">
        <f>IF(F36+L36&gt;0,Input_Transaksi!F37&amp;Input_Transaksi!G37&amp;" "&amp;Input_Transaksi!H37,"")</f>
        <v>Setor Pajak Belanja Barang Pemeliharaan Fasilitas Sisi Udara PT. ANGKASA JAYA SERVIS</v>
      </c>
      <c r="F36" s="119">
        <f>IF(Input_Transaksi!BX37=$D$8,Input_Transaksi!BZ37,0)</f>
        <v>0</v>
      </c>
      <c r="G36" s="490">
        <f>IF(Input_Transaksi!K37=$G$12,F36,0)</f>
        <v>0</v>
      </c>
      <c r="H36" s="490">
        <f>IF(Input_Transaksi!K37=$H$12,F36,0)</f>
        <v>0</v>
      </c>
      <c r="I36" s="490">
        <f>IF(Input_Transaksi!K37=$I$12,F36,0)</f>
        <v>0</v>
      </c>
      <c r="J36" s="490">
        <f>IF(Input_Transaksi!K37=$J$12,F36,0)</f>
        <v>0</v>
      </c>
      <c r="K36" s="490">
        <f>IF(Input_Transaksi!K37=$K$12,F36,0)</f>
        <v>0</v>
      </c>
      <c r="L36" s="491">
        <f>IF(Input_Transaksi!CA37=$D$8,Input_Transaksi!CC37,0)</f>
        <v>648000</v>
      </c>
      <c r="M36" s="491">
        <f t="shared" si="0"/>
        <v>0</v>
      </c>
      <c r="N36" s="61"/>
    </row>
    <row r="37" spans="2:14" customFormat="1" ht="15" customHeight="1" x14ac:dyDescent="0.2">
      <c r="B37" s="65"/>
      <c r="C37" s="487" t="str">
        <f>IF(F37+L37&gt;0,Input_Transaksi!C38,"")</f>
        <v/>
      </c>
      <c r="D37" s="489" t="str">
        <f>IF(F37+L37&gt;0,Input_Transaksi!D38,"")</f>
        <v/>
      </c>
      <c r="E37" s="485" t="str">
        <f>IF(F37+L37&gt;0,Input_Transaksi!F38&amp;Input_Transaksi!G38&amp;" "&amp;Input_Transaksi!H38,"")</f>
        <v/>
      </c>
      <c r="F37" s="119">
        <f>IF(Input_Transaksi!BX38=$D$8,Input_Transaksi!BZ38,0)</f>
        <v>0</v>
      </c>
      <c r="G37" s="490">
        <f>IF(Input_Transaksi!K38=$G$12,F37,0)</f>
        <v>0</v>
      </c>
      <c r="H37" s="490">
        <f>IF(Input_Transaksi!K38=$H$12,F37,0)</f>
        <v>0</v>
      </c>
      <c r="I37" s="490">
        <f>IF(Input_Transaksi!K38=$I$12,F37,0)</f>
        <v>0</v>
      </c>
      <c r="J37" s="490">
        <f>IF(Input_Transaksi!K38=$J$12,F37,0)</f>
        <v>0</v>
      </c>
      <c r="K37" s="490">
        <f>IF(Input_Transaksi!K38=$K$12,F37,0)</f>
        <v>0</v>
      </c>
      <c r="L37" s="491">
        <f>IF(Input_Transaksi!CA38=$D$8,Input_Transaksi!CC38,0)</f>
        <v>0</v>
      </c>
      <c r="M37" s="491">
        <f t="shared" si="0"/>
        <v>0</v>
      </c>
      <c r="N37" s="61"/>
    </row>
    <row r="38" spans="2:14" customFormat="1" ht="15" customHeight="1" x14ac:dyDescent="0.2">
      <c r="B38" s="65"/>
      <c r="C38" s="487">
        <f>IF(F38+L38&gt;0,Input_Transaksi!C39,"")</f>
        <v>46051</v>
      </c>
      <c r="D38" s="489" t="str">
        <f>IF(F38+L38&gt;0,Input_Transaksi!D39,"")</f>
        <v>2026.029</v>
      </c>
      <c r="E38" s="485" t="str">
        <f>IF(F38+L38&gt;0,Input_Transaksi!F39&amp;Input_Transaksi!G39&amp;" "&amp;Input_Transaksi!H39,"")</f>
        <v xml:space="preserve">Pungut Pajak Belanja Barang Pemeliharaan Sistem Tata Udara CV. GUNA AHKLAK SUKSES </v>
      </c>
      <c r="F38" s="119">
        <f>IF(Input_Transaksi!BX39=$D$8,Input_Transaksi!BZ39,0)</f>
        <v>480000</v>
      </c>
      <c r="G38" s="490">
        <f>IF(Input_Transaksi!K39=$G$12,F38,0)</f>
        <v>0</v>
      </c>
      <c r="H38" s="490">
        <f>IF(Input_Transaksi!K39=$H$12,F38,0)</f>
        <v>0</v>
      </c>
      <c r="I38" s="490">
        <f>IF(Input_Transaksi!K39=$I$12,F38,0)</f>
        <v>0</v>
      </c>
      <c r="J38" s="490">
        <f>IF(Input_Transaksi!K39=$J$12,F38,0)</f>
        <v>480000</v>
      </c>
      <c r="K38" s="490">
        <f>IF(Input_Transaksi!K39=$K$12,F38,0)</f>
        <v>0</v>
      </c>
      <c r="L38" s="491">
        <f>IF(Input_Transaksi!CA39=$D$8,Input_Transaksi!CC39,0)</f>
        <v>0</v>
      </c>
      <c r="M38" s="491">
        <f t="shared" si="0"/>
        <v>480000</v>
      </c>
      <c r="N38" s="61"/>
    </row>
    <row r="39" spans="2:14" ht="15" customHeight="1" x14ac:dyDescent="0.2">
      <c r="B39" s="63"/>
      <c r="C39" s="487">
        <f>IF(F39+L39&gt;0,Input_Transaksi!C40,"")</f>
        <v>46051</v>
      </c>
      <c r="D39" s="489" t="str">
        <f>IF(F39+L39&gt;0,Input_Transaksi!D40,"")</f>
        <v>2026.030</v>
      </c>
      <c r="E39" s="485" t="str">
        <f>IF(F39+L39&gt;0,Input_Transaksi!F40&amp;Input_Transaksi!G40&amp;" "&amp;Input_Transaksi!H40,"")</f>
        <v xml:space="preserve">Setor Pajak Belanja Barang Pemeliharaan Sistem Tata Udara CV. GUNA AHKLAK SUKSES </v>
      </c>
      <c r="F39" s="119">
        <f>IF(Input_Transaksi!BX40=$D$8,Input_Transaksi!BZ40,0)</f>
        <v>0</v>
      </c>
      <c r="G39" s="490">
        <f>IF(Input_Transaksi!K40=$G$12,F39,0)</f>
        <v>0</v>
      </c>
      <c r="H39" s="490">
        <f>IF(Input_Transaksi!K40=$H$12,F39,0)</f>
        <v>0</v>
      </c>
      <c r="I39" s="490">
        <f>IF(Input_Transaksi!K40=$I$12,F39,0)</f>
        <v>0</v>
      </c>
      <c r="J39" s="490">
        <f>IF(Input_Transaksi!K40=$J$12,F39,0)</f>
        <v>0</v>
      </c>
      <c r="K39" s="490">
        <f>IF(Input_Transaksi!K40=$K$12,F39,0)</f>
        <v>0</v>
      </c>
      <c r="L39" s="491">
        <f>IF(Input_Transaksi!CA40=$D$8,Input_Transaksi!CC40,0)</f>
        <v>480000</v>
      </c>
      <c r="M39" s="491">
        <f t="shared" si="0"/>
        <v>0</v>
      </c>
      <c r="N39" s="62"/>
    </row>
    <row r="40" spans="2:14" customFormat="1" ht="15" customHeight="1" x14ac:dyDescent="0.2">
      <c r="B40" s="65"/>
      <c r="C40" s="487">
        <f>IF(F40+L40&gt;0,Input_Transaksi!C41,"")</f>
        <v>46051</v>
      </c>
      <c r="D40" s="489" t="str">
        <f>IF(F40+L40&gt;0,Input_Transaksi!D41,"")</f>
        <v>2026.031</v>
      </c>
      <c r="E40" s="485" t="str">
        <f>IF(F40+L40&gt;0,Input_Transaksi!F41&amp;Input_Transaksi!G41&amp;" "&amp;Input_Transaksi!H41,"")</f>
        <v xml:space="preserve">Pungut Pajak Belanja Barang Pemeliharaan Sistem Tata Udara CV. GUNA AHKLAK SUKSES </v>
      </c>
      <c r="F40" s="119">
        <f>IF(Input_Transaksi!BX41=$D$8,Input_Transaksi!BZ41,0)</f>
        <v>2640000</v>
      </c>
      <c r="G40" s="490">
        <f>IF(Input_Transaksi!K41=$G$12,F40,0)</f>
        <v>2640000</v>
      </c>
      <c r="H40" s="490">
        <f>IF(Input_Transaksi!K41=$H$12,F40,0)</f>
        <v>0</v>
      </c>
      <c r="I40" s="490">
        <f>IF(Input_Transaksi!K41=$I$12,F40,0)</f>
        <v>0</v>
      </c>
      <c r="J40" s="490">
        <f>IF(Input_Transaksi!K41=$J$12,F40,0)</f>
        <v>0</v>
      </c>
      <c r="K40" s="490">
        <f>IF(Input_Transaksi!K41=$K$12,F40,0)</f>
        <v>0</v>
      </c>
      <c r="L40" s="491">
        <f>IF(Input_Transaksi!CA41=$D$8,Input_Transaksi!CC41,0)</f>
        <v>0</v>
      </c>
      <c r="M40" s="491">
        <f t="shared" si="0"/>
        <v>2640000</v>
      </c>
      <c r="N40" s="61"/>
    </row>
    <row r="41" spans="2:14" customFormat="1" ht="15" customHeight="1" x14ac:dyDescent="0.2">
      <c r="B41" s="65"/>
      <c r="C41" s="487" t="str">
        <f>IF(F41+L41&gt;0,Input_Transaksi!C43,"")</f>
        <v/>
      </c>
      <c r="D41" s="489" t="str">
        <f>IF(F41+L41&gt;0,Input_Transaksi!D43,"")</f>
        <v/>
      </c>
      <c r="E41" s="485" t="str">
        <f>IF(F41+L41&gt;0,Input_Transaksi!F43&amp;Input_Transaksi!G43&amp;" "&amp;Input_Transaksi!H43,"")</f>
        <v/>
      </c>
      <c r="F41" s="119">
        <f>IF(Input_Transaksi!BX43=$D$8,Input_Transaksi!BZ43,0)</f>
        <v>0</v>
      </c>
      <c r="G41" s="490">
        <f>IF(Input_Transaksi!K43=$G$12,F41,0)</f>
        <v>0</v>
      </c>
      <c r="H41" s="490">
        <f>IF(Input_Transaksi!K43=$H$12,F41,0)</f>
        <v>0</v>
      </c>
      <c r="I41" s="490">
        <f>IF(Input_Transaksi!K43=$I$12,F41,0)</f>
        <v>0</v>
      </c>
      <c r="J41" s="490">
        <f>IF(Input_Transaksi!K43=$J$12,F41,0)</f>
        <v>0</v>
      </c>
      <c r="K41" s="490">
        <f>IF(Input_Transaksi!K43=$K$12,F41,0)</f>
        <v>0</v>
      </c>
      <c r="L41" s="491">
        <f>IF(Input_Transaksi!CA43=$D$8,Input_Transaksi!CC43,0)</f>
        <v>0</v>
      </c>
      <c r="M41" s="491">
        <f t="shared" si="0"/>
        <v>2640000</v>
      </c>
      <c r="N41" s="61"/>
    </row>
    <row r="42" spans="2:14" customFormat="1" ht="15" customHeight="1" x14ac:dyDescent="0.2">
      <c r="B42" s="65"/>
      <c r="C42" s="487">
        <f>IF(F42+L42&gt;0,Input_Transaksi!C44,"")</f>
        <v>46051</v>
      </c>
      <c r="D42" s="489" t="str">
        <f>IF(F42+L42&gt;0,Input_Transaksi!D44,"")</f>
        <v>2026.034</v>
      </c>
      <c r="E42" s="485" t="str">
        <f>IF(F42+L42&gt;0,Input_Transaksi!F44&amp;Input_Transaksi!G44&amp;" "&amp;Input_Transaksi!H44,"")</f>
        <v xml:space="preserve">Pungut Pajak Belanja Barang Pemeliharaan Sistem Air Bersih CV. GUNA AHKLAK SUKSES </v>
      </c>
      <c r="F42" s="119">
        <f>IF(Input_Transaksi!BX44=$D$8,Input_Transaksi!BZ44,0)</f>
        <v>1089000</v>
      </c>
      <c r="G42" s="490">
        <f>IF(Input_Transaksi!K44=$G$12,F42,0)</f>
        <v>1089000</v>
      </c>
      <c r="H42" s="490">
        <f>IF(Input_Transaksi!K44=$H$12,F42,0)</f>
        <v>0</v>
      </c>
      <c r="I42" s="490">
        <f>IF(Input_Transaksi!K44=$I$12,F42,0)</f>
        <v>0</v>
      </c>
      <c r="J42" s="490">
        <f>IF(Input_Transaksi!K44=$J$12,F42,0)</f>
        <v>0</v>
      </c>
      <c r="K42" s="490">
        <f>IF(Input_Transaksi!K44=$K$12,F42,0)</f>
        <v>0</v>
      </c>
      <c r="L42" s="491">
        <f>IF(Input_Transaksi!CA44=$D$8,Input_Transaksi!CC44,0)</f>
        <v>0</v>
      </c>
      <c r="M42" s="491">
        <f t="shared" si="0"/>
        <v>3729000</v>
      </c>
      <c r="N42" s="61"/>
    </row>
    <row r="43" spans="2:14" customFormat="1" ht="15" customHeight="1" x14ac:dyDescent="0.2">
      <c r="B43" s="65"/>
      <c r="C43" s="487">
        <f>IF(F43+L43&gt;0,Input_Transaksi!C45,"")</f>
        <v>46051</v>
      </c>
      <c r="D43" s="489" t="str">
        <f>IF(F43+L43&gt;0,Input_Transaksi!D45,"")</f>
        <v>2026.035</v>
      </c>
      <c r="E43" s="485" t="str">
        <f>IF(F43+L43&gt;0,Input_Transaksi!F45&amp;Input_Transaksi!G45&amp;" "&amp;Input_Transaksi!H45,"")</f>
        <v xml:space="preserve">Setor Pajak Belanja Barang Pemeliharaan Sistem Air Bersih CV. GUNA AHKLAK SUKSES </v>
      </c>
      <c r="F43" s="119">
        <f>IF(Input_Transaksi!BX45=$D$8,Input_Transaksi!BZ45,0)</f>
        <v>0</v>
      </c>
      <c r="G43" s="490">
        <f>IF(Input_Transaksi!K45=$G$12,F43,0)</f>
        <v>0</v>
      </c>
      <c r="H43" s="490">
        <f>IF(Input_Transaksi!K45=$H$12,F43,0)</f>
        <v>0</v>
      </c>
      <c r="I43" s="490">
        <f>IF(Input_Transaksi!K45=$I$12,F43,0)</f>
        <v>0</v>
      </c>
      <c r="J43" s="490">
        <f>IF(Input_Transaksi!K45=$J$12,F43,0)</f>
        <v>0</v>
      </c>
      <c r="K43" s="490">
        <f>IF(Input_Transaksi!K45=$K$12,F43,0)</f>
        <v>0</v>
      </c>
      <c r="L43" s="491">
        <f>IF(Input_Transaksi!CA45=$D$8,Input_Transaksi!CC45,0)</f>
        <v>1089000</v>
      </c>
      <c r="M43" s="491">
        <f t="shared" si="0"/>
        <v>2640000</v>
      </c>
      <c r="N43" s="61"/>
    </row>
    <row r="44" spans="2:14" customFormat="1" ht="15" customHeight="1" x14ac:dyDescent="0.2">
      <c r="B44" s="65"/>
      <c r="C44" s="487">
        <f>IF(F44+L44&gt;0,Input_Transaksi!C46,"")</f>
        <v>46051</v>
      </c>
      <c r="D44" s="489" t="str">
        <f>IF(F44+L44&gt;0,Input_Transaksi!D46,"")</f>
        <v>2026.036</v>
      </c>
      <c r="E44" s="485" t="str">
        <f>IF(F44+L44&gt;0,Input_Transaksi!F46&amp;Input_Transaksi!G46&amp;" "&amp;Input_Transaksi!H46,"")</f>
        <v xml:space="preserve">Pungut Pajak Belanja Barang Pemeliharaan Sistem Air Bersih CV. GUNA AHKLAK SUKSES </v>
      </c>
      <c r="F44" s="119">
        <f>IF(Input_Transaksi!BX46=$D$8,Input_Transaksi!BZ46,0)</f>
        <v>198000</v>
      </c>
      <c r="G44" s="490">
        <f>IF(Input_Transaksi!K46=$G$12,F44,0)</f>
        <v>0</v>
      </c>
      <c r="H44" s="490">
        <f>IF(Input_Transaksi!K46=$H$12,F44,0)</f>
        <v>0</v>
      </c>
      <c r="I44" s="490">
        <f>IF(Input_Transaksi!K46=$I$12,F44,0)</f>
        <v>0</v>
      </c>
      <c r="J44" s="490">
        <f>IF(Input_Transaksi!K46=$J$12,F44,0)</f>
        <v>198000</v>
      </c>
      <c r="K44" s="490">
        <f>IF(Input_Transaksi!K46=$K$12,F44,0)</f>
        <v>0</v>
      </c>
      <c r="L44" s="491">
        <f>IF(Input_Transaksi!CA46=$D$8,Input_Transaksi!CC46,0)</f>
        <v>0</v>
      </c>
      <c r="M44" s="491">
        <f t="shared" si="0"/>
        <v>2838000</v>
      </c>
      <c r="N44" s="61"/>
    </row>
    <row r="45" spans="2:14" customFormat="1" ht="15" customHeight="1" x14ac:dyDescent="0.2">
      <c r="B45" s="65"/>
      <c r="C45" s="487" t="str">
        <f>IF(F45+L45&gt;0,Input_Transaksi!C48,"")</f>
        <v/>
      </c>
      <c r="D45" s="489" t="str">
        <f>IF(F45+L45&gt;0,Input_Transaksi!D48,"")</f>
        <v/>
      </c>
      <c r="E45" s="485" t="str">
        <f>IF(F45+L45&gt;0,Input_Transaksi!F48&amp;Input_Transaksi!G48&amp;" "&amp;Input_Transaksi!H48,"")</f>
        <v/>
      </c>
      <c r="F45" s="119">
        <f>IF(Input_Transaksi!BX48=$D$8,Input_Transaksi!BZ48,0)</f>
        <v>0</v>
      </c>
      <c r="G45" s="490">
        <f>IF(Input_Transaksi!K48=$G$12,F45,0)</f>
        <v>0</v>
      </c>
      <c r="H45" s="490">
        <f>IF(Input_Transaksi!K48=$H$12,F45,0)</f>
        <v>0</v>
      </c>
      <c r="I45" s="490">
        <f>IF(Input_Transaksi!K48=$I$12,F45,0)</f>
        <v>0</v>
      </c>
      <c r="J45" s="490">
        <f>IF(Input_Transaksi!K48=$J$12,F45,0)</f>
        <v>0</v>
      </c>
      <c r="K45" s="490">
        <f>IF(Input_Transaksi!K48=$K$12,F45,0)</f>
        <v>0</v>
      </c>
      <c r="L45" s="491">
        <f>IF(Input_Transaksi!CA48=$D$8,Input_Transaksi!CC48,0)</f>
        <v>0</v>
      </c>
      <c r="M45" s="491">
        <f t="shared" si="0"/>
        <v>2838000</v>
      </c>
      <c r="N45" s="61"/>
    </row>
    <row r="46" spans="2:14" customFormat="1" ht="15" customHeight="1" x14ac:dyDescent="0.2">
      <c r="B46" s="65"/>
      <c r="C46" s="487">
        <f>IF(F46+L46&gt;0,Input_Transaksi!C49,"")</f>
        <v>46051</v>
      </c>
      <c r="D46" s="489" t="str">
        <f>IF(F46+L46&gt;0,Input_Transaksi!D49,"")</f>
        <v>2026.039</v>
      </c>
      <c r="E46" s="485" t="str">
        <f>IF(F46+L46&gt;0,Input_Transaksi!F49&amp;Input_Transaksi!G49&amp;" "&amp;Input_Transaksi!H49,"")</f>
        <v>Pungut Pajak Belanja Barang Pengelolaan Sistem Limbah PT. ANGKASA JAYA SERVIS</v>
      </c>
      <c r="F46" s="119">
        <f>IF(Input_Transaksi!BX49=$D$8,Input_Transaksi!BZ49,0)</f>
        <v>2167000</v>
      </c>
      <c r="G46" s="490">
        <f>IF(Input_Transaksi!K49=$G$12,F46,0)</f>
        <v>2167000</v>
      </c>
      <c r="H46" s="490">
        <f>IF(Input_Transaksi!K49=$H$12,F46,0)</f>
        <v>0</v>
      </c>
      <c r="I46" s="490">
        <f>IF(Input_Transaksi!K49=$I$12,F46,0)</f>
        <v>0</v>
      </c>
      <c r="J46" s="490">
        <f>IF(Input_Transaksi!K49=$J$12,F46,0)</f>
        <v>0</v>
      </c>
      <c r="K46" s="490">
        <f>IF(Input_Transaksi!K49=$K$12,F46,0)</f>
        <v>0</v>
      </c>
      <c r="L46" s="491">
        <f>IF(Input_Transaksi!CA49=$D$8,Input_Transaksi!CC49,0)</f>
        <v>0</v>
      </c>
      <c r="M46" s="491">
        <f t="shared" si="0"/>
        <v>5005000</v>
      </c>
      <c r="N46" s="61"/>
    </row>
    <row r="47" spans="2:14" customFormat="1" ht="15" customHeight="1" x14ac:dyDescent="0.2">
      <c r="B47" s="65"/>
      <c r="C47" s="487">
        <f>IF(F47+L47&gt;0,Input_Transaksi!C50,"")</f>
        <v>46051</v>
      </c>
      <c r="D47" s="489" t="str">
        <f>IF(F47+L47&gt;0,Input_Transaksi!D50,"")</f>
        <v>2026.040</v>
      </c>
      <c r="E47" s="485" t="str">
        <f>IF(F47+L47&gt;0,Input_Transaksi!F50&amp;Input_Transaksi!G50&amp;" "&amp;Input_Transaksi!H50,"")</f>
        <v>Setor Pajak Belanja Barang Pengelolaan Sistem Limbah PT. ANGKASA JAYA SERVIS</v>
      </c>
      <c r="F47" s="119">
        <f>IF(Input_Transaksi!BX50=$D$8,Input_Transaksi!BZ50,0)</f>
        <v>0</v>
      </c>
      <c r="G47" s="490">
        <f>IF(Input_Transaksi!K50=$G$12,F47,0)</f>
        <v>0</v>
      </c>
      <c r="H47" s="490">
        <f>IF(Input_Transaksi!K50=$H$12,F47,0)</f>
        <v>0</v>
      </c>
      <c r="I47" s="490">
        <f>IF(Input_Transaksi!K50=$I$12,F47,0)</f>
        <v>0</v>
      </c>
      <c r="J47" s="490">
        <f>IF(Input_Transaksi!K50=$J$12,F47,0)</f>
        <v>0</v>
      </c>
      <c r="K47" s="490">
        <f>IF(Input_Transaksi!K50=$K$12,F47,0)</f>
        <v>0</v>
      </c>
      <c r="L47" s="491">
        <f>IF(Input_Transaksi!CA50=$D$8,Input_Transaksi!CC50,0)</f>
        <v>2167000</v>
      </c>
      <c r="M47" s="491">
        <f t="shared" si="0"/>
        <v>2838000</v>
      </c>
      <c r="N47" s="61"/>
    </row>
    <row r="48" spans="2:14" customFormat="1" ht="15" customHeight="1" x14ac:dyDescent="0.2">
      <c r="B48" s="65"/>
      <c r="C48" s="487">
        <f>IF(F48+L48&gt;0,Input_Transaksi!C51,"")</f>
        <v>46051</v>
      </c>
      <c r="D48" s="489" t="str">
        <f>IF(F48+L48&gt;0,Input_Transaksi!D51,"")</f>
        <v>2026.041</v>
      </c>
      <c r="E48" s="485" t="str">
        <f>IF(F48+L48&gt;0,Input_Transaksi!F51&amp;Input_Transaksi!G51&amp;" "&amp;Input_Transaksi!H51,"")</f>
        <v>Pungut Pajak Belanja Barang Pengelolaan Sistem Limbah PT. ANGKASA JAYA SERVIS</v>
      </c>
      <c r="F48" s="119">
        <f>IF(Input_Transaksi!BX51=$D$8,Input_Transaksi!BZ51,0)</f>
        <v>394000</v>
      </c>
      <c r="G48" s="490">
        <f>IF(Input_Transaksi!K51=$G$12,F48,0)</f>
        <v>0</v>
      </c>
      <c r="H48" s="490">
        <f>IF(Input_Transaksi!K51=$H$12,F48,0)</f>
        <v>0</v>
      </c>
      <c r="I48" s="490">
        <f>IF(Input_Transaksi!K51=$I$12,F48,0)</f>
        <v>0</v>
      </c>
      <c r="J48" s="490">
        <f>IF(Input_Transaksi!K51=$J$12,F48,0)</f>
        <v>394000</v>
      </c>
      <c r="K48" s="490">
        <f>IF(Input_Transaksi!K51=$K$12,F48,0)</f>
        <v>0</v>
      </c>
      <c r="L48" s="491">
        <f>IF(Input_Transaksi!CA51=$D$8,Input_Transaksi!CC51,0)</f>
        <v>0</v>
      </c>
      <c r="M48" s="491">
        <f t="shared" si="0"/>
        <v>3232000</v>
      </c>
      <c r="N48" s="61"/>
    </row>
    <row r="49" spans="2:14" customFormat="1" ht="15" customHeight="1" x14ac:dyDescent="0.2">
      <c r="B49" s="65"/>
      <c r="C49" s="487">
        <f>IF(F49+L49&gt;0,Input_Transaksi!C52,"")</f>
        <v>46051</v>
      </c>
      <c r="D49" s="489" t="str">
        <f>IF(F49+L49&gt;0,Input_Transaksi!D52,"")</f>
        <v>2026.042</v>
      </c>
      <c r="E49" s="485" t="str">
        <f>IF(F49+L49&gt;0,Input_Transaksi!F52&amp;Input_Transaksi!G52&amp;" "&amp;Input_Transaksi!H52,"")</f>
        <v>Setor Pajak Belanja Barang Pengelolaan Sistem Limbah PT. ANGKASA JAYA SERVIS</v>
      </c>
      <c r="F49" s="119">
        <f>IF(Input_Transaksi!BX52=$D$8,Input_Transaksi!BZ52,0)</f>
        <v>0</v>
      </c>
      <c r="G49" s="490">
        <f>IF(Input_Transaksi!K52=$G$12,F49,0)</f>
        <v>0</v>
      </c>
      <c r="H49" s="490">
        <f>IF(Input_Transaksi!K52=$H$12,F49,0)</f>
        <v>0</v>
      </c>
      <c r="I49" s="490">
        <f>IF(Input_Transaksi!K52=$I$12,F49,0)</f>
        <v>0</v>
      </c>
      <c r="J49" s="490">
        <f>IF(Input_Transaksi!K52=$J$12,F49,0)</f>
        <v>0</v>
      </c>
      <c r="K49" s="490">
        <f>IF(Input_Transaksi!K52=$K$12,F49,0)</f>
        <v>0</v>
      </c>
      <c r="L49" s="491">
        <f>IF(Input_Transaksi!CA52=$D$8,Input_Transaksi!CC52,0)</f>
        <v>394000</v>
      </c>
      <c r="M49" s="491">
        <f t="shared" si="0"/>
        <v>2838000</v>
      </c>
      <c r="N49" s="61"/>
    </row>
    <row r="50" spans="2:14" customFormat="1" ht="15" customHeight="1" x14ac:dyDescent="0.2">
      <c r="B50" s="65"/>
      <c r="C50" s="487" t="str">
        <f>IF(F50+L50&gt;0,Input_Transaksi!C53,"")</f>
        <v/>
      </c>
      <c r="D50" s="489" t="str">
        <f>IF(F50+L50&gt;0,Input_Transaksi!D53,"")</f>
        <v/>
      </c>
      <c r="E50" s="485" t="str">
        <f>IF(F50+L50&gt;0,Input_Transaksi!F53&amp;Input_Transaksi!G53&amp;" "&amp;Input_Transaksi!H53,"")</f>
        <v/>
      </c>
      <c r="F50" s="119">
        <f>IF(Input_Transaksi!BX53=$D$8,Input_Transaksi!BZ53,0)</f>
        <v>0</v>
      </c>
      <c r="G50" s="490">
        <f>IF(Input_Transaksi!K53=$G$12,F50,0)</f>
        <v>0</v>
      </c>
      <c r="H50" s="490">
        <f>IF(Input_Transaksi!K53=$H$12,F50,0)</f>
        <v>0</v>
      </c>
      <c r="I50" s="490">
        <f>IF(Input_Transaksi!K53=$I$12,F50,0)</f>
        <v>0</v>
      </c>
      <c r="J50" s="490">
        <f>IF(Input_Transaksi!K53=$J$12,F50,0)</f>
        <v>0</v>
      </c>
      <c r="K50" s="490">
        <f>IF(Input_Transaksi!K53=$K$12,F50,0)</f>
        <v>0</v>
      </c>
      <c r="L50" s="491">
        <f>IF(Input_Transaksi!CA53=$D$8,Input_Transaksi!CC53,0)</f>
        <v>0</v>
      </c>
      <c r="M50" s="491">
        <f t="shared" si="0"/>
        <v>2838000</v>
      </c>
      <c r="N50" s="61"/>
    </row>
    <row r="51" spans="2:14" customFormat="1" ht="15" customHeight="1" x14ac:dyDescent="0.2">
      <c r="B51" s="65"/>
      <c r="C51" s="487">
        <f>IF(F51+L51&gt;0,Input_Transaksi!C54,"")</f>
        <v>46051</v>
      </c>
      <c r="D51" s="489" t="str">
        <f>IF(F51+L51&gt;0,Input_Transaksi!D54,"")</f>
        <v>2026.044</v>
      </c>
      <c r="E51" s="485" t="str">
        <f>IF(F51+L51&gt;0,Input_Transaksi!F54&amp;Input_Transaksi!G54&amp;" "&amp;Input_Transaksi!H54,"")</f>
        <v xml:space="preserve">Pungut Pajak Belanja Barang Perbaikan Sofa Disabilitas CV. GUNA AHKLAK SUKSES </v>
      </c>
      <c r="F51" s="119">
        <f>IF(Input_Transaksi!BX54=$D$8,Input_Transaksi!BZ54,0)</f>
        <v>640000</v>
      </c>
      <c r="G51" s="490">
        <f>IF(Input_Transaksi!K54=$G$12,F51,0)</f>
        <v>0</v>
      </c>
      <c r="H51" s="490">
        <f>IF(Input_Transaksi!K54=$H$12,F51,0)</f>
        <v>0</v>
      </c>
      <c r="I51" s="490">
        <f>IF(Input_Transaksi!K54=$I$12,F51,0)</f>
        <v>0</v>
      </c>
      <c r="J51" s="490">
        <f>IF(Input_Transaksi!K54=$J$12,F51,0)</f>
        <v>640000</v>
      </c>
      <c r="K51" s="490">
        <f>IF(Input_Transaksi!K54=$K$12,F51,0)</f>
        <v>0</v>
      </c>
      <c r="L51" s="491">
        <f>IF(Input_Transaksi!CA54=$D$8,Input_Transaksi!CC54,0)</f>
        <v>0</v>
      </c>
      <c r="M51" s="491">
        <f t="shared" si="0"/>
        <v>3478000</v>
      </c>
      <c r="N51" s="61"/>
    </row>
    <row r="52" spans="2:14" customFormat="1" ht="15" customHeight="1" x14ac:dyDescent="0.2">
      <c r="B52" s="65"/>
      <c r="C52" s="487">
        <f>IF(F52+L52&gt;0,Input_Transaksi!C55,"")</f>
        <v>46051</v>
      </c>
      <c r="D52" s="489" t="str">
        <f>IF(F52+L52&gt;0,Input_Transaksi!D55,"")</f>
        <v>2026.045</v>
      </c>
      <c r="E52" s="485" t="str">
        <f>IF(F52+L52&gt;0,Input_Transaksi!F55&amp;Input_Transaksi!G55&amp;" "&amp;Input_Transaksi!H55,"")</f>
        <v xml:space="preserve">Setor Pajak Belanja Barang Perbaikan Sofa Disabilitas CV. GUNA AHKLAK SUKSES </v>
      </c>
      <c r="F52" s="119">
        <f>IF(Input_Transaksi!BX55=$D$8,Input_Transaksi!BZ55,0)</f>
        <v>0</v>
      </c>
      <c r="G52" s="490">
        <f>IF(Input_Transaksi!K55=$G$12,F52,0)</f>
        <v>0</v>
      </c>
      <c r="H52" s="490">
        <f>IF(Input_Transaksi!K55=$H$12,F52,0)</f>
        <v>0</v>
      </c>
      <c r="I52" s="490">
        <f>IF(Input_Transaksi!K55=$I$12,F52,0)</f>
        <v>0</v>
      </c>
      <c r="J52" s="490">
        <f>IF(Input_Transaksi!K55=$J$12,F52,0)</f>
        <v>0</v>
      </c>
      <c r="K52" s="490">
        <f>IF(Input_Transaksi!K55=$K$12,F52,0)</f>
        <v>0</v>
      </c>
      <c r="L52" s="491">
        <f>IF(Input_Transaksi!CA55=$D$8,Input_Transaksi!CC55,0)</f>
        <v>640000</v>
      </c>
      <c r="M52" s="491">
        <f t="shared" si="0"/>
        <v>2838000</v>
      </c>
      <c r="N52" s="61"/>
    </row>
    <row r="53" spans="2:14" customFormat="1" ht="15" customHeight="1" x14ac:dyDescent="0.2">
      <c r="B53" s="65"/>
      <c r="C53" s="487">
        <f>IF(F53+L53&gt;0,Input_Transaksi!C56,"")</f>
        <v>46051</v>
      </c>
      <c r="D53" s="489" t="str">
        <f>IF(F53+L53&gt;0,Input_Transaksi!D56,"")</f>
        <v>2026.046</v>
      </c>
      <c r="E53" s="485" t="str">
        <f>IF(F53+L53&gt;0,Input_Transaksi!F56&amp;Input_Transaksi!G56&amp;" "&amp;Input_Transaksi!H56,"")</f>
        <v xml:space="preserve">Pungut Pajak Belanja Barang Perbaikan Sofa Disabilitas CV. GUNA AHKLAK SUKSES </v>
      </c>
      <c r="F53" s="119">
        <f>IF(Input_Transaksi!BX56=$D$8,Input_Transaksi!BZ56,0)</f>
        <v>3520000</v>
      </c>
      <c r="G53" s="490">
        <f>IF(Input_Transaksi!K56=$G$12,F53,0)</f>
        <v>3520000</v>
      </c>
      <c r="H53" s="490">
        <f>IF(Input_Transaksi!K56=$H$12,F53,0)</f>
        <v>0</v>
      </c>
      <c r="I53" s="490">
        <f>IF(Input_Transaksi!K56=$I$12,F53,0)</f>
        <v>0</v>
      </c>
      <c r="J53" s="490">
        <f>IF(Input_Transaksi!K56=$J$12,F53,0)</f>
        <v>0</v>
      </c>
      <c r="K53" s="490">
        <f>IF(Input_Transaksi!K56=$K$12,F53,0)</f>
        <v>0</v>
      </c>
      <c r="L53" s="491">
        <f>IF(Input_Transaksi!CA56=$D$8,Input_Transaksi!CC56,0)</f>
        <v>0</v>
      </c>
      <c r="M53" s="491">
        <f t="shared" si="0"/>
        <v>6358000</v>
      </c>
      <c r="N53" s="61"/>
    </row>
    <row r="54" spans="2:14" ht="15" customHeight="1" x14ac:dyDescent="0.2">
      <c r="B54" s="63"/>
      <c r="C54" s="487">
        <f>IF(F54+L54&gt;0,Input_Transaksi!C57,"")</f>
        <v>46051</v>
      </c>
      <c r="D54" s="489" t="str">
        <f>IF(F54+L54&gt;0,Input_Transaksi!D57,"")</f>
        <v>2026.047</v>
      </c>
      <c r="E54" s="485" t="str">
        <f>IF(F54+L54&gt;0,Input_Transaksi!F57&amp;Input_Transaksi!G57&amp;" "&amp;Input_Transaksi!H57,"")</f>
        <v xml:space="preserve">Setor Pajak Belanja Barang Perbaikan Sofa Disabilitas CV. GUNA AHKLAK SUKSES </v>
      </c>
      <c r="F54" s="119">
        <f>IF(Input_Transaksi!BX57=$D$8,Input_Transaksi!BZ57,0)</f>
        <v>0</v>
      </c>
      <c r="G54" s="490">
        <f>IF(Input_Transaksi!K57=$G$12,F54,0)</f>
        <v>0</v>
      </c>
      <c r="H54" s="490">
        <f>IF(Input_Transaksi!K57=$H$12,F54,0)</f>
        <v>0</v>
      </c>
      <c r="I54" s="490">
        <f>IF(Input_Transaksi!K57=$I$12,F54,0)</f>
        <v>0</v>
      </c>
      <c r="J54" s="490">
        <f>IF(Input_Transaksi!K57=$J$12,F54,0)</f>
        <v>0</v>
      </c>
      <c r="K54" s="490">
        <f>IF(Input_Transaksi!K57=$K$12,F54,0)</f>
        <v>0</v>
      </c>
      <c r="L54" s="491">
        <f>IF(Input_Transaksi!CA57=$D$8,Input_Transaksi!CC57,0)</f>
        <v>3520000</v>
      </c>
      <c r="M54" s="491">
        <f t="shared" si="0"/>
        <v>2838000</v>
      </c>
      <c r="N54" s="62"/>
    </row>
    <row r="55" spans="2:14" customFormat="1" ht="15" customHeight="1" x14ac:dyDescent="0.2">
      <c r="B55" s="65"/>
      <c r="C55" s="487" t="str">
        <f>IF(F55+L55&gt;0,Input_Transaksi!C58,"")</f>
        <v/>
      </c>
      <c r="D55" s="489" t="str">
        <f>IF(F55+L55&gt;0,Input_Transaksi!D58,"")</f>
        <v/>
      </c>
      <c r="E55" s="485" t="str">
        <f>IF(F55+L55&gt;0,Input_Transaksi!F58&amp;Input_Transaksi!G58&amp;" "&amp;Input_Transaksi!H58,"")</f>
        <v/>
      </c>
      <c r="F55" s="119">
        <f>IF(Input_Transaksi!BX58=$D$8,Input_Transaksi!BZ58,0)</f>
        <v>0</v>
      </c>
      <c r="G55" s="490">
        <f>IF(Input_Transaksi!K58=$G$12,F55,0)</f>
        <v>0</v>
      </c>
      <c r="H55" s="490">
        <f>IF(Input_Transaksi!K58=$H$12,F55,0)</f>
        <v>0</v>
      </c>
      <c r="I55" s="490">
        <f>IF(Input_Transaksi!K58=$I$12,F55,0)</f>
        <v>0</v>
      </c>
      <c r="J55" s="490">
        <f>IF(Input_Transaksi!K58=$J$12,F55,0)</f>
        <v>0</v>
      </c>
      <c r="K55" s="490">
        <f>IF(Input_Transaksi!K58=$K$12,F55,0)</f>
        <v>0</v>
      </c>
      <c r="L55" s="491">
        <f>IF(Input_Transaksi!CA58=$D$8,Input_Transaksi!CC58,0)</f>
        <v>0</v>
      </c>
      <c r="M55" s="491">
        <f t="shared" si="0"/>
        <v>2838000</v>
      </c>
      <c r="N55" s="61"/>
    </row>
    <row r="56" spans="2:14" customFormat="1" ht="15" customHeight="1" x14ac:dyDescent="0.2">
      <c r="B56" s="65"/>
      <c r="C56" s="487">
        <f>IF(F56+L56&gt;0,Input_Transaksi!C59,"")</f>
        <v>46051</v>
      </c>
      <c r="D56" s="489" t="str">
        <f>IF(F56+L56&gt;0,Input_Transaksi!D59,"")</f>
        <v>2026.049</v>
      </c>
      <c r="E56" s="485" t="str">
        <f>IF(F56+L56&gt;0,Input_Transaksi!F59&amp;Input_Transaksi!G59&amp;" "&amp;Input_Transaksi!H59,"")</f>
        <v>Pungut Pajak Belanja Barang Perbaikan Conveyor CheckIn PT. ANGKASA JAYA SERVIS</v>
      </c>
      <c r="F56" s="119">
        <f>IF(Input_Transaksi!BX59=$D$8,Input_Transaksi!BZ59,0)</f>
        <v>440000</v>
      </c>
      <c r="G56" s="490">
        <f>IF(Input_Transaksi!K59=$G$12,F56,0)</f>
        <v>440000</v>
      </c>
      <c r="H56" s="490">
        <f>IF(Input_Transaksi!K59=$H$12,F56,0)</f>
        <v>0</v>
      </c>
      <c r="I56" s="490">
        <f>IF(Input_Transaksi!K59=$I$12,F56,0)</f>
        <v>0</v>
      </c>
      <c r="J56" s="490">
        <f>IF(Input_Transaksi!K59=$J$12,F56,0)</f>
        <v>0</v>
      </c>
      <c r="K56" s="490">
        <f>IF(Input_Transaksi!K59=$K$12,F56,0)</f>
        <v>0</v>
      </c>
      <c r="L56" s="491">
        <f>IF(Input_Transaksi!CA59=$D$8,Input_Transaksi!CC59,0)</f>
        <v>0</v>
      </c>
      <c r="M56" s="491">
        <f t="shared" si="0"/>
        <v>3278000</v>
      </c>
      <c r="N56" s="61"/>
    </row>
    <row r="57" spans="2:14" customFormat="1" ht="15" customHeight="1" x14ac:dyDescent="0.2">
      <c r="B57" s="65"/>
      <c r="C57" s="487">
        <f>IF(F57+L57&gt;0,Input_Transaksi!C60,"")</f>
        <v>46051</v>
      </c>
      <c r="D57" s="489" t="str">
        <f>IF(F57+L57&gt;0,Input_Transaksi!D60,"")</f>
        <v>2026.050</v>
      </c>
      <c r="E57" s="485" t="str">
        <f>IF(F57+L57&gt;0,Input_Transaksi!F60&amp;Input_Transaksi!G60&amp;" "&amp;Input_Transaksi!H60,"")</f>
        <v>Setor Pajak Belanja Barang Perbaikan Conveyor CheckIn PT. ANGKASA JAYA SERVIS</v>
      </c>
      <c r="F57" s="119">
        <f>IF(Input_Transaksi!BX60=$D$8,Input_Transaksi!BZ60,0)</f>
        <v>0</v>
      </c>
      <c r="G57" s="490">
        <f>IF(Input_Transaksi!K60=$G$12,F57,0)</f>
        <v>0</v>
      </c>
      <c r="H57" s="490">
        <f>IF(Input_Transaksi!K60=$H$12,F57,0)</f>
        <v>0</v>
      </c>
      <c r="I57" s="490">
        <f>IF(Input_Transaksi!K60=$I$12,F57,0)</f>
        <v>0</v>
      </c>
      <c r="J57" s="490">
        <f>IF(Input_Transaksi!K60=$J$12,F57,0)</f>
        <v>0</v>
      </c>
      <c r="K57" s="490">
        <f>IF(Input_Transaksi!K60=$K$12,F57,0)</f>
        <v>0</v>
      </c>
      <c r="L57" s="491">
        <f>IF(Input_Transaksi!CA60=$D$8,Input_Transaksi!CC60,0)</f>
        <v>440000</v>
      </c>
      <c r="M57" s="491">
        <f t="shared" si="0"/>
        <v>2838000</v>
      </c>
      <c r="N57" s="61"/>
    </row>
    <row r="58" spans="2:14" customFormat="1" ht="15" customHeight="1" x14ac:dyDescent="0.2">
      <c r="B58" s="65"/>
      <c r="C58" s="487">
        <f>IF(F58+L58&gt;0,Input_Transaksi!C61,"")</f>
        <v>46051</v>
      </c>
      <c r="D58" s="489" t="str">
        <f>IF(F58+L58&gt;0,Input_Transaksi!D61,"")</f>
        <v>2026.051</v>
      </c>
      <c r="E58" s="485" t="str">
        <f>IF(F58+L58&gt;0,Input_Transaksi!F61&amp;Input_Transaksi!G61&amp;" "&amp;Input_Transaksi!H61,"")</f>
        <v>Pungut Pajak Belanja Barang Perbaikan Conveyor CheckIn PT. ANGKASA JAYA SERVIS</v>
      </c>
      <c r="F58" s="119">
        <f>IF(Input_Transaksi!BX61=$D$8,Input_Transaksi!BZ61,0)</f>
        <v>80000</v>
      </c>
      <c r="G58" s="490">
        <f>IF(Input_Transaksi!K61=$G$12,F58,0)</f>
        <v>0</v>
      </c>
      <c r="H58" s="490">
        <f>IF(Input_Transaksi!K61=$H$12,F58,0)</f>
        <v>0</v>
      </c>
      <c r="I58" s="490">
        <f>IF(Input_Transaksi!K61=$I$12,F58,0)</f>
        <v>0</v>
      </c>
      <c r="J58" s="490">
        <f>IF(Input_Transaksi!K61=$J$12,F58,0)</f>
        <v>80000</v>
      </c>
      <c r="K58" s="490">
        <f>IF(Input_Transaksi!K61=$K$12,F58,0)</f>
        <v>0</v>
      </c>
      <c r="L58" s="491">
        <f>IF(Input_Transaksi!CA61=$D$8,Input_Transaksi!CC61,0)</f>
        <v>0</v>
      </c>
      <c r="M58" s="491">
        <f t="shared" si="0"/>
        <v>2918000</v>
      </c>
      <c r="N58" s="61"/>
    </row>
    <row r="59" spans="2:14" customFormat="1" ht="15" customHeight="1" x14ac:dyDescent="0.2">
      <c r="B59" s="65"/>
      <c r="C59" s="487">
        <f>IF(F59+L59&gt;0,Input_Transaksi!C62,"")</f>
        <v>46051</v>
      </c>
      <c r="D59" s="489" t="str">
        <f>IF(F59+L59&gt;0,Input_Transaksi!D62,"")</f>
        <v>2026.052</v>
      </c>
      <c r="E59" s="485" t="str">
        <f>IF(F59+L59&gt;0,Input_Transaksi!F62&amp;Input_Transaksi!G62&amp;" "&amp;Input_Transaksi!H62,"")</f>
        <v>Setor Pajak Belanja Barang Perbaikan Conveyor CheckIn PT. ANGKASA JAYA SERVIS</v>
      </c>
      <c r="F59" s="119">
        <f>IF(Input_Transaksi!BX62=$D$8,Input_Transaksi!BZ62,0)</f>
        <v>0</v>
      </c>
      <c r="G59" s="490">
        <f>IF(Input_Transaksi!K62=$G$12,F59,0)</f>
        <v>0</v>
      </c>
      <c r="H59" s="490">
        <f>IF(Input_Transaksi!K62=$H$12,F59,0)</f>
        <v>0</v>
      </c>
      <c r="I59" s="490">
        <f>IF(Input_Transaksi!K62=$I$12,F59,0)</f>
        <v>0</v>
      </c>
      <c r="J59" s="490">
        <f>IF(Input_Transaksi!K62=$J$12,F59,0)</f>
        <v>0</v>
      </c>
      <c r="K59" s="490">
        <f>IF(Input_Transaksi!K62=$K$12,F59,0)</f>
        <v>0</v>
      </c>
      <c r="L59" s="491">
        <f>IF(Input_Transaksi!CA62=$D$8,Input_Transaksi!CC62,0)</f>
        <v>80000</v>
      </c>
      <c r="M59" s="491">
        <f t="shared" si="0"/>
        <v>2838000</v>
      </c>
      <c r="N59" s="61"/>
    </row>
    <row r="60" spans="2:14" customFormat="1" ht="15" customHeight="1" x14ac:dyDescent="0.2">
      <c r="B60" s="65"/>
      <c r="C60" s="487" t="str">
        <f>IF(F60+L60&gt;0,Input_Transaksi!C63,"")</f>
        <v/>
      </c>
      <c r="D60" s="489" t="str">
        <f>IF(F60+L60&gt;0,Input_Transaksi!D63,"")</f>
        <v/>
      </c>
      <c r="E60" s="485" t="str">
        <f>IF(F60+L60&gt;0,Input_Transaksi!F63&amp;Input_Transaksi!G63&amp;" "&amp;Input_Transaksi!H63,"")</f>
        <v/>
      </c>
      <c r="F60" s="119">
        <f>IF(Input_Transaksi!BX63=$D$8,Input_Transaksi!BZ63,0)</f>
        <v>0</v>
      </c>
      <c r="G60" s="490">
        <f>IF(Input_Transaksi!K63=$G$12,F60,0)</f>
        <v>0</v>
      </c>
      <c r="H60" s="490">
        <f>IF(Input_Transaksi!K63=$H$12,F60,0)</f>
        <v>0</v>
      </c>
      <c r="I60" s="490">
        <f>IF(Input_Transaksi!K63=$I$12,F60,0)</f>
        <v>0</v>
      </c>
      <c r="J60" s="490">
        <f>IF(Input_Transaksi!K63=$J$12,F60,0)</f>
        <v>0</v>
      </c>
      <c r="K60" s="490">
        <f>IF(Input_Transaksi!K63=$K$12,F60,0)</f>
        <v>0</v>
      </c>
      <c r="L60" s="491">
        <f>IF(Input_Transaksi!CA63=$D$8,Input_Transaksi!CC63,0)</f>
        <v>0</v>
      </c>
      <c r="M60" s="491">
        <f t="shared" si="0"/>
        <v>2838000</v>
      </c>
      <c r="N60" s="61"/>
    </row>
    <row r="61" spans="2:14" customFormat="1" ht="15" customHeight="1" x14ac:dyDescent="0.2">
      <c r="B61" s="65"/>
      <c r="C61" s="487" t="str">
        <f>IF(F61+L61&gt;0,Input_Transaksi!C64,"")</f>
        <v/>
      </c>
      <c r="D61" s="489" t="str">
        <f>IF(F61+L61&gt;0,Input_Transaksi!D64,"")</f>
        <v/>
      </c>
      <c r="E61" s="485" t="str">
        <f>IF(F61+L61&gt;0,Input_Transaksi!F64&amp;Input_Transaksi!G64&amp;" "&amp;Input_Transaksi!H64,"")</f>
        <v/>
      </c>
      <c r="F61" s="119">
        <f>IF(Input_Transaksi!BX64=$D$8,Input_Transaksi!BZ64,0)</f>
        <v>0</v>
      </c>
      <c r="G61" s="490">
        <f>IF(Input_Transaksi!K64=$G$12,F61,0)</f>
        <v>0</v>
      </c>
      <c r="H61" s="490">
        <f>IF(Input_Transaksi!K64=$H$12,F61,0)</f>
        <v>0</v>
      </c>
      <c r="I61" s="490">
        <f>IF(Input_Transaksi!K64=$I$12,F61,0)</f>
        <v>0</v>
      </c>
      <c r="J61" s="490">
        <f>IF(Input_Transaksi!K64=$J$12,F61,0)</f>
        <v>0</v>
      </c>
      <c r="K61" s="490">
        <f>IF(Input_Transaksi!K64=$K$12,F61,0)</f>
        <v>0</v>
      </c>
      <c r="L61" s="491">
        <f>IF(Input_Transaksi!CA64=$D$8,Input_Transaksi!CC64,0)</f>
        <v>0</v>
      </c>
      <c r="M61" s="491">
        <f t="shared" si="0"/>
        <v>2838000</v>
      </c>
      <c r="N61" s="61"/>
    </row>
    <row r="62" spans="2:14" customFormat="1" ht="15" customHeight="1" x14ac:dyDescent="0.2">
      <c r="B62" s="65"/>
      <c r="C62" s="487" t="str">
        <f>IF(F62+L62&gt;0,Input_Transaksi!C65,"")</f>
        <v/>
      </c>
      <c r="D62" s="489" t="str">
        <f>IF(F62+L62&gt;0,Input_Transaksi!D65,"")</f>
        <v/>
      </c>
      <c r="E62" s="485" t="str">
        <f>IF(F62+L62&gt;0,Input_Transaksi!F65&amp;Input_Transaksi!G65&amp;" "&amp;Input_Transaksi!H65,"")</f>
        <v/>
      </c>
      <c r="F62" s="119">
        <f>IF(Input_Transaksi!BX65=$D$8,Input_Transaksi!BZ65,0)</f>
        <v>0</v>
      </c>
      <c r="G62" s="490">
        <f>IF(Input_Transaksi!K65=$G$12,F62,0)</f>
        <v>0</v>
      </c>
      <c r="H62" s="490">
        <f>IF(Input_Transaksi!K65=$H$12,F62,0)</f>
        <v>0</v>
      </c>
      <c r="I62" s="490">
        <f>IF(Input_Transaksi!K65=$I$12,F62,0)</f>
        <v>0</v>
      </c>
      <c r="J62" s="490">
        <f>IF(Input_Transaksi!K65=$J$12,F62,0)</f>
        <v>0</v>
      </c>
      <c r="K62" s="490">
        <f>IF(Input_Transaksi!K65=$K$12,F62,0)</f>
        <v>0</v>
      </c>
      <c r="L62" s="491">
        <f>IF(Input_Transaksi!CA65=$D$8,Input_Transaksi!CC65,0)</f>
        <v>0</v>
      </c>
      <c r="M62" s="491">
        <f t="shared" si="0"/>
        <v>2838000</v>
      </c>
      <c r="N62" s="61"/>
    </row>
    <row r="63" spans="2:14" customFormat="1" ht="15" customHeight="1" x14ac:dyDescent="0.2">
      <c r="B63" s="65"/>
      <c r="C63" s="487" t="str">
        <f>IF(F63+L63&gt;0,Input_Transaksi!C66,"")</f>
        <v/>
      </c>
      <c r="D63" s="489" t="str">
        <f>IF(F63+L63&gt;0,Input_Transaksi!D66,"")</f>
        <v/>
      </c>
      <c r="E63" s="485" t="str">
        <f>IF(F63+L63&gt;0,Input_Transaksi!F66&amp;Input_Transaksi!G66&amp;" "&amp;Input_Transaksi!H66,"")</f>
        <v/>
      </c>
      <c r="F63" s="119">
        <f>IF(Input_Transaksi!BX66=$D$8,Input_Transaksi!BZ66,0)</f>
        <v>0</v>
      </c>
      <c r="G63" s="490">
        <f>IF(Input_Transaksi!K66=$G$12,F63,0)</f>
        <v>0</v>
      </c>
      <c r="H63" s="490">
        <f>IF(Input_Transaksi!K66=$H$12,F63,0)</f>
        <v>0</v>
      </c>
      <c r="I63" s="490">
        <f>IF(Input_Transaksi!K66=$I$12,F63,0)</f>
        <v>0</v>
      </c>
      <c r="J63" s="490">
        <f>IF(Input_Transaksi!K66=$J$12,F63,0)</f>
        <v>0</v>
      </c>
      <c r="K63" s="490">
        <f>IF(Input_Transaksi!K66=$K$12,F63,0)</f>
        <v>0</v>
      </c>
      <c r="L63" s="491">
        <f>IF(Input_Transaksi!CA66=$D$8,Input_Transaksi!CC66,0)</f>
        <v>0</v>
      </c>
      <c r="M63" s="491">
        <f t="shared" si="0"/>
        <v>2838000</v>
      </c>
      <c r="N63" s="61"/>
    </row>
    <row r="64" spans="2:14" customFormat="1" ht="15" customHeight="1" x14ac:dyDescent="0.2">
      <c r="B64" s="65"/>
      <c r="C64" s="487" t="str">
        <f>IF(F64+L64&gt;0,Input_Transaksi!C67,"")</f>
        <v/>
      </c>
      <c r="D64" s="489" t="str">
        <f>IF(F64+L64&gt;0,Input_Transaksi!D67,"")</f>
        <v/>
      </c>
      <c r="E64" s="485" t="str">
        <f>IF(F64+L64&gt;0,Input_Transaksi!F67&amp;Input_Transaksi!G67&amp;" "&amp;Input_Transaksi!H67,"")</f>
        <v/>
      </c>
      <c r="F64" s="119">
        <f>IF(Input_Transaksi!BX67=$D$8,Input_Transaksi!BZ67,0)</f>
        <v>0</v>
      </c>
      <c r="G64" s="490">
        <f>IF(Input_Transaksi!K67=$G$12,F64,0)</f>
        <v>0</v>
      </c>
      <c r="H64" s="490">
        <f>IF(Input_Transaksi!K67=$H$12,F64,0)</f>
        <v>0</v>
      </c>
      <c r="I64" s="490">
        <f>IF(Input_Transaksi!K67=$I$12,F64,0)</f>
        <v>0</v>
      </c>
      <c r="J64" s="490">
        <f>IF(Input_Transaksi!K67=$J$12,F64,0)</f>
        <v>0</v>
      </c>
      <c r="K64" s="490">
        <f>IF(Input_Transaksi!K67=$K$12,F64,0)</f>
        <v>0</v>
      </c>
      <c r="L64" s="491">
        <f>IF(Input_Transaksi!CA67=$D$8,Input_Transaksi!CC67,0)</f>
        <v>0</v>
      </c>
      <c r="M64" s="491">
        <f t="shared" si="0"/>
        <v>2838000</v>
      </c>
      <c r="N64" s="61"/>
    </row>
    <row r="65" spans="2:14" customFormat="1" ht="15" customHeight="1" x14ac:dyDescent="0.2">
      <c r="B65" s="65"/>
      <c r="C65" s="487" t="str">
        <f>IF(F65+L65&gt;0,Input_Transaksi!C69,"")</f>
        <v/>
      </c>
      <c r="D65" s="489" t="str">
        <f>IF(F65+L65&gt;0,Input_Transaksi!D69,"")</f>
        <v/>
      </c>
      <c r="E65" s="485" t="str">
        <f>IF(F65+L65&gt;0,Input_Transaksi!F69&amp;Input_Transaksi!G69&amp;" "&amp;Input_Transaksi!H69,"")</f>
        <v/>
      </c>
      <c r="F65" s="119">
        <f>IF(Input_Transaksi!BX69=$D$8,Input_Transaksi!BZ69,0)</f>
        <v>0</v>
      </c>
      <c r="G65" s="490">
        <f>IF(Input_Transaksi!K69=$G$12,F65,0)</f>
        <v>0</v>
      </c>
      <c r="H65" s="490">
        <f>IF(Input_Transaksi!K69=$H$12,F65,0)</f>
        <v>0</v>
      </c>
      <c r="I65" s="490">
        <f>IF(Input_Transaksi!K69=$I$12,F65,0)</f>
        <v>0</v>
      </c>
      <c r="J65" s="490">
        <f>IF(Input_Transaksi!K69=$J$12,F65,0)</f>
        <v>0</v>
      </c>
      <c r="K65" s="490">
        <f>IF(Input_Transaksi!K69=$K$12,F65,0)</f>
        <v>0</v>
      </c>
      <c r="L65" s="491">
        <f>IF(Input_Transaksi!CA69=$D$8,Input_Transaksi!CC69,0)</f>
        <v>0</v>
      </c>
      <c r="M65" s="491">
        <f t="shared" si="0"/>
        <v>2838000</v>
      </c>
      <c r="N65" s="61"/>
    </row>
    <row r="66" spans="2:14" customFormat="1" ht="15" customHeight="1" x14ac:dyDescent="0.2">
      <c r="B66" s="65"/>
      <c r="C66" s="487" t="str">
        <f>IF(F66+L66&gt;0,Input_Transaksi!C70,"")</f>
        <v/>
      </c>
      <c r="D66" s="489" t="str">
        <f>IF(F66+L66&gt;0,Input_Transaksi!D70,"")</f>
        <v/>
      </c>
      <c r="E66" s="485" t="str">
        <f>IF(F66+L66&gt;0,Input_Transaksi!F70&amp;Input_Transaksi!G70&amp;" "&amp;Input_Transaksi!H70,"")</f>
        <v/>
      </c>
      <c r="F66" s="119">
        <f>IF(Input_Transaksi!BX70=$D$8,Input_Transaksi!BZ70,0)</f>
        <v>0</v>
      </c>
      <c r="G66" s="490">
        <f>IF(Input_Transaksi!K70=$G$12,F66,0)</f>
        <v>0</v>
      </c>
      <c r="H66" s="490">
        <f>IF(Input_Transaksi!K70=$H$12,F66,0)</f>
        <v>0</v>
      </c>
      <c r="I66" s="490">
        <f>IF(Input_Transaksi!K70=$I$12,F66,0)</f>
        <v>0</v>
      </c>
      <c r="J66" s="490">
        <f>IF(Input_Transaksi!K70=$J$12,F66,0)</f>
        <v>0</v>
      </c>
      <c r="K66" s="490">
        <f>IF(Input_Transaksi!K70=$K$12,F66,0)</f>
        <v>0</v>
      </c>
      <c r="L66" s="491">
        <f>IF(Input_Transaksi!CA70=$D$8,Input_Transaksi!CC70,0)</f>
        <v>0</v>
      </c>
      <c r="M66" s="491">
        <f t="shared" si="0"/>
        <v>2838000</v>
      </c>
      <c r="N66" s="61"/>
    </row>
    <row r="67" spans="2:14" customFormat="1" ht="15" customHeight="1" x14ac:dyDescent="0.2">
      <c r="B67" s="65"/>
      <c r="C67" s="487" t="str">
        <f>IF(F67+L67&gt;0,Input_Transaksi!C72,"")</f>
        <v/>
      </c>
      <c r="D67" s="489" t="str">
        <f>IF(F67+L67&gt;0,Input_Transaksi!D72,"")</f>
        <v/>
      </c>
      <c r="E67" s="485" t="str">
        <f>IF(F67+L67&gt;0,Input_Transaksi!F72&amp;Input_Transaksi!G72&amp;" "&amp;Input_Transaksi!H72,"")</f>
        <v/>
      </c>
      <c r="F67" s="119">
        <f>IF(Input_Transaksi!BX72=$D$8,Input_Transaksi!BZ72,0)</f>
        <v>0</v>
      </c>
      <c r="G67" s="490">
        <f>IF(Input_Transaksi!K72=$G$12,F67,0)</f>
        <v>0</v>
      </c>
      <c r="H67" s="490">
        <f>IF(Input_Transaksi!K72=$H$12,F67,0)</f>
        <v>0</v>
      </c>
      <c r="I67" s="490">
        <f>IF(Input_Transaksi!K72=$I$12,F67,0)</f>
        <v>0</v>
      </c>
      <c r="J67" s="490">
        <f>IF(Input_Transaksi!K72=$J$12,F67,0)</f>
        <v>0</v>
      </c>
      <c r="K67" s="490">
        <f>IF(Input_Transaksi!K72=$K$12,F67,0)</f>
        <v>0</v>
      </c>
      <c r="L67" s="491">
        <f>IF(Input_Transaksi!CA72=$D$8,Input_Transaksi!CC72,0)</f>
        <v>0</v>
      </c>
      <c r="M67" s="491">
        <f t="shared" si="0"/>
        <v>2838000</v>
      </c>
      <c r="N67" s="61"/>
    </row>
    <row r="68" spans="2:14" customFormat="1" ht="15" customHeight="1" x14ac:dyDescent="0.2">
      <c r="B68" s="65"/>
      <c r="C68" s="487" t="str">
        <f>IF(F68+L68&gt;0,Input_Transaksi!C74,"")</f>
        <v/>
      </c>
      <c r="D68" s="489" t="str">
        <f>IF(F68+L68&gt;0,Input_Transaksi!D74,"")</f>
        <v/>
      </c>
      <c r="E68" s="485" t="str">
        <f>IF(F68+L68&gt;0,Input_Transaksi!F74&amp;Input_Transaksi!G74&amp;" "&amp;Input_Transaksi!H74,"")</f>
        <v/>
      </c>
      <c r="F68" s="119">
        <f>IF(Input_Transaksi!BX74=$D$8,Input_Transaksi!BZ74,0)</f>
        <v>0</v>
      </c>
      <c r="G68" s="490">
        <f>IF(Input_Transaksi!K74=$G$12,F68,0)</f>
        <v>0</v>
      </c>
      <c r="H68" s="490">
        <f>IF(Input_Transaksi!K74=$H$12,F68,0)</f>
        <v>0</v>
      </c>
      <c r="I68" s="490">
        <f>IF(Input_Transaksi!K74=$I$12,F68,0)</f>
        <v>0</v>
      </c>
      <c r="J68" s="490">
        <f>IF(Input_Transaksi!K74=$J$12,F68,0)</f>
        <v>0</v>
      </c>
      <c r="K68" s="490">
        <f>IF(Input_Transaksi!K74=$K$12,F68,0)</f>
        <v>0</v>
      </c>
      <c r="L68" s="491">
        <f>IF(Input_Transaksi!CA74=$D$8,Input_Transaksi!CC74,0)</f>
        <v>0</v>
      </c>
      <c r="M68" s="491">
        <f t="shared" si="0"/>
        <v>2838000</v>
      </c>
      <c r="N68" s="61"/>
    </row>
    <row r="69" spans="2:14" customFormat="1" ht="15" customHeight="1" x14ac:dyDescent="0.2">
      <c r="B69" s="65"/>
      <c r="C69" s="487" t="str">
        <f>IF(F69+L69&gt;0,Input_Transaksi!C76,"")</f>
        <v/>
      </c>
      <c r="D69" s="489" t="str">
        <f>IF(F69+L69&gt;0,Input_Transaksi!D76,"")</f>
        <v/>
      </c>
      <c r="E69" s="485" t="str">
        <f>IF(F69+L69&gt;0,Input_Transaksi!F76&amp;Input_Transaksi!G76&amp;" "&amp;Input_Transaksi!H76,"")</f>
        <v/>
      </c>
      <c r="F69" s="119">
        <f>IF(Input_Transaksi!BX76=$D$8,Input_Transaksi!BZ76,0)</f>
        <v>0</v>
      </c>
      <c r="G69" s="490">
        <f>IF(Input_Transaksi!K76=$G$12,F69,0)</f>
        <v>0</v>
      </c>
      <c r="H69" s="490">
        <f>IF(Input_Transaksi!K76=$H$12,F69,0)</f>
        <v>0</v>
      </c>
      <c r="I69" s="490">
        <f>IF(Input_Transaksi!K76=$I$12,F69,0)</f>
        <v>0</v>
      </c>
      <c r="J69" s="490">
        <f>IF(Input_Transaksi!K76=$J$12,F69,0)</f>
        <v>0</v>
      </c>
      <c r="K69" s="490">
        <f>IF(Input_Transaksi!K76=$K$12,F69,0)</f>
        <v>0</v>
      </c>
      <c r="L69" s="491">
        <f>IF(Input_Transaksi!CA76=$D$8,Input_Transaksi!CC76,0)</f>
        <v>0</v>
      </c>
      <c r="M69" s="491">
        <f t="shared" si="0"/>
        <v>2838000</v>
      </c>
      <c r="N69" s="61"/>
    </row>
    <row r="70" spans="2:14" customFormat="1" ht="15" customHeight="1" x14ac:dyDescent="0.2">
      <c r="B70" s="65"/>
      <c r="C70" s="487" t="str">
        <f>IF(F70+L70&gt;0,Input_Transaksi!C78,"")</f>
        <v/>
      </c>
      <c r="D70" s="489" t="str">
        <f>IF(F70+L70&gt;0,Input_Transaksi!D78,"")</f>
        <v/>
      </c>
      <c r="E70" s="485" t="str">
        <f>IF(F70+L70&gt;0,Input_Transaksi!F78&amp;Input_Transaksi!G78&amp;" "&amp;Input_Transaksi!H78,"")</f>
        <v/>
      </c>
      <c r="F70" s="119">
        <f>IF(Input_Transaksi!BX78=$D$8,Input_Transaksi!BZ78,0)</f>
        <v>0</v>
      </c>
      <c r="G70" s="490">
        <f>IF(Input_Transaksi!K78=$G$12,F70,0)</f>
        <v>0</v>
      </c>
      <c r="H70" s="490">
        <f>IF(Input_Transaksi!K78=$H$12,F70,0)</f>
        <v>0</v>
      </c>
      <c r="I70" s="490">
        <f>IF(Input_Transaksi!K78=$I$12,F70,0)</f>
        <v>0</v>
      </c>
      <c r="J70" s="490">
        <f>IF(Input_Transaksi!K78=$J$12,F70,0)</f>
        <v>0</v>
      </c>
      <c r="K70" s="490">
        <f>IF(Input_Transaksi!K78=$K$12,F70,0)</f>
        <v>0</v>
      </c>
      <c r="L70" s="491">
        <f>IF(Input_Transaksi!CA78=$D$8,Input_Transaksi!CC78,0)</f>
        <v>0</v>
      </c>
      <c r="M70" s="491">
        <f t="shared" si="0"/>
        <v>2838000</v>
      </c>
      <c r="N70" s="61"/>
    </row>
    <row r="71" spans="2:14" customFormat="1" ht="15" customHeight="1" x14ac:dyDescent="0.2">
      <c r="B71" s="65"/>
      <c r="C71" s="487" t="e">
        <f>IF(F71+L71&gt;0,Input_Transaksi!#REF!,"")</f>
        <v>#REF!</v>
      </c>
      <c r="D71" s="489" t="e">
        <f>IF(F71+L71&gt;0,Input_Transaksi!#REF!,"")</f>
        <v>#REF!</v>
      </c>
      <c r="E71" s="485" t="e">
        <f>IF(F71+L71&gt;0,Input_Transaksi!#REF!&amp;Input_Transaksi!#REF!&amp;" "&amp;Input_Transaksi!#REF!,"")</f>
        <v>#REF!</v>
      </c>
      <c r="F71" s="119" t="e">
        <f>IF(Input_Transaksi!#REF!=$D$8,Input_Transaksi!#REF!,0)</f>
        <v>#REF!</v>
      </c>
      <c r="G71" s="490" t="e">
        <f>IF(Input_Transaksi!#REF!=$G$12,F71,0)</f>
        <v>#REF!</v>
      </c>
      <c r="H71" s="490" t="e">
        <f>IF(Input_Transaksi!#REF!=$H$12,F71,0)</f>
        <v>#REF!</v>
      </c>
      <c r="I71" s="490" t="e">
        <f>IF(Input_Transaksi!#REF!=$I$12,F71,0)</f>
        <v>#REF!</v>
      </c>
      <c r="J71" s="490" t="e">
        <f>IF(Input_Transaksi!#REF!=$J$12,F71,0)</f>
        <v>#REF!</v>
      </c>
      <c r="K71" s="490" t="e">
        <f>IF(Input_Transaksi!#REF!=$K$12,F71,0)</f>
        <v>#REF!</v>
      </c>
      <c r="L71" s="491" t="e">
        <f>IF(Input_Transaksi!#REF!=$D$8,Input_Transaksi!#REF!,0)</f>
        <v>#REF!</v>
      </c>
      <c r="M71" s="491" t="e">
        <f t="shared" si="0"/>
        <v>#REF!</v>
      </c>
      <c r="N71" s="61"/>
    </row>
    <row r="72" spans="2:14" customFormat="1" ht="15" customHeight="1" x14ac:dyDescent="0.2">
      <c r="B72" s="65"/>
      <c r="C72" s="487" t="e">
        <f>IF(F72+L72&gt;0,Input_Transaksi!#REF!,"")</f>
        <v>#REF!</v>
      </c>
      <c r="D72" s="489" t="e">
        <f>IF(F72+L72&gt;0,Input_Transaksi!#REF!,"")</f>
        <v>#REF!</v>
      </c>
      <c r="E72" s="485" t="e">
        <f>IF(F72+L72&gt;0,Input_Transaksi!#REF!&amp;Input_Transaksi!#REF!&amp;" "&amp;Input_Transaksi!#REF!,"")</f>
        <v>#REF!</v>
      </c>
      <c r="F72" s="119" t="e">
        <f>IF(Input_Transaksi!#REF!=$D$8,Input_Transaksi!#REF!,0)</f>
        <v>#REF!</v>
      </c>
      <c r="G72" s="490" t="e">
        <f>IF(Input_Transaksi!#REF!=$G$12,F72,0)</f>
        <v>#REF!</v>
      </c>
      <c r="H72" s="490" t="e">
        <f>IF(Input_Transaksi!#REF!=$H$12,F72,0)</f>
        <v>#REF!</v>
      </c>
      <c r="I72" s="490" t="e">
        <f>IF(Input_Transaksi!#REF!=$I$12,F72,0)</f>
        <v>#REF!</v>
      </c>
      <c r="J72" s="490" t="e">
        <f>IF(Input_Transaksi!#REF!=$J$12,F72,0)</f>
        <v>#REF!</v>
      </c>
      <c r="K72" s="490" t="e">
        <f>IF(Input_Transaksi!#REF!=$K$12,F72,0)</f>
        <v>#REF!</v>
      </c>
      <c r="L72" s="491" t="e">
        <f>IF(Input_Transaksi!#REF!=$D$8,Input_Transaksi!#REF!,0)</f>
        <v>#REF!</v>
      </c>
      <c r="M72" s="491" t="e">
        <f t="shared" si="0"/>
        <v>#REF!</v>
      </c>
      <c r="N72" s="61"/>
    </row>
    <row r="73" spans="2:14" customFormat="1" ht="15" customHeight="1" x14ac:dyDescent="0.2">
      <c r="B73" s="65"/>
      <c r="C73" s="487" t="e">
        <f>IF(F73+L73&gt;0,Input_Transaksi!#REF!,"")</f>
        <v>#REF!</v>
      </c>
      <c r="D73" s="489" t="e">
        <f>IF(F73+L73&gt;0,Input_Transaksi!#REF!,"")</f>
        <v>#REF!</v>
      </c>
      <c r="E73" s="485" t="e">
        <f>IF(F73+L73&gt;0,Input_Transaksi!#REF!&amp;Input_Transaksi!#REF!&amp;" "&amp;Input_Transaksi!#REF!,"")</f>
        <v>#REF!</v>
      </c>
      <c r="F73" s="119" t="e">
        <f>IF(Input_Transaksi!#REF!=$D$8,Input_Transaksi!#REF!,0)</f>
        <v>#REF!</v>
      </c>
      <c r="G73" s="490" t="e">
        <f>IF(Input_Transaksi!#REF!=$G$12,F73,0)</f>
        <v>#REF!</v>
      </c>
      <c r="H73" s="490" t="e">
        <f>IF(Input_Transaksi!#REF!=$H$12,F73,0)</f>
        <v>#REF!</v>
      </c>
      <c r="I73" s="490" t="e">
        <f>IF(Input_Transaksi!#REF!=$I$12,F73,0)</f>
        <v>#REF!</v>
      </c>
      <c r="J73" s="490" t="e">
        <f>IF(Input_Transaksi!#REF!=$J$12,F73,0)</f>
        <v>#REF!</v>
      </c>
      <c r="K73" s="490" t="e">
        <f>IF(Input_Transaksi!#REF!=$K$12,F73,0)</f>
        <v>#REF!</v>
      </c>
      <c r="L73" s="491" t="e">
        <f>IF(Input_Transaksi!#REF!=$D$8,Input_Transaksi!#REF!,0)</f>
        <v>#REF!</v>
      </c>
      <c r="M73" s="491" t="e">
        <f t="shared" si="0"/>
        <v>#REF!</v>
      </c>
      <c r="N73" s="61"/>
    </row>
    <row r="74" spans="2:14" customFormat="1" ht="15" customHeight="1" x14ac:dyDescent="0.2">
      <c r="B74" s="65"/>
      <c r="C74" s="487" t="e">
        <f>IF(F74+L74&gt;0,Input_Transaksi!#REF!,"")</f>
        <v>#REF!</v>
      </c>
      <c r="D74" s="489" t="e">
        <f>IF(F74+L74&gt;0,Input_Transaksi!#REF!,"")</f>
        <v>#REF!</v>
      </c>
      <c r="E74" s="485" t="e">
        <f>IF(F74+L74&gt;0,Input_Transaksi!#REF!&amp;Input_Transaksi!#REF!&amp;" "&amp;Input_Transaksi!#REF!,"")</f>
        <v>#REF!</v>
      </c>
      <c r="F74" s="119" t="e">
        <f>IF(Input_Transaksi!#REF!=$D$8,Input_Transaksi!#REF!,0)</f>
        <v>#REF!</v>
      </c>
      <c r="G74" s="490" t="e">
        <f>IF(Input_Transaksi!#REF!=$G$12,F74,0)</f>
        <v>#REF!</v>
      </c>
      <c r="H74" s="490" t="e">
        <f>IF(Input_Transaksi!#REF!=$H$12,F74,0)</f>
        <v>#REF!</v>
      </c>
      <c r="I74" s="490" t="e">
        <f>IF(Input_Transaksi!#REF!=$I$12,F74,0)</f>
        <v>#REF!</v>
      </c>
      <c r="J74" s="490" t="e">
        <f>IF(Input_Transaksi!#REF!=$J$12,F74,0)</f>
        <v>#REF!</v>
      </c>
      <c r="K74" s="490" t="e">
        <f>IF(Input_Transaksi!#REF!=$K$12,F74,0)</f>
        <v>#REF!</v>
      </c>
      <c r="L74" s="491" t="e">
        <f>IF(Input_Transaksi!#REF!=$D$8,Input_Transaksi!#REF!,0)</f>
        <v>#REF!</v>
      </c>
      <c r="M74" s="491" t="e">
        <f t="shared" si="0"/>
        <v>#REF!</v>
      </c>
      <c r="N74" s="61"/>
    </row>
    <row r="75" spans="2:14" customFormat="1" ht="15" customHeight="1" x14ac:dyDescent="0.2">
      <c r="B75" s="65"/>
      <c r="C75" s="487" t="e">
        <f>IF(F75+L75&gt;0,Input_Transaksi!#REF!,"")</f>
        <v>#REF!</v>
      </c>
      <c r="D75" s="489" t="e">
        <f>IF(F75+L75&gt;0,Input_Transaksi!#REF!,"")</f>
        <v>#REF!</v>
      </c>
      <c r="E75" s="485" t="e">
        <f>IF(F75+L75&gt;0,Input_Transaksi!#REF!&amp;Input_Transaksi!#REF!&amp;" "&amp;Input_Transaksi!#REF!,"")</f>
        <v>#REF!</v>
      </c>
      <c r="F75" s="119" t="e">
        <f>IF(Input_Transaksi!#REF!=$D$8,Input_Transaksi!#REF!,0)</f>
        <v>#REF!</v>
      </c>
      <c r="G75" s="490" t="e">
        <f>IF(Input_Transaksi!#REF!=$G$12,F75,0)</f>
        <v>#REF!</v>
      </c>
      <c r="H75" s="490" t="e">
        <f>IF(Input_Transaksi!#REF!=$H$12,F75,0)</f>
        <v>#REF!</v>
      </c>
      <c r="I75" s="490" t="e">
        <f>IF(Input_Transaksi!#REF!=$I$12,F75,0)</f>
        <v>#REF!</v>
      </c>
      <c r="J75" s="490" t="e">
        <f>IF(Input_Transaksi!#REF!=$J$12,F75,0)</f>
        <v>#REF!</v>
      </c>
      <c r="K75" s="490" t="e">
        <f>IF(Input_Transaksi!#REF!=$K$12,F75,0)</f>
        <v>#REF!</v>
      </c>
      <c r="L75" s="491" t="e">
        <f>IF(Input_Transaksi!#REF!=$D$8,Input_Transaksi!#REF!,0)</f>
        <v>#REF!</v>
      </c>
      <c r="M75" s="491" t="e">
        <f t="shared" si="0"/>
        <v>#REF!</v>
      </c>
      <c r="N75" s="61"/>
    </row>
    <row r="76" spans="2:14" customFormat="1" ht="15" customHeight="1" x14ac:dyDescent="0.2">
      <c r="B76" s="65"/>
      <c r="C76" s="487" t="e">
        <f>IF(F76+L76&gt;0,Input_Transaksi!#REF!,"")</f>
        <v>#REF!</v>
      </c>
      <c r="D76" s="489" t="e">
        <f>IF(F76+L76&gt;0,Input_Transaksi!#REF!,"")</f>
        <v>#REF!</v>
      </c>
      <c r="E76" s="485" t="e">
        <f>IF(F76+L76&gt;0,Input_Transaksi!#REF!&amp;Input_Transaksi!#REF!&amp;" "&amp;Input_Transaksi!#REF!,"")</f>
        <v>#REF!</v>
      </c>
      <c r="F76" s="119" t="e">
        <f>IF(Input_Transaksi!#REF!=$D$8,Input_Transaksi!#REF!,0)</f>
        <v>#REF!</v>
      </c>
      <c r="G76" s="490" t="e">
        <f>IF(Input_Transaksi!#REF!=$G$12,F76,0)</f>
        <v>#REF!</v>
      </c>
      <c r="H76" s="490" t="e">
        <f>IF(Input_Transaksi!#REF!=$H$12,F76,0)</f>
        <v>#REF!</v>
      </c>
      <c r="I76" s="490" t="e">
        <f>IF(Input_Transaksi!#REF!=$I$12,F76,0)</f>
        <v>#REF!</v>
      </c>
      <c r="J76" s="490" t="e">
        <f>IF(Input_Transaksi!#REF!=$J$12,F76,0)</f>
        <v>#REF!</v>
      </c>
      <c r="K76" s="490" t="e">
        <f>IF(Input_Transaksi!#REF!=$K$12,F76,0)</f>
        <v>#REF!</v>
      </c>
      <c r="L76" s="491" t="e">
        <f>IF(Input_Transaksi!#REF!=$D$8,Input_Transaksi!#REF!,0)</f>
        <v>#REF!</v>
      </c>
      <c r="M76" s="491" t="e">
        <f t="shared" si="0"/>
        <v>#REF!</v>
      </c>
      <c r="N76" s="61"/>
    </row>
    <row r="77" spans="2:14" customFormat="1" ht="15" customHeight="1" x14ac:dyDescent="0.2">
      <c r="B77" s="65"/>
      <c r="C77" s="487" t="e">
        <f>IF(F77+L77&gt;0,Input_Transaksi!#REF!,"")</f>
        <v>#REF!</v>
      </c>
      <c r="D77" s="489" t="e">
        <f>IF(F77+L77&gt;0,Input_Transaksi!#REF!,"")</f>
        <v>#REF!</v>
      </c>
      <c r="E77" s="485" t="e">
        <f>IF(F77+L77&gt;0,Input_Transaksi!#REF!&amp;Input_Transaksi!#REF!&amp;" "&amp;Input_Transaksi!#REF!,"")</f>
        <v>#REF!</v>
      </c>
      <c r="F77" s="119" t="e">
        <f>IF(Input_Transaksi!#REF!=$D$8,Input_Transaksi!#REF!,0)</f>
        <v>#REF!</v>
      </c>
      <c r="G77" s="490" t="e">
        <f>IF(Input_Transaksi!#REF!=$G$12,F77,0)</f>
        <v>#REF!</v>
      </c>
      <c r="H77" s="490" t="e">
        <f>IF(Input_Transaksi!#REF!=$H$12,F77,0)</f>
        <v>#REF!</v>
      </c>
      <c r="I77" s="490" t="e">
        <f>IF(Input_Transaksi!#REF!=$I$12,F77,0)</f>
        <v>#REF!</v>
      </c>
      <c r="J77" s="490" t="e">
        <f>IF(Input_Transaksi!#REF!=$J$12,F77,0)</f>
        <v>#REF!</v>
      </c>
      <c r="K77" s="490" t="e">
        <f>IF(Input_Transaksi!#REF!=$K$12,F77,0)</f>
        <v>#REF!</v>
      </c>
      <c r="L77" s="491" t="e">
        <f>IF(Input_Transaksi!#REF!=$D$8,Input_Transaksi!#REF!,0)</f>
        <v>#REF!</v>
      </c>
      <c r="M77" s="491" t="e">
        <f t="shared" si="0"/>
        <v>#REF!</v>
      </c>
      <c r="N77" s="61"/>
    </row>
    <row r="78" spans="2:14" customFormat="1" ht="15" customHeight="1" x14ac:dyDescent="0.2">
      <c r="B78" s="65"/>
      <c r="C78" s="487" t="e">
        <f>IF(F78+L78&gt;0,Input_Transaksi!#REF!,"")</f>
        <v>#REF!</v>
      </c>
      <c r="D78" s="489" t="e">
        <f>IF(F78+L78&gt;0,Input_Transaksi!#REF!,"")</f>
        <v>#REF!</v>
      </c>
      <c r="E78" s="485" t="e">
        <f>IF(F78+L78&gt;0,Input_Transaksi!#REF!&amp;Input_Transaksi!#REF!&amp;" "&amp;Input_Transaksi!#REF!,"")</f>
        <v>#REF!</v>
      </c>
      <c r="F78" s="119" t="e">
        <f>IF(Input_Transaksi!#REF!=$D$8,Input_Transaksi!#REF!,0)</f>
        <v>#REF!</v>
      </c>
      <c r="G78" s="490" t="e">
        <f>IF(Input_Transaksi!#REF!=$G$12,F78,0)</f>
        <v>#REF!</v>
      </c>
      <c r="H78" s="490" t="e">
        <f>IF(Input_Transaksi!#REF!=$H$12,F78,0)</f>
        <v>#REF!</v>
      </c>
      <c r="I78" s="490" t="e">
        <f>IF(Input_Transaksi!#REF!=$I$12,F78,0)</f>
        <v>#REF!</v>
      </c>
      <c r="J78" s="490" t="e">
        <f>IF(Input_Transaksi!#REF!=$J$12,F78,0)</f>
        <v>#REF!</v>
      </c>
      <c r="K78" s="490" t="e">
        <f>IF(Input_Transaksi!#REF!=$K$12,F78,0)</f>
        <v>#REF!</v>
      </c>
      <c r="L78" s="491" t="e">
        <f>IF(Input_Transaksi!#REF!=$D$8,Input_Transaksi!#REF!,0)</f>
        <v>#REF!</v>
      </c>
      <c r="M78" s="491" t="e">
        <f t="shared" si="0"/>
        <v>#REF!</v>
      </c>
      <c r="N78" s="61"/>
    </row>
    <row r="79" spans="2:14" customFormat="1" ht="15" customHeight="1" x14ac:dyDescent="0.2">
      <c r="B79" s="65"/>
      <c r="C79" s="487" t="e">
        <f>IF(F79+L79&gt;0,Input_Transaksi!#REF!,"")</f>
        <v>#REF!</v>
      </c>
      <c r="D79" s="489" t="e">
        <f>IF(F79+L79&gt;0,Input_Transaksi!#REF!,"")</f>
        <v>#REF!</v>
      </c>
      <c r="E79" s="485" t="e">
        <f>IF(F79+L79&gt;0,Input_Transaksi!#REF!&amp;Input_Transaksi!#REF!&amp;" "&amp;Input_Transaksi!#REF!,"")</f>
        <v>#REF!</v>
      </c>
      <c r="F79" s="119" t="e">
        <f>IF(Input_Transaksi!#REF!=$D$8,Input_Transaksi!#REF!,0)</f>
        <v>#REF!</v>
      </c>
      <c r="G79" s="490" t="e">
        <f>IF(Input_Transaksi!#REF!=$G$12,F79,0)</f>
        <v>#REF!</v>
      </c>
      <c r="H79" s="490" t="e">
        <f>IF(Input_Transaksi!#REF!=$H$12,F79,0)</f>
        <v>#REF!</v>
      </c>
      <c r="I79" s="490" t="e">
        <f>IF(Input_Transaksi!#REF!=$I$12,F79,0)</f>
        <v>#REF!</v>
      </c>
      <c r="J79" s="490" t="e">
        <f>IF(Input_Transaksi!#REF!=$J$12,F79,0)</f>
        <v>#REF!</v>
      </c>
      <c r="K79" s="490" t="e">
        <f>IF(Input_Transaksi!#REF!=$K$12,F79,0)</f>
        <v>#REF!</v>
      </c>
      <c r="L79" s="491" t="e">
        <f>IF(Input_Transaksi!#REF!=$D$8,Input_Transaksi!#REF!,0)</f>
        <v>#REF!</v>
      </c>
      <c r="M79" s="491" t="e">
        <f t="shared" ref="M79:M112" si="1">M78+G79+H79+I79+J79+K79-L79</f>
        <v>#REF!</v>
      </c>
      <c r="N79" s="61"/>
    </row>
    <row r="80" spans="2:14" customFormat="1" ht="15" customHeight="1" x14ac:dyDescent="0.2">
      <c r="B80" s="65"/>
      <c r="C80" s="487" t="e">
        <f>IF(F80+L80&gt;0,Input_Transaksi!#REF!,"")</f>
        <v>#REF!</v>
      </c>
      <c r="D80" s="489" t="e">
        <f>IF(F80+L80&gt;0,Input_Transaksi!#REF!,"")</f>
        <v>#REF!</v>
      </c>
      <c r="E80" s="485" t="e">
        <f>IF(F80+L80&gt;0,Input_Transaksi!#REF!&amp;Input_Transaksi!#REF!&amp;" "&amp;Input_Transaksi!#REF!,"")</f>
        <v>#REF!</v>
      </c>
      <c r="F80" s="119" t="e">
        <f>IF(Input_Transaksi!#REF!=$D$8,Input_Transaksi!#REF!,0)</f>
        <v>#REF!</v>
      </c>
      <c r="G80" s="490" t="e">
        <f>IF(Input_Transaksi!#REF!=$G$12,F80,0)</f>
        <v>#REF!</v>
      </c>
      <c r="H80" s="490" t="e">
        <f>IF(Input_Transaksi!#REF!=$H$12,F80,0)</f>
        <v>#REF!</v>
      </c>
      <c r="I80" s="490" t="e">
        <f>IF(Input_Transaksi!#REF!=$I$12,F80,0)</f>
        <v>#REF!</v>
      </c>
      <c r="J80" s="490" t="e">
        <f>IF(Input_Transaksi!#REF!=$J$12,F80,0)</f>
        <v>#REF!</v>
      </c>
      <c r="K80" s="490" t="e">
        <f>IF(Input_Transaksi!#REF!=$K$12,F80,0)</f>
        <v>#REF!</v>
      </c>
      <c r="L80" s="491" t="e">
        <f>IF(Input_Transaksi!#REF!=$D$8,Input_Transaksi!#REF!,0)</f>
        <v>#REF!</v>
      </c>
      <c r="M80" s="491" t="e">
        <f t="shared" si="1"/>
        <v>#REF!</v>
      </c>
      <c r="N80" s="61"/>
    </row>
    <row r="81" spans="2:14" customFormat="1" ht="15" customHeight="1" x14ac:dyDescent="0.2">
      <c r="B81" s="65"/>
      <c r="C81" s="487" t="e">
        <f>IF(F81+L81&gt;0,Input_Transaksi!#REF!,"")</f>
        <v>#REF!</v>
      </c>
      <c r="D81" s="489" t="e">
        <f>IF(F81+L81&gt;0,Input_Transaksi!#REF!,"")</f>
        <v>#REF!</v>
      </c>
      <c r="E81" s="485" t="e">
        <f>IF(F81+L81&gt;0,Input_Transaksi!#REF!&amp;Input_Transaksi!#REF!&amp;" "&amp;Input_Transaksi!#REF!,"")</f>
        <v>#REF!</v>
      </c>
      <c r="F81" s="119" t="e">
        <f>IF(Input_Transaksi!#REF!=$D$8,Input_Transaksi!#REF!,0)</f>
        <v>#REF!</v>
      </c>
      <c r="G81" s="490" t="e">
        <f>IF(Input_Transaksi!#REF!=$G$12,F81,0)</f>
        <v>#REF!</v>
      </c>
      <c r="H81" s="490" t="e">
        <f>IF(Input_Transaksi!#REF!=$H$12,F81,0)</f>
        <v>#REF!</v>
      </c>
      <c r="I81" s="490" t="e">
        <f>IF(Input_Transaksi!#REF!=$I$12,F81,0)</f>
        <v>#REF!</v>
      </c>
      <c r="J81" s="490" t="e">
        <f>IF(Input_Transaksi!#REF!=$J$12,F81,0)</f>
        <v>#REF!</v>
      </c>
      <c r="K81" s="490" t="e">
        <f>IF(Input_Transaksi!#REF!=$K$12,F81,0)</f>
        <v>#REF!</v>
      </c>
      <c r="L81" s="491" t="e">
        <f>IF(Input_Transaksi!#REF!=$D$8,Input_Transaksi!#REF!,0)</f>
        <v>#REF!</v>
      </c>
      <c r="M81" s="491" t="e">
        <f t="shared" si="1"/>
        <v>#REF!</v>
      </c>
      <c r="N81" s="61"/>
    </row>
    <row r="82" spans="2:14" customFormat="1" ht="15" customHeight="1" x14ac:dyDescent="0.2">
      <c r="B82" s="65"/>
      <c r="C82" s="487" t="e">
        <f>IF(F82+L82&gt;0,Input_Transaksi!#REF!,"")</f>
        <v>#REF!</v>
      </c>
      <c r="D82" s="489" t="e">
        <f>IF(F82+L82&gt;0,Input_Transaksi!#REF!,"")</f>
        <v>#REF!</v>
      </c>
      <c r="E82" s="485" t="e">
        <f>IF(F82+L82&gt;0,Input_Transaksi!#REF!&amp;Input_Transaksi!#REF!&amp;" "&amp;Input_Transaksi!#REF!,"")</f>
        <v>#REF!</v>
      </c>
      <c r="F82" s="119" t="e">
        <f>IF(Input_Transaksi!#REF!=$D$8,Input_Transaksi!#REF!,0)</f>
        <v>#REF!</v>
      </c>
      <c r="G82" s="490" t="e">
        <f>IF(Input_Transaksi!#REF!=$G$12,F82,0)</f>
        <v>#REF!</v>
      </c>
      <c r="H82" s="490" t="e">
        <f>IF(Input_Transaksi!#REF!=$H$12,F82,0)</f>
        <v>#REF!</v>
      </c>
      <c r="I82" s="490" t="e">
        <f>IF(Input_Transaksi!#REF!=$I$12,F82,0)</f>
        <v>#REF!</v>
      </c>
      <c r="J82" s="490" t="e">
        <f>IF(Input_Transaksi!#REF!=$J$12,F82,0)</f>
        <v>#REF!</v>
      </c>
      <c r="K82" s="490" t="e">
        <f>IF(Input_Transaksi!#REF!=$K$12,F82,0)</f>
        <v>#REF!</v>
      </c>
      <c r="L82" s="491" t="e">
        <f>IF(Input_Transaksi!#REF!=$D$8,Input_Transaksi!#REF!,0)</f>
        <v>#REF!</v>
      </c>
      <c r="M82" s="491" t="e">
        <f t="shared" si="1"/>
        <v>#REF!</v>
      </c>
      <c r="N82" s="61"/>
    </row>
    <row r="83" spans="2:14" customFormat="1" ht="15" customHeight="1" x14ac:dyDescent="0.2">
      <c r="B83" s="65"/>
      <c r="C83" s="487" t="e">
        <f>IF(F83+L83&gt;0,Input_Transaksi!#REF!,"")</f>
        <v>#REF!</v>
      </c>
      <c r="D83" s="489" t="e">
        <f>IF(F83+L83&gt;0,Input_Transaksi!#REF!,"")</f>
        <v>#REF!</v>
      </c>
      <c r="E83" s="485" t="e">
        <f>IF(F83+L83&gt;0,Input_Transaksi!#REF!&amp;Input_Transaksi!#REF!&amp;" "&amp;Input_Transaksi!#REF!,"")</f>
        <v>#REF!</v>
      </c>
      <c r="F83" s="119" t="e">
        <f>IF(Input_Transaksi!#REF!=$D$8,Input_Transaksi!#REF!,0)</f>
        <v>#REF!</v>
      </c>
      <c r="G83" s="490" t="e">
        <f>IF(Input_Transaksi!#REF!=$G$12,F83,0)</f>
        <v>#REF!</v>
      </c>
      <c r="H83" s="490" t="e">
        <f>IF(Input_Transaksi!#REF!=$H$12,F83,0)</f>
        <v>#REF!</v>
      </c>
      <c r="I83" s="490" t="e">
        <f>IF(Input_Transaksi!#REF!=$I$12,F83,0)</f>
        <v>#REF!</v>
      </c>
      <c r="J83" s="490" t="e">
        <f>IF(Input_Transaksi!#REF!=$J$12,F83,0)</f>
        <v>#REF!</v>
      </c>
      <c r="K83" s="490" t="e">
        <f>IF(Input_Transaksi!#REF!=$K$12,F83,0)</f>
        <v>#REF!</v>
      </c>
      <c r="L83" s="491" t="e">
        <f>IF(Input_Transaksi!#REF!=$D$8,Input_Transaksi!#REF!,0)</f>
        <v>#REF!</v>
      </c>
      <c r="M83" s="491" t="e">
        <f t="shared" si="1"/>
        <v>#REF!</v>
      </c>
      <c r="N83" s="61"/>
    </row>
    <row r="84" spans="2:14" customFormat="1" ht="15" customHeight="1" x14ac:dyDescent="0.2">
      <c r="B84" s="65"/>
      <c r="C84" s="487" t="e">
        <f>IF(F84+L84&gt;0,Input_Transaksi!#REF!,"")</f>
        <v>#REF!</v>
      </c>
      <c r="D84" s="489" t="e">
        <f>IF(F84+L84&gt;0,Input_Transaksi!#REF!,"")</f>
        <v>#REF!</v>
      </c>
      <c r="E84" s="485" t="e">
        <f>IF(F84+L84&gt;0,Input_Transaksi!#REF!&amp;Input_Transaksi!#REF!&amp;" "&amp;Input_Transaksi!#REF!,"")</f>
        <v>#REF!</v>
      </c>
      <c r="F84" s="119" t="e">
        <f>IF(Input_Transaksi!#REF!=$D$8,Input_Transaksi!#REF!,0)</f>
        <v>#REF!</v>
      </c>
      <c r="G84" s="490" t="e">
        <f>IF(Input_Transaksi!#REF!=$G$12,F84,0)</f>
        <v>#REF!</v>
      </c>
      <c r="H84" s="490" t="e">
        <f>IF(Input_Transaksi!#REF!=$H$12,F84,0)</f>
        <v>#REF!</v>
      </c>
      <c r="I84" s="490" t="e">
        <f>IF(Input_Transaksi!#REF!=$I$12,F84,0)</f>
        <v>#REF!</v>
      </c>
      <c r="J84" s="490" t="e">
        <f>IF(Input_Transaksi!#REF!=$J$12,F84,0)</f>
        <v>#REF!</v>
      </c>
      <c r="K84" s="490" t="e">
        <f>IF(Input_Transaksi!#REF!=$K$12,F84,0)</f>
        <v>#REF!</v>
      </c>
      <c r="L84" s="491" t="e">
        <f>IF(Input_Transaksi!#REF!=$D$8,Input_Transaksi!#REF!,0)</f>
        <v>#REF!</v>
      </c>
      <c r="M84" s="491" t="e">
        <f t="shared" si="1"/>
        <v>#REF!</v>
      </c>
      <c r="N84" s="61"/>
    </row>
    <row r="85" spans="2:14" customFormat="1" ht="15" customHeight="1" x14ac:dyDescent="0.2">
      <c r="B85" s="65"/>
      <c r="C85" s="487" t="e">
        <f>IF(F85+L85&gt;0,Input_Transaksi!#REF!,"")</f>
        <v>#REF!</v>
      </c>
      <c r="D85" s="489" t="e">
        <f>IF(F85+L85&gt;0,Input_Transaksi!#REF!,"")</f>
        <v>#REF!</v>
      </c>
      <c r="E85" s="485" t="e">
        <f>IF(F85+L85&gt;0,Input_Transaksi!#REF!&amp;Input_Transaksi!#REF!&amp;" "&amp;Input_Transaksi!#REF!,"")</f>
        <v>#REF!</v>
      </c>
      <c r="F85" s="119" t="e">
        <f>IF(Input_Transaksi!#REF!=$D$8,Input_Transaksi!#REF!,0)</f>
        <v>#REF!</v>
      </c>
      <c r="G85" s="490" t="e">
        <f>IF(Input_Transaksi!#REF!=$G$12,F85,0)</f>
        <v>#REF!</v>
      </c>
      <c r="H85" s="490" t="e">
        <f>IF(Input_Transaksi!#REF!=$H$12,F85,0)</f>
        <v>#REF!</v>
      </c>
      <c r="I85" s="490" t="e">
        <f>IF(Input_Transaksi!#REF!=$I$12,F85,0)</f>
        <v>#REF!</v>
      </c>
      <c r="J85" s="490" t="e">
        <f>IF(Input_Transaksi!#REF!=$J$12,F85,0)</f>
        <v>#REF!</v>
      </c>
      <c r="K85" s="490" t="e">
        <f>IF(Input_Transaksi!#REF!=$K$12,F85,0)</f>
        <v>#REF!</v>
      </c>
      <c r="L85" s="491" t="e">
        <f>IF(Input_Transaksi!#REF!=$D$8,Input_Transaksi!#REF!,0)</f>
        <v>#REF!</v>
      </c>
      <c r="M85" s="491" t="e">
        <f t="shared" si="1"/>
        <v>#REF!</v>
      </c>
      <c r="N85" s="61"/>
    </row>
    <row r="86" spans="2:14" ht="15" customHeight="1" x14ac:dyDescent="0.2">
      <c r="B86" s="63"/>
      <c r="C86" s="487" t="e">
        <f>IF(F86+L86&gt;0,Input_Transaksi!#REF!,"")</f>
        <v>#REF!</v>
      </c>
      <c r="D86" s="489" t="e">
        <f>IF(F86+L86&gt;0,Input_Transaksi!#REF!,"")</f>
        <v>#REF!</v>
      </c>
      <c r="E86" s="485" t="e">
        <f>IF(F86+L86&gt;0,Input_Transaksi!#REF!&amp;Input_Transaksi!#REF!&amp;" "&amp;Input_Transaksi!#REF!,"")</f>
        <v>#REF!</v>
      </c>
      <c r="F86" s="119" t="e">
        <f>IF(Input_Transaksi!#REF!=$D$8,Input_Transaksi!#REF!,0)</f>
        <v>#REF!</v>
      </c>
      <c r="G86" s="490" t="e">
        <f>IF(Input_Transaksi!#REF!=$G$12,F86,0)</f>
        <v>#REF!</v>
      </c>
      <c r="H86" s="490" t="e">
        <f>IF(Input_Transaksi!#REF!=$H$12,F86,0)</f>
        <v>#REF!</v>
      </c>
      <c r="I86" s="490" t="e">
        <f>IF(Input_Transaksi!#REF!=$I$12,F86,0)</f>
        <v>#REF!</v>
      </c>
      <c r="J86" s="490" t="e">
        <f>IF(Input_Transaksi!#REF!=$J$12,F86,0)</f>
        <v>#REF!</v>
      </c>
      <c r="K86" s="490" t="e">
        <f>IF(Input_Transaksi!#REF!=$K$12,F86,0)</f>
        <v>#REF!</v>
      </c>
      <c r="L86" s="491" t="e">
        <f>IF(Input_Transaksi!#REF!=$D$8,Input_Transaksi!#REF!,0)</f>
        <v>#REF!</v>
      </c>
      <c r="M86" s="491" t="e">
        <f t="shared" si="1"/>
        <v>#REF!</v>
      </c>
      <c r="N86" s="62"/>
    </row>
    <row r="87" spans="2:14" customFormat="1" ht="15" customHeight="1" x14ac:dyDescent="0.2">
      <c r="B87" s="65"/>
      <c r="C87" s="487" t="e">
        <f>IF(F87+L87&gt;0,Input_Transaksi!#REF!,"")</f>
        <v>#REF!</v>
      </c>
      <c r="D87" s="489" t="e">
        <f>IF(F87+L87&gt;0,Input_Transaksi!#REF!,"")</f>
        <v>#REF!</v>
      </c>
      <c r="E87" s="485" t="e">
        <f>IF(F87+L87&gt;0,Input_Transaksi!#REF!&amp;Input_Transaksi!#REF!&amp;" "&amp;Input_Transaksi!#REF!,"")</f>
        <v>#REF!</v>
      </c>
      <c r="F87" s="119" t="e">
        <f>IF(Input_Transaksi!#REF!=$D$8,Input_Transaksi!#REF!,0)</f>
        <v>#REF!</v>
      </c>
      <c r="G87" s="490" t="e">
        <f>IF(Input_Transaksi!#REF!=$G$12,F87,0)</f>
        <v>#REF!</v>
      </c>
      <c r="H87" s="490" t="e">
        <f>IF(Input_Transaksi!#REF!=$H$12,F87,0)</f>
        <v>#REF!</v>
      </c>
      <c r="I87" s="490" t="e">
        <f>IF(Input_Transaksi!#REF!=$I$12,F87,0)</f>
        <v>#REF!</v>
      </c>
      <c r="J87" s="490" t="e">
        <f>IF(Input_Transaksi!#REF!=$J$12,F87,0)</f>
        <v>#REF!</v>
      </c>
      <c r="K87" s="490" t="e">
        <f>IF(Input_Transaksi!#REF!=$K$12,F87,0)</f>
        <v>#REF!</v>
      </c>
      <c r="L87" s="491" t="e">
        <f>IF(Input_Transaksi!#REF!=$D$8,Input_Transaksi!#REF!,0)</f>
        <v>#REF!</v>
      </c>
      <c r="M87" s="491" t="e">
        <f t="shared" si="1"/>
        <v>#REF!</v>
      </c>
      <c r="N87" s="61"/>
    </row>
    <row r="88" spans="2:14" ht="15" customHeight="1" x14ac:dyDescent="0.2">
      <c r="B88" s="63"/>
      <c r="C88" s="487" t="e">
        <f>IF(F88+L88&gt;0,Input_Transaksi!#REF!,"")</f>
        <v>#REF!</v>
      </c>
      <c r="D88" s="489" t="e">
        <f>IF(F88+L88&gt;0,Input_Transaksi!#REF!,"")</f>
        <v>#REF!</v>
      </c>
      <c r="E88" s="485" t="e">
        <f>IF(F88+L88&gt;0,Input_Transaksi!#REF!&amp;Input_Transaksi!#REF!&amp;" "&amp;Input_Transaksi!#REF!,"")</f>
        <v>#REF!</v>
      </c>
      <c r="F88" s="119" t="e">
        <f>IF(Input_Transaksi!#REF!=$D$8,Input_Transaksi!#REF!,0)</f>
        <v>#REF!</v>
      </c>
      <c r="G88" s="490" t="e">
        <f>IF(Input_Transaksi!#REF!=$G$12,F88,0)</f>
        <v>#REF!</v>
      </c>
      <c r="H88" s="490" t="e">
        <f>IF(Input_Transaksi!#REF!=$H$12,F88,0)</f>
        <v>#REF!</v>
      </c>
      <c r="I88" s="490" t="e">
        <f>IF(Input_Transaksi!#REF!=$I$12,F88,0)</f>
        <v>#REF!</v>
      </c>
      <c r="J88" s="490" t="e">
        <f>IF(Input_Transaksi!#REF!=$J$12,F88,0)</f>
        <v>#REF!</v>
      </c>
      <c r="K88" s="490" t="e">
        <f>IF(Input_Transaksi!#REF!=$K$12,F88,0)</f>
        <v>#REF!</v>
      </c>
      <c r="L88" s="491" t="e">
        <f>IF(Input_Transaksi!#REF!=$D$8,Input_Transaksi!#REF!,0)</f>
        <v>#REF!</v>
      </c>
      <c r="M88" s="491" t="e">
        <f t="shared" si="1"/>
        <v>#REF!</v>
      </c>
      <c r="N88" s="62"/>
    </row>
    <row r="89" spans="2:14" customFormat="1" ht="15" customHeight="1" x14ac:dyDescent="0.2">
      <c r="B89" s="65"/>
      <c r="C89" s="487" t="e">
        <f>IF(F89+L89&gt;0,Input_Transaksi!#REF!,"")</f>
        <v>#REF!</v>
      </c>
      <c r="D89" s="489" t="e">
        <f>IF(F89+L89&gt;0,Input_Transaksi!#REF!,"")</f>
        <v>#REF!</v>
      </c>
      <c r="E89" s="485" t="e">
        <f>IF(F89+L89&gt;0,Input_Transaksi!#REF!&amp;Input_Transaksi!#REF!&amp;" "&amp;Input_Transaksi!#REF!,"")</f>
        <v>#REF!</v>
      </c>
      <c r="F89" s="119" t="e">
        <f>IF(Input_Transaksi!#REF!=$D$8,Input_Transaksi!#REF!,0)</f>
        <v>#REF!</v>
      </c>
      <c r="G89" s="490" t="e">
        <f>IF(Input_Transaksi!#REF!=$G$12,F89,0)</f>
        <v>#REF!</v>
      </c>
      <c r="H89" s="490" t="e">
        <f>IF(Input_Transaksi!#REF!=$H$12,F89,0)</f>
        <v>#REF!</v>
      </c>
      <c r="I89" s="490" t="e">
        <f>IF(Input_Transaksi!#REF!=$I$12,F89,0)</f>
        <v>#REF!</v>
      </c>
      <c r="J89" s="490" t="e">
        <f>IF(Input_Transaksi!#REF!=$J$12,F89,0)</f>
        <v>#REF!</v>
      </c>
      <c r="K89" s="490" t="e">
        <f>IF(Input_Transaksi!#REF!=$K$12,F89,0)</f>
        <v>#REF!</v>
      </c>
      <c r="L89" s="491" t="e">
        <f>IF(Input_Transaksi!#REF!=$D$8,Input_Transaksi!#REF!,0)</f>
        <v>#REF!</v>
      </c>
      <c r="M89" s="491" t="e">
        <f t="shared" si="1"/>
        <v>#REF!</v>
      </c>
      <c r="N89" s="61"/>
    </row>
    <row r="90" spans="2:14" customFormat="1" ht="15" customHeight="1" x14ac:dyDescent="0.2">
      <c r="B90" s="65"/>
      <c r="C90" s="487" t="e">
        <f>IF(F90+L90&gt;0,Input_Transaksi!#REF!,"")</f>
        <v>#REF!</v>
      </c>
      <c r="D90" s="489" t="e">
        <f>IF(F90+L90&gt;0,Input_Transaksi!#REF!,"")</f>
        <v>#REF!</v>
      </c>
      <c r="E90" s="485" t="e">
        <f>IF(F90+L90&gt;0,Input_Transaksi!#REF!&amp;Input_Transaksi!#REF!&amp;" "&amp;Input_Transaksi!#REF!,"")</f>
        <v>#REF!</v>
      </c>
      <c r="F90" s="119" t="e">
        <f>IF(Input_Transaksi!#REF!=$D$8,Input_Transaksi!#REF!,0)</f>
        <v>#REF!</v>
      </c>
      <c r="G90" s="490" t="e">
        <f>IF(Input_Transaksi!#REF!=$G$12,F90,0)</f>
        <v>#REF!</v>
      </c>
      <c r="H90" s="490" t="e">
        <f>IF(Input_Transaksi!#REF!=$H$12,F90,0)</f>
        <v>#REF!</v>
      </c>
      <c r="I90" s="490" t="e">
        <f>IF(Input_Transaksi!#REF!=$I$12,F90,0)</f>
        <v>#REF!</v>
      </c>
      <c r="J90" s="490" t="e">
        <f>IF(Input_Transaksi!#REF!=$J$12,F90,0)</f>
        <v>#REF!</v>
      </c>
      <c r="K90" s="490" t="e">
        <f>IF(Input_Transaksi!#REF!=$K$12,F90,0)</f>
        <v>#REF!</v>
      </c>
      <c r="L90" s="491" t="e">
        <f>IF(Input_Transaksi!#REF!=$D$8,Input_Transaksi!#REF!,0)</f>
        <v>#REF!</v>
      </c>
      <c r="M90" s="491" t="e">
        <f t="shared" si="1"/>
        <v>#REF!</v>
      </c>
      <c r="N90" s="61"/>
    </row>
    <row r="91" spans="2:14" customFormat="1" ht="15" customHeight="1" x14ac:dyDescent="0.2">
      <c r="B91" s="65"/>
      <c r="C91" s="487" t="e">
        <f>IF(F91+L91&gt;0,Input_Transaksi!#REF!,"")</f>
        <v>#REF!</v>
      </c>
      <c r="D91" s="489" t="e">
        <f>IF(F91+L91&gt;0,Input_Transaksi!#REF!,"")</f>
        <v>#REF!</v>
      </c>
      <c r="E91" s="485" t="e">
        <f>IF(F91+L91&gt;0,Input_Transaksi!#REF!&amp;Input_Transaksi!#REF!&amp;" "&amp;Input_Transaksi!#REF!,"")</f>
        <v>#REF!</v>
      </c>
      <c r="F91" s="119" t="e">
        <f>IF(Input_Transaksi!#REF!=$D$8,Input_Transaksi!#REF!,0)</f>
        <v>#REF!</v>
      </c>
      <c r="G91" s="490" t="e">
        <f>IF(Input_Transaksi!#REF!=$G$12,F91,0)</f>
        <v>#REF!</v>
      </c>
      <c r="H91" s="490" t="e">
        <f>IF(Input_Transaksi!#REF!=$H$12,F91,0)</f>
        <v>#REF!</v>
      </c>
      <c r="I91" s="490" t="e">
        <f>IF(Input_Transaksi!#REF!=$I$12,F91,0)</f>
        <v>#REF!</v>
      </c>
      <c r="J91" s="490" t="e">
        <f>IF(Input_Transaksi!#REF!=$J$12,F91,0)</f>
        <v>#REF!</v>
      </c>
      <c r="K91" s="490" t="e">
        <f>IF(Input_Transaksi!#REF!=$K$12,F91,0)</f>
        <v>#REF!</v>
      </c>
      <c r="L91" s="491" t="e">
        <f>IF(Input_Transaksi!#REF!=$D$8,Input_Transaksi!#REF!,0)</f>
        <v>#REF!</v>
      </c>
      <c r="M91" s="491" t="e">
        <f t="shared" si="1"/>
        <v>#REF!</v>
      </c>
      <c r="N91" s="61"/>
    </row>
    <row r="92" spans="2:14" customFormat="1" ht="15" customHeight="1" x14ac:dyDescent="0.2">
      <c r="B92" s="65"/>
      <c r="C92" s="487" t="e">
        <f>IF(F92+L92&gt;0,Input_Transaksi!#REF!,"")</f>
        <v>#REF!</v>
      </c>
      <c r="D92" s="489" t="e">
        <f>IF(F92+L92&gt;0,Input_Transaksi!#REF!,"")</f>
        <v>#REF!</v>
      </c>
      <c r="E92" s="485" t="e">
        <f>IF(F92+L92&gt;0,Input_Transaksi!#REF!&amp;Input_Transaksi!#REF!&amp;" "&amp;Input_Transaksi!#REF!,"")</f>
        <v>#REF!</v>
      </c>
      <c r="F92" s="119" t="e">
        <f>IF(Input_Transaksi!#REF!=$D$8,Input_Transaksi!#REF!,0)</f>
        <v>#REF!</v>
      </c>
      <c r="G92" s="490" t="e">
        <f>IF(Input_Transaksi!#REF!=$G$12,F92,0)</f>
        <v>#REF!</v>
      </c>
      <c r="H92" s="490" t="e">
        <f>IF(Input_Transaksi!#REF!=$H$12,F92,0)</f>
        <v>#REF!</v>
      </c>
      <c r="I92" s="490" t="e">
        <f>IF(Input_Transaksi!#REF!=$I$12,F92,0)</f>
        <v>#REF!</v>
      </c>
      <c r="J92" s="490" t="e">
        <f>IF(Input_Transaksi!#REF!=$J$12,F92,0)</f>
        <v>#REF!</v>
      </c>
      <c r="K92" s="490" t="e">
        <f>IF(Input_Transaksi!#REF!=$K$12,F92,0)</f>
        <v>#REF!</v>
      </c>
      <c r="L92" s="491" t="e">
        <f>IF(Input_Transaksi!#REF!=$D$8,Input_Transaksi!#REF!,0)</f>
        <v>#REF!</v>
      </c>
      <c r="M92" s="491" t="e">
        <f t="shared" si="1"/>
        <v>#REF!</v>
      </c>
      <c r="N92" s="61"/>
    </row>
    <row r="93" spans="2:14" customFormat="1" ht="15" customHeight="1" x14ac:dyDescent="0.2">
      <c r="B93" s="65"/>
      <c r="C93" s="487" t="e">
        <f>IF(F93+L93&gt;0,Input_Transaksi!#REF!,"")</f>
        <v>#REF!</v>
      </c>
      <c r="D93" s="489" t="e">
        <f>IF(F93+L93&gt;0,Input_Transaksi!#REF!,"")</f>
        <v>#REF!</v>
      </c>
      <c r="E93" s="485" t="e">
        <f>IF(F93+L93&gt;0,Input_Transaksi!#REF!&amp;Input_Transaksi!#REF!&amp;" "&amp;Input_Transaksi!#REF!,"")</f>
        <v>#REF!</v>
      </c>
      <c r="F93" s="119" t="e">
        <f>IF(Input_Transaksi!#REF!=$D$8,Input_Transaksi!#REF!,0)</f>
        <v>#REF!</v>
      </c>
      <c r="G93" s="490" t="e">
        <f>IF(Input_Transaksi!#REF!=$G$12,F93,0)</f>
        <v>#REF!</v>
      </c>
      <c r="H93" s="490" t="e">
        <f>IF(Input_Transaksi!#REF!=$H$12,F93,0)</f>
        <v>#REF!</v>
      </c>
      <c r="I93" s="490" t="e">
        <f>IF(Input_Transaksi!#REF!=$I$12,F93,0)</f>
        <v>#REF!</v>
      </c>
      <c r="J93" s="490" t="e">
        <f>IF(Input_Transaksi!#REF!=$J$12,F93,0)</f>
        <v>#REF!</v>
      </c>
      <c r="K93" s="490" t="e">
        <f>IF(Input_Transaksi!#REF!=$K$12,F93,0)</f>
        <v>#REF!</v>
      </c>
      <c r="L93" s="491" t="e">
        <f>IF(Input_Transaksi!#REF!=$D$8,Input_Transaksi!#REF!,0)</f>
        <v>#REF!</v>
      </c>
      <c r="M93" s="491" t="e">
        <f t="shared" si="1"/>
        <v>#REF!</v>
      </c>
      <c r="N93" s="61"/>
    </row>
    <row r="94" spans="2:14" customFormat="1" ht="15" customHeight="1" x14ac:dyDescent="0.2">
      <c r="B94" s="65"/>
      <c r="C94" s="487" t="e">
        <f>IF(F94+L94&gt;0,Input_Transaksi!#REF!,"")</f>
        <v>#REF!</v>
      </c>
      <c r="D94" s="489" t="e">
        <f>IF(F94+L94&gt;0,Input_Transaksi!#REF!,"")</f>
        <v>#REF!</v>
      </c>
      <c r="E94" s="485" t="e">
        <f>IF(F94+L94&gt;0,Input_Transaksi!#REF!&amp;Input_Transaksi!#REF!&amp;" "&amp;Input_Transaksi!#REF!,"")</f>
        <v>#REF!</v>
      </c>
      <c r="F94" s="119" t="e">
        <f>IF(Input_Transaksi!#REF!=$D$8,Input_Transaksi!#REF!,0)</f>
        <v>#REF!</v>
      </c>
      <c r="G94" s="490" t="e">
        <f>IF(Input_Transaksi!#REF!=$G$12,F94,0)</f>
        <v>#REF!</v>
      </c>
      <c r="H94" s="490" t="e">
        <f>IF(Input_Transaksi!#REF!=$H$12,F94,0)</f>
        <v>#REF!</v>
      </c>
      <c r="I94" s="490" t="e">
        <f>IF(Input_Transaksi!#REF!=$I$12,F94,0)</f>
        <v>#REF!</v>
      </c>
      <c r="J94" s="490" t="e">
        <f>IF(Input_Transaksi!#REF!=$J$12,F94,0)</f>
        <v>#REF!</v>
      </c>
      <c r="K94" s="490" t="e">
        <f>IF(Input_Transaksi!#REF!=$K$12,F94,0)</f>
        <v>#REF!</v>
      </c>
      <c r="L94" s="491" t="e">
        <f>IF(Input_Transaksi!#REF!=$D$8,Input_Transaksi!#REF!,0)</f>
        <v>#REF!</v>
      </c>
      <c r="M94" s="491" t="e">
        <f t="shared" si="1"/>
        <v>#REF!</v>
      </c>
      <c r="N94" s="61"/>
    </row>
    <row r="95" spans="2:14" customFormat="1" ht="15" customHeight="1" x14ac:dyDescent="0.2">
      <c r="B95" s="65"/>
      <c r="C95" s="487" t="e">
        <f>IF(F95+L95&gt;0,Input_Transaksi!#REF!,"")</f>
        <v>#REF!</v>
      </c>
      <c r="D95" s="489" t="e">
        <f>IF(F95+L95&gt;0,Input_Transaksi!#REF!,"")</f>
        <v>#REF!</v>
      </c>
      <c r="E95" s="485" t="e">
        <f>IF(F95+L95&gt;0,Input_Transaksi!#REF!&amp;Input_Transaksi!#REF!&amp;" "&amp;Input_Transaksi!#REF!,"")</f>
        <v>#REF!</v>
      </c>
      <c r="F95" s="119" t="e">
        <f>IF(Input_Transaksi!#REF!=$D$8,Input_Transaksi!#REF!,0)</f>
        <v>#REF!</v>
      </c>
      <c r="G95" s="490" t="e">
        <f>IF(Input_Transaksi!#REF!=$G$12,F95,0)</f>
        <v>#REF!</v>
      </c>
      <c r="H95" s="490" t="e">
        <f>IF(Input_Transaksi!#REF!=$H$12,F95,0)</f>
        <v>#REF!</v>
      </c>
      <c r="I95" s="490" t="e">
        <f>IF(Input_Transaksi!#REF!=$I$12,F95,0)</f>
        <v>#REF!</v>
      </c>
      <c r="J95" s="490" t="e">
        <f>IF(Input_Transaksi!#REF!=$J$12,F95,0)</f>
        <v>#REF!</v>
      </c>
      <c r="K95" s="490" t="e">
        <f>IF(Input_Transaksi!#REF!=$K$12,F95,0)</f>
        <v>#REF!</v>
      </c>
      <c r="L95" s="491" t="e">
        <f>IF(Input_Transaksi!#REF!=$D$8,Input_Transaksi!#REF!,0)</f>
        <v>#REF!</v>
      </c>
      <c r="M95" s="491" t="e">
        <f t="shared" si="1"/>
        <v>#REF!</v>
      </c>
      <c r="N95" s="61"/>
    </row>
    <row r="96" spans="2:14" customFormat="1" ht="15" customHeight="1" x14ac:dyDescent="0.2">
      <c r="B96" s="65"/>
      <c r="C96" s="487" t="e">
        <f>IF(F96+L96&gt;0,Input_Transaksi!#REF!,"")</f>
        <v>#REF!</v>
      </c>
      <c r="D96" s="489" t="e">
        <f>IF(F96+L96&gt;0,Input_Transaksi!#REF!,"")</f>
        <v>#REF!</v>
      </c>
      <c r="E96" s="485" t="e">
        <f>IF(F96+L96&gt;0,Input_Transaksi!#REF!&amp;Input_Transaksi!#REF!&amp;" "&amp;Input_Transaksi!#REF!,"")</f>
        <v>#REF!</v>
      </c>
      <c r="F96" s="119" t="e">
        <f>IF(Input_Transaksi!#REF!=$D$8,Input_Transaksi!#REF!,0)</f>
        <v>#REF!</v>
      </c>
      <c r="G96" s="490" t="e">
        <f>IF(Input_Transaksi!#REF!=$G$12,F96,0)</f>
        <v>#REF!</v>
      </c>
      <c r="H96" s="490" t="e">
        <f>IF(Input_Transaksi!#REF!=$H$12,F96,0)</f>
        <v>#REF!</v>
      </c>
      <c r="I96" s="490" t="e">
        <f>IF(Input_Transaksi!#REF!=$I$12,F96,0)</f>
        <v>#REF!</v>
      </c>
      <c r="J96" s="490" t="e">
        <f>IF(Input_Transaksi!#REF!=$J$12,F96,0)</f>
        <v>#REF!</v>
      </c>
      <c r="K96" s="490" t="e">
        <f>IF(Input_Transaksi!#REF!=$K$12,F96,0)</f>
        <v>#REF!</v>
      </c>
      <c r="L96" s="491" t="e">
        <f>IF(Input_Transaksi!#REF!=$D$8,Input_Transaksi!#REF!,0)</f>
        <v>#REF!</v>
      </c>
      <c r="M96" s="491" t="e">
        <f t="shared" si="1"/>
        <v>#REF!</v>
      </c>
      <c r="N96" s="61"/>
    </row>
    <row r="97" spans="2:14" customFormat="1" ht="15" customHeight="1" x14ac:dyDescent="0.2">
      <c r="B97" s="65"/>
      <c r="C97" s="487" t="e">
        <f>IF(F97+L97&gt;0,Input_Transaksi!#REF!,"")</f>
        <v>#REF!</v>
      </c>
      <c r="D97" s="489" t="e">
        <f>IF(F97+L97&gt;0,Input_Transaksi!#REF!,"")</f>
        <v>#REF!</v>
      </c>
      <c r="E97" s="485" t="e">
        <f>IF(F97+L97&gt;0,Input_Transaksi!#REF!&amp;Input_Transaksi!#REF!&amp;" "&amp;Input_Transaksi!#REF!,"")</f>
        <v>#REF!</v>
      </c>
      <c r="F97" s="119" t="e">
        <f>IF(Input_Transaksi!#REF!=$D$8,Input_Transaksi!#REF!,0)</f>
        <v>#REF!</v>
      </c>
      <c r="G97" s="490" t="e">
        <f>IF(Input_Transaksi!#REF!=$G$12,F97,0)</f>
        <v>#REF!</v>
      </c>
      <c r="H97" s="490" t="e">
        <f>IF(Input_Transaksi!#REF!=$H$12,F97,0)</f>
        <v>#REF!</v>
      </c>
      <c r="I97" s="490" t="e">
        <f>IF(Input_Transaksi!#REF!=$I$12,F97,0)</f>
        <v>#REF!</v>
      </c>
      <c r="J97" s="490" t="e">
        <f>IF(Input_Transaksi!#REF!=$J$12,F97,0)</f>
        <v>#REF!</v>
      </c>
      <c r="K97" s="490" t="e">
        <f>IF(Input_Transaksi!#REF!=$K$12,F97,0)</f>
        <v>#REF!</v>
      </c>
      <c r="L97" s="491" t="e">
        <f>IF(Input_Transaksi!#REF!=$D$8,Input_Transaksi!#REF!,0)</f>
        <v>#REF!</v>
      </c>
      <c r="M97" s="491" t="e">
        <f t="shared" si="1"/>
        <v>#REF!</v>
      </c>
      <c r="N97" s="61"/>
    </row>
    <row r="98" spans="2:14" customFormat="1" ht="15" customHeight="1" x14ac:dyDescent="0.2">
      <c r="B98" s="65"/>
      <c r="C98" s="487" t="e">
        <f>IF(F98+L98&gt;0,Input_Transaksi!#REF!,"")</f>
        <v>#REF!</v>
      </c>
      <c r="D98" s="489" t="e">
        <f>IF(F98+L98&gt;0,Input_Transaksi!#REF!,"")</f>
        <v>#REF!</v>
      </c>
      <c r="E98" s="485" t="e">
        <f>IF(F98+L98&gt;0,Input_Transaksi!#REF!&amp;Input_Transaksi!#REF!&amp;" "&amp;Input_Transaksi!#REF!,"")</f>
        <v>#REF!</v>
      </c>
      <c r="F98" s="119" t="e">
        <f>IF(Input_Transaksi!#REF!=$D$8,Input_Transaksi!#REF!,0)</f>
        <v>#REF!</v>
      </c>
      <c r="G98" s="490" t="e">
        <f>IF(Input_Transaksi!#REF!=$G$12,F98,0)</f>
        <v>#REF!</v>
      </c>
      <c r="H98" s="490" t="e">
        <f>IF(Input_Transaksi!#REF!=$H$12,F98,0)</f>
        <v>#REF!</v>
      </c>
      <c r="I98" s="490" t="e">
        <f>IF(Input_Transaksi!#REF!=$I$12,F98,0)</f>
        <v>#REF!</v>
      </c>
      <c r="J98" s="490" t="e">
        <f>IF(Input_Transaksi!#REF!=$J$12,F98,0)</f>
        <v>#REF!</v>
      </c>
      <c r="K98" s="490" t="e">
        <f>IF(Input_Transaksi!#REF!=$K$12,F98,0)</f>
        <v>#REF!</v>
      </c>
      <c r="L98" s="491" t="e">
        <f>IF(Input_Transaksi!#REF!=$D$8,Input_Transaksi!#REF!,0)</f>
        <v>#REF!</v>
      </c>
      <c r="M98" s="491" t="e">
        <f t="shared" si="1"/>
        <v>#REF!</v>
      </c>
      <c r="N98" s="61"/>
    </row>
    <row r="99" spans="2:14" customFormat="1" ht="15" customHeight="1" x14ac:dyDescent="0.2">
      <c r="B99" s="65"/>
      <c r="C99" s="487" t="e">
        <f>IF(F99+L99&gt;0,Input_Transaksi!#REF!,"")</f>
        <v>#REF!</v>
      </c>
      <c r="D99" s="489" t="e">
        <f>IF(F99+L99&gt;0,Input_Transaksi!#REF!,"")</f>
        <v>#REF!</v>
      </c>
      <c r="E99" s="485" t="e">
        <f>IF(F99+L99&gt;0,Input_Transaksi!#REF!&amp;Input_Transaksi!#REF!&amp;" "&amp;Input_Transaksi!#REF!,"")</f>
        <v>#REF!</v>
      </c>
      <c r="F99" s="119" t="e">
        <f>IF(Input_Transaksi!#REF!=$D$8,Input_Transaksi!#REF!,0)</f>
        <v>#REF!</v>
      </c>
      <c r="G99" s="490" t="e">
        <f>IF(Input_Transaksi!#REF!=$G$12,F99,0)</f>
        <v>#REF!</v>
      </c>
      <c r="H99" s="490" t="e">
        <f>IF(Input_Transaksi!#REF!=$H$12,F99,0)</f>
        <v>#REF!</v>
      </c>
      <c r="I99" s="490" t="e">
        <f>IF(Input_Transaksi!#REF!=$I$12,F99,0)</f>
        <v>#REF!</v>
      </c>
      <c r="J99" s="490" t="e">
        <f>IF(Input_Transaksi!#REF!=$J$12,F99,0)</f>
        <v>#REF!</v>
      </c>
      <c r="K99" s="490" t="e">
        <f>IF(Input_Transaksi!#REF!=$K$12,F99,0)</f>
        <v>#REF!</v>
      </c>
      <c r="L99" s="491" t="e">
        <f>IF(Input_Transaksi!#REF!=$D$8,Input_Transaksi!#REF!,0)</f>
        <v>#REF!</v>
      </c>
      <c r="M99" s="491" t="e">
        <f t="shared" si="1"/>
        <v>#REF!</v>
      </c>
      <c r="N99" s="61"/>
    </row>
    <row r="100" spans="2:14" customFormat="1" ht="15" customHeight="1" x14ac:dyDescent="0.2">
      <c r="B100" s="65"/>
      <c r="C100" s="487" t="e">
        <f>IF(F100+L100&gt;0,Input_Transaksi!#REF!,"")</f>
        <v>#REF!</v>
      </c>
      <c r="D100" s="489" t="e">
        <f>IF(F100+L100&gt;0,Input_Transaksi!#REF!,"")</f>
        <v>#REF!</v>
      </c>
      <c r="E100" s="485" t="e">
        <f>IF(F100+L100&gt;0,Input_Transaksi!#REF!&amp;Input_Transaksi!#REF!&amp;" "&amp;Input_Transaksi!#REF!,"")</f>
        <v>#REF!</v>
      </c>
      <c r="F100" s="119" t="e">
        <f>IF(Input_Transaksi!#REF!=$D$8,Input_Transaksi!#REF!,0)</f>
        <v>#REF!</v>
      </c>
      <c r="G100" s="490" t="e">
        <f>IF(Input_Transaksi!#REF!=$G$12,F100,0)</f>
        <v>#REF!</v>
      </c>
      <c r="H100" s="490" t="e">
        <f>IF(Input_Transaksi!#REF!=$H$12,F100,0)</f>
        <v>#REF!</v>
      </c>
      <c r="I100" s="490" t="e">
        <f>IF(Input_Transaksi!#REF!=$I$12,F100,0)</f>
        <v>#REF!</v>
      </c>
      <c r="J100" s="490" t="e">
        <f>IF(Input_Transaksi!#REF!=$J$12,F100,0)</f>
        <v>#REF!</v>
      </c>
      <c r="K100" s="490" t="e">
        <f>IF(Input_Transaksi!#REF!=$K$12,F100,0)</f>
        <v>#REF!</v>
      </c>
      <c r="L100" s="491" t="e">
        <f>IF(Input_Transaksi!#REF!=$D$8,Input_Transaksi!#REF!,0)</f>
        <v>#REF!</v>
      </c>
      <c r="M100" s="491" t="e">
        <f t="shared" si="1"/>
        <v>#REF!</v>
      </c>
      <c r="N100" s="61"/>
    </row>
    <row r="101" spans="2:14" customFormat="1" ht="15" customHeight="1" x14ac:dyDescent="0.2">
      <c r="B101" s="65"/>
      <c r="C101" s="487" t="e">
        <f>IF(F101+L101&gt;0,Input_Transaksi!#REF!,"")</f>
        <v>#REF!</v>
      </c>
      <c r="D101" s="489" t="e">
        <f>IF(F101+L101&gt;0,Input_Transaksi!#REF!,"")</f>
        <v>#REF!</v>
      </c>
      <c r="E101" s="485" t="e">
        <f>IF(F101+L101&gt;0,Input_Transaksi!#REF!&amp;Input_Transaksi!#REF!&amp;" "&amp;Input_Transaksi!#REF!,"")</f>
        <v>#REF!</v>
      </c>
      <c r="F101" s="119" t="e">
        <f>IF(Input_Transaksi!#REF!=$D$8,Input_Transaksi!#REF!,0)</f>
        <v>#REF!</v>
      </c>
      <c r="G101" s="490" t="e">
        <f>IF(Input_Transaksi!#REF!=$G$12,F101,0)</f>
        <v>#REF!</v>
      </c>
      <c r="H101" s="490" t="e">
        <f>IF(Input_Transaksi!#REF!=$H$12,F101,0)</f>
        <v>#REF!</v>
      </c>
      <c r="I101" s="490" t="e">
        <f>IF(Input_Transaksi!#REF!=$I$12,F101,0)</f>
        <v>#REF!</v>
      </c>
      <c r="J101" s="490" t="e">
        <f>IF(Input_Transaksi!#REF!=$J$12,F101,0)</f>
        <v>#REF!</v>
      </c>
      <c r="K101" s="490" t="e">
        <f>IF(Input_Transaksi!#REF!=$K$12,F101,0)</f>
        <v>#REF!</v>
      </c>
      <c r="L101" s="491" t="e">
        <f>IF(Input_Transaksi!#REF!=$D$8,Input_Transaksi!#REF!,0)</f>
        <v>#REF!</v>
      </c>
      <c r="M101" s="491" t="e">
        <f t="shared" si="1"/>
        <v>#REF!</v>
      </c>
      <c r="N101" s="61"/>
    </row>
    <row r="102" spans="2:14" customFormat="1" ht="15" customHeight="1" x14ac:dyDescent="0.2">
      <c r="B102" s="65"/>
      <c r="C102" s="487" t="e">
        <f>IF(F102+L102&gt;0,Input_Transaksi!#REF!,"")</f>
        <v>#REF!</v>
      </c>
      <c r="D102" s="489" t="e">
        <f>IF(F102+L102&gt;0,Input_Transaksi!#REF!,"")</f>
        <v>#REF!</v>
      </c>
      <c r="E102" s="485" t="e">
        <f>IF(F102+L102&gt;0,Input_Transaksi!#REF!&amp;Input_Transaksi!#REF!&amp;" "&amp;Input_Transaksi!#REF!,"")</f>
        <v>#REF!</v>
      </c>
      <c r="F102" s="119" t="e">
        <f>IF(Input_Transaksi!#REF!=$D$8,Input_Transaksi!#REF!,0)</f>
        <v>#REF!</v>
      </c>
      <c r="G102" s="490" t="e">
        <f>IF(Input_Transaksi!#REF!=$G$12,F102,0)</f>
        <v>#REF!</v>
      </c>
      <c r="H102" s="490" t="e">
        <f>IF(Input_Transaksi!#REF!=$H$12,F102,0)</f>
        <v>#REF!</v>
      </c>
      <c r="I102" s="490" t="e">
        <f>IF(Input_Transaksi!#REF!=$I$12,F102,0)</f>
        <v>#REF!</v>
      </c>
      <c r="J102" s="490" t="e">
        <f>IF(Input_Transaksi!#REF!=$J$12,F102,0)</f>
        <v>#REF!</v>
      </c>
      <c r="K102" s="490" t="e">
        <f>IF(Input_Transaksi!#REF!=$K$12,F102,0)</f>
        <v>#REF!</v>
      </c>
      <c r="L102" s="491" t="e">
        <f>IF(Input_Transaksi!#REF!=$D$8,Input_Transaksi!#REF!,0)</f>
        <v>#REF!</v>
      </c>
      <c r="M102" s="491" t="e">
        <f t="shared" si="1"/>
        <v>#REF!</v>
      </c>
      <c r="N102" s="61"/>
    </row>
    <row r="103" spans="2:14" customFormat="1" ht="15" customHeight="1" x14ac:dyDescent="0.2">
      <c r="B103" s="65"/>
      <c r="C103" s="487" t="e">
        <f>IF(F103+L103&gt;0,Input_Transaksi!#REF!,"")</f>
        <v>#REF!</v>
      </c>
      <c r="D103" s="489" t="e">
        <f>IF(F103+L103&gt;0,Input_Transaksi!#REF!,"")</f>
        <v>#REF!</v>
      </c>
      <c r="E103" s="485" t="e">
        <f>IF(F103+L103&gt;0,Input_Transaksi!#REF!&amp;Input_Transaksi!#REF!&amp;" "&amp;Input_Transaksi!#REF!,"")</f>
        <v>#REF!</v>
      </c>
      <c r="F103" s="119" t="e">
        <f>IF(Input_Transaksi!#REF!=$D$8,Input_Transaksi!#REF!,0)</f>
        <v>#REF!</v>
      </c>
      <c r="G103" s="490" t="e">
        <f>IF(Input_Transaksi!#REF!=$G$12,F103,0)</f>
        <v>#REF!</v>
      </c>
      <c r="H103" s="490" t="e">
        <f>IF(Input_Transaksi!#REF!=$H$12,F103,0)</f>
        <v>#REF!</v>
      </c>
      <c r="I103" s="490" t="e">
        <f>IF(Input_Transaksi!#REF!=$I$12,F103,0)</f>
        <v>#REF!</v>
      </c>
      <c r="J103" s="490" t="e">
        <f>IF(Input_Transaksi!#REF!=$J$12,F103,0)</f>
        <v>#REF!</v>
      </c>
      <c r="K103" s="490" t="e">
        <f>IF(Input_Transaksi!#REF!=$K$12,F103,0)</f>
        <v>#REF!</v>
      </c>
      <c r="L103" s="491" t="e">
        <f>IF(Input_Transaksi!#REF!=$D$8,Input_Transaksi!#REF!,0)</f>
        <v>#REF!</v>
      </c>
      <c r="M103" s="491" t="e">
        <f t="shared" si="1"/>
        <v>#REF!</v>
      </c>
      <c r="N103" s="61"/>
    </row>
    <row r="104" spans="2:14" customFormat="1" ht="15" customHeight="1" x14ac:dyDescent="0.2">
      <c r="B104" s="65"/>
      <c r="C104" s="487" t="e">
        <f>IF(F104+L104&gt;0,Input_Transaksi!#REF!,"")</f>
        <v>#REF!</v>
      </c>
      <c r="D104" s="489" t="e">
        <f>IF(F104+L104&gt;0,Input_Transaksi!#REF!,"")</f>
        <v>#REF!</v>
      </c>
      <c r="E104" s="485" t="e">
        <f>IF(F104+L104&gt;0,Input_Transaksi!#REF!&amp;Input_Transaksi!#REF!&amp;" "&amp;Input_Transaksi!#REF!,"")</f>
        <v>#REF!</v>
      </c>
      <c r="F104" s="119" t="e">
        <f>IF(Input_Transaksi!#REF!=$D$8,Input_Transaksi!#REF!,0)</f>
        <v>#REF!</v>
      </c>
      <c r="G104" s="490" t="e">
        <f>IF(Input_Transaksi!#REF!=$G$12,F104,0)</f>
        <v>#REF!</v>
      </c>
      <c r="H104" s="490" t="e">
        <f>IF(Input_Transaksi!#REF!=$H$12,F104,0)</f>
        <v>#REF!</v>
      </c>
      <c r="I104" s="490" t="e">
        <f>IF(Input_Transaksi!#REF!=$I$12,F104,0)</f>
        <v>#REF!</v>
      </c>
      <c r="J104" s="490" t="e">
        <f>IF(Input_Transaksi!#REF!=$J$12,F104,0)</f>
        <v>#REF!</v>
      </c>
      <c r="K104" s="490" t="e">
        <f>IF(Input_Transaksi!#REF!=$K$12,F104,0)</f>
        <v>#REF!</v>
      </c>
      <c r="L104" s="491" t="e">
        <f>IF(Input_Transaksi!#REF!=$D$8,Input_Transaksi!#REF!,0)</f>
        <v>#REF!</v>
      </c>
      <c r="M104" s="491" t="e">
        <f t="shared" si="1"/>
        <v>#REF!</v>
      </c>
      <c r="N104" s="61"/>
    </row>
    <row r="105" spans="2:14" customFormat="1" ht="15" customHeight="1" x14ac:dyDescent="0.2">
      <c r="B105" s="65"/>
      <c r="C105" s="487" t="e">
        <f>IF(F105+L105&gt;0,Input_Transaksi!#REF!,"")</f>
        <v>#REF!</v>
      </c>
      <c r="D105" s="489" t="e">
        <f>IF(F105+L105&gt;0,Input_Transaksi!#REF!,"")</f>
        <v>#REF!</v>
      </c>
      <c r="E105" s="485" t="e">
        <f>IF(F105+L105&gt;0,Input_Transaksi!#REF!&amp;Input_Transaksi!#REF!&amp;" "&amp;Input_Transaksi!#REF!,"")</f>
        <v>#REF!</v>
      </c>
      <c r="F105" s="119" t="e">
        <f>IF(Input_Transaksi!#REF!=$D$8,Input_Transaksi!#REF!,0)</f>
        <v>#REF!</v>
      </c>
      <c r="G105" s="490" t="e">
        <f>IF(Input_Transaksi!#REF!=$G$12,F105,0)</f>
        <v>#REF!</v>
      </c>
      <c r="H105" s="490" t="e">
        <f>IF(Input_Transaksi!#REF!=$H$12,F105,0)</f>
        <v>#REF!</v>
      </c>
      <c r="I105" s="490" t="e">
        <f>IF(Input_Transaksi!#REF!=$I$12,F105,0)</f>
        <v>#REF!</v>
      </c>
      <c r="J105" s="490" t="e">
        <f>IF(Input_Transaksi!#REF!=$J$12,F105,0)</f>
        <v>#REF!</v>
      </c>
      <c r="K105" s="490" t="e">
        <f>IF(Input_Transaksi!#REF!=$K$12,F105,0)</f>
        <v>#REF!</v>
      </c>
      <c r="L105" s="491" t="e">
        <f>IF(Input_Transaksi!#REF!=$D$8,Input_Transaksi!#REF!,0)</f>
        <v>#REF!</v>
      </c>
      <c r="M105" s="491" t="e">
        <f t="shared" si="1"/>
        <v>#REF!</v>
      </c>
      <c r="N105" s="61"/>
    </row>
    <row r="106" spans="2:14" customFormat="1" ht="15" customHeight="1" x14ac:dyDescent="0.2">
      <c r="B106" s="65"/>
      <c r="C106" s="487" t="e">
        <f>IF(F106+L106&gt;0,Input_Transaksi!#REF!,"")</f>
        <v>#REF!</v>
      </c>
      <c r="D106" s="489" t="e">
        <f>IF(F106+L106&gt;0,Input_Transaksi!#REF!,"")</f>
        <v>#REF!</v>
      </c>
      <c r="E106" s="485" t="e">
        <f>IF(F106+L106&gt;0,Input_Transaksi!#REF!&amp;Input_Transaksi!#REF!&amp;" "&amp;Input_Transaksi!#REF!,"")</f>
        <v>#REF!</v>
      </c>
      <c r="F106" s="119" t="e">
        <f>IF(Input_Transaksi!#REF!=$D$8,Input_Transaksi!#REF!,0)</f>
        <v>#REF!</v>
      </c>
      <c r="G106" s="490" t="e">
        <f>IF(Input_Transaksi!#REF!=$G$12,F106,0)</f>
        <v>#REF!</v>
      </c>
      <c r="H106" s="490" t="e">
        <f>IF(Input_Transaksi!#REF!=$H$12,F106,0)</f>
        <v>#REF!</v>
      </c>
      <c r="I106" s="490" t="e">
        <f>IF(Input_Transaksi!#REF!=$I$12,F106,0)</f>
        <v>#REF!</v>
      </c>
      <c r="J106" s="490" t="e">
        <f>IF(Input_Transaksi!#REF!=$J$12,F106,0)</f>
        <v>#REF!</v>
      </c>
      <c r="K106" s="490" t="e">
        <f>IF(Input_Transaksi!#REF!=$K$12,F106,0)</f>
        <v>#REF!</v>
      </c>
      <c r="L106" s="491" t="e">
        <f>IF(Input_Transaksi!#REF!=$D$8,Input_Transaksi!#REF!,0)</f>
        <v>#REF!</v>
      </c>
      <c r="M106" s="491" t="e">
        <f t="shared" si="1"/>
        <v>#REF!</v>
      </c>
      <c r="N106" s="61"/>
    </row>
    <row r="107" spans="2:14" customFormat="1" ht="15" customHeight="1" x14ac:dyDescent="0.2">
      <c r="B107" s="65"/>
      <c r="C107" s="487" t="e">
        <f>IF(F107+L107&gt;0,Input_Transaksi!#REF!,"")</f>
        <v>#REF!</v>
      </c>
      <c r="D107" s="489" t="e">
        <f>IF(F107+L107&gt;0,Input_Transaksi!#REF!,"")</f>
        <v>#REF!</v>
      </c>
      <c r="E107" s="485" t="e">
        <f>IF(F107+L107&gt;0,Input_Transaksi!#REF!&amp;Input_Transaksi!#REF!&amp;" "&amp;Input_Transaksi!#REF!,"")</f>
        <v>#REF!</v>
      </c>
      <c r="F107" s="119" t="e">
        <f>IF(Input_Transaksi!#REF!=$D$8,Input_Transaksi!#REF!,0)</f>
        <v>#REF!</v>
      </c>
      <c r="G107" s="490" t="e">
        <f>IF(Input_Transaksi!#REF!=$G$12,F107,0)</f>
        <v>#REF!</v>
      </c>
      <c r="H107" s="490" t="e">
        <f>IF(Input_Transaksi!#REF!=$H$12,F107,0)</f>
        <v>#REF!</v>
      </c>
      <c r="I107" s="490" t="e">
        <f>IF(Input_Transaksi!#REF!=$I$12,F107,0)</f>
        <v>#REF!</v>
      </c>
      <c r="J107" s="490" t="e">
        <f>IF(Input_Transaksi!#REF!=$J$12,F107,0)</f>
        <v>#REF!</v>
      </c>
      <c r="K107" s="490" t="e">
        <f>IF(Input_Transaksi!#REF!=$K$12,F107,0)</f>
        <v>#REF!</v>
      </c>
      <c r="L107" s="491" t="e">
        <f>IF(Input_Transaksi!#REF!=$D$8,Input_Transaksi!#REF!,0)</f>
        <v>#REF!</v>
      </c>
      <c r="M107" s="491" t="e">
        <f t="shared" si="1"/>
        <v>#REF!</v>
      </c>
      <c r="N107" s="61"/>
    </row>
    <row r="108" spans="2:14" customFormat="1" ht="15" customHeight="1" x14ac:dyDescent="0.2">
      <c r="B108" s="65"/>
      <c r="C108" s="487" t="e">
        <f>IF(F108+L108&gt;0,Input_Transaksi!#REF!,"")</f>
        <v>#REF!</v>
      </c>
      <c r="D108" s="489" t="e">
        <f>IF(F108+L108&gt;0,Input_Transaksi!#REF!,"")</f>
        <v>#REF!</v>
      </c>
      <c r="E108" s="485" t="e">
        <f>IF(F108+L108&gt;0,Input_Transaksi!#REF!&amp;Input_Transaksi!#REF!&amp;" "&amp;Input_Transaksi!#REF!,"")</f>
        <v>#REF!</v>
      </c>
      <c r="F108" s="119" t="e">
        <f>IF(Input_Transaksi!#REF!=$D$8,Input_Transaksi!#REF!,0)</f>
        <v>#REF!</v>
      </c>
      <c r="G108" s="490" t="e">
        <f>IF(Input_Transaksi!#REF!=$G$12,F108,0)</f>
        <v>#REF!</v>
      </c>
      <c r="H108" s="490" t="e">
        <f>IF(Input_Transaksi!#REF!=$H$12,F108,0)</f>
        <v>#REF!</v>
      </c>
      <c r="I108" s="490" t="e">
        <f>IF(Input_Transaksi!#REF!=$I$12,F108,0)</f>
        <v>#REF!</v>
      </c>
      <c r="J108" s="490" t="e">
        <f>IF(Input_Transaksi!#REF!=$J$12,F108,0)</f>
        <v>#REF!</v>
      </c>
      <c r="K108" s="490" t="e">
        <f>IF(Input_Transaksi!#REF!=$K$12,F108,0)</f>
        <v>#REF!</v>
      </c>
      <c r="L108" s="491" t="e">
        <f>IF(Input_Transaksi!#REF!=$D$8,Input_Transaksi!#REF!,0)</f>
        <v>#REF!</v>
      </c>
      <c r="M108" s="491" t="e">
        <f t="shared" si="1"/>
        <v>#REF!</v>
      </c>
      <c r="N108" s="61"/>
    </row>
    <row r="109" spans="2:14" customFormat="1" ht="15" customHeight="1" x14ac:dyDescent="0.2">
      <c r="B109" s="65"/>
      <c r="C109" s="487" t="e">
        <f>IF(F109+L109&gt;0,Input_Transaksi!#REF!,"")</f>
        <v>#REF!</v>
      </c>
      <c r="D109" s="489" t="e">
        <f>IF(F109+L109&gt;0,Input_Transaksi!#REF!,"")</f>
        <v>#REF!</v>
      </c>
      <c r="E109" s="485" t="e">
        <f>IF(F109+L109&gt;0,Input_Transaksi!#REF!&amp;Input_Transaksi!#REF!&amp;" "&amp;Input_Transaksi!#REF!,"")</f>
        <v>#REF!</v>
      </c>
      <c r="F109" s="119" t="e">
        <f>IF(Input_Transaksi!#REF!=$D$8,Input_Transaksi!#REF!,0)</f>
        <v>#REF!</v>
      </c>
      <c r="G109" s="490" t="e">
        <f>IF(Input_Transaksi!#REF!=$G$12,F109,0)</f>
        <v>#REF!</v>
      </c>
      <c r="H109" s="490" t="e">
        <f>IF(Input_Transaksi!#REF!=$H$12,F109,0)</f>
        <v>#REF!</v>
      </c>
      <c r="I109" s="490" t="e">
        <f>IF(Input_Transaksi!#REF!=$I$12,F109,0)</f>
        <v>#REF!</v>
      </c>
      <c r="J109" s="490" t="e">
        <f>IF(Input_Transaksi!#REF!=$J$12,F109,0)</f>
        <v>#REF!</v>
      </c>
      <c r="K109" s="490" t="e">
        <f>IF(Input_Transaksi!#REF!=$K$12,F109,0)</f>
        <v>#REF!</v>
      </c>
      <c r="L109" s="491" t="e">
        <f>IF(Input_Transaksi!#REF!=$D$8,Input_Transaksi!#REF!,0)</f>
        <v>#REF!</v>
      </c>
      <c r="M109" s="491" t="e">
        <f t="shared" si="1"/>
        <v>#REF!</v>
      </c>
      <c r="N109" s="61"/>
    </row>
    <row r="110" spans="2:14" customFormat="1" ht="15" customHeight="1" x14ac:dyDescent="0.2">
      <c r="B110" s="65"/>
      <c r="C110" s="487" t="e">
        <f>IF(F110+L110&gt;0,Input_Transaksi!#REF!,"")</f>
        <v>#REF!</v>
      </c>
      <c r="D110" s="489" t="e">
        <f>IF(F110+L110&gt;0,Input_Transaksi!#REF!,"")</f>
        <v>#REF!</v>
      </c>
      <c r="E110" s="485" t="e">
        <f>IF(F110+L110&gt;0,Input_Transaksi!#REF!&amp;Input_Transaksi!#REF!&amp;" "&amp;Input_Transaksi!#REF!,"")</f>
        <v>#REF!</v>
      </c>
      <c r="F110" s="119" t="e">
        <f>IF(Input_Transaksi!#REF!=$D$8,Input_Transaksi!#REF!,0)</f>
        <v>#REF!</v>
      </c>
      <c r="G110" s="490" t="e">
        <f>IF(Input_Transaksi!#REF!=$G$12,F110,0)</f>
        <v>#REF!</v>
      </c>
      <c r="H110" s="490" t="e">
        <f>IF(Input_Transaksi!#REF!=$H$12,F110,0)</f>
        <v>#REF!</v>
      </c>
      <c r="I110" s="490" t="e">
        <f>IF(Input_Transaksi!#REF!=$I$12,F110,0)</f>
        <v>#REF!</v>
      </c>
      <c r="J110" s="490" t="e">
        <f>IF(Input_Transaksi!#REF!=$J$12,F110,0)</f>
        <v>#REF!</v>
      </c>
      <c r="K110" s="490" t="e">
        <f>IF(Input_Transaksi!#REF!=$K$12,F110,0)</f>
        <v>#REF!</v>
      </c>
      <c r="L110" s="491" t="e">
        <f>IF(Input_Transaksi!#REF!=$D$8,Input_Transaksi!#REF!,0)</f>
        <v>#REF!</v>
      </c>
      <c r="M110" s="491" t="e">
        <f t="shared" si="1"/>
        <v>#REF!</v>
      </c>
      <c r="N110" s="61"/>
    </row>
    <row r="111" spans="2:14" customFormat="1" ht="15" customHeight="1" x14ac:dyDescent="0.2">
      <c r="B111" s="65"/>
      <c r="C111" s="487" t="e">
        <f>IF(F111+L111&gt;0,Input_Transaksi!#REF!,"")</f>
        <v>#REF!</v>
      </c>
      <c r="D111" s="489" t="e">
        <f>IF(F111+L111&gt;0,Input_Transaksi!#REF!,"")</f>
        <v>#REF!</v>
      </c>
      <c r="E111" s="485" t="e">
        <f>IF(F111+L111&gt;0,Input_Transaksi!#REF!&amp;Input_Transaksi!#REF!&amp;" "&amp;Input_Transaksi!#REF!,"")</f>
        <v>#REF!</v>
      </c>
      <c r="F111" s="119" t="e">
        <f>IF(Input_Transaksi!#REF!=$D$8,Input_Transaksi!#REF!,0)</f>
        <v>#REF!</v>
      </c>
      <c r="G111" s="490" t="e">
        <f>IF(Input_Transaksi!#REF!=$G$12,F111,0)</f>
        <v>#REF!</v>
      </c>
      <c r="H111" s="490" t="e">
        <f>IF(Input_Transaksi!#REF!=$H$12,F111,0)</f>
        <v>#REF!</v>
      </c>
      <c r="I111" s="490" t="e">
        <f>IF(Input_Transaksi!#REF!=$I$12,F111,0)</f>
        <v>#REF!</v>
      </c>
      <c r="J111" s="490" t="e">
        <f>IF(Input_Transaksi!#REF!=$J$12,F111,0)</f>
        <v>#REF!</v>
      </c>
      <c r="K111" s="490" t="e">
        <f>IF(Input_Transaksi!#REF!=$K$12,F111,0)</f>
        <v>#REF!</v>
      </c>
      <c r="L111" s="491" t="e">
        <f>IF(Input_Transaksi!#REF!=$D$8,Input_Transaksi!#REF!,0)</f>
        <v>#REF!</v>
      </c>
      <c r="M111" s="491" t="e">
        <f t="shared" si="1"/>
        <v>#REF!</v>
      </c>
      <c r="N111" s="61"/>
    </row>
    <row r="112" spans="2:14" customFormat="1" ht="15" customHeight="1" x14ac:dyDescent="0.2">
      <c r="B112" s="65"/>
      <c r="C112" s="487" t="e">
        <f>IF(F112+L112&gt;0,Input_Transaksi!#REF!,"")</f>
        <v>#REF!</v>
      </c>
      <c r="D112" s="489" t="e">
        <f>IF(F112+L112&gt;0,Input_Transaksi!#REF!,"")</f>
        <v>#REF!</v>
      </c>
      <c r="E112" s="485" t="e">
        <f>IF(F112+L112&gt;0,Input_Transaksi!#REF!&amp;Input_Transaksi!#REF!&amp;" "&amp;Input_Transaksi!#REF!,"")</f>
        <v>#REF!</v>
      </c>
      <c r="F112" s="119" t="e">
        <f>IF(Input_Transaksi!#REF!=$D$8,Input_Transaksi!#REF!,0)</f>
        <v>#REF!</v>
      </c>
      <c r="G112" s="490" t="e">
        <f>IF(Input_Transaksi!#REF!=$G$12,F112,0)</f>
        <v>#REF!</v>
      </c>
      <c r="H112" s="490" t="e">
        <f>IF(Input_Transaksi!#REF!=$H$12,F112,0)</f>
        <v>#REF!</v>
      </c>
      <c r="I112" s="490" t="e">
        <f>IF(Input_Transaksi!#REF!=$I$12,F112,0)</f>
        <v>#REF!</v>
      </c>
      <c r="J112" s="490" t="e">
        <f>IF(Input_Transaksi!#REF!=$J$12,F112,0)</f>
        <v>#REF!</v>
      </c>
      <c r="K112" s="490" t="e">
        <f>IF(Input_Transaksi!#REF!=$K$12,F112,0)</f>
        <v>#REF!</v>
      </c>
      <c r="L112" s="491" t="e">
        <f>IF(Input_Transaksi!#REF!=$D$8,Input_Transaksi!#REF!,0)</f>
        <v>#REF!</v>
      </c>
      <c r="M112" s="491" t="e">
        <f t="shared" si="1"/>
        <v>#REF!</v>
      </c>
      <c r="N112" s="61"/>
    </row>
    <row r="113" spans="2:14" customFormat="1" ht="15" customHeight="1" x14ac:dyDescent="0.2">
      <c r="B113" s="65"/>
      <c r="C113" s="487" t="e">
        <f>IF(F113+L113&gt;0,Input_Transaksi!#REF!,"")</f>
        <v>#REF!</v>
      </c>
      <c r="D113" s="489" t="e">
        <f>IF(F113+L113&gt;0,Input_Transaksi!#REF!,"")</f>
        <v>#REF!</v>
      </c>
      <c r="E113" s="485" t="e">
        <f>IF(F113+L113&gt;0,Input_Transaksi!#REF!&amp;Input_Transaksi!#REF!&amp;" "&amp;Input_Transaksi!#REF!,"")</f>
        <v>#REF!</v>
      </c>
      <c r="F113" s="119" t="e">
        <f>IF(Input_Transaksi!#REF!=$D$8,Input_Transaksi!#REF!,0)</f>
        <v>#REF!</v>
      </c>
      <c r="G113" s="490" t="e">
        <f>IF(Input_Transaksi!#REF!=$G$12,F113,0)</f>
        <v>#REF!</v>
      </c>
      <c r="H113" s="490" t="e">
        <f>IF(Input_Transaksi!#REF!=$H$12,F113,0)</f>
        <v>#REF!</v>
      </c>
      <c r="I113" s="490" t="e">
        <f>IF(Input_Transaksi!#REF!=$I$12,F113,0)</f>
        <v>#REF!</v>
      </c>
      <c r="J113" s="490" t="e">
        <f>IF(Input_Transaksi!#REF!=$J$12,F113,0)</f>
        <v>#REF!</v>
      </c>
      <c r="K113" s="490" t="e">
        <f>IF(Input_Transaksi!#REF!=$K$12,F113,0)</f>
        <v>#REF!</v>
      </c>
      <c r="L113" s="491" t="e">
        <f>IF(Input_Transaksi!#REF!=$D$8,Input_Transaksi!#REF!,0)</f>
        <v>#REF!</v>
      </c>
      <c r="M113" s="491" t="e">
        <f t="shared" ref="M113:M142" si="2">M112+G113+H113+I113+J113+K113-L113</f>
        <v>#REF!</v>
      </c>
      <c r="N113" s="61"/>
    </row>
    <row r="114" spans="2:14" customFormat="1" ht="15" customHeight="1" x14ac:dyDescent="0.2">
      <c r="B114" s="65"/>
      <c r="C114" s="487" t="e">
        <f>IF(F114+L114&gt;0,Input_Transaksi!#REF!,"")</f>
        <v>#REF!</v>
      </c>
      <c r="D114" s="489" t="e">
        <f>IF(F114+L114&gt;0,Input_Transaksi!#REF!,"")</f>
        <v>#REF!</v>
      </c>
      <c r="E114" s="485" t="e">
        <f>IF(F114+L114&gt;0,Input_Transaksi!#REF!&amp;Input_Transaksi!#REF!&amp;" "&amp;Input_Transaksi!#REF!,"")</f>
        <v>#REF!</v>
      </c>
      <c r="F114" s="119" t="e">
        <f>IF(Input_Transaksi!#REF!=$D$8,Input_Transaksi!#REF!,0)</f>
        <v>#REF!</v>
      </c>
      <c r="G114" s="490" t="e">
        <f>IF(Input_Transaksi!#REF!=$G$12,F114,0)</f>
        <v>#REF!</v>
      </c>
      <c r="H114" s="490" t="e">
        <f>IF(Input_Transaksi!#REF!=$H$12,F114,0)</f>
        <v>#REF!</v>
      </c>
      <c r="I114" s="490" t="e">
        <f>IF(Input_Transaksi!#REF!=$I$12,F114,0)</f>
        <v>#REF!</v>
      </c>
      <c r="J114" s="490" t="e">
        <f>IF(Input_Transaksi!#REF!=$J$12,F114,0)</f>
        <v>#REF!</v>
      </c>
      <c r="K114" s="490" t="e">
        <f>IF(Input_Transaksi!#REF!=$K$12,F114,0)</f>
        <v>#REF!</v>
      </c>
      <c r="L114" s="491" t="e">
        <f>IF(Input_Transaksi!#REF!=$D$8,Input_Transaksi!#REF!,0)</f>
        <v>#REF!</v>
      </c>
      <c r="M114" s="491" t="e">
        <f t="shared" si="2"/>
        <v>#REF!</v>
      </c>
      <c r="N114" s="61"/>
    </row>
    <row r="115" spans="2:14" customFormat="1" ht="15" customHeight="1" x14ac:dyDescent="0.2">
      <c r="B115" s="65"/>
      <c r="C115" s="487" t="e">
        <f>IF(F115+L115&gt;0,Input_Transaksi!#REF!,"")</f>
        <v>#REF!</v>
      </c>
      <c r="D115" s="489" t="e">
        <f>IF(F115+L115&gt;0,Input_Transaksi!#REF!,"")</f>
        <v>#REF!</v>
      </c>
      <c r="E115" s="485" t="e">
        <f>IF(F115+L115&gt;0,Input_Transaksi!#REF!&amp;Input_Transaksi!#REF!&amp;" "&amp;Input_Transaksi!#REF!,"")</f>
        <v>#REF!</v>
      </c>
      <c r="F115" s="119" t="e">
        <f>IF(Input_Transaksi!#REF!=$D$8,Input_Transaksi!#REF!,0)</f>
        <v>#REF!</v>
      </c>
      <c r="G115" s="490" t="e">
        <f>IF(Input_Transaksi!#REF!=$G$12,F115,0)</f>
        <v>#REF!</v>
      </c>
      <c r="H115" s="490" t="e">
        <f>IF(Input_Transaksi!#REF!=$H$12,F115,0)</f>
        <v>#REF!</v>
      </c>
      <c r="I115" s="490" t="e">
        <f>IF(Input_Transaksi!#REF!=$I$12,F115,0)</f>
        <v>#REF!</v>
      </c>
      <c r="J115" s="490" t="e">
        <f>IF(Input_Transaksi!#REF!=$J$12,F115,0)</f>
        <v>#REF!</v>
      </c>
      <c r="K115" s="490" t="e">
        <f>IF(Input_Transaksi!#REF!=$K$12,F115,0)</f>
        <v>#REF!</v>
      </c>
      <c r="L115" s="491" t="e">
        <f>IF(Input_Transaksi!#REF!=$D$8,Input_Transaksi!#REF!,0)</f>
        <v>#REF!</v>
      </c>
      <c r="M115" s="491" t="e">
        <f t="shared" si="2"/>
        <v>#REF!</v>
      </c>
      <c r="N115" s="61"/>
    </row>
    <row r="116" spans="2:14" customFormat="1" ht="15" customHeight="1" x14ac:dyDescent="0.2">
      <c r="B116" s="65"/>
      <c r="C116" s="487" t="e">
        <f>IF(F116+L116&gt;0,Input_Transaksi!#REF!,"")</f>
        <v>#REF!</v>
      </c>
      <c r="D116" s="489" t="e">
        <f>IF(F116+L116&gt;0,Input_Transaksi!#REF!,"")</f>
        <v>#REF!</v>
      </c>
      <c r="E116" s="485" t="e">
        <f>IF(F116+L116&gt;0,Input_Transaksi!#REF!&amp;Input_Transaksi!#REF!&amp;" "&amp;Input_Transaksi!#REF!,"")</f>
        <v>#REF!</v>
      </c>
      <c r="F116" s="119" t="e">
        <f>IF(Input_Transaksi!#REF!=$D$8,Input_Transaksi!#REF!,0)</f>
        <v>#REF!</v>
      </c>
      <c r="G116" s="490" t="e">
        <f>IF(Input_Transaksi!#REF!=$G$12,F116,0)</f>
        <v>#REF!</v>
      </c>
      <c r="H116" s="490" t="e">
        <f>IF(Input_Transaksi!#REF!=$H$12,F116,0)</f>
        <v>#REF!</v>
      </c>
      <c r="I116" s="490" t="e">
        <f>IF(Input_Transaksi!#REF!=$I$12,F116,0)</f>
        <v>#REF!</v>
      </c>
      <c r="J116" s="490" t="e">
        <f>IF(Input_Transaksi!#REF!=$J$12,F116,0)</f>
        <v>#REF!</v>
      </c>
      <c r="K116" s="490" t="e">
        <f>IF(Input_Transaksi!#REF!=$K$12,F116,0)</f>
        <v>#REF!</v>
      </c>
      <c r="L116" s="491" t="e">
        <f>IF(Input_Transaksi!#REF!=$D$8,Input_Transaksi!#REF!,0)</f>
        <v>#REF!</v>
      </c>
      <c r="M116" s="491" t="e">
        <f t="shared" si="2"/>
        <v>#REF!</v>
      </c>
      <c r="N116" s="61"/>
    </row>
    <row r="117" spans="2:14" customFormat="1" ht="15" customHeight="1" x14ac:dyDescent="0.2">
      <c r="B117" s="65"/>
      <c r="C117" s="487" t="e">
        <f>IF(F117+L117&gt;0,Input_Transaksi!#REF!,"")</f>
        <v>#REF!</v>
      </c>
      <c r="D117" s="489" t="e">
        <f>IF(F117+L117&gt;0,Input_Transaksi!#REF!,"")</f>
        <v>#REF!</v>
      </c>
      <c r="E117" s="485" t="e">
        <f>IF(F117+L117&gt;0,Input_Transaksi!#REF!&amp;Input_Transaksi!#REF!&amp;" "&amp;Input_Transaksi!#REF!,"")</f>
        <v>#REF!</v>
      </c>
      <c r="F117" s="119" t="e">
        <f>IF(Input_Transaksi!#REF!=$D$8,Input_Transaksi!#REF!,0)</f>
        <v>#REF!</v>
      </c>
      <c r="G117" s="490" t="e">
        <f>IF(Input_Transaksi!#REF!=$G$12,F117,0)</f>
        <v>#REF!</v>
      </c>
      <c r="H117" s="490" t="e">
        <f>IF(Input_Transaksi!#REF!=$H$12,F117,0)</f>
        <v>#REF!</v>
      </c>
      <c r="I117" s="490" t="e">
        <f>IF(Input_Transaksi!#REF!=$I$12,F117,0)</f>
        <v>#REF!</v>
      </c>
      <c r="J117" s="490" t="e">
        <f>IF(Input_Transaksi!#REF!=$J$12,F117,0)</f>
        <v>#REF!</v>
      </c>
      <c r="K117" s="490" t="e">
        <f>IF(Input_Transaksi!#REF!=$K$12,F117,0)</f>
        <v>#REF!</v>
      </c>
      <c r="L117" s="491" t="e">
        <f>IF(Input_Transaksi!#REF!=$D$8,Input_Transaksi!#REF!,0)</f>
        <v>#REF!</v>
      </c>
      <c r="M117" s="491" t="e">
        <f t="shared" si="2"/>
        <v>#REF!</v>
      </c>
      <c r="N117" s="61"/>
    </row>
    <row r="118" spans="2:14" customFormat="1" ht="15" customHeight="1" x14ac:dyDescent="0.2">
      <c r="B118" s="65"/>
      <c r="C118" s="487" t="e">
        <f>IF(F118+L118&gt;0,Input_Transaksi!#REF!,"")</f>
        <v>#REF!</v>
      </c>
      <c r="D118" s="489" t="e">
        <f>IF(F118+L118&gt;0,Input_Transaksi!#REF!,"")</f>
        <v>#REF!</v>
      </c>
      <c r="E118" s="485" t="e">
        <f>IF(F118+L118&gt;0,Input_Transaksi!#REF!&amp;Input_Transaksi!#REF!&amp;" "&amp;Input_Transaksi!#REF!,"")</f>
        <v>#REF!</v>
      </c>
      <c r="F118" s="119" t="e">
        <f>IF(Input_Transaksi!#REF!=$D$8,Input_Transaksi!#REF!,0)</f>
        <v>#REF!</v>
      </c>
      <c r="G118" s="490" t="e">
        <f>IF(Input_Transaksi!#REF!=$G$12,F118,0)</f>
        <v>#REF!</v>
      </c>
      <c r="H118" s="490" t="e">
        <f>IF(Input_Transaksi!#REF!=$H$12,F118,0)</f>
        <v>#REF!</v>
      </c>
      <c r="I118" s="490" t="e">
        <f>IF(Input_Transaksi!#REF!=$I$12,F118,0)</f>
        <v>#REF!</v>
      </c>
      <c r="J118" s="490" t="e">
        <f>IF(Input_Transaksi!#REF!=$J$12,F118,0)</f>
        <v>#REF!</v>
      </c>
      <c r="K118" s="490" t="e">
        <f>IF(Input_Transaksi!#REF!=$K$12,F118,0)</f>
        <v>#REF!</v>
      </c>
      <c r="L118" s="491" t="e">
        <f>IF(Input_Transaksi!#REF!=$D$8,Input_Transaksi!#REF!,0)</f>
        <v>#REF!</v>
      </c>
      <c r="M118" s="491" t="e">
        <f t="shared" si="2"/>
        <v>#REF!</v>
      </c>
      <c r="N118" s="61"/>
    </row>
    <row r="119" spans="2:14" customFormat="1" ht="15" customHeight="1" x14ac:dyDescent="0.2">
      <c r="B119" s="65"/>
      <c r="C119" s="487" t="e">
        <f>IF(F119+L119&gt;0,Input_Transaksi!#REF!,"")</f>
        <v>#REF!</v>
      </c>
      <c r="D119" s="489" t="e">
        <f>IF(F119+L119&gt;0,Input_Transaksi!#REF!,"")</f>
        <v>#REF!</v>
      </c>
      <c r="E119" s="485" t="e">
        <f>IF(F119+L119&gt;0,Input_Transaksi!#REF!&amp;Input_Transaksi!#REF!&amp;" "&amp;Input_Transaksi!#REF!,"")</f>
        <v>#REF!</v>
      </c>
      <c r="F119" s="119" t="e">
        <f>IF(Input_Transaksi!#REF!=$D$8,Input_Transaksi!#REF!,0)</f>
        <v>#REF!</v>
      </c>
      <c r="G119" s="490" t="e">
        <f>IF(Input_Transaksi!#REF!=$G$12,F119,0)</f>
        <v>#REF!</v>
      </c>
      <c r="H119" s="490" t="e">
        <f>IF(Input_Transaksi!#REF!=$H$12,F119,0)</f>
        <v>#REF!</v>
      </c>
      <c r="I119" s="490" t="e">
        <f>IF(Input_Transaksi!#REF!=$I$12,F119,0)</f>
        <v>#REF!</v>
      </c>
      <c r="J119" s="490" t="e">
        <f>IF(Input_Transaksi!#REF!=$J$12,F119,0)</f>
        <v>#REF!</v>
      </c>
      <c r="K119" s="490" t="e">
        <f>IF(Input_Transaksi!#REF!=$K$12,F119,0)</f>
        <v>#REF!</v>
      </c>
      <c r="L119" s="491" t="e">
        <f>IF(Input_Transaksi!#REF!=$D$8,Input_Transaksi!#REF!,0)</f>
        <v>#REF!</v>
      </c>
      <c r="M119" s="491" t="e">
        <f t="shared" si="2"/>
        <v>#REF!</v>
      </c>
      <c r="N119" s="61"/>
    </row>
    <row r="120" spans="2:14" customFormat="1" ht="15" customHeight="1" x14ac:dyDescent="0.2">
      <c r="B120" s="65"/>
      <c r="C120" s="487" t="e">
        <f>IF(F120+L120&gt;0,Input_Transaksi!#REF!,"")</f>
        <v>#REF!</v>
      </c>
      <c r="D120" s="489" t="e">
        <f>IF(F120+L120&gt;0,Input_Transaksi!#REF!,"")</f>
        <v>#REF!</v>
      </c>
      <c r="E120" s="485" t="e">
        <f>IF(F120+L120&gt;0,Input_Transaksi!#REF!&amp;Input_Transaksi!#REF!&amp;" "&amp;Input_Transaksi!#REF!,"")</f>
        <v>#REF!</v>
      </c>
      <c r="F120" s="119" t="e">
        <f>IF(Input_Transaksi!#REF!=$D$8,Input_Transaksi!#REF!,0)</f>
        <v>#REF!</v>
      </c>
      <c r="G120" s="490" t="e">
        <f>IF(Input_Transaksi!#REF!=$G$12,F120,0)</f>
        <v>#REF!</v>
      </c>
      <c r="H120" s="490" t="e">
        <f>IF(Input_Transaksi!#REF!=$H$12,F120,0)</f>
        <v>#REF!</v>
      </c>
      <c r="I120" s="490" t="e">
        <f>IF(Input_Transaksi!#REF!=$I$12,F120,0)</f>
        <v>#REF!</v>
      </c>
      <c r="J120" s="490" t="e">
        <f>IF(Input_Transaksi!#REF!=$J$12,F120,0)</f>
        <v>#REF!</v>
      </c>
      <c r="K120" s="490" t="e">
        <f>IF(Input_Transaksi!#REF!=$K$12,F120,0)</f>
        <v>#REF!</v>
      </c>
      <c r="L120" s="491" t="e">
        <f>IF(Input_Transaksi!#REF!=$D$8,Input_Transaksi!#REF!,0)</f>
        <v>#REF!</v>
      </c>
      <c r="M120" s="491" t="e">
        <f t="shared" si="2"/>
        <v>#REF!</v>
      </c>
      <c r="N120" s="61"/>
    </row>
    <row r="121" spans="2:14" customFormat="1" ht="15" customHeight="1" x14ac:dyDescent="0.2">
      <c r="B121" s="65"/>
      <c r="C121" s="487" t="e">
        <f>IF(F121+L121&gt;0,Input_Transaksi!#REF!,"")</f>
        <v>#REF!</v>
      </c>
      <c r="D121" s="489" t="e">
        <f>IF(F121+L121&gt;0,Input_Transaksi!#REF!,"")</f>
        <v>#REF!</v>
      </c>
      <c r="E121" s="485" t="e">
        <f>IF(F121+L121&gt;0,Input_Transaksi!#REF!&amp;Input_Transaksi!#REF!&amp;" "&amp;Input_Transaksi!#REF!,"")</f>
        <v>#REF!</v>
      </c>
      <c r="F121" s="119" t="e">
        <f>IF(Input_Transaksi!#REF!=$D$8,Input_Transaksi!#REF!,0)</f>
        <v>#REF!</v>
      </c>
      <c r="G121" s="490" t="e">
        <f>IF(Input_Transaksi!#REF!=$G$12,F121,0)</f>
        <v>#REF!</v>
      </c>
      <c r="H121" s="490" t="e">
        <f>IF(Input_Transaksi!#REF!=$H$12,F121,0)</f>
        <v>#REF!</v>
      </c>
      <c r="I121" s="490" t="e">
        <f>IF(Input_Transaksi!#REF!=$I$12,F121,0)</f>
        <v>#REF!</v>
      </c>
      <c r="J121" s="490" t="e">
        <f>IF(Input_Transaksi!#REF!=$J$12,F121,0)</f>
        <v>#REF!</v>
      </c>
      <c r="K121" s="490" t="e">
        <f>IF(Input_Transaksi!#REF!=$K$12,F121,0)</f>
        <v>#REF!</v>
      </c>
      <c r="L121" s="491" t="e">
        <f>IF(Input_Transaksi!#REF!=$D$8,Input_Transaksi!#REF!,0)</f>
        <v>#REF!</v>
      </c>
      <c r="M121" s="491" t="e">
        <f t="shared" si="2"/>
        <v>#REF!</v>
      </c>
      <c r="N121" s="61"/>
    </row>
    <row r="122" spans="2:14" customFormat="1" ht="15" customHeight="1" x14ac:dyDescent="0.2">
      <c r="B122" s="65"/>
      <c r="C122" s="487" t="e">
        <f>IF(F122+L122&gt;0,Input_Transaksi!#REF!,"")</f>
        <v>#REF!</v>
      </c>
      <c r="D122" s="489" t="e">
        <f>IF(F122+L122&gt;0,Input_Transaksi!#REF!,"")</f>
        <v>#REF!</v>
      </c>
      <c r="E122" s="485" t="e">
        <f>IF(F122+L122&gt;0,Input_Transaksi!#REF!&amp;Input_Transaksi!#REF!&amp;" "&amp;Input_Transaksi!#REF!,"")</f>
        <v>#REF!</v>
      </c>
      <c r="F122" s="119" t="e">
        <f>IF(Input_Transaksi!#REF!=$D$8,Input_Transaksi!#REF!,0)</f>
        <v>#REF!</v>
      </c>
      <c r="G122" s="490" t="e">
        <f>IF(Input_Transaksi!#REF!=$G$12,F122,0)</f>
        <v>#REF!</v>
      </c>
      <c r="H122" s="490" t="e">
        <f>IF(Input_Transaksi!#REF!=$H$12,F122,0)</f>
        <v>#REF!</v>
      </c>
      <c r="I122" s="490" t="e">
        <f>IF(Input_Transaksi!#REF!=$I$12,F122,0)</f>
        <v>#REF!</v>
      </c>
      <c r="J122" s="490" t="e">
        <f>IF(Input_Transaksi!#REF!=$J$12,F122,0)</f>
        <v>#REF!</v>
      </c>
      <c r="K122" s="490" t="e">
        <f>IF(Input_Transaksi!#REF!=$K$12,F122,0)</f>
        <v>#REF!</v>
      </c>
      <c r="L122" s="491" t="e">
        <f>IF(Input_Transaksi!#REF!=$D$8,Input_Transaksi!#REF!,0)</f>
        <v>#REF!</v>
      </c>
      <c r="M122" s="491" t="e">
        <f t="shared" si="2"/>
        <v>#REF!</v>
      </c>
      <c r="N122" s="61"/>
    </row>
    <row r="123" spans="2:14" customFormat="1" ht="15" customHeight="1" x14ac:dyDescent="0.2">
      <c r="B123" s="65"/>
      <c r="C123" s="487" t="e">
        <f>IF(F123+L123&gt;0,Input_Transaksi!#REF!,"")</f>
        <v>#REF!</v>
      </c>
      <c r="D123" s="489" t="e">
        <f>IF(F123+L123&gt;0,Input_Transaksi!#REF!,"")</f>
        <v>#REF!</v>
      </c>
      <c r="E123" s="485" t="e">
        <f>IF(F123+L123&gt;0,Input_Transaksi!#REF!&amp;Input_Transaksi!#REF!&amp;" "&amp;Input_Transaksi!#REF!,"")</f>
        <v>#REF!</v>
      </c>
      <c r="F123" s="119" t="e">
        <f>IF(Input_Transaksi!#REF!=$D$8,Input_Transaksi!#REF!,0)</f>
        <v>#REF!</v>
      </c>
      <c r="G123" s="490" t="e">
        <f>IF(Input_Transaksi!#REF!=$G$12,F123,0)</f>
        <v>#REF!</v>
      </c>
      <c r="H123" s="490" t="e">
        <f>IF(Input_Transaksi!#REF!=$H$12,F123,0)</f>
        <v>#REF!</v>
      </c>
      <c r="I123" s="490" t="e">
        <f>IF(Input_Transaksi!#REF!=$I$12,F123,0)</f>
        <v>#REF!</v>
      </c>
      <c r="J123" s="490" t="e">
        <f>IF(Input_Transaksi!#REF!=$J$12,F123,0)</f>
        <v>#REF!</v>
      </c>
      <c r="K123" s="490" t="e">
        <f>IF(Input_Transaksi!#REF!=$K$12,F123,0)</f>
        <v>#REF!</v>
      </c>
      <c r="L123" s="491" t="e">
        <f>IF(Input_Transaksi!#REF!=$D$8,Input_Transaksi!#REF!,0)</f>
        <v>#REF!</v>
      </c>
      <c r="M123" s="491" t="e">
        <f t="shared" si="2"/>
        <v>#REF!</v>
      </c>
      <c r="N123" s="61"/>
    </row>
    <row r="124" spans="2:14" customFormat="1" ht="15" customHeight="1" x14ac:dyDescent="0.2">
      <c r="B124" s="65"/>
      <c r="C124" s="487" t="e">
        <f>IF(F124+L124&gt;0,Input_Transaksi!#REF!,"")</f>
        <v>#REF!</v>
      </c>
      <c r="D124" s="489" t="e">
        <f>IF(F124+L124&gt;0,Input_Transaksi!#REF!,"")</f>
        <v>#REF!</v>
      </c>
      <c r="E124" s="485" t="e">
        <f>IF(F124+L124&gt;0,Input_Transaksi!#REF!&amp;Input_Transaksi!#REF!&amp;" "&amp;Input_Transaksi!#REF!,"")</f>
        <v>#REF!</v>
      </c>
      <c r="F124" s="119" t="e">
        <f>IF(Input_Transaksi!#REF!=$D$8,Input_Transaksi!#REF!,0)</f>
        <v>#REF!</v>
      </c>
      <c r="G124" s="490" t="e">
        <f>IF(Input_Transaksi!#REF!=$G$12,F124,0)</f>
        <v>#REF!</v>
      </c>
      <c r="H124" s="490" t="e">
        <f>IF(Input_Transaksi!#REF!=$H$12,F124,0)</f>
        <v>#REF!</v>
      </c>
      <c r="I124" s="490" t="e">
        <f>IF(Input_Transaksi!#REF!=$I$12,F124,0)</f>
        <v>#REF!</v>
      </c>
      <c r="J124" s="490" t="e">
        <f>IF(Input_Transaksi!#REF!=$J$12,F124,0)</f>
        <v>#REF!</v>
      </c>
      <c r="K124" s="490" t="e">
        <f>IF(Input_Transaksi!#REF!=$K$12,F124,0)</f>
        <v>#REF!</v>
      </c>
      <c r="L124" s="491" t="e">
        <f>IF(Input_Transaksi!#REF!=$D$8,Input_Transaksi!#REF!,0)</f>
        <v>#REF!</v>
      </c>
      <c r="M124" s="491" t="e">
        <f t="shared" si="2"/>
        <v>#REF!</v>
      </c>
      <c r="N124" s="61"/>
    </row>
    <row r="125" spans="2:14" customFormat="1" ht="15" customHeight="1" x14ac:dyDescent="0.2">
      <c r="B125" s="65"/>
      <c r="C125" s="487" t="e">
        <f>IF(F125+L125&gt;0,Input_Transaksi!#REF!,"")</f>
        <v>#REF!</v>
      </c>
      <c r="D125" s="489" t="e">
        <f>IF(F125+L125&gt;0,Input_Transaksi!#REF!,"")</f>
        <v>#REF!</v>
      </c>
      <c r="E125" s="485" t="e">
        <f>IF(F125+L125&gt;0,Input_Transaksi!#REF!&amp;Input_Transaksi!#REF!&amp;" "&amp;Input_Transaksi!#REF!,"")</f>
        <v>#REF!</v>
      </c>
      <c r="F125" s="119" t="e">
        <f>IF(Input_Transaksi!#REF!=$D$8,Input_Transaksi!#REF!,0)</f>
        <v>#REF!</v>
      </c>
      <c r="G125" s="490" t="e">
        <f>IF(Input_Transaksi!#REF!=$G$12,F125,0)</f>
        <v>#REF!</v>
      </c>
      <c r="H125" s="490" t="e">
        <f>IF(Input_Transaksi!#REF!=$H$12,F125,0)</f>
        <v>#REF!</v>
      </c>
      <c r="I125" s="490" t="e">
        <f>IF(Input_Transaksi!#REF!=$I$12,F125,0)</f>
        <v>#REF!</v>
      </c>
      <c r="J125" s="490" t="e">
        <f>IF(Input_Transaksi!#REF!=$J$12,F125,0)</f>
        <v>#REF!</v>
      </c>
      <c r="K125" s="490" t="e">
        <f>IF(Input_Transaksi!#REF!=$K$12,F125,0)</f>
        <v>#REF!</v>
      </c>
      <c r="L125" s="491" t="e">
        <f>IF(Input_Transaksi!#REF!=$D$8,Input_Transaksi!#REF!,0)</f>
        <v>#REF!</v>
      </c>
      <c r="M125" s="491" t="e">
        <f t="shared" si="2"/>
        <v>#REF!</v>
      </c>
      <c r="N125" s="61"/>
    </row>
    <row r="126" spans="2:14" customFormat="1" ht="15" customHeight="1" x14ac:dyDescent="0.2">
      <c r="B126" s="65"/>
      <c r="C126" s="487" t="e">
        <f>IF(F126+L126&gt;0,Input_Transaksi!#REF!,"")</f>
        <v>#REF!</v>
      </c>
      <c r="D126" s="489" t="e">
        <f>IF(F126+L126&gt;0,Input_Transaksi!#REF!,"")</f>
        <v>#REF!</v>
      </c>
      <c r="E126" s="485" t="e">
        <f>IF(F126+L126&gt;0,Input_Transaksi!#REF!&amp;Input_Transaksi!#REF!&amp;" "&amp;Input_Transaksi!#REF!,"")</f>
        <v>#REF!</v>
      </c>
      <c r="F126" s="119" t="e">
        <f>IF(Input_Transaksi!#REF!=$D$8,Input_Transaksi!#REF!,0)</f>
        <v>#REF!</v>
      </c>
      <c r="G126" s="490" t="e">
        <f>IF(Input_Transaksi!#REF!=$G$12,F126,0)</f>
        <v>#REF!</v>
      </c>
      <c r="H126" s="490" t="e">
        <f>IF(Input_Transaksi!#REF!=$H$12,F126,0)</f>
        <v>#REF!</v>
      </c>
      <c r="I126" s="490" t="e">
        <f>IF(Input_Transaksi!#REF!=$I$12,F126,0)</f>
        <v>#REF!</v>
      </c>
      <c r="J126" s="490" t="e">
        <f>IF(Input_Transaksi!#REF!=$J$12,F126,0)</f>
        <v>#REF!</v>
      </c>
      <c r="K126" s="490" t="e">
        <f>IF(Input_Transaksi!#REF!=$K$12,F126,0)</f>
        <v>#REF!</v>
      </c>
      <c r="L126" s="491" t="e">
        <f>IF(Input_Transaksi!#REF!=$D$8,Input_Transaksi!#REF!,0)</f>
        <v>#REF!</v>
      </c>
      <c r="M126" s="491" t="e">
        <f t="shared" si="2"/>
        <v>#REF!</v>
      </c>
      <c r="N126" s="61"/>
    </row>
    <row r="127" spans="2:14" customFormat="1" ht="15" customHeight="1" x14ac:dyDescent="0.2">
      <c r="B127" s="65"/>
      <c r="C127" s="487" t="e">
        <f>IF(F127+L127&gt;0,Input_Transaksi!#REF!,"")</f>
        <v>#REF!</v>
      </c>
      <c r="D127" s="489" t="e">
        <f>IF(F127+L127&gt;0,Input_Transaksi!#REF!,"")</f>
        <v>#REF!</v>
      </c>
      <c r="E127" s="485" t="e">
        <f>IF(F127+L127&gt;0,Input_Transaksi!#REF!&amp;Input_Transaksi!#REF!&amp;" "&amp;Input_Transaksi!#REF!,"")</f>
        <v>#REF!</v>
      </c>
      <c r="F127" s="119" t="e">
        <f>IF(Input_Transaksi!#REF!=$D$8,Input_Transaksi!#REF!,0)</f>
        <v>#REF!</v>
      </c>
      <c r="G127" s="490" t="e">
        <f>IF(Input_Transaksi!#REF!=$G$12,F127,0)</f>
        <v>#REF!</v>
      </c>
      <c r="H127" s="490" t="e">
        <f>IF(Input_Transaksi!#REF!=$H$12,F127,0)</f>
        <v>#REF!</v>
      </c>
      <c r="I127" s="490" t="e">
        <f>IF(Input_Transaksi!#REF!=$I$12,F127,0)</f>
        <v>#REF!</v>
      </c>
      <c r="J127" s="490" t="e">
        <f>IF(Input_Transaksi!#REF!=$J$12,F127,0)</f>
        <v>#REF!</v>
      </c>
      <c r="K127" s="490" t="e">
        <f>IF(Input_Transaksi!#REF!=$K$12,F127,0)</f>
        <v>#REF!</v>
      </c>
      <c r="L127" s="491" t="e">
        <f>IF(Input_Transaksi!#REF!=$D$8,Input_Transaksi!#REF!,0)</f>
        <v>#REF!</v>
      </c>
      <c r="M127" s="491" t="e">
        <f t="shared" si="2"/>
        <v>#REF!</v>
      </c>
      <c r="N127" s="61"/>
    </row>
    <row r="128" spans="2:14" customFormat="1" ht="15" customHeight="1" x14ac:dyDescent="0.2">
      <c r="B128" s="65"/>
      <c r="C128" s="487" t="e">
        <f>IF(F128+L128&gt;0,Input_Transaksi!#REF!,"")</f>
        <v>#REF!</v>
      </c>
      <c r="D128" s="489" t="e">
        <f>IF(F128+L128&gt;0,Input_Transaksi!#REF!,"")</f>
        <v>#REF!</v>
      </c>
      <c r="E128" s="485" t="e">
        <f>IF(F128+L128&gt;0,Input_Transaksi!#REF!&amp;Input_Transaksi!#REF!&amp;" "&amp;Input_Transaksi!#REF!,"")</f>
        <v>#REF!</v>
      </c>
      <c r="F128" s="119" t="e">
        <f>IF(Input_Transaksi!#REF!=$D$8,Input_Transaksi!#REF!,0)</f>
        <v>#REF!</v>
      </c>
      <c r="G128" s="490" t="e">
        <f>IF(Input_Transaksi!#REF!=$G$12,F128,0)</f>
        <v>#REF!</v>
      </c>
      <c r="H128" s="490" t="e">
        <f>IF(Input_Transaksi!#REF!=$H$12,F128,0)</f>
        <v>#REF!</v>
      </c>
      <c r="I128" s="490" t="e">
        <f>IF(Input_Transaksi!#REF!=$I$12,F128,0)</f>
        <v>#REF!</v>
      </c>
      <c r="J128" s="490" t="e">
        <f>IF(Input_Transaksi!#REF!=$J$12,F128,0)</f>
        <v>#REF!</v>
      </c>
      <c r="K128" s="490" t="e">
        <f>IF(Input_Transaksi!#REF!=$K$12,F128,0)</f>
        <v>#REF!</v>
      </c>
      <c r="L128" s="491" t="e">
        <f>IF(Input_Transaksi!#REF!=$D$8,Input_Transaksi!#REF!,0)</f>
        <v>#REF!</v>
      </c>
      <c r="M128" s="491" t="e">
        <f t="shared" si="2"/>
        <v>#REF!</v>
      </c>
      <c r="N128" s="61"/>
    </row>
    <row r="129" spans="2:14" customFormat="1" ht="15" customHeight="1" x14ac:dyDescent="0.2">
      <c r="B129" s="65"/>
      <c r="C129" s="487" t="e">
        <f>IF(F129+L129&gt;0,Input_Transaksi!#REF!,"")</f>
        <v>#REF!</v>
      </c>
      <c r="D129" s="489" t="e">
        <f>IF(F129+L129&gt;0,Input_Transaksi!#REF!,"")</f>
        <v>#REF!</v>
      </c>
      <c r="E129" s="485" t="e">
        <f>IF(F129+L129&gt;0,Input_Transaksi!#REF!&amp;Input_Transaksi!#REF!&amp;" "&amp;Input_Transaksi!#REF!,"")</f>
        <v>#REF!</v>
      </c>
      <c r="F129" s="119" t="e">
        <f>IF(Input_Transaksi!#REF!=$D$8,Input_Transaksi!#REF!,0)</f>
        <v>#REF!</v>
      </c>
      <c r="G129" s="490" t="e">
        <f>IF(Input_Transaksi!#REF!=$G$12,F129,0)</f>
        <v>#REF!</v>
      </c>
      <c r="H129" s="490" t="e">
        <f>IF(Input_Transaksi!#REF!=$H$12,F129,0)</f>
        <v>#REF!</v>
      </c>
      <c r="I129" s="490" t="e">
        <f>IF(Input_Transaksi!#REF!=$I$12,F129,0)</f>
        <v>#REF!</v>
      </c>
      <c r="J129" s="490" t="e">
        <f>IF(Input_Transaksi!#REF!=$J$12,F129,0)</f>
        <v>#REF!</v>
      </c>
      <c r="K129" s="490" t="e">
        <f>IF(Input_Transaksi!#REF!=$K$12,F129,0)</f>
        <v>#REF!</v>
      </c>
      <c r="L129" s="491" t="e">
        <f>IF(Input_Transaksi!#REF!=$D$8,Input_Transaksi!#REF!,0)</f>
        <v>#REF!</v>
      </c>
      <c r="M129" s="491" t="e">
        <f t="shared" si="2"/>
        <v>#REF!</v>
      </c>
      <c r="N129" s="61"/>
    </row>
    <row r="130" spans="2:14" customFormat="1" ht="15" customHeight="1" x14ac:dyDescent="0.2">
      <c r="B130" s="65"/>
      <c r="C130" s="487" t="e">
        <f>IF(F130+L130&gt;0,Input_Transaksi!#REF!,"")</f>
        <v>#REF!</v>
      </c>
      <c r="D130" s="489" t="e">
        <f>IF(F130+L130&gt;0,Input_Transaksi!#REF!,"")</f>
        <v>#REF!</v>
      </c>
      <c r="E130" s="485" t="e">
        <f>IF(F130+L130&gt;0,Input_Transaksi!#REF!&amp;Input_Transaksi!#REF!&amp;" "&amp;Input_Transaksi!#REF!,"")</f>
        <v>#REF!</v>
      </c>
      <c r="F130" s="119" t="e">
        <f>IF(Input_Transaksi!#REF!=$D$8,Input_Transaksi!#REF!,0)</f>
        <v>#REF!</v>
      </c>
      <c r="G130" s="490" t="e">
        <f>IF(Input_Transaksi!#REF!=$G$12,F130,0)</f>
        <v>#REF!</v>
      </c>
      <c r="H130" s="490" t="e">
        <f>IF(Input_Transaksi!#REF!=$H$12,F130,0)</f>
        <v>#REF!</v>
      </c>
      <c r="I130" s="490" t="e">
        <f>IF(Input_Transaksi!#REF!=$I$12,F130,0)</f>
        <v>#REF!</v>
      </c>
      <c r="J130" s="490" t="e">
        <f>IF(Input_Transaksi!#REF!=$J$12,F130,0)</f>
        <v>#REF!</v>
      </c>
      <c r="K130" s="490" t="e">
        <f>IF(Input_Transaksi!#REF!=$K$12,F130,0)</f>
        <v>#REF!</v>
      </c>
      <c r="L130" s="491" t="e">
        <f>IF(Input_Transaksi!#REF!=$D$8,Input_Transaksi!#REF!,0)</f>
        <v>#REF!</v>
      </c>
      <c r="M130" s="491" t="e">
        <f t="shared" si="2"/>
        <v>#REF!</v>
      </c>
      <c r="N130" s="61"/>
    </row>
    <row r="131" spans="2:14" customFormat="1" ht="15" customHeight="1" x14ac:dyDescent="0.2">
      <c r="B131" s="65"/>
      <c r="C131" s="487" t="e">
        <f>IF(F131+L131&gt;0,Input_Transaksi!#REF!,"")</f>
        <v>#REF!</v>
      </c>
      <c r="D131" s="489" t="e">
        <f>IF(F131+L131&gt;0,Input_Transaksi!#REF!,"")</f>
        <v>#REF!</v>
      </c>
      <c r="E131" s="485" t="e">
        <f>IF(F131+L131&gt;0,Input_Transaksi!#REF!&amp;Input_Transaksi!#REF!&amp;" "&amp;Input_Transaksi!#REF!,"")</f>
        <v>#REF!</v>
      </c>
      <c r="F131" s="119" t="e">
        <f>IF(Input_Transaksi!#REF!=$D$8,Input_Transaksi!#REF!,0)</f>
        <v>#REF!</v>
      </c>
      <c r="G131" s="490" t="e">
        <f>IF(Input_Transaksi!#REF!=$G$12,F131,0)</f>
        <v>#REF!</v>
      </c>
      <c r="H131" s="490" t="e">
        <f>IF(Input_Transaksi!#REF!=$H$12,F131,0)</f>
        <v>#REF!</v>
      </c>
      <c r="I131" s="490" t="e">
        <f>IF(Input_Transaksi!#REF!=$I$12,F131,0)</f>
        <v>#REF!</v>
      </c>
      <c r="J131" s="490" t="e">
        <f>IF(Input_Transaksi!#REF!=$J$12,F131,0)</f>
        <v>#REF!</v>
      </c>
      <c r="K131" s="490" t="e">
        <f>IF(Input_Transaksi!#REF!=$K$12,F131,0)</f>
        <v>#REF!</v>
      </c>
      <c r="L131" s="491" t="e">
        <f>IF(Input_Transaksi!#REF!=$D$8,Input_Transaksi!#REF!,0)</f>
        <v>#REF!</v>
      </c>
      <c r="M131" s="491" t="e">
        <f t="shared" si="2"/>
        <v>#REF!</v>
      </c>
      <c r="N131" s="61"/>
    </row>
    <row r="132" spans="2:14" customFormat="1" ht="15" customHeight="1" x14ac:dyDescent="0.2">
      <c r="B132" s="65"/>
      <c r="C132" s="487" t="e">
        <f>IF(F132+L132&gt;0,Input_Transaksi!#REF!,"")</f>
        <v>#REF!</v>
      </c>
      <c r="D132" s="489" t="e">
        <f>IF(F132+L132&gt;0,Input_Transaksi!#REF!,"")</f>
        <v>#REF!</v>
      </c>
      <c r="E132" s="485" t="e">
        <f>IF(F132+L132&gt;0,Input_Transaksi!#REF!&amp;Input_Transaksi!#REF!&amp;" "&amp;Input_Transaksi!#REF!,"")</f>
        <v>#REF!</v>
      </c>
      <c r="F132" s="119" t="e">
        <f>IF(Input_Transaksi!#REF!=$D$8,Input_Transaksi!#REF!,0)</f>
        <v>#REF!</v>
      </c>
      <c r="G132" s="490" t="e">
        <f>IF(Input_Transaksi!#REF!=$G$12,F132,0)</f>
        <v>#REF!</v>
      </c>
      <c r="H132" s="490" t="e">
        <f>IF(Input_Transaksi!#REF!=$H$12,F132,0)</f>
        <v>#REF!</v>
      </c>
      <c r="I132" s="490" t="e">
        <f>IF(Input_Transaksi!#REF!=$I$12,F132,0)</f>
        <v>#REF!</v>
      </c>
      <c r="J132" s="490" t="e">
        <f>IF(Input_Transaksi!#REF!=$J$12,F132,0)</f>
        <v>#REF!</v>
      </c>
      <c r="K132" s="490" t="e">
        <f>IF(Input_Transaksi!#REF!=$K$12,F132,0)</f>
        <v>#REF!</v>
      </c>
      <c r="L132" s="491" t="e">
        <f>IF(Input_Transaksi!#REF!=$D$8,Input_Transaksi!#REF!,0)</f>
        <v>#REF!</v>
      </c>
      <c r="M132" s="491" t="e">
        <f t="shared" si="2"/>
        <v>#REF!</v>
      </c>
      <c r="N132" s="61"/>
    </row>
    <row r="133" spans="2:14" customFormat="1" ht="15" customHeight="1" x14ac:dyDescent="0.2">
      <c r="B133" s="65"/>
      <c r="C133" s="487" t="e">
        <f>IF(F133+L133&gt;0,Input_Transaksi!#REF!,"")</f>
        <v>#REF!</v>
      </c>
      <c r="D133" s="489" t="e">
        <f>IF(F133+L133&gt;0,Input_Transaksi!#REF!,"")</f>
        <v>#REF!</v>
      </c>
      <c r="E133" s="485" t="e">
        <f>IF(F133+L133&gt;0,Input_Transaksi!#REF!&amp;Input_Transaksi!#REF!&amp;" "&amp;Input_Transaksi!#REF!,"")</f>
        <v>#REF!</v>
      </c>
      <c r="F133" s="119" t="e">
        <f>IF(Input_Transaksi!#REF!=$D$8,Input_Transaksi!#REF!,0)</f>
        <v>#REF!</v>
      </c>
      <c r="G133" s="490" t="e">
        <f>IF(Input_Transaksi!#REF!=$G$12,F133,0)</f>
        <v>#REF!</v>
      </c>
      <c r="H133" s="490" t="e">
        <f>IF(Input_Transaksi!#REF!=$H$12,F133,0)</f>
        <v>#REF!</v>
      </c>
      <c r="I133" s="490" t="e">
        <f>IF(Input_Transaksi!#REF!=$I$12,F133,0)</f>
        <v>#REF!</v>
      </c>
      <c r="J133" s="490" t="e">
        <f>IF(Input_Transaksi!#REF!=$J$12,F133,0)</f>
        <v>#REF!</v>
      </c>
      <c r="K133" s="490" t="e">
        <f>IF(Input_Transaksi!#REF!=$K$12,F133,0)</f>
        <v>#REF!</v>
      </c>
      <c r="L133" s="491" t="e">
        <f>IF(Input_Transaksi!#REF!=$D$8,Input_Transaksi!#REF!,0)</f>
        <v>#REF!</v>
      </c>
      <c r="M133" s="491" t="e">
        <f t="shared" si="2"/>
        <v>#REF!</v>
      </c>
      <c r="N133" s="61"/>
    </row>
    <row r="134" spans="2:14" customFormat="1" ht="15" customHeight="1" x14ac:dyDescent="0.2">
      <c r="B134" s="65"/>
      <c r="C134" s="487" t="e">
        <f>IF(F134+L134&gt;0,Input_Transaksi!#REF!,"")</f>
        <v>#REF!</v>
      </c>
      <c r="D134" s="489" t="e">
        <f>IF(F134+L134&gt;0,Input_Transaksi!#REF!,"")</f>
        <v>#REF!</v>
      </c>
      <c r="E134" s="485" t="e">
        <f>IF(F134+L134&gt;0,Input_Transaksi!#REF!&amp;Input_Transaksi!#REF!&amp;" "&amp;Input_Transaksi!#REF!,"")</f>
        <v>#REF!</v>
      </c>
      <c r="F134" s="119" t="e">
        <f>IF(Input_Transaksi!#REF!=$D$8,Input_Transaksi!#REF!,0)</f>
        <v>#REF!</v>
      </c>
      <c r="G134" s="490" t="e">
        <f>IF(Input_Transaksi!#REF!=$G$12,F134,0)</f>
        <v>#REF!</v>
      </c>
      <c r="H134" s="490" t="e">
        <f>IF(Input_Transaksi!#REF!=$H$12,F134,0)</f>
        <v>#REF!</v>
      </c>
      <c r="I134" s="490" t="e">
        <f>IF(Input_Transaksi!#REF!=$I$12,F134,0)</f>
        <v>#REF!</v>
      </c>
      <c r="J134" s="490" t="e">
        <f>IF(Input_Transaksi!#REF!=$J$12,F134,0)</f>
        <v>#REF!</v>
      </c>
      <c r="K134" s="490" t="e">
        <f>IF(Input_Transaksi!#REF!=$K$12,F134,0)</f>
        <v>#REF!</v>
      </c>
      <c r="L134" s="491" t="e">
        <f>IF(Input_Transaksi!#REF!=$D$8,Input_Transaksi!#REF!,0)</f>
        <v>#REF!</v>
      </c>
      <c r="M134" s="491" t="e">
        <f t="shared" si="2"/>
        <v>#REF!</v>
      </c>
      <c r="N134" s="61"/>
    </row>
    <row r="135" spans="2:14" customFormat="1" ht="15" customHeight="1" x14ac:dyDescent="0.2">
      <c r="B135" s="65"/>
      <c r="C135" s="487" t="e">
        <f>IF(F135+L135&gt;0,Input_Transaksi!#REF!,"")</f>
        <v>#REF!</v>
      </c>
      <c r="D135" s="489" t="e">
        <f>IF(F135+L135&gt;0,Input_Transaksi!#REF!,"")</f>
        <v>#REF!</v>
      </c>
      <c r="E135" s="485" t="e">
        <f>IF(F135+L135&gt;0,Input_Transaksi!#REF!&amp;Input_Transaksi!#REF!&amp;" "&amp;Input_Transaksi!#REF!,"")</f>
        <v>#REF!</v>
      </c>
      <c r="F135" s="119" t="e">
        <f>IF(Input_Transaksi!#REF!=$D$8,Input_Transaksi!#REF!,0)</f>
        <v>#REF!</v>
      </c>
      <c r="G135" s="490" t="e">
        <f>IF(Input_Transaksi!#REF!=$G$12,F135,0)</f>
        <v>#REF!</v>
      </c>
      <c r="H135" s="490" t="e">
        <f>IF(Input_Transaksi!#REF!=$H$12,F135,0)</f>
        <v>#REF!</v>
      </c>
      <c r="I135" s="490" t="e">
        <f>IF(Input_Transaksi!#REF!=$I$12,F135,0)</f>
        <v>#REF!</v>
      </c>
      <c r="J135" s="490" t="e">
        <f>IF(Input_Transaksi!#REF!=$J$12,F135,0)</f>
        <v>#REF!</v>
      </c>
      <c r="K135" s="490" t="e">
        <f>IF(Input_Transaksi!#REF!=$K$12,F135,0)</f>
        <v>#REF!</v>
      </c>
      <c r="L135" s="491" t="e">
        <f>IF(Input_Transaksi!#REF!=$D$8,Input_Transaksi!#REF!,0)</f>
        <v>#REF!</v>
      </c>
      <c r="M135" s="491" t="e">
        <f t="shared" si="2"/>
        <v>#REF!</v>
      </c>
      <c r="N135" s="61"/>
    </row>
    <row r="136" spans="2:14" customFormat="1" ht="15" customHeight="1" x14ac:dyDescent="0.2">
      <c r="B136" s="65"/>
      <c r="C136" s="487" t="e">
        <f>IF(F136+L136&gt;0,Input_Transaksi!#REF!,"")</f>
        <v>#REF!</v>
      </c>
      <c r="D136" s="489" t="e">
        <f>IF(F136+L136&gt;0,Input_Transaksi!#REF!,"")</f>
        <v>#REF!</v>
      </c>
      <c r="E136" s="485" t="e">
        <f>IF(F136+L136&gt;0,Input_Transaksi!#REF!&amp;Input_Transaksi!#REF!&amp;" "&amp;Input_Transaksi!#REF!,"")</f>
        <v>#REF!</v>
      </c>
      <c r="F136" s="119" t="e">
        <f>IF(Input_Transaksi!#REF!=$D$8,Input_Transaksi!#REF!,0)</f>
        <v>#REF!</v>
      </c>
      <c r="G136" s="490" t="e">
        <f>IF(Input_Transaksi!#REF!=$G$12,F136,0)</f>
        <v>#REF!</v>
      </c>
      <c r="H136" s="490" t="e">
        <f>IF(Input_Transaksi!#REF!=$H$12,F136,0)</f>
        <v>#REF!</v>
      </c>
      <c r="I136" s="490" t="e">
        <f>IF(Input_Transaksi!#REF!=$I$12,F136,0)</f>
        <v>#REF!</v>
      </c>
      <c r="J136" s="490" t="e">
        <f>IF(Input_Transaksi!#REF!=$J$12,F136,0)</f>
        <v>#REF!</v>
      </c>
      <c r="K136" s="490" t="e">
        <f>IF(Input_Transaksi!#REF!=$K$12,F136,0)</f>
        <v>#REF!</v>
      </c>
      <c r="L136" s="491" t="e">
        <f>IF(Input_Transaksi!#REF!=$D$8,Input_Transaksi!#REF!,0)</f>
        <v>#REF!</v>
      </c>
      <c r="M136" s="491" t="e">
        <f t="shared" si="2"/>
        <v>#REF!</v>
      </c>
      <c r="N136" s="61"/>
    </row>
    <row r="137" spans="2:14" customFormat="1" ht="15" customHeight="1" x14ac:dyDescent="0.2">
      <c r="B137" s="65"/>
      <c r="C137" s="487" t="e">
        <f>IF(F137+L137&gt;0,Input_Transaksi!#REF!,"")</f>
        <v>#REF!</v>
      </c>
      <c r="D137" s="489" t="e">
        <f>IF(F137+L137&gt;0,Input_Transaksi!#REF!,"")</f>
        <v>#REF!</v>
      </c>
      <c r="E137" s="485" t="e">
        <f>IF(F137+L137&gt;0,Input_Transaksi!#REF!&amp;Input_Transaksi!#REF!&amp;" "&amp;Input_Transaksi!#REF!,"")</f>
        <v>#REF!</v>
      </c>
      <c r="F137" s="119" t="e">
        <f>IF(Input_Transaksi!#REF!=$D$8,Input_Transaksi!#REF!,0)</f>
        <v>#REF!</v>
      </c>
      <c r="G137" s="490" t="e">
        <f>IF(Input_Transaksi!#REF!=$G$12,F137,0)</f>
        <v>#REF!</v>
      </c>
      <c r="H137" s="490" t="e">
        <f>IF(Input_Transaksi!#REF!=$H$12,F137,0)</f>
        <v>#REF!</v>
      </c>
      <c r="I137" s="490" t="e">
        <f>IF(Input_Transaksi!#REF!=$I$12,F137,0)</f>
        <v>#REF!</v>
      </c>
      <c r="J137" s="490" t="e">
        <f>IF(Input_Transaksi!#REF!=$J$12,F137,0)</f>
        <v>#REF!</v>
      </c>
      <c r="K137" s="490" t="e">
        <f>IF(Input_Transaksi!#REF!=$K$12,F137,0)</f>
        <v>#REF!</v>
      </c>
      <c r="L137" s="491" t="e">
        <f>IF(Input_Transaksi!#REF!=$D$8,Input_Transaksi!#REF!,0)</f>
        <v>#REF!</v>
      </c>
      <c r="M137" s="491" t="e">
        <f t="shared" si="2"/>
        <v>#REF!</v>
      </c>
      <c r="N137" s="61"/>
    </row>
    <row r="138" spans="2:14" customFormat="1" ht="15" customHeight="1" x14ac:dyDescent="0.2">
      <c r="B138" s="65"/>
      <c r="C138" s="487" t="e">
        <f>IF(F138+L138&gt;0,Input_Transaksi!#REF!,"")</f>
        <v>#REF!</v>
      </c>
      <c r="D138" s="489" t="e">
        <f>IF(F138+L138&gt;0,Input_Transaksi!#REF!,"")</f>
        <v>#REF!</v>
      </c>
      <c r="E138" s="485" t="e">
        <f>IF(F138+L138&gt;0,Input_Transaksi!#REF!&amp;Input_Transaksi!#REF!&amp;" "&amp;Input_Transaksi!#REF!,"")</f>
        <v>#REF!</v>
      </c>
      <c r="F138" s="119" t="e">
        <f>IF(Input_Transaksi!#REF!=$D$8,Input_Transaksi!#REF!,0)</f>
        <v>#REF!</v>
      </c>
      <c r="G138" s="490" t="e">
        <f>IF(Input_Transaksi!#REF!=$G$12,F138,0)</f>
        <v>#REF!</v>
      </c>
      <c r="H138" s="490" t="e">
        <f>IF(Input_Transaksi!#REF!=$H$12,F138,0)</f>
        <v>#REF!</v>
      </c>
      <c r="I138" s="490" t="e">
        <f>IF(Input_Transaksi!#REF!=$I$12,F138,0)</f>
        <v>#REF!</v>
      </c>
      <c r="J138" s="490" t="e">
        <f>IF(Input_Transaksi!#REF!=$J$12,F138,0)</f>
        <v>#REF!</v>
      </c>
      <c r="K138" s="490" t="e">
        <f>IF(Input_Transaksi!#REF!=$K$12,F138,0)</f>
        <v>#REF!</v>
      </c>
      <c r="L138" s="491" t="e">
        <f>IF(Input_Transaksi!#REF!=$D$8,Input_Transaksi!#REF!,0)</f>
        <v>#REF!</v>
      </c>
      <c r="M138" s="491" t="e">
        <f t="shared" si="2"/>
        <v>#REF!</v>
      </c>
      <c r="N138" s="61"/>
    </row>
    <row r="139" spans="2:14" customFormat="1" ht="15" customHeight="1" x14ac:dyDescent="0.2">
      <c r="B139" s="65"/>
      <c r="C139" s="487" t="e">
        <f>IF(F139+L139&gt;0,Input_Transaksi!#REF!,"")</f>
        <v>#REF!</v>
      </c>
      <c r="D139" s="489" t="e">
        <f>IF(F139+L139&gt;0,Input_Transaksi!#REF!,"")</f>
        <v>#REF!</v>
      </c>
      <c r="E139" s="485" t="e">
        <f>IF(F139+L139&gt;0,Input_Transaksi!#REF!&amp;Input_Transaksi!#REF!&amp;" "&amp;Input_Transaksi!#REF!,"")</f>
        <v>#REF!</v>
      </c>
      <c r="F139" s="119" t="e">
        <f>IF(Input_Transaksi!#REF!=$D$8,Input_Transaksi!#REF!,0)</f>
        <v>#REF!</v>
      </c>
      <c r="G139" s="490" t="e">
        <f>IF(Input_Transaksi!#REF!=$G$12,F139,0)</f>
        <v>#REF!</v>
      </c>
      <c r="H139" s="490" t="e">
        <f>IF(Input_Transaksi!#REF!=$H$12,F139,0)</f>
        <v>#REF!</v>
      </c>
      <c r="I139" s="490" t="e">
        <f>IF(Input_Transaksi!#REF!=$I$12,F139,0)</f>
        <v>#REF!</v>
      </c>
      <c r="J139" s="490" t="e">
        <f>IF(Input_Transaksi!#REF!=$J$12,F139,0)</f>
        <v>#REF!</v>
      </c>
      <c r="K139" s="490" t="e">
        <f>IF(Input_Transaksi!#REF!=$K$12,F139,0)</f>
        <v>#REF!</v>
      </c>
      <c r="L139" s="491" t="e">
        <f>IF(Input_Transaksi!#REF!=$D$8,Input_Transaksi!#REF!,0)</f>
        <v>#REF!</v>
      </c>
      <c r="M139" s="491" t="e">
        <f t="shared" si="2"/>
        <v>#REF!</v>
      </c>
      <c r="N139" s="61"/>
    </row>
    <row r="140" spans="2:14" customFormat="1" ht="15" customHeight="1" x14ac:dyDescent="0.2">
      <c r="B140" s="65"/>
      <c r="C140" s="487" t="e">
        <f>IF(F140+L140&gt;0,Input_Transaksi!#REF!,"")</f>
        <v>#REF!</v>
      </c>
      <c r="D140" s="489" t="e">
        <f>IF(F140+L140&gt;0,Input_Transaksi!#REF!,"")</f>
        <v>#REF!</v>
      </c>
      <c r="E140" s="485" t="e">
        <f>IF(F140+L140&gt;0,Input_Transaksi!#REF!&amp;Input_Transaksi!#REF!&amp;" "&amp;Input_Transaksi!#REF!,"")</f>
        <v>#REF!</v>
      </c>
      <c r="F140" s="119" t="e">
        <f>IF(Input_Transaksi!#REF!=$D$8,Input_Transaksi!#REF!,0)</f>
        <v>#REF!</v>
      </c>
      <c r="G140" s="490" t="e">
        <f>IF(Input_Transaksi!#REF!=$G$12,F140,0)</f>
        <v>#REF!</v>
      </c>
      <c r="H140" s="490" t="e">
        <f>IF(Input_Transaksi!#REF!=$H$12,F140,0)</f>
        <v>#REF!</v>
      </c>
      <c r="I140" s="490" t="e">
        <f>IF(Input_Transaksi!#REF!=$I$12,F140,0)</f>
        <v>#REF!</v>
      </c>
      <c r="J140" s="490" t="e">
        <f>IF(Input_Transaksi!#REF!=$J$12,F140,0)</f>
        <v>#REF!</v>
      </c>
      <c r="K140" s="490" t="e">
        <f>IF(Input_Transaksi!#REF!=$K$12,F140,0)</f>
        <v>#REF!</v>
      </c>
      <c r="L140" s="491" t="e">
        <f>IF(Input_Transaksi!#REF!=$D$8,Input_Transaksi!#REF!,0)</f>
        <v>#REF!</v>
      </c>
      <c r="M140" s="491" t="e">
        <f t="shared" si="2"/>
        <v>#REF!</v>
      </c>
      <c r="N140" s="61"/>
    </row>
    <row r="141" spans="2:14" customFormat="1" ht="15" customHeight="1" x14ac:dyDescent="0.2">
      <c r="B141" s="65"/>
      <c r="C141" s="487" t="e">
        <f>IF(F141+L141&gt;0,Input_Transaksi!#REF!,"")</f>
        <v>#REF!</v>
      </c>
      <c r="D141" s="489" t="e">
        <f>IF(F141+L141&gt;0,Input_Transaksi!#REF!,"")</f>
        <v>#REF!</v>
      </c>
      <c r="E141" s="485" t="e">
        <f>IF(F141+L141&gt;0,Input_Transaksi!#REF!&amp;Input_Transaksi!#REF!&amp;" "&amp;Input_Transaksi!#REF!,"")</f>
        <v>#REF!</v>
      </c>
      <c r="F141" s="119" t="e">
        <f>IF(Input_Transaksi!#REF!=$D$8,Input_Transaksi!#REF!,0)</f>
        <v>#REF!</v>
      </c>
      <c r="G141" s="490" t="e">
        <f>IF(Input_Transaksi!#REF!=$G$12,F141,0)</f>
        <v>#REF!</v>
      </c>
      <c r="H141" s="490" t="e">
        <f>IF(Input_Transaksi!#REF!=$H$12,F141,0)</f>
        <v>#REF!</v>
      </c>
      <c r="I141" s="490" t="e">
        <f>IF(Input_Transaksi!#REF!=$I$12,F141,0)</f>
        <v>#REF!</v>
      </c>
      <c r="J141" s="490" t="e">
        <f>IF(Input_Transaksi!#REF!=$J$12,F141,0)</f>
        <v>#REF!</v>
      </c>
      <c r="K141" s="490" t="e">
        <f>IF(Input_Transaksi!#REF!=$K$12,F141,0)</f>
        <v>#REF!</v>
      </c>
      <c r="L141" s="491" t="e">
        <f>IF(Input_Transaksi!#REF!=$D$8,Input_Transaksi!#REF!,0)</f>
        <v>#REF!</v>
      </c>
      <c r="M141" s="491" t="e">
        <f t="shared" si="2"/>
        <v>#REF!</v>
      </c>
      <c r="N141" s="61"/>
    </row>
    <row r="142" spans="2:14" customFormat="1" ht="15" customHeight="1" x14ac:dyDescent="0.2">
      <c r="B142" s="65"/>
      <c r="C142" s="487" t="e">
        <f>IF(F142+L142&gt;0,Input_Transaksi!#REF!,"")</f>
        <v>#REF!</v>
      </c>
      <c r="D142" s="489" t="e">
        <f>IF(F142+L142&gt;0,Input_Transaksi!#REF!,"")</f>
        <v>#REF!</v>
      </c>
      <c r="E142" s="485" t="e">
        <f>IF(F142+L142&gt;0,Input_Transaksi!#REF!&amp;Input_Transaksi!#REF!&amp;" "&amp;Input_Transaksi!#REF!,"")</f>
        <v>#REF!</v>
      </c>
      <c r="F142" s="119" t="e">
        <f>IF(Input_Transaksi!#REF!=$D$8,Input_Transaksi!#REF!,0)</f>
        <v>#REF!</v>
      </c>
      <c r="G142" s="490" t="e">
        <f>IF(Input_Transaksi!#REF!=$G$12,F142,0)</f>
        <v>#REF!</v>
      </c>
      <c r="H142" s="490" t="e">
        <f>IF(Input_Transaksi!#REF!=$H$12,F142,0)</f>
        <v>#REF!</v>
      </c>
      <c r="I142" s="490" t="e">
        <f>IF(Input_Transaksi!#REF!=$I$12,F142,0)</f>
        <v>#REF!</v>
      </c>
      <c r="J142" s="490" t="e">
        <f>IF(Input_Transaksi!#REF!=$J$12,F142,0)</f>
        <v>#REF!</v>
      </c>
      <c r="K142" s="490" t="e">
        <f>IF(Input_Transaksi!#REF!=$K$12,F142,0)</f>
        <v>#REF!</v>
      </c>
      <c r="L142" s="491" t="e">
        <f>IF(Input_Transaksi!#REF!=$D$8,Input_Transaksi!#REF!,0)</f>
        <v>#REF!</v>
      </c>
      <c r="M142" s="491" t="e">
        <f t="shared" si="2"/>
        <v>#REF!</v>
      </c>
      <c r="N142" s="61"/>
    </row>
    <row r="143" spans="2:14" customFormat="1" ht="15" customHeight="1" x14ac:dyDescent="0.2">
      <c r="B143" s="65"/>
      <c r="C143" s="487" t="e">
        <f>IF(F143+L143&gt;0,Input_Transaksi!#REF!,"")</f>
        <v>#REF!</v>
      </c>
      <c r="D143" s="489" t="e">
        <f>IF(F143+L143&gt;0,Input_Transaksi!#REF!,"")</f>
        <v>#REF!</v>
      </c>
      <c r="E143" s="485" t="e">
        <f>IF(F143+L143&gt;0,Input_Transaksi!#REF!&amp;Input_Transaksi!#REF!&amp;" "&amp;Input_Transaksi!#REF!,"")</f>
        <v>#REF!</v>
      </c>
      <c r="F143" s="119" t="e">
        <f>IF(Input_Transaksi!#REF!=$D$8,Input_Transaksi!#REF!,0)</f>
        <v>#REF!</v>
      </c>
      <c r="G143" s="490" t="e">
        <f>IF(Input_Transaksi!#REF!=$G$12,F143,0)</f>
        <v>#REF!</v>
      </c>
      <c r="H143" s="490" t="e">
        <f>IF(Input_Transaksi!#REF!=$H$12,F143,0)</f>
        <v>#REF!</v>
      </c>
      <c r="I143" s="490" t="e">
        <f>IF(Input_Transaksi!#REF!=$I$12,F143,0)</f>
        <v>#REF!</v>
      </c>
      <c r="J143" s="490" t="e">
        <f>IF(Input_Transaksi!#REF!=$J$12,F143,0)</f>
        <v>#REF!</v>
      </c>
      <c r="K143" s="490" t="e">
        <f>IF(Input_Transaksi!#REF!=$K$12,F143,0)</f>
        <v>#REF!</v>
      </c>
      <c r="L143" s="491" t="e">
        <f>IF(Input_Transaksi!#REF!=$D$8,Input_Transaksi!#REF!,0)</f>
        <v>#REF!</v>
      </c>
      <c r="M143" s="491" t="e">
        <f t="shared" ref="M143:M173" si="3">M142+G143+H143+I143+J143+K143-L143</f>
        <v>#REF!</v>
      </c>
      <c r="N143" s="61"/>
    </row>
    <row r="144" spans="2:14" customFormat="1" ht="15" customHeight="1" x14ac:dyDescent="0.2">
      <c r="B144" s="65"/>
      <c r="C144" s="487" t="e">
        <f>IF(F144+L144&gt;0,Input_Transaksi!#REF!,"")</f>
        <v>#REF!</v>
      </c>
      <c r="D144" s="489" t="e">
        <f>IF(F144+L144&gt;0,Input_Transaksi!#REF!,"")</f>
        <v>#REF!</v>
      </c>
      <c r="E144" s="485" t="e">
        <f>IF(F144+L144&gt;0,Input_Transaksi!#REF!&amp;Input_Transaksi!#REF!&amp;" "&amp;Input_Transaksi!#REF!,"")</f>
        <v>#REF!</v>
      </c>
      <c r="F144" s="119" t="e">
        <f>IF(Input_Transaksi!#REF!=$D$8,Input_Transaksi!#REF!,0)</f>
        <v>#REF!</v>
      </c>
      <c r="G144" s="490" t="e">
        <f>IF(Input_Transaksi!#REF!=$G$12,F144,0)</f>
        <v>#REF!</v>
      </c>
      <c r="H144" s="490" t="e">
        <f>IF(Input_Transaksi!#REF!=$H$12,F144,0)</f>
        <v>#REF!</v>
      </c>
      <c r="I144" s="490" t="e">
        <f>IF(Input_Transaksi!#REF!=$I$12,F144,0)</f>
        <v>#REF!</v>
      </c>
      <c r="J144" s="490" t="e">
        <f>IF(Input_Transaksi!#REF!=$J$12,F144,0)</f>
        <v>#REF!</v>
      </c>
      <c r="K144" s="490" t="e">
        <f>IF(Input_Transaksi!#REF!=$K$12,F144,0)</f>
        <v>#REF!</v>
      </c>
      <c r="L144" s="491" t="e">
        <f>IF(Input_Transaksi!#REF!=$D$8,Input_Transaksi!#REF!,0)</f>
        <v>#REF!</v>
      </c>
      <c r="M144" s="491" t="e">
        <f t="shared" si="3"/>
        <v>#REF!</v>
      </c>
      <c r="N144" s="61"/>
    </row>
    <row r="145" spans="2:14" customFormat="1" ht="15" customHeight="1" x14ac:dyDescent="0.2">
      <c r="B145" s="65"/>
      <c r="C145" s="487" t="e">
        <f>IF(F145+L145&gt;0,Input_Transaksi!#REF!,"")</f>
        <v>#REF!</v>
      </c>
      <c r="D145" s="489" t="e">
        <f>IF(F145+L145&gt;0,Input_Transaksi!#REF!,"")</f>
        <v>#REF!</v>
      </c>
      <c r="E145" s="485" t="e">
        <f>IF(F145+L145&gt;0,Input_Transaksi!#REF!&amp;Input_Transaksi!#REF!&amp;" "&amp;Input_Transaksi!#REF!,"")</f>
        <v>#REF!</v>
      </c>
      <c r="F145" s="119" t="e">
        <f>IF(Input_Transaksi!#REF!=$D$8,Input_Transaksi!#REF!,0)</f>
        <v>#REF!</v>
      </c>
      <c r="G145" s="490" t="e">
        <f>IF(Input_Transaksi!#REF!=$G$12,F145,0)</f>
        <v>#REF!</v>
      </c>
      <c r="H145" s="490" t="e">
        <f>IF(Input_Transaksi!#REF!=$H$12,F145,0)</f>
        <v>#REF!</v>
      </c>
      <c r="I145" s="490" t="e">
        <f>IF(Input_Transaksi!#REF!=$I$12,F145,0)</f>
        <v>#REF!</v>
      </c>
      <c r="J145" s="490" t="e">
        <f>IF(Input_Transaksi!#REF!=$J$12,F145,0)</f>
        <v>#REF!</v>
      </c>
      <c r="K145" s="490" t="e">
        <f>IF(Input_Transaksi!#REF!=$K$12,F145,0)</f>
        <v>#REF!</v>
      </c>
      <c r="L145" s="491" t="e">
        <f>IF(Input_Transaksi!#REF!=$D$8,Input_Transaksi!#REF!,0)</f>
        <v>#REF!</v>
      </c>
      <c r="M145" s="491" t="e">
        <f t="shared" si="3"/>
        <v>#REF!</v>
      </c>
      <c r="N145" s="61"/>
    </row>
    <row r="146" spans="2:14" customFormat="1" ht="15" customHeight="1" x14ac:dyDescent="0.2">
      <c r="B146" s="65"/>
      <c r="C146" s="487" t="e">
        <f>IF(F146+L146&gt;0,Input_Transaksi!#REF!,"")</f>
        <v>#REF!</v>
      </c>
      <c r="D146" s="489" t="e">
        <f>IF(F146+L146&gt;0,Input_Transaksi!#REF!,"")</f>
        <v>#REF!</v>
      </c>
      <c r="E146" s="485" t="e">
        <f>IF(F146+L146&gt;0,Input_Transaksi!#REF!&amp;Input_Transaksi!#REF!&amp;" "&amp;Input_Transaksi!#REF!,"")</f>
        <v>#REF!</v>
      </c>
      <c r="F146" s="119" t="e">
        <f>IF(Input_Transaksi!#REF!=$D$8,Input_Transaksi!#REF!,0)</f>
        <v>#REF!</v>
      </c>
      <c r="G146" s="490" t="e">
        <f>IF(Input_Transaksi!#REF!=$G$12,F146,0)</f>
        <v>#REF!</v>
      </c>
      <c r="H146" s="490" t="e">
        <f>IF(Input_Transaksi!#REF!=$H$12,F146,0)</f>
        <v>#REF!</v>
      </c>
      <c r="I146" s="490" t="e">
        <f>IF(Input_Transaksi!#REF!=$I$12,F146,0)</f>
        <v>#REF!</v>
      </c>
      <c r="J146" s="490" t="e">
        <f>IF(Input_Transaksi!#REF!=$J$12,F146,0)</f>
        <v>#REF!</v>
      </c>
      <c r="K146" s="490" t="e">
        <f>IF(Input_Transaksi!#REF!=$K$12,F146,0)</f>
        <v>#REF!</v>
      </c>
      <c r="L146" s="491" t="e">
        <f>IF(Input_Transaksi!#REF!=$D$8,Input_Transaksi!#REF!,0)</f>
        <v>#REF!</v>
      </c>
      <c r="M146" s="491" t="e">
        <f t="shared" si="3"/>
        <v>#REF!</v>
      </c>
      <c r="N146" s="61"/>
    </row>
    <row r="147" spans="2:14" customFormat="1" ht="15" customHeight="1" x14ac:dyDescent="0.2">
      <c r="B147" s="65"/>
      <c r="C147" s="487" t="e">
        <f>IF(F147+L147&gt;0,Input_Transaksi!#REF!,"")</f>
        <v>#REF!</v>
      </c>
      <c r="D147" s="489" t="e">
        <f>IF(F147+L147&gt;0,Input_Transaksi!#REF!,"")</f>
        <v>#REF!</v>
      </c>
      <c r="E147" s="485" t="e">
        <f>IF(F147+L147&gt;0,Input_Transaksi!#REF!&amp;Input_Transaksi!#REF!&amp;" "&amp;Input_Transaksi!#REF!,"")</f>
        <v>#REF!</v>
      </c>
      <c r="F147" s="119" t="e">
        <f>IF(Input_Transaksi!#REF!=$D$8,Input_Transaksi!#REF!,0)</f>
        <v>#REF!</v>
      </c>
      <c r="G147" s="490" t="e">
        <f>IF(Input_Transaksi!#REF!=$G$12,F147,0)</f>
        <v>#REF!</v>
      </c>
      <c r="H147" s="490" t="e">
        <f>IF(Input_Transaksi!#REF!=$H$12,F147,0)</f>
        <v>#REF!</v>
      </c>
      <c r="I147" s="490" t="e">
        <f>IF(Input_Transaksi!#REF!=$I$12,F147,0)</f>
        <v>#REF!</v>
      </c>
      <c r="J147" s="490" t="e">
        <f>IF(Input_Transaksi!#REF!=$J$12,F147,0)</f>
        <v>#REF!</v>
      </c>
      <c r="K147" s="490" t="e">
        <f>IF(Input_Transaksi!#REF!=$K$12,F147,0)</f>
        <v>#REF!</v>
      </c>
      <c r="L147" s="491" t="e">
        <f>IF(Input_Transaksi!#REF!=$D$8,Input_Transaksi!#REF!,0)</f>
        <v>#REF!</v>
      </c>
      <c r="M147" s="491" t="e">
        <f t="shared" si="3"/>
        <v>#REF!</v>
      </c>
      <c r="N147" s="61"/>
    </row>
    <row r="148" spans="2:14" customFormat="1" ht="15" customHeight="1" x14ac:dyDescent="0.2">
      <c r="B148" s="65"/>
      <c r="C148" s="487" t="e">
        <f>IF(F148+L148&gt;0,Input_Transaksi!#REF!,"")</f>
        <v>#REF!</v>
      </c>
      <c r="D148" s="489" t="e">
        <f>IF(F148+L148&gt;0,Input_Transaksi!#REF!,"")</f>
        <v>#REF!</v>
      </c>
      <c r="E148" s="485" t="e">
        <f>IF(F148+L148&gt;0,Input_Transaksi!#REF!&amp;Input_Transaksi!#REF!&amp;" "&amp;Input_Transaksi!#REF!,"")</f>
        <v>#REF!</v>
      </c>
      <c r="F148" s="119" t="e">
        <f>IF(Input_Transaksi!#REF!=$D$8,Input_Transaksi!#REF!,0)</f>
        <v>#REF!</v>
      </c>
      <c r="G148" s="490" t="e">
        <f>IF(Input_Transaksi!#REF!=$G$12,F148,0)</f>
        <v>#REF!</v>
      </c>
      <c r="H148" s="490" t="e">
        <f>IF(Input_Transaksi!#REF!=$H$12,F148,0)</f>
        <v>#REF!</v>
      </c>
      <c r="I148" s="490" t="e">
        <f>IF(Input_Transaksi!#REF!=$I$12,F148,0)</f>
        <v>#REF!</v>
      </c>
      <c r="J148" s="490" t="e">
        <f>IF(Input_Transaksi!#REF!=$J$12,F148,0)</f>
        <v>#REF!</v>
      </c>
      <c r="K148" s="490" t="e">
        <f>IF(Input_Transaksi!#REF!=$K$12,F148,0)</f>
        <v>#REF!</v>
      </c>
      <c r="L148" s="491" t="e">
        <f>IF(Input_Transaksi!#REF!=$D$8,Input_Transaksi!#REF!,0)</f>
        <v>#REF!</v>
      </c>
      <c r="M148" s="491" t="e">
        <f t="shared" si="3"/>
        <v>#REF!</v>
      </c>
      <c r="N148" s="61"/>
    </row>
    <row r="149" spans="2:14" customFormat="1" ht="15" customHeight="1" x14ac:dyDescent="0.2">
      <c r="B149" s="65"/>
      <c r="C149" s="487" t="e">
        <f>IF(F149+L149&gt;0,Input_Transaksi!#REF!,"")</f>
        <v>#REF!</v>
      </c>
      <c r="D149" s="489" t="e">
        <f>IF(F149+L149&gt;0,Input_Transaksi!#REF!,"")</f>
        <v>#REF!</v>
      </c>
      <c r="E149" s="485" t="e">
        <f>IF(F149+L149&gt;0,Input_Transaksi!#REF!&amp;Input_Transaksi!#REF!&amp;" "&amp;Input_Transaksi!#REF!,"")</f>
        <v>#REF!</v>
      </c>
      <c r="F149" s="119" t="e">
        <f>IF(Input_Transaksi!#REF!=$D$8,Input_Transaksi!#REF!,0)</f>
        <v>#REF!</v>
      </c>
      <c r="G149" s="490" t="e">
        <f>IF(Input_Transaksi!#REF!=$G$12,F149,0)</f>
        <v>#REF!</v>
      </c>
      <c r="H149" s="490" t="e">
        <f>IF(Input_Transaksi!#REF!=$H$12,F149,0)</f>
        <v>#REF!</v>
      </c>
      <c r="I149" s="490" t="e">
        <f>IF(Input_Transaksi!#REF!=$I$12,F149,0)</f>
        <v>#REF!</v>
      </c>
      <c r="J149" s="490" t="e">
        <f>IF(Input_Transaksi!#REF!=$J$12,F149,0)</f>
        <v>#REF!</v>
      </c>
      <c r="K149" s="490" t="e">
        <f>IF(Input_Transaksi!#REF!=$K$12,F149,0)</f>
        <v>#REF!</v>
      </c>
      <c r="L149" s="491" t="e">
        <f>IF(Input_Transaksi!#REF!=$D$8,Input_Transaksi!#REF!,0)</f>
        <v>#REF!</v>
      </c>
      <c r="M149" s="491" t="e">
        <f t="shared" si="3"/>
        <v>#REF!</v>
      </c>
      <c r="N149" s="61"/>
    </row>
    <row r="150" spans="2:14" customFormat="1" ht="15" customHeight="1" x14ac:dyDescent="0.2">
      <c r="B150" s="65"/>
      <c r="C150" s="487" t="e">
        <f>IF(F150+L150&gt;0,Input_Transaksi!#REF!,"")</f>
        <v>#REF!</v>
      </c>
      <c r="D150" s="489" t="e">
        <f>IF(F150+L150&gt;0,Input_Transaksi!#REF!,"")</f>
        <v>#REF!</v>
      </c>
      <c r="E150" s="485" t="e">
        <f>IF(F150+L150&gt;0,Input_Transaksi!#REF!&amp;Input_Transaksi!#REF!&amp;" "&amp;Input_Transaksi!#REF!,"")</f>
        <v>#REF!</v>
      </c>
      <c r="F150" s="119" t="e">
        <f>IF(Input_Transaksi!#REF!=$D$8,Input_Transaksi!#REF!,0)</f>
        <v>#REF!</v>
      </c>
      <c r="G150" s="490" t="e">
        <f>IF(Input_Transaksi!#REF!=$G$12,F150,0)</f>
        <v>#REF!</v>
      </c>
      <c r="H150" s="490" t="e">
        <f>IF(Input_Transaksi!#REF!=$H$12,F150,0)</f>
        <v>#REF!</v>
      </c>
      <c r="I150" s="490" t="e">
        <f>IF(Input_Transaksi!#REF!=$I$12,F150,0)</f>
        <v>#REF!</v>
      </c>
      <c r="J150" s="490" t="e">
        <f>IF(Input_Transaksi!#REF!=$J$12,F150,0)</f>
        <v>#REF!</v>
      </c>
      <c r="K150" s="490" t="e">
        <f>IF(Input_Transaksi!#REF!=$K$12,F150,0)</f>
        <v>#REF!</v>
      </c>
      <c r="L150" s="491" t="e">
        <f>IF(Input_Transaksi!#REF!=$D$8,Input_Transaksi!#REF!,0)</f>
        <v>#REF!</v>
      </c>
      <c r="M150" s="491" t="e">
        <f t="shared" si="3"/>
        <v>#REF!</v>
      </c>
      <c r="N150" s="61"/>
    </row>
    <row r="151" spans="2:14" customFormat="1" ht="15" customHeight="1" x14ac:dyDescent="0.2">
      <c r="B151" s="65"/>
      <c r="C151" s="487" t="e">
        <f>IF(F151+L151&gt;0,Input_Transaksi!#REF!,"")</f>
        <v>#REF!</v>
      </c>
      <c r="D151" s="489" t="e">
        <f>IF(F151+L151&gt;0,Input_Transaksi!#REF!,"")</f>
        <v>#REF!</v>
      </c>
      <c r="E151" s="485" t="e">
        <f>IF(F151+L151&gt;0,Input_Transaksi!#REF!&amp;Input_Transaksi!#REF!&amp;" "&amp;Input_Transaksi!#REF!,"")</f>
        <v>#REF!</v>
      </c>
      <c r="F151" s="119" t="e">
        <f>IF(Input_Transaksi!#REF!=$D$8,Input_Transaksi!#REF!,0)</f>
        <v>#REF!</v>
      </c>
      <c r="G151" s="490" t="e">
        <f>IF(Input_Transaksi!#REF!=$G$12,F151,0)</f>
        <v>#REF!</v>
      </c>
      <c r="H151" s="490" t="e">
        <f>IF(Input_Transaksi!#REF!=$H$12,F151,0)</f>
        <v>#REF!</v>
      </c>
      <c r="I151" s="490" t="e">
        <f>IF(Input_Transaksi!#REF!=$I$12,F151,0)</f>
        <v>#REF!</v>
      </c>
      <c r="J151" s="490" t="e">
        <f>IF(Input_Transaksi!#REF!=$J$12,F151,0)</f>
        <v>#REF!</v>
      </c>
      <c r="K151" s="490" t="e">
        <f>IF(Input_Transaksi!#REF!=$K$12,F151,0)</f>
        <v>#REF!</v>
      </c>
      <c r="L151" s="491" t="e">
        <f>IF(Input_Transaksi!#REF!=$D$8,Input_Transaksi!#REF!,0)</f>
        <v>#REF!</v>
      </c>
      <c r="M151" s="491" t="e">
        <f t="shared" si="3"/>
        <v>#REF!</v>
      </c>
      <c r="N151" s="61"/>
    </row>
    <row r="152" spans="2:14" customFormat="1" ht="15" customHeight="1" x14ac:dyDescent="0.2">
      <c r="B152" s="65"/>
      <c r="C152" s="487" t="e">
        <f>IF(F152+L152&gt;0,Input_Transaksi!#REF!,"")</f>
        <v>#REF!</v>
      </c>
      <c r="D152" s="489" t="e">
        <f>IF(F152+L152&gt;0,Input_Transaksi!#REF!,"")</f>
        <v>#REF!</v>
      </c>
      <c r="E152" s="485" t="e">
        <f>IF(F152+L152&gt;0,Input_Transaksi!#REF!&amp;Input_Transaksi!#REF!&amp;" "&amp;Input_Transaksi!#REF!,"")</f>
        <v>#REF!</v>
      </c>
      <c r="F152" s="119" t="e">
        <f>IF(Input_Transaksi!#REF!=$D$8,Input_Transaksi!#REF!,0)</f>
        <v>#REF!</v>
      </c>
      <c r="G152" s="490" t="e">
        <f>IF(Input_Transaksi!#REF!=$G$12,F152,0)</f>
        <v>#REF!</v>
      </c>
      <c r="H152" s="490" t="e">
        <f>IF(Input_Transaksi!#REF!=$H$12,F152,0)</f>
        <v>#REF!</v>
      </c>
      <c r="I152" s="490" t="e">
        <f>IF(Input_Transaksi!#REF!=$I$12,F152,0)</f>
        <v>#REF!</v>
      </c>
      <c r="J152" s="490" t="e">
        <f>IF(Input_Transaksi!#REF!=$J$12,F152,0)</f>
        <v>#REF!</v>
      </c>
      <c r="K152" s="490" t="e">
        <f>IF(Input_Transaksi!#REF!=$K$12,F152,0)</f>
        <v>#REF!</v>
      </c>
      <c r="L152" s="491" t="e">
        <f>IF(Input_Transaksi!#REF!=$D$8,Input_Transaksi!#REF!,0)</f>
        <v>#REF!</v>
      </c>
      <c r="M152" s="491" t="e">
        <f t="shared" si="3"/>
        <v>#REF!</v>
      </c>
      <c r="N152" s="61"/>
    </row>
    <row r="153" spans="2:14" customFormat="1" ht="15" customHeight="1" x14ac:dyDescent="0.2">
      <c r="B153" s="65"/>
      <c r="C153" s="487" t="e">
        <f>IF(F153+L153&gt;0,Input_Transaksi!#REF!,"")</f>
        <v>#REF!</v>
      </c>
      <c r="D153" s="489" t="e">
        <f>IF(F153+L153&gt;0,Input_Transaksi!#REF!,"")</f>
        <v>#REF!</v>
      </c>
      <c r="E153" s="485" t="e">
        <f>IF(F153+L153&gt;0,Input_Transaksi!#REF!&amp;Input_Transaksi!#REF!&amp;" "&amp;Input_Transaksi!#REF!,"")</f>
        <v>#REF!</v>
      </c>
      <c r="F153" s="119" t="e">
        <f>IF(Input_Transaksi!#REF!=$D$8,Input_Transaksi!#REF!,0)</f>
        <v>#REF!</v>
      </c>
      <c r="G153" s="490" t="e">
        <f>IF(Input_Transaksi!#REF!=$G$12,F153,0)</f>
        <v>#REF!</v>
      </c>
      <c r="H153" s="490" t="e">
        <f>IF(Input_Transaksi!#REF!=$H$12,F153,0)</f>
        <v>#REF!</v>
      </c>
      <c r="I153" s="490" t="e">
        <f>IF(Input_Transaksi!#REF!=$I$12,F153,0)</f>
        <v>#REF!</v>
      </c>
      <c r="J153" s="490" t="e">
        <f>IF(Input_Transaksi!#REF!=$J$12,F153,0)</f>
        <v>#REF!</v>
      </c>
      <c r="K153" s="490" t="e">
        <f>IF(Input_Transaksi!#REF!=$K$12,F153,0)</f>
        <v>#REF!</v>
      </c>
      <c r="L153" s="491" t="e">
        <f>IF(Input_Transaksi!#REF!=$D$8,Input_Transaksi!#REF!,0)</f>
        <v>#REF!</v>
      </c>
      <c r="M153" s="491" t="e">
        <f t="shared" si="3"/>
        <v>#REF!</v>
      </c>
      <c r="N153" s="61"/>
    </row>
    <row r="154" spans="2:14" customFormat="1" ht="15" customHeight="1" x14ac:dyDescent="0.2">
      <c r="B154" s="65"/>
      <c r="C154" s="487" t="e">
        <f>IF(F154+L154&gt;0,Input_Transaksi!#REF!,"")</f>
        <v>#REF!</v>
      </c>
      <c r="D154" s="489" t="e">
        <f>IF(F154+L154&gt;0,Input_Transaksi!#REF!,"")</f>
        <v>#REF!</v>
      </c>
      <c r="E154" s="485" t="e">
        <f>IF(F154+L154&gt;0,Input_Transaksi!#REF!&amp;Input_Transaksi!#REF!&amp;" "&amp;Input_Transaksi!#REF!,"")</f>
        <v>#REF!</v>
      </c>
      <c r="F154" s="119" t="e">
        <f>IF(Input_Transaksi!#REF!=$D$8,Input_Transaksi!#REF!,0)</f>
        <v>#REF!</v>
      </c>
      <c r="G154" s="490" t="e">
        <f>IF(Input_Transaksi!#REF!=$G$12,F154,0)</f>
        <v>#REF!</v>
      </c>
      <c r="H154" s="490" t="e">
        <f>IF(Input_Transaksi!#REF!=$H$12,F154,0)</f>
        <v>#REF!</v>
      </c>
      <c r="I154" s="490" t="e">
        <f>IF(Input_Transaksi!#REF!=$I$12,F154,0)</f>
        <v>#REF!</v>
      </c>
      <c r="J154" s="490" t="e">
        <f>IF(Input_Transaksi!#REF!=$J$12,F154,0)</f>
        <v>#REF!</v>
      </c>
      <c r="K154" s="490" t="e">
        <f>IF(Input_Transaksi!#REF!=$K$12,F154,0)</f>
        <v>#REF!</v>
      </c>
      <c r="L154" s="491" t="e">
        <f>IF(Input_Transaksi!#REF!=$D$8,Input_Transaksi!#REF!,0)</f>
        <v>#REF!</v>
      </c>
      <c r="M154" s="491" t="e">
        <f t="shared" si="3"/>
        <v>#REF!</v>
      </c>
      <c r="N154" s="61"/>
    </row>
    <row r="155" spans="2:14" customFormat="1" ht="15" customHeight="1" x14ac:dyDescent="0.2">
      <c r="B155" s="65"/>
      <c r="C155" s="487" t="e">
        <f>IF(F155+L155&gt;0,Input_Transaksi!#REF!,"")</f>
        <v>#REF!</v>
      </c>
      <c r="D155" s="489" t="e">
        <f>IF(F155+L155&gt;0,Input_Transaksi!#REF!,"")</f>
        <v>#REF!</v>
      </c>
      <c r="E155" s="485" t="e">
        <f>IF(F155+L155&gt;0,Input_Transaksi!#REF!&amp;Input_Transaksi!#REF!&amp;" "&amp;Input_Transaksi!#REF!,"")</f>
        <v>#REF!</v>
      </c>
      <c r="F155" s="119" t="e">
        <f>IF(Input_Transaksi!#REF!=$D$8,Input_Transaksi!#REF!,0)</f>
        <v>#REF!</v>
      </c>
      <c r="G155" s="490" t="e">
        <f>IF(Input_Transaksi!#REF!=$G$12,F155,0)</f>
        <v>#REF!</v>
      </c>
      <c r="H155" s="490" t="e">
        <f>IF(Input_Transaksi!#REF!=$H$12,F155,0)</f>
        <v>#REF!</v>
      </c>
      <c r="I155" s="490" t="e">
        <f>IF(Input_Transaksi!#REF!=$I$12,F155,0)</f>
        <v>#REF!</v>
      </c>
      <c r="J155" s="490" t="e">
        <f>IF(Input_Transaksi!#REF!=$J$12,F155,0)</f>
        <v>#REF!</v>
      </c>
      <c r="K155" s="490" t="e">
        <f>IF(Input_Transaksi!#REF!=$K$12,F155,0)</f>
        <v>#REF!</v>
      </c>
      <c r="L155" s="491" t="e">
        <f>IF(Input_Transaksi!#REF!=$D$8,Input_Transaksi!#REF!,0)</f>
        <v>#REF!</v>
      </c>
      <c r="M155" s="491" t="e">
        <f t="shared" si="3"/>
        <v>#REF!</v>
      </c>
      <c r="N155" s="61"/>
    </row>
    <row r="156" spans="2:14" customFormat="1" ht="15" customHeight="1" x14ac:dyDescent="0.2">
      <c r="B156" s="65"/>
      <c r="C156" s="487" t="e">
        <f>IF(F156+L156&gt;0,Input_Transaksi!#REF!,"")</f>
        <v>#REF!</v>
      </c>
      <c r="D156" s="489" t="e">
        <f>IF(F156+L156&gt;0,Input_Transaksi!#REF!,"")</f>
        <v>#REF!</v>
      </c>
      <c r="E156" s="485" t="e">
        <f>IF(F156+L156&gt;0,Input_Transaksi!#REF!&amp;Input_Transaksi!#REF!&amp;" "&amp;Input_Transaksi!#REF!,"")</f>
        <v>#REF!</v>
      </c>
      <c r="F156" s="119" t="e">
        <f>IF(Input_Transaksi!#REF!=$D$8,Input_Transaksi!#REF!,0)</f>
        <v>#REF!</v>
      </c>
      <c r="G156" s="490" t="e">
        <f>IF(Input_Transaksi!#REF!=$G$12,F156,0)</f>
        <v>#REF!</v>
      </c>
      <c r="H156" s="490" t="e">
        <f>IF(Input_Transaksi!#REF!=$H$12,F156,0)</f>
        <v>#REF!</v>
      </c>
      <c r="I156" s="490" t="e">
        <f>IF(Input_Transaksi!#REF!=$I$12,F156,0)</f>
        <v>#REF!</v>
      </c>
      <c r="J156" s="490" t="e">
        <f>IF(Input_Transaksi!#REF!=$J$12,F156,0)</f>
        <v>#REF!</v>
      </c>
      <c r="K156" s="490" t="e">
        <f>IF(Input_Transaksi!#REF!=$K$12,F156,0)</f>
        <v>#REF!</v>
      </c>
      <c r="L156" s="491" t="e">
        <f>IF(Input_Transaksi!#REF!=$D$8,Input_Transaksi!#REF!,0)</f>
        <v>#REF!</v>
      </c>
      <c r="M156" s="491" t="e">
        <f t="shared" si="3"/>
        <v>#REF!</v>
      </c>
      <c r="N156" s="61"/>
    </row>
    <row r="157" spans="2:14" customFormat="1" ht="15" customHeight="1" x14ac:dyDescent="0.2">
      <c r="B157" s="65"/>
      <c r="C157" s="487" t="e">
        <f>IF(F157+L157&gt;0,Input_Transaksi!#REF!,"")</f>
        <v>#REF!</v>
      </c>
      <c r="D157" s="489" t="e">
        <f>IF(F157+L157&gt;0,Input_Transaksi!#REF!,"")</f>
        <v>#REF!</v>
      </c>
      <c r="E157" s="485" t="e">
        <f>IF(F157+L157&gt;0,Input_Transaksi!#REF!&amp;Input_Transaksi!#REF!&amp;" "&amp;Input_Transaksi!#REF!,"")</f>
        <v>#REF!</v>
      </c>
      <c r="F157" s="119" t="e">
        <f>IF(Input_Transaksi!#REF!=$D$8,Input_Transaksi!#REF!,0)</f>
        <v>#REF!</v>
      </c>
      <c r="G157" s="490" t="e">
        <f>IF(Input_Transaksi!#REF!=$G$12,F157,0)</f>
        <v>#REF!</v>
      </c>
      <c r="H157" s="490" t="e">
        <f>IF(Input_Transaksi!#REF!=$H$12,F157,0)</f>
        <v>#REF!</v>
      </c>
      <c r="I157" s="490" t="e">
        <f>IF(Input_Transaksi!#REF!=$I$12,F157,0)</f>
        <v>#REF!</v>
      </c>
      <c r="J157" s="490" t="e">
        <f>IF(Input_Transaksi!#REF!=$J$12,F157,0)</f>
        <v>#REF!</v>
      </c>
      <c r="K157" s="490" t="e">
        <f>IF(Input_Transaksi!#REF!=$K$12,F157,0)</f>
        <v>#REF!</v>
      </c>
      <c r="L157" s="491" t="e">
        <f>IF(Input_Transaksi!#REF!=$D$8,Input_Transaksi!#REF!,0)</f>
        <v>#REF!</v>
      </c>
      <c r="M157" s="491" t="e">
        <f t="shared" si="3"/>
        <v>#REF!</v>
      </c>
      <c r="N157" s="61"/>
    </row>
    <row r="158" spans="2:14" customFormat="1" ht="15" customHeight="1" x14ac:dyDescent="0.2">
      <c r="B158" s="65"/>
      <c r="C158" s="487" t="e">
        <f>IF(F158+L158&gt;0,Input_Transaksi!#REF!,"")</f>
        <v>#REF!</v>
      </c>
      <c r="D158" s="489" t="e">
        <f>IF(F158+L158&gt;0,Input_Transaksi!#REF!,"")</f>
        <v>#REF!</v>
      </c>
      <c r="E158" s="485" t="e">
        <f>IF(F158+L158&gt;0,Input_Transaksi!#REF!&amp;Input_Transaksi!#REF!&amp;" "&amp;Input_Transaksi!#REF!,"")</f>
        <v>#REF!</v>
      </c>
      <c r="F158" s="119" t="e">
        <f>IF(Input_Transaksi!#REF!=$D$8,Input_Transaksi!#REF!,0)</f>
        <v>#REF!</v>
      </c>
      <c r="G158" s="490" t="e">
        <f>IF(Input_Transaksi!#REF!=$G$12,F158,0)</f>
        <v>#REF!</v>
      </c>
      <c r="H158" s="490" t="e">
        <f>IF(Input_Transaksi!#REF!=$H$12,F158,0)</f>
        <v>#REF!</v>
      </c>
      <c r="I158" s="490" t="e">
        <f>IF(Input_Transaksi!#REF!=$I$12,F158,0)</f>
        <v>#REF!</v>
      </c>
      <c r="J158" s="490" t="e">
        <f>IF(Input_Transaksi!#REF!=$J$12,F158,0)</f>
        <v>#REF!</v>
      </c>
      <c r="K158" s="490" t="e">
        <f>IF(Input_Transaksi!#REF!=$K$12,F158,0)</f>
        <v>#REF!</v>
      </c>
      <c r="L158" s="491" t="e">
        <f>IF(Input_Transaksi!#REF!=$D$8,Input_Transaksi!#REF!,0)</f>
        <v>#REF!</v>
      </c>
      <c r="M158" s="491" t="e">
        <f t="shared" si="3"/>
        <v>#REF!</v>
      </c>
      <c r="N158" s="61"/>
    </row>
    <row r="159" spans="2:14" customFormat="1" ht="15" customHeight="1" x14ac:dyDescent="0.2">
      <c r="B159" s="65"/>
      <c r="C159" s="487" t="e">
        <f>IF(F159+L159&gt;0,Input_Transaksi!#REF!,"")</f>
        <v>#REF!</v>
      </c>
      <c r="D159" s="489" t="e">
        <f>IF(F159+L159&gt;0,Input_Transaksi!#REF!,"")</f>
        <v>#REF!</v>
      </c>
      <c r="E159" s="485" t="e">
        <f>IF(F159+L159&gt;0,Input_Transaksi!#REF!&amp;Input_Transaksi!#REF!&amp;" "&amp;Input_Transaksi!#REF!,"")</f>
        <v>#REF!</v>
      </c>
      <c r="F159" s="119" t="e">
        <f>IF(Input_Transaksi!#REF!=$D$8,Input_Transaksi!#REF!,0)</f>
        <v>#REF!</v>
      </c>
      <c r="G159" s="490" t="e">
        <f>IF(Input_Transaksi!#REF!=$G$12,F159,0)</f>
        <v>#REF!</v>
      </c>
      <c r="H159" s="490" t="e">
        <f>IF(Input_Transaksi!#REF!=$H$12,F159,0)</f>
        <v>#REF!</v>
      </c>
      <c r="I159" s="490" t="e">
        <f>IF(Input_Transaksi!#REF!=$I$12,F159,0)</f>
        <v>#REF!</v>
      </c>
      <c r="J159" s="490" t="e">
        <f>IF(Input_Transaksi!#REF!=$J$12,F159,0)</f>
        <v>#REF!</v>
      </c>
      <c r="K159" s="490" t="e">
        <f>IF(Input_Transaksi!#REF!=$K$12,F159,0)</f>
        <v>#REF!</v>
      </c>
      <c r="L159" s="491" t="e">
        <f>IF(Input_Transaksi!#REF!=$D$8,Input_Transaksi!#REF!,0)</f>
        <v>#REF!</v>
      </c>
      <c r="M159" s="491" t="e">
        <f t="shared" si="3"/>
        <v>#REF!</v>
      </c>
      <c r="N159" s="61"/>
    </row>
    <row r="160" spans="2:14" customFormat="1" ht="15" customHeight="1" x14ac:dyDescent="0.2">
      <c r="B160" s="65"/>
      <c r="C160" s="487" t="e">
        <f>IF(F160+L160&gt;0,Input_Transaksi!#REF!,"")</f>
        <v>#REF!</v>
      </c>
      <c r="D160" s="489" t="e">
        <f>IF(F160+L160&gt;0,Input_Transaksi!#REF!,"")</f>
        <v>#REF!</v>
      </c>
      <c r="E160" s="485" t="e">
        <f>IF(F160+L160&gt;0,Input_Transaksi!#REF!&amp;Input_Transaksi!#REF!&amp;" "&amp;Input_Transaksi!#REF!,"")</f>
        <v>#REF!</v>
      </c>
      <c r="F160" s="119" t="e">
        <f>IF(Input_Transaksi!#REF!=$D$8,Input_Transaksi!#REF!,0)</f>
        <v>#REF!</v>
      </c>
      <c r="G160" s="490" t="e">
        <f>IF(Input_Transaksi!#REF!=$G$12,F160,0)</f>
        <v>#REF!</v>
      </c>
      <c r="H160" s="490" t="e">
        <f>IF(Input_Transaksi!#REF!=$H$12,F160,0)</f>
        <v>#REF!</v>
      </c>
      <c r="I160" s="490" t="e">
        <f>IF(Input_Transaksi!#REF!=$I$12,F160,0)</f>
        <v>#REF!</v>
      </c>
      <c r="J160" s="490" t="e">
        <f>IF(Input_Transaksi!#REF!=$J$12,F160,0)</f>
        <v>#REF!</v>
      </c>
      <c r="K160" s="490" t="e">
        <f>IF(Input_Transaksi!#REF!=$K$12,F160,0)</f>
        <v>#REF!</v>
      </c>
      <c r="L160" s="491" t="e">
        <f>IF(Input_Transaksi!#REF!=$D$8,Input_Transaksi!#REF!,0)</f>
        <v>#REF!</v>
      </c>
      <c r="M160" s="491" t="e">
        <f t="shared" si="3"/>
        <v>#REF!</v>
      </c>
      <c r="N160" s="61"/>
    </row>
    <row r="161" spans="2:14" customFormat="1" ht="15" customHeight="1" x14ac:dyDescent="0.2">
      <c r="B161" s="65"/>
      <c r="C161" s="487" t="e">
        <f>IF(F161+L161&gt;0,Input_Transaksi!#REF!,"")</f>
        <v>#REF!</v>
      </c>
      <c r="D161" s="489" t="e">
        <f>IF(F161+L161&gt;0,Input_Transaksi!#REF!,"")</f>
        <v>#REF!</v>
      </c>
      <c r="E161" s="485" t="e">
        <f>IF(F161+L161&gt;0,Input_Transaksi!#REF!&amp;Input_Transaksi!#REF!&amp;" "&amp;Input_Transaksi!#REF!,"")</f>
        <v>#REF!</v>
      </c>
      <c r="F161" s="119" t="e">
        <f>IF(Input_Transaksi!#REF!=$D$8,Input_Transaksi!#REF!,0)</f>
        <v>#REF!</v>
      </c>
      <c r="G161" s="490" t="e">
        <f>IF(Input_Transaksi!#REF!=$G$12,F161,0)</f>
        <v>#REF!</v>
      </c>
      <c r="H161" s="490" t="e">
        <f>IF(Input_Transaksi!#REF!=$H$12,F161,0)</f>
        <v>#REF!</v>
      </c>
      <c r="I161" s="490" t="e">
        <f>IF(Input_Transaksi!#REF!=$I$12,F161,0)</f>
        <v>#REF!</v>
      </c>
      <c r="J161" s="490" t="e">
        <f>IF(Input_Transaksi!#REF!=$J$12,F161,0)</f>
        <v>#REF!</v>
      </c>
      <c r="K161" s="490" t="e">
        <f>IF(Input_Transaksi!#REF!=$K$12,F161,0)</f>
        <v>#REF!</v>
      </c>
      <c r="L161" s="491" t="e">
        <f>IF(Input_Transaksi!#REF!=$D$8,Input_Transaksi!#REF!,0)</f>
        <v>#REF!</v>
      </c>
      <c r="M161" s="491" t="e">
        <f t="shared" si="3"/>
        <v>#REF!</v>
      </c>
      <c r="N161" s="61"/>
    </row>
    <row r="162" spans="2:14" customFormat="1" ht="15" customHeight="1" x14ac:dyDescent="0.2">
      <c r="B162" s="65"/>
      <c r="C162" s="487" t="e">
        <f>IF(F162+L162&gt;0,Input_Transaksi!#REF!,"")</f>
        <v>#REF!</v>
      </c>
      <c r="D162" s="489" t="e">
        <f>IF(F162+L162&gt;0,Input_Transaksi!#REF!,"")</f>
        <v>#REF!</v>
      </c>
      <c r="E162" s="485" t="e">
        <f>IF(F162+L162&gt;0,Input_Transaksi!#REF!&amp;Input_Transaksi!#REF!&amp;" "&amp;Input_Transaksi!#REF!,"")</f>
        <v>#REF!</v>
      </c>
      <c r="F162" s="119" t="e">
        <f>IF(Input_Transaksi!#REF!=$D$8,Input_Transaksi!#REF!,0)</f>
        <v>#REF!</v>
      </c>
      <c r="G162" s="490" t="e">
        <f>IF(Input_Transaksi!#REF!=$G$12,F162,0)</f>
        <v>#REF!</v>
      </c>
      <c r="H162" s="490" t="e">
        <f>IF(Input_Transaksi!#REF!=$H$12,F162,0)</f>
        <v>#REF!</v>
      </c>
      <c r="I162" s="490" t="e">
        <f>IF(Input_Transaksi!#REF!=$I$12,F162,0)</f>
        <v>#REF!</v>
      </c>
      <c r="J162" s="490" t="e">
        <f>IF(Input_Transaksi!#REF!=$J$12,F162,0)</f>
        <v>#REF!</v>
      </c>
      <c r="K162" s="490" t="e">
        <f>IF(Input_Transaksi!#REF!=$K$12,F162,0)</f>
        <v>#REF!</v>
      </c>
      <c r="L162" s="491" t="e">
        <f>IF(Input_Transaksi!#REF!=$D$8,Input_Transaksi!#REF!,0)</f>
        <v>#REF!</v>
      </c>
      <c r="M162" s="491" t="e">
        <f t="shared" si="3"/>
        <v>#REF!</v>
      </c>
      <c r="N162" s="61"/>
    </row>
    <row r="163" spans="2:14" customFormat="1" ht="15" customHeight="1" x14ac:dyDescent="0.2">
      <c r="B163" s="65"/>
      <c r="C163" s="487" t="e">
        <f>IF(F163+L163&gt;0,Input_Transaksi!#REF!,"")</f>
        <v>#REF!</v>
      </c>
      <c r="D163" s="489" t="e">
        <f>IF(F163+L163&gt;0,Input_Transaksi!#REF!,"")</f>
        <v>#REF!</v>
      </c>
      <c r="E163" s="485" t="e">
        <f>IF(F163+L163&gt;0,Input_Transaksi!#REF!&amp;Input_Transaksi!#REF!&amp;" "&amp;Input_Transaksi!#REF!,"")</f>
        <v>#REF!</v>
      </c>
      <c r="F163" s="119" t="e">
        <f>IF(Input_Transaksi!#REF!=$D$8,Input_Transaksi!#REF!,0)</f>
        <v>#REF!</v>
      </c>
      <c r="G163" s="490" t="e">
        <f>IF(Input_Transaksi!#REF!=$G$12,F163,0)</f>
        <v>#REF!</v>
      </c>
      <c r="H163" s="490" t="e">
        <f>IF(Input_Transaksi!#REF!=$H$12,F163,0)</f>
        <v>#REF!</v>
      </c>
      <c r="I163" s="490" t="e">
        <f>IF(Input_Transaksi!#REF!=$I$12,F163,0)</f>
        <v>#REF!</v>
      </c>
      <c r="J163" s="490" t="e">
        <f>IF(Input_Transaksi!#REF!=$J$12,F163,0)</f>
        <v>#REF!</v>
      </c>
      <c r="K163" s="490" t="e">
        <f>IF(Input_Transaksi!#REF!=$K$12,F163,0)</f>
        <v>#REF!</v>
      </c>
      <c r="L163" s="491" t="e">
        <f>IF(Input_Transaksi!#REF!=$D$8,Input_Transaksi!#REF!,0)</f>
        <v>#REF!</v>
      </c>
      <c r="M163" s="491" t="e">
        <f t="shared" si="3"/>
        <v>#REF!</v>
      </c>
      <c r="N163" s="61"/>
    </row>
    <row r="164" spans="2:14" customFormat="1" ht="15" customHeight="1" x14ac:dyDescent="0.2">
      <c r="B164" s="65"/>
      <c r="C164" s="487" t="e">
        <f>IF(F164+L164&gt;0,Input_Transaksi!#REF!,"")</f>
        <v>#REF!</v>
      </c>
      <c r="D164" s="489" t="e">
        <f>IF(F164+L164&gt;0,Input_Transaksi!#REF!,"")</f>
        <v>#REF!</v>
      </c>
      <c r="E164" s="485" t="e">
        <f>IF(F164+L164&gt;0,Input_Transaksi!#REF!&amp;Input_Transaksi!#REF!&amp;" "&amp;Input_Transaksi!#REF!,"")</f>
        <v>#REF!</v>
      </c>
      <c r="F164" s="119" t="e">
        <f>IF(Input_Transaksi!#REF!=$D$8,Input_Transaksi!#REF!,0)</f>
        <v>#REF!</v>
      </c>
      <c r="G164" s="490" t="e">
        <f>IF(Input_Transaksi!#REF!=$G$12,F164,0)</f>
        <v>#REF!</v>
      </c>
      <c r="H164" s="490" t="e">
        <f>IF(Input_Transaksi!#REF!=$H$12,F164,0)</f>
        <v>#REF!</v>
      </c>
      <c r="I164" s="490" t="e">
        <f>IF(Input_Transaksi!#REF!=$I$12,F164,0)</f>
        <v>#REF!</v>
      </c>
      <c r="J164" s="490" t="e">
        <f>IF(Input_Transaksi!#REF!=$J$12,F164,0)</f>
        <v>#REF!</v>
      </c>
      <c r="K164" s="490" t="e">
        <f>IF(Input_Transaksi!#REF!=$K$12,F164,0)</f>
        <v>#REF!</v>
      </c>
      <c r="L164" s="491" t="e">
        <f>IF(Input_Transaksi!#REF!=$D$8,Input_Transaksi!#REF!,0)</f>
        <v>#REF!</v>
      </c>
      <c r="M164" s="491" t="e">
        <f t="shared" si="3"/>
        <v>#REF!</v>
      </c>
      <c r="N164" s="61"/>
    </row>
    <row r="165" spans="2:14" customFormat="1" ht="15" customHeight="1" x14ac:dyDescent="0.2">
      <c r="B165" s="65"/>
      <c r="C165" s="487" t="e">
        <f>IF(F165+L165&gt;0,Input_Transaksi!#REF!,"")</f>
        <v>#REF!</v>
      </c>
      <c r="D165" s="489" t="e">
        <f>IF(F165+L165&gt;0,Input_Transaksi!#REF!,"")</f>
        <v>#REF!</v>
      </c>
      <c r="E165" s="485" t="e">
        <f>IF(F165+L165&gt;0,Input_Transaksi!#REF!&amp;Input_Transaksi!#REF!&amp;" "&amp;Input_Transaksi!#REF!,"")</f>
        <v>#REF!</v>
      </c>
      <c r="F165" s="119" t="e">
        <f>IF(Input_Transaksi!#REF!=$D$8,Input_Transaksi!#REF!,0)</f>
        <v>#REF!</v>
      </c>
      <c r="G165" s="490" t="e">
        <f>IF(Input_Transaksi!#REF!=$G$12,F165,0)</f>
        <v>#REF!</v>
      </c>
      <c r="H165" s="490" t="e">
        <f>IF(Input_Transaksi!#REF!=$H$12,F165,0)</f>
        <v>#REF!</v>
      </c>
      <c r="I165" s="490" t="e">
        <f>IF(Input_Transaksi!#REF!=$I$12,F165,0)</f>
        <v>#REF!</v>
      </c>
      <c r="J165" s="490" t="e">
        <f>IF(Input_Transaksi!#REF!=$J$12,F165,0)</f>
        <v>#REF!</v>
      </c>
      <c r="K165" s="490" t="e">
        <f>IF(Input_Transaksi!#REF!=$K$12,F165,0)</f>
        <v>#REF!</v>
      </c>
      <c r="L165" s="491" t="e">
        <f>IF(Input_Transaksi!#REF!=$D$8,Input_Transaksi!#REF!,0)</f>
        <v>#REF!</v>
      </c>
      <c r="M165" s="491" t="e">
        <f t="shared" si="3"/>
        <v>#REF!</v>
      </c>
      <c r="N165" s="61"/>
    </row>
    <row r="166" spans="2:14" customFormat="1" ht="15" customHeight="1" x14ac:dyDescent="0.2">
      <c r="B166" s="65"/>
      <c r="C166" s="487" t="e">
        <f>IF(F166+L166&gt;0,Input_Transaksi!#REF!,"")</f>
        <v>#REF!</v>
      </c>
      <c r="D166" s="489" t="e">
        <f>IF(F166+L166&gt;0,Input_Transaksi!#REF!,"")</f>
        <v>#REF!</v>
      </c>
      <c r="E166" s="485" t="e">
        <f>IF(F166+L166&gt;0,Input_Transaksi!#REF!&amp;Input_Transaksi!#REF!&amp;" "&amp;Input_Transaksi!#REF!,"")</f>
        <v>#REF!</v>
      </c>
      <c r="F166" s="119" t="e">
        <f>IF(Input_Transaksi!#REF!=$D$8,Input_Transaksi!#REF!,0)</f>
        <v>#REF!</v>
      </c>
      <c r="G166" s="490" t="e">
        <f>IF(Input_Transaksi!#REF!=$G$12,F166,0)</f>
        <v>#REF!</v>
      </c>
      <c r="H166" s="490" t="e">
        <f>IF(Input_Transaksi!#REF!=$H$12,F166,0)</f>
        <v>#REF!</v>
      </c>
      <c r="I166" s="490" t="e">
        <f>IF(Input_Transaksi!#REF!=$I$12,F166,0)</f>
        <v>#REF!</v>
      </c>
      <c r="J166" s="490" t="e">
        <f>IF(Input_Transaksi!#REF!=$J$12,F166,0)</f>
        <v>#REF!</v>
      </c>
      <c r="K166" s="490" t="e">
        <f>IF(Input_Transaksi!#REF!=$K$12,F166,0)</f>
        <v>#REF!</v>
      </c>
      <c r="L166" s="491" t="e">
        <f>IF(Input_Transaksi!#REF!=$D$8,Input_Transaksi!#REF!,0)</f>
        <v>#REF!</v>
      </c>
      <c r="M166" s="491" t="e">
        <f t="shared" si="3"/>
        <v>#REF!</v>
      </c>
      <c r="N166" s="61"/>
    </row>
    <row r="167" spans="2:14" customFormat="1" ht="15" customHeight="1" x14ac:dyDescent="0.2">
      <c r="B167" s="65"/>
      <c r="C167" s="487" t="e">
        <f>IF(F167+L167&gt;0,Input_Transaksi!#REF!,"")</f>
        <v>#REF!</v>
      </c>
      <c r="D167" s="489" t="e">
        <f>IF(F167+L167&gt;0,Input_Transaksi!#REF!,"")</f>
        <v>#REF!</v>
      </c>
      <c r="E167" s="485" t="e">
        <f>IF(F167+L167&gt;0,Input_Transaksi!#REF!&amp;Input_Transaksi!#REF!&amp;" "&amp;Input_Transaksi!#REF!,"")</f>
        <v>#REF!</v>
      </c>
      <c r="F167" s="119" t="e">
        <f>IF(Input_Transaksi!#REF!=$D$8,Input_Transaksi!#REF!,0)</f>
        <v>#REF!</v>
      </c>
      <c r="G167" s="490" t="e">
        <f>IF(Input_Transaksi!#REF!=$G$12,F167,0)</f>
        <v>#REF!</v>
      </c>
      <c r="H167" s="490" t="e">
        <f>IF(Input_Transaksi!#REF!=$H$12,F167,0)</f>
        <v>#REF!</v>
      </c>
      <c r="I167" s="490" t="e">
        <f>IF(Input_Transaksi!#REF!=$I$12,F167,0)</f>
        <v>#REF!</v>
      </c>
      <c r="J167" s="490" t="e">
        <f>IF(Input_Transaksi!#REF!=$J$12,F167,0)</f>
        <v>#REF!</v>
      </c>
      <c r="K167" s="490" t="e">
        <f>IF(Input_Transaksi!#REF!=$K$12,F167,0)</f>
        <v>#REF!</v>
      </c>
      <c r="L167" s="491" t="e">
        <f>IF(Input_Transaksi!#REF!=$D$8,Input_Transaksi!#REF!,0)</f>
        <v>#REF!</v>
      </c>
      <c r="M167" s="491" t="e">
        <f t="shared" si="3"/>
        <v>#REF!</v>
      </c>
      <c r="N167" s="61"/>
    </row>
    <row r="168" spans="2:14" customFormat="1" ht="15" customHeight="1" x14ac:dyDescent="0.2">
      <c r="B168" s="65"/>
      <c r="C168" s="487" t="e">
        <f>IF(F168+L168&gt;0,Input_Transaksi!#REF!,"")</f>
        <v>#REF!</v>
      </c>
      <c r="D168" s="489" t="e">
        <f>IF(F168+L168&gt;0,Input_Transaksi!#REF!,"")</f>
        <v>#REF!</v>
      </c>
      <c r="E168" s="485" t="e">
        <f>IF(F168+L168&gt;0,Input_Transaksi!#REF!&amp;Input_Transaksi!#REF!&amp;" "&amp;Input_Transaksi!#REF!,"")</f>
        <v>#REF!</v>
      </c>
      <c r="F168" s="119" t="e">
        <f>IF(Input_Transaksi!#REF!=$D$8,Input_Transaksi!#REF!,0)</f>
        <v>#REF!</v>
      </c>
      <c r="G168" s="490" t="e">
        <f>IF(Input_Transaksi!#REF!=$G$12,F168,0)</f>
        <v>#REF!</v>
      </c>
      <c r="H168" s="490" t="e">
        <f>IF(Input_Transaksi!#REF!=$H$12,F168,0)</f>
        <v>#REF!</v>
      </c>
      <c r="I168" s="490" t="e">
        <f>IF(Input_Transaksi!#REF!=$I$12,F168,0)</f>
        <v>#REF!</v>
      </c>
      <c r="J168" s="490" t="e">
        <f>IF(Input_Transaksi!#REF!=$J$12,F168,0)</f>
        <v>#REF!</v>
      </c>
      <c r="K168" s="490" t="e">
        <f>IF(Input_Transaksi!#REF!=$K$12,F168,0)</f>
        <v>#REF!</v>
      </c>
      <c r="L168" s="491" t="e">
        <f>IF(Input_Transaksi!#REF!=$D$8,Input_Transaksi!#REF!,0)</f>
        <v>#REF!</v>
      </c>
      <c r="M168" s="491" t="e">
        <f t="shared" si="3"/>
        <v>#REF!</v>
      </c>
      <c r="N168" s="61"/>
    </row>
    <row r="169" spans="2:14" customFormat="1" ht="15" customHeight="1" x14ac:dyDescent="0.2">
      <c r="B169" s="65"/>
      <c r="C169" s="487" t="e">
        <f>IF(F169+L169&gt;0,Input_Transaksi!#REF!,"")</f>
        <v>#REF!</v>
      </c>
      <c r="D169" s="489" t="e">
        <f>IF(F169+L169&gt;0,Input_Transaksi!#REF!,"")</f>
        <v>#REF!</v>
      </c>
      <c r="E169" s="485" t="e">
        <f>IF(F169+L169&gt;0,Input_Transaksi!#REF!&amp;Input_Transaksi!#REF!&amp;" "&amp;Input_Transaksi!#REF!,"")</f>
        <v>#REF!</v>
      </c>
      <c r="F169" s="119" t="e">
        <f>IF(Input_Transaksi!#REF!=$D$8,Input_Transaksi!#REF!,0)</f>
        <v>#REF!</v>
      </c>
      <c r="G169" s="490" t="e">
        <f>IF(Input_Transaksi!#REF!=$G$12,F169,0)</f>
        <v>#REF!</v>
      </c>
      <c r="H169" s="490" t="e">
        <f>IF(Input_Transaksi!#REF!=$H$12,F169,0)</f>
        <v>#REF!</v>
      </c>
      <c r="I169" s="490" t="e">
        <f>IF(Input_Transaksi!#REF!=$I$12,F169,0)</f>
        <v>#REF!</v>
      </c>
      <c r="J169" s="490" t="e">
        <f>IF(Input_Transaksi!#REF!=$J$12,F169,0)</f>
        <v>#REF!</v>
      </c>
      <c r="K169" s="490" t="e">
        <f>IF(Input_Transaksi!#REF!=$K$12,F169,0)</f>
        <v>#REF!</v>
      </c>
      <c r="L169" s="491" t="e">
        <f>IF(Input_Transaksi!#REF!=$D$8,Input_Transaksi!#REF!,0)</f>
        <v>#REF!</v>
      </c>
      <c r="M169" s="491" t="e">
        <f t="shared" si="3"/>
        <v>#REF!</v>
      </c>
      <c r="N169" s="61"/>
    </row>
    <row r="170" spans="2:14" customFormat="1" ht="15" customHeight="1" x14ac:dyDescent="0.2">
      <c r="B170" s="65"/>
      <c r="C170" s="487" t="e">
        <f>IF(F170+L170&gt;0,Input_Transaksi!#REF!,"")</f>
        <v>#REF!</v>
      </c>
      <c r="D170" s="489" t="e">
        <f>IF(F170+L170&gt;0,Input_Transaksi!#REF!,"")</f>
        <v>#REF!</v>
      </c>
      <c r="E170" s="485" t="e">
        <f>IF(F170+L170&gt;0,Input_Transaksi!#REF!&amp;Input_Transaksi!#REF!&amp;" "&amp;Input_Transaksi!#REF!,"")</f>
        <v>#REF!</v>
      </c>
      <c r="F170" s="119" t="e">
        <f>IF(Input_Transaksi!#REF!=$D$8,Input_Transaksi!#REF!,0)</f>
        <v>#REF!</v>
      </c>
      <c r="G170" s="490" t="e">
        <f>IF(Input_Transaksi!#REF!=$G$12,F170,0)</f>
        <v>#REF!</v>
      </c>
      <c r="H170" s="490" t="e">
        <f>IF(Input_Transaksi!#REF!=$H$12,F170,0)</f>
        <v>#REF!</v>
      </c>
      <c r="I170" s="490" t="e">
        <f>IF(Input_Transaksi!#REF!=$I$12,F170,0)</f>
        <v>#REF!</v>
      </c>
      <c r="J170" s="490" t="e">
        <f>IF(Input_Transaksi!#REF!=$J$12,F170,0)</f>
        <v>#REF!</v>
      </c>
      <c r="K170" s="490" t="e">
        <f>IF(Input_Transaksi!#REF!=$K$12,F170,0)</f>
        <v>#REF!</v>
      </c>
      <c r="L170" s="491" t="e">
        <f>IF(Input_Transaksi!#REF!=$D$8,Input_Transaksi!#REF!,0)</f>
        <v>#REF!</v>
      </c>
      <c r="M170" s="491" t="e">
        <f t="shared" si="3"/>
        <v>#REF!</v>
      </c>
      <c r="N170" s="61"/>
    </row>
    <row r="171" spans="2:14" customFormat="1" ht="15" customHeight="1" x14ac:dyDescent="0.2">
      <c r="B171" s="65"/>
      <c r="C171" s="487" t="e">
        <f>IF(F171+L171&gt;0,Input_Transaksi!#REF!,"")</f>
        <v>#REF!</v>
      </c>
      <c r="D171" s="489" t="e">
        <f>IF(F171+L171&gt;0,Input_Transaksi!#REF!,"")</f>
        <v>#REF!</v>
      </c>
      <c r="E171" s="485" t="e">
        <f>IF(F171+L171&gt;0,Input_Transaksi!#REF!&amp;Input_Transaksi!#REF!&amp;" "&amp;Input_Transaksi!#REF!,"")</f>
        <v>#REF!</v>
      </c>
      <c r="F171" s="119" t="e">
        <f>IF(Input_Transaksi!#REF!=$D$8,Input_Transaksi!#REF!,0)</f>
        <v>#REF!</v>
      </c>
      <c r="G171" s="490" t="e">
        <f>IF(Input_Transaksi!#REF!=$G$12,F171,0)</f>
        <v>#REF!</v>
      </c>
      <c r="H171" s="490" t="e">
        <f>IF(Input_Transaksi!#REF!=$H$12,F171,0)</f>
        <v>#REF!</v>
      </c>
      <c r="I171" s="490" t="e">
        <f>IF(Input_Transaksi!#REF!=$I$12,F171,0)</f>
        <v>#REF!</v>
      </c>
      <c r="J171" s="490" t="e">
        <f>IF(Input_Transaksi!#REF!=$J$12,F171,0)</f>
        <v>#REF!</v>
      </c>
      <c r="K171" s="490" t="e">
        <f>IF(Input_Transaksi!#REF!=$K$12,F171,0)</f>
        <v>#REF!</v>
      </c>
      <c r="L171" s="491" t="e">
        <f>IF(Input_Transaksi!#REF!=$D$8,Input_Transaksi!#REF!,0)</f>
        <v>#REF!</v>
      </c>
      <c r="M171" s="491" t="e">
        <f t="shared" si="3"/>
        <v>#REF!</v>
      </c>
      <c r="N171" s="61"/>
    </row>
    <row r="172" spans="2:14" customFormat="1" ht="15" customHeight="1" x14ac:dyDescent="0.2">
      <c r="B172" s="65"/>
      <c r="C172" s="487" t="e">
        <f>IF(F172+L172&gt;0,Input_Transaksi!#REF!,"")</f>
        <v>#REF!</v>
      </c>
      <c r="D172" s="489" t="e">
        <f>IF(F172+L172&gt;0,Input_Transaksi!#REF!,"")</f>
        <v>#REF!</v>
      </c>
      <c r="E172" s="485" t="e">
        <f>IF(F172+L172&gt;0,Input_Transaksi!#REF!&amp;Input_Transaksi!#REF!&amp;" "&amp;Input_Transaksi!#REF!,"")</f>
        <v>#REF!</v>
      </c>
      <c r="F172" s="119" t="e">
        <f>IF(Input_Transaksi!#REF!=$D$8,Input_Transaksi!#REF!,0)</f>
        <v>#REF!</v>
      </c>
      <c r="G172" s="490" t="e">
        <f>IF(Input_Transaksi!#REF!=$G$12,F172,0)</f>
        <v>#REF!</v>
      </c>
      <c r="H172" s="490" t="e">
        <f>IF(Input_Transaksi!#REF!=$H$12,F172,0)</f>
        <v>#REF!</v>
      </c>
      <c r="I172" s="490" t="e">
        <f>IF(Input_Transaksi!#REF!=$I$12,F172,0)</f>
        <v>#REF!</v>
      </c>
      <c r="J172" s="490" t="e">
        <f>IF(Input_Transaksi!#REF!=$J$12,F172,0)</f>
        <v>#REF!</v>
      </c>
      <c r="K172" s="490" t="e">
        <f>IF(Input_Transaksi!#REF!=$K$12,F172,0)</f>
        <v>#REF!</v>
      </c>
      <c r="L172" s="491" t="e">
        <f>IF(Input_Transaksi!#REF!=$D$8,Input_Transaksi!#REF!,0)</f>
        <v>#REF!</v>
      </c>
      <c r="M172" s="491" t="e">
        <f t="shared" si="3"/>
        <v>#REF!</v>
      </c>
      <c r="N172" s="61"/>
    </row>
    <row r="173" spans="2:14" customFormat="1" ht="15" customHeight="1" x14ac:dyDescent="0.2">
      <c r="B173" s="65"/>
      <c r="C173" s="487" t="e">
        <f>IF(F173+L173&gt;0,Input_Transaksi!#REF!,"")</f>
        <v>#REF!</v>
      </c>
      <c r="D173" s="489" t="e">
        <f>IF(F173+L173&gt;0,Input_Transaksi!#REF!,"")</f>
        <v>#REF!</v>
      </c>
      <c r="E173" s="485" t="e">
        <f>IF(F173+L173&gt;0,Input_Transaksi!#REF!&amp;Input_Transaksi!#REF!&amp;" "&amp;Input_Transaksi!#REF!,"")</f>
        <v>#REF!</v>
      </c>
      <c r="F173" s="119" t="e">
        <f>IF(Input_Transaksi!#REF!=$D$8,Input_Transaksi!#REF!,0)</f>
        <v>#REF!</v>
      </c>
      <c r="G173" s="490" t="e">
        <f>IF(Input_Transaksi!#REF!=$G$12,F173,0)</f>
        <v>#REF!</v>
      </c>
      <c r="H173" s="490" t="e">
        <f>IF(Input_Transaksi!#REF!=$H$12,F173,0)</f>
        <v>#REF!</v>
      </c>
      <c r="I173" s="490" t="e">
        <f>IF(Input_Transaksi!#REF!=$I$12,F173,0)</f>
        <v>#REF!</v>
      </c>
      <c r="J173" s="490" t="e">
        <f>IF(Input_Transaksi!#REF!=$J$12,F173,0)</f>
        <v>#REF!</v>
      </c>
      <c r="K173" s="490" t="e">
        <f>IF(Input_Transaksi!#REF!=$K$12,F173,0)</f>
        <v>#REF!</v>
      </c>
      <c r="L173" s="491" t="e">
        <f>IF(Input_Transaksi!#REF!=$D$8,Input_Transaksi!#REF!,0)</f>
        <v>#REF!</v>
      </c>
      <c r="M173" s="491" t="e">
        <f t="shared" si="3"/>
        <v>#REF!</v>
      </c>
      <c r="N173" s="61"/>
    </row>
    <row r="174" spans="2:14" customFormat="1" ht="15" customHeight="1" x14ac:dyDescent="0.2">
      <c r="B174" s="65"/>
      <c r="C174" s="487" t="e">
        <f>IF(F174+L174&gt;0,Input_Transaksi!#REF!,"")</f>
        <v>#REF!</v>
      </c>
      <c r="D174" s="489" t="e">
        <f>IF(F174+L174&gt;0,Input_Transaksi!#REF!,"")</f>
        <v>#REF!</v>
      </c>
      <c r="E174" s="485" t="e">
        <f>IF(F174+L174&gt;0,Input_Transaksi!#REF!&amp;Input_Transaksi!#REF!&amp;" "&amp;Input_Transaksi!#REF!,"")</f>
        <v>#REF!</v>
      </c>
      <c r="F174" s="119" t="e">
        <f>IF(Input_Transaksi!#REF!=$D$8,Input_Transaksi!#REF!,0)</f>
        <v>#REF!</v>
      </c>
      <c r="G174" s="490" t="e">
        <f>IF(Input_Transaksi!#REF!=$G$12,F174,0)</f>
        <v>#REF!</v>
      </c>
      <c r="H174" s="490" t="e">
        <f>IF(Input_Transaksi!#REF!=$H$12,F174,0)</f>
        <v>#REF!</v>
      </c>
      <c r="I174" s="490" t="e">
        <f>IF(Input_Transaksi!#REF!=$I$12,F174,0)</f>
        <v>#REF!</v>
      </c>
      <c r="J174" s="490" t="e">
        <f>IF(Input_Transaksi!#REF!=$J$12,F174,0)</f>
        <v>#REF!</v>
      </c>
      <c r="K174" s="490" t="e">
        <f>IF(Input_Transaksi!#REF!=$K$12,F174,0)</f>
        <v>#REF!</v>
      </c>
      <c r="L174" s="491" t="e">
        <f>IF(Input_Transaksi!#REF!=$D$8,Input_Transaksi!#REF!,0)</f>
        <v>#REF!</v>
      </c>
      <c r="M174" s="491" t="e">
        <f t="shared" ref="M174:M237" si="4">M173+G174+H174+I174+J174+K174-L174</f>
        <v>#REF!</v>
      </c>
      <c r="N174" s="61"/>
    </row>
    <row r="175" spans="2:14" customFormat="1" ht="15" customHeight="1" x14ac:dyDescent="0.2">
      <c r="B175" s="65"/>
      <c r="C175" s="487" t="e">
        <f>IF(F175+L175&gt;0,Input_Transaksi!#REF!,"")</f>
        <v>#REF!</v>
      </c>
      <c r="D175" s="489" t="e">
        <f>IF(F175+L175&gt;0,Input_Transaksi!#REF!,"")</f>
        <v>#REF!</v>
      </c>
      <c r="E175" s="485" t="e">
        <f>IF(F175+L175&gt;0,Input_Transaksi!#REF!&amp;Input_Transaksi!#REF!&amp;" "&amp;Input_Transaksi!#REF!,"")</f>
        <v>#REF!</v>
      </c>
      <c r="F175" s="119" t="e">
        <f>IF(Input_Transaksi!#REF!=$D$8,Input_Transaksi!#REF!,0)</f>
        <v>#REF!</v>
      </c>
      <c r="G175" s="490" t="e">
        <f>IF(Input_Transaksi!#REF!=$G$12,F175,0)</f>
        <v>#REF!</v>
      </c>
      <c r="H175" s="490" t="e">
        <f>IF(Input_Transaksi!#REF!=$H$12,F175,0)</f>
        <v>#REF!</v>
      </c>
      <c r="I175" s="490" t="e">
        <f>IF(Input_Transaksi!#REF!=$I$12,F175,0)</f>
        <v>#REF!</v>
      </c>
      <c r="J175" s="490" t="e">
        <f>IF(Input_Transaksi!#REF!=$J$12,F175,0)</f>
        <v>#REF!</v>
      </c>
      <c r="K175" s="490" t="e">
        <f>IF(Input_Transaksi!#REF!=$K$12,F175,0)</f>
        <v>#REF!</v>
      </c>
      <c r="L175" s="491" t="e">
        <f>IF(Input_Transaksi!#REF!=$D$8,Input_Transaksi!#REF!,0)</f>
        <v>#REF!</v>
      </c>
      <c r="M175" s="491" t="e">
        <f t="shared" si="4"/>
        <v>#REF!</v>
      </c>
      <c r="N175" s="61"/>
    </row>
    <row r="176" spans="2:14" customFormat="1" ht="15" customHeight="1" x14ac:dyDescent="0.2">
      <c r="B176" s="65"/>
      <c r="C176" s="487" t="e">
        <f>IF(F176+L176&gt;0,Input_Transaksi!#REF!,"")</f>
        <v>#REF!</v>
      </c>
      <c r="D176" s="489" t="e">
        <f>IF(F176+L176&gt;0,Input_Transaksi!#REF!,"")</f>
        <v>#REF!</v>
      </c>
      <c r="E176" s="485" t="e">
        <f>IF(F176+L176&gt;0,Input_Transaksi!#REF!&amp;Input_Transaksi!#REF!&amp;" "&amp;Input_Transaksi!#REF!,"")</f>
        <v>#REF!</v>
      </c>
      <c r="F176" s="119" t="e">
        <f>IF(Input_Transaksi!#REF!=$D$8,Input_Transaksi!#REF!,0)</f>
        <v>#REF!</v>
      </c>
      <c r="G176" s="490" t="e">
        <f>IF(Input_Transaksi!#REF!=$G$12,F176,0)</f>
        <v>#REF!</v>
      </c>
      <c r="H176" s="490" t="e">
        <f>IF(Input_Transaksi!#REF!=$H$12,F176,0)</f>
        <v>#REF!</v>
      </c>
      <c r="I176" s="490" t="e">
        <f>IF(Input_Transaksi!#REF!=$I$12,F176,0)</f>
        <v>#REF!</v>
      </c>
      <c r="J176" s="490" t="e">
        <f>IF(Input_Transaksi!#REF!=$J$12,F176,0)</f>
        <v>#REF!</v>
      </c>
      <c r="K176" s="490" t="e">
        <f>IF(Input_Transaksi!#REF!=$K$12,F176,0)</f>
        <v>#REF!</v>
      </c>
      <c r="L176" s="491" t="e">
        <f>IF(Input_Transaksi!#REF!=$D$8,Input_Transaksi!#REF!,0)</f>
        <v>#REF!</v>
      </c>
      <c r="M176" s="491" t="e">
        <f t="shared" si="4"/>
        <v>#REF!</v>
      </c>
      <c r="N176" s="61"/>
    </row>
    <row r="177" spans="2:14" customFormat="1" ht="15" customHeight="1" x14ac:dyDescent="0.2">
      <c r="B177" s="65"/>
      <c r="C177" s="487" t="e">
        <f>IF(F177+L177&gt;0,Input_Transaksi!#REF!,"")</f>
        <v>#REF!</v>
      </c>
      <c r="D177" s="489" t="e">
        <f>IF(F177+L177&gt;0,Input_Transaksi!#REF!,"")</f>
        <v>#REF!</v>
      </c>
      <c r="E177" s="485" t="e">
        <f>IF(F177+L177&gt;0,Input_Transaksi!#REF!&amp;Input_Transaksi!#REF!&amp;" "&amp;Input_Transaksi!#REF!,"")</f>
        <v>#REF!</v>
      </c>
      <c r="F177" s="119" t="e">
        <f>IF(Input_Transaksi!#REF!=$D$8,Input_Transaksi!#REF!,0)</f>
        <v>#REF!</v>
      </c>
      <c r="G177" s="490" t="e">
        <f>IF(Input_Transaksi!#REF!=$G$12,F177,0)</f>
        <v>#REF!</v>
      </c>
      <c r="H177" s="490" t="e">
        <f>IF(Input_Transaksi!#REF!=$H$12,F177,0)</f>
        <v>#REF!</v>
      </c>
      <c r="I177" s="490" t="e">
        <f>IF(Input_Transaksi!#REF!=$I$12,F177,0)</f>
        <v>#REF!</v>
      </c>
      <c r="J177" s="490" t="e">
        <f>IF(Input_Transaksi!#REF!=$J$12,F177,0)</f>
        <v>#REF!</v>
      </c>
      <c r="K177" s="490" t="e">
        <f>IF(Input_Transaksi!#REF!=$K$12,F177,0)</f>
        <v>#REF!</v>
      </c>
      <c r="L177" s="491" t="e">
        <f>IF(Input_Transaksi!#REF!=$D$8,Input_Transaksi!#REF!,0)</f>
        <v>#REF!</v>
      </c>
      <c r="M177" s="491" t="e">
        <f t="shared" si="4"/>
        <v>#REF!</v>
      </c>
      <c r="N177" s="61"/>
    </row>
    <row r="178" spans="2:14" customFormat="1" ht="15" customHeight="1" x14ac:dyDescent="0.2">
      <c r="B178" s="65"/>
      <c r="C178" s="487" t="e">
        <f>IF(F178+L178&gt;0,Input_Transaksi!#REF!,"")</f>
        <v>#REF!</v>
      </c>
      <c r="D178" s="489" t="e">
        <f>IF(F178+L178&gt;0,Input_Transaksi!#REF!,"")</f>
        <v>#REF!</v>
      </c>
      <c r="E178" s="485" t="e">
        <f>IF(F178+L178&gt;0,Input_Transaksi!#REF!&amp;Input_Transaksi!#REF!&amp;" "&amp;Input_Transaksi!#REF!,"")</f>
        <v>#REF!</v>
      </c>
      <c r="F178" s="119" t="e">
        <f>IF(Input_Transaksi!#REF!=$D$8,Input_Transaksi!#REF!,0)</f>
        <v>#REF!</v>
      </c>
      <c r="G178" s="490" t="e">
        <f>IF(Input_Transaksi!#REF!=$G$12,F178,0)</f>
        <v>#REF!</v>
      </c>
      <c r="H178" s="490" t="e">
        <f>IF(Input_Transaksi!#REF!=$H$12,F178,0)</f>
        <v>#REF!</v>
      </c>
      <c r="I178" s="490" t="e">
        <f>IF(Input_Transaksi!#REF!=$I$12,F178,0)</f>
        <v>#REF!</v>
      </c>
      <c r="J178" s="490" t="e">
        <f>IF(Input_Transaksi!#REF!=$J$12,F178,0)</f>
        <v>#REF!</v>
      </c>
      <c r="K178" s="490" t="e">
        <f>IF(Input_Transaksi!#REF!=$K$12,F178,0)</f>
        <v>#REF!</v>
      </c>
      <c r="L178" s="491" t="e">
        <f>IF(Input_Transaksi!#REF!=$D$8,Input_Transaksi!#REF!,0)</f>
        <v>#REF!</v>
      </c>
      <c r="M178" s="491" t="e">
        <f t="shared" si="4"/>
        <v>#REF!</v>
      </c>
      <c r="N178" s="61"/>
    </row>
    <row r="179" spans="2:14" customFormat="1" ht="15" customHeight="1" x14ac:dyDescent="0.2">
      <c r="B179" s="65"/>
      <c r="C179" s="487" t="e">
        <f>IF(F179+L179&gt;0,Input_Transaksi!#REF!,"")</f>
        <v>#REF!</v>
      </c>
      <c r="D179" s="489" t="e">
        <f>IF(F179+L179&gt;0,Input_Transaksi!#REF!,"")</f>
        <v>#REF!</v>
      </c>
      <c r="E179" s="485" t="e">
        <f>IF(F179+L179&gt;0,Input_Transaksi!#REF!&amp;Input_Transaksi!#REF!&amp;" "&amp;Input_Transaksi!#REF!,"")</f>
        <v>#REF!</v>
      </c>
      <c r="F179" s="119" t="e">
        <f>IF(Input_Transaksi!#REF!=$D$8,Input_Transaksi!#REF!,0)</f>
        <v>#REF!</v>
      </c>
      <c r="G179" s="490" t="e">
        <f>IF(Input_Transaksi!#REF!=$G$12,F179,0)</f>
        <v>#REF!</v>
      </c>
      <c r="H179" s="490" t="e">
        <f>IF(Input_Transaksi!#REF!=$H$12,F179,0)</f>
        <v>#REF!</v>
      </c>
      <c r="I179" s="490" t="e">
        <f>IF(Input_Transaksi!#REF!=$I$12,F179,0)</f>
        <v>#REF!</v>
      </c>
      <c r="J179" s="490" t="e">
        <f>IF(Input_Transaksi!#REF!=$J$12,F179,0)</f>
        <v>#REF!</v>
      </c>
      <c r="K179" s="490" t="e">
        <f>IF(Input_Transaksi!#REF!=$K$12,F179,0)</f>
        <v>#REF!</v>
      </c>
      <c r="L179" s="491" t="e">
        <f>IF(Input_Transaksi!#REF!=$D$8,Input_Transaksi!#REF!,0)</f>
        <v>#REF!</v>
      </c>
      <c r="M179" s="491" t="e">
        <f t="shared" si="4"/>
        <v>#REF!</v>
      </c>
      <c r="N179" s="61"/>
    </row>
    <row r="180" spans="2:14" customFormat="1" ht="15" customHeight="1" x14ac:dyDescent="0.2">
      <c r="B180" s="65"/>
      <c r="C180" s="487" t="e">
        <f>IF(F180+L180&gt;0,Input_Transaksi!#REF!,"")</f>
        <v>#REF!</v>
      </c>
      <c r="D180" s="489" t="e">
        <f>IF(F180+L180&gt;0,Input_Transaksi!#REF!,"")</f>
        <v>#REF!</v>
      </c>
      <c r="E180" s="485" t="e">
        <f>IF(F180+L180&gt;0,Input_Transaksi!#REF!&amp;Input_Transaksi!#REF!&amp;" "&amp;Input_Transaksi!#REF!,"")</f>
        <v>#REF!</v>
      </c>
      <c r="F180" s="119" t="e">
        <f>IF(Input_Transaksi!#REF!=$D$8,Input_Transaksi!#REF!,0)</f>
        <v>#REF!</v>
      </c>
      <c r="G180" s="490" t="e">
        <f>IF(Input_Transaksi!#REF!=$G$12,F180,0)</f>
        <v>#REF!</v>
      </c>
      <c r="H180" s="490" t="e">
        <f>IF(Input_Transaksi!#REF!=$H$12,F180,0)</f>
        <v>#REF!</v>
      </c>
      <c r="I180" s="490" t="e">
        <f>IF(Input_Transaksi!#REF!=$I$12,F180,0)</f>
        <v>#REF!</v>
      </c>
      <c r="J180" s="490" t="e">
        <f>IF(Input_Transaksi!#REF!=$J$12,F180,0)</f>
        <v>#REF!</v>
      </c>
      <c r="K180" s="490" t="e">
        <f>IF(Input_Transaksi!#REF!=$K$12,F180,0)</f>
        <v>#REF!</v>
      </c>
      <c r="L180" s="491" t="e">
        <f>IF(Input_Transaksi!#REF!=$D$8,Input_Transaksi!#REF!,0)</f>
        <v>#REF!</v>
      </c>
      <c r="M180" s="491" t="e">
        <f t="shared" si="4"/>
        <v>#REF!</v>
      </c>
      <c r="N180" s="61"/>
    </row>
    <row r="181" spans="2:14" customFormat="1" ht="15" customHeight="1" x14ac:dyDescent="0.2">
      <c r="B181" s="65"/>
      <c r="C181" s="487" t="e">
        <f>IF(F181+L181&gt;0,Input_Transaksi!#REF!,"")</f>
        <v>#REF!</v>
      </c>
      <c r="D181" s="489" t="e">
        <f>IF(F181+L181&gt;0,Input_Transaksi!#REF!,"")</f>
        <v>#REF!</v>
      </c>
      <c r="E181" s="485" t="e">
        <f>IF(F181+L181&gt;0,Input_Transaksi!#REF!&amp;Input_Transaksi!#REF!&amp;" "&amp;Input_Transaksi!#REF!,"")</f>
        <v>#REF!</v>
      </c>
      <c r="F181" s="119" t="e">
        <f>IF(Input_Transaksi!#REF!=$D$8,Input_Transaksi!#REF!,0)</f>
        <v>#REF!</v>
      </c>
      <c r="G181" s="490" t="e">
        <f>IF(Input_Transaksi!#REF!=$G$12,F181,0)</f>
        <v>#REF!</v>
      </c>
      <c r="H181" s="490" t="e">
        <f>IF(Input_Transaksi!#REF!=$H$12,F181,0)</f>
        <v>#REF!</v>
      </c>
      <c r="I181" s="490" t="e">
        <f>IF(Input_Transaksi!#REF!=$I$12,F181,0)</f>
        <v>#REF!</v>
      </c>
      <c r="J181" s="490" t="e">
        <f>IF(Input_Transaksi!#REF!=$J$12,F181,0)</f>
        <v>#REF!</v>
      </c>
      <c r="K181" s="490" t="e">
        <f>IF(Input_Transaksi!#REF!=$K$12,F181,0)</f>
        <v>#REF!</v>
      </c>
      <c r="L181" s="491" t="e">
        <f>IF(Input_Transaksi!#REF!=$D$8,Input_Transaksi!#REF!,0)</f>
        <v>#REF!</v>
      </c>
      <c r="M181" s="491" t="e">
        <f t="shared" si="4"/>
        <v>#REF!</v>
      </c>
      <c r="N181" s="61"/>
    </row>
    <row r="182" spans="2:14" customFormat="1" ht="15" customHeight="1" x14ac:dyDescent="0.2">
      <c r="B182" s="65"/>
      <c r="C182" s="487" t="e">
        <f>IF(F182+L182&gt;0,Input_Transaksi!#REF!,"")</f>
        <v>#REF!</v>
      </c>
      <c r="D182" s="489" t="e">
        <f>IF(F182+L182&gt;0,Input_Transaksi!#REF!,"")</f>
        <v>#REF!</v>
      </c>
      <c r="E182" s="485" t="e">
        <f>IF(F182+L182&gt;0,Input_Transaksi!#REF!&amp;Input_Transaksi!#REF!&amp;" "&amp;Input_Transaksi!#REF!,"")</f>
        <v>#REF!</v>
      </c>
      <c r="F182" s="119" t="e">
        <f>IF(Input_Transaksi!#REF!=$D$8,Input_Transaksi!#REF!,0)</f>
        <v>#REF!</v>
      </c>
      <c r="G182" s="490" t="e">
        <f>IF(Input_Transaksi!#REF!=$G$12,F182,0)</f>
        <v>#REF!</v>
      </c>
      <c r="H182" s="490" t="e">
        <f>IF(Input_Transaksi!#REF!=$H$12,F182,0)</f>
        <v>#REF!</v>
      </c>
      <c r="I182" s="490" t="e">
        <f>IF(Input_Transaksi!#REF!=$I$12,F182,0)</f>
        <v>#REF!</v>
      </c>
      <c r="J182" s="490" t="e">
        <f>IF(Input_Transaksi!#REF!=$J$12,F182,0)</f>
        <v>#REF!</v>
      </c>
      <c r="K182" s="490" t="e">
        <f>IF(Input_Transaksi!#REF!=$K$12,F182,0)</f>
        <v>#REF!</v>
      </c>
      <c r="L182" s="491" t="e">
        <f>IF(Input_Transaksi!#REF!=$D$8,Input_Transaksi!#REF!,0)</f>
        <v>#REF!</v>
      </c>
      <c r="M182" s="491" t="e">
        <f t="shared" si="4"/>
        <v>#REF!</v>
      </c>
      <c r="N182" s="61"/>
    </row>
    <row r="183" spans="2:14" customFormat="1" ht="15" customHeight="1" x14ac:dyDescent="0.2">
      <c r="B183" s="65"/>
      <c r="C183" s="487" t="e">
        <f>IF(F183+L183&gt;0,Input_Transaksi!#REF!,"")</f>
        <v>#REF!</v>
      </c>
      <c r="D183" s="489" t="e">
        <f>IF(F183+L183&gt;0,Input_Transaksi!#REF!,"")</f>
        <v>#REF!</v>
      </c>
      <c r="E183" s="485" t="e">
        <f>IF(F183+L183&gt;0,Input_Transaksi!#REF!&amp;Input_Transaksi!#REF!&amp;" "&amp;Input_Transaksi!#REF!,"")</f>
        <v>#REF!</v>
      </c>
      <c r="F183" s="119" t="e">
        <f>IF(Input_Transaksi!#REF!=$D$8,Input_Transaksi!#REF!,0)</f>
        <v>#REF!</v>
      </c>
      <c r="G183" s="490" t="e">
        <f>IF(Input_Transaksi!#REF!=$G$12,F183,0)</f>
        <v>#REF!</v>
      </c>
      <c r="H183" s="490" t="e">
        <f>IF(Input_Transaksi!#REF!=$H$12,F183,0)</f>
        <v>#REF!</v>
      </c>
      <c r="I183" s="490" t="e">
        <f>IF(Input_Transaksi!#REF!=$I$12,F183,0)</f>
        <v>#REF!</v>
      </c>
      <c r="J183" s="490" t="e">
        <f>IF(Input_Transaksi!#REF!=$J$12,F183,0)</f>
        <v>#REF!</v>
      </c>
      <c r="K183" s="490" t="e">
        <f>IF(Input_Transaksi!#REF!=$K$12,F183,0)</f>
        <v>#REF!</v>
      </c>
      <c r="L183" s="491" t="e">
        <f>IF(Input_Transaksi!#REF!=$D$8,Input_Transaksi!#REF!,0)</f>
        <v>#REF!</v>
      </c>
      <c r="M183" s="491" t="e">
        <f t="shared" si="4"/>
        <v>#REF!</v>
      </c>
      <c r="N183" s="61"/>
    </row>
    <row r="184" spans="2:14" customFormat="1" ht="15" customHeight="1" x14ac:dyDescent="0.2">
      <c r="B184" s="65"/>
      <c r="C184" s="487" t="e">
        <f>IF(F184+L184&gt;0,Input_Transaksi!#REF!,"")</f>
        <v>#REF!</v>
      </c>
      <c r="D184" s="489" t="e">
        <f>IF(F184+L184&gt;0,Input_Transaksi!#REF!,"")</f>
        <v>#REF!</v>
      </c>
      <c r="E184" s="485" t="e">
        <f>IF(F184+L184&gt;0,Input_Transaksi!#REF!&amp;Input_Transaksi!#REF!&amp;" "&amp;Input_Transaksi!#REF!,"")</f>
        <v>#REF!</v>
      </c>
      <c r="F184" s="119" t="e">
        <f>IF(Input_Transaksi!#REF!=$D$8,Input_Transaksi!#REF!,0)</f>
        <v>#REF!</v>
      </c>
      <c r="G184" s="490" t="e">
        <f>IF(Input_Transaksi!#REF!=$G$12,F184,0)</f>
        <v>#REF!</v>
      </c>
      <c r="H184" s="490" t="e">
        <f>IF(Input_Transaksi!#REF!=$H$12,F184,0)</f>
        <v>#REF!</v>
      </c>
      <c r="I184" s="490" t="e">
        <f>IF(Input_Transaksi!#REF!=$I$12,F184,0)</f>
        <v>#REF!</v>
      </c>
      <c r="J184" s="490" t="e">
        <f>IF(Input_Transaksi!#REF!=$J$12,F184,0)</f>
        <v>#REF!</v>
      </c>
      <c r="K184" s="490" t="e">
        <f>IF(Input_Transaksi!#REF!=$K$12,F184,0)</f>
        <v>#REF!</v>
      </c>
      <c r="L184" s="491" t="e">
        <f>IF(Input_Transaksi!#REF!=$D$8,Input_Transaksi!#REF!,0)</f>
        <v>#REF!</v>
      </c>
      <c r="M184" s="491" t="e">
        <f t="shared" si="4"/>
        <v>#REF!</v>
      </c>
      <c r="N184" s="61"/>
    </row>
    <row r="185" spans="2:14" customFormat="1" ht="15" customHeight="1" x14ac:dyDescent="0.2">
      <c r="B185" s="65"/>
      <c r="C185" s="487" t="e">
        <f>IF(F185+L185&gt;0,Input_Transaksi!#REF!,"")</f>
        <v>#REF!</v>
      </c>
      <c r="D185" s="489" t="e">
        <f>IF(F185+L185&gt;0,Input_Transaksi!#REF!,"")</f>
        <v>#REF!</v>
      </c>
      <c r="E185" s="485" t="e">
        <f>IF(F185+L185&gt;0,Input_Transaksi!#REF!&amp;Input_Transaksi!#REF!&amp;" "&amp;Input_Transaksi!#REF!,"")</f>
        <v>#REF!</v>
      </c>
      <c r="F185" s="119" t="e">
        <f>IF(Input_Transaksi!#REF!=$D$8,Input_Transaksi!#REF!,0)</f>
        <v>#REF!</v>
      </c>
      <c r="G185" s="490" t="e">
        <f>IF(Input_Transaksi!#REF!=$G$12,F185,0)</f>
        <v>#REF!</v>
      </c>
      <c r="H185" s="490" t="e">
        <f>IF(Input_Transaksi!#REF!=$H$12,F185,0)</f>
        <v>#REF!</v>
      </c>
      <c r="I185" s="490" t="e">
        <f>IF(Input_Transaksi!#REF!=$I$12,F185,0)</f>
        <v>#REF!</v>
      </c>
      <c r="J185" s="490" t="e">
        <f>IF(Input_Transaksi!#REF!=$J$12,F185,0)</f>
        <v>#REF!</v>
      </c>
      <c r="K185" s="490" t="e">
        <f>IF(Input_Transaksi!#REF!=$K$12,F185,0)</f>
        <v>#REF!</v>
      </c>
      <c r="L185" s="491" t="e">
        <f>IF(Input_Transaksi!#REF!=$D$8,Input_Transaksi!#REF!,0)</f>
        <v>#REF!</v>
      </c>
      <c r="M185" s="491" t="e">
        <f t="shared" si="4"/>
        <v>#REF!</v>
      </c>
      <c r="N185" s="61"/>
    </row>
    <row r="186" spans="2:14" customFormat="1" ht="15" customHeight="1" x14ac:dyDescent="0.2">
      <c r="B186" s="65"/>
      <c r="C186" s="487" t="e">
        <f>IF(F186+L186&gt;0,Input_Transaksi!#REF!,"")</f>
        <v>#REF!</v>
      </c>
      <c r="D186" s="489" t="e">
        <f>IF(F186+L186&gt;0,Input_Transaksi!#REF!,"")</f>
        <v>#REF!</v>
      </c>
      <c r="E186" s="485" t="e">
        <f>IF(F186+L186&gt;0,Input_Transaksi!#REF!&amp;Input_Transaksi!#REF!&amp;" "&amp;Input_Transaksi!#REF!,"")</f>
        <v>#REF!</v>
      </c>
      <c r="F186" s="119" t="e">
        <f>IF(Input_Transaksi!#REF!=$D$8,Input_Transaksi!#REF!,0)</f>
        <v>#REF!</v>
      </c>
      <c r="G186" s="490" t="e">
        <f>IF(Input_Transaksi!#REF!=$G$12,F186,0)</f>
        <v>#REF!</v>
      </c>
      <c r="H186" s="490" t="e">
        <f>IF(Input_Transaksi!#REF!=$H$12,F186,0)</f>
        <v>#REF!</v>
      </c>
      <c r="I186" s="490" t="e">
        <f>IF(Input_Transaksi!#REF!=$I$12,F186,0)</f>
        <v>#REF!</v>
      </c>
      <c r="J186" s="490" t="e">
        <f>IF(Input_Transaksi!#REF!=$J$12,F186,0)</f>
        <v>#REF!</v>
      </c>
      <c r="K186" s="490" t="e">
        <f>IF(Input_Transaksi!#REF!=$K$12,F186,0)</f>
        <v>#REF!</v>
      </c>
      <c r="L186" s="491" t="e">
        <f>IF(Input_Transaksi!#REF!=$D$8,Input_Transaksi!#REF!,0)</f>
        <v>#REF!</v>
      </c>
      <c r="M186" s="491" t="e">
        <f t="shared" si="4"/>
        <v>#REF!</v>
      </c>
      <c r="N186" s="61"/>
    </row>
    <row r="187" spans="2:14" customFormat="1" ht="15" customHeight="1" x14ac:dyDescent="0.2">
      <c r="B187" s="65"/>
      <c r="C187" s="487" t="e">
        <f>IF(F187+L187&gt;0,Input_Transaksi!#REF!,"")</f>
        <v>#REF!</v>
      </c>
      <c r="D187" s="489" t="e">
        <f>IF(F187+L187&gt;0,Input_Transaksi!#REF!,"")</f>
        <v>#REF!</v>
      </c>
      <c r="E187" s="485" t="e">
        <f>IF(F187+L187&gt;0,Input_Transaksi!#REF!&amp;Input_Transaksi!#REF!&amp;" "&amp;Input_Transaksi!#REF!,"")</f>
        <v>#REF!</v>
      </c>
      <c r="F187" s="119" t="e">
        <f>IF(Input_Transaksi!#REF!=$D$8,Input_Transaksi!#REF!,0)</f>
        <v>#REF!</v>
      </c>
      <c r="G187" s="490" t="e">
        <f>IF(Input_Transaksi!#REF!=$G$12,F187,0)</f>
        <v>#REF!</v>
      </c>
      <c r="H187" s="490" t="e">
        <f>IF(Input_Transaksi!#REF!=$H$12,F187,0)</f>
        <v>#REF!</v>
      </c>
      <c r="I187" s="490" t="e">
        <f>IF(Input_Transaksi!#REF!=$I$12,F187,0)</f>
        <v>#REF!</v>
      </c>
      <c r="J187" s="490" t="e">
        <f>IF(Input_Transaksi!#REF!=$J$12,F187,0)</f>
        <v>#REF!</v>
      </c>
      <c r="K187" s="490" t="e">
        <f>IF(Input_Transaksi!#REF!=$K$12,F187,0)</f>
        <v>#REF!</v>
      </c>
      <c r="L187" s="491" t="e">
        <f>IF(Input_Transaksi!#REF!=$D$8,Input_Transaksi!#REF!,0)</f>
        <v>#REF!</v>
      </c>
      <c r="M187" s="491" t="e">
        <f t="shared" si="4"/>
        <v>#REF!</v>
      </c>
      <c r="N187" s="61"/>
    </row>
    <row r="188" spans="2:14" customFormat="1" ht="15" customHeight="1" x14ac:dyDescent="0.2">
      <c r="B188" s="65"/>
      <c r="C188" s="487" t="e">
        <f>IF(F188+L188&gt;0,Input_Transaksi!#REF!,"")</f>
        <v>#REF!</v>
      </c>
      <c r="D188" s="489" t="e">
        <f>IF(F188+L188&gt;0,Input_Transaksi!#REF!,"")</f>
        <v>#REF!</v>
      </c>
      <c r="E188" s="485" t="e">
        <f>IF(F188+L188&gt;0,Input_Transaksi!#REF!&amp;Input_Transaksi!#REF!&amp;" "&amp;Input_Transaksi!#REF!,"")</f>
        <v>#REF!</v>
      </c>
      <c r="F188" s="119" t="e">
        <f>IF(Input_Transaksi!#REF!=$D$8,Input_Transaksi!#REF!,0)</f>
        <v>#REF!</v>
      </c>
      <c r="G188" s="490" t="e">
        <f>IF(Input_Transaksi!#REF!=$G$12,F188,0)</f>
        <v>#REF!</v>
      </c>
      <c r="H188" s="490" t="e">
        <f>IF(Input_Transaksi!#REF!=$H$12,F188,0)</f>
        <v>#REF!</v>
      </c>
      <c r="I188" s="490" t="e">
        <f>IF(Input_Transaksi!#REF!=$I$12,F188,0)</f>
        <v>#REF!</v>
      </c>
      <c r="J188" s="490" t="e">
        <f>IF(Input_Transaksi!#REF!=$J$12,F188,0)</f>
        <v>#REF!</v>
      </c>
      <c r="K188" s="490" t="e">
        <f>IF(Input_Transaksi!#REF!=$K$12,F188,0)</f>
        <v>#REF!</v>
      </c>
      <c r="L188" s="491" t="e">
        <f>IF(Input_Transaksi!#REF!=$D$8,Input_Transaksi!#REF!,0)</f>
        <v>#REF!</v>
      </c>
      <c r="M188" s="491" t="e">
        <f t="shared" si="4"/>
        <v>#REF!</v>
      </c>
      <c r="N188" s="61"/>
    </row>
    <row r="189" spans="2:14" customFormat="1" ht="15" customHeight="1" x14ac:dyDescent="0.2">
      <c r="B189" s="65"/>
      <c r="C189" s="487" t="e">
        <f>IF(F189+L189&gt;0,Input_Transaksi!#REF!,"")</f>
        <v>#REF!</v>
      </c>
      <c r="D189" s="489" t="e">
        <f>IF(F189+L189&gt;0,Input_Transaksi!#REF!,"")</f>
        <v>#REF!</v>
      </c>
      <c r="E189" s="485" t="e">
        <f>IF(F189+L189&gt;0,Input_Transaksi!#REF!&amp;Input_Transaksi!#REF!&amp;" "&amp;Input_Transaksi!#REF!,"")</f>
        <v>#REF!</v>
      </c>
      <c r="F189" s="119" t="e">
        <f>IF(Input_Transaksi!#REF!=$D$8,Input_Transaksi!#REF!,0)</f>
        <v>#REF!</v>
      </c>
      <c r="G189" s="490" t="e">
        <f>IF(Input_Transaksi!#REF!=$G$12,F189,0)</f>
        <v>#REF!</v>
      </c>
      <c r="H189" s="490" t="e">
        <f>IF(Input_Transaksi!#REF!=$H$12,F189,0)</f>
        <v>#REF!</v>
      </c>
      <c r="I189" s="490" t="e">
        <f>IF(Input_Transaksi!#REF!=$I$12,F189,0)</f>
        <v>#REF!</v>
      </c>
      <c r="J189" s="490" t="e">
        <f>IF(Input_Transaksi!#REF!=$J$12,F189,0)</f>
        <v>#REF!</v>
      </c>
      <c r="K189" s="490" t="e">
        <f>IF(Input_Transaksi!#REF!=$K$12,F189,0)</f>
        <v>#REF!</v>
      </c>
      <c r="L189" s="491" t="e">
        <f>IF(Input_Transaksi!#REF!=$D$8,Input_Transaksi!#REF!,0)</f>
        <v>#REF!</v>
      </c>
      <c r="M189" s="491" t="e">
        <f t="shared" si="4"/>
        <v>#REF!</v>
      </c>
      <c r="N189" s="61"/>
    </row>
    <row r="190" spans="2:14" customFormat="1" ht="15" customHeight="1" x14ac:dyDescent="0.2">
      <c r="B190" s="65"/>
      <c r="C190" s="487" t="e">
        <f>IF(F190+L190&gt;0,Input_Transaksi!#REF!,"")</f>
        <v>#REF!</v>
      </c>
      <c r="D190" s="489" t="e">
        <f>IF(F190+L190&gt;0,Input_Transaksi!#REF!,"")</f>
        <v>#REF!</v>
      </c>
      <c r="E190" s="485" t="e">
        <f>IF(F190+L190&gt;0,Input_Transaksi!#REF!&amp;Input_Transaksi!#REF!&amp;" "&amp;Input_Transaksi!#REF!,"")</f>
        <v>#REF!</v>
      </c>
      <c r="F190" s="119" t="e">
        <f>IF(Input_Transaksi!#REF!=$D$8,Input_Transaksi!#REF!,0)</f>
        <v>#REF!</v>
      </c>
      <c r="G190" s="490" t="e">
        <f>IF(Input_Transaksi!#REF!=$G$12,F190,0)</f>
        <v>#REF!</v>
      </c>
      <c r="H190" s="490" t="e">
        <f>IF(Input_Transaksi!#REF!=$H$12,F190,0)</f>
        <v>#REF!</v>
      </c>
      <c r="I190" s="490" t="e">
        <f>IF(Input_Transaksi!#REF!=$I$12,F190,0)</f>
        <v>#REF!</v>
      </c>
      <c r="J190" s="490" t="e">
        <f>IF(Input_Transaksi!#REF!=$J$12,F190,0)</f>
        <v>#REF!</v>
      </c>
      <c r="K190" s="490" t="e">
        <f>IF(Input_Transaksi!#REF!=$K$12,F190,0)</f>
        <v>#REF!</v>
      </c>
      <c r="L190" s="491" t="e">
        <f>IF(Input_Transaksi!#REF!=$D$8,Input_Transaksi!#REF!,0)</f>
        <v>#REF!</v>
      </c>
      <c r="M190" s="491" t="e">
        <f t="shared" si="4"/>
        <v>#REF!</v>
      </c>
      <c r="N190" s="61"/>
    </row>
    <row r="191" spans="2:14" customFormat="1" ht="15" customHeight="1" x14ac:dyDescent="0.2">
      <c r="B191" s="65"/>
      <c r="C191" s="487" t="e">
        <f>IF(F191+L191&gt;0,Input_Transaksi!#REF!,"")</f>
        <v>#REF!</v>
      </c>
      <c r="D191" s="489" t="e">
        <f>IF(F191+L191&gt;0,Input_Transaksi!#REF!,"")</f>
        <v>#REF!</v>
      </c>
      <c r="E191" s="485" t="e">
        <f>IF(F191+L191&gt;0,Input_Transaksi!#REF!&amp;Input_Transaksi!#REF!&amp;" "&amp;Input_Transaksi!#REF!,"")</f>
        <v>#REF!</v>
      </c>
      <c r="F191" s="119" t="e">
        <f>IF(Input_Transaksi!#REF!=$D$8,Input_Transaksi!#REF!,0)</f>
        <v>#REF!</v>
      </c>
      <c r="G191" s="490" t="e">
        <f>IF(Input_Transaksi!#REF!=$G$12,F191,0)</f>
        <v>#REF!</v>
      </c>
      <c r="H191" s="490" t="e">
        <f>IF(Input_Transaksi!#REF!=$H$12,F191,0)</f>
        <v>#REF!</v>
      </c>
      <c r="I191" s="490" t="e">
        <f>IF(Input_Transaksi!#REF!=$I$12,F191,0)</f>
        <v>#REF!</v>
      </c>
      <c r="J191" s="490" t="e">
        <f>IF(Input_Transaksi!#REF!=$J$12,F191,0)</f>
        <v>#REF!</v>
      </c>
      <c r="K191" s="490" t="e">
        <f>IF(Input_Transaksi!#REF!=$K$12,F191,0)</f>
        <v>#REF!</v>
      </c>
      <c r="L191" s="491" t="e">
        <f>IF(Input_Transaksi!#REF!=$D$8,Input_Transaksi!#REF!,0)</f>
        <v>#REF!</v>
      </c>
      <c r="M191" s="491" t="e">
        <f t="shared" si="4"/>
        <v>#REF!</v>
      </c>
      <c r="N191" s="61"/>
    </row>
    <row r="192" spans="2:14" customFormat="1" ht="15" customHeight="1" x14ac:dyDescent="0.2">
      <c r="B192" s="65"/>
      <c r="C192" s="487" t="e">
        <f>IF(F192+L192&gt;0,Input_Transaksi!#REF!,"")</f>
        <v>#REF!</v>
      </c>
      <c r="D192" s="489" t="e">
        <f>IF(F192+L192&gt;0,Input_Transaksi!#REF!,"")</f>
        <v>#REF!</v>
      </c>
      <c r="E192" s="485" t="e">
        <f>IF(F192+L192&gt;0,Input_Transaksi!#REF!&amp;Input_Transaksi!#REF!&amp;" "&amp;Input_Transaksi!#REF!,"")</f>
        <v>#REF!</v>
      </c>
      <c r="F192" s="119" t="e">
        <f>IF(Input_Transaksi!#REF!=$D$8,Input_Transaksi!#REF!,0)</f>
        <v>#REF!</v>
      </c>
      <c r="G192" s="490" t="e">
        <f>IF(Input_Transaksi!#REF!=$G$12,F192,0)</f>
        <v>#REF!</v>
      </c>
      <c r="H192" s="490" t="e">
        <f>IF(Input_Transaksi!#REF!=$H$12,F192,0)</f>
        <v>#REF!</v>
      </c>
      <c r="I192" s="490" t="e">
        <f>IF(Input_Transaksi!#REF!=$I$12,F192,0)</f>
        <v>#REF!</v>
      </c>
      <c r="J192" s="490" t="e">
        <f>IF(Input_Transaksi!#REF!=$J$12,F192,0)</f>
        <v>#REF!</v>
      </c>
      <c r="K192" s="490" t="e">
        <f>IF(Input_Transaksi!#REF!=$K$12,F192,0)</f>
        <v>#REF!</v>
      </c>
      <c r="L192" s="491" t="e">
        <f>IF(Input_Transaksi!#REF!=$D$8,Input_Transaksi!#REF!,0)</f>
        <v>#REF!</v>
      </c>
      <c r="M192" s="491" t="e">
        <f t="shared" si="4"/>
        <v>#REF!</v>
      </c>
      <c r="N192" s="61"/>
    </row>
    <row r="193" spans="2:14" customFormat="1" ht="15" customHeight="1" x14ac:dyDescent="0.2">
      <c r="B193" s="65"/>
      <c r="C193" s="487" t="e">
        <f>IF(F193+L193&gt;0,Input_Transaksi!#REF!,"")</f>
        <v>#REF!</v>
      </c>
      <c r="D193" s="489" t="e">
        <f>IF(F193+L193&gt;0,Input_Transaksi!#REF!,"")</f>
        <v>#REF!</v>
      </c>
      <c r="E193" s="485" t="e">
        <f>IF(F193+L193&gt;0,Input_Transaksi!#REF!&amp;Input_Transaksi!#REF!&amp;" "&amp;Input_Transaksi!#REF!,"")</f>
        <v>#REF!</v>
      </c>
      <c r="F193" s="119" t="e">
        <f>IF(Input_Transaksi!#REF!=$D$8,Input_Transaksi!#REF!,0)</f>
        <v>#REF!</v>
      </c>
      <c r="G193" s="490" t="e">
        <f>IF(Input_Transaksi!#REF!=$G$12,F193,0)</f>
        <v>#REF!</v>
      </c>
      <c r="H193" s="490" t="e">
        <f>IF(Input_Transaksi!#REF!=$H$12,F193,0)</f>
        <v>#REF!</v>
      </c>
      <c r="I193" s="490" t="e">
        <f>IF(Input_Transaksi!#REF!=$I$12,F193,0)</f>
        <v>#REF!</v>
      </c>
      <c r="J193" s="490" t="e">
        <f>IF(Input_Transaksi!#REF!=$J$12,F193,0)</f>
        <v>#REF!</v>
      </c>
      <c r="K193" s="490" t="e">
        <f>IF(Input_Transaksi!#REF!=$K$12,F193,0)</f>
        <v>#REF!</v>
      </c>
      <c r="L193" s="491" t="e">
        <f>IF(Input_Transaksi!#REF!=$D$8,Input_Transaksi!#REF!,0)</f>
        <v>#REF!</v>
      </c>
      <c r="M193" s="491" t="e">
        <f t="shared" si="4"/>
        <v>#REF!</v>
      </c>
      <c r="N193" s="61"/>
    </row>
    <row r="194" spans="2:14" customFormat="1" ht="15" customHeight="1" x14ac:dyDescent="0.2">
      <c r="B194" s="65"/>
      <c r="C194" s="487" t="e">
        <f>IF(F194+L194&gt;0,Input_Transaksi!#REF!,"")</f>
        <v>#REF!</v>
      </c>
      <c r="D194" s="489" t="e">
        <f>IF(F194+L194&gt;0,Input_Transaksi!#REF!,"")</f>
        <v>#REF!</v>
      </c>
      <c r="E194" s="485" t="e">
        <f>IF(F194+L194&gt;0,Input_Transaksi!#REF!&amp;Input_Transaksi!#REF!&amp;" "&amp;Input_Transaksi!#REF!,"")</f>
        <v>#REF!</v>
      </c>
      <c r="F194" s="119" t="e">
        <f>IF(Input_Transaksi!#REF!=$D$8,Input_Transaksi!#REF!,0)</f>
        <v>#REF!</v>
      </c>
      <c r="G194" s="490" t="e">
        <f>IF(Input_Transaksi!#REF!=$G$12,F194,0)</f>
        <v>#REF!</v>
      </c>
      <c r="H194" s="490" t="e">
        <f>IF(Input_Transaksi!#REF!=$H$12,F194,0)</f>
        <v>#REF!</v>
      </c>
      <c r="I194" s="490" t="e">
        <f>IF(Input_Transaksi!#REF!=$I$12,F194,0)</f>
        <v>#REF!</v>
      </c>
      <c r="J194" s="490" t="e">
        <f>IF(Input_Transaksi!#REF!=$J$12,F194,0)</f>
        <v>#REF!</v>
      </c>
      <c r="K194" s="490" t="e">
        <f>IF(Input_Transaksi!#REF!=$K$12,F194,0)</f>
        <v>#REF!</v>
      </c>
      <c r="L194" s="491" t="e">
        <f>IF(Input_Transaksi!#REF!=$D$8,Input_Transaksi!#REF!,0)</f>
        <v>#REF!</v>
      </c>
      <c r="M194" s="491" t="e">
        <f t="shared" si="4"/>
        <v>#REF!</v>
      </c>
      <c r="N194" s="61"/>
    </row>
    <row r="195" spans="2:14" customFormat="1" ht="15" customHeight="1" x14ac:dyDescent="0.2">
      <c r="B195" s="65"/>
      <c r="C195" s="487" t="e">
        <f>IF(F195+L195&gt;0,Input_Transaksi!#REF!,"")</f>
        <v>#REF!</v>
      </c>
      <c r="D195" s="489" t="e">
        <f>IF(F195+L195&gt;0,Input_Transaksi!#REF!,"")</f>
        <v>#REF!</v>
      </c>
      <c r="E195" s="485" t="e">
        <f>IF(F195+L195&gt;0,Input_Transaksi!#REF!&amp;Input_Transaksi!#REF!&amp;" "&amp;Input_Transaksi!#REF!,"")</f>
        <v>#REF!</v>
      </c>
      <c r="F195" s="119" t="e">
        <f>IF(Input_Transaksi!#REF!=$D$8,Input_Transaksi!#REF!,0)</f>
        <v>#REF!</v>
      </c>
      <c r="G195" s="490" t="e">
        <f>IF(Input_Transaksi!#REF!=$G$12,F195,0)</f>
        <v>#REF!</v>
      </c>
      <c r="H195" s="490" t="e">
        <f>IF(Input_Transaksi!#REF!=$H$12,F195,0)</f>
        <v>#REF!</v>
      </c>
      <c r="I195" s="490" t="e">
        <f>IF(Input_Transaksi!#REF!=$I$12,F195,0)</f>
        <v>#REF!</v>
      </c>
      <c r="J195" s="490" t="e">
        <f>IF(Input_Transaksi!#REF!=$J$12,F195,0)</f>
        <v>#REF!</v>
      </c>
      <c r="K195" s="490" t="e">
        <f>IF(Input_Transaksi!#REF!=$K$12,F195,0)</f>
        <v>#REF!</v>
      </c>
      <c r="L195" s="491" t="e">
        <f>IF(Input_Transaksi!#REF!=$D$8,Input_Transaksi!#REF!,0)</f>
        <v>#REF!</v>
      </c>
      <c r="M195" s="491" t="e">
        <f t="shared" si="4"/>
        <v>#REF!</v>
      </c>
      <c r="N195" s="61"/>
    </row>
    <row r="196" spans="2:14" customFormat="1" ht="15" customHeight="1" x14ac:dyDescent="0.2">
      <c r="B196" s="65"/>
      <c r="C196" s="487" t="e">
        <f>IF(F196+L196&gt;0,Input_Transaksi!#REF!,"")</f>
        <v>#REF!</v>
      </c>
      <c r="D196" s="489" t="e">
        <f>IF(F196+L196&gt;0,Input_Transaksi!#REF!,"")</f>
        <v>#REF!</v>
      </c>
      <c r="E196" s="485" t="e">
        <f>IF(F196+L196&gt;0,Input_Transaksi!#REF!&amp;Input_Transaksi!#REF!&amp;" "&amp;Input_Transaksi!#REF!,"")</f>
        <v>#REF!</v>
      </c>
      <c r="F196" s="119" t="e">
        <f>IF(Input_Transaksi!#REF!=$D$8,Input_Transaksi!#REF!,0)</f>
        <v>#REF!</v>
      </c>
      <c r="G196" s="490" t="e">
        <f>IF(Input_Transaksi!#REF!=$G$12,F196,0)</f>
        <v>#REF!</v>
      </c>
      <c r="H196" s="490" t="e">
        <f>IF(Input_Transaksi!#REF!=$H$12,F196,0)</f>
        <v>#REF!</v>
      </c>
      <c r="I196" s="490" t="e">
        <f>IF(Input_Transaksi!#REF!=$I$12,F196,0)</f>
        <v>#REF!</v>
      </c>
      <c r="J196" s="490" t="e">
        <f>IF(Input_Transaksi!#REF!=$J$12,F196,0)</f>
        <v>#REF!</v>
      </c>
      <c r="K196" s="490" t="e">
        <f>IF(Input_Transaksi!#REF!=$K$12,F196,0)</f>
        <v>#REF!</v>
      </c>
      <c r="L196" s="491" t="e">
        <f>IF(Input_Transaksi!#REF!=$D$8,Input_Transaksi!#REF!,0)</f>
        <v>#REF!</v>
      </c>
      <c r="M196" s="491" t="e">
        <f t="shared" si="4"/>
        <v>#REF!</v>
      </c>
      <c r="N196" s="61"/>
    </row>
    <row r="197" spans="2:14" customFormat="1" ht="15" customHeight="1" x14ac:dyDescent="0.2">
      <c r="B197" s="65"/>
      <c r="C197" s="487" t="e">
        <f>IF(F197+L197&gt;0,Input_Transaksi!#REF!,"")</f>
        <v>#REF!</v>
      </c>
      <c r="D197" s="489" t="e">
        <f>IF(F197+L197&gt;0,Input_Transaksi!#REF!,"")</f>
        <v>#REF!</v>
      </c>
      <c r="E197" s="485" t="e">
        <f>IF(F197+L197&gt;0,Input_Transaksi!#REF!&amp;Input_Transaksi!#REF!&amp;" "&amp;Input_Transaksi!#REF!,"")</f>
        <v>#REF!</v>
      </c>
      <c r="F197" s="119" t="e">
        <f>IF(Input_Transaksi!#REF!=$D$8,Input_Transaksi!#REF!,0)</f>
        <v>#REF!</v>
      </c>
      <c r="G197" s="490" t="e">
        <f>IF(Input_Transaksi!#REF!=$G$12,F197,0)</f>
        <v>#REF!</v>
      </c>
      <c r="H197" s="490" t="e">
        <f>IF(Input_Transaksi!#REF!=$H$12,F197,0)</f>
        <v>#REF!</v>
      </c>
      <c r="I197" s="490" t="e">
        <f>IF(Input_Transaksi!#REF!=$I$12,F197,0)</f>
        <v>#REF!</v>
      </c>
      <c r="J197" s="490" t="e">
        <f>IF(Input_Transaksi!#REF!=$J$12,F197,0)</f>
        <v>#REF!</v>
      </c>
      <c r="K197" s="490" t="e">
        <f>IF(Input_Transaksi!#REF!=$K$12,F197,0)</f>
        <v>#REF!</v>
      </c>
      <c r="L197" s="491" t="e">
        <f>IF(Input_Transaksi!#REF!=$D$8,Input_Transaksi!#REF!,0)</f>
        <v>#REF!</v>
      </c>
      <c r="M197" s="491" t="e">
        <f t="shared" si="4"/>
        <v>#REF!</v>
      </c>
      <c r="N197" s="61"/>
    </row>
    <row r="198" spans="2:14" customFormat="1" ht="15" customHeight="1" x14ac:dyDescent="0.2">
      <c r="B198" s="65"/>
      <c r="C198" s="487" t="e">
        <f>IF(F198+L198&gt;0,Input_Transaksi!#REF!,"")</f>
        <v>#REF!</v>
      </c>
      <c r="D198" s="489" t="e">
        <f>IF(F198+L198&gt;0,Input_Transaksi!#REF!,"")</f>
        <v>#REF!</v>
      </c>
      <c r="E198" s="485" t="e">
        <f>IF(F198+L198&gt;0,Input_Transaksi!#REF!&amp;Input_Transaksi!#REF!&amp;" "&amp;Input_Transaksi!#REF!,"")</f>
        <v>#REF!</v>
      </c>
      <c r="F198" s="119" t="e">
        <f>IF(Input_Transaksi!#REF!=$D$8,Input_Transaksi!#REF!,0)</f>
        <v>#REF!</v>
      </c>
      <c r="G198" s="490" t="e">
        <f>IF(Input_Transaksi!#REF!=$G$12,F198,0)</f>
        <v>#REF!</v>
      </c>
      <c r="H198" s="490" t="e">
        <f>IF(Input_Transaksi!#REF!=$H$12,F198,0)</f>
        <v>#REF!</v>
      </c>
      <c r="I198" s="490" t="e">
        <f>IF(Input_Transaksi!#REF!=$I$12,F198,0)</f>
        <v>#REF!</v>
      </c>
      <c r="J198" s="490" t="e">
        <f>IF(Input_Transaksi!#REF!=$J$12,F198,0)</f>
        <v>#REF!</v>
      </c>
      <c r="K198" s="490" t="e">
        <f>IF(Input_Transaksi!#REF!=$K$12,F198,0)</f>
        <v>#REF!</v>
      </c>
      <c r="L198" s="491" t="e">
        <f>IF(Input_Transaksi!#REF!=$D$8,Input_Transaksi!#REF!,0)</f>
        <v>#REF!</v>
      </c>
      <c r="M198" s="491" t="e">
        <f t="shared" si="4"/>
        <v>#REF!</v>
      </c>
      <c r="N198" s="61"/>
    </row>
    <row r="199" spans="2:14" customFormat="1" ht="15" customHeight="1" x14ac:dyDescent="0.2">
      <c r="B199" s="65"/>
      <c r="C199" s="487" t="e">
        <f>IF(F199+L199&gt;0,Input_Transaksi!#REF!,"")</f>
        <v>#REF!</v>
      </c>
      <c r="D199" s="489" t="e">
        <f>IF(F199+L199&gt;0,Input_Transaksi!#REF!,"")</f>
        <v>#REF!</v>
      </c>
      <c r="E199" s="485" t="e">
        <f>IF(F199+L199&gt;0,Input_Transaksi!#REF!&amp;Input_Transaksi!#REF!&amp;" "&amp;Input_Transaksi!#REF!,"")</f>
        <v>#REF!</v>
      </c>
      <c r="F199" s="119" t="e">
        <f>IF(Input_Transaksi!#REF!=$D$8,Input_Transaksi!#REF!,0)</f>
        <v>#REF!</v>
      </c>
      <c r="G199" s="490" t="e">
        <f>IF(Input_Transaksi!#REF!=$G$12,F199,0)</f>
        <v>#REF!</v>
      </c>
      <c r="H199" s="490" t="e">
        <f>IF(Input_Transaksi!#REF!=$H$12,F199,0)</f>
        <v>#REF!</v>
      </c>
      <c r="I199" s="490" t="e">
        <f>IF(Input_Transaksi!#REF!=$I$12,F199,0)</f>
        <v>#REF!</v>
      </c>
      <c r="J199" s="490" t="e">
        <f>IF(Input_Transaksi!#REF!=$J$12,F199,0)</f>
        <v>#REF!</v>
      </c>
      <c r="K199" s="490" t="e">
        <f>IF(Input_Transaksi!#REF!=$K$12,F199,0)</f>
        <v>#REF!</v>
      </c>
      <c r="L199" s="491" t="e">
        <f>IF(Input_Transaksi!#REF!=$D$8,Input_Transaksi!#REF!,0)</f>
        <v>#REF!</v>
      </c>
      <c r="M199" s="491" t="e">
        <f t="shared" si="4"/>
        <v>#REF!</v>
      </c>
      <c r="N199" s="61"/>
    </row>
    <row r="200" spans="2:14" customFormat="1" ht="15" customHeight="1" x14ac:dyDescent="0.2">
      <c r="B200" s="65"/>
      <c r="C200" s="487" t="e">
        <f>IF(F200+L200&gt;0,Input_Transaksi!#REF!,"")</f>
        <v>#REF!</v>
      </c>
      <c r="D200" s="489" t="e">
        <f>IF(F200+L200&gt;0,Input_Transaksi!#REF!,"")</f>
        <v>#REF!</v>
      </c>
      <c r="E200" s="485" t="e">
        <f>IF(F200+L200&gt;0,Input_Transaksi!#REF!&amp;Input_Transaksi!#REF!&amp;" "&amp;Input_Transaksi!#REF!,"")</f>
        <v>#REF!</v>
      </c>
      <c r="F200" s="119" t="e">
        <f>IF(Input_Transaksi!#REF!=$D$8,Input_Transaksi!#REF!,0)</f>
        <v>#REF!</v>
      </c>
      <c r="G200" s="490" t="e">
        <f>IF(Input_Transaksi!#REF!=$G$12,F200,0)</f>
        <v>#REF!</v>
      </c>
      <c r="H200" s="490" t="e">
        <f>IF(Input_Transaksi!#REF!=$H$12,F200,0)</f>
        <v>#REF!</v>
      </c>
      <c r="I200" s="490" t="e">
        <f>IF(Input_Transaksi!#REF!=$I$12,F200,0)</f>
        <v>#REF!</v>
      </c>
      <c r="J200" s="490" t="e">
        <f>IF(Input_Transaksi!#REF!=$J$12,F200,0)</f>
        <v>#REF!</v>
      </c>
      <c r="K200" s="490" t="e">
        <f>IF(Input_Transaksi!#REF!=$K$12,F200,0)</f>
        <v>#REF!</v>
      </c>
      <c r="L200" s="491" t="e">
        <f>IF(Input_Transaksi!#REF!=$D$8,Input_Transaksi!#REF!,0)</f>
        <v>#REF!</v>
      </c>
      <c r="M200" s="491" t="e">
        <f t="shared" si="4"/>
        <v>#REF!</v>
      </c>
      <c r="N200" s="61"/>
    </row>
    <row r="201" spans="2:14" customFormat="1" ht="15" customHeight="1" x14ac:dyDescent="0.2">
      <c r="B201" s="65"/>
      <c r="C201" s="487" t="e">
        <f>IF(F201+L201&gt;0,Input_Transaksi!#REF!,"")</f>
        <v>#REF!</v>
      </c>
      <c r="D201" s="489" t="e">
        <f>IF(F201+L201&gt;0,Input_Transaksi!#REF!,"")</f>
        <v>#REF!</v>
      </c>
      <c r="E201" s="485" t="e">
        <f>IF(F201+L201&gt;0,Input_Transaksi!#REF!&amp;Input_Transaksi!#REF!&amp;" "&amp;Input_Transaksi!#REF!,"")</f>
        <v>#REF!</v>
      </c>
      <c r="F201" s="119" t="e">
        <f>IF(Input_Transaksi!#REF!=$D$8,Input_Transaksi!#REF!,0)</f>
        <v>#REF!</v>
      </c>
      <c r="G201" s="490" t="e">
        <f>IF(Input_Transaksi!#REF!=$G$12,F201,0)</f>
        <v>#REF!</v>
      </c>
      <c r="H201" s="490" t="e">
        <f>IF(Input_Transaksi!#REF!=$H$12,F201,0)</f>
        <v>#REF!</v>
      </c>
      <c r="I201" s="490" t="e">
        <f>IF(Input_Transaksi!#REF!=$I$12,F201,0)</f>
        <v>#REF!</v>
      </c>
      <c r="J201" s="490" t="e">
        <f>IF(Input_Transaksi!#REF!=$J$12,F201,0)</f>
        <v>#REF!</v>
      </c>
      <c r="K201" s="490" t="e">
        <f>IF(Input_Transaksi!#REF!=$K$12,F201,0)</f>
        <v>#REF!</v>
      </c>
      <c r="L201" s="491" t="e">
        <f>IF(Input_Transaksi!#REF!=$D$8,Input_Transaksi!#REF!,0)</f>
        <v>#REF!</v>
      </c>
      <c r="M201" s="491" t="e">
        <f t="shared" si="4"/>
        <v>#REF!</v>
      </c>
      <c r="N201" s="61"/>
    </row>
    <row r="202" spans="2:14" customFormat="1" ht="15" customHeight="1" x14ac:dyDescent="0.2">
      <c r="B202" s="65"/>
      <c r="C202" s="487" t="e">
        <f>IF(F202+L202&gt;0,Input_Transaksi!#REF!,"")</f>
        <v>#REF!</v>
      </c>
      <c r="D202" s="489" t="e">
        <f>IF(F202+L202&gt;0,Input_Transaksi!#REF!,"")</f>
        <v>#REF!</v>
      </c>
      <c r="E202" s="485" t="e">
        <f>IF(F202+L202&gt;0,Input_Transaksi!#REF!&amp;Input_Transaksi!#REF!&amp;" "&amp;Input_Transaksi!#REF!,"")</f>
        <v>#REF!</v>
      </c>
      <c r="F202" s="119" t="e">
        <f>IF(Input_Transaksi!#REF!=$D$8,Input_Transaksi!#REF!,0)</f>
        <v>#REF!</v>
      </c>
      <c r="G202" s="490" t="e">
        <f>IF(Input_Transaksi!#REF!=$G$12,F202,0)</f>
        <v>#REF!</v>
      </c>
      <c r="H202" s="490" t="e">
        <f>IF(Input_Transaksi!#REF!=$H$12,F202,0)</f>
        <v>#REF!</v>
      </c>
      <c r="I202" s="490" t="e">
        <f>IF(Input_Transaksi!#REF!=$I$12,F202,0)</f>
        <v>#REF!</v>
      </c>
      <c r="J202" s="490" t="e">
        <f>IF(Input_Transaksi!#REF!=$J$12,F202,0)</f>
        <v>#REF!</v>
      </c>
      <c r="K202" s="490" t="e">
        <f>IF(Input_Transaksi!#REF!=$K$12,F202,0)</f>
        <v>#REF!</v>
      </c>
      <c r="L202" s="491" t="e">
        <f>IF(Input_Transaksi!#REF!=$D$8,Input_Transaksi!#REF!,0)</f>
        <v>#REF!</v>
      </c>
      <c r="M202" s="491" t="e">
        <f t="shared" si="4"/>
        <v>#REF!</v>
      </c>
      <c r="N202" s="61"/>
    </row>
    <row r="203" spans="2:14" customFormat="1" ht="15" customHeight="1" x14ac:dyDescent="0.2">
      <c r="B203" s="65"/>
      <c r="C203" s="487" t="e">
        <f>IF(F203+L203&gt;0,Input_Transaksi!#REF!,"")</f>
        <v>#REF!</v>
      </c>
      <c r="D203" s="489" t="e">
        <f>IF(F203+L203&gt;0,Input_Transaksi!#REF!,"")</f>
        <v>#REF!</v>
      </c>
      <c r="E203" s="485" t="e">
        <f>IF(F203+L203&gt;0,Input_Transaksi!#REF!&amp;Input_Transaksi!#REF!&amp;" "&amp;Input_Transaksi!#REF!,"")</f>
        <v>#REF!</v>
      </c>
      <c r="F203" s="119" t="e">
        <f>IF(Input_Transaksi!#REF!=$D$8,Input_Transaksi!#REF!,0)</f>
        <v>#REF!</v>
      </c>
      <c r="G203" s="490" t="e">
        <f>IF(Input_Transaksi!#REF!=$G$12,F203,0)</f>
        <v>#REF!</v>
      </c>
      <c r="H203" s="490" t="e">
        <f>IF(Input_Transaksi!#REF!=$H$12,F203,0)</f>
        <v>#REF!</v>
      </c>
      <c r="I203" s="490" t="e">
        <f>IF(Input_Transaksi!#REF!=$I$12,F203,0)</f>
        <v>#REF!</v>
      </c>
      <c r="J203" s="490" t="e">
        <f>IF(Input_Transaksi!#REF!=$J$12,F203,0)</f>
        <v>#REF!</v>
      </c>
      <c r="K203" s="490" t="e">
        <f>IF(Input_Transaksi!#REF!=$K$12,F203,0)</f>
        <v>#REF!</v>
      </c>
      <c r="L203" s="491" t="e">
        <f>IF(Input_Transaksi!#REF!=$D$8,Input_Transaksi!#REF!,0)</f>
        <v>#REF!</v>
      </c>
      <c r="M203" s="491" t="e">
        <f t="shared" si="4"/>
        <v>#REF!</v>
      </c>
      <c r="N203" s="61"/>
    </row>
    <row r="204" spans="2:14" customFormat="1" ht="15" customHeight="1" x14ac:dyDescent="0.2">
      <c r="B204" s="65"/>
      <c r="C204" s="487" t="e">
        <f>IF(F204+L204&gt;0,Input_Transaksi!#REF!,"")</f>
        <v>#REF!</v>
      </c>
      <c r="D204" s="489" t="e">
        <f>IF(F204+L204&gt;0,Input_Transaksi!#REF!,"")</f>
        <v>#REF!</v>
      </c>
      <c r="E204" s="485" t="e">
        <f>IF(F204+L204&gt;0,Input_Transaksi!#REF!&amp;Input_Transaksi!#REF!&amp;" "&amp;Input_Transaksi!#REF!,"")</f>
        <v>#REF!</v>
      </c>
      <c r="F204" s="119" t="e">
        <f>IF(Input_Transaksi!#REF!=$D$8,Input_Transaksi!#REF!,0)</f>
        <v>#REF!</v>
      </c>
      <c r="G204" s="490" t="e">
        <f>IF(Input_Transaksi!#REF!=$G$12,F204,0)</f>
        <v>#REF!</v>
      </c>
      <c r="H204" s="490" t="e">
        <f>IF(Input_Transaksi!#REF!=$H$12,F204,0)</f>
        <v>#REF!</v>
      </c>
      <c r="I204" s="490" t="e">
        <f>IF(Input_Transaksi!#REF!=$I$12,F204,0)</f>
        <v>#REF!</v>
      </c>
      <c r="J204" s="490" t="e">
        <f>IF(Input_Transaksi!#REF!=$J$12,F204,0)</f>
        <v>#REF!</v>
      </c>
      <c r="K204" s="490" t="e">
        <f>IF(Input_Transaksi!#REF!=$K$12,F204,0)</f>
        <v>#REF!</v>
      </c>
      <c r="L204" s="491" t="e">
        <f>IF(Input_Transaksi!#REF!=$D$8,Input_Transaksi!#REF!,0)</f>
        <v>#REF!</v>
      </c>
      <c r="M204" s="491" t="e">
        <f t="shared" si="4"/>
        <v>#REF!</v>
      </c>
      <c r="N204" s="61"/>
    </row>
    <row r="205" spans="2:14" customFormat="1" ht="15" customHeight="1" x14ac:dyDescent="0.2">
      <c r="B205" s="65"/>
      <c r="C205" s="487" t="e">
        <f>IF(F205+L205&gt;0,Input_Transaksi!#REF!,"")</f>
        <v>#REF!</v>
      </c>
      <c r="D205" s="489" t="e">
        <f>IF(F205+L205&gt;0,Input_Transaksi!#REF!,"")</f>
        <v>#REF!</v>
      </c>
      <c r="E205" s="485" t="e">
        <f>IF(F205+L205&gt;0,Input_Transaksi!#REF!&amp;Input_Transaksi!#REF!&amp;" "&amp;Input_Transaksi!#REF!,"")</f>
        <v>#REF!</v>
      </c>
      <c r="F205" s="119" t="e">
        <f>IF(Input_Transaksi!#REF!=$D$8,Input_Transaksi!#REF!,0)</f>
        <v>#REF!</v>
      </c>
      <c r="G205" s="490" t="e">
        <f>IF(Input_Transaksi!#REF!=$G$12,F205,0)</f>
        <v>#REF!</v>
      </c>
      <c r="H205" s="490" t="e">
        <f>IF(Input_Transaksi!#REF!=$H$12,F205,0)</f>
        <v>#REF!</v>
      </c>
      <c r="I205" s="490" t="e">
        <f>IF(Input_Transaksi!#REF!=$I$12,F205,0)</f>
        <v>#REF!</v>
      </c>
      <c r="J205" s="490" t="e">
        <f>IF(Input_Transaksi!#REF!=$J$12,F205,0)</f>
        <v>#REF!</v>
      </c>
      <c r="K205" s="490" t="e">
        <f>IF(Input_Transaksi!#REF!=$K$12,F205,0)</f>
        <v>#REF!</v>
      </c>
      <c r="L205" s="491" t="e">
        <f>IF(Input_Transaksi!#REF!=$D$8,Input_Transaksi!#REF!,0)</f>
        <v>#REF!</v>
      </c>
      <c r="M205" s="491" t="e">
        <f t="shared" si="4"/>
        <v>#REF!</v>
      </c>
      <c r="N205" s="61"/>
    </row>
    <row r="206" spans="2:14" customFormat="1" ht="15" customHeight="1" x14ac:dyDescent="0.2">
      <c r="B206" s="65"/>
      <c r="C206" s="487" t="e">
        <f>IF(F206+L206&gt;0,Input_Transaksi!#REF!,"")</f>
        <v>#REF!</v>
      </c>
      <c r="D206" s="489" t="e">
        <f>IF(F206+L206&gt;0,Input_Transaksi!#REF!,"")</f>
        <v>#REF!</v>
      </c>
      <c r="E206" s="485" t="e">
        <f>IF(F206+L206&gt;0,Input_Transaksi!#REF!&amp;Input_Transaksi!#REF!&amp;" "&amp;Input_Transaksi!#REF!,"")</f>
        <v>#REF!</v>
      </c>
      <c r="F206" s="119" t="e">
        <f>IF(Input_Transaksi!#REF!=$D$8,Input_Transaksi!#REF!,0)</f>
        <v>#REF!</v>
      </c>
      <c r="G206" s="490" t="e">
        <f>IF(Input_Transaksi!#REF!=$G$12,F206,0)</f>
        <v>#REF!</v>
      </c>
      <c r="H206" s="490" t="e">
        <f>IF(Input_Transaksi!#REF!=$H$12,F206,0)</f>
        <v>#REF!</v>
      </c>
      <c r="I206" s="490" t="e">
        <f>IF(Input_Transaksi!#REF!=$I$12,F206,0)</f>
        <v>#REF!</v>
      </c>
      <c r="J206" s="490" t="e">
        <f>IF(Input_Transaksi!#REF!=$J$12,F206,0)</f>
        <v>#REF!</v>
      </c>
      <c r="K206" s="490" t="e">
        <f>IF(Input_Transaksi!#REF!=$K$12,F206,0)</f>
        <v>#REF!</v>
      </c>
      <c r="L206" s="491" t="e">
        <f>IF(Input_Transaksi!#REF!=$D$8,Input_Transaksi!#REF!,0)</f>
        <v>#REF!</v>
      </c>
      <c r="M206" s="491" t="e">
        <f t="shared" si="4"/>
        <v>#REF!</v>
      </c>
      <c r="N206" s="61"/>
    </row>
    <row r="207" spans="2:14" customFormat="1" ht="15" customHeight="1" x14ac:dyDescent="0.2">
      <c r="B207" s="65"/>
      <c r="C207" s="487" t="e">
        <f>IF(F207+L207&gt;0,Input_Transaksi!#REF!,"")</f>
        <v>#REF!</v>
      </c>
      <c r="D207" s="489" t="e">
        <f>IF(F207+L207&gt;0,Input_Transaksi!#REF!,"")</f>
        <v>#REF!</v>
      </c>
      <c r="E207" s="485" t="e">
        <f>IF(F207+L207&gt;0,Input_Transaksi!#REF!&amp;Input_Transaksi!#REF!&amp;" "&amp;Input_Transaksi!#REF!,"")</f>
        <v>#REF!</v>
      </c>
      <c r="F207" s="119" t="e">
        <f>IF(Input_Transaksi!#REF!=$D$8,Input_Transaksi!#REF!,0)</f>
        <v>#REF!</v>
      </c>
      <c r="G207" s="490" t="e">
        <f>IF(Input_Transaksi!#REF!=$G$12,F207,0)</f>
        <v>#REF!</v>
      </c>
      <c r="H207" s="490" t="e">
        <f>IF(Input_Transaksi!#REF!=$H$12,F207,0)</f>
        <v>#REF!</v>
      </c>
      <c r="I207" s="490" t="e">
        <f>IF(Input_Transaksi!#REF!=$I$12,F207,0)</f>
        <v>#REF!</v>
      </c>
      <c r="J207" s="490" t="e">
        <f>IF(Input_Transaksi!#REF!=$J$12,F207,0)</f>
        <v>#REF!</v>
      </c>
      <c r="K207" s="490" t="e">
        <f>IF(Input_Transaksi!#REF!=$K$12,F207,0)</f>
        <v>#REF!</v>
      </c>
      <c r="L207" s="491" t="e">
        <f>IF(Input_Transaksi!#REF!=$D$8,Input_Transaksi!#REF!,0)</f>
        <v>#REF!</v>
      </c>
      <c r="M207" s="491" t="e">
        <f t="shared" si="4"/>
        <v>#REF!</v>
      </c>
      <c r="N207" s="61"/>
    </row>
    <row r="208" spans="2:14" customFormat="1" ht="15" customHeight="1" x14ac:dyDescent="0.2">
      <c r="B208" s="65"/>
      <c r="C208" s="487" t="e">
        <f>IF(F208+L208&gt;0,Input_Transaksi!#REF!,"")</f>
        <v>#REF!</v>
      </c>
      <c r="D208" s="489" t="e">
        <f>IF(F208+L208&gt;0,Input_Transaksi!#REF!,"")</f>
        <v>#REF!</v>
      </c>
      <c r="E208" s="485" t="e">
        <f>IF(F208+L208&gt;0,Input_Transaksi!#REF!&amp;Input_Transaksi!#REF!&amp;" "&amp;Input_Transaksi!#REF!,"")</f>
        <v>#REF!</v>
      </c>
      <c r="F208" s="119" t="e">
        <f>IF(Input_Transaksi!#REF!=$D$8,Input_Transaksi!#REF!,0)</f>
        <v>#REF!</v>
      </c>
      <c r="G208" s="490" t="e">
        <f>IF(Input_Transaksi!#REF!=$G$12,F208,0)</f>
        <v>#REF!</v>
      </c>
      <c r="H208" s="490" t="e">
        <f>IF(Input_Transaksi!#REF!=$H$12,F208,0)</f>
        <v>#REF!</v>
      </c>
      <c r="I208" s="490" t="e">
        <f>IF(Input_Transaksi!#REF!=$I$12,F208,0)</f>
        <v>#REF!</v>
      </c>
      <c r="J208" s="490" t="e">
        <f>IF(Input_Transaksi!#REF!=$J$12,F208,0)</f>
        <v>#REF!</v>
      </c>
      <c r="K208" s="490" t="e">
        <f>IF(Input_Transaksi!#REF!=$K$12,F208,0)</f>
        <v>#REF!</v>
      </c>
      <c r="L208" s="491" t="e">
        <f>IF(Input_Transaksi!#REF!=$D$8,Input_Transaksi!#REF!,0)</f>
        <v>#REF!</v>
      </c>
      <c r="M208" s="491" t="e">
        <f t="shared" si="4"/>
        <v>#REF!</v>
      </c>
      <c r="N208" s="61"/>
    </row>
    <row r="209" spans="2:14" customFormat="1" ht="15" customHeight="1" x14ac:dyDescent="0.2">
      <c r="B209" s="65"/>
      <c r="C209" s="487" t="e">
        <f>IF(F209+L209&gt;0,Input_Transaksi!#REF!,"")</f>
        <v>#REF!</v>
      </c>
      <c r="D209" s="489" t="e">
        <f>IF(F209+L209&gt;0,Input_Transaksi!#REF!,"")</f>
        <v>#REF!</v>
      </c>
      <c r="E209" s="485" t="e">
        <f>IF(F209+L209&gt;0,Input_Transaksi!#REF!&amp;Input_Transaksi!#REF!&amp;" "&amp;Input_Transaksi!#REF!,"")</f>
        <v>#REF!</v>
      </c>
      <c r="F209" s="119" t="e">
        <f>IF(Input_Transaksi!#REF!=$D$8,Input_Transaksi!#REF!,0)</f>
        <v>#REF!</v>
      </c>
      <c r="G209" s="490" t="e">
        <f>IF(Input_Transaksi!#REF!=$G$12,F209,0)</f>
        <v>#REF!</v>
      </c>
      <c r="H209" s="490" t="e">
        <f>IF(Input_Transaksi!#REF!=$H$12,F209,0)</f>
        <v>#REF!</v>
      </c>
      <c r="I209" s="490" t="e">
        <f>IF(Input_Transaksi!#REF!=$I$12,F209,0)</f>
        <v>#REF!</v>
      </c>
      <c r="J209" s="490" t="e">
        <f>IF(Input_Transaksi!#REF!=$J$12,F209,0)</f>
        <v>#REF!</v>
      </c>
      <c r="K209" s="490" t="e">
        <f>IF(Input_Transaksi!#REF!=$K$12,F209,0)</f>
        <v>#REF!</v>
      </c>
      <c r="L209" s="491" t="e">
        <f>IF(Input_Transaksi!#REF!=$D$8,Input_Transaksi!#REF!,0)</f>
        <v>#REF!</v>
      </c>
      <c r="M209" s="491" t="e">
        <f t="shared" si="4"/>
        <v>#REF!</v>
      </c>
      <c r="N209" s="61"/>
    </row>
    <row r="210" spans="2:14" customFormat="1" ht="15" customHeight="1" x14ac:dyDescent="0.2">
      <c r="B210" s="65"/>
      <c r="C210" s="487" t="e">
        <f>IF(F210+L210&gt;0,Input_Transaksi!#REF!,"")</f>
        <v>#REF!</v>
      </c>
      <c r="D210" s="489" t="e">
        <f>IF(F210+L210&gt;0,Input_Transaksi!#REF!,"")</f>
        <v>#REF!</v>
      </c>
      <c r="E210" s="485" t="e">
        <f>IF(F210+L210&gt;0,Input_Transaksi!#REF!&amp;Input_Transaksi!#REF!&amp;" "&amp;Input_Transaksi!#REF!,"")</f>
        <v>#REF!</v>
      </c>
      <c r="F210" s="119" t="e">
        <f>IF(Input_Transaksi!#REF!=$D$8,Input_Transaksi!#REF!,0)</f>
        <v>#REF!</v>
      </c>
      <c r="G210" s="490" t="e">
        <f>IF(Input_Transaksi!#REF!=$G$12,F210,0)</f>
        <v>#REF!</v>
      </c>
      <c r="H210" s="490" t="e">
        <f>IF(Input_Transaksi!#REF!=$H$12,F210,0)</f>
        <v>#REF!</v>
      </c>
      <c r="I210" s="490" t="e">
        <f>IF(Input_Transaksi!#REF!=$I$12,F210,0)</f>
        <v>#REF!</v>
      </c>
      <c r="J210" s="490" t="e">
        <f>IF(Input_Transaksi!#REF!=$J$12,F210,0)</f>
        <v>#REF!</v>
      </c>
      <c r="K210" s="490" t="e">
        <f>IF(Input_Transaksi!#REF!=$K$12,F210,0)</f>
        <v>#REF!</v>
      </c>
      <c r="L210" s="491" t="e">
        <f>IF(Input_Transaksi!#REF!=$D$8,Input_Transaksi!#REF!,0)</f>
        <v>#REF!</v>
      </c>
      <c r="M210" s="491" t="e">
        <f t="shared" si="4"/>
        <v>#REF!</v>
      </c>
      <c r="N210" s="61"/>
    </row>
    <row r="211" spans="2:14" customFormat="1" ht="15" customHeight="1" x14ac:dyDescent="0.2">
      <c r="B211" s="65"/>
      <c r="C211" s="487" t="e">
        <f>IF(F211+L211&gt;0,Input_Transaksi!#REF!,"")</f>
        <v>#REF!</v>
      </c>
      <c r="D211" s="489" t="e">
        <f>IF(F211+L211&gt;0,Input_Transaksi!#REF!,"")</f>
        <v>#REF!</v>
      </c>
      <c r="E211" s="485" t="e">
        <f>IF(F211+L211&gt;0,Input_Transaksi!#REF!&amp;Input_Transaksi!#REF!&amp;" "&amp;Input_Transaksi!#REF!,"")</f>
        <v>#REF!</v>
      </c>
      <c r="F211" s="119" t="e">
        <f>IF(Input_Transaksi!#REF!=$D$8,Input_Transaksi!#REF!,0)</f>
        <v>#REF!</v>
      </c>
      <c r="G211" s="490" t="e">
        <f>IF(Input_Transaksi!#REF!=$G$12,F211,0)</f>
        <v>#REF!</v>
      </c>
      <c r="H211" s="490" t="e">
        <f>IF(Input_Transaksi!#REF!=$H$12,F211,0)</f>
        <v>#REF!</v>
      </c>
      <c r="I211" s="490" t="e">
        <f>IF(Input_Transaksi!#REF!=$I$12,F211,0)</f>
        <v>#REF!</v>
      </c>
      <c r="J211" s="490" t="e">
        <f>IF(Input_Transaksi!#REF!=$J$12,F211,0)</f>
        <v>#REF!</v>
      </c>
      <c r="K211" s="490" t="e">
        <f>IF(Input_Transaksi!#REF!=$K$12,F211,0)</f>
        <v>#REF!</v>
      </c>
      <c r="L211" s="491" t="e">
        <f>IF(Input_Transaksi!#REF!=$D$8,Input_Transaksi!#REF!,0)</f>
        <v>#REF!</v>
      </c>
      <c r="M211" s="491" t="e">
        <f t="shared" si="4"/>
        <v>#REF!</v>
      </c>
      <c r="N211" s="61"/>
    </row>
    <row r="212" spans="2:14" customFormat="1" ht="15" customHeight="1" x14ac:dyDescent="0.2">
      <c r="B212" s="65"/>
      <c r="C212" s="487" t="e">
        <f>IF(F212+L212&gt;0,Input_Transaksi!#REF!,"")</f>
        <v>#REF!</v>
      </c>
      <c r="D212" s="489" t="e">
        <f>IF(F212+L212&gt;0,Input_Transaksi!#REF!,"")</f>
        <v>#REF!</v>
      </c>
      <c r="E212" s="485" t="e">
        <f>IF(F212+L212&gt;0,Input_Transaksi!#REF!&amp;Input_Transaksi!#REF!&amp;" "&amp;Input_Transaksi!#REF!,"")</f>
        <v>#REF!</v>
      </c>
      <c r="F212" s="119" t="e">
        <f>IF(Input_Transaksi!#REF!=$D$8,Input_Transaksi!#REF!,0)</f>
        <v>#REF!</v>
      </c>
      <c r="G212" s="490" t="e">
        <f>IF(Input_Transaksi!#REF!=$G$12,F212,0)</f>
        <v>#REF!</v>
      </c>
      <c r="H212" s="490" t="e">
        <f>IF(Input_Transaksi!#REF!=$H$12,F212,0)</f>
        <v>#REF!</v>
      </c>
      <c r="I212" s="490" t="e">
        <f>IF(Input_Transaksi!#REF!=$I$12,F212,0)</f>
        <v>#REF!</v>
      </c>
      <c r="J212" s="490" t="e">
        <f>IF(Input_Transaksi!#REF!=$J$12,F212,0)</f>
        <v>#REF!</v>
      </c>
      <c r="K212" s="490" t="e">
        <f>IF(Input_Transaksi!#REF!=$K$12,F212,0)</f>
        <v>#REF!</v>
      </c>
      <c r="L212" s="491" t="e">
        <f>IF(Input_Transaksi!#REF!=$D$8,Input_Transaksi!#REF!,0)</f>
        <v>#REF!</v>
      </c>
      <c r="M212" s="491" t="e">
        <f t="shared" si="4"/>
        <v>#REF!</v>
      </c>
      <c r="N212" s="61"/>
    </row>
    <row r="213" spans="2:14" customFormat="1" ht="15" customHeight="1" x14ac:dyDescent="0.2">
      <c r="B213" s="65"/>
      <c r="C213" s="487" t="e">
        <f>IF(F213+L213&gt;0,Input_Transaksi!#REF!,"")</f>
        <v>#REF!</v>
      </c>
      <c r="D213" s="489" t="e">
        <f>IF(F213+L213&gt;0,Input_Transaksi!#REF!,"")</f>
        <v>#REF!</v>
      </c>
      <c r="E213" s="485" t="e">
        <f>IF(F213+L213&gt;0,Input_Transaksi!#REF!&amp;Input_Transaksi!#REF!&amp;" "&amp;Input_Transaksi!#REF!,"")</f>
        <v>#REF!</v>
      </c>
      <c r="F213" s="119" t="e">
        <f>IF(Input_Transaksi!#REF!=$D$8,Input_Transaksi!#REF!,0)</f>
        <v>#REF!</v>
      </c>
      <c r="G213" s="490" t="e">
        <f>IF(Input_Transaksi!#REF!=$G$12,F213,0)</f>
        <v>#REF!</v>
      </c>
      <c r="H213" s="490" t="e">
        <f>IF(Input_Transaksi!#REF!=$H$12,F213,0)</f>
        <v>#REF!</v>
      </c>
      <c r="I213" s="490" t="e">
        <f>IF(Input_Transaksi!#REF!=$I$12,F213,0)</f>
        <v>#REF!</v>
      </c>
      <c r="J213" s="490" t="e">
        <f>IF(Input_Transaksi!#REF!=$J$12,F213,0)</f>
        <v>#REF!</v>
      </c>
      <c r="K213" s="490" t="e">
        <f>IF(Input_Transaksi!#REF!=$K$12,F213,0)</f>
        <v>#REF!</v>
      </c>
      <c r="L213" s="491" t="e">
        <f>IF(Input_Transaksi!#REF!=$D$8,Input_Transaksi!#REF!,0)</f>
        <v>#REF!</v>
      </c>
      <c r="M213" s="491" t="e">
        <f t="shared" si="4"/>
        <v>#REF!</v>
      </c>
      <c r="N213" s="61"/>
    </row>
    <row r="214" spans="2:14" customFormat="1" ht="15" customHeight="1" x14ac:dyDescent="0.2">
      <c r="B214" s="65"/>
      <c r="C214" s="487" t="e">
        <f>IF(F214+L214&gt;0,Input_Transaksi!#REF!,"")</f>
        <v>#REF!</v>
      </c>
      <c r="D214" s="489" t="e">
        <f>IF(F214+L214&gt;0,Input_Transaksi!#REF!,"")</f>
        <v>#REF!</v>
      </c>
      <c r="E214" s="485" t="e">
        <f>IF(F214+L214&gt;0,Input_Transaksi!#REF!&amp;Input_Transaksi!#REF!&amp;" "&amp;Input_Transaksi!#REF!,"")</f>
        <v>#REF!</v>
      </c>
      <c r="F214" s="119" t="e">
        <f>IF(Input_Transaksi!#REF!=$D$8,Input_Transaksi!#REF!,0)</f>
        <v>#REF!</v>
      </c>
      <c r="G214" s="490" t="e">
        <f>IF(Input_Transaksi!#REF!=$G$12,F214,0)</f>
        <v>#REF!</v>
      </c>
      <c r="H214" s="490" t="e">
        <f>IF(Input_Transaksi!#REF!=$H$12,F214,0)</f>
        <v>#REF!</v>
      </c>
      <c r="I214" s="490" t="e">
        <f>IF(Input_Transaksi!#REF!=$I$12,F214,0)</f>
        <v>#REF!</v>
      </c>
      <c r="J214" s="490" t="e">
        <f>IF(Input_Transaksi!#REF!=$J$12,F214,0)</f>
        <v>#REF!</v>
      </c>
      <c r="K214" s="490" t="e">
        <f>IF(Input_Transaksi!#REF!=$K$12,F214,0)</f>
        <v>#REF!</v>
      </c>
      <c r="L214" s="491" t="e">
        <f>IF(Input_Transaksi!#REF!=$D$8,Input_Transaksi!#REF!,0)</f>
        <v>#REF!</v>
      </c>
      <c r="M214" s="491" t="e">
        <f t="shared" si="4"/>
        <v>#REF!</v>
      </c>
      <c r="N214" s="61"/>
    </row>
    <row r="215" spans="2:14" customFormat="1" ht="15" customHeight="1" x14ac:dyDescent="0.2">
      <c r="B215" s="65"/>
      <c r="C215" s="487" t="e">
        <f>IF(F215+L215&gt;0,Input_Transaksi!#REF!,"")</f>
        <v>#REF!</v>
      </c>
      <c r="D215" s="489" t="e">
        <f>IF(F215+L215&gt;0,Input_Transaksi!#REF!,"")</f>
        <v>#REF!</v>
      </c>
      <c r="E215" s="485" t="e">
        <f>IF(F215+L215&gt;0,Input_Transaksi!#REF!&amp;Input_Transaksi!#REF!&amp;" "&amp;Input_Transaksi!#REF!,"")</f>
        <v>#REF!</v>
      </c>
      <c r="F215" s="119" t="e">
        <f>IF(Input_Transaksi!#REF!=$D$8,Input_Transaksi!#REF!,0)</f>
        <v>#REF!</v>
      </c>
      <c r="G215" s="490" t="e">
        <f>IF(Input_Transaksi!#REF!=$G$12,F215,0)</f>
        <v>#REF!</v>
      </c>
      <c r="H215" s="490" t="e">
        <f>IF(Input_Transaksi!#REF!=$H$12,F215,0)</f>
        <v>#REF!</v>
      </c>
      <c r="I215" s="490" t="e">
        <f>IF(Input_Transaksi!#REF!=$I$12,F215,0)</f>
        <v>#REF!</v>
      </c>
      <c r="J215" s="490" t="e">
        <f>IF(Input_Transaksi!#REF!=$J$12,F215,0)</f>
        <v>#REF!</v>
      </c>
      <c r="K215" s="490" t="e">
        <f>IF(Input_Transaksi!#REF!=$K$12,F215,0)</f>
        <v>#REF!</v>
      </c>
      <c r="L215" s="491" t="e">
        <f>IF(Input_Transaksi!#REF!=$D$8,Input_Transaksi!#REF!,0)</f>
        <v>#REF!</v>
      </c>
      <c r="M215" s="491" t="e">
        <f t="shared" si="4"/>
        <v>#REF!</v>
      </c>
      <c r="N215" s="61"/>
    </row>
    <row r="216" spans="2:14" customFormat="1" ht="15" customHeight="1" x14ac:dyDescent="0.2">
      <c r="B216" s="65"/>
      <c r="C216" s="487" t="e">
        <f>IF(F216+L216&gt;0,Input_Transaksi!#REF!,"")</f>
        <v>#REF!</v>
      </c>
      <c r="D216" s="489" t="e">
        <f>IF(F216+L216&gt;0,Input_Transaksi!#REF!,"")</f>
        <v>#REF!</v>
      </c>
      <c r="E216" s="485" t="e">
        <f>IF(F216+L216&gt;0,Input_Transaksi!#REF!&amp;Input_Transaksi!#REF!&amp;" "&amp;Input_Transaksi!#REF!,"")</f>
        <v>#REF!</v>
      </c>
      <c r="F216" s="119" t="e">
        <f>IF(Input_Transaksi!#REF!=$D$8,Input_Transaksi!#REF!,0)</f>
        <v>#REF!</v>
      </c>
      <c r="G216" s="490" t="e">
        <f>IF(Input_Transaksi!#REF!=$G$12,F216,0)</f>
        <v>#REF!</v>
      </c>
      <c r="H216" s="490" t="e">
        <f>IF(Input_Transaksi!#REF!=$H$12,F216,0)</f>
        <v>#REF!</v>
      </c>
      <c r="I216" s="490" t="e">
        <f>IF(Input_Transaksi!#REF!=$I$12,F216,0)</f>
        <v>#REF!</v>
      </c>
      <c r="J216" s="490" t="e">
        <f>IF(Input_Transaksi!#REF!=$J$12,F216,0)</f>
        <v>#REF!</v>
      </c>
      <c r="K216" s="490" t="e">
        <f>IF(Input_Transaksi!#REF!=$K$12,F216,0)</f>
        <v>#REF!</v>
      </c>
      <c r="L216" s="491" t="e">
        <f>IF(Input_Transaksi!#REF!=$D$8,Input_Transaksi!#REF!,0)</f>
        <v>#REF!</v>
      </c>
      <c r="M216" s="491" t="e">
        <f t="shared" si="4"/>
        <v>#REF!</v>
      </c>
      <c r="N216" s="61"/>
    </row>
    <row r="217" spans="2:14" customFormat="1" ht="15" customHeight="1" x14ac:dyDescent="0.2">
      <c r="B217" s="65"/>
      <c r="C217" s="487" t="e">
        <f>IF(F217+L217&gt;0,Input_Transaksi!#REF!,"")</f>
        <v>#REF!</v>
      </c>
      <c r="D217" s="489" t="e">
        <f>IF(F217+L217&gt;0,Input_Transaksi!#REF!,"")</f>
        <v>#REF!</v>
      </c>
      <c r="E217" s="485" t="e">
        <f>IF(F217+L217&gt;0,Input_Transaksi!#REF!&amp;Input_Transaksi!#REF!&amp;" "&amp;Input_Transaksi!#REF!,"")</f>
        <v>#REF!</v>
      </c>
      <c r="F217" s="119" t="e">
        <f>IF(Input_Transaksi!#REF!=$D$8,Input_Transaksi!#REF!,0)</f>
        <v>#REF!</v>
      </c>
      <c r="G217" s="490" t="e">
        <f>IF(Input_Transaksi!#REF!=$G$12,F217,0)</f>
        <v>#REF!</v>
      </c>
      <c r="H217" s="490" t="e">
        <f>IF(Input_Transaksi!#REF!=$H$12,F217,0)</f>
        <v>#REF!</v>
      </c>
      <c r="I217" s="490" t="e">
        <f>IF(Input_Transaksi!#REF!=$I$12,F217,0)</f>
        <v>#REF!</v>
      </c>
      <c r="J217" s="490" t="e">
        <f>IF(Input_Transaksi!#REF!=$J$12,F217,0)</f>
        <v>#REF!</v>
      </c>
      <c r="K217" s="490" t="e">
        <f>IF(Input_Transaksi!#REF!=$K$12,F217,0)</f>
        <v>#REF!</v>
      </c>
      <c r="L217" s="491" t="e">
        <f>IF(Input_Transaksi!#REF!=$D$8,Input_Transaksi!#REF!,0)</f>
        <v>#REF!</v>
      </c>
      <c r="M217" s="491" t="e">
        <f t="shared" si="4"/>
        <v>#REF!</v>
      </c>
      <c r="N217" s="61"/>
    </row>
    <row r="218" spans="2:14" customFormat="1" ht="15" customHeight="1" x14ac:dyDescent="0.2">
      <c r="B218" s="65"/>
      <c r="C218" s="487" t="e">
        <f>IF(F218+L218&gt;0,Input_Transaksi!#REF!,"")</f>
        <v>#REF!</v>
      </c>
      <c r="D218" s="489" t="e">
        <f>IF(F218+L218&gt;0,Input_Transaksi!#REF!,"")</f>
        <v>#REF!</v>
      </c>
      <c r="E218" s="485" t="e">
        <f>IF(F218+L218&gt;0,Input_Transaksi!#REF!&amp;Input_Transaksi!#REF!&amp;" "&amp;Input_Transaksi!#REF!,"")</f>
        <v>#REF!</v>
      </c>
      <c r="F218" s="119" t="e">
        <f>IF(Input_Transaksi!#REF!=$D$8,Input_Transaksi!#REF!,0)</f>
        <v>#REF!</v>
      </c>
      <c r="G218" s="490" t="e">
        <f>IF(Input_Transaksi!#REF!=$G$12,F218,0)</f>
        <v>#REF!</v>
      </c>
      <c r="H218" s="490" t="e">
        <f>IF(Input_Transaksi!#REF!=$H$12,F218,0)</f>
        <v>#REF!</v>
      </c>
      <c r="I218" s="490" t="e">
        <f>IF(Input_Transaksi!#REF!=$I$12,F218,0)</f>
        <v>#REF!</v>
      </c>
      <c r="J218" s="490" t="e">
        <f>IF(Input_Transaksi!#REF!=$J$12,F218,0)</f>
        <v>#REF!</v>
      </c>
      <c r="K218" s="490" t="e">
        <f>IF(Input_Transaksi!#REF!=$K$12,F218,0)</f>
        <v>#REF!</v>
      </c>
      <c r="L218" s="491" t="e">
        <f>IF(Input_Transaksi!#REF!=$D$8,Input_Transaksi!#REF!,0)</f>
        <v>#REF!</v>
      </c>
      <c r="M218" s="491" t="e">
        <f t="shared" si="4"/>
        <v>#REF!</v>
      </c>
      <c r="N218" s="61"/>
    </row>
    <row r="219" spans="2:14" customFormat="1" ht="15" customHeight="1" x14ac:dyDescent="0.2">
      <c r="B219" s="65"/>
      <c r="C219" s="487" t="e">
        <f>IF(F219+L219&gt;0,Input_Transaksi!#REF!,"")</f>
        <v>#REF!</v>
      </c>
      <c r="D219" s="489" t="e">
        <f>IF(F219+L219&gt;0,Input_Transaksi!#REF!,"")</f>
        <v>#REF!</v>
      </c>
      <c r="E219" s="485" t="e">
        <f>IF(F219+L219&gt;0,Input_Transaksi!#REF!&amp;Input_Transaksi!#REF!&amp;" "&amp;Input_Transaksi!#REF!,"")</f>
        <v>#REF!</v>
      </c>
      <c r="F219" s="119" t="e">
        <f>IF(Input_Transaksi!#REF!=$D$8,Input_Transaksi!#REF!,0)</f>
        <v>#REF!</v>
      </c>
      <c r="G219" s="490" t="e">
        <f>IF(Input_Transaksi!#REF!=$G$12,F219,0)</f>
        <v>#REF!</v>
      </c>
      <c r="H219" s="490" t="e">
        <f>IF(Input_Transaksi!#REF!=$H$12,F219,0)</f>
        <v>#REF!</v>
      </c>
      <c r="I219" s="490" t="e">
        <f>IF(Input_Transaksi!#REF!=$I$12,F219,0)</f>
        <v>#REF!</v>
      </c>
      <c r="J219" s="490" t="e">
        <f>IF(Input_Transaksi!#REF!=$J$12,F219,0)</f>
        <v>#REF!</v>
      </c>
      <c r="K219" s="490" t="e">
        <f>IF(Input_Transaksi!#REF!=$K$12,F219,0)</f>
        <v>#REF!</v>
      </c>
      <c r="L219" s="491" t="e">
        <f>IF(Input_Transaksi!#REF!=$D$8,Input_Transaksi!#REF!,0)</f>
        <v>#REF!</v>
      </c>
      <c r="M219" s="491" t="e">
        <f t="shared" si="4"/>
        <v>#REF!</v>
      </c>
      <c r="N219" s="61"/>
    </row>
    <row r="220" spans="2:14" customFormat="1" ht="15" customHeight="1" x14ac:dyDescent="0.2">
      <c r="B220" s="65"/>
      <c r="C220" s="487" t="e">
        <f>IF(F220+L220&gt;0,Input_Transaksi!#REF!,"")</f>
        <v>#REF!</v>
      </c>
      <c r="D220" s="489" t="e">
        <f>IF(F220+L220&gt;0,Input_Transaksi!#REF!,"")</f>
        <v>#REF!</v>
      </c>
      <c r="E220" s="485" t="e">
        <f>IF(F220+L220&gt;0,Input_Transaksi!#REF!&amp;Input_Transaksi!#REF!&amp;" "&amp;Input_Transaksi!#REF!,"")</f>
        <v>#REF!</v>
      </c>
      <c r="F220" s="119" t="e">
        <f>IF(Input_Transaksi!#REF!=$D$8,Input_Transaksi!#REF!,0)</f>
        <v>#REF!</v>
      </c>
      <c r="G220" s="490" t="e">
        <f>IF(Input_Transaksi!#REF!=$G$12,F220,0)</f>
        <v>#REF!</v>
      </c>
      <c r="H220" s="490" t="e">
        <f>IF(Input_Transaksi!#REF!=$H$12,F220,0)</f>
        <v>#REF!</v>
      </c>
      <c r="I220" s="490" t="e">
        <f>IF(Input_Transaksi!#REF!=$I$12,F220,0)</f>
        <v>#REF!</v>
      </c>
      <c r="J220" s="490" t="e">
        <f>IF(Input_Transaksi!#REF!=$J$12,F220,0)</f>
        <v>#REF!</v>
      </c>
      <c r="K220" s="490" t="e">
        <f>IF(Input_Transaksi!#REF!=$K$12,F220,0)</f>
        <v>#REF!</v>
      </c>
      <c r="L220" s="491" t="e">
        <f>IF(Input_Transaksi!#REF!=$D$8,Input_Transaksi!#REF!,0)</f>
        <v>#REF!</v>
      </c>
      <c r="M220" s="491" t="e">
        <f t="shared" si="4"/>
        <v>#REF!</v>
      </c>
      <c r="N220" s="61"/>
    </row>
    <row r="221" spans="2:14" customFormat="1" ht="15" customHeight="1" x14ac:dyDescent="0.2">
      <c r="B221" s="65"/>
      <c r="C221" s="487" t="e">
        <f>IF(F221+L221&gt;0,Input_Transaksi!#REF!,"")</f>
        <v>#REF!</v>
      </c>
      <c r="D221" s="489" t="e">
        <f>IF(F221+L221&gt;0,Input_Transaksi!#REF!,"")</f>
        <v>#REF!</v>
      </c>
      <c r="E221" s="485" t="e">
        <f>IF(F221+L221&gt;0,Input_Transaksi!#REF!&amp;Input_Transaksi!#REF!&amp;" "&amp;Input_Transaksi!#REF!,"")</f>
        <v>#REF!</v>
      </c>
      <c r="F221" s="119" t="e">
        <f>IF(Input_Transaksi!#REF!=$D$8,Input_Transaksi!#REF!,0)</f>
        <v>#REF!</v>
      </c>
      <c r="G221" s="490" t="e">
        <f>IF(Input_Transaksi!#REF!=$G$12,F221,0)</f>
        <v>#REF!</v>
      </c>
      <c r="H221" s="490" t="e">
        <f>IF(Input_Transaksi!#REF!=$H$12,F221,0)</f>
        <v>#REF!</v>
      </c>
      <c r="I221" s="490" t="e">
        <f>IF(Input_Transaksi!#REF!=$I$12,F221,0)</f>
        <v>#REF!</v>
      </c>
      <c r="J221" s="490" t="e">
        <f>IF(Input_Transaksi!#REF!=$J$12,F221,0)</f>
        <v>#REF!</v>
      </c>
      <c r="K221" s="490" t="e">
        <f>IF(Input_Transaksi!#REF!=$K$12,F221,0)</f>
        <v>#REF!</v>
      </c>
      <c r="L221" s="491" t="e">
        <f>IF(Input_Transaksi!#REF!=$D$8,Input_Transaksi!#REF!,0)</f>
        <v>#REF!</v>
      </c>
      <c r="M221" s="491" t="e">
        <f t="shared" si="4"/>
        <v>#REF!</v>
      </c>
      <c r="N221" s="61"/>
    </row>
    <row r="222" spans="2:14" customFormat="1" ht="15" customHeight="1" x14ac:dyDescent="0.2">
      <c r="B222" s="65"/>
      <c r="C222" s="487" t="e">
        <f>IF(F222+L222&gt;0,Input_Transaksi!#REF!,"")</f>
        <v>#REF!</v>
      </c>
      <c r="D222" s="489" t="e">
        <f>IF(F222+L222&gt;0,Input_Transaksi!#REF!,"")</f>
        <v>#REF!</v>
      </c>
      <c r="E222" s="485" t="e">
        <f>IF(F222+L222&gt;0,Input_Transaksi!#REF!&amp;Input_Transaksi!#REF!&amp;" "&amp;Input_Transaksi!#REF!,"")</f>
        <v>#REF!</v>
      </c>
      <c r="F222" s="119" t="e">
        <f>IF(Input_Transaksi!#REF!=$D$8,Input_Transaksi!#REF!,0)</f>
        <v>#REF!</v>
      </c>
      <c r="G222" s="490" t="e">
        <f>IF(Input_Transaksi!#REF!=$G$12,F222,0)</f>
        <v>#REF!</v>
      </c>
      <c r="H222" s="490" t="e">
        <f>IF(Input_Transaksi!#REF!=$H$12,F222,0)</f>
        <v>#REF!</v>
      </c>
      <c r="I222" s="490" t="e">
        <f>IF(Input_Transaksi!#REF!=$I$12,F222,0)</f>
        <v>#REF!</v>
      </c>
      <c r="J222" s="490" t="e">
        <f>IF(Input_Transaksi!#REF!=$J$12,F222,0)</f>
        <v>#REF!</v>
      </c>
      <c r="K222" s="490" t="e">
        <f>IF(Input_Transaksi!#REF!=$K$12,F222,0)</f>
        <v>#REF!</v>
      </c>
      <c r="L222" s="491" t="e">
        <f>IF(Input_Transaksi!#REF!=$D$8,Input_Transaksi!#REF!,0)</f>
        <v>#REF!</v>
      </c>
      <c r="M222" s="491" t="e">
        <f t="shared" si="4"/>
        <v>#REF!</v>
      </c>
      <c r="N222" s="61"/>
    </row>
    <row r="223" spans="2:14" customFormat="1" ht="15" customHeight="1" x14ac:dyDescent="0.2">
      <c r="B223" s="65"/>
      <c r="C223" s="487" t="e">
        <f>IF(F223+L223&gt;0,Input_Transaksi!#REF!,"")</f>
        <v>#REF!</v>
      </c>
      <c r="D223" s="489" t="e">
        <f>IF(F223+L223&gt;0,Input_Transaksi!#REF!,"")</f>
        <v>#REF!</v>
      </c>
      <c r="E223" s="485" t="e">
        <f>IF(F223+L223&gt;0,Input_Transaksi!#REF!&amp;Input_Transaksi!#REF!&amp;" "&amp;Input_Transaksi!#REF!,"")</f>
        <v>#REF!</v>
      </c>
      <c r="F223" s="119" t="e">
        <f>IF(Input_Transaksi!#REF!=$D$8,Input_Transaksi!#REF!,0)</f>
        <v>#REF!</v>
      </c>
      <c r="G223" s="490" t="e">
        <f>IF(Input_Transaksi!#REF!=$G$12,F223,0)</f>
        <v>#REF!</v>
      </c>
      <c r="H223" s="490" t="e">
        <f>IF(Input_Transaksi!#REF!=$H$12,F223,0)</f>
        <v>#REF!</v>
      </c>
      <c r="I223" s="490" t="e">
        <f>IF(Input_Transaksi!#REF!=$I$12,F223,0)</f>
        <v>#REF!</v>
      </c>
      <c r="J223" s="490" t="e">
        <f>IF(Input_Transaksi!#REF!=$J$12,F223,0)</f>
        <v>#REF!</v>
      </c>
      <c r="K223" s="490" t="e">
        <f>IF(Input_Transaksi!#REF!=$K$12,F223,0)</f>
        <v>#REF!</v>
      </c>
      <c r="L223" s="491" t="e">
        <f>IF(Input_Transaksi!#REF!=$D$8,Input_Transaksi!#REF!,0)</f>
        <v>#REF!</v>
      </c>
      <c r="M223" s="491" t="e">
        <f t="shared" si="4"/>
        <v>#REF!</v>
      </c>
      <c r="N223" s="61"/>
    </row>
    <row r="224" spans="2:14" customFormat="1" ht="15" customHeight="1" x14ac:dyDescent="0.2">
      <c r="B224" s="65"/>
      <c r="C224" s="487" t="e">
        <f>IF(F224+L224&gt;0,Input_Transaksi!#REF!,"")</f>
        <v>#REF!</v>
      </c>
      <c r="D224" s="489" t="e">
        <f>IF(F224+L224&gt;0,Input_Transaksi!#REF!,"")</f>
        <v>#REF!</v>
      </c>
      <c r="E224" s="485" t="e">
        <f>IF(F224+L224&gt;0,Input_Transaksi!#REF!&amp;Input_Transaksi!#REF!&amp;" "&amp;Input_Transaksi!#REF!,"")</f>
        <v>#REF!</v>
      </c>
      <c r="F224" s="119" t="e">
        <f>IF(Input_Transaksi!#REF!=$D$8,Input_Transaksi!#REF!,0)</f>
        <v>#REF!</v>
      </c>
      <c r="G224" s="490" t="e">
        <f>IF(Input_Transaksi!#REF!=$G$12,F224,0)</f>
        <v>#REF!</v>
      </c>
      <c r="H224" s="490" t="e">
        <f>IF(Input_Transaksi!#REF!=$H$12,F224,0)</f>
        <v>#REF!</v>
      </c>
      <c r="I224" s="490" t="e">
        <f>IF(Input_Transaksi!#REF!=$I$12,F224,0)</f>
        <v>#REF!</v>
      </c>
      <c r="J224" s="490" t="e">
        <f>IF(Input_Transaksi!#REF!=$J$12,F224,0)</f>
        <v>#REF!</v>
      </c>
      <c r="K224" s="490" t="e">
        <f>IF(Input_Transaksi!#REF!=$K$12,F224,0)</f>
        <v>#REF!</v>
      </c>
      <c r="L224" s="491" t="e">
        <f>IF(Input_Transaksi!#REF!=$D$8,Input_Transaksi!#REF!,0)</f>
        <v>#REF!</v>
      </c>
      <c r="M224" s="491" t="e">
        <f t="shared" si="4"/>
        <v>#REF!</v>
      </c>
      <c r="N224" s="61"/>
    </row>
    <row r="225" spans="2:14" customFormat="1" ht="15" customHeight="1" x14ac:dyDescent="0.2">
      <c r="B225" s="65"/>
      <c r="C225" s="487" t="e">
        <f>IF(F225+L225&gt;0,Input_Transaksi!#REF!,"")</f>
        <v>#REF!</v>
      </c>
      <c r="D225" s="489" t="e">
        <f>IF(F225+L225&gt;0,Input_Transaksi!#REF!,"")</f>
        <v>#REF!</v>
      </c>
      <c r="E225" s="485" t="e">
        <f>IF(F225+L225&gt;0,Input_Transaksi!#REF!&amp;Input_Transaksi!#REF!&amp;" "&amp;Input_Transaksi!#REF!,"")</f>
        <v>#REF!</v>
      </c>
      <c r="F225" s="119" t="e">
        <f>IF(Input_Transaksi!#REF!=$D$8,Input_Transaksi!#REF!,0)</f>
        <v>#REF!</v>
      </c>
      <c r="G225" s="490" t="e">
        <f>IF(Input_Transaksi!#REF!=$G$12,F225,0)</f>
        <v>#REF!</v>
      </c>
      <c r="H225" s="490" t="e">
        <f>IF(Input_Transaksi!#REF!=$H$12,F225,0)</f>
        <v>#REF!</v>
      </c>
      <c r="I225" s="490" t="e">
        <f>IF(Input_Transaksi!#REF!=$I$12,F225,0)</f>
        <v>#REF!</v>
      </c>
      <c r="J225" s="490" t="e">
        <f>IF(Input_Transaksi!#REF!=$J$12,F225,0)</f>
        <v>#REF!</v>
      </c>
      <c r="K225" s="490" t="e">
        <f>IF(Input_Transaksi!#REF!=$K$12,F225,0)</f>
        <v>#REF!</v>
      </c>
      <c r="L225" s="491" t="e">
        <f>IF(Input_Transaksi!#REF!=$D$8,Input_Transaksi!#REF!,0)</f>
        <v>#REF!</v>
      </c>
      <c r="M225" s="491" t="e">
        <f t="shared" si="4"/>
        <v>#REF!</v>
      </c>
      <c r="N225" s="61"/>
    </row>
    <row r="226" spans="2:14" customFormat="1" ht="15" customHeight="1" x14ac:dyDescent="0.2">
      <c r="B226" s="65"/>
      <c r="C226" s="487" t="e">
        <f>IF(F226+L226&gt;0,Input_Transaksi!#REF!,"")</f>
        <v>#REF!</v>
      </c>
      <c r="D226" s="489" t="e">
        <f>IF(F226+L226&gt;0,Input_Transaksi!#REF!,"")</f>
        <v>#REF!</v>
      </c>
      <c r="E226" s="485" t="e">
        <f>IF(F226+L226&gt;0,Input_Transaksi!#REF!&amp;Input_Transaksi!#REF!&amp;" "&amp;Input_Transaksi!#REF!,"")</f>
        <v>#REF!</v>
      </c>
      <c r="F226" s="119" t="e">
        <f>IF(Input_Transaksi!#REF!=$D$8,Input_Transaksi!#REF!,0)</f>
        <v>#REF!</v>
      </c>
      <c r="G226" s="490" t="e">
        <f>IF(Input_Transaksi!#REF!=$G$12,F226,0)</f>
        <v>#REF!</v>
      </c>
      <c r="H226" s="490" t="e">
        <f>IF(Input_Transaksi!#REF!=$H$12,F226,0)</f>
        <v>#REF!</v>
      </c>
      <c r="I226" s="490" t="e">
        <f>IF(Input_Transaksi!#REF!=$I$12,F226,0)</f>
        <v>#REF!</v>
      </c>
      <c r="J226" s="490" t="e">
        <f>IF(Input_Transaksi!#REF!=$J$12,F226,0)</f>
        <v>#REF!</v>
      </c>
      <c r="K226" s="490" t="e">
        <f>IF(Input_Transaksi!#REF!=$K$12,F226,0)</f>
        <v>#REF!</v>
      </c>
      <c r="L226" s="491" t="e">
        <f>IF(Input_Transaksi!#REF!=$D$8,Input_Transaksi!#REF!,0)</f>
        <v>#REF!</v>
      </c>
      <c r="M226" s="491" t="e">
        <f t="shared" si="4"/>
        <v>#REF!</v>
      </c>
      <c r="N226" s="61"/>
    </row>
    <row r="227" spans="2:14" customFormat="1" ht="15" customHeight="1" x14ac:dyDescent="0.2">
      <c r="B227" s="65"/>
      <c r="C227" s="487" t="e">
        <f>IF(F227+L227&gt;0,Input_Transaksi!#REF!,"")</f>
        <v>#REF!</v>
      </c>
      <c r="D227" s="489" t="e">
        <f>IF(F227+L227&gt;0,Input_Transaksi!#REF!,"")</f>
        <v>#REF!</v>
      </c>
      <c r="E227" s="485" t="e">
        <f>IF(F227+L227&gt;0,Input_Transaksi!#REF!&amp;Input_Transaksi!#REF!&amp;" "&amp;Input_Transaksi!#REF!,"")</f>
        <v>#REF!</v>
      </c>
      <c r="F227" s="119" t="e">
        <f>IF(Input_Transaksi!#REF!=$D$8,Input_Transaksi!#REF!,0)</f>
        <v>#REF!</v>
      </c>
      <c r="G227" s="490" t="e">
        <f>IF(Input_Transaksi!#REF!=$G$12,F227,0)</f>
        <v>#REF!</v>
      </c>
      <c r="H227" s="490" t="e">
        <f>IF(Input_Transaksi!#REF!=$H$12,F227,0)</f>
        <v>#REF!</v>
      </c>
      <c r="I227" s="490" t="e">
        <f>IF(Input_Transaksi!#REF!=$I$12,F227,0)</f>
        <v>#REF!</v>
      </c>
      <c r="J227" s="490" t="e">
        <f>IF(Input_Transaksi!#REF!=$J$12,F227,0)</f>
        <v>#REF!</v>
      </c>
      <c r="K227" s="490" t="e">
        <f>IF(Input_Transaksi!#REF!=$K$12,F227,0)</f>
        <v>#REF!</v>
      </c>
      <c r="L227" s="491" t="e">
        <f>IF(Input_Transaksi!#REF!=$D$8,Input_Transaksi!#REF!,0)</f>
        <v>#REF!</v>
      </c>
      <c r="M227" s="491" t="e">
        <f t="shared" si="4"/>
        <v>#REF!</v>
      </c>
      <c r="N227" s="61"/>
    </row>
    <row r="228" spans="2:14" customFormat="1" ht="15" customHeight="1" x14ac:dyDescent="0.2">
      <c r="B228" s="65"/>
      <c r="C228" s="487" t="e">
        <f>IF(F228+L228&gt;0,Input_Transaksi!#REF!,"")</f>
        <v>#REF!</v>
      </c>
      <c r="D228" s="489" t="e">
        <f>IF(F228+L228&gt;0,Input_Transaksi!#REF!,"")</f>
        <v>#REF!</v>
      </c>
      <c r="E228" s="485" t="e">
        <f>IF(F228+L228&gt;0,Input_Transaksi!#REF!&amp;Input_Transaksi!#REF!&amp;" "&amp;Input_Transaksi!#REF!,"")</f>
        <v>#REF!</v>
      </c>
      <c r="F228" s="119" t="e">
        <f>IF(Input_Transaksi!#REF!=$D$8,Input_Transaksi!#REF!,0)</f>
        <v>#REF!</v>
      </c>
      <c r="G228" s="490" t="e">
        <f>IF(Input_Transaksi!#REF!=$G$12,F228,0)</f>
        <v>#REF!</v>
      </c>
      <c r="H228" s="490" t="e">
        <f>IF(Input_Transaksi!#REF!=$H$12,F228,0)</f>
        <v>#REF!</v>
      </c>
      <c r="I228" s="490" t="e">
        <f>IF(Input_Transaksi!#REF!=$I$12,F228,0)</f>
        <v>#REF!</v>
      </c>
      <c r="J228" s="490" t="e">
        <f>IF(Input_Transaksi!#REF!=$J$12,F228,0)</f>
        <v>#REF!</v>
      </c>
      <c r="K228" s="490" t="e">
        <f>IF(Input_Transaksi!#REF!=$K$12,F228,0)</f>
        <v>#REF!</v>
      </c>
      <c r="L228" s="491" t="e">
        <f>IF(Input_Transaksi!#REF!=$D$8,Input_Transaksi!#REF!,0)</f>
        <v>#REF!</v>
      </c>
      <c r="M228" s="491" t="e">
        <f t="shared" si="4"/>
        <v>#REF!</v>
      </c>
      <c r="N228" s="61"/>
    </row>
    <row r="229" spans="2:14" customFormat="1" ht="15" customHeight="1" x14ac:dyDescent="0.2">
      <c r="B229" s="65"/>
      <c r="C229" s="487" t="e">
        <f>IF(F229+L229&gt;0,Input_Transaksi!#REF!,"")</f>
        <v>#REF!</v>
      </c>
      <c r="D229" s="489" t="e">
        <f>IF(F229+L229&gt;0,Input_Transaksi!#REF!,"")</f>
        <v>#REF!</v>
      </c>
      <c r="E229" s="485" t="e">
        <f>IF(F229+L229&gt;0,Input_Transaksi!#REF!&amp;Input_Transaksi!#REF!&amp;" "&amp;Input_Transaksi!#REF!,"")</f>
        <v>#REF!</v>
      </c>
      <c r="F229" s="119" t="e">
        <f>IF(Input_Transaksi!#REF!=$D$8,Input_Transaksi!#REF!,0)</f>
        <v>#REF!</v>
      </c>
      <c r="G229" s="490" t="e">
        <f>IF(Input_Transaksi!#REF!=$G$12,F229,0)</f>
        <v>#REF!</v>
      </c>
      <c r="H229" s="490" t="e">
        <f>IF(Input_Transaksi!#REF!=$H$12,F229,0)</f>
        <v>#REF!</v>
      </c>
      <c r="I229" s="490" t="e">
        <f>IF(Input_Transaksi!#REF!=$I$12,F229,0)</f>
        <v>#REF!</v>
      </c>
      <c r="J229" s="490" t="e">
        <f>IF(Input_Transaksi!#REF!=$J$12,F229,0)</f>
        <v>#REF!</v>
      </c>
      <c r="K229" s="490" t="e">
        <f>IF(Input_Transaksi!#REF!=$K$12,F229,0)</f>
        <v>#REF!</v>
      </c>
      <c r="L229" s="491" t="e">
        <f>IF(Input_Transaksi!#REF!=$D$8,Input_Transaksi!#REF!,0)</f>
        <v>#REF!</v>
      </c>
      <c r="M229" s="491" t="e">
        <f t="shared" si="4"/>
        <v>#REF!</v>
      </c>
      <c r="N229" s="61"/>
    </row>
    <row r="230" spans="2:14" customFormat="1" ht="15" customHeight="1" x14ac:dyDescent="0.2">
      <c r="B230" s="65"/>
      <c r="C230" s="487" t="e">
        <f>IF(F230+L230&gt;0,Input_Transaksi!#REF!,"")</f>
        <v>#REF!</v>
      </c>
      <c r="D230" s="489" t="e">
        <f>IF(F230+L230&gt;0,Input_Transaksi!#REF!,"")</f>
        <v>#REF!</v>
      </c>
      <c r="E230" s="485" t="e">
        <f>IF(F230+L230&gt;0,Input_Transaksi!#REF!&amp;Input_Transaksi!#REF!&amp;" "&amp;Input_Transaksi!#REF!,"")</f>
        <v>#REF!</v>
      </c>
      <c r="F230" s="119" t="e">
        <f>IF(Input_Transaksi!#REF!=$D$8,Input_Transaksi!#REF!,0)</f>
        <v>#REF!</v>
      </c>
      <c r="G230" s="490" t="e">
        <f>IF(Input_Transaksi!#REF!=$G$12,F230,0)</f>
        <v>#REF!</v>
      </c>
      <c r="H230" s="490" t="e">
        <f>IF(Input_Transaksi!#REF!=$H$12,F230,0)</f>
        <v>#REF!</v>
      </c>
      <c r="I230" s="490" t="e">
        <f>IF(Input_Transaksi!#REF!=$I$12,F230,0)</f>
        <v>#REF!</v>
      </c>
      <c r="J230" s="490" t="e">
        <f>IF(Input_Transaksi!#REF!=$J$12,F230,0)</f>
        <v>#REF!</v>
      </c>
      <c r="K230" s="490" t="e">
        <f>IF(Input_Transaksi!#REF!=$K$12,F230,0)</f>
        <v>#REF!</v>
      </c>
      <c r="L230" s="491" t="e">
        <f>IF(Input_Transaksi!#REF!=$D$8,Input_Transaksi!#REF!,0)</f>
        <v>#REF!</v>
      </c>
      <c r="M230" s="491" t="e">
        <f t="shared" si="4"/>
        <v>#REF!</v>
      </c>
      <c r="N230" s="61"/>
    </row>
    <row r="231" spans="2:14" customFormat="1" ht="15" customHeight="1" x14ac:dyDescent="0.2">
      <c r="B231" s="65"/>
      <c r="C231" s="487" t="e">
        <f>IF(F231+L231&gt;0,Input_Transaksi!#REF!,"")</f>
        <v>#REF!</v>
      </c>
      <c r="D231" s="489" t="e">
        <f>IF(F231+L231&gt;0,Input_Transaksi!#REF!,"")</f>
        <v>#REF!</v>
      </c>
      <c r="E231" s="485" t="e">
        <f>IF(F231+L231&gt;0,Input_Transaksi!#REF!&amp;Input_Transaksi!#REF!&amp;" "&amp;Input_Transaksi!#REF!,"")</f>
        <v>#REF!</v>
      </c>
      <c r="F231" s="119" t="e">
        <f>IF(Input_Transaksi!#REF!=$D$8,Input_Transaksi!#REF!,0)</f>
        <v>#REF!</v>
      </c>
      <c r="G231" s="490" t="e">
        <f>IF(Input_Transaksi!#REF!=$G$12,F231,0)</f>
        <v>#REF!</v>
      </c>
      <c r="H231" s="490" t="e">
        <f>IF(Input_Transaksi!#REF!=$H$12,F231,0)</f>
        <v>#REF!</v>
      </c>
      <c r="I231" s="490" t="e">
        <f>IF(Input_Transaksi!#REF!=$I$12,F231,0)</f>
        <v>#REF!</v>
      </c>
      <c r="J231" s="490" t="e">
        <f>IF(Input_Transaksi!#REF!=$J$12,F231,0)</f>
        <v>#REF!</v>
      </c>
      <c r="K231" s="490" t="e">
        <f>IF(Input_Transaksi!#REF!=$K$12,F231,0)</f>
        <v>#REF!</v>
      </c>
      <c r="L231" s="491" t="e">
        <f>IF(Input_Transaksi!#REF!=$D$8,Input_Transaksi!#REF!,0)</f>
        <v>#REF!</v>
      </c>
      <c r="M231" s="491" t="e">
        <f t="shared" si="4"/>
        <v>#REF!</v>
      </c>
      <c r="N231" s="61"/>
    </row>
    <row r="232" spans="2:14" customFormat="1" ht="15" customHeight="1" x14ac:dyDescent="0.2">
      <c r="B232" s="65"/>
      <c r="C232" s="487" t="e">
        <f>IF(F232+L232&gt;0,Input_Transaksi!#REF!,"")</f>
        <v>#REF!</v>
      </c>
      <c r="D232" s="489" t="e">
        <f>IF(F232+L232&gt;0,Input_Transaksi!#REF!,"")</f>
        <v>#REF!</v>
      </c>
      <c r="E232" s="485" t="e">
        <f>IF(F232+L232&gt;0,Input_Transaksi!#REF!&amp;Input_Transaksi!#REF!&amp;" "&amp;Input_Transaksi!#REF!,"")</f>
        <v>#REF!</v>
      </c>
      <c r="F232" s="119" t="e">
        <f>IF(Input_Transaksi!#REF!=$D$8,Input_Transaksi!#REF!,0)</f>
        <v>#REF!</v>
      </c>
      <c r="G232" s="490" t="e">
        <f>IF(Input_Transaksi!#REF!=$G$12,F232,0)</f>
        <v>#REF!</v>
      </c>
      <c r="H232" s="490" t="e">
        <f>IF(Input_Transaksi!#REF!=$H$12,F232,0)</f>
        <v>#REF!</v>
      </c>
      <c r="I232" s="490" t="e">
        <f>IF(Input_Transaksi!#REF!=$I$12,F232,0)</f>
        <v>#REF!</v>
      </c>
      <c r="J232" s="490" t="e">
        <f>IF(Input_Transaksi!#REF!=$J$12,F232,0)</f>
        <v>#REF!</v>
      </c>
      <c r="K232" s="490" t="e">
        <f>IF(Input_Transaksi!#REF!=$K$12,F232,0)</f>
        <v>#REF!</v>
      </c>
      <c r="L232" s="491" t="e">
        <f>IF(Input_Transaksi!#REF!=$D$8,Input_Transaksi!#REF!,0)</f>
        <v>#REF!</v>
      </c>
      <c r="M232" s="491" t="e">
        <f t="shared" si="4"/>
        <v>#REF!</v>
      </c>
      <c r="N232" s="61"/>
    </row>
    <row r="233" spans="2:14" customFormat="1" ht="15" customHeight="1" x14ac:dyDescent="0.2">
      <c r="B233" s="65"/>
      <c r="C233" s="487" t="e">
        <f>IF(F233+L233&gt;0,Input_Transaksi!#REF!,"")</f>
        <v>#REF!</v>
      </c>
      <c r="D233" s="489" t="e">
        <f>IF(F233+L233&gt;0,Input_Transaksi!#REF!,"")</f>
        <v>#REF!</v>
      </c>
      <c r="E233" s="485" t="e">
        <f>IF(F233+L233&gt;0,Input_Transaksi!#REF!&amp;Input_Transaksi!#REF!&amp;" "&amp;Input_Transaksi!#REF!,"")</f>
        <v>#REF!</v>
      </c>
      <c r="F233" s="119" t="e">
        <f>IF(Input_Transaksi!#REF!=$D$8,Input_Transaksi!#REF!,0)</f>
        <v>#REF!</v>
      </c>
      <c r="G233" s="490" t="e">
        <f>IF(Input_Transaksi!#REF!=$G$12,F233,0)</f>
        <v>#REF!</v>
      </c>
      <c r="H233" s="490" t="e">
        <f>IF(Input_Transaksi!#REF!=$H$12,F233,0)</f>
        <v>#REF!</v>
      </c>
      <c r="I233" s="490" t="e">
        <f>IF(Input_Transaksi!#REF!=$I$12,F233,0)</f>
        <v>#REF!</v>
      </c>
      <c r="J233" s="490" t="e">
        <f>IF(Input_Transaksi!#REF!=$J$12,F233,0)</f>
        <v>#REF!</v>
      </c>
      <c r="K233" s="490" t="e">
        <f>IF(Input_Transaksi!#REF!=$K$12,F233,0)</f>
        <v>#REF!</v>
      </c>
      <c r="L233" s="491" t="e">
        <f>IF(Input_Transaksi!#REF!=$D$8,Input_Transaksi!#REF!,0)</f>
        <v>#REF!</v>
      </c>
      <c r="M233" s="491" t="e">
        <f t="shared" si="4"/>
        <v>#REF!</v>
      </c>
      <c r="N233" s="61"/>
    </row>
    <row r="234" spans="2:14" customFormat="1" ht="15" customHeight="1" x14ac:dyDescent="0.2">
      <c r="B234" s="65"/>
      <c r="C234" s="487" t="e">
        <f>IF(F234+L234&gt;0,Input_Transaksi!#REF!,"")</f>
        <v>#REF!</v>
      </c>
      <c r="D234" s="489" t="e">
        <f>IF(F234+L234&gt;0,Input_Transaksi!#REF!,"")</f>
        <v>#REF!</v>
      </c>
      <c r="E234" s="485" t="e">
        <f>IF(F234+L234&gt;0,Input_Transaksi!#REF!&amp;Input_Transaksi!#REF!&amp;" "&amp;Input_Transaksi!#REF!,"")</f>
        <v>#REF!</v>
      </c>
      <c r="F234" s="119" t="e">
        <f>IF(Input_Transaksi!#REF!=$D$8,Input_Transaksi!#REF!,0)</f>
        <v>#REF!</v>
      </c>
      <c r="G234" s="490" t="e">
        <f>IF(Input_Transaksi!#REF!=$G$12,F234,0)</f>
        <v>#REF!</v>
      </c>
      <c r="H234" s="490" t="e">
        <f>IF(Input_Transaksi!#REF!=$H$12,F234,0)</f>
        <v>#REF!</v>
      </c>
      <c r="I234" s="490" t="e">
        <f>IF(Input_Transaksi!#REF!=$I$12,F234,0)</f>
        <v>#REF!</v>
      </c>
      <c r="J234" s="490" t="e">
        <f>IF(Input_Transaksi!#REF!=$J$12,F234,0)</f>
        <v>#REF!</v>
      </c>
      <c r="K234" s="490" t="e">
        <f>IF(Input_Transaksi!#REF!=$K$12,F234,0)</f>
        <v>#REF!</v>
      </c>
      <c r="L234" s="491" t="e">
        <f>IF(Input_Transaksi!#REF!=$D$8,Input_Transaksi!#REF!,0)</f>
        <v>#REF!</v>
      </c>
      <c r="M234" s="491" t="e">
        <f t="shared" si="4"/>
        <v>#REF!</v>
      </c>
      <c r="N234" s="61"/>
    </row>
    <row r="235" spans="2:14" customFormat="1" ht="15" customHeight="1" x14ac:dyDescent="0.2">
      <c r="B235" s="65"/>
      <c r="C235" s="487" t="e">
        <f>IF(F235+L235&gt;0,Input_Transaksi!#REF!,"")</f>
        <v>#REF!</v>
      </c>
      <c r="D235" s="489" t="e">
        <f>IF(F235+L235&gt;0,Input_Transaksi!#REF!,"")</f>
        <v>#REF!</v>
      </c>
      <c r="E235" s="485" t="e">
        <f>IF(F235+L235&gt;0,Input_Transaksi!#REF!&amp;Input_Transaksi!#REF!&amp;" "&amp;Input_Transaksi!#REF!,"")</f>
        <v>#REF!</v>
      </c>
      <c r="F235" s="119" t="e">
        <f>IF(Input_Transaksi!#REF!=$D$8,Input_Transaksi!#REF!,0)</f>
        <v>#REF!</v>
      </c>
      <c r="G235" s="490" t="e">
        <f>IF(Input_Transaksi!#REF!=$G$12,F235,0)</f>
        <v>#REF!</v>
      </c>
      <c r="H235" s="490" t="e">
        <f>IF(Input_Transaksi!#REF!=$H$12,F235,0)</f>
        <v>#REF!</v>
      </c>
      <c r="I235" s="490" t="e">
        <f>IF(Input_Transaksi!#REF!=$I$12,F235,0)</f>
        <v>#REF!</v>
      </c>
      <c r="J235" s="490" t="e">
        <f>IF(Input_Transaksi!#REF!=$J$12,F235,0)</f>
        <v>#REF!</v>
      </c>
      <c r="K235" s="490" t="e">
        <f>IF(Input_Transaksi!#REF!=$K$12,F235,0)</f>
        <v>#REF!</v>
      </c>
      <c r="L235" s="491" t="e">
        <f>IF(Input_Transaksi!#REF!=$D$8,Input_Transaksi!#REF!,0)</f>
        <v>#REF!</v>
      </c>
      <c r="M235" s="491" t="e">
        <f t="shared" si="4"/>
        <v>#REF!</v>
      </c>
      <c r="N235" s="61"/>
    </row>
    <row r="236" spans="2:14" customFormat="1" ht="15" customHeight="1" x14ac:dyDescent="0.2">
      <c r="B236" s="65"/>
      <c r="C236" s="487" t="e">
        <f>IF(F236+L236&gt;0,Input_Transaksi!#REF!,"")</f>
        <v>#REF!</v>
      </c>
      <c r="D236" s="489" t="e">
        <f>IF(F236+L236&gt;0,Input_Transaksi!#REF!,"")</f>
        <v>#REF!</v>
      </c>
      <c r="E236" s="485" t="e">
        <f>IF(F236+L236&gt;0,Input_Transaksi!#REF!&amp;Input_Transaksi!#REF!&amp;" "&amp;Input_Transaksi!#REF!,"")</f>
        <v>#REF!</v>
      </c>
      <c r="F236" s="119" t="e">
        <f>IF(Input_Transaksi!#REF!=$D$8,Input_Transaksi!#REF!,0)</f>
        <v>#REF!</v>
      </c>
      <c r="G236" s="490" t="e">
        <f>IF(Input_Transaksi!#REF!=$G$12,F236,0)</f>
        <v>#REF!</v>
      </c>
      <c r="H236" s="490" t="e">
        <f>IF(Input_Transaksi!#REF!=$H$12,F236,0)</f>
        <v>#REF!</v>
      </c>
      <c r="I236" s="490" t="e">
        <f>IF(Input_Transaksi!#REF!=$I$12,F236,0)</f>
        <v>#REF!</v>
      </c>
      <c r="J236" s="490" t="e">
        <f>IF(Input_Transaksi!#REF!=$J$12,F236,0)</f>
        <v>#REF!</v>
      </c>
      <c r="K236" s="490" t="e">
        <f>IF(Input_Transaksi!#REF!=$K$12,F236,0)</f>
        <v>#REF!</v>
      </c>
      <c r="L236" s="491" t="e">
        <f>IF(Input_Transaksi!#REF!=$D$8,Input_Transaksi!#REF!,0)</f>
        <v>#REF!</v>
      </c>
      <c r="M236" s="491" t="e">
        <f t="shared" si="4"/>
        <v>#REF!</v>
      </c>
      <c r="N236" s="61"/>
    </row>
    <row r="237" spans="2:14" customFormat="1" ht="15" customHeight="1" x14ac:dyDescent="0.2">
      <c r="B237" s="65"/>
      <c r="C237" s="487" t="e">
        <f>IF(F237+L237&gt;0,Input_Transaksi!#REF!,"")</f>
        <v>#REF!</v>
      </c>
      <c r="D237" s="489" t="e">
        <f>IF(F237+L237&gt;0,Input_Transaksi!#REF!,"")</f>
        <v>#REF!</v>
      </c>
      <c r="E237" s="485" t="e">
        <f>IF(F237+L237&gt;0,Input_Transaksi!#REF!&amp;Input_Transaksi!#REF!&amp;" "&amp;Input_Transaksi!#REF!,"")</f>
        <v>#REF!</v>
      </c>
      <c r="F237" s="119" t="e">
        <f>IF(Input_Transaksi!#REF!=$D$8,Input_Transaksi!#REF!,0)</f>
        <v>#REF!</v>
      </c>
      <c r="G237" s="490" t="e">
        <f>IF(Input_Transaksi!#REF!=$G$12,F237,0)</f>
        <v>#REF!</v>
      </c>
      <c r="H237" s="490" t="e">
        <f>IF(Input_Transaksi!#REF!=$H$12,F237,0)</f>
        <v>#REF!</v>
      </c>
      <c r="I237" s="490" t="e">
        <f>IF(Input_Transaksi!#REF!=$I$12,F237,0)</f>
        <v>#REF!</v>
      </c>
      <c r="J237" s="490" t="e">
        <f>IF(Input_Transaksi!#REF!=$J$12,F237,0)</f>
        <v>#REF!</v>
      </c>
      <c r="K237" s="490" t="e">
        <f>IF(Input_Transaksi!#REF!=$K$12,F237,0)</f>
        <v>#REF!</v>
      </c>
      <c r="L237" s="491" t="e">
        <f>IF(Input_Transaksi!#REF!=$D$8,Input_Transaksi!#REF!,0)</f>
        <v>#REF!</v>
      </c>
      <c r="M237" s="491" t="e">
        <f t="shared" si="4"/>
        <v>#REF!</v>
      </c>
      <c r="N237" s="61"/>
    </row>
    <row r="238" spans="2:14" customFormat="1" ht="15" customHeight="1" x14ac:dyDescent="0.2">
      <c r="B238" s="65"/>
      <c r="C238" s="487" t="e">
        <f>IF(F238+L238&gt;0,Input_Transaksi!#REF!,"")</f>
        <v>#REF!</v>
      </c>
      <c r="D238" s="489" t="e">
        <f>IF(F238+L238&gt;0,Input_Transaksi!#REF!,"")</f>
        <v>#REF!</v>
      </c>
      <c r="E238" s="485" t="e">
        <f>IF(F238+L238&gt;0,Input_Transaksi!#REF!&amp;Input_Transaksi!#REF!&amp;" "&amp;Input_Transaksi!#REF!,"")</f>
        <v>#REF!</v>
      </c>
      <c r="F238" s="119" t="e">
        <f>IF(Input_Transaksi!#REF!=$D$8,Input_Transaksi!#REF!,0)</f>
        <v>#REF!</v>
      </c>
      <c r="G238" s="490" t="e">
        <f>IF(Input_Transaksi!#REF!=$G$12,F238,0)</f>
        <v>#REF!</v>
      </c>
      <c r="H238" s="490" t="e">
        <f>IF(Input_Transaksi!#REF!=$H$12,F238,0)</f>
        <v>#REF!</v>
      </c>
      <c r="I238" s="490" t="e">
        <f>IF(Input_Transaksi!#REF!=$I$12,F238,0)</f>
        <v>#REF!</v>
      </c>
      <c r="J238" s="490" t="e">
        <f>IF(Input_Transaksi!#REF!=$J$12,F238,0)</f>
        <v>#REF!</v>
      </c>
      <c r="K238" s="490" t="e">
        <f>IF(Input_Transaksi!#REF!=$K$12,F238,0)</f>
        <v>#REF!</v>
      </c>
      <c r="L238" s="491" t="e">
        <f>IF(Input_Transaksi!#REF!=$D$8,Input_Transaksi!#REF!,0)</f>
        <v>#REF!</v>
      </c>
      <c r="M238" s="491" t="e">
        <f t="shared" ref="M238:M301" si="5">M237+G238+H238+I238+J238+K238-L238</f>
        <v>#REF!</v>
      </c>
      <c r="N238" s="61"/>
    </row>
    <row r="239" spans="2:14" customFormat="1" ht="15" customHeight="1" x14ac:dyDescent="0.2">
      <c r="B239" s="65"/>
      <c r="C239" s="487" t="e">
        <f>IF(F239+L239&gt;0,Input_Transaksi!#REF!,"")</f>
        <v>#REF!</v>
      </c>
      <c r="D239" s="489" t="e">
        <f>IF(F239+L239&gt;0,Input_Transaksi!#REF!,"")</f>
        <v>#REF!</v>
      </c>
      <c r="E239" s="485" t="e">
        <f>IF(F239+L239&gt;0,Input_Transaksi!#REF!&amp;Input_Transaksi!#REF!&amp;" "&amp;Input_Transaksi!#REF!,"")</f>
        <v>#REF!</v>
      </c>
      <c r="F239" s="119" t="e">
        <f>IF(Input_Transaksi!#REF!=$D$8,Input_Transaksi!#REF!,0)</f>
        <v>#REF!</v>
      </c>
      <c r="G239" s="490" t="e">
        <f>IF(Input_Transaksi!#REF!=$G$12,F239,0)</f>
        <v>#REF!</v>
      </c>
      <c r="H239" s="490" t="e">
        <f>IF(Input_Transaksi!#REF!=$H$12,F239,0)</f>
        <v>#REF!</v>
      </c>
      <c r="I239" s="490" t="e">
        <f>IF(Input_Transaksi!#REF!=$I$12,F239,0)</f>
        <v>#REF!</v>
      </c>
      <c r="J239" s="490" t="e">
        <f>IF(Input_Transaksi!#REF!=$J$12,F239,0)</f>
        <v>#REF!</v>
      </c>
      <c r="K239" s="490" t="e">
        <f>IF(Input_Transaksi!#REF!=$K$12,F239,0)</f>
        <v>#REF!</v>
      </c>
      <c r="L239" s="491" t="e">
        <f>IF(Input_Transaksi!#REF!=$D$8,Input_Transaksi!#REF!,0)</f>
        <v>#REF!</v>
      </c>
      <c r="M239" s="491" t="e">
        <f t="shared" si="5"/>
        <v>#REF!</v>
      </c>
      <c r="N239" s="61"/>
    </row>
    <row r="240" spans="2:14" customFormat="1" ht="15" customHeight="1" x14ac:dyDescent="0.2">
      <c r="B240" s="65"/>
      <c r="C240" s="487" t="e">
        <f>IF(F240+L240&gt;0,Input_Transaksi!#REF!,"")</f>
        <v>#REF!</v>
      </c>
      <c r="D240" s="489" t="e">
        <f>IF(F240+L240&gt;0,Input_Transaksi!#REF!,"")</f>
        <v>#REF!</v>
      </c>
      <c r="E240" s="485" t="e">
        <f>IF(F240+L240&gt;0,Input_Transaksi!#REF!&amp;Input_Transaksi!#REF!&amp;" "&amp;Input_Transaksi!#REF!,"")</f>
        <v>#REF!</v>
      </c>
      <c r="F240" s="119" t="e">
        <f>IF(Input_Transaksi!#REF!=$D$8,Input_Transaksi!#REF!,0)</f>
        <v>#REF!</v>
      </c>
      <c r="G240" s="490" t="e">
        <f>IF(Input_Transaksi!#REF!=$G$12,F240,0)</f>
        <v>#REF!</v>
      </c>
      <c r="H240" s="490" t="e">
        <f>IF(Input_Transaksi!#REF!=$H$12,F240,0)</f>
        <v>#REF!</v>
      </c>
      <c r="I240" s="490" t="e">
        <f>IF(Input_Transaksi!#REF!=$I$12,F240,0)</f>
        <v>#REF!</v>
      </c>
      <c r="J240" s="490" t="e">
        <f>IF(Input_Transaksi!#REF!=$J$12,F240,0)</f>
        <v>#REF!</v>
      </c>
      <c r="K240" s="490" t="e">
        <f>IF(Input_Transaksi!#REF!=$K$12,F240,0)</f>
        <v>#REF!</v>
      </c>
      <c r="L240" s="491" t="e">
        <f>IF(Input_Transaksi!#REF!=$D$8,Input_Transaksi!#REF!,0)</f>
        <v>#REF!</v>
      </c>
      <c r="M240" s="491" t="e">
        <f t="shared" si="5"/>
        <v>#REF!</v>
      </c>
      <c r="N240" s="61"/>
    </row>
    <row r="241" spans="2:14" customFormat="1" ht="15" customHeight="1" x14ac:dyDescent="0.2">
      <c r="B241" s="65"/>
      <c r="C241" s="487" t="e">
        <f>IF(F241+L241&gt;0,Input_Transaksi!#REF!,"")</f>
        <v>#REF!</v>
      </c>
      <c r="D241" s="489" t="e">
        <f>IF(F241+L241&gt;0,Input_Transaksi!#REF!,"")</f>
        <v>#REF!</v>
      </c>
      <c r="E241" s="485" t="e">
        <f>IF(F241+L241&gt;0,Input_Transaksi!#REF!&amp;Input_Transaksi!#REF!&amp;" "&amp;Input_Transaksi!#REF!,"")</f>
        <v>#REF!</v>
      </c>
      <c r="F241" s="119" t="e">
        <f>IF(Input_Transaksi!#REF!=$D$8,Input_Transaksi!#REF!,0)</f>
        <v>#REF!</v>
      </c>
      <c r="G241" s="490" t="e">
        <f>IF(Input_Transaksi!#REF!=$G$12,F241,0)</f>
        <v>#REF!</v>
      </c>
      <c r="H241" s="490" t="e">
        <f>IF(Input_Transaksi!#REF!=$H$12,F241,0)</f>
        <v>#REF!</v>
      </c>
      <c r="I241" s="490" t="e">
        <f>IF(Input_Transaksi!#REF!=$I$12,F241,0)</f>
        <v>#REF!</v>
      </c>
      <c r="J241" s="490" t="e">
        <f>IF(Input_Transaksi!#REF!=$J$12,F241,0)</f>
        <v>#REF!</v>
      </c>
      <c r="K241" s="490" t="e">
        <f>IF(Input_Transaksi!#REF!=$K$12,F241,0)</f>
        <v>#REF!</v>
      </c>
      <c r="L241" s="491" t="e">
        <f>IF(Input_Transaksi!#REF!=$D$8,Input_Transaksi!#REF!,0)</f>
        <v>#REF!</v>
      </c>
      <c r="M241" s="491" t="e">
        <f t="shared" si="5"/>
        <v>#REF!</v>
      </c>
      <c r="N241" s="61"/>
    </row>
    <row r="242" spans="2:14" customFormat="1" ht="15" customHeight="1" x14ac:dyDescent="0.2">
      <c r="B242" s="65"/>
      <c r="C242" s="487" t="e">
        <f>IF(F242+L242&gt;0,Input_Transaksi!#REF!,"")</f>
        <v>#REF!</v>
      </c>
      <c r="D242" s="489" t="e">
        <f>IF(F242+L242&gt;0,Input_Transaksi!#REF!,"")</f>
        <v>#REF!</v>
      </c>
      <c r="E242" s="485" t="e">
        <f>IF(F242+L242&gt;0,Input_Transaksi!#REF!&amp;Input_Transaksi!#REF!&amp;" "&amp;Input_Transaksi!#REF!,"")</f>
        <v>#REF!</v>
      </c>
      <c r="F242" s="119" t="e">
        <f>IF(Input_Transaksi!#REF!=$D$8,Input_Transaksi!#REF!,0)</f>
        <v>#REF!</v>
      </c>
      <c r="G242" s="490" t="e">
        <f>IF(Input_Transaksi!#REF!=$G$12,F242,0)</f>
        <v>#REF!</v>
      </c>
      <c r="H242" s="490" t="e">
        <f>IF(Input_Transaksi!#REF!=$H$12,F242,0)</f>
        <v>#REF!</v>
      </c>
      <c r="I242" s="490" t="e">
        <f>IF(Input_Transaksi!#REF!=$I$12,F242,0)</f>
        <v>#REF!</v>
      </c>
      <c r="J242" s="490" t="e">
        <f>IF(Input_Transaksi!#REF!=$J$12,F242,0)</f>
        <v>#REF!</v>
      </c>
      <c r="K242" s="490" t="e">
        <f>IF(Input_Transaksi!#REF!=$K$12,F242,0)</f>
        <v>#REF!</v>
      </c>
      <c r="L242" s="491" t="e">
        <f>IF(Input_Transaksi!#REF!=$D$8,Input_Transaksi!#REF!,0)</f>
        <v>#REF!</v>
      </c>
      <c r="M242" s="491" t="e">
        <f t="shared" si="5"/>
        <v>#REF!</v>
      </c>
      <c r="N242" s="61"/>
    </row>
    <row r="243" spans="2:14" customFormat="1" ht="15" customHeight="1" x14ac:dyDescent="0.2">
      <c r="B243" s="65"/>
      <c r="C243" s="487" t="e">
        <f>IF(F243+L243&gt;0,Input_Transaksi!#REF!,"")</f>
        <v>#REF!</v>
      </c>
      <c r="D243" s="489" t="e">
        <f>IF(F243+L243&gt;0,Input_Transaksi!#REF!,"")</f>
        <v>#REF!</v>
      </c>
      <c r="E243" s="485" t="e">
        <f>IF(F243+L243&gt;0,Input_Transaksi!#REF!&amp;Input_Transaksi!#REF!&amp;" "&amp;Input_Transaksi!#REF!,"")</f>
        <v>#REF!</v>
      </c>
      <c r="F243" s="119" t="e">
        <f>IF(Input_Transaksi!#REF!=$D$8,Input_Transaksi!#REF!,0)</f>
        <v>#REF!</v>
      </c>
      <c r="G243" s="490" t="e">
        <f>IF(Input_Transaksi!#REF!=$G$12,F243,0)</f>
        <v>#REF!</v>
      </c>
      <c r="H243" s="490" t="e">
        <f>IF(Input_Transaksi!#REF!=$H$12,F243,0)</f>
        <v>#REF!</v>
      </c>
      <c r="I243" s="490" t="e">
        <f>IF(Input_Transaksi!#REF!=$I$12,F243,0)</f>
        <v>#REF!</v>
      </c>
      <c r="J243" s="490" t="e">
        <f>IF(Input_Transaksi!#REF!=$J$12,F243,0)</f>
        <v>#REF!</v>
      </c>
      <c r="K243" s="490" t="e">
        <f>IF(Input_Transaksi!#REF!=$K$12,F243,0)</f>
        <v>#REF!</v>
      </c>
      <c r="L243" s="491" t="e">
        <f>IF(Input_Transaksi!#REF!=$D$8,Input_Transaksi!#REF!,0)</f>
        <v>#REF!</v>
      </c>
      <c r="M243" s="491" t="e">
        <f t="shared" si="5"/>
        <v>#REF!</v>
      </c>
      <c r="N243" s="61"/>
    </row>
    <row r="244" spans="2:14" customFormat="1" ht="15" customHeight="1" x14ac:dyDescent="0.2">
      <c r="B244" s="65"/>
      <c r="C244" s="487" t="e">
        <f>IF(F244+L244&gt;0,Input_Transaksi!#REF!,"")</f>
        <v>#REF!</v>
      </c>
      <c r="D244" s="489" t="e">
        <f>IF(F244+L244&gt;0,Input_Transaksi!#REF!,"")</f>
        <v>#REF!</v>
      </c>
      <c r="E244" s="485" t="e">
        <f>IF(F244+L244&gt;0,Input_Transaksi!#REF!&amp;Input_Transaksi!#REF!&amp;" "&amp;Input_Transaksi!#REF!,"")</f>
        <v>#REF!</v>
      </c>
      <c r="F244" s="119" t="e">
        <f>IF(Input_Transaksi!#REF!=$D$8,Input_Transaksi!#REF!,0)</f>
        <v>#REF!</v>
      </c>
      <c r="G244" s="490" t="e">
        <f>IF(Input_Transaksi!#REF!=$G$12,F244,0)</f>
        <v>#REF!</v>
      </c>
      <c r="H244" s="490" t="e">
        <f>IF(Input_Transaksi!#REF!=$H$12,F244,0)</f>
        <v>#REF!</v>
      </c>
      <c r="I244" s="490" t="e">
        <f>IF(Input_Transaksi!#REF!=$I$12,F244,0)</f>
        <v>#REF!</v>
      </c>
      <c r="J244" s="490" t="e">
        <f>IF(Input_Transaksi!#REF!=$J$12,F244,0)</f>
        <v>#REF!</v>
      </c>
      <c r="K244" s="490" t="e">
        <f>IF(Input_Transaksi!#REF!=$K$12,F244,0)</f>
        <v>#REF!</v>
      </c>
      <c r="L244" s="491" t="e">
        <f>IF(Input_Transaksi!#REF!=$D$8,Input_Transaksi!#REF!,0)</f>
        <v>#REF!</v>
      </c>
      <c r="M244" s="491" t="e">
        <f t="shared" si="5"/>
        <v>#REF!</v>
      </c>
      <c r="N244" s="61"/>
    </row>
    <row r="245" spans="2:14" customFormat="1" ht="15" customHeight="1" x14ac:dyDescent="0.2">
      <c r="B245" s="65"/>
      <c r="C245" s="487" t="e">
        <f>IF(F245+L245&gt;0,Input_Transaksi!#REF!,"")</f>
        <v>#REF!</v>
      </c>
      <c r="D245" s="489" t="e">
        <f>IF(F245+L245&gt;0,Input_Transaksi!#REF!,"")</f>
        <v>#REF!</v>
      </c>
      <c r="E245" s="485" t="e">
        <f>IF(F245+L245&gt;0,Input_Transaksi!#REF!&amp;Input_Transaksi!#REF!&amp;" "&amp;Input_Transaksi!#REF!,"")</f>
        <v>#REF!</v>
      </c>
      <c r="F245" s="119" t="e">
        <f>IF(Input_Transaksi!#REF!=$D$8,Input_Transaksi!#REF!,0)</f>
        <v>#REF!</v>
      </c>
      <c r="G245" s="490" t="e">
        <f>IF(Input_Transaksi!#REF!=$G$12,F245,0)</f>
        <v>#REF!</v>
      </c>
      <c r="H245" s="490" t="e">
        <f>IF(Input_Transaksi!#REF!=$H$12,F245,0)</f>
        <v>#REF!</v>
      </c>
      <c r="I245" s="490" t="e">
        <f>IF(Input_Transaksi!#REF!=$I$12,F245,0)</f>
        <v>#REF!</v>
      </c>
      <c r="J245" s="490" t="e">
        <f>IF(Input_Transaksi!#REF!=$J$12,F245,0)</f>
        <v>#REF!</v>
      </c>
      <c r="K245" s="490" t="e">
        <f>IF(Input_Transaksi!#REF!=$K$12,F245,0)</f>
        <v>#REF!</v>
      </c>
      <c r="L245" s="491" t="e">
        <f>IF(Input_Transaksi!#REF!=$D$8,Input_Transaksi!#REF!,0)</f>
        <v>#REF!</v>
      </c>
      <c r="M245" s="491" t="e">
        <f t="shared" si="5"/>
        <v>#REF!</v>
      </c>
      <c r="N245" s="61"/>
    </row>
    <row r="246" spans="2:14" customFormat="1" ht="15" customHeight="1" x14ac:dyDescent="0.2">
      <c r="B246" s="65"/>
      <c r="C246" s="487" t="e">
        <f>IF(F246+L246&gt;0,Input_Transaksi!#REF!,"")</f>
        <v>#REF!</v>
      </c>
      <c r="D246" s="489" t="e">
        <f>IF(F246+L246&gt;0,Input_Transaksi!#REF!,"")</f>
        <v>#REF!</v>
      </c>
      <c r="E246" s="485" t="e">
        <f>IF(F246+L246&gt;0,Input_Transaksi!#REF!&amp;Input_Transaksi!#REF!&amp;" "&amp;Input_Transaksi!#REF!,"")</f>
        <v>#REF!</v>
      </c>
      <c r="F246" s="119" t="e">
        <f>IF(Input_Transaksi!#REF!=$D$8,Input_Transaksi!#REF!,0)</f>
        <v>#REF!</v>
      </c>
      <c r="G246" s="490" t="e">
        <f>IF(Input_Transaksi!#REF!=$G$12,F246,0)</f>
        <v>#REF!</v>
      </c>
      <c r="H246" s="490" t="e">
        <f>IF(Input_Transaksi!#REF!=$H$12,F246,0)</f>
        <v>#REF!</v>
      </c>
      <c r="I246" s="490" t="e">
        <f>IF(Input_Transaksi!#REF!=$I$12,F246,0)</f>
        <v>#REF!</v>
      </c>
      <c r="J246" s="490" t="e">
        <f>IF(Input_Transaksi!#REF!=$J$12,F246,0)</f>
        <v>#REF!</v>
      </c>
      <c r="K246" s="490" t="e">
        <f>IF(Input_Transaksi!#REF!=$K$12,F246,0)</f>
        <v>#REF!</v>
      </c>
      <c r="L246" s="491" t="e">
        <f>IF(Input_Transaksi!#REF!=$D$8,Input_Transaksi!#REF!,0)</f>
        <v>#REF!</v>
      </c>
      <c r="M246" s="491" t="e">
        <f t="shared" si="5"/>
        <v>#REF!</v>
      </c>
      <c r="N246" s="61"/>
    </row>
    <row r="247" spans="2:14" customFormat="1" ht="15" customHeight="1" x14ac:dyDescent="0.2">
      <c r="B247" s="65"/>
      <c r="C247" s="487" t="e">
        <f>IF(F247+L247&gt;0,Input_Transaksi!#REF!,"")</f>
        <v>#REF!</v>
      </c>
      <c r="D247" s="489" t="e">
        <f>IF(F247+L247&gt;0,Input_Transaksi!#REF!,"")</f>
        <v>#REF!</v>
      </c>
      <c r="E247" s="485" t="e">
        <f>IF(F247+L247&gt;0,Input_Transaksi!#REF!&amp;Input_Transaksi!#REF!&amp;" "&amp;Input_Transaksi!#REF!,"")</f>
        <v>#REF!</v>
      </c>
      <c r="F247" s="119" t="e">
        <f>IF(Input_Transaksi!#REF!=$D$8,Input_Transaksi!#REF!,0)</f>
        <v>#REF!</v>
      </c>
      <c r="G247" s="490" t="e">
        <f>IF(Input_Transaksi!#REF!=$G$12,F247,0)</f>
        <v>#REF!</v>
      </c>
      <c r="H247" s="490" t="e">
        <f>IF(Input_Transaksi!#REF!=$H$12,F247,0)</f>
        <v>#REF!</v>
      </c>
      <c r="I247" s="490" t="e">
        <f>IF(Input_Transaksi!#REF!=$I$12,F247,0)</f>
        <v>#REF!</v>
      </c>
      <c r="J247" s="490" t="e">
        <f>IF(Input_Transaksi!#REF!=$J$12,F247,0)</f>
        <v>#REF!</v>
      </c>
      <c r="K247" s="490" t="e">
        <f>IF(Input_Transaksi!#REF!=$K$12,F247,0)</f>
        <v>#REF!</v>
      </c>
      <c r="L247" s="491" t="e">
        <f>IF(Input_Transaksi!#REF!=$D$8,Input_Transaksi!#REF!,0)</f>
        <v>#REF!</v>
      </c>
      <c r="M247" s="491" t="e">
        <f t="shared" si="5"/>
        <v>#REF!</v>
      </c>
      <c r="N247" s="61"/>
    </row>
    <row r="248" spans="2:14" customFormat="1" ht="15" customHeight="1" x14ac:dyDescent="0.2">
      <c r="B248" s="65"/>
      <c r="C248" s="487" t="e">
        <f>IF(F248+L248&gt;0,Input_Transaksi!#REF!,"")</f>
        <v>#REF!</v>
      </c>
      <c r="D248" s="489" t="e">
        <f>IF(F248+L248&gt;0,Input_Transaksi!#REF!,"")</f>
        <v>#REF!</v>
      </c>
      <c r="E248" s="485" t="e">
        <f>IF(F248+L248&gt;0,Input_Transaksi!#REF!&amp;Input_Transaksi!#REF!&amp;" "&amp;Input_Transaksi!#REF!,"")</f>
        <v>#REF!</v>
      </c>
      <c r="F248" s="119" t="e">
        <f>IF(Input_Transaksi!#REF!=$D$8,Input_Transaksi!#REF!,0)</f>
        <v>#REF!</v>
      </c>
      <c r="G248" s="490" t="e">
        <f>IF(Input_Transaksi!#REF!=$G$12,F248,0)</f>
        <v>#REF!</v>
      </c>
      <c r="H248" s="490" t="e">
        <f>IF(Input_Transaksi!#REF!=$H$12,F248,0)</f>
        <v>#REF!</v>
      </c>
      <c r="I248" s="490" t="e">
        <f>IF(Input_Transaksi!#REF!=$I$12,F248,0)</f>
        <v>#REF!</v>
      </c>
      <c r="J248" s="490" t="e">
        <f>IF(Input_Transaksi!#REF!=$J$12,F248,0)</f>
        <v>#REF!</v>
      </c>
      <c r="K248" s="490" t="e">
        <f>IF(Input_Transaksi!#REF!=$K$12,F248,0)</f>
        <v>#REF!</v>
      </c>
      <c r="L248" s="491" t="e">
        <f>IF(Input_Transaksi!#REF!=$D$8,Input_Transaksi!#REF!,0)</f>
        <v>#REF!</v>
      </c>
      <c r="M248" s="491" t="e">
        <f t="shared" si="5"/>
        <v>#REF!</v>
      </c>
      <c r="N248" s="61"/>
    </row>
    <row r="249" spans="2:14" customFormat="1" ht="15" customHeight="1" x14ac:dyDescent="0.2">
      <c r="B249" s="65"/>
      <c r="C249" s="487" t="e">
        <f>IF(F249+L249&gt;0,Input_Transaksi!#REF!,"")</f>
        <v>#REF!</v>
      </c>
      <c r="D249" s="489" t="e">
        <f>IF(F249+L249&gt;0,Input_Transaksi!#REF!,"")</f>
        <v>#REF!</v>
      </c>
      <c r="E249" s="485" t="e">
        <f>IF(F249+L249&gt;0,Input_Transaksi!#REF!&amp;Input_Transaksi!#REF!&amp;" "&amp;Input_Transaksi!#REF!,"")</f>
        <v>#REF!</v>
      </c>
      <c r="F249" s="119" t="e">
        <f>IF(Input_Transaksi!#REF!=$D$8,Input_Transaksi!#REF!,0)</f>
        <v>#REF!</v>
      </c>
      <c r="G249" s="490" t="e">
        <f>IF(Input_Transaksi!#REF!=$G$12,F249,0)</f>
        <v>#REF!</v>
      </c>
      <c r="H249" s="490" t="e">
        <f>IF(Input_Transaksi!#REF!=$H$12,F249,0)</f>
        <v>#REF!</v>
      </c>
      <c r="I249" s="490" t="e">
        <f>IF(Input_Transaksi!#REF!=$I$12,F249,0)</f>
        <v>#REF!</v>
      </c>
      <c r="J249" s="490" t="e">
        <f>IF(Input_Transaksi!#REF!=$J$12,F249,0)</f>
        <v>#REF!</v>
      </c>
      <c r="K249" s="490" t="e">
        <f>IF(Input_Transaksi!#REF!=$K$12,F249,0)</f>
        <v>#REF!</v>
      </c>
      <c r="L249" s="491" t="e">
        <f>IF(Input_Transaksi!#REF!=$D$8,Input_Transaksi!#REF!,0)</f>
        <v>#REF!</v>
      </c>
      <c r="M249" s="491" t="e">
        <f t="shared" si="5"/>
        <v>#REF!</v>
      </c>
      <c r="N249" s="61"/>
    </row>
    <row r="250" spans="2:14" customFormat="1" ht="15" customHeight="1" x14ac:dyDescent="0.2">
      <c r="B250" s="65"/>
      <c r="C250" s="487" t="e">
        <f>IF(F250+L250&gt;0,Input_Transaksi!#REF!,"")</f>
        <v>#REF!</v>
      </c>
      <c r="D250" s="489" t="e">
        <f>IF(F250+L250&gt;0,Input_Transaksi!#REF!,"")</f>
        <v>#REF!</v>
      </c>
      <c r="E250" s="485" t="e">
        <f>IF(F250+L250&gt;0,Input_Transaksi!#REF!&amp;Input_Transaksi!#REF!&amp;" "&amp;Input_Transaksi!#REF!,"")</f>
        <v>#REF!</v>
      </c>
      <c r="F250" s="119" t="e">
        <f>IF(Input_Transaksi!#REF!=$D$8,Input_Transaksi!#REF!,0)</f>
        <v>#REF!</v>
      </c>
      <c r="G250" s="490" t="e">
        <f>IF(Input_Transaksi!#REF!=$G$12,F250,0)</f>
        <v>#REF!</v>
      </c>
      <c r="H250" s="490" t="e">
        <f>IF(Input_Transaksi!#REF!=$H$12,F250,0)</f>
        <v>#REF!</v>
      </c>
      <c r="I250" s="490" t="e">
        <f>IF(Input_Transaksi!#REF!=$I$12,F250,0)</f>
        <v>#REF!</v>
      </c>
      <c r="J250" s="490" t="e">
        <f>IF(Input_Transaksi!#REF!=$J$12,F250,0)</f>
        <v>#REF!</v>
      </c>
      <c r="K250" s="490" t="e">
        <f>IF(Input_Transaksi!#REF!=$K$12,F250,0)</f>
        <v>#REF!</v>
      </c>
      <c r="L250" s="491" t="e">
        <f>IF(Input_Transaksi!#REF!=$D$8,Input_Transaksi!#REF!,0)</f>
        <v>#REF!</v>
      </c>
      <c r="M250" s="491" t="e">
        <f t="shared" si="5"/>
        <v>#REF!</v>
      </c>
      <c r="N250" s="61"/>
    </row>
    <row r="251" spans="2:14" customFormat="1" ht="15" customHeight="1" x14ac:dyDescent="0.2">
      <c r="B251" s="65"/>
      <c r="C251" s="487" t="e">
        <f>IF(F251+L251&gt;0,Input_Transaksi!#REF!,"")</f>
        <v>#REF!</v>
      </c>
      <c r="D251" s="489" t="e">
        <f>IF(F251+L251&gt;0,Input_Transaksi!#REF!,"")</f>
        <v>#REF!</v>
      </c>
      <c r="E251" s="485" t="e">
        <f>IF(F251+L251&gt;0,Input_Transaksi!#REF!&amp;Input_Transaksi!#REF!&amp;" "&amp;Input_Transaksi!#REF!,"")</f>
        <v>#REF!</v>
      </c>
      <c r="F251" s="119" t="e">
        <f>IF(Input_Transaksi!#REF!=$D$8,Input_Transaksi!#REF!,0)</f>
        <v>#REF!</v>
      </c>
      <c r="G251" s="490" t="e">
        <f>IF(Input_Transaksi!#REF!=$G$12,F251,0)</f>
        <v>#REF!</v>
      </c>
      <c r="H251" s="490" t="e">
        <f>IF(Input_Transaksi!#REF!=$H$12,F251,0)</f>
        <v>#REF!</v>
      </c>
      <c r="I251" s="490" t="e">
        <f>IF(Input_Transaksi!#REF!=$I$12,F251,0)</f>
        <v>#REF!</v>
      </c>
      <c r="J251" s="490" t="e">
        <f>IF(Input_Transaksi!#REF!=$J$12,F251,0)</f>
        <v>#REF!</v>
      </c>
      <c r="K251" s="490" t="e">
        <f>IF(Input_Transaksi!#REF!=$K$12,F251,0)</f>
        <v>#REF!</v>
      </c>
      <c r="L251" s="491" t="e">
        <f>IF(Input_Transaksi!#REF!=$D$8,Input_Transaksi!#REF!,0)</f>
        <v>#REF!</v>
      </c>
      <c r="M251" s="491" t="e">
        <f t="shared" si="5"/>
        <v>#REF!</v>
      </c>
      <c r="N251" s="61"/>
    </row>
    <row r="252" spans="2:14" customFormat="1" ht="15" customHeight="1" x14ac:dyDescent="0.2">
      <c r="B252" s="65"/>
      <c r="C252" s="487" t="e">
        <f>IF(F252+L252&gt;0,Input_Transaksi!#REF!,"")</f>
        <v>#REF!</v>
      </c>
      <c r="D252" s="489" t="e">
        <f>IF(F252+L252&gt;0,Input_Transaksi!#REF!,"")</f>
        <v>#REF!</v>
      </c>
      <c r="E252" s="485" t="e">
        <f>IF(F252+L252&gt;0,Input_Transaksi!#REF!&amp;Input_Transaksi!#REF!&amp;" "&amp;Input_Transaksi!#REF!,"")</f>
        <v>#REF!</v>
      </c>
      <c r="F252" s="119" t="e">
        <f>IF(Input_Transaksi!#REF!=$D$8,Input_Transaksi!#REF!,0)</f>
        <v>#REF!</v>
      </c>
      <c r="G252" s="490" t="e">
        <f>IF(Input_Transaksi!#REF!=$G$12,F252,0)</f>
        <v>#REF!</v>
      </c>
      <c r="H252" s="490" t="e">
        <f>IF(Input_Transaksi!#REF!=$H$12,F252,0)</f>
        <v>#REF!</v>
      </c>
      <c r="I252" s="490" t="e">
        <f>IF(Input_Transaksi!#REF!=$I$12,F252,0)</f>
        <v>#REF!</v>
      </c>
      <c r="J252" s="490" t="e">
        <f>IF(Input_Transaksi!#REF!=$J$12,F252,0)</f>
        <v>#REF!</v>
      </c>
      <c r="K252" s="490" t="e">
        <f>IF(Input_Transaksi!#REF!=$K$12,F252,0)</f>
        <v>#REF!</v>
      </c>
      <c r="L252" s="491" t="e">
        <f>IF(Input_Transaksi!#REF!=$D$8,Input_Transaksi!#REF!,0)</f>
        <v>#REF!</v>
      </c>
      <c r="M252" s="491" t="e">
        <f t="shared" si="5"/>
        <v>#REF!</v>
      </c>
      <c r="N252" s="61"/>
    </row>
    <row r="253" spans="2:14" customFormat="1" ht="15" customHeight="1" x14ac:dyDescent="0.2">
      <c r="B253" s="65"/>
      <c r="C253" s="487" t="e">
        <f>IF(F253+L253&gt;0,Input_Transaksi!#REF!,"")</f>
        <v>#REF!</v>
      </c>
      <c r="D253" s="489" t="e">
        <f>IF(F253+L253&gt;0,Input_Transaksi!#REF!,"")</f>
        <v>#REF!</v>
      </c>
      <c r="E253" s="485" t="e">
        <f>IF(F253+L253&gt;0,Input_Transaksi!#REF!&amp;Input_Transaksi!#REF!&amp;" "&amp;Input_Transaksi!#REF!,"")</f>
        <v>#REF!</v>
      </c>
      <c r="F253" s="119" t="e">
        <f>IF(Input_Transaksi!#REF!=$D$8,Input_Transaksi!#REF!,0)</f>
        <v>#REF!</v>
      </c>
      <c r="G253" s="490" t="e">
        <f>IF(Input_Transaksi!#REF!=$G$12,F253,0)</f>
        <v>#REF!</v>
      </c>
      <c r="H253" s="490" t="e">
        <f>IF(Input_Transaksi!#REF!=$H$12,F253,0)</f>
        <v>#REF!</v>
      </c>
      <c r="I253" s="490" t="e">
        <f>IF(Input_Transaksi!#REF!=$I$12,F253,0)</f>
        <v>#REF!</v>
      </c>
      <c r="J253" s="490" t="e">
        <f>IF(Input_Transaksi!#REF!=$J$12,F253,0)</f>
        <v>#REF!</v>
      </c>
      <c r="K253" s="490" t="e">
        <f>IF(Input_Transaksi!#REF!=$K$12,F253,0)</f>
        <v>#REF!</v>
      </c>
      <c r="L253" s="491" t="e">
        <f>IF(Input_Transaksi!#REF!=$D$8,Input_Transaksi!#REF!,0)</f>
        <v>#REF!</v>
      </c>
      <c r="M253" s="491" t="e">
        <f t="shared" si="5"/>
        <v>#REF!</v>
      </c>
      <c r="N253" s="61"/>
    </row>
    <row r="254" spans="2:14" customFormat="1" ht="15" customHeight="1" x14ac:dyDescent="0.2">
      <c r="B254" s="65"/>
      <c r="C254" s="487" t="e">
        <f>IF(F254+L254&gt;0,Input_Transaksi!#REF!,"")</f>
        <v>#REF!</v>
      </c>
      <c r="D254" s="489" t="e">
        <f>IF(F254+L254&gt;0,Input_Transaksi!#REF!,"")</f>
        <v>#REF!</v>
      </c>
      <c r="E254" s="485" t="e">
        <f>IF(F254+L254&gt;0,Input_Transaksi!#REF!&amp;Input_Transaksi!#REF!&amp;" "&amp;Input_Transaksi!#REF!,"")</f>
        <v>#REF!</v>
      </c>
      <c r="F254" s="119" t="e">
        <f>IF(Input_Transaksi!#REF!=$D$8,Input_Transaksi!#REF!,0)</f>
        <v>#REF!</v>
      </c>
      <c r="G254" s="490" t="e">
        <f>IF(Input_Transaksi!#REF!=$G$12,F254,0)</f>
        <v>#REF!</v>
      </c>
      <c r="H254" s="490" t="e">
        <f>IF(Input_Transaksi!#REF!=$H$12,F254,0)</f>
        <v>#REF!</v>
      </c>
      <c r="I254" s="490" t="e">
        <f>IF(Input_Transaksi!#REF!=$I$12,F254,0)</f>
        <v>#REF!</v>
      </c>
      <c r="J254" s="490" t="e">
        <f>IF(Input_Transaksi!#REF!=$J$12,F254,0)</f>
        <v>#REF!</v>
      </c>
      <c r="K254" s="490" t="e">
        <f>IF(Input_Transaksi!#REF!=$K$12,F254,0)</f>
        <v>#REF!</v>
      </c>
      <c r="L254" s="491" t="e">
        <f>IF(Input_Transaksi!#REF!=$D$8,Input_Transaksi!#REF!,0)</f>
        <v>#REF!</v>
      </c>
      <c r="M254" s="491" t="e">
        <f t="shared" si="5"/>
        <v>#REF!</v>
      </c>
      <c r="N254" s="61"/>
    </row>
    <row r="255" spans="2:14" customFormat="1" ht="15" customHeight="1" x14ac:dyDescent="0.2">
      <c r="B255" s="65"/>
      <c r="C255" s="487" t="e">
        <f>IF(F255+L255&gt;0,Input_Transaksi!#REF!,"")</f>
        <v>#REF!</v>
      </c>
      <c r="D255" s="489" t="e">
        <f>IF(F255+L255&gt;0,Input_Transaksi!#REF!,"")</f>
        <v>#REF!</v>
      </c>
      <c r="E255" s="485" t="e">
        <f>IF(F255+L255&gt;0,Input_Transaksi!#REF!&amp;Input_Transaksi!#REF!&amp;" "&amp;Input_Transaksi!#REF!,"")</f>
        <v>#REF!</v>
      </c>
      <c r="F255" s="119" t="e">
        <f>IF(Input_Transaksi!#REF!=$D$8,Input_Transaksi!#REF!,0)</f>
        <v>#REF!</v>
      </c>
      <c r="G255" s="490" t="e">
        <f>IF(Input_Transaksi!#REF!=$G$12,F255,0)</f>
        <v>#REF!</v>
      </c>
      <c r="H255" s="490" t="e">
        <f>IF(Input_Transaksi!#REF!=$H$12,F255,0)</f>
        <v>#REF!</v>
      </c>
      <c r="I255" s="490" t="e">
        <f>IF(Input_Transaksi!#REF!=$I$12,F255,0)</f>
        <v>#REF!</v>
      </c>
      <c r="J255" s="490" t="e">
        <f>IF(Input_Transaksi!#REF!=$J$12,F255,0)</f>
        <v>#REF!</v>
      </c>
      <c r="K255" s="490" t="e">
        <f>IF(Input_Transaksi!#REF!=$K$12,F255,0)</f>
        <v>#REF!</v>
      </c>
      <c r="L255" s="491" t="e">
        <f>IF(Input_Transaksi!#REF!=$D$8,Input_Transaksi!#REF!,0)</f>
        <v>#REF!</v>
      </c>
      <c r="M255" s="491" t="e">
        <f t="shared" si="5"/>
        <v>#REF!</v>
      </c>
      <c r="N255" s="61"/>
    </row>
    <row r="256" spans="2:14" customFormat="1" ht="15" customHeight="1" x14ac:dyDescent="0.2">
      <c r="B256" s="65"/>
      <c r="C256" s="487" t="e">
        <f>IF(F256+L256&gt;0,Input_Transaksi!#REF!,"")</f>
        <v>#REF!</v>
      </c>
      <c r="D256" s="489" t="e">
        <f>IF(F256+L256&gt;0,Input_Transaksi!#REF!,"")</f>
        <v>#REF!</v>
      </c>
      <c r="E256" s="485" t="e">
        <f>IF(F256+L256&gt;0,Input_Transaksi!#REF!&amp;Input_Transaksi!#REF!&amp;" "&amp;Input_Transaksi!#REF!,"")</f>
        <v>#REF!</v>
      </c>
      <c r="F256" s="119" t="e">
        <f>IF(Input_Transaksi!#REF!=$D$8,Input_Transaksi!#REF!,0)</f>
        <v>#REF!</v>
      </c>
      <c r="G256" s="490" t="e">
        <f>IF(Input_Transaksi!#REF!=$G$12,F256,0)</f>
        <v>#REF!</v>
      </c>
      <c r="H256" s="490" t="e">
        <f>IF(Input_Transaksi!#REF!=$H$12,F256,0)</f>
        <v>#REF!</v>
      </c>
      <c r="I256" s="490" t="e">
        <f>IF(Input_Transaksi!#REF!=$I$12,F256,0)</f>
        <v>#REF!</v>
      </c>
      <c r="J256" s="490" t="e">
        <f>IF(Input_Transaksi!#REF!=$J$12,F256,0)</f>
        <v>#REF!</v>
      </c>
      <c r="K256" s="490" t="e">
        <f>IF(Input_Transaksi!#REF!=$K$12,F256,0)</f>
        <v>#REF!</v>
      </c>
      <c r="L256" s="491" t="e">
        <f>IF(Input_Transaksi!#REF!=$D$8,Input_Transaksi!#REF!,0)</f>
        <v>#REF!</v>
      </c>
      <c r="M256" s="491" t="e">
        <f t="shared" si="5"/>
        <v>#REF!</v>
      </c>
      <c r="N256" s="61"/>
    </row>
    <row r="257" spans="2:14" customFormat="1" ht="15" customHeight="1" x14ac:dyDescent="0.2">
      <c r="B257" s="65"/>
      <c r="C257" s="487" t="e">
        <f>IF(F257+L257&gt;0,Input_Transaksi!#REF!,"")</f>
        <v>#REF!</v>
      </c>
      <c r="D257" s="489" t="e">
        <f>IF(F257+L257&gt;0,Input_Transaksi!#REF!,"")</f>
        <v>#REF!</v>
      </c>
      <c r="E257" s="485" t="e">
        <f>IF(F257+L257&gt;0,Input_Transaksi!#REF!&amp;Input_Transaksi!#REF!&amp;" "&amp;Input_Transaksi!#REF!,"")</f>
        <v>#REF!</v>
      </c>
      <c r="F257" s="119" t="e">
        <f>IF(Input_Transaksi!#REF!=$D$8,Input_Transaksi!#REF!,0)</f>
        <v>#REF!</v>
      </c>
      <c r="G257" s="490" t="e">
        <f>IF(Input_Transaksi!#REF!=$G$12,F257,0)</f>
        <v>#REF!</v>
      </c>
      <c r="H257" s="490" t="e">
        <f>IF(Input_Transaksi!#REF!=$H$12,F257,0)</f>
        <v>#REF!</v>
      </c>
      <c r="I257" s="490" t="e">
        <f>IF(Input_Transaksi!#REF!=$I$12,F257,0)</f>
        <v>#REF!</v>
      </c>
      <c r="J257" s="490" t="e">
        <f>IF(Input_Transaksi!#REF!=$J$12,F257,0)</f>
        <v>#REF!</v>
      </c>
      <c r="K257" s="490" t="e">
        <f>IF(Input_Transaksi!#REF!=$K$12,F257,0)</f>
        <v>#REF!</v>
      </c>
      <c r="L257" s="491" t="e">
        <f>IF(Input_Transaksi!#REF!=$D$8,Input_Transaksi!#REF!,0)</f>
        <v>#REF!</v>
      </c>
      <c r="M257" s="491" t="e">
        <f t="shared" si="5"/>
        <v>#REF!</v>
      </c>
      <c r="N257" s="61"/>
    </row>
    <row r="258" spans="2:14" customFormat="1" ht="15" customHeight="1" x14ac:dyDescent="0.2">
      <c r="B258" s="65"/>
      <c r="C258" s="487" t="e">
        <f>IF(F258+L258&gt;0,Input_Transaksi!#REF!,"")</f>
        <v>#REF!</v>
      </c>
      <c r="D258" s="489" t="e">
        <f>IF(F258+L258&gt;0,Input_Transaksi!#REF!,"")</f>
        <v>#REF!</v>
      </c>
      <c r="E258" s="485" t="e">
        <f>IF(F258+L258&gt;0,Input_Transaksi!#REF!&amp;Input_Transaksi!#REF!&amp;" "&amp;Input_Transaksi!#REF!,"")</f>
        <v>#REF!</v>
      </c>
      <c r="F258" s="119" t="e">
        <f>IF(Input_Transaksi!#REF!=$D$8,Input_Transaksi!#REF!,0)</f>
        <v>#REF!</v>
      </c>
      <c r="G258" s="490" t="e">
        <f>IF(Input_Transaksi!#REF!=$G$12,F258,0)</f>
        <v>#REF!</v>
      </c>
      <c r="H258" s="490" t="e">
        <f>IF(Input_Transaksi!#REF!=$H$12,F258,0)</f>
        <v>#REF!</v>
      </c>
      <c r="I258" s="490" t="e">
        <f>IF(Input_Transaksi!#REF!=$I$12,F258,0)</f>
        <v>#REF!</v>
      </c>
      <c r="J258" s="490" t="e">
        <f>IF(Input_Transaksi!#REF!=$J$12,F258,0)</f>
        <v>#REF!</v>
      </c>
      <c r="K258" s="490" t="e">
        <f>IF(Input_Transaksi!#REF!=$K$12,F258,0)</f>
        <v>#REF!</v>
      </c>
      <c r="L258" s="491" t="e">
        <f>IF(Input_Transaksi!#REF!=$D$8,Input_Transaksi!#REF!,0)</f>
        <v>#REF!</v>
      </c>
      <c r="M258" s="491" t="e">
        <f t="shared" si="5"/>
        <v>#REF!</v>
      </c>
      <c r="N258" s="61"/>
    </row>
    <row r="259" spans="2:14" customFormat="1" ht="15" customHeight="1" x14ac:dyDescent="0.2">
      <c r="B259" s="65"/>
      <c r="C259" s="487" t="e">
        <f>IF(F259+L259&gt;0,Input_Transaksi!#REF!,"")</f>
        <v>#REF!</v>
      </c>
      <c r="D259" s="489" t="e">
        <f>IF(F259+L259&gt;0,Input_Transaksi!#REF!,"")</f>
        <v>#REF!</v>
      </c>
      <c r="E259" s="485" t="e">
        <f>IF(F259+L259&gt;0,Input_Transaksi!#REF!&amp;Input_Transaksi!#REF!&amp;" "&amp;Input_Transaksi!#REF!,"")</f>
        <v>#REF!</v>
      </c>
      <c r="F259" s="119" t="e">
        <f>IF(Input_Transaksi!#REF!=$D$8,Input_Transaksi!#REF!,0)</f>
        <v>#REF!</v>
      </c>
      <c r="G259" s="490" t="e">
        <f>IF(Input_Transaksi!#REF!=$G$12,F259,0)</f>
        <v>#REF!</v>
      </c>
      <c r="H259" s="490" t="e">
        <f>IF(Input_Transaksi!#REF!=$H$12,F259,0)</f>
        <v>#REF!</v>
      </c>
      <c r="I259" s="490" t="e">
        <f>IF(Input_Transaksi!#REF!=$I$12,F259,0)</f>
        <v>#REF!</v>
      </c>
      <c r="J259" s="490" t="e">
        <f>IF(Input_Transaksi!#REF!=$J$12,F259,0)</f>
        <v>#REF!</v>
      </c>
      <c r="K259" s="490" t="e">
        <f>IF(Input_Transaksi!#REF!=$K$12,F259,0)</f>
        <v>#REF!</v>
      </c>
      <c r="L259" s="491" t="e">
        <f>IF(Input_Transaksi!#REF!=$D$8,Input_Transaksi!#REF!,0)</f>
        <v>#REF!</v>
      </c>
      <c r="M259" s="491" t="e">
        <f t="shared" si="5"/>
        <v>#REF!</v>
      </c>
      <c r="N259" s="61"/>
    </row>
    <row r="260" spans="2:14" customFormat="1" ht="15" customHeight="1" x14ac:dyDescent="0.2">
      <c r="B260" s="65"/>
      <c r="C260" s="487" t="e">
        <f>IF(F260+L260&gt;0,Input_Transaksi!#REF!,"")</f>
        <v>#REF!</v>
      </c>
      <c r="D260" s="489" t="e">
        <f>IF(F260+L260&gt;0,Input_Transaksi!#REF!,"")</f>
        <v>#REF!</v>
      </c>
      <c r="E260" s="485" t="e">
        <f>IF(F260+L260&gt;0,Input_Transaksi!#REF!&amp;Input_Transaksi!#REF!&amp;" "&amp;Input_Transaksi!#REF!,"")</f>
        <v>#REF!</v>
      </c>
      <c r="F260" s="119" t="e">
        <f>IF(Input_Transaksi!#REF!=$D$8,Input_Transaksi!#REF!,0)</f>
        <v>#REF!</v>
      </c>
      <c r="G260" s="490" t="e">
        <f>IF(Input_Transaksi!#REF!=$G$12,F260,0)</f>
        <v>#REF!</v>
      </c>
      <c r="H260" s="490" t="e">
        <f>IF(Input_Transaksi!#REF!=$H$12,F260,0)</f>
        <v>#REF!</v>
      </c>
      <c r="I260" s="490" t="e">
        <f>IF(Input_Transaksi!#REF!=$I$12,F260,0)</f>
        <v>#REF!</v>
      </c>
      <c r="J260" s="490" t="e">
        <f>IF(Input_Transaksi!#REF!=$J$12,F260,0)</f>
        <v>#REF!</v>
      </c>
      <c r="K260" s="490" t="e">
        <f>IF(Input_Transaksi!#REF!=$K$12,F260,0)</f>
        <v>#REF!</v>
      </c>
      <c r="L260" s="491" t="e">
        <f>IF(Input_Transaksi!#REF!=$D$8,Input_Transaksi!#REF!,0)</f>
        <v>#REF!</v>
      </c>
      <c r="M260" s="491" t="e">
        <f t="shared" si="5"/>
        <v>#REF!</v>
      </c>
      <c r="N260" s="61"/>
    </row>
    <row r="261" spans="2:14" customFormat="1" ht="15" customHeight="1" x14ac:dyDescent="0.2">
      <c r="B261" s="65"/>
      <c r="C261" s="487" t="e">
        <f>IF(F261+L261&gt;0,Input_Transaksi!#REF!,"")</f>
        <v>#REF!</v>
      </c>
      <c r="D261" s="489" t="e">
        <f>IF(F261+L261&gt;0,Input_Transaksi!#REF!,"")</f>
        <v>#REF!</v>
      </c>
      <c r="E261" s="485" t="e">
        <f>IF(F261+L261&gt;0,Input_Transaksi!#REF!&amp;Input_Transaksi!#REF!&amp;" "&amp;Input_Transaksi!#REF!,"")</f>
        <v>#REF!</v>
      </c>
      <c r="F261" s="119" t="e">
        <f>IF(Input_Transaksi!#REF!=$D$8,Input_Transaksi!#REF!,0)</f>
        <v>#REF!</v>
      </c>
      <c r="G261" s="490" t="e">
        <f>IF(Input_Transaksi!#REF!=$G$12,F261,0)</f>
        <v>#REF!</v>
      </c>
      <c r="H261" s="490" t="e">
        <f>IF(Input_Transaksi!#REF!=$H$12,F261,0)</f>
        <v>#REF!</v>
      </c>
      <c r="I261" s="490" t="e">
        <f>IF(Input_Transaksi!#REF!=$I$12,F261,0)</f>
        <v>#REF!</v>
      </c>
      <c r="J261" s="490" t="e">
        <f>IF(Input_Transaksi!#REF!=$J$12,F261,0)</f>
        <v>#REF!</v>
      </c>
      <c r="K261" s="490" t="e">
        <f>IF(Input_Transaksi!#REF!=$K$12,F261,0)</f>
        <v>#REF!</v>
      </c>
      <c r="L261" s="491" t="e">
        <f>IF(Input_Transaksi!#REF!=$D$8,Input_Transaksi!#REF!,0)</f>
        <v>#REF!</v>
      </c>
      <c r="M261" s="491" t="e">
        <f t="shared" si="5"/>
        <v>#REF!</v>
      </c>
      <c r="N261" s="61"/>
    </row>
    <row r="262" spans="2:14" customFormat="1" ht="15" customHeight="1" x14ac:dyDescent="0.2">
      <c r="B262" s="65"/>
      <c r="C262" s="487" t="e">
        <f>IF(F262+L262&gt;0,Input_Transaksi!#REF!,"")</f>
        <v>#REF!</v>
      </c>
      <c r="D262" s="489" t="e">
        <f>IF(F262+L262&gt;0,Input_Transaksi!#REF!,"")</f>
        <v>#REF!</v>
      </c>
      <c r="E262" s="485" t="e">
        <f>IF(F262+L262&gt;0,Input_Transaksi!#REF!&amp;Input_Transaksi!#REF!&amp;" "&amp;Input_Transaksi!#REF!,"")</f>
        <v>#REF!</v>
      </c>
      <c r="F262" s="119" t="e">
        <f>IF(Input_Transaksi!#REF!=$D$8,Input_Transaksi!#REF!,0)</f>
        <v>#REF!</v>
      </c>
      <c r="G262" s="490" t="e">
        <f>IF(Input_Transaksi!#REF!=$G$12,F262,0)</f>
        <v>#REF!</v>
      </c>
      <c r="H262" s="490" t="e">
        <f>IF(Input_Transaksi!#REF!=$H$12,F262,0)</f>
        <v>#REF!</v>
      </c>
      <c r="I262" s="490" t="e">
        <f>IF(Input_Transaksi!#REF!=$I$12,F262,0)</f>
        <v>#REF!</v>
      </c>
      <c r="J262" s="490" t="e">
        <f>IF(Input_Transaksi!#REF!=$J$12,F262,0)</f>
        <v>#REF!</v>
      </c>
      <c r="K262" s="490" t="e">
        <f>IF(Input_Transaksi!#REF!=$K$12,F262,0)</f>
        <v>#REF!</v>
      </c>
      <c r="L262" s="491" t="e">
        <f>IF(Input_Transaksi!#REF!=$D$8,Input_Transaksi!#REF!,0)</f>
        <v>#REF!</v>
      </c>
      <c r="M262" s="491" t="e">
        <f t="shared" si="5"/>
        <v>#REF!</v>
      </c>
      <c r="N262" s="61"/>
    </row>
    <row r="263" spans="2:14" customFormat="1" ht="15" customHeight="1" x14ac:dyDescent="0.2">
      <c r="B263" s="65"/>
      <c r="C263" s="487" t="e">
        <f>IF(F263+L263&gt;0,Input_Transaksi!#REF!,"")</f>
        <v>#REF!</v>
      </c>
      <c r="D263" s="489" t="e">
        <f>IF(F263+L263&gt;0,Input_Transaksi!#REF!,"")</f>
        <v>#REF!</v>
      </c>
      <c r="E263" s="485" t="e">
        <f>IF(F263+L263&gt;0,Input_Transaksi!#REF!&amp;Input_Transaksi!#REF!&amp;" "&amp;Input_Transaksi!#REF!,"")</f>
        <v>#REF!</v>
      </c>
      <c r="F263" s="119" t="e">
        <f>IF(Input_Transaksi!#REF!=$D$8,Input_Transaksi!#REF!,0)</f>
        <v>#REF!</v>
      </c>
      <c r="G263" s="490" t="e">
        <f>IF(Input_Transaksi!#REF!=$G$12,F263,0)</f>
        <v>#REF!</v>
      </c>
      <c r="H263" s="490" t="e">
        <f>IF(Input_Transaksi!#REF!=$H$12,F263,0)</f>
        <v>#REF!</v>
      </c>
      <c r="I263" s="490" t="e">
        <f>IF(Input_Transaksi!#REF!=$I$12,F263,0)</f>
        <v>#REF!</v>
      </c>
      <c r="J263" s="490" t="e">
        <f>IF(Input_Transaksi!#REF!=$J$12,F263,0)</f>
        <v>#REF!</v>
      </c>
      <c r="K263" s="490" t="e">
        <f>IF(Input_Transaksi!#REF!=$K$12,F263,0)</f>
        <v>#REF!</v>
      </c>
      <c r="L263" s="491" t="e">
        <f>IF(Input_Transaksi!#REF!=$D$8,Input_Transaksi!#REF!,0)</f>
        <v>#REF!</v>
      </c>
      <c r="M263" s="491" t="e">
        <f t="shared" si="5"/>
        <v>#REF!</v>
      </c>
      <c r="N263" s="61"/>
    </row>
    <row r="264" spans="2:14" customFormat="1" ht="15" customHeight="1" x14ac:dyDescent="0.2">
      <c r="B264" s="65"/>
      <c r="C264" s="487" t="e">
        <f>IF(F264+L264&gt;0,Input_Transaksi!#REF!,"")</f>
        <v>#REF!</v>
      </c>
      <c r="D264" s="489" t="e">
        <f>IF(F264+L264&gt;0,Input_Transaksi!#REF!,"")</f>
        <v>#REF!</v>
      </c>
      <c r="E264" s="485" t="e">
        <f>IF(F264+L264&gt;0,Input_Transaksi!#REF!&amp;Input_Transaksi!#REF!&amp;" "&amp;Input_Transaksi!#REF!,"")</f>
        <v>#REF!</v>
      </c>
      <c r="F264" s="119" t="e">
        <f>IF(Input_Transaksi!#REF!=$D$8,Input_Transaksi!#REF!,0)</f>
        <v>#REF!</v>
      </c>
      <c r="G264" s="490" t="e">
        <f>IF(Input_Transaksi!#REF!=$G$12,F264,0)</f>
        <v>#REF!</v>
      </c>
      <c r="H264" s="490" t="e">
        <f>IF(Input_Transaksi!#REF!=$H$12,F264,0)</f>
        <v>#REF!</v>
      </c>
      <c r="I264" s="490" t="e">
        <f>IF(Input_Transaksi!#REF!=$I$12,F264,0)</f>
        <v>#REF!</v>
      </c>
      <c r="J264" s="490" t="e">
        <f>IF(Input_Transaksi!#REF!=$J$12,F264,0)</f>
        <v>#REF!</v>
      </c>
      <c r="K264" s="490" t="e">
        <f>IF(Input_Transaksi!#REF!=$K$12,F264,0)</f>
        <v>#REF!</v>
      </c>
      <c r="L264" s="491" t="e">
        <f>IF(Input_Transaksi!#REF!=$D$8,Input_Transaksi!#REF!,0)</f>
        <v>#REF!</v>
      </c>
      <c r="M264" s="491" t="e">
        <f t="shared" si="5"/>
        <v>#REF!</v>
      </c>
      <c r="N264" s="61"/>
    </row>
    <row r="265" spans="2:14" customFormat="1" ht="15" customHeight="1" x14ac:dyDescent="0.2">
      <c r="B265" s="65"/>
      <c r="C265" s="487" t="e">
        <f>IF(F265+L265&gt;0,Input_Transaksi!#REF!,"")</f>
        <v>#REF!</v>
      </c>
      <c r="D265" s="489" t="e">
        <f>IF(F265+L265&gt;0,Input_Transaksi!#REF!,"")</f>
        <v>#REF!</v>
      </c>
      <c r="E265" s="485" t="e">
        <f>IF(F265+L265&gt;0,Input_Transaksi!#REF!&amp;Input_Transaksi!#REF!&amp;" "&amp;Input_Transaksi!#REF!,"")</f>
        <v>#REF!</v>
      </c>
      <c r="F265" s="119" t="e">
        <f>IF(Input_Transaksi!#REF!=$D$8,Input_Transaksi!#REF!,0)</f>
        <v>#REF!</v>
      </c>
      <c r="G265" s="490" t="e">
        <f>IF(Input_Transaksi!#REF!=$G$12,F265,0)</f>
        <v>#REF!</v>
      </c>
      <c r="H265" s="490" t="e">
        <f>IF(Input_Transaksi!#REF!=$H$12,F265,0)</f>
        <v>#REF!</v>
      </c>
      <c r="I265" s="490" t="e">
        <f>IF(Input_Transaksi!#REF!=$I$12,F265,0)</f>
        <v>#REF!</v>
      </c>
      <c r="J265" s="490" t="e">
        <f>IF(Input_Transaksi!#REF!=$J$12,F265,0)</f>
        <v>#REF!</v>
      </c>
      <c r="K265" s="490" t="e">
        <f>IF(Input_Transaksi!#REF!=$K$12,F265,0)</f>
        <v>#REF!</v>
      </c>
      <c r="L265" s="491" t="e">
        <f>IF(Input_Transaksi!#REF!=$D$8,Input_Transaksi!#REF!,0)</f>
        <v>#REF!</v>
      </c>
      <c r="M265" s="491" t="e">
        <f t="shared" si="5"/>
        <v>#REF!</v>
      </c>
      <c r="N265" s="61"/>
    </row>
    <row r="266" spans="2:14" customFormat="1" ht="15" customHeight="1" x14ac:dyDescent="0.2">
      <c r="B266" s="65"/>
      <c r="C266" s="487" t="e">
        <f>IF(F266+L266&gt;0,Input_Transaksi!#REF!,"")</f>
        <v>#REF!</v>
      </c>
      <c r="D266" s="489" t="e">
        <f>IF(F266+L266&gt;0,Input_Transaksi!#REF!,"")</f>
        <v>#REF!</v>
      </c>
      <c r="E266" s="485" t="e">
        <f>IF(F266+L266&gt;0,Input_Transaksi!#REF!&amp;Input_Transaksi!#REF!&amp;" "&amp;Input_Transaksi!#REF!,"")</f>
        <v>#REF!</v>
      </c>
      <c r="F266" s="119" t="e">
        <f>IF(Input_Transaksi!#REF!=$D$8,Input_Transaksi!#REF!,0)</f>
        <v>#REF!</v>
      </c>
      <c r="G266" s="490" t="e">
        <f>IF(Input_Transaksi!#REF!=$G$12,F266,0)</f>
        <v>#REF!</v>
      </c>
      <c r="H266" s="490" t="e">
        <f>IF(Input_Transaksi!#REF!=$H$12,F266,0)</f>
        <v>#REF!</v>
      </c>
      <c r="I266" s="490" t="e">
        <f>IF(Input_Transaksi!#REF!=$I$12,F266,0)</f>
        <v>#REF!</v>
      </c>
      <c r="J266" s="490" t="e">
        <f>IF(Input_Transaksi!#REF!=$J$12,F266,0)</f>
        <v>#REF!</v>
      </c>
      <c r="K266" s="490" t="e">
        <f>IF(Input_Transaksi!#REF!=$K$12,F266,0)</f>
        <v>#REF!</v>
      </c>
      <c r="L266" s="491" t="e">
        <f>IF(Input_Transaksi!#REF!=$D$8,Input_Transaksi!#REF!,0)</f>
        <v>#REF!</v>
      </c>
      <c r="M266" s="491" t="e">
        <f t="shared" si="5"/>
        <v>#REF!</v>
      </c>
      <c r="N266" s="61"/>
    </row>
    <row r="267" spans="2:14" customFormat="1" ht="15" customHeight="1" x14ac:dyDescent="0.2">
      <c r="B267" s="65"/>
      <c r="C267" s="487" t="e">
        <f>IF(F267+L267&gt;0,Input_Transaksi!#REF!,"")</f>
        <v>#REF!</v>
      </c>
      <c r="D267" s="489" t="e">
        <f>IF(F267+L267&gt;0,Input_Transaksi!#REF!,"")</f>
        <v>#REF!</v>
      </c>
      <c r="E267" s="485" t="e">
        <f>IF(F267+L267&gt;0,Input_Transaksi!#REF!&amp;Input_Transaksi!#REF!&amp;" "&amp;Input_Transaksi!#REF!,"")</f>
        <v>#REF!</v>
      </c>
      <c r="F267" s="119" t="e">
        <f>IF(Input_Transaksi!#REF!=$D$8,Input_Transaksi!#REF!,0)</f>
        <v>#REF!</v>
      </c>
      <c r="G267" s="490" t="e">
        <f>IF(Input_Transaksi!#REF!=$G$12,F267,0)</f>
        <v>#REF!</v>
      </c>
      <c r="H267" s="490" t="e">
        <f>IF(Input_Transaksi!#REF!=$H$12,F267,0)</f>
        <v>#REF!</v>
      </c>
      <c r="I267" s="490" t="e">
        <f>IF(Input_Transaksi!#REF!=$I$12,F267,0)</f>
        <v>#REF!</v>
      </c>
      <c r="J267" s="490" t="e">
        <f>IF(Input_Transaksi!#REF!=$J$12,F267,0)</f>
        <v>#REF!</v>
      </c>
      <c r="K267" s="490" t="e">
        <f>IF(Input_Transaksi!#REF!=$K$12,F267,0)</f>
        <v>#REF!</v>
      </c>
      <c r="L267" s="491" t="e">
        <f>IF(Input_Transaksi!#REF!=$D$8,Input_Transaksi!#REF!,0)</f>
        <v>#REF!</v>
      </c>
      <c r="M267" s="491" t="e">
        <f t="shared" si="5"/>
        <v>#REF!</v>
      </c>
      <c r="N267" s="61"/>
    </row>
    <row r="268" spans="2:14" customFormat="1" ht="15" customHeight="1" x14ac:dyDescent="0.2">
      <c r="B268" s="65"/>
      <c r="C268" s="487" t="e">
        <f>IF(F268+L268&gt;0,Input_Transaksi!#REF!,"")</f>
        <v>#REF!</v>
      </c>
      <c r="D268" s="489" t="e">
        <f>IF(F268+L268&gt;0,Input_Transaksi!#REF!,"")</f>
        <v>#REF!</v>
      </c>
      <c r="E268" s="485" t="e">
        <f>IF(F268+L268&gt;0,Input_Transaksi!#REF!&amp;Input_Transaksi!#REF!&amp;" "&amp;Input_Transaksi!#REF!,"")</f>
        <v>#REF!</v>
      </c>
      <c r="F268" s="119" t="e">
        <f>IF(Input_Transaksi!#REF!=$D$8,Input_Transaksi!#REF!,0)</f>
        <v>#REF!</v>
      </c>
      <c r="G268" s="490" t="e">
        <f>IF(Input_Transaksi!#REF!=$G$12,F268,0)</f>
        <v>#REF!</v>
      </c>
      <c r="H268" s="490" t="e">
        <f>IF(Input_Transaksi!#REF!=$H$12,F268,0)</f>
        <v>#REF!</v>
      </c>
      <c r="I268" s="490" t="e">
        <f>IF(Input_Transaksi!#REF!=$I$12,F268,0)</f>
        <v>#REF!</v>
      </c>
      <c r="J268" s="490" t="e">
        <f>IF(Input_Transaksi!#REF!=$J$12,F268,0)</f>
        <v>#REF!</v>
      </c>
      <c r="K268" s="490" t="e">
        <f>IF(Input_Transaksi!#REF!=$K$12,F268,0)</f>
        <v>#REF!</v>
      </c>
      <c r="L268" s="491" t="e">
        <f>IF(Input_Transaksi!#REF!=$D$8,Input_Transaksi!#REF!,0)</f>
        <v>#REF!</v>
      </c>
      <c r="M268" s="491" t="e">
        <f t="shared" si="5"/>
        <v>#REF!</v>
      </c>
      <c r="N268" s="61"/>
    </row>
    <row r="269" spans="2:14" customFormat="1" ht="15" customHeight="1" x14ac:dyDescent="0.2">
      <c r="B269" s="65"/>
      <c r="C269" s="487" t="e">
        <f>IF(F269+L269&gt;0,Input_Transaksi!#REF!,"")</f>
        <v>#REF!</v>
      </c>
      <c r="D269" s="489" t="e">
        <f>IF(F269+L269&gt;0,Input_Transaksi!#REF!,"")</f>
        <v>#REF!</v>
      </c>
      <c r="E269" s="485" t="e">
        <f>IF(F269+L269&gt;0,Input_Transaksi!#REF!&amp;Input_Transaksi!#REF!&amp;" "&amp;Input_Transaksi!#REF!,"")</f>
        <v>#REF!</v>
      </c>
      <c r="F269" s="119" t="e">
        <f>IF(Input_Transaksi!#REF!=$D$8,Input_Transaksi!#REF!,0)</f>
        <v>#REF!</v>
      </c>
      <c r="G269" s="490" t="e">
        <f>IF(Input_Transaksi!#REF!=$G$12,F269,0)</f>
        <v>#REF!</v>
      </c>
      <c r="H269" s="490" t="e">
        <f>IF(Input_Transaksi!#REF!=$H$12,F269,0)</f>
        <v>#REF!</v>
      </c>
      <c r="I269" s="490" t="e">
        <f>IF(Input_Transaksi!#REF!=$I$12,F269,0)</f>
        <v>#REF!</v>
      </c>
      <c r="J269" s="490" t="e">
        <f>IF(Input_Transaksi!#REF!=$J$12,F269,0)</f>
        <v>#REF!</v>
      </c>
      <c r="K269" s="490" t="e">
        <f>IF(Input_Transaksi!#REF!=$K$12,F269,0)</f>
        <v>#REF!</v>
      </c>
      <c r="L269" s="491" t="e">
        <f>IF(Input_Transaksi!#REF!=$D$8,Input_Transaksi!#REF!,0)</f>
        <v>#REF!</v>
      </c>
      <c r="M269" s="491" t="e">
        <f t="shared" si="5"/>
        <v>#REF!</v>
      </c>
      <c r="N269" s="61"/>
    </row>
    <row r="270" spans="2:14" customFormat="1" ht="15" customHeight="1" x14ac:dyDescent="0.2">
      <c r="B270" s="65"/>
      <c r="C270" s="487" t="e">
        <f>IF(F270+L270&gt;0,Input_Transaksi!#REF!,"")</f>
        <v>#REF!</v>
      </c>
      <c r="D270" s="489" t="e">
        <f>IF(F270+L270&gt;0,Input_Transaksi!#REF!,"")</f>
        <v>#REF!</v>
      </c>
      <c r="E270" s="485" t="e">
        <f>IF(F270+L270&gt;0,Input_Transaksi!#REF!&amp;Input_Transaksi!#REF!&amp;" "&amp;Input_Transaksi!#REF!,"")</f>
        <v>#REF!</v>
      </c>
      <c r="F270" s="119" t="e">
        <f>IF(Input_Transaksi!#REF!=$D$8,Input_Transaksi!#REF!,0)</f>
        <v>#REF!</v>
      </c>
      <c r="G270" s="490" t="e">
        <f>IF(Input_Transaksi!#REF!=$G$12,F270,0)</f>
        <v>#REF!</v>
      </c>
      <c r="H270" s="490" t="e">
        <f>IF(Input_Transaksi!#REF!=$H$12,F270,0)</f>
        <v>#REF!</v>
      </c>
      <c r="I270" s="490" t="e">
        <f>IF(Input_Transaksi!#REF!=$I$12,F270,0)</f>
        <v>#REF!</v>
      </c>
      <c r="J270" s="490" t="e">
        <f>IF(Input_Transaksi!#REF!=$J$12,F270,0)</f>
        <v>#REF!</v>
      </c>
      <c r="K270" s="490" t="e">
        <f>IF(Input_Transaksi!#REF!=$K$12,F270,0)</f>
        <v>#REF!</v>
      </c>
      <c r="L270" s="491" t="e">
        <f>IF(Input_Transaksi!#REF!=$D$8,Input_Transaksi!#REF!,0)</f>
        <v>#REF!</v>
      </c>
      <c r="M270" s="491" t="e">
        <f t="shared" si="5"/>
        <v>#REF!</v>
      </c>
      <c r="N270" s="61"/>
    </row>
    <row r="271" spans="2:14" customFormat="1" ht="15" customHeight="1" x14ac:dyDescent="0.2">
      <c r="B271" s="65"/>
      <c r="C271" s="487" t="e">
        <f>IF(F271+L271&gt;0,Input_Transaksi!#REF!,"")</f>
        <v>#REF!</v>
      </c>
      <c r="D271" s="489" t="e">
        <f>IF(F271+L271&gt;0,Input_Transaksi!#REF!,"")</f>
        <v>#REF!</v>
      </c>
      <c r="E271" s="485" t="e">
        <f>IF(F271+L271&gt;0,Input_Transaksi!#REF!&amp;Input_Transaksi!#REF!&amp;" "&amp;Input_Transaksi!#REF!,"")</f>
        <v>#REF!</v>
      </c>
      <c r="F271" s="119" t="e">
        <f>IF(Input_Transaksi!#REF!=$D$8,Input_Transaksi!#REF!,0)</f>
        <v>#REF!</v>
      </c>
      <c r="G271" s="490" t="e">
        <f>IF(Input_Transaksi!#REF!=$G$12,F271,0)</f>
        <v>#REF!</v>
      </c>
      <c r="H271" s="490" t="e">
        <f>IF(Input_Transaksi!#REF!=$H$12,F271,0)</f>
        <v>#REF!</v>
      </c>
      <c r="I271" s="490" t="e">
        <f>IF(Input_Transaksi!#REF!=$I$12,F271,0)</f>
        <v>#REF!</v>
      </c>
      <c r="J271" s="490" t="e">
        <f>IF(Input_Transaksi!#REF!=$J$12,F271,0)</f>
        <v>#REF!</v>
      </c>
      <c r="K271" s="490" t="e">
        <f>IF(Input_Transaksi!#REF!=$K$12,F271,0)</f>
        <v>#REF!</v>
      </c>
      <c r="L271" s="491" t="e">
        <f>IF(Input_Transaksi!#REF!=$D$8,Input_Transaksi!#REF!,0)</f>
        <v>#REF!</v>
      </c>
      <c r="M271" s="491" t="e">
        <f t="shared" si="5"/>
        <v>#REF!</v>
      </c>
      <c r="N271" s="61"/>
    </row>
    <row r="272" spans="2:14" customFormat="1" ht="15" customHeight="1" x14ac:dyDescent="0.2">
      <c r="B272" s="65"/>
      <c r="C272" s="487" t="e">
        <f>IF(F272+L272&gt;0,Input_Transaksi!#REF!,"")</f>
        <v>#REF!</v>
      </c>
      <c r="D272" s="489" t="e">
        <f>IF(F272+L272&gt;0,Input_Transaksi!#REF!,"")</f>
        <v>#REF!</v>
      </c>
      <c r="E272" s="485" t="e">
        <f>IF(F272+L272&gt;0,Input_Transaksi!#REF!&amp;Input_Transaksi!#REF!&amp;" "&amp;Input_Transaksi!#REF!,"")</f>
        <v>#REF!</v>
      </c>
      <c r="F272" s="119" t="e">
        <f>IF(Input_Transaksi!#REF!=$D$8,Input_Transaksi!#REF!,0)</f>
        <v>#REF!</v>
      </c>
      <c r="G272" s="490" t="e">
        <f>IF(Input_Transaksi!#REF!=$G$12,F272,0)</f>
        <v>#REF!</v>
      </c>
      <c r="H272" s="490" t="e">
        <f>IF(Input_Transaksi!#REF!=$H$12,F272,0)</f>
        <v>#REF!</v>
      </c>
      <c r="I272" s="490" t="e">
        <f>IF(Input_Transaksi!#REF!=$I$12,F272,0)</f>
        <v>#REF!</v>
      </c>
      <c r="J272" s="490" t="e">
        <f>IF(Input_Transaksi!#REF!=$J$12,F272,0)</f>
        <v>#REF!</v>
      </c>
      <c r="K272" s="490" t="e">
        <f>IF(Input_Transaksi!#REF!=$K$12,F272,0)</f>
        <v>#REF!</v>
      </c>
      <c r="L272" s="491" t="e">
        <f>IF(Input_Transaksi!#REF!=$D$8,Input_Transaksi!#REF!,0)</f>
        <v>#REF!</v>
      </c>
      <c r="M272" s="491" t="e">
        <f t="shared" si="5"/>
        <v>#REF!</v>
      </c>
      <c r="N272" s="61"/>
    </row>
    <row r="273" spans="2:14" customFormat="1" ht="15" customHeight="1" x14ac:dyDescent="0.2">
      <c r="B273" s="65"/>
      <c r="C273" s="487" t="e">
        <f>IF(F273+L273&gt;0,Input_Transaksi!#REF!,"")</f>
        <v>#REF!</v>
      </c>
      <c r="D273" s="489" t="e">
        <f>IF(F273+L273&gt;0,Input_Transaksi!#REF!,"")</f>
        <v>#REF!</v>
      </c>
      <c r="E273" s="485" t="e">
        <f>IF(F273+L273&gt;0,Input_Transaksi!#REF!&amp;Input_Transaksi!#REF!&amp;" "&amp;Input_Transaksi!#REF!,"")</f>
        <v>#REF!</v>
      </c>
      <c r="F273" s="119" t="e">
        <f>IF(Input_Transaksi!#REF!=$D$8,Input_Transaksi!#REF!,0)</f>
        <v>#REF!</v>
      </c>
      <c r="G273" s="490" t="e">
        <f>IF(Input_Transaksi!#REF!=$G$12,F273,0)</f>
        <v>#REF!</v>
      </c>
      <c r="H273" s="490" t="e">
        <f>IF(Input_Transaksi!#REF!=$H$12,F273,0)</f>
        <v>#REF!</v>
      </c>
      <c r="I273" s="490" t="e">
        <f>IF(Input_Transaksi!#REF!=$I$12,F273,0)</f>
        <v>#REF!</v>
      </c>
      <c r="J273" s="490" t="e">
        <f>IF(Input_Transaksi!#REF!=$J$12,F273,0)</f>
        <v>#REF!</v>
      </c>
      <c r="K273" s="490" t="e">
        <f>IF(Input_Transaksi!#REF!=$K$12,F273,0)</f>
        <v>#REF!</v>
      </c>
      <c r="L273" s="491" t="e">
        <f>IF(Input_Transaksi!#REF!=$D$8,Input_Transaksi!#REF!,0)</f>
        <v>#REF!</v>
      </c>
      <c r="M273" s="491" t="e">
        <f t="shared" si="5"/>
        <v>#REF!</v>
      </c>
      <c r="N273" s="61"/>
    </row>
    <row r="274" spans="2:14" customFormat="1" ht="15" customHeight="1" x14ac:dyDescent="0.2">
      <c r="B274" s="65"/>
      <c r="C274" s="487" t="e">
        <f>IF(F274+L274&gt;0,Input_Transaksi!#REF!,"")</f>
        <v>#REF!</v>
      </c>
      <c r="D274" s="489" t="e">
        <f>IF(F274+L274&gt;0,Input_Transaksi!#REF!,"")</f>
        <v>#REF!</v>
      </c>
      <c r="E274" s="485" t="e">
        <f>IF(F274+L274&gt;0,Input_Transaksi!#REF!&amp;Input_Transaksi!#REF!&amp;" "&amp;Input_Transaksi!#REF!,"")</f>
        <v>#REF!</v>
      </c>
      <c r="F274" s="119" t="e">
        <f>IF(Input_Transaksi!#REF!=$D$8,Input_Transaksi!#REF!,0)</f>
        <v>#REF!</v>
      </c>
      <c r="G274" s="490" t="e">
        <f>IF(Input_Transaksi!#REF!=$G$12,F274,0)</f>
        <v>#REF!</v>
      </c>
      <c r="H274" s="490" t="e">
        <f>IF(Input_Transaksi!#REF!=$H$12,F274,0)</f>
        <v>#REF!</v>
      </c>
      <c r="I274" s="490" t="e">
        <f>IF(Input_Transaksi!#REF!=$I$12,F274,0)</f>
        <v>#REF!</v>
      </c>
      <c r="J274" s="490" t="e">
        <f>IF(Input_Transaksi!#REF!=$J$12,F274,0)</f>
        <v>#REF!</v>
      </c>
      <c r="K274" s="490" t="e">
        <f>IF(Input_Transaksi!#REF!=$K$12,F274,0)</f>
        <v>#REF!</v>
      </c>
      <c r="L274" s="491" t="e">
        <f>IF(Input_Transaksi!#REF!=$D$8,Input_Transaksi!#REF!,0)</f>
        <v>#REF!</v>
      </c>
      <c r="M274" s="491" t="e">
        <f t="shared" si="5"/>
        <v>#REF!</v>
      </c>
      <c r="N274" s="61"/>
    </row>
    <row r="275" spans="2:14" customFormat="1" ht="15" customHeight="1" x14ac:dyDescent="0.2">
      <c r="B275" s="65"/>
      <c r="C275" s="487" t="e">
        <f>IF(F275+L275&gt;0,Input_Transaksi!#REF!,"")</f>
        <v>#REF!</v>
      </c>
      <c r="D275" s="489" t="e">
        <f>IF(F275+L275&gt;0,Input_Transaksi!#REF!,"")</f>
        <v>#REF!</v>
      </c>
      <c r="E275" s="485" t="e">
        <f>IF(F275+L275&gt;0,Input_Transaksi!#REF!&amp;Input_Transaksi!#REF!&amp;" "&amp;Input_Transaksi!#REF!,"")</f>
        <v>#REF!</v>
      </c>
      <c r="F275" s="119" t="e">
        <f>IF(Input_Transaksi!#REF!=$D$8,Input_Transaksi!#REF!,0)</f>
        <v>#REF!</v>
      </c>
      <c r="G275" s="490" t="e">
        <f>IF(Input_Transaksi!#REF!=$G$12,F275,0)</f>
        <v>#REF!</v>
      </c>
      <c r="H275" s="490" t="e">
        <f>IF(Input_Transaksi!#REF!=$H$12,F275,0)</f>
        <v>#REF!</v>
      </c>
      <c r="I275" s="490" t="e">
        <f>IF(Input_Transaksi!#REF!=$I$12,F275,0)</f>
        <v>#REF!</v>
      </c>
      <c r="J275" s="490" t="e">
        <f>IF(Input_Transaksi!#REF!=$J$12,F275,0)</f>
        <v>#REF!</v>
      </c>
      <c r="K275" s="490" t="e">
        <f>IF(Input_Transaksi!#REF!=$K$12,F275,0)</f>
        <v>#REF!</v>
      </c>
      <c r="L275" s="491" t="e">
        <f>IF(Input_Transaksi!#REF!=$D$8,Input_Transaksi!#REF!,0)</f>
        <v>#REF!</v>
      </c>
      <c r="M275" s="491" t="e">
        <f t="shared" si="5"/>
        <v>#REF!</v>
      </c>
      <c r="N275" s="61"/>
    </row>
    <row r="276" spans="2:14" customFormat="1" ht="15" customHeight="1" x14ac:dyDescent="0.2">
      <c r="B276" s="65"/>
      <c r="C276" s="487" t="e">
        <f>IF(F276+L276&gt;0,Input_Transaksi!#REF!,"")</f>
        <v>#REF!</v>
      </c>
      <c r="D276" s="489" t="e">
        <f>IF(F276+L276&gt;0,Input_Transaksi!#REF!,"")</f>
        <v>#REF!</v>
      </c>
      <c r="E276" s="485" t="e">
        <f>IF(F276+L276&gt;0,Input_Transaksi!#REF!&amp;Input_Transaksi!#REF!&amp;" "&amp;Input_Transaksi!#REF!,"")</f>
        <v>#REF!</v>
      </c>
      <c r="F276" s="119" t="e">
        <f>IF(Input_Transaksi!#REF!=$D$8,Input_Transaksi!#REF!,0)</f>
        <v>#REF!</v>
      </c>
      <c r="G276" s="490" t="e">
        <f>IF(Input_Transaksi!#REF!=$G$12,F276,0)</f>
        <v>#REF!</v>
      </c>
      <c r="H276" s="490" t="e">
        <f>IF(Input_Transaksi!#REF!=$H$12,F276,0)</f>
        <v>#REF!</v>
      </c>
      <c r="I276" s="490" t="e">
        <f>IF(Input_Transaksi!#REF!=$I$12,F276,0)</f>
        <v>#REF!</v>
      </c>
      <c r="J276" s="490" t="e">
        <f>IF(Input_Transaksi!#REF!=$J$12,F276,0)</f>
        <v>#REF!</v>
      </c>
      <c r="K276" s="490" t="e">
        <f>IF(Input_Transaksi!#REF!=$K$12,F276,0)</f>
        <v>#REF!</v>
      </c>
      <c r="L276" s="491" t="e">
        <f>IF(Input_Transaksi!#REF!=$D$8,Input_Transaksi!#REF!,0)</f>
        <v>#REF!</v>
      </c>
      <c r="M276" s="491" t="e">
        <f t="shared" si="5"/>
        <v>#REF!</v>
      </c>
      <c r="N276" s="61"/>
    </row>
    <row r="277" spans="2:14" customFormat="1" ht="15" customHeight="1" x14ac:dyDescent="0.2">
      <c r="B277" s="65"/>
      <c r="C277" s="487" t="e">
        <f>IF(F277+L277&gt;0,Input_Transaksi!#REF!,"")</f>
        <v>#REF!</v>
      </c>
      <c r="D277" s="489" t="e">
        <f>IF(F277+L277&gt;0,Input_Transaksi!#REF!,"")</f>
        <v>#REF!</v>
      </c>
      <c r="E277" s="485" t="e">
        <f>IF(F277+L277&gt;0,Input_Transaksi!#REF!&amp;Input_Transaksi!#REF!&amp;" "&amp;Input_Transaksi!#REF!,"")</f>
        <v>#REF!</v>
      </c>
      <c r="F277" s="119" t="e">
        <f>IF(Input_Transaksi!#REF!=$D$8,Input_Transaksi!#REF!,0)</f>
        <v>#REF!</v>
      </c>
      <c r="G277" s="490" t="e">
        <f>IF(Input_Transaksi!#REF!=$G$12,F277,0)</f>
        <v>#REF!</v>
      </c>
      <c r="H277" s="490" t="e">
        <f>IF(Input_Transaksi!#REF!=$H$12,F277,0)</f>
        <v>#REF!</v>
      </c>
      <c r="I277" s="490" t="e">
        <f>IF(Input_Transaksi!#REF!=$I$12,F277,0)</f>
        <v>#REF!</v>
      </c>
      <c r="J277" s="490" t="e">
        <f>IF(Input_Transaksi!#REF!=$J$12,F277,0)</f>
        <v>#REF!</v>
      </c>
      <c r="K277" s="490" t="e">
        <f>IF(Input_Transaksi!#REF!=$K$12,F277,0)</f>
        <v>#REF!</v>
      </c>
      <c r="L277" s="491" t="e">
        <f>IF(Input_Transaksi!#REF!=$D$8,Input_Transaksi!#REF!,0)</f>
        <v>#REF!</v>
      </c>
      <c r="M277" s="491" t="e">
        <f t="shared" si="5"/>
        <v>#REF!</v>
      </c>
      <c r="N277" s="61"/>
    </row>
    <row r="278" spans="2:14" customFormat="1" ht="15" customHeight="1" x14ac:dyDescent="0.2">
      <c r="B278" s="65"/>
      <c r="C278" s="487" t="e">
        <f>IF(F278+L278&gt;0,Input_Transaksi!#REF!,"")</f>
        <v>#REF!</v>
      </c>
      <c r="D278" s="489" t="e">
        <f>IF(F278+L278&gt;0,Input_Transaksi!#REF!,"")</f>
        <v>#REF!</v>
      </c>
      <c r="E278" s="485" t="e">
        <f>IF(F278+L278&gt;0,Input_Transaksi!#REF!&amp;Input_Transaksi!#REF!&amp;" "&amp;Input_Transaksi!#REF!,"")</f>
        <v>#REF!</v>
      </c>
      <c r="F278" s="119" t="e">
        <f>IF(Input_Transaksi!#REF!=$D$8,Input_Transaksi!#REF!,0)</f>
        <v>#REF!</v>
      </c>
      <c r="G278" s="490" t="e">
        <f>IF(Input_Transaksi!#REF!=$G$12,F278,0)</f>
        <v>#REF!</v>
      </c>
      <c r="H278" s="490" t="e">
        <f>IF(Input_Transaksi!#REF!=$H$12,F278,0)</f>
        <v>#REF!</v>
      </c>
      <c r="I278" s="490" t="e">
        <f>IF(Input_Transaksi!#REF!=$I$12,F278,0)</f>
        <v>#REF!</v>
      </c>
      <c r="J278" s="490" t="e">
        <f>IF(Input_Transaksi!#REF!=$J$12,F278,0)</f>
        <v>#REF!</v>
      </c>
      <c r="K278" s="490" t="e">
        <f>IF(Input_Transaksi!#REF!=$K$12,F278,0)</f>
        <v>#REF!</v>
      </c>
      <c r="L278" s="491" t="e">
        <f>IF(Input_Transaksi!#REF!=$D$8,Input_Transaksi!#REF!,0)</f>
        <v>#REF!</v>
      </c>
      <c r="M278" s="491" t="e">
        <f t="shared" si="5"/>
        <v>#REF!</v>
      </c>
      <c r="N278" s="61"/>
    </row>
    <row r="279" spans="2:14" customFormat="1" ht="15" customHeight="1" x14ac:dyDescent="0.2">
      <c r="B279" s="65"/>
      <c r="C279" s="487" t="e">
        <f>IF(F279+L279&gt;0,Input_Transaksi!#REF!,"")</f>
        <v>#REF!</v>
      </c>
      <c r="D279" s="489" t="e">
        <f>IF(F279+L279&gt;0,Input_Transaksi!#REF!,"")</f>
        <v>#REF!</v>
      </c>
      <c r="E279" s="485" t="e">
        <f>IF(F279+L279&gt;0,Input_Transaksi!#REF!&amp;Input_Transaksi!#REF!&amp;" "&amp;Input_Transaksi!#REF!,"")</f>
        <v>#REF!</v>
      </c>
      <c r="F279" s="119" t="e">
        <f>IF(Input_Transaksi!#REF!=$D$8,Input_Transaksi!#REF!,0)</f>
        <v>#REF!</v>
      </c>
      <c r="G279" s="490" t="e">
        <f>IF(Input_Transaksi!#REF!=$G$12,F279,0)</f>
        <v>#REF!</v>
      </c>
      <c r="H279" s="490" t="e">
        <f>IF(Input_Transaksi!#REF!=$H$12,F279,0)</f>
        <v>#REF!</v>
      </c>
      <c r="I279" s="490" t="e">
        <f>IF(Input_Transaksi!#REF!=$I$12,F279,0)</f>
        <v>#REF!</v>
      </c>
      <c r="J279" s="490" t="e">
        <f>IF(Input_Transaksi!#REF!=$J$12,F279,0)</f>
        <v>#REF!</v>
      </c>
      <c r="K279" s="490" t="e">
        <f>IF(Input_Transaksi!#REF!=$K$12,F279,0)</f>
        <v>#REF!</v>
      </c>
      <c r="L279" s="491" t="e">
        <f>IF(Input_Transaksi!#REF!=$D$8,Input_Transaksi!#REF!,0)</f>
        <v>#REF!</v>
      </c>
      <c r="M279" s="491" t="e">
        <f t="shared" si="5"/>
        <v>#REF!</v>
      </c>
      <c r="N279" s="61"/>
    </row>
    <row r="280" spans="2:14" customFormat="1" ht="15" customHeight="1" x14ac:dyDescent="0.2">
      <c r="B280" s="65"/>
      <c r="C280" s="487" t="e">
        <f>IF(F280+L280&gt;0,Input_Transaksi!#REF!,"")</f>
        <v>#REF!</v>
      </c>
      <c r="D280" s="489" t="e">
        <f>IF(F280+L280&gt;0,Input_Transaksi!#REF!,"")</f>
        <v>#REF!</v>
      </c>
      <c r="E280" s="485" t="e">
        <f>IF(F280+L280&gt;0,Input_Transaksi!#REF!&amp;Input_Transaksi!#REF!&amp;" "&amp;Input_Transaksi!#REF!,"")</f>
        <v>#REF!</v>
      </c>
      <c r="F280" s="119" t="e">
        <f>IF(Input_Transaksi!#REF!=$D$8,Input_Transaksi!#REF!,0)</f>
        <v>#REF!</v>
      </c>
      <c r="G280" s="490" t="e">
        <f>IF(Input_Transaksi!#REF!=$G$12,F280,0)</f>
        <v>#REF!</v>
      </c>
      <c r="H280" s="490" t="e">
        <f>IF(Input_Transaksi!#REF!=$H$12,F280,0)</f>
        <v>#REF!</v>
      </c>
      <c r="I280" s="490" t="e">
        <f>IF(Input_Transaksi!#REF!=$I$12,F280,0)</f>
        <v>#REF!</v>
      </c>
      <c r="J280" s="490" t="e">
        <f>IF(Input_Transaksi!#REF!=$J$12,F280,0)</f>
        <v>#REF!</v>
      </c>
      <c r="K280" s="490" t="e">
        <f>IF(Input_Transaksi!#REF!=$K$12,F280,0)</f>
        <v>#REF!</v>
      </c>
      <c r="L280" s="491" t="e">
        <f>IF(Input_Transaksi!#REF!=$D$8,Input_Transaksi!#REF!,0)</f>
        <v>#REF!</v>
      </c>
      <c r="M280" s="491" t="e">
        <f t="shared" si="5"/>
        <v>#REF!</v>
      </c>
      <c r="N280" s="61"/>
    </row>
    <row r="281" spans="2:14" customFormat="1" ht="15" customHeight="1" x14ac:dyDescent="0.2">
      <c r="B281" s="65"/>
      <c r="C281" s="487" t="e">
        <f>IF(F281+L281&gt;0,Input_Transaksi!#REF!,"")</f>
        <v>#REF!</v>
      </c>
      <c r="D281" s="489" t="e">
        <f>IF(F281+L281&gt;0,Input_Transaksi!#REF!,"")</f>
        <v>#REF!</v>
      </c>
      <c r="E281" s="485" t="e">
        <f>IF(F281+L281&gt;0,Input_Transaksi!#REF!&amp;Input_Transaksi!#REF!&amp;" "&amp;Input_Transaksi!#REF!,"")</f>
        <v>#REF!</v>
      </c>
      <c r="F281" s="119" t="e">
        <f>IF(Input_Transaksi!#REF!=$D$8,Input_Transaksi!#REF!,0)</f>
        <v>#REF!</v>
      </c>
      <c r="G281" s="490" t="e">
        <f>IF(Input_Transaksi!#REF!=$G$12,F281,0)</f>
        <v>#REF!</v>
      </c>
      <c r="H281" s="490" t="e">
        <f>IF(Input_Transaksi!#REF!=$H$12,F281,0)</f>
        <v>#REF!</v>
      </c>
      <c r="I281" s="490" t="e">
        <f>IF(Input_Transaksi!#REF!=$I$12,F281,0)</f>
        <v>#REF!</v>
      </c>
      <c r="J281" s="490" t="e">
        <f>IF(Input_Transaksi!#REF!=$J$12,F281,0)</f>
        <v>#REF!</v>
      </c>
      <c r="K281" s="490" t="e">
        <f>IF(Input_Transaksi!#REF!=$K$12,F281,0)</f>
        <v>#REF!</v>
      </c>
      <c r="L281" s="491" t="e">
        <f>IF(Input_Transaksi!#REF!=$D$8,Input_Transaksi!#REF!,0)</f>
        <v>#REF!</v>
      </c>
      <c r="M281" s="491" t="e">
        <f t="shared" si="5"/>
        <v>#REF!</v>
      </c>
      <c r="N281" s="61"/>
    </row>
    <row r="282" spans="2:14" customFormat="1" ht="15" customHeight="1" x14ac:dyDescent="0.2">
      <c r="B282" s="65"/>
      <c r="C282" s="487" t="e">
        <f>IF(F282+L282&gt;0,Input_Transaksi!#REF!,"")</f>
        <v>#REF!</v>
      </c>
      <c r="D282" s="489" t="e">
        <f>IF(F282+L282&gt;0,Input_Transaksi!#REF!,"")</f>
        <v>#REF!</v>
      </c>
      <c r="E282" s="485" t="e">
        <f>IF(F282+L282&gt;0,Input_Transaksi!#REF!&amp;Input_Transaksi!#REF!&amp;" "&amp;Input_Transaksi!#REF!,"")</f>
        <v>#REF!</v>
      </c>
      <c r="F282" s="119" t="e">
        <f>IF(Input_Transaksi!#REF!=$D$8,Input_Transaksi!#REF!,0)</f>
        <v>#REF!</v>
      </c>
      <c r="G282" s="490" t="e">
        <f>IF(Input_Transaksi!#REF!=$G$12,F282,0)</f>
        <v>#REF!</v>
      </c>
      <c r="H282" s="490" t="e">
        <f>IF(Input_Transaksi!#REF!=$H$12,F282,0)</f>
        <v>#REF!</v>
      </c>
      <c r="I282" s="490" t="e">
        <f>IF(Input_Transaksi!#REF!=$I$12,F282,0)</f>
        <v>#REF!</v>
      </c>
      <c r="J282" s="490" t="e">
        <f>IF(Input_Transaksi!#REF!=$J$12,F282,0)</f>
        <v>#REF!</v>
      </c>
      <c r="K282" s="490" t="e">
        <f>IF(Input_Transaksi!#REF!=$K$12,F282,0)</f>
        <v>#REF!</v>
      </c>
      <c r="L282" s="491" t="e">
        <f>IF(Input_Transaksi!#REF!=$D$8,Input_Transaksi!#REF!,0)</f>
        <v>#REF!</v>
      </c>
      <c r="M282" s="491" t="e">
        <f t="shared" si="5"/>
        <v>#REF!</v>
      </c>
      <c r="N282" s="61"/>
    </row>
    <row r="283" spans="2:14" customFormat="1" ht="15" customHeight="1" x14ac:dyDescent="0.2">
      <c r="B283" s="65"/>
      <c r="C283" s="487" t="e">
        <f>IF(F283+L283&gt;0,Input_Transaksi!#REF!,"")</f>
        <v>#REF!</v>
      </c>
      <c r="D283" s="489" t="e">
        <f>IF(F283+L283&gt;0,Input_Transaksi!#REF!,"")</f>
        <v>#REF!</v>
      </c>
      <c r="E283" s="485" t="e">
        <f>IF(F283+L283&gt;0,Input_Transaksi!#REF!&amp;Input_Transaksi!#REF!&amp;" "&amp;Input_Transaksi!#REF!,"")</f>
        <v>#REF!</v>
      </c>
      <c r="F283" s="119" t="e">
        <f>IF(Input_Transaksi!#REF!=$D$8,Input_Transaksi!#REF!,0)</f>
        <v>#REF!</v>
      </c>
      <c r="G283" s="490" t="e">
        <f>IF(Input_Transaksi!#REF!=$G$12,F283,0)</f>
        <v>#REF!</v>
      </c>
      <c r="H283" s="490" t="e">
        <f>IF(Input_Transaksi!#REF!=$H$12,F283,0)</f>
        <v>#REF!</v>
      </c>
      <c r="I283" s="490" t="e">
        <f>IF(Input_Transaksi!#REF!=$I$12,F283,0)</f>
        <v>#REF!</v>
      </c>
      <c r="J283" s="490" t="e">
        <f>IF(Input_Transaksi!#REF!=$J$12,F283,0)</f>
        <v>#REF!</v>
      </c>
      <c r="K283" s="490" t="e">
        <f>IF(Input_Transaksi!#REF!=$K$12,F283,0)</f>
        <v>#REF!</v>
      </c>
      <c r="L283" s="491" t="e">
        <f>IF(Input_Transaksi!#REF!=$D$8,Input_Transaksi!#REF!,0)</f>
        <v>#REF!</v>
      </c>
      <c r="M283" s="491" t="e">
        <f t="shared" si="5"/>
        <v>#REF!</v>
      </c>
      <c r="N283" s="61"/>
    </row>
    <row r="284" spans="2:14" customFormat="1" ht="15" customHeight="1" x14ac:dyDescent="0.2">
      <c r="B284" s="65"/>
      <c r="C284" s="487" t="e">
        <f>IF(F284+L284&gt;0,Input_Transaksi!#REF!,"")</f>
        <v>#REF!</v>
      </c>
      <c r="D284" s="489" t="e">
        <f>IF(F284+L284&gt;0,Input_Transaksi!#REF!,"")</f>
        <v>#REF!</v>
      </c>
      <c r="E284" s="485" t="e">
        <f>IF(F284+L284&gt;0,Input_Transaksi!#REF!&amp;Input_Transaksi!#REF!&amp;" "&amp;Input_Transaksi!#REF!,"")</f>
        <v>#REF!</v>
      </c>
      <c r="F284" s="119" t="e">
        <f>IF(Input_Transaksi!#REF!=$D$8,Input_Transaksi!#REF!,0)</f>
        <v>#REF!</v>
      </c>
      <c r="G284" s="490" t="e">
        <f>IF(Input_Transaksi!#REF!=$G$12,F284,0)</f>
        <v>#REF!</v>
      </c>
      <c r="H284" s="490" t="e">
        <f>IF(Input_Transaksi!#REF!=$H$12,F284,0)</f>
        <v>#REF!</v>
      </c>
      <c r="I284" s="490" t="e">
        <f>IF(Input_Transaksi!#REF!=$I$12,F284,0)</f>
        <v>#REF!</v>
      </c>
      <c r="J284" s="490" t="e">
        <f>IF(Input_Transaksi!#REF!=$J$12,F284,0)</f>
        <v>#REF!</v>
      </c>
      <c r="K284" s="490" t="e">
        <f>IF(Input_Transaksi!#REF!=$K$12,F284,0)</f>
        <v>#REF!</v>
      </c>
      <c r="L284" s="491" t="e">
        <f>IF(Input_Transaksi!#REF!=$D$8,Input_Transaksi!#REF!,0)</f>
        <v>#REF!</v>
      </c>
      <c r="M284" s="491" t="e">
        <f t="shared" si="5"/>
        <v>#REF!</v>
      </c>
      <c r="N284" s="61"/>
    </row>
    <row r="285" spans="2:14" customFormat="1" ht="15" customHeight="1" x14ac:dyDescent="0.2">
      <c r="B285" s="65"/>
      <c r="C285" s="487" t="e">
        <f>IF(F285+L285&gt;0,Input_Transaksi!#REF!,"")</f>
        <v>#REF!</v>
      </c>
      <c r="D285" s="489" t="e">
        <f>IF(F285+L285&gt;0,Input_Transaksi!#REF!,"")</f>
        <v>#REF!</v>
      </c>
      <c r="E285" s="485" t="e">
        <f>IF(F285+L285&gt;0,Input_Transaksi!#REF!&amp;Input_Transaksi!#REF!&amp;" "&amp;Input_Transaksi!#REF!,"")</f>
        <v>#REF!</v>
      </c>
      <c r="F285" s="119" t="e">
        <f>IF(Input_Transaksi!#REF!=$D$8,Input_Transaksi!#REF!,0)</f>
        <v>#REF!</v>
      </c>
      <c r="G285" s="490" t="e">
        <f>IF(Input_Transaksi!#REF!=$G$12,F285,0)</f>
        <v>#REF!</v>
      </c>
      <c r="H285" s="490" t="e">
        <f>IF(Input_Transaksi!#REF!=$H$12,F285,0)</f>
        <v>#REF!</v>
      </c>
      <c r="I285" s="490" t="e">
        <f>IF(Input_Transaksi!#REF!=$I$12,F285,0)</f>
        <v>#REF!</v>
      </c>
      <c r="J285" s="490" t="e">
        <f>IF(Input_Transaksi!#REF!=$J$12,F285,0)</f>
        <v>#REF!</v>
      </c>
      <c r="K285" s="490" t="e">
        <f>IF(Input_Transaksi!#REF!=$K$12,F285,0)</f>
        <v>#REF!</v>
      </c>
      <c r="L285" s="491" t="e">
        <f>IF(Input_Transaksi!#REF!=$D$8,Input_Transaksi!#REF!,0)</f>
        <v>#REF!</v>
      </c>
      <c r="M285" s="491" t="e">
        <f t="shared" si="5"/>
        <v>#REF!</v>
      </c>
      <c r="N285" s="61"/>
    </row>
    <row r="286" spans="2:14" customFormat="1" ht="15" customHeight="1" x14ac:dyDescent="0.2">
      <c r="B286" s="65"/>
      <c r="C286" s="487" t="e">
        <f>IF(F286+L286&gt;0,Input_Transaksi!#REF!,"")</f>
        <v>#REF!</v>
      </c>
      <c r="D286" s="489" t="e">
        <f>IF(F286+L286&gt;0,Input_Transaksi!#REF!,"")</f>
        <v>#REF!</v>
      </c>
      <c r="E286" s="485" t="e">
        <f>IF(F286+L286&gt;0,Input_Transaksi!#REF!&amp;Input_Transaksi!#REF!&amp;" "&amp;Input_Transaksi!#REF!,"")</f>
        <v>#REF!</v>
      </c>
      <c r="F286" s="119" t="e">
        <f>IF(Input_Transaksi!#REF!=$D$8,Input_Transaksi!#REF!,0)</f>
        <v>#REF!</v>
      </c>
      <c r="G286" s="490" t="e">
        <f>IF(Input_Transaksi!#REF!=$G$12,F286,0)</f>
        <v>#REF!</v>
      </c>
      <c r="H286" s="490" t="e">
        <f>IF(Input_Transaksi!#REF!=$H$12,F286,0)</f>
        <v>#REF!</v>
      </c>
      <c r="I286" s="490" t="e">
        <f>IF(Input_Transaksi!#REF!=$I$12,F286,0)</f>
        <v>#REF!</v>
      </c>
      <c r="J286" s="490" t="e">
        <f>IF(Input_Transaksi!#REF!=$J$12,F286,0)</f>
        <v>#REF!</v>
      </c>
      <c r="K286" s="490" t="e">
        <f>IF(Input_Transaksi!#REF!=$K$12,F286,0)</f>
        <v>#REF!</v>
      </c>
      <c r="L286" s="491" t="e">
        <f>IF(Input_Transaksi!#REF!=$D$8,Input_Transaksi!#REF!,0)</f>
        <v>#REF!</v>
      </c>
      <c r="M286" s="491" t="e">
        <f t="shared" si="5"/>
        <v>#REF!</v>
      </c>
      <c r="N286" s="61"/>
    </row>
    <row r="287" spans="2:14" customFormat="1" ht="15" customHeight="1" x14ac:dyDescent="0.2">
      <c r="B287" s="65"/>
      <c r="C287" s="487" t="e">
        <f>IF(F287+L287&gt;0,Input_Transaksi!#REF!,"")</f>
        <v>#REF!</v>
      </c>
      <c r="D287" s="489" t="e">
        <f>IF(F287+L287&gt;0,Input_Transaksi!#REF!,"")</f>
        <v>#REF!</v>
      </c>
      <c r="E287" s="485" t="e">
        <f>IF(F287+L287&gt;0,Input_Transaksi!#REF!&amp;Input_Transaksi!#REF!&amp;" "&amp;Input_Transaksi!#REF!,"")</f>
        <v>#REF!</v>
      </c>
      <c r="F287" s="119" t="e">
        <f>IF(Input_Transaksi!#REF!=$D$8,Input_Transaksi!#REF!,0)</f>
        <v>#REF!</v>
      </c>
      <c r="G287" s="490" t="e">
        <f>IF(Input_Transaksi!#REF!=$G$12,F287,0)</f>
        <v>#REF!</v>
      </c>
      <c r="H287" s="490" t="e">
        <f>IF(Input_Transaksi!#REF!=$H$12,F287,0)</f>
        <v>#REF!</v>
      </c>
      <c r="I287" s="490" t="e">
        <f>IF(Input_Transaksi!#REF!=$I$12,F287,0)</f>
        <v>#REF!</v>
      </c>
      <c r="J287" s="490" t="e">
        <f>IF(Input_Transaksi!#REF!=$J$12,F287,0)</f>
        <v>#REF!</v>
      </c>
      <c r="K287" s="490" t="e">
        <f>IF(Input_Transaksi!#REF!=$K$12,F287,0)</f>
        <v>#REF!</v>
      </c>
      <c r="L287" s="491" t="e">
        <f>IF(Input_Transaksi!#REF!=$D$8,Input_Transaksi!#REF!,0)</f>
        <v>#REF!</v>
      </c>
      <c r="M287" s="491" t="e">
        <f t="shared" si="5"/>
        <v>#REF!</v>
      </c>
      <c r="N287" s="61"/>
    </row>
    <row r="288" spans="2:14" customFormat="1" ht="15" customHeight="1" x14ac:dyDescent="0.2">
      <c r="B288" s="65"/>
      <c r="C288" s="487" t="e">
        <f>IF(F288+L288&gt;0,Input_Transaksi!#REF!,"")</f>
        <v>#REF!</v>
      </c>
      <c r="D288" s="489" t="e">
        <f>IF(F288+L288&gt;0,Input_Transaksi!#REF!,"")</f>
        <v>#REF!</v>
      </c>
      <c r="E288" s="485" t="e">
        <f>IF(F288+L288&gt;0,Input_Transaksi!#REF!&amp;Input_Transaksi!#REF!&amp;" "&amp;Input_Transaksi!#REF!,"")</f>
        <v>#REF!</v>
      </c>
      <c r="F288" s="119" t="e">
        <f>IF(Input_Transaksi!#REF!=$D$8,Input_Transaksi!#REF!,0)</f>
        <v>#REF!</v>
      </c>
      <c r="G288" s="490" t="e">
        <f>IF(Input_Transaksi!#REF!=$G$12,F288,0)</f>
        <v>#REF!</v>
      </c>
      <c r="H288" s="490" t="e">
        <f>IF(Input_Transaksi!#REF!=$H$12,F288,0)</f>
        <v>#REF!</v>
      </c>
      <c r="I288" s="490" t="e">
        <f>IF(Input_Transaksi!#REF!=$I$12,F288,0)</f>
        <v>#REF!</v>
      </c>
      <c r="J288" s="490" t="e">
        <f>IF(Input_Transaksi!#REF!=$J$12,F288,0)</f>
        <v>#REF!</v>
      </c>
      <c r="K288" s="490" t="e">
        <f>IF(Input_Transaksi!#REF!=$K$12,F288,0)</f>
        <v>#REF!</v>
      </c>
      <c r="L288" s="491" t="e">
        <f>IF(Input_Transaksi!#REF!=$D$8,Input_Transaksi!#REF!,0)</f>
        <v>#REF!</v>
      </c>
      <c r="M288" s="491" t="e">
        <f t="shared" si="5"/>
        <v>#REF!</v>
      </c>
      <c r="N288" s="61"/>
    </row>
    <row r="289" spans="2:14" customFormat="1" ht="15" customHeight="1" x14ac:dyDescent="0.2">
      <c r="B289" s="65"/>
      <c r="C289" s="487" t="e">
        <f>IF(F289+L289&gt;0,Input_Transaksi!#REF!,"")</f>
        <v>#REF!</v>
      </c>
      <c r="D289" s="489" t="e">
        <f>IF(F289+L289&gt;0,Input_Transaksi!#REF!,"")</f>
        <v>#REF!</v>
      </c>
      <c r="E289" s="485" t="e">
        <f>IF(F289+L289&gt;0,Input_Transaksi!#REF!&amp;Input_Transaksi!#REF!&amp;" "&amp;Input_Transaksi!#REF!,"")</f>
        <v>#REF!</v>
      </c>
      <c r="F289" s="119" t="e">
        <f>IF(Input_Transaksi!#REF!=$D$8,Input_Transaksi!#REF!,0)</f>
        <v>#REF!</v>
      </c>
      <c r="G289" s="490" t="e">
        <f>IF(Input_Transaksi!#REF!=$G$12,F289,0)</f>
        <v>#REF!</v>
      </c>
      <c r="H289" s="490" t="e">
        <f>IF(Input_Transaksi!#REF!=$H$12,F289,0)</f>
        <v>#REF!</v>
      </c>
      <c r="I289" s="490" t="e">
        <f>IF(Input_Transaksi!#REF!=$I$12,F289,0)</f>
        <v>#REF!</v>
      </c>
      <c r="J289" s="490" t="e">
        <f>IF(Input_Transaksi!#REF!=$J$12,F289,0)</f>
        <v>#REF!</v>
      </c>
      <c r="K289" s="490" t="e">
        <f>IF(Input_Transaksi!#REF!=$K$12,F289,0)</f>
        <v>#REF!</v>
      </c>
      <c r="L289" s="491" t="e">
        <f>IF(Input_Transaksi!#REF!=$D$8,Input_Transaksi!#REF!,0)</f>
        <v>#REF!</v>
      </c>
      <c r="M289" s="491" t="e">
        <f t="shared" si="5"/>
        <v>#REF!</v>
      </c>
      <c r="N289" s="61"/>
    </row>
    <row r="290" spans="2:14" customFormat="1" ht="15" customHeight="1" x14ac:dyDescent="0.2">
      <c r="B290" s="65"/>
      <c r="C290" s="487" t="e">
        <f>IF(F290+L290&gt;0,Input_Transaksi!#REF!,"")</f>
        <v>#REF!</v>
      </c>
      <c r="D290" s="489" t="e">
        <f>IF(F290+L290&gt;0,Input_Transaksi!#REF!,"")</f>
        <v>#REF!</v>
      </c>
      <c r="E290" s="485" t="e">
        <f>IF(F290+L290&gt;0,Input_Transaksi!#REF!&amp;Input_Transaksi!#REF!&amp;" "&amp;Input_Transaksi!#REF!,"")</f>
        <v>#REF!</v>
      </c>
      <c r="F290" s="119" t="e">
        <f>IF(Input_Transaksi!#REF!=$D$8,Input_Transaksi!#REF!,0)</f>
        <v>#REF!</v>
      </c>
      <c r="G290" s="490" t="e">
        <f>IF(Input_Transaksi!#REF!=$G$12,F290,0)</f>
        <v>#REF!</v>
      </c>
      <c r="H290" s="490" t="e">
        <f>IF(Input_Transaksi!#REF!=$H$12,F290,0)</f>
        <v>#REF!</v>
      </c>
      <c r="I290" s="490" t="e">
        <f>IF(Input_Transaksi!#REF!=$I$12,F290,0)</f>
        <v>#REF!</v>
      </c>
      <c r="J290" s="490" t="e">
        <f>IF(Input_Transaksi!#REF!=$J$12,F290,0)</f>
        <v>#REF!</v>
      </c>
      <c r="K290" s="490" t="e">
        <f>IF(Input_Transaksi!#REF!=$K$12,F290,0)</f>
        <v>#REF!</v>
      </c>
      <c r="L290" s="491" t="e">
        <f>IF(Input_Transaksi!#REF!=$D$8,Input_Transaksi!#REF!,0)</f>
        <v>#REF!</v>
      </c>
      <c r="M290" s="491" t="e">
        <f t="shared" si="5"/>
        <v>#REF!</v>
      </c>
      <c r="N290" s="61"/>
    </row>
    <row r="291" spans="2:14" customFormat="1" ht="15" customHeight="1" x14ac:dyDescent="0.2">
      <c r="B291" s="65"/>
      <c r="C291" s="487" t="e">
        <f>IF(F291+L291&gt;0,Input_Transaksi!#REF!,"")</f>
        <v>#REF!</v>
      </c>
      <c r="D291" s="489" t="e">
        <f>IF(F291+L291&gt;0,Input_Transaksi!#REF!,"")</f>
        <v>#REF!</v>
      </c>
      <c r="E291" s="485" t="e">
        <f>IF(F291+L291&gt;0,Input_Transaksi!#REF!&amp;Input_Transaksi!#REF!&amp;" "&amp;Input_Transaksi!#REF!,"")</f>
        <v>#REF!</v>
      </c>
      <c r="F291" s="119" t="e">
        <f>IF(Input_Transaksi!#REF!=$D$8,Input_Transaksi!#REF!,0)</f>
        <v>#REF!</v>
      </c>
      <c r="G291" s="490" t="e">
        <f>IF(Input_Transaksi!#REF!=$G$12,F291,0)</f>
        <v>#REF!</v>
      </c>
      <c r="H291" s="490" t="e">
        <f>IF(Input_Transaksi!#REF!=$H$12,F291,0)</f>
        <v>#REF!</v>
      </c>
      <c r="I291" s="490" t="e">
        <f>IF(Input_Transaksi!#REF!=$I$12,F291,0)</f>
        <v>#REF!</v>
      </c>
      <c r="J291" s="490" t="e">
        <f>IF(Input_Transaksi!#REF!=$J$12,F291,0)</f>
        <v>#REF!</v>
      </c>
      <c r="K291" s="490" t="e">
        <f>IF(Input_Transaksi!#REF!=$K$12,F291,0)</f>
        <v>#REF!</v>
      </c>
      <c r="L291" s="491" t="e">
        <f>IF(Input_Transaksi!#REF!=$D$8,Input_Transaksi!#REF!,0)</f>
        <v>#REF!</v>
      </c>
      <c r="M291" s="491" t="e">
        <f t="shared" si="5"/>
        <v>#REF!</v>
      </c>
      <c r="N291" s="61"/>
    </row>
    <row r="292" spans="2:14" customFormat="1" ht="15" customHeight="1" x14ac:dyDescent="0.2">
      <c r="B292" s="65"/>
      <c r="C292" s="487" t="e">
        <f>IF(F292+L292&gt;0,Input_Transaksi!#REF!,"")</f>
        <v>#REF!</v>
      </c>
      <c r="D292" s="489" t="e">
        <f>IF(F292+L292&gt;0,Input_Transaksi!#REF!,"")</f>
        <v>#REF!</v>
      </c>
      <c r="E292" s="485" t="e">
        <f>IF(F292+L292&gt;0,Input_Transaksi!#REF!&amp;Input_Transaksi!#REF!&amp;" "&amp;Input_Transaksi!#REF!,"")</f>
        <v>#REF!</v>
      </c>
      <c r="F292" s="119" t="e">
        <f>IF(Input_Transaksi!#REF!=$D$8,Input_Transaksi!#REF!,0)</f>
        <v>#REF!</v>
      </c>
      <c r="G292" s="490" t="e">
        <f>IF(Input_Transaksi!#REF!=$G$12,F292,0)</f>
        <v>#REF!</v>
      </c>
      <c r="H292" s="490" t="e">
        <f>IF(Input_Transaksi!#REF!=$H$12,F292,0)</f>
        <v>#REF!</v>
      </c>
      <c r="I292" s="490" t="e">
        <f>IF(Input_Transaksi!#REF!=$I$12,F292,0)</f>
        <v>#REF!</v>
      </c>
      <c r="J292" s="490" t="e">
        <f>IF(Input_Transaksi!#REF!=$J$12,F292,0)</f>
        <v>#REF!</v>
      </c>
      <c r="K292" s="490" t="e">
        <f>IF(Input_Transaksi!#REF!=$K$12,F292,0)</f>
        <v>#REF!</v>
      </c>
      <c r="L292" s="491" t="e">
        <f>IF(Input_Transaksi!#REF!=$D$8,Input_Transaksi!#REF!,0)</f>
        <v>#REF!</v>
      </c>
      <c r="M292" s="491" t="e">
        <f t="shared" si="5"/>
        <v>#REF!</v>
      </c>
      <c r="N292" s="61"/>
    </row>
    <row r="293" spans="2:14" customFormat="1" ht="15" customHeight="1" x14ac:dyDescent="0.2">
      <c r="B293" s="65"/>
      <c r="C293" s="487" t="e">
        <f>IF(F293+L293&gt;0,Input_Transaksi!#REF!,"")</f>
        <v>#REF!</v>
      </c>
      <c r="D293" s="489" t="e">
        <f>IF(F293+L293&gt;0,Input_Transaksi!#REF!,"")</f>
        <v>#REF!</v>
      </c>
      <c r="E293" s="485" t="e">
        <f>IF(F293+L293&gt;0,Input_Transaksi!#REF!&amp;Input_Transaksi!#REF!&amp;" "&amp;Input_Transaksi!#REF!,"")</f>
        <v>#REF!</v>
      </c>
      <c r="F293" s="119" t="e">
        <f>IF(Input_Transaksi!#REF!=$D$8,Input_Transaksi!#REF!,0)</f>
        <v>#REF!</v>
      </c>
      <c r="G293" s="490" t="e">
        <f>IF(Input_Transaksi!#REF!=$G$12,F293,0)</f>
        <v>#REF!</v>
      </c>
      <c r="H293" s="490" t="e">
        <f>IF(Input_Transaksi!#REF!=$H$12,F293,0)</f>
        <v>#REF!</v>
      </c>
      <c r="I293" s="490" t="e">
        <f>IF(Input_Transaksi!#REF!=$I$12,F293,0)</f>
        <v>#REF!</v>
      </c>
      <c r="J293" s="490" t="e">
        <f>IF(Input_Transaksi!#REF!=$J$12,F293,0)</f>
        <v>#REF!</v>
      </c>
      <c r="K293" s="490" t="e">
        <f>IF(Input_Transaksi!#REF!=$K$12,F293,0)</f>
        <v>#REF!</v>
      </c>
      <c r="L293" s="491" t="e">
        <f>IF(Input_Transaksi!#REF!=$D$8,Input_Transaksi!#REF!,0)</f>
        <v>#REF!</v>
      </c>
      <c r="M293" s="491" t="e">
        <f t="shared" si="5"/>
        <v>#REF!</v>
      </c>
      <c r="N293" s="61"/>
    </row>
    <row r="294" spans="2:14" customFormat="1" ht="15" customHeight="1" x14ac:dyDescent="0.2">
      <c r="B294" s="65"/>
      <c r="C294" s="487" t="e">
        <f>IF(F294+L294&gt;0,Input_Transaksi!#REF!,"")</f>
        <v>#REF!</v>
      </c>
      <c r="D294" s="489" t="e">
        <f>IF(F294+L294&gt;0,Input_Transaksi!#REF!,"")</f>
        <v>#REF!</v>
      </c>
      <c r="E294" s="485" t="e">
        <f>IF(F294+L294&gt;0,Input_Transaksi!#REF!&amp;Input_Transaksi!#REF!&amp;" "&amp;Input_Transaksi!#REF!,"")</f>
        <v>#REF!</v>
      </c>
      <c r="F294" s="119" t="e">
        <f>IF(Input_Transaksi!#REF!=$D$8,Input_Transaksi!#REF!,0)</f>
        <v>#REF!</v>
      </c>
      <c r="G294" s="490" t="e">
        <f>IF(Input_Transaksi!#REF!=$G$12,F294,0)</f>
        <v>#REF!</v>
      </c>
      <c r="H294" s="490" t="e">
        <f>IF(Input_Transaksi!#REF!=$H$12,F294,0)</f>
        <v>#REF!</v>
      </c>
      <c r="I294" s="490" t="e">
        <f>IF(Input_Transaksi!#REF!=$I$12,F294,0)</f>
        <v>#REF!</v>
      </c>
      <c r="J294" s="490" t="e">
        <f>IF(Input_Transaksi!#REF!=$J$12,F294,0)</f>
        <v>#REF!</v>
      </c>
      <c r="K294" s="490" t="e">
        <f>IF(Input_Transaksi!#REF!=$K$12,F294,0)</f>
        <v>#REF!</v>
      </c>
      <c r="L294" s="491" t="e">
        <f>IF(Input_Transaksi!#REF!=$D$8,Input_Transaksi!#REF!,0)</f>
        <v>#REF!</v>
      </c>
      <c r="M294" s="491" t="e">
        <f t="shared" si="5"/>
        <v>#REF!</v>
      </c>
      <c r="N294" s="61"/>
    </row>
    <row r="295" spans="2:14" customFormat="1" ht="15" customHeight="1" x14ac:dyDescent="0.2">
      <c r="B295" s="65"/>
      <c r="C295" s="487" t="e">
        <f>IF(F295+L295&gt;0,Input_Transaksi!#REF!,"")</f>
        <v>#REF!</v>
      </c>
      <c r="D295" s="489" t="e">
        <f>IF(F295+L295&gt;0,Input_Transaksi!#REF!,"")</f>
        <v>#REF!</v>
      </c>
      <c r="E295" s="485" t="e">
        <f>IF(F295+L295&gt;0,Input_Transaksi!#REF!&amp;Input_Transaksi!#REF!&amp;" "&amp;Input_Transaksi!#REF!,"")</f>
        <v>#REF!</v>
      </c>
      <c r="F295" s="119" t="e">
        <f>IF(Input_Transaksi!#REF!=$D$8,Input_Transaksi!#REF!,0)</f>
        <v>#REF!</v>
      </c>
      <c r="G295" s="490" t="e">
        <f>IF(Input_Transaksi!#REF!=$G$12,F295,0)</f>
        <v>#REF!</v>
      </c>
      <c r="H295" s="490" t="e">
        <f>IF(Input_Transaksi!#REF!=$H$12,F295,0)</f>
        <v>#REF!</v>
      </c>
      <c r="I295" s="490" t="e">
        <f>IF(Input_Transaksi!#REF!=$I$12,F295,0)</f>
        <v>#REF!</v>
      </c>
      <c r="J295" s="490" t="e">
        <f>IF(Input_Transaksi!#REF!=$J$12,F295,0)</f>
        <v>#REF!</v>
      </c>
      <c r="K295" s="490" t="e">
        <f>IF(Input_Transaksi!#REF!=$K$12,F295,0)</f>
        <v>#REF!</v>
      </c>
      <c r="L295" s="491" t="e">
        <f>IF(Input_Transaksi!#REF!=$D$8,Input_Transaksi!#REF!,0)</f>
        <v>#REF!</v>
      </c>
      <c r="M295" s="491" t="e">
        <f t="shared" si="5"/>
        <v>#REF!</v>
      </c>
      <c r="N295" s="61"/>
    </row>
    <row r="296" spans="2:14" customFormat="1" ht="15" customHeight="1" x14ac:dyDescent="0.2">
      <c r="B296" s="65"/>
      <c r="C296" s="487" t="e">
        <f>IF(F296+L296&gt;0,Input_Transaksi!#REF!,"")</f>
        <v>#REF!</v>
      </c>
      <c r="D296" s="489" t="e">
        <f>IF(F296+L296&gt;0,Input_Transaksi!#REF!,"")</f>
        <v>#REF!</v>
      </c>
      <c r="E296" s="485" t="e">
        <f>IF(F296+L296&gt;0,Input_Transaksi!#REF!&amp;Input_Transaksi!#REF!&amp;" "&amp;Input_Transaksi!#REF!,"")</f>
        <v>#REF!</v>
      </c>
      <c r="F296" s="119" t="e">
        <f>IF(Input_Transaksi!#REF!=$D$8,Input_Transaksi!#REF!,0)</f>
        <v>#REF!</v>
      </c>
      <c r="G296" s="490" t="e">
        <f>IF(Input_Transaksi!#REF!=$G$12,F296,0)</f>
        <v>#REF!</v>
      </c>
      <c r="H296" s="490" t="e">
        <f>IF(Input_Transaksi!#REF!=$H$12,F296,0)</f>
        <v>#REF!</v>
      </c>
      <c r="I296" s="490" t="e">
        <f>IF(Input_Transaksi!#REF!=$I$12,F296,0)</f>
        <v>#REF!</v>
      </c>
      <c r="J296" s="490" t="e">
        <f>IF(Input_Transaksi!#REF!=$J$12,F296,0)</f>
        <v>#REF!</v>
      </c>
      <c r="K296" s="490" t="e">
        <f>IF(Input_Transaksi!#REF!=$K$12,F296,0)</f>
        <v>#REF!</v>
      </c>
      <c r="L296" s="491" t="e">
        <f>IF(Input_Transaksi!#REF!=$D$8,Input_Transaksi!#REF!,0)</f>
        <v>#REF!</v>
      </c>
      <c r="M296" s="491" t="e">
        <f t="shared" si="5"/>
        <v>#REF!</v>
      </c>
      <c r="N296" s="61"/>
    </row>
    <row r="297" spans="2:14" customFormat="1" ht="15" customHeight="1" x14ac:dyDescent="0.2">
      <c r="B297" s="65"/>
      <c r="C297" s="487" t="e">
        <f>IF(F297+L297&gt;0,Input_Transaksi!#REF!,"")</f>
        <v>#REF!</v>
      </c>
      <c r="D297" s="489" t="e">
        <f>IF(F297+L297&gt;0,Input_Transaksi!#REF!,"")</f>
        <v>#REF!</v>
      </c>
      <c r="E297" s="485" t="e">
        <f>IF(F297+L297&gt;0,Input_Transaksi!#REF!&amp;Input_Transaksi!#REF!&amp;" "&amp;Input_Transaksi!#REF!,"")</f>
        <v>#REF!</v>
      </c>
      <c r="F297" s="119" t="e">
        <f>IF(Input_Transaksi!#REF!=$D$8,Input_Transaksi!#REF!,0)</f>
        <v>#REF!</v>
      </c>
      <c r="G297" s="490" t="e">
        <f>IF(Input_Transaksi!#REF!=$G$12,F297,0)</f>
        <v>#REF!</v>
      </c>
      <c r="H297" s="490" t="e">
        <f>IF(Input_Transaksi!#REF!=$H$12,F297,0)</f>
        <v>#REF!</v>
      </c>
      <c r="I297" s="490" t="e">
        <f>IF(Input_Transaksi!#REF!=$I$12,F297,0)</f>
        <v>#REF!</v>
      </c>
      <c r="J297" s="490" t="e">
        <f>IF(Input_Transaksi!#REF!=$J$12,F297,0)</f>
        <v>#REF!</v>
      </c>
      <c r="K297" s="490" t="e">
        <f>IF(Input_Transaksi!#REF!=$K$12,F297,0)</f>
        <v>#REF!</v>
      </c>
      <c r="L297" s="491" t="e">
        <f>IF(Input_Transaksi!#REF!=$D$8,Input_Transaksi!#REF!,0)</f>
        <v>#REF!</v>
      </c>
      <c r="M297" s="491" t="e">
        <f t="shared" si="5"/>
        <v>#REF!</v>
      </c>
      <c r="N297" s="61"/>
    </row>
    <row r="298" spans="2:14" customFormat="1" ht="15" customHeight="1" x14ac:dyDescent="0.2">
      <c r="B298" s="65"/>
      <c r="C298" s="487" t="e">
        <f>IF(F298+L298&gt;0,Input_Transaksi!#REF!,"")</f>
        <v>#REF!</v>
      </c>
      <c r="D298" s="489" t="e">
        <f>IF(F298+L298&gt;0,Input_Transaksi!#REF!,"")</f>
        <v>#REF!</v>
      </c>
      <c r="E298" s="485" t="e">
        <f>IF(F298+L298&gt;0,Input_Transaksi!#REF!&amp;Input_Transaksi!#REF!&amp;" "&amp;Input_Transaksi!#REF!,"")</f>
        <v>#REF!</v>
      </c>
      <c r="F298" s="119" t="e">
        <f>IF(Input_Transaksi!#REF!=$D$8,Input_Transaksi!#REF!,0)</f>
        <v>#REF!</v>
      </c>
      <c r="G298" s="490" t="e">
        <f>IF(Input_Transaksi!#REF!=$G$12,F298,0)</f>
        <v>#REF!</v>
      </c>
      <c r="H298" s="490" t="e">
        <f>IF(Input_Transaksi!#REF!=$H$12,F298,0)</f>
        <v>#REF!</v>
      </c>
      <c r="I298" s="490" t="e">
        <f>IF(Input_Transaksi!#REF!=$I$12,F298,0)</f>
        <v>#REF!</v>
      </c>
      <c r="J298" s="490" t="e">
        <f>IF(Input_Transaksi!#REF!=$J$12,F298,0)</f>
        <v>#REF!</v>
      </c>
      <c r="K298" s="490" t="e">
        <f>IF(Input_Transaksi!#REF!=$K$12,F298,0)</f>
        <v>#REF!</v>
      </c>
      <c r="L298" s="491" t="e">
        <f>IF(Input_Transaksi!#REF!=$D$8,Input_Transaksi!#REF!,0)</f>
        <v>#REF!</v>
      </c>
      <c r="M298" s="491" t="e">
        <f t="shared" si="5"/>
        <v>#REF!</v>
      </c>
      <c r="N298" s="61"/>
    </row>
    <row r="299" spans="2:14" customFormat="1" ht="15" customHeight="1" x14ac:dyDescent="0.2">
      <c r="B299" s="65"/>
      <c r="C299" s="487" t="e">
        <f>IF(F299+L299&gt;0,Input_Transaksi!#REF!,"")</f>
        <v>#REF!</v>
      </c>
      <c r="D299" s="489" t="e">
        <f>IF(F299+L299&gt;0,Input_Transaksi!#REF!,"")</f>
        <v>#REF!</v>
      </c>
      <c r="E299" s="485" t="e">
        <f>IF(F299+L299&gt;0,Input_Transaksi!#REF!&amp;Input_Transaksi!#REF!&amp;" "&amp;Input_Transaksi!#REF!,"")</f>
        <v>#REF!</v>
      </c>
      <c r="F299" s="119" t="e">
        <f>IF(Input_Transaksi!#REF!=$D$8,Input_Transaksi!#REF!,0)</f>
        <v>#REF!</v>
      </c>
      <c r="G299" s="490" t="e">
        <f>IF(Input_Transaksi!#REF!=$G$12,F299,0)</f>
        <v>#REF!</v>
      </c>
      <c r="H299" s="490" t="e">
        <f>IF(Input_Transaksi!#REF!=$H$12,F299,0)</f>
        <v>#REF!</v>
      </c>
      <c r="I299" s="490" t="e">
        <f>IF(Input_Transaksi!#REF!=$I$12,F299,0)</f>
        <v>#REF!</v>
      </c>
      <c r="J299" s="490" t="e">
        <f>IF(Input_Transaksi!#REF!=$J$12,F299,0)</f>
        <v>#REF!</v>
      </c>
      <c r="K299" s="490" t="e">
        <f>IF(Input_Transaksi!#REF!=$K$12,F299,0)</f>
        <v>#REF!</v>
      </c>
      <c r="L299" s="491" t="e">
        <f>IF(Input_Transaksi!#REF!=$D$8,Input_Transaksi!#REF!,0)</f>
        <v>#REF!</v>
      </c>
      <c r="M299" s="491" t="e">
        <f t="shared" si="5"/>
        <v>#REF!</v>
      </c>
      <c r="N299" s="61"/>
    </row>
    <row r="300" spans="2:14" customFormat="1" ht="15" customHeight="1" x14ac:dyDescent="0.2">
      <c r="B300" s="65"/>
      <c r="C300" s="487" t="e">
        <f>IF(F300+L300&gt;0,Input_Transaksi!#REF!,"")</f>
        <v>#REF!</v>
      </c>
      <c r="D300" s="489" t="e">
        <f>IF(F300+L300&gt;0,Input_Transaksi!#REF!,"")</f>
        <v>#REF!</v>
      </c>
      <c r="E300" s="485" t="e">
        <f>IF(F300+L300&gt;0,Input_Transaksi!#REF!&amp;Input_Transaksi!#REF!&amp;" "&amp;Input_Transaksi!#REF!,"")</f>
        <v>#REF!</v>
      </c>
      <c r="F300" s="119" t="e">
        <f>IF(Input_Transaksi!#REF!=$D$8,Input_Transaksi!#REF!,0)</f>
        <v>#REF!</v>
      </c>
      <c r="G300" s="490" t="e">
        <f>IF(Input_Transaksi!#REF!=$G$12,F300,0)</f>
        <v>#REF!</v>
      </c>
      <c r="H300" s="490" t="e">
        <f>IF(Input_Transaksi!#REF!=$H$12,F300,0)</f>
        <v>#REF!</v>
      </c>
      <c r="I300" s="490" t="e">
        <f>IF(Input_Transaksi!#REF!=$I$12,F300,0)</f>
        <v>#REF!</v>
      </c>
      <c r="J300" s="490" t="e">
        <f>IF(Input_Transaksi!#REF!=$J$12,F300,0)</f>
        <v>#REF!</v>
      </c>
      <c r="K300" s="490" t="e">
        <f>IF(Input_Transaksi!#REF!=$K$12,F300,0)</f>
        <v>#REF!</v>
      </c>
      <c r="L300" s="491" t="e">
        <f>IF(Input_Transaksi!#REF!=$D$8,Input_Transaksi!#REF!,0)</f>
        <v>#REF!</v>
      </c>
      <c r="M300" s="491" t="e">
        <f t="shared" si="5"/>
        <v>#REF!</v>
      </c>
      <c r="N300" s="61"/>
    </row>
    <row r="301" spans="2:14" customFormat="1" ht="15" customHeight="1" x14ac:dyDescent="0.2">
      <c r="B301" s="65"/>
      <c r="C301" s="487" t="e">
        <f>IF(F301+L301&gt;0,Input_Transaksi!#REF!,"")</f>
        <v>#REF!</v>
      </c>
      <c r="D301" s="489" t="e">
        <f>IF(F301+L301&gt;0,Input_Transaksi!#REF!,"")</f>
        <v>#REF!</v>
      </c>
      <c r="E301" s="485" t="e">
        <f>IF(F301+L301&gt;0,Input_Transaksi!#REF!&amp;Input_Transaksi!#REF!&amp;" "&amp;Input_Transaksi!#REF!,"")</f>
        <v>#REF!</v>
      </c>
      <c r="F301" s="119" t="e">
        <f>IF(Input_Transaksi!#REF!=$D$8,Input_Transaksi!#REF!,0)</f>
        <v>#REF!</v>
      </c>
      <c r="G301" s="490" t="e">
        <f>IF(Input_Transaksi!#REF!=$G$12,F301,0)</f>
        <v>#REF!</v>
      </c>
      <c r="H301" s="490" t="e">
        <f>IF(Input_Transaksi!#REF!=$H$12,F301,0)</f>
        <v>#REF!</v>
      </c>
      <c r="I301" s="490" t="e">
        <f>IF(Input_Transaksi!#REF!=$I$12,F301,0)</f>
        <v>#REF!</v>
      </c>
      <c r="J301" s="490" t="e">
        <f>IF(Input_Transaksi!#REF!=$J$12,F301,0)</f>
        <v>#REF!</v>
      </c>
      <c r="K301" s="490" t="e">
        <f>IF(Input_Transaksi!#REF!=$K$12,F301,0)</f>
        <v>#REF!</v>
      </c>
      <c r="L301" s="491" t="e">
        <f>IF(Input_Transaksi!#REF!=$D$8,Input_Transaksi!#REF!,0)</f>
        <v>#REF!</v>
      </c>
      <c r="M301" s="491" t="e">
        <f t="shared" si="5"/>
        <v>#REF!</v>
      </c>
      <c r="N301" s="61"/>
    </row>
    <row r="302" spans="2:14" customFormat="1" ht="15" customHeight="1" x14ac:dyDescent="0.2">
      <c r="B302" s="65"/>
      <c r="C302" s="487" t="e">
        <f>IF(F302+L302&gt;0,Input_Transaksi!#REF!,"")</f>
        <v>#REF!</v>
      </c>
      <c r="D302" s="489" t="e">
        <f>IF(F302+L302&gt;0,Input_Transaksi!#REF!,"")</f>
        <v>#REF!</v>
      </c>
      <c r="E302" s="485" t="e">
        <f>IF(F302+L302&gt;0,Input_Transaksi!#REF!&amp;Input_Transaksi!#REF!&amp;" "&amp;Input_Transaksi!#REF!,"")</f>
        <v>#REF!</v>
      </c>
      <c r="F302" s="119" t="e">
        <f>IF(Input_Transaksi!#REF!=$D$8,Input_Transaksi!#REF!,0)</f>
        <v>#REF!</v>
      </c>
      <c r="G302" s="490" t="e">
        <f>IF(Input_Transaksi!#REF!=$G$12,F302,0)</f>
        <v>#REF!</v>
      </c>
      <c r="H302" s="490" t="e">
        <f>IF(Input_Transaksi!#REF!=$H$12,F302,0)</f>
        <v>#REF!</v>
      </c>
      <c r="I302" s="490" t="e">
        <f>IF(Input_Transaksi!#REF!=$I$12,F302,0)</f>
        <v>#REF!</v>
      </c>
      <c r="J302" s="490" t="e">
        <f>IF(Input_Transaksi!#REF!=$J$12,F302,0)</f>
        <v>#REF!</v>
      </c>
      <c r="K302" s="490" t="e">
        <f>IF(Input_Transaksi!#REF!=$K$12,F302,0)</f>
        <v>#REF!</v>
      </c>
      <c r="L302" s="491" t="e">
        <f>IF(Input_Transaksi!#REF!=$D$8,Input_Transaksi!#REF!,0)</f>
        <v>#REF!</v>
      </c>
      <c r="M302" s="491" t="e">
        <f t="shared" ref="M302:M351" si="6">M301+G302+H302+I302+J302+K302-L302</f>
        <v>#REF!</v>
      </c>
      <c r="N302" s="61"/>
    </row>
    <row r="303" spans="2:14" customFormat="1" ht="15" customHeight="1" x14ac:dyDescent="0.2">
      <c r="B303" s="65"/>
      <c r="C303" s="487" t="e">
        <f>IF(F303+L303&gt;0,Input_Transaksi!#REF!,"")</f>
        <v>#REF!</v>
      </c>
      <c r="D303" s="489" t="e">
        <f>IF(F303+L303&gt;0,Input_Transaksi!#REF!,"")</f>
        <v>#REF!</v>
      </c>
      <c r="E303" s="485" t="e">
        <f>IF(F303+L303&gt;0,Input_Transaksi!#REF!&amp;Input_Transaksi!#REF!&amp;" "&amp;Input_Transaksi!#REF!,"")</f>
        <v>#REF!</v>
      </c>
      <c r="F303" s="119" t="e">
        <f>IF(Input_Transaksi!#REF!=$D$8,Input_Transaksi!#REF!,0)</f>
        <v>#REF!</v>
      </c>
      <c r="G303" s="490" t="e">
        <f>IF(Input_Transaksi!#REF!=$G$12,F303,0)</f>
        <v>#REF!</v>
      </c>
      <c r="H303" s="490" t="e">
        <f>IF(Input_Transaksi!#REF!=$H$12,F303,0)</f>
        <v>#REF!</v>
      </c>
      <c r="I303" s="490" t="e">
        <f>IF(Input_Transaksi!#REF!=$I$12,F303,0)</f>
        <v>#REF!</v>
      </c>
      <c r="J303" s="490" t="e">
        <f>IF(Input_Transaksi!#REF!=$J$12,F303,0)</f>
        <v>#REF!</v>
      </c>
      <c r="K303" s="490" t="e">
        <f>IF(Input_Transaksi!#REF!=$K$12,F303,0)</f>
        <v>#REF!</v>
      </c>
      <c r="L303" s="491" t="e">
        <f>IF(Input_Transaksi!#REF!=$D$8,Input_Transaksi!#REF!,0)</f>
        <v>#REF!</v>
      </c>
      <c r="M303" s="491" t="e">
        <f t="shared" si="6"/>
        <v>#REF!</v>
      </c>
      <c r="N303" s="61"/>
    </row>
    <row r="304" spans="2:14" customFormat="1" ht="15" customHeight="1" x14ac:dyDescent="0.2">
      <c r="B304" s="65"/>
      <c r="C304" s="487" t="e">
        <f>IF(F304+L304&gt;0,Input_Transaksi!#REF!,"")</f>
        <v>#REF!</v>
      </c>
      <c r="D304" s="489" t="e">
        <f>IF(F304+L304&gt;0,Input_Transaksi!#REF!,"")</f>
        <v>#REF!</v>
      </c>
      <c r="E304" s="485" t="e">
        <f>IF(F304+L304&gt;0,Input_Transaksi!#REF!&amp;Input_Transaksi!#REF!&amp;" "&amp;Input_Transaksi!#REF!,"")</f>
        <v>#REF!</v>
      </c>
      <c r="F304" s="119" t="e">
        <f>IF(Input_Transaksi!#REF!=$D$8,Input_Transaksi!#REF!,0)</f>
        <v>#REF!</v>
      </c>
      <c r="G304" s="490" t="e">
        <f>IF(Input_Transaksi!#REF!=$G$12,F304,0)</f>
        <v>#REF!</v>
      </c>
      <c r="H304" s="490" t="e">
        <f>IF(Input_Transaksi!#REF!=$H$12,F304,0)</f>
        <v>#REF!</v>
      </c>
      <c r="I304" s="490" t="e">
        <f>IF(Input_Transaksi!#REF!=$I$12,F304,0)</f>
        <v>#REF!</v>
      </c>
      <c r="J304" s="490" t="e">
        <f>IF(Input_Transaksi!#REF!=$J$12,F304,0)</f>
        <v>#REF!</v>
      </c>
      <c r="K304" s="490" t="e">
        <f>IF(Input_Transaksi!#REF!=$K$12,F304,0)</f>
        <v>#REF!</v>
      </c>
      <c r="L304" s="491" t="e">
        <f>IF(Input_Transaksi!#REF!=$D$8,Input_Transaksi!#REF!,0)</f>
        <v>#REF!</v>
      </c>
      <c r="M304" s="491" t="e">
        <f t="shared" si="6"/>
        <v>#REF!</v>
      </c>
      <c r="N304" s="61"/>
    </row>
    <row r="305" spans="2:14" customFormat="1" ht="15" customHeight="1" x14ac:dyDescent="0.2">
      <c r="B305" s="65"/>
      <c r="C305" s="487" t="e">
        <f>IF(F305+L305&gt;0,Input_Transaksi!#REF!,"")</f>
        <v>#REF!</v>
      </c>
      <c r="D305" s="489" t="e">
        <f>IF(F305+L305&gt;0,Input_Transaksi!#REF!,"")</f>
        <v>#REF!</v>
      </c>
      <c r="E305" s="485" t="e">
        <f>IF(F305+L305&gt;0,Input_Transaksi!#REF!&amp;Input_Transaksi!#REF!&amp;" "&amp;Input_Transaksi!#REF!,"")</f>
        <v>#REF!</v>
      </c>
      <c r="F305" s="119" t="e">
        <f>IF(Input_Transaksi!#REF!=$D$8,Input_Transaksi!#REF!,0)</f>
        <v>#REF!</v>
      </c>
      <c r="G305" s="490" t="e">
        <f>IF(Input_Transaksi!#REF!=$G$12,F305,0)</f>
        <v>#REF!</v>
      </c>
      <c r="H305" s="490" t="e">
        <f>IF(Input_Transaksi!#REF!=$H$12,F305,0)</f>
        <v>#REF!</v>
      </c>
      <c r="I305" s="490" t="e">
        <f>IF(Input_Transaksi!#REF!=$I$12,F305,0)</f>
        <v>#REF!</v>
      </c>
      <c r="J305" s="490" t="e">
        <f>IF(Input_Transaksi!#REF!=$J$12,F305,0)</f>
        <v>#REF!</v>
      </c>
      <c r="K305" s="490" t="e">
        <f>IF(Input_Transaksi!#REF!=$K$12,F305,0)</f>
        <v>#REF!</v>
      </c>
      <c r="L305" s="491" t="e">
        <f>IF(Input_Transaksi!#REF!=$D$8,Input_Transaksi!#REF!,0)</f>
        <v>#REF!</v>
      </c>
      <c r="M305" s="491" t="e">
        <f t="shared" si="6"/>
        <v>#REF!</v>
      </c>
      <c r="N305" s="61"/>
    </row>
    <row r="306" spans="2:14" customFormat="1" ht="15" customHeight="1" x14ac:dyDescent="0.2">
      <c r="B306" s="65"/>
      <c r="C306" s="487" t="e">
        <f>IF(F306+L306&gt;0,Input_Transaksi!#REF!,"")</f>
        <v>#REF!</v>
      </c>
      <c r="D306" s="489" t="e">
        <f>IF(F306+L306&gt;0,Input_Transaksi!#REF!,"")</f>
        <v>#REF!</v>
      </c>
      <c r="E306" s="485" t="e">
        <f>IF(F306+L306&gt;0,Input_Transaksi!#REF!&amp;Input_Transaksi!#REF!&amp;" "&amp;Input_Transaksi!#REF!,"")</f>
        <v>#REF!</v>
      </c>
      <c r="F306" s="119" t="e">
        <f>IF(Input_Transaksi!#REF!=$D$8,Input_Transaksi!#REF!,0)</f>
        <v>#REF!</v>
      </c>
      <c r="G306" s="490" t="e">
        <f>IF(Input_Transaksi!#REF!=$G$12,F306,0)</f>
        <v>#REF!</v>
      </c>
      <c r="H306" s="490" t="e">
        <f>IF(Input_Transaksi!#REF!=$H$12,F306,0)</f>
        <v>#REF!</v>
      </c>
      <c r="I306" s="490" t="e">
        <f>IF(Input_Transaksi!#REF!=$I$12,F306,0)</f>
        <v>#REF!</v>
      </c>
      <c r="J306" s="490" t="e">
        <f>IF(Input_Transaksi!#REF!=$J$12,F306,0)</f>
        <v>#REF!</v>
      </c>
      <c r="K306" s="490" t="e">
        <f>IF(Input_Transaksi!#REF!=$K$12,F306,0)</f>
        <v>#REF!</v>
      </c>
      <c r="L306" s="491" t="e">
        <f>IF(Input_Transaksi!#REF!=$D$8,Input_Transaksi!#REF!,0)</f>
        <v>#REF!</v>
      </c>
      <c r="M306" s="491" t="e">
        <f t="shared" si="6"/>
        <v>#REF!</v>
      </c>
      <c r="N306" s="61"/>
    </row>
    <row r="307" spans="2:14" customFormat="1" ht="15" customHeight="1" x14ac:dyDescent="0.2">
      <c r="B307" s="65"/>
      <c r="C307" s="487" t="e">
        <f>IF(F307+L307&gt;0,Input_Transaksi!#REF!,"")</f>
        <v>#REF!</v>
      </c>
      <c r="D307" s="489" t="e">
        <f>IF(F307+L307&gt;0,Input_Transaksi!#REF!,"")</f>
        <v>#REF!</v>
      </c>
      <c r="E307" s="485" t="e">
        <f>IF(F307+L307&gt;0,Input_Transaksi!#REF!&amp;Input_Transaksi!#REF!&amp;" "&amp;Input_Transaksi!#REF!,"")</f>
        <v>#REF!</v>
      </c>
      <c r="F307" s="119" t="e">
        <f>IF(Input_Transaksi!#REF!=$D$8,Input_Transaksi!#REF!,0)</f>
        <v>#REF!</v>
      </c>
      <c r="G307" s="490" t="e">
        <f>IF(Input_Transaksi!#REF!=$G$12,F307,0)</f>
        <v>#REF!</v>
      </c>
      <c r="H307" s="490" t="e">
        <f>IF(Input_Transaksi!#REF!=$H$12,F307,0)</f>
        <v>#REF!</v>
      </c>
      <c r="I307" s="490" t="e">
        <f>IF(Input_Transaksi!#REF!=$I$12,F307,0)</f>
        <v>#REF!</v>
      </c>
      <c r="J307" s="490" t="e">
        <f>IF(Input_Transaksi!#REF!=$J$12,F307,0)</f>
        <v>#REF!</v>
      </c>
      <c r="K307" s="490" t="e">
        <f>IF(Input_Transaksi!#REF!=$K$12,F307,0)</f>
        <v>#REF!</v>
      </c>
      <c r="L307" s="491" t="e">
        <f>IF(Input_Transaksi!#REF!=$D$8,Input_Transaksi!#REF!,0)</f>
        <v>#REF!</v>
      </c>
      <c r="M307" s="491" t="e">
        <f t="shared" si="6"/>
        <v>#REF!</v>
      </c>
      <c r="N307" s="61"/>
    </row>
    <row r="308" spans="2:14" customFormat="1" ht="15" customHeight="1" x14ac:dyDescent="0.2">
      <c r="B308" s="65"/>
      <c r="C308" s="487" t="e">
        <f>IF(F308+L308&gt;0,Input_Transaksi!#REF!,"")</f>
        <v>#REF!</v>
      </c>
      <c r="D308" s="489" t="e">
        <f>IF(F308+L308&gt;0,Input_Transaksi!#REF!,"")</f>
        <v>#REF!</v>
      </c>
      <c r="E308" s="485" t="e">
        <f>IF(F308+L308&gt;0,Input_Transaksi!#REF!&amp;Input_Transaksi!#REF!&amp;" "&amp;Input_Transaksi!#REF!,"")</f>
        <v>#REF!</v>
      </c>
      <c r="F308" s="119" t="e">
        <f>IF(Input_Transaksi!#REF!=$D$8,Input_Transaksi!#REF!,0)</f>
        <v>#REF!</v>
      </c>
      <c r="G308" s="490" t="e">
        <f>IF(Input_Transaksi!#REF!=$G$12,F308,0)</f>
        <v>#REF!</v>
      </c>
      <c r="H308" s="490" t="e">
        <f>IF(Input_Transaksi!#REF!=$H$12,F308,0)</f>
        <v>#REF!</v>
      </c>
      <c r="I308" s="490" t="e">
        <f>IF(Input_Transaksi!#REF!=$I$12,F308,0)</f>
        <v>#REF!</v>
      </c>
      <c r="J308" s="490" t="e">
        <f>IF(Input_Transaksi!#REF!=$J$12,F308,0)</f>
        <v>#REF!</v>
      </c>
      <c r="K308" s="490" t="e">
        <f>IF(Input_Transaksi!#REF!=$K$12,F308,0)</f>
        <v>#REF!</v>
      </c>
      <c r="L308" s="491" t="e">
        <f>IF(Input_Transaksi!#REF!=$D$8,Input_Transaksi!#REF!,0)</f>
        <v>#REF!</v>
      </c>
      <c r="M308" s="491" t="e">
        <f t="shared" si="6"/>
        <v>#REF!</v>
      </c>
      <c r="N308" s="61"/>
    </row>
    <row r="309" spans="2:14" customFormat="1" ht="15" customHeight="1" x14ac:dyDescent="0.2">
      <c r="B309" s="65"/>
      <c r="C309" s="487" t="e">
        <f>IF(F309+L309&gt;0,Input_Transaksi!#REF!,"")</f>
        <v>#REF!</v>
      </c>
      <c r="D309" s="489" t="e">
        <f>IF(F309+L309&gt;0,Input_Transaksi!#REF!,"")</f>
        <v>#REF!</v>
      </c>
      <c r="E309" s="485" t="e">
        <f>IF(F309+L309&gt;0,Input_Transaksi!#REF!&amp;Input_Transaksi!#REF!&amp;" "&amp;Input_Transaksi!#REF!,"")</f>
        <v>#REF!</v>
      </c>
      <c r="F309" s="119" t="e">
        <f>IF(Input_Transaksi!#REF!=$D$8,Input_Transaksi!#REF!,0)</f>
        <v>#REF!</v>
      </c>
      <c r="G309" s="490" t="e">
        <f>IF(Input_Transaksi!#REF!=$G$12,F309,0)</f>
        <v>#REF!</v>
      </c>
      <c r="H309" s="490" t="e">
        <f>IF(Input_Transaksi!#REF!=$H$12,F309,0)</f>
        <v>#REF!</v>
      </c>
      <c r="I309" s="490" t="e">
        <f>IF(Input_Transaksi!#REF!=$I$12,F309,0)</f>
        <v>#REF!</v>
      </c>
      <c r="J309" s="490" t="e">
        <f>IF(Input_Transaksi!#REF!=$J$12,F309,0)</f>
        <v>#REF!</v>
      </c>
      <c r="K309" s="490" t="e">
        <f>IF(Input_Transaksi!#REF!=$K$12,F309,0)</f>
        <v>#REF!</v>
      </c>
      <c r="L309" s="491" t="e">
        <f>IF(Input_Transaksi!#REF!=$D$8,Input_Transaksi!#REF!,0)</f>
        <v>#REF!</v>
      </c>
      <c r="M309" s="491" t="e">
        <f t="shared" si="6"/>
        <v>#REF!</v>
      </c>
      <c r="N309" s="61"/>
    </row>
    <row r="310" spans="2:14" customFormat="1" ht="15" customHeight="1" x14ac:dyDescent="0.2">
      <c r="B310" s="65"/>
      <c r="C310" s="487" t="e">
        <f>IF(F310+L310&gt;0,Input_Transaksi!#REF!,"")</f>
        <v>#REF!</v>
      </c>
      <c r="D310" s="489" t="e">
        <f>IF(F310+L310&gt;0,Input_Transaksi!#REF!,"")</f>
        <v>#REF!</v>
      </c>
      <c r="E310" s="485" t="e">
        <f>IF(F310+L310&gt;0,Input_Transaksi!#REF!&amp;Input_Transaksi!#REF!&amp;" "&amp;Input_Transaksi!#REF!,"")</f>
        <v>#REF!</v>
      </c>
      <c r="F310" s="119" t="e">
        <f>IF(Input_Transaksi!#REF!=$D$8,Input_Transaksi!#REF!,0)</f>
        <v>#REF!</v>
      </c>
      <c r="G310" s="490" t="e">
        <f>IF(Input_Transaksi!#REF!=$G$12,F310,0)</f>
        <v>#REF!</v>
      </c>
      <c r="H310" s="490" t="e">
        <f>IF(Input_Transaksi!#REF!=$H$12,F310,0)</f>
        <v>#REF!</v>
      </c>
      <c r="I310" s="490" t="e">
        <f>IF(Input_Transaksi!#REF!=$I$12,F310,0)</f>
        <v>#REF!</v>
      </c>
      <c r="J310" s="490" t="e">
        <f>IF(Input_Transaksi!#REF!=$J$12,F310,0)</f>
        <v>#REF!</v>
      </c>
      <c r="K310" s="490" t="e">
        <f>IF(Input_Transaksi!#REF!=$K$12,F310,0)</f>
        <v>#REF!</v>
      </c>
      <c r="L310" s="491" t="e">
        <f>IF(Input_Transaksi!#REF!=$D$8,Input_Transaksi!#REF!,0)</f>
        <v>#REF!</v>
      </c>
      <c r="M310" s="491" t="e">
        <f t="shared" si="6"/>
        <v>#REF!</v>
      </c>
      <c r="N310" s="61"/>
    </row>
    <row r="311" spans="2:14" customFormat="1" ht="15" customHeight="1" x14ac:dyDescent="0.2">
      <c r="B311" s="65"/>
      <c r="C311" s="487" t="e">
        <f>IF(F311+L311&gt;0,Input_Transaksi!#REF!,"")</f>
        <v>#REF!</v>
      </c>
      <c r="D311" s="489" t="e">
        <f>IF(F311+L311&gt;0,Input_Transaksi!#REF!,"")</f>
        <v>#REF!</v>
      </c>
      <c r="E311" s="485" t="e">
        <f>IF(F311+L311&gt;0,Input_Transaksi!#REF!&amp;Input_Transaksi!#REF!&amp;" "&amp;Input_Transaksi!#REF!,"")</f>
        <v>#REF!</v>
      </c>
      <c r="F311" s="119" t="e">
        <f>IF(Input_Transaksi!#REF!=$D$8,Input_Transaksi!#REF!,0)</f>
        <v>#REF!</v>
      </c>
      <c r="G311" s="490" t="e">
        <f>IF(Input_Transaksi!#REF!=$G$12,F311,0)</f>
        <v>#REF!</v>
      </c>
      <c r="H311" s="490" t="e">
        <f>IF(Input_Transaksi!#REF!=$H$12,F311,0)</f>
        <v>#REF!</v>
      </c>
      <c r="I311" s="490" t="e">
        <f>IF(Input_Transaksi!#REF!=$I$12,F311,0)</f>
        <v>#REF!</v>
      </c>
      <c r="J311" s="490" t="e">
        <f>IF(Input_Transaksi!#REF!=$J$12,F311,0)</f>
        <v>#REF!</v>
      </c>
      <c r="K311" s="490" t="e">
        <f>IF(Input_Transaksi!#REF!=$K$12,F311,0)</f>
        <v>#REF!</v>
      </c>
      <c r="L311" s="491" t="e">
        <f>IF(Input_Transaksi!#REF!=$D$8,Input_Transaksi!#REF!,0)</f>
        <v>#REF!</v>
      </c>
      <c r="M311" s="491" t="e">
        <f t="shared" si="6"/>
        <v>#REF!</v>
      </c>
      <c r="N311" s="61"/>
    </row>
    <row r="312" spans="2:14" customFormat="1" ht="15" customHeight="1" x14ac:dyDescent="0.2">
      <c r="B312" s="65"/>
      <c r="C312" s="487" t="e">
        <f>IF(F312+L312&gt;0,Input_Transaksi!#REF!,"")</f>
        <v>#REF!</v>
      </c>
      <c r="D312" s="489" t="e">
        <f>IF(F312+L312&gt;0,Input_Transaksi!#REF!,"")</f>
        <v>#REF!</v>
      </c>
      <c r="E312" s="485" t="e">
        <f>IF(F312+L312&gt;0,Input_Transaksi!#REF!&amp;Input_Transaksi!#REF!&amp;" "&amp;Input_Transaksi!#REF!,"")</f>
        <v>#REF!</v>
      </c>
      <c r="F312" s="119" t="e">
        <f>IF(Input_Transaksi!#REF!=$D$8,Input_Transaksi!#REF!,0)</f>
        <v>#REF!</v>
      </c>
      <c r="G312" s="490" t="e">
        <f>IF(Input_Transaksi!#REF!=$G$12,F312,0)</f>
        <v>#REF!</v>
      </c>
      <c r="H312" s="490" t="e">
        <f>IF(Input_Transaksi!#REF!=$H$12,F312,0)</f>
        <v>#REF!</v>
      </c>
      <c r="I312" s="490" t="e">
        <f>IF(Input_Transaksi!#REF!=$I$12,F312,0)</f>
        <v>#REF!</v>
      </c>
      <c r="J312" s="490" t="e">
        <f>IF(Input_Transaksi!#REF!=$J$12,F312,0)</f>
        <v>#REF!</v>
      </c>
      <c r="K312" s="490" t="e">
        <f>IF(Input_Transaksi!#REF!=$K$12,F312,0)</f>
        <v>#REF!</v>
      </c>
      <c r="L312" s="491" t="e">
        <f>IF(Input_Transaksi!#REF!=$D$8,Input_Transaksi!#REF!,0)</f>
        <v>#REF!</v>
      </c>
      <c r="M312" s="491" t="e">
        <f t="shared" si="6"/>
        <v>#REF!</v>
      </c>
      <c r="N312" s="61"/>
    </row>
    <row r="313" spans="2:14" customFormat="1" ht="15" customHeight="1" x14ac:dyDescent="0.2">
      <c r="B313" s="65"/>
      <c r="C313" s="487" t="e">
        <f>IF(F313+L313&gt;0,Input_Transaksi!#REF!,"")</f>
        <v>#REF!</v>
      </c>
      <c r="D313" s="489" t="e">
        <f>IF(F313+L313&gt;0,Input_Transaksi!#REF!,"")</f>
        <v>#REF!</v>
      </c>
      <c r="E313" s="485" t="e">
        <f>IF(F313+L313&gt;0,Input_Transaksi!#REF!&amp;Input_Transaksi!#REF!&amp;" "&amp;Input_Transaksi!#REF!,"")</f>
        <v>#REF!</v>
      </c>
      <c r="F313" s="119" t="e">
        <f>IF(Input_Transaksi!#REF!=$D$8,Input_Transaksi!#REF!,0)</f>
        <v>#REF!</v>
      </c>
      <c r="G313" s="490" t="e">
        <f>IF(Input_Transaksi!#REF!=$G$12,F313,0)</f>
        <v>#REF!</v>
      </c>
      <c r="H313" s="490" t="e">
        <f>IF(Input_Transaksi!#REF!=$H$12,F313,0)</f>
        <v>#REF!</v>
      </c>
      <c r="I313" s="490" t="e">
        <f>IF(Input_Transaksi!#REF!=$I$12,F313,0)</f>
        <v>#REF!</v>
      </c>
      <c r="J313" s="490" t="e">
        <f>IF(Input_Transaksi!#REF!=$J$12,F313,0)</f>
        <v>#REF!</v>
      </c>
      <c r="K313" s="490" t="e">
        <f>IF(Input_Transaksi!#REF!=$K$12,F313,0)</f>
        <v>#REF!</v>
      </c>
      <c r="L313" s="491" t="e">
        <f>IF(Input_Transaksi!#REF!=$D$8,Input_Transaksi!#REF!,0)</f>
        <v>#REF!</v>
      </c>
      <c r="M313" s="491" t="e">
        <f t="shared" si="6"/>
        <v>#REF!</v>
      </c>
      <c r="N313" s="61"/>
    </row>
    <row r="314" spans="2:14" customFormat="1" ht="15" customHeight="1" x14ac:dyDescent="0.2">
      <c r="B314" s="65"/>
      <c r="C314" s="487" t="e">
        <f>IF(F314+L314&gt;0,Input_Transaksi!#REF!,"")</f>
        <v>#REF!</v>
      </c>
      <c r="D314" s="489" t="e">
        <f>IF(F314+L314&gt;0,Input_Transaksi!#REF!,"")</f>
        <v>#REF!</v>
      </c>
      <c r="E314" s="485" t="e">
        <f>IF(F314+L314&gt;0,Input_Transaksi!#REF!&amp;Input_Transaksi!#REF!&amp;" "&amp;Input_Transaksi!#REF!,"")</f>
        <v>#REF!</v>
      </c>
      <c r="F314" s="119" t="e">
        <f>IF(Input_Transaksi!#REF!=$D$8,Input_Transaksi!#REF!,0)</f>
        <v>#REF!</v>
      </c>
      <c r="G314" s="490" t="e">
        <f>IF(Input_Transaksi!#REF!=$G$12,F314,0)</f>
        <v>#REF!</v>
      </c>
      <c r="H314" s="490" t="e">
        <f>IF(Input_Transaksi!#REF!=$H$12,F314,0)</f>
        <v>#REF!</v>
      </c>
      <c r="I314" s="490" t="e">
        <f>IF(Input_Transaksi!#REF!=$I$12,F314,0)</f>
        <v>#REF!</v>
      </c>
      <c r="J314" s="490" t="e">
        <f>IF(Input_Transaksi!#REF!=$J$12,F314,0)</f>
        <v>#REF!</v>
      </c>
      <c r="K314" s="490" t="e">
        <f>IF(Input_Transaksi!#REF!=$K$12,F314,0)</f>
        <v>#REF!</v>
      </c>
      <c r="L314" s="491" t="e">
        <f>IF(Input_Transaksi!#REF!=$D$8,Input_Transaksi!#REF!,0)</f>
        <v>#REF!</v>
      </c>
      <c r="M314" s="491" t="e">
        <f t="shared" si="6"/>
        <v>#REF!</v>
      </c>
      <c r="N314" s="61"/>
    </row>
    <row r="315" spans="2:14" customFormat="1" ht="15" customHeight="1" x14ac:dyDescent="0.2">
      <c r="B315" s="65"/>
      <c r="C315" s="487" t="e">
        <f>IF(F315+L315&gt;0,Input_Transaksi!#REF!,"")</f>
        <v>#REF!</v>
      </c>
      <c r="D315" s="489" t="e">
        <f>IF(F315+L315&gt;0,Input_Transaksi!#REF!,"")</f>
        <v>#REF!</v>
      </c>
      <c r="E315" s="485" t="e">
        <f>IF(F315+L315&gt;0,Input_Transaksi!#REF!&amp;Input_Transaksi!#REF!&amp;" "&amp;Input_Transaksi!#REF!,"")</f>
        <v>#REF!</v>
      </c>
      <c r="F315" s="119" t="e">
        <f>IF(Input_Transaksi!#REF!=$D$8,Input_Transaksi!#REF!,0)</f>
        <v>#REF!</v>
      </c>
      <c r="G315" s="490" t="e">
        <f>IF(Input_Transaksi!#REF!=$G$12,F315,0)</f>
        <v>#REF!</v>
      </c>
      <c r="H315" s="490" t="e">
        <f>IF(Input_Transaksi!#REF!=$H$12,F315,0)</f>
        <v>#REF!</v>
      </c>
      <c r="I315" s="490" t="e">
        <f>IF(Input_Transaksi!#REF!=$I$12,F315,0)</f>
        <v>#REF!</v>
      </c>
      <c r="J315" s="490" t="e">
        <f>IF(Input_Transaksi!#REF!=$J$12,F315,0)</f>
        <v>#REF!</v>
      </c>
      <c r="K315" s="490" t="e">
        <f>IF(Input_Transaksi!#REF!=$K$12,F315,0)</f>
        <v>#REF!</v>
      </c>
      <c r="L315" s="491" t="e">
        <f>IF(Input_Transaksi!#REF!=$D$8,Input_Transaksi!#REF!,0)</f>
        <v>#REF!</v>
      </c>
      <c r="M315" s="491" t="e">
        <f t="shared" si="6"/>
        <v>#REF!</v>
      </c>
      <c r="N315" s="61"/>
    </row>
    <row r="316" spans="2:14" customFormat="1" ht="15" customHeight="1" x14ac:dyDescent="0.2">
      <c r="B316" s="65"/>
      <c r="C316" s="487" t="e">
        <f>IF(F316+L316&gt;0,Input_Transaksi!#REF!,"")</f>
        <v>#REF!</v>
      </c>
      <c r="D316" s="489" t="e">
        <f>IF(F316+L316&gt;0,Input_Transaksi!#REF!,"")</f>
        <v>#REF!</v>
      </c>
      <c r="E316" s="485" t="e">
        <f>IF(F316+L316&gt;0,Input_Transaksi!#REF!&amp;Input_Transaksi!#REF!&amp;" "&amp;Input_Transaksi!#REF!,"")</f>
        <v>#REF!</v>
      </c>
      <c r="F316" s="119" t="e">
        <f>IF(Input_Transaksi!#REF!=$D$8,Input_Transaksi!#REF!,0)</f>
        <v>#REF!</v>
      </c>
      <c r="G316" s="490" t="e">
        <f>IF(Input_Transaksi!#REF!=$G$12,F316,0)</f>
        <v>#REF!</v>
      </c>
      <c r="H316" s="490" t="e">
        <f>IF(Input_Transaksi!#REF!=$H$12,F316,0)</f>
        <v>#REF!</v>
      </c>
      <c r="I316" s="490" t="e">
        <f>IF(Input_Transaksi!#REF!=$I$12,F316,0)</f>
        <v>#REF!</v>
      </c>
      <c r="J316" s="490" t="e">
        <f>IF(Input_Transaksi!#REF!=$J$12,F316,0)</f>
        <v>#REF!</v>
      </c>
      <c r="K316" s="490" t="e">
        <f>IF(Input_Transaksi!#REF!=$K$12,F316,0)</f>
        <v>#REF!</v>
      </c>
      <c r="L316" s="491" t="e">
        <f>IF(Input_Transaksi!#REF!=$D$8,Input_Transaksi!#REF!,0)</f>
        <v>#REF!</v>
      </c>
      <c r="M316" s="491" t="e">
        <f t="shared" si="6"/>
        <v>#REF!</v>
      </c>
      <c r="N316" s="61"/>
    </row>
    <row r="317" spans="2:14" customFormat="1" ht="15" customHeight="1" x14ac:dyDescent="0.2">
      <c r="B317" s="65"/>
      <c r="C317" s="487" t="e">
        <f>IF(F317+L317&gt;0,Input_Transaksi!#REF!,"")</f>
        <v>#REF!</v>
      </c>
      <c r="D317" s="489" t="e">
        <f>IF(F317+L317&gt;0,Input_Transaksi!#REF!,"")</f>
        <v>#REF!</v>
      </c>
      <c r="E317" s="485" t="e">
        <f>IF(F317+L317&gt;0,Input_Transaksi!#REF!&amp;Input_Transaksi!#REF!&amp;" "&amp;Input_Transaksi!#REF!,"")</f>
        <v>#REF!</v>
      </c>
      <c r="F317" s="119" t="e">
        <f>IF(Input_Transaksi!#REF!=$D$8,Input_Transaksi!#REF!,0)</f>
        <v>#REF!</v>
      </c>
      <c r="G317" s="490" t="e">
        <f>IF(Input_Transaksi!#REF!=$G$12,F317,0)</f>
        <v>#REF!</v>
      </c>
      <c r="H317" s="490" t="e">
        <f>IF(Input_Transaksi!#REF!=$H$12,F317,0)</f>
        <v>#REF!</v>
      </c>
      <c r="I317" s="490" t="e">
        <f>IF(Input_Transaksi!#REF!=$I$12,F317,0)</f>
        <v>#REF!</v>
      </c>
      <c r="J317" s="490" t="e">
        <f>IF(Input_Transaksi!#REF!=$J$12,F317,0)</f>
        <v>#REF!</v>
      </c>
      <c r="K317" s="490" t="e">
        <f>IF(Input_Transaksi!#REF!=$K$12,F317,0)</f>
        <v>#REF!</v>
      </c>
      <c r="L317" s="491" t="e">
        <f>IF(Input_Transaksi!#REF!=$D$8,Input_Transaksi!#REF!,0)</f>
        <v>#REF!</v>
      </c>
      <c r="M317" s="491" t="e">
        <f t="shared" si="6"/>
        <v>#REF!</v>
      </c>
      <c r="N317" s="61"/>
    </row>
    <row r="318" spans="2:14" customFormat="1" ht="15" customHeight="1" x14ac:dyDescent="0.2">
      <c r="B318" s="65"/>
      <c r="C318" s="487" t="e">
        <f>IF(F318+L318&gt;0,Input_Transaksi!#REF!,"")</f>
        <v>#REF!</v>
      </c>
      <c r="D318" s="489" t="e">
        <f>IF(F318+L318&gt;0,Input_Transaksi!#REF!,"")</f>
        <v>#REF!</v>
      </c>
      <c r="E318" s="485" t="e">
        <f>IF(F318+L318&gt;0,Input_Transaksi!#REF!&amp;Input_Transaksi!#REF!&amp;" "&amp;Input_Transaksi!#REF!,"")</f>
        <v>#REF!</v>
      </c>
      <c r="F318" s="119" t="e">
        <f>IF(Input_Transaksi!#REF!=$D$8,Input_Transaksi!#REF!,0)</f>
        <v>#REF!</v>
      </c>
      <c r="G318" s="490" t="e">
        <f>IF(Input_Transaksi!#REF!=$G$12,F318,0)</f>
        <v>#REF!</v>
      </c>
      <c r="H318" s="490" t="e">
        <f>IF(Input_Transaksi!#REF!=$H$12,F318,0)</f>
        <v>#REF!</v>
      </c>
      <c r="I318" s="490" t="e">
        <f>IF(Input_Transaksi!#REF!=$I$12,F318,0)</f>
        <v>#REF!</v>
      </c>
      <c r="J318" s="490" t="e">
        <f>IF(Input_Transaksi!#REF!=$J$12,F318,0)</f>
        <v>#REF!</v>
      </c>
      <c r="K318" s="490" t="e">
        <f>IF(Input_Transaksi!#REF!=$K$12,F318,0)</f>
        <v>#REF!</v>
      </c>
      <c r="L318" s="491" t="e">
        <f>IF(Input_Transaksi!#REF!=$D$8,Input_Transaksi!#REF!,0)</f>
        <v>#REF!</v>
      </c>
      <c r="M318" s="491" t="e">
        <f t="shared" si="6"/>
        <v>#REF!</v>
      </c>
      <c r="N318" s="61"/>
    </row>
    <row r="319" spans="2:14" customFormat="1" ht="15" customHeight="1" x14ac:dyDescent="0.2">
      <c r="B319" s="65"/>
      <c r="C319" s="487" t="e">
        <f>IF(F319+L319&gt;0,Input_Transaksi!#REF!,"")</f>
        <v>#REF!</v>
      </c>
      <c r="D319" s="489" t="e">
        <f>IF(F319+L319&gt;0,Input_Transaksi!#REF!,"")</f>
        <v>#REF!</v>
      </c>
      <c r="E319" s="485" t="e">
        <f>IF(F319+L319&gt;0,Input_Transaksi!#REF!&amp;Input_Transaksi!#REF!&amp;" "&amp;Input_Transaksi!#REF!,"")</f>
        <v>#REF!</v>
      </c>
      <c r="F319" s="119" t="e">
        <f>IF(Input_Transaksi!#REF!=$D$8,Input_Transaksi!#REF!,0)</f>
        <v>#REF!</v>
      </c>
      <c r="G319" s="490" t="e">
        <f>IF(Input_Transaksi!#REF!=$G$12,F319,0)</f>
        <v>#REF!</v>
      </c>
      <c r="H319" s="490" t="e">
        <f>IF(Input_Transaksi!#REF!=$H$12,F319,0)</f>
        <v>#REF!</v>
      </c>
      <c r="I319" s="490" t="e">
        <f>IF(Input_Transaksi!#REF!=$I$12,F319,0)</f>
        <v>#REF!</v>
      </c>
      <c r="J319" s="490" t="e">
        <f>IF(Input_Transaksi!#REF!=$J$12,F319,0)</f>
        <v>#REF!</v>
      </c>
      <c r="K319" s="490" t="e">
        <f>IF(Input_Transaksi!#REF!=$K$12,F319,0)</f>
        <v>#REF!</v>
      </c>
      <c r="L319" s="491" t="e">
        <f>IF(Input_Transaksi!#REF!=$D$8,Input_Transaksi!#REF!,0)</f>
        <v>#REF!</v>
      </c>
      <c r="M319" s="491" t="e">
        <f t="shared" si="6"/>
        <v>#REF!</v>
      </c>
      <c r="N319" s="61"/>
    </row>
    <row r="320" spans="2:14" customFormat="1" ht="15" customHeight="1" x14ac:dyDescent="0.2">
      <c r="B320" s="65"/>
      <c r="C320" s="487" t="e">
        <f>IF(F320+L320&gt;0,Input_Transaksi!#REF!,"")</f>
        <v>#REF!</v>
      </c>
      <c r="D320" s="489" t="e">
        <f>IF(F320+L320&gt;0,Input_Transaksi!#REF!,"")</f>
        <v>#REF!</v>
      </c>
      <c r="E320" s="485" t="e">
        <f>IF(F320+L320&gt;0,Input_Transaksi!#REF!&amp;Input_Transaksi!#REF!&amp;" "&amp;Input_Transaksi!#REF!,"")</f>
        <v>#REF!</v>
      </c>
      <c r="F320" s="119" t="e">
        <f>IF(Input_Transaksi!#REF!=$D$8,Input_Transaksi!#REF!,0)</f>
        <v>#REF!</v>
      </c>
      <c r="G320" s="490" t="e">
        <f>IF(Input_Transaksi!#REF!=$G$12,F320,0)</f>
        <v>#REF!</v>
      </c>
      <c r="H320" s="490" t="e">
        <f>IF(Input_Transaksi!#REF!=$H$12,F320,0)</f>
        <v>#REF!</v>
      </c>
      <c r="I320" s="490" t="e">
        <f>IF(Input_Transaksi!#REF!=$I$12,F320,0)</f>
        <v>#REF!</v>
      </c>
      <c r="J320" s="490" t="e">
        <f>IF(Input_Transaksi!#REF!=$J$12,F320,0)</f>
        <v>#REF!</v>
      </c>
      <c r="K320" s="490" t="e">
        <f>IF(Input_Transaksi!#REF!=$K$12,F320,0)</f>
        <v>#REF!</v>
      </c>
      <c r="L320" s="491" t="e">
        <f>IF(Input_Transaksi!#REF!=$D$8,Input_Transaksi!#REF!,0)</f>
        <v>#REF!</v>
      </c>
      <c r="M320" s="491" t="e">
        <f t="shared" si="6"/>
        <v>#REF!</v>
      </c>
      <c r="N320" s="61"/>
    </row>
    <row r="321" spans="2:14" customFormat="1" ht="15" customHeight="1" x14ac:dyDescent="0.2">
      <c r="B321" s="65"/>
      <c r="C321" s="487" t="e">
        <f>IF(F321+L321&gt;0,Input_Transaksi!#REF!,"")</f>
        <v>#REF!</v>
      </c>
      <c r="D321" s="489" t="e">
        <f>IF(F321+L321&gt;0,Input_Transaksi!#REF!,"")</f>
        <v>#REF!</v>
      </c>
      <c r="E321" s="485" t="e">
        <f>IF(F321+L321&gt;0,Input_Transaksi!#REF!&amp;Input_Transaksi!#REF!&amp;" "&amp;Input_Transaksi!#REF!,"")</f>
        <v>#REF!</v>
      </c>
      <c r="F321" s="119" t="e">
        <f>IF(Input_Transaksi!#REF!=$D$8,Input_Transaksi!#REF!,0)</f>
        <v>#REF!</v>
      </c>
      <c r="G321" s="490" t="e">
        <f>IF(Input_Transaksi!#REF!=$G$12,F321,0)</f>
        <v>#REF!</v>
      </c>
      <c r="H321" s="490" t="e">
        <f>IF(Input_Transaksi!#REF!=$H$12,F321,0)</f>
        <v>#REF!</v>
      </c>
      <c r="I321" s="490" t="e">
        <f>IF(Input_Transaksi!#REF!=$I$12,F321,0)</f>
        <v>#REF!</v>
      </c>
      <c r="J321" s="490" t="e">
        <f>IF(Input_Transaksi!#REF!=$J$12,F321,0)</f>
        <v>#REF!</v>
      </c>
      <c r="K321" s="490" t="e">
        <f>IF(Input_Transaksi!#REF!=$K$12,F321,0)</f>
        <v>#REF!</v>
      </c>
      <c r="L321" s="491" t="e">
        <f>IF(Input_Transaksi!#REF!=$D$8,Input_Transaksi!#REF!,0)</f>
        <v>#REF!</v>
      </c>
      <c r="M321" s="491" t="e">
        <f t="shared" si="6"/>
        <v>#REF!</v>
      </c>
      <c r="N321" s="61"/>
    </row>
    <row r="322" spans="2:14" customFormat="1" ht="15" customHeight="1" x14ac:dyDescent="0.2">
      <c r="B322" s="65"/>
      <c r="C322" s="487" t="e">
        <f>IF(F322+L322&gt;0,Input_Transaksi!#REF!,"")</f>
        <v>#REF!</v>
      </c>
      <c r="D322" s="489" t="e">
        <f>IF(F322+L322&gt;0,Input_Transaksi!#REF!,"")</f>
        <v>#REF!</v>
      </c>
      <c r="E322" s="485" t="e">
        <f>IF(F322+L322&gt;0,Input_Transaksi!#REF!&amp;Input_Transaksi!#REF!&amp;" "&amp;Input_Transaksi!#REF!,"")</f>
        <v>#REF!</v>
      </c>
      <c r="F322" s="119" t="e">
        <f>IF(Input_Transaksi!#REF!=$D$8,Input_Transaksi!#REF!,0)</f>
        <v>#REF!</v>
      </c>
      <c r="G322" s="490" t="e">
        <f>IF(Input_Transaksi!#REF!=$G$12,F322,0)</f>
        <v>#REF!</v>
      </c>
      <c r="H322" s="490" t="e">
        <f>IF(Input_Transaksi!#REF!=$H$12,F322,0)</f>
        <v>#REF!</v>
      </c>
      <c r="I322" s="490" t="e">
        <f>IF(Input_Transaksi!#REF!=$I$12,F322,0)</f>
        <v>#REF!</v>
      </c>
      <c r="J322" s="490" t="e">
        <f>IF(Input_Transaksi!#REF!=$J$12,F322,0)</f>
        <v>#REF!</v>
      </c>
      <c r="K322" s="490" t="e">
        <f>IF(Input_Transaksi!#REF!=$K$12,F322,0)</f>
        <v>#REF!</v>
      </c>
      <c r="L322" s="491" t="e">
        <f>IF(Input_Transaksi!#REF!=$D$8,Input_Transaksi!#REF!,0)</f>
        <v>#REF!</v>
      </c>
      <c r="M322" s="491" t="e">
        <f t="shared" si="6"/>
        <v>#REF!</v>
      </c>
      <c r="N322" s="61"/>
    </row>
    <row r="323" spans="2:14" customFormat="1" ht="15" customHeight="1" x14ac:dyDescent="0.2">
      <c r="B323" s="65"/>
      <c r="C323" s="487" t="e">
        <f>IF(F323+L323&gt;0,Input_Transaksi!#REF!,"")</f>
        <v>#REF!</v>
      </c>
      <c r="D323" s="489" t="e">
        <f>IF(F323+L323&gt;0,Input_Transaksi!#REF!,"")</f>
        <v>#REF!</v>
      </c>
      <c r="E323" s="485" t="e">
        <f>IF(F323+L323&gt;0,Input_Transaksi!#REF!&amp;Input_Transaksi!#REF!&amp;" "&amp;Input_Transaksi!#REF!,"")</f>
        <v>#REF!</v>
      </c>
      <c r="F323" s="119" t="e">
        <f>IF(Input_Transaksi!#REF!=$D$8,Input_Transaksi!#REF!,0)</f>
        <v>#REF!</v>
      </c>
      <c r="G323" s="490" t="e">
        <f>IF(Input_Transaksi!#REF!=$G$12,F323,0)</f>
        <v>#REF!</v>
      </c>
      <c r="H323" s="490" t="e">
        <f>IF(Input_Transaksi!#REF!=$H$12,F323,0)</f>
        <v>#REF!</v>
      </c>
      <c r="I323" s="490" t="e">
        <f>IF(Input_Transaksi!#REF!=$I$12,F323,0)</f>
        <v>#REF!</v>
      </c>
      <c r="J323" s="490" t="e">
        <f>IF(Input_Transaksi!#REF!=$J$12,F323,0)</f>
        <v>#REF!</v>
      </c>
      <c r="K323" s="490" t="e">
        <f>IF(Input_Transaksi!#REF!=$K$12,F323,0)</f>
        <v>#REF!</v>
      </c>
      <c r="L323" s="491" t="e">
        <f>IF(Input_Transaksi!#REF!=$D$8,Input_Transaksi!#REF!,0)</f>
        <v>#REF!</v>
      </c>
      <c r="M323" s="491" t="e">
        <f t="shared" si="6"/>
        <v>#REF!</v>
      </c>
      <c r="N323" s="61"/>
    </row>
    <row r="324" spans="2:14" customFormat="1" ht="15" customHeight="1" x14ac:dyDescent="0.2">
      <c r="B324" s="65"/>
      <c r="C324" s="487" t="e">
        <f>IF(F324+L324&gt;0,Input_Transaksi!#REF!,"")</f>
        <v>#REF!</v>
      </c>
      <c r="D324" s="489" t="e">
        <f>IF(F324+L324&gt;0,Input_Transaksi!#REF!,"")</f>
        <v>#REF!</v>
      </c>
      <c r="E324" s="485" t="e">
        <f>IF(F324+L324&gt;0,Input_Transaksi!#REF!&amp;Input_Transaksi!#REF!&amp;" "&amp;Input_Transaksi!#REF!,"")</f>
        <v>#REF!</v>
      </c>
      <c r="F324" s="119" t="e">
        <f>IF(Input_Transaksi!#REF!=$D$8,Input_Transaksi!#REF!,0)</f>
        <v>#REF!</v>
      </c>
      <c r="G324" s="490" t="e">
        <f>IF(Input_Transaksi!#REF!=$G$12,F324,0)</f>
        <v>#REF!</v>
      </c>
      <c r="H324" s="490" t="e">
        <f>IF(Input_Transaksi!#REF!=$H$12,F324,0)</f>
        <v>#REF!</v>
      </c>
      <c r="I324" s="490" t="e">
        <f>IF(Input_Transaksi!#REF!=$I$12,F324,0)</f>
        <v>#REF!</v>
      </c>
      <c r="J324" s="490" t="e">
        <f>IF(Input_Transaksi!#REF!=$J$12,F324,0)</f>
        <v>#REF!</v>
      </c>
      <c r="K324" s="490" t="e">
        <f>IF(Input_Transaksi!#REF!=$K$12,F324,0)</f>
        <v>#REF!</v>
      </c>
      <c r="L324" s="491" t="e">
        <f>IF(Input_Transaksi!#REF!=$D$8,Input_Transaksi!#REF!,0)</f>
        <v>#REF!</v>
      </c>
      <c r="M324" s="491" t="e">
        <f t="shared" si="6"/>
        <v>#REF!</v>
      </c>
      <c r="N324" s="61"/>
    </row>
    <row r="325" spans="2:14" customFormat="1" ht="15" customHeight="1" x14ac:dyDescent="0.2">
      <c r="B325" s="65"/>
      <c r="C325" s="487" t="e">
        <f>IF(F325+L325&gt;0,Input_Transaksi!#REF!,"")</f>
        <v>#REF!</v>
      </c>
      <c r="D325" s="489" t="e">
        <f>IF(F325+L325&gt;0,Input_Transaksi!#REF!,"")</f>
        <v>#REF!</v>
      </c>
      <c r="E325" s="485" t="e">
        <f>IF(F325+L325&gt;0,Input_Transaksi!#REF!&amp;Input_Transaksi!#REF!&amp;" "&amp;Input_Transaksi!#REF!,"")</f>
        <v>#REF!</v>
      </c>
      <c r="F325" s="119" t="e">
        <f>IF(Input_Transaksi!#REF!=$D$8,Input_Transaksi!#REF!,0)</f>
        <v>#REF!</v>
      </c>
      <c r="G325" s="490" t="e">
        <f>IF(Input_Transaksi!#REF!=$G$12,F325,0)</f>
        <v>#REF!</v>
      </c>
      <c r="H325" s="490" t="e">
        <f>IF(Input_Transaksi!#REF!=$H$12,F325,0)</f>
        <v>#REF!</v>
      </c>
      <c r="I325" s="490" t="e">
        <f>IF(Input_Transaksi!#REF!=$I$12,F325,0)</f>
        <v>#REF!</v>
      </c>
      <c r="J325" s="490" t="e">
        <f>IF(Input_Transaksi!#REF!=$J$12,F325,0)</f>
        <v>#REF!</v>
      </c>
      <c r="K325" s="490" t="e">
        <f>IF(Input_Transaksi!#REF!=$K$12,F325,0)</f>
        <v>#REF!</v>
      </c>
      <c r="L325" s="491" t="e">
        <f>IF(Input_Transaksi!#REF!=$D$8,Input_Transaksi!#REF!,0)</f>
        <v>#REF!</v>
      </c>
      <c r="M325" s="491" t="e">
        <f t="shared" si="6"/>
        <v>#REF!</v>
      </c>
      <c r="N325" s="61"/>
    </row>
    <row r="326" spans="2:14" customFormat="1" ht="15" customHeight="1" x14ac:dyDescent="0.2">
      <c r="B326" s="65"/>
      <c r="C326" s="487" t="e">
        <f>IF(F326+L326&gt;0,Input_Transaksi!#REF!,"")</f>
        <v>#REF!</v>
      </c>
      <c r="D326" s="489" t="e">
        <f>IF(F326+L326&gt;0,Input_Transaksi!#REF!,"")</f>
        <v>#REF!</v>
      </c>
      <c r="E326" s="485" t="e">
        <f>IF(F326+L326&gt;0,Input_Transaksi!#REF!&amp;Input_Transaksi!#REF!&amp;" "&amp;Input_Transaksi!#REF!,"")</f>
        <v>#REF!</v>
      </c>
      <c r="F326" s="119" t="e">
        <f>IF(Input_Transaksi!#REF!=$D$8,Input_Transaksi!#REF!,0)</f>
        <v>#REF!</v>
      </c>
      <c r="G326" s="490" t="e">
        <f>IF(Input_Transaksi!#REF!=$G$12,F326,0)</f>
        <v>#REF!</v>
      </c>
      <c r="H326" s="490" t="e">
        <f>IF(Input_Transaksi!#REF!=$H$12,F326,0)</f>
        <v>#REF!</v>
      </c>
      <c r="I326" s="490" t="e">
        <f>IF(Input_Transaksi!#REF!=$I$12,F326,0)</f>
        <v>#REF!</v>
      </c>
      <c r="J326" s="490" t="e">
        <f>IF(Input_Transaksi!#REF!=$J$12,F326,0)</f>
        <v>#REF!</v>
      </c>
      <c r="K326" s="490" t="e">
        <f>IF(Input_Transaksi!#REF!=$K$12,F326,0)</f>
        <v>#REF!</v>
      </c>
      <c r="L326" s="491" t="e">
        <f>IF(Input_Transaksi!#REF!=$D$8,Input_Transaksi!#REF!,0)</f>
        <v>#REF!</v>
      </c>
      <c r="M326" s="491" t="e">
        <f t="shared" si="6"/>
        <v>#REF!</v>
      </c>
      <c r="N326" s="61"/>
    </row>
    <row r="327" spans="2:14" customFormat="1" ht="15" customHeight="1" x14ac:dyDescent="0.2">
      <c r="B327" s="65"/>
      <c r="C327" s="487" t="e">
        <f>IF(F327+L327&gt;0,Input_Transaksi!#REF!,"")</f>
        <v>#REF!</v>
      </c>
      <c r="D327" s="489" t="e">
        <f>IF(F327+L327&gt;0,Input_Transaksi!#REF!,"")</f>
        <v>#REF!</v>
      </c>
      <c r="E327" s="485" t="e">
        <f>IF(F327+L327&gt;0,Input_Transaksi!#REF!&amp;Input_Transaksi!#REF!&amp;" "&amp;Input_Transaksi!#REF!,"")</f>
        <v>#REF!</v>
      </c>
      <c r="F327" s="119" t="e">
        <f>IF(Input_Transaksi!#REF!=$D$8,Input_Transaksi!#REF!,0)</f>
        <v>#REF!</v>
      </c>
      <c r="G327" s="490" t="e">
        <f>IF(Input_Transaksi!#REF!=$G$12,F327,0)</f>
        <v>#REF!</v>
      </c>
      <c r="H327" s="490" t="e">
        <f>IF(Input_Transaksi!#REF!=$H$12,F327,0)</f>
        <v>#REF!</v>
      </c>
      <c r="I327" s="490" t="e">
        <f>IF(Input_Transaksi!#REF!=$I$12,F327,0)</f>
        <v>#REF!</v>
      </c>
      <c r="J327" s="490" t="e">
        <f>IF(Input_Transaksi!#REF!=$J$12,F327,0)</f>
        <v>#REF!</v>
      </c>
      <c r="K327" s="490" t="e">
        <f>IF(Input_Transaksi!#REF!=$K$12,F327,0)</f>
        <v>#REF!</v>
      </c>
      <c r="L327" s="491" t="e">
        <f>IF(Input_Transaksi!#REF!=$D$8,Input_Transaksi!#REF!,0)</f>
        <v>#REF!</v>
      </c>
      <c r="M327" s="491" t="e">
        <f t="shared" si="6"/>
        <v>#REF!</v>
      </c>
      <c r="N327" s="61"/>
    </row>
    <row r="328" spans="2:14" customFormat="1" ht="15" customHeight="1" x14ac:dyDescent="0.2">
      <c r="B328" s="65"/>
      <c r="C328" s="487" t="e">
        <f>IF(F328+L328&gt;0,Input_Transaksi!#REF!,"")</f>
        <v>#REF!</v>
      </c>
      <c r="D328" s="489" t="e">
        <f>IF(F328+L328&gt;0,Input_Transaksi!#REF!,"")</f>
        <v>#REF!</v>
      </c>
      <c r="E328" s="485" t="e">
        <f>IF(F328+L328&gt;0,Input_Transaksi!#REF!&amp;Input_Transaksi!#REF!&amp;" "&amp;Input_Transaksi!#REF!,"")</f>
        <v>#REF!</v>
      </c>
      <c r="F328" s="119" t="e">
        <f>IF(Input_Transaksi!#REF!=$D$8,Input_Transaksi!#REF!,0)</f>
        <v>#REF!</v>
      </c>
      <c r="G328" s="490" t="e">
        <f>IF(Input_Transaksi!#REF!=$G$12,F328,0)</f>
        <v>#REF!</v>
      </c>
      <c r="H328" s="490" t="e">
        <f>IF(Input_Transaksi!#REF!=$H$12,F328,0)</f>
        <v>#REF!</v>
      </c>
      <c r="I328" s="490" t="e">
        <f>IF(Input_Transaksi!#REF!=$I$12,F328,0)</f>
        <v>#REF!</v>
      </c>
      <c r="J328" s="490" t="e">
        <f>IF(Input_Transaksi!#REF!=$J$12,F328,0)</f>
        <v>#REF!</v>
      </c>
      <c r="K328" s="490" t="e">
        <f>IF(Input_Transaksi!#REF!=$K$12,F328,0)</f>
        <v>#REF!</v>
      </c>
      <c r="L328" s="491" t="e">
        <f>IF(Input_Transaksi!#REF!=$D$8,Input_Transaksi!#REF!,0)</f>
        <v>#REF!</v>
      </c>
      <c r="M328" s="491" t="e">
        <f t="shared" si="6"/>
        <v>#REF!</v>
      </c>
      <c r="N328" s="61"/>
    </row>
    <row r="329" spans="2:14" customFormat="1" ht="15" customHeight="1" x14ac:dyDescent="0.2">
      <c r="B329" s="65"/>
      <c r="C329" s="487" t="e">
        <f>IF(F329+L329&gt;0,Input_Transaksi!#REF!,"")</f>
        <v>#REF!</v>
      </c>
      <c r="D329" s="489" t="e">
        <f>IF(F329+L329&gt;0,Input_Transaksi!#REF!,"")</f>
        <v>#REF!</v>
      </c>
      <c r="E329" s="485" t="e">
        <f>IF(F329+L329&gt;0,Input_Transaksi!#REF!&amp;Input_Transaksi!#REF!&amp;" "&amp;Input_Transaksi!#REF!,"")</f>
        <v>#REF!</v>
      </c>
      <c r="F329" s="119" t="e">
        <f>IF(Input_Transaksi!#REF!=$D$8,Input_Transaksi!#REF!,0)</f>
        <v>#REF!</v>
      </c>
      <c r="G329" s="490" t="e">
        <f>IF(Input_Transaksi!#REF!=$G$12,F329,0)</f>
        <v>#REF!</v>
      </c>
      <c r="H329" s="490" t="e">
        <f>IF(Input_Transaksi!#REF!=$H$12,F329,0)</f>
        <v>#REF!</v>
      </c>
      <c r="I329" s="490" t="e">
        <f>IF(Input_Transaksi!#REF!=$I$12,F329,0)</f>
        <v>#REF!</v>
      </c>
      <c r="J329" s="490" t="e">
        <f>IF(Input_Transaksi!#REF!=$J$12,F329,0)</f>
        <v>#REF!</v>
      </c>
      <c r="K329" s="490" t="e">
        <f>IF(Input_Transaksi!#REF!=$K$12,F329,0)</f>
        <v>#REF!</v>
      </c>
      <c r="L329" s="491" t="e">
        <f>IF(Input_Transaksi!#REF!=$D$8,Input_Transaksi!#REF!,0)</f>
        <v>#REF!</v>
      </c>
      <c r="M329" s="491" t="e">
        <f t="shared" si="6"/>
        <v>#REF!</v>
      </c>
      <c r="N329" s="61"/>
    </row>
    <row r="330" spans="2:14" customFormat="1" ht="15" customHeight="1" x14ac:dyDescent="0.2">
      <c r="B330" s="65"/>
      <c r="C330" s="487" t="e">
        <f>IF(F330+L330&gt;0,Input_Transaksi!#REF!,"")</f>
        <v>#REF!</v>
      </c>
      <c r="D330" s="489" t="e">
        <f>IF(F330+L330&gt;0,Input_Transaksi!#REF!,"")</f>
        <v>#REF!</v>
      </c>
      <c r="E330" s="485" t="e">
        <f>IF(F330+L330&gt;0,Input_Transaksi!#REF!&amp;Input_Transaksi!#REF!&amp;" "&amp;Input_Transaksi!#REF!,"")</f>
        <v>#REF!</v>
      </c>
      <c r="F330" s="119" t="e">
        <f>IF(Input_Transaksi!#REF!=$D$8,Input_Transaksi!#REF!,0)</f>
        <v>#REF!</v>
      </c>
      <c r="G330" s="490" t="e">
        <f>IF(Input_Transaksi!#REF!=$G$12,F330,0)</f>
        <v>#REF!</v>
      </c>
      <c r="H330" s="490" t="e">
        <f>IF(Input_Transaksi!#REF!=$H$12,F330,0)</f>
        <v>#REF!</v>
      </c>
      <c r="I330" s="490" t="e">
        <f>IF(Input_Transaksi!#REF!=$I$12,F330,0)</f>
        <v>#REF!</v>
      </c>
      <c r="J330" s="490" t="e">
        <f>IF(Input_Transaksi!#REF!=$J$12,F330,0)</f>
        <v>#REF!</v>
      </c>
      <c r="K330" s="490" t="e">
        <f>IF(Input_Transaksi!#REF!=$K$12,F330,0)</f>
        <v>#REF!</v>
      </c>
      <c r="L330" s="491" t="e">
        <f>IF(Input_Transaksi!#REF!=$D$8,Input_Transaksi!#REF!,0)</f>
        <v>#REF!</v>
      </c>
      <c r="M330" s="491" t="e">
        <f t="shared" si="6"/>
        <v>#REF!</v>
      </c>
      <c r="N330" s="61"/>
    </row>
    <row r="331" spans="2:14" customFormat="1" ht="15" customHeight="1" x14ac:dyDescent="0.2">
      <c r="B331" s="65"/>
      <c r="C331" s="487" t="e">
        <f>IF(F331+L331&gt;0,Input_Transaksi!#REF!,"")</f>
        <v>#REF!</v>
      </c>
      <c r="D331" s="489" t="e">
        <f>IF(F331+L331&gt;0,Input_Transaksi!#REF!,"")</f>
        <v>#REF!</v>
      </c>
      <c r="E331" s="485" t="e">
        <f>IF(F331+L331&gt;0,Input_Transaksi!#REF!&amp;Input_Transaksi!#REF!&amp;" "&amp;Input_Transaksi!#REF!,"")</f>
        <v>#REF!</v>
      </c>
      <c r="F331" s="119" t="e">
        <f>IF(Input_Transaksi!#REF!=$D$8,Input_Transaksi!#REF!,0)</f>
        <v>#REF!</v>
      </c>
      <c r="G331" s="490" t="e">
        <f>IF(Input_Transaksi!#REF!=$G$12,F331,0)</f>
        <v>#REF!</v>
      </c>
      <c r="H331" s="490" t="e">
        <f>IF(Input_Transaksi!#REF!=$H$12,F331,0)</f>
        <v>#REF!</v>
      </c>
      <c r="I331" s="490" t="e">
        <f>IF(Input_Transaksi!#REF!=$I$12,F331,0)</f>
        <v>#REF!</v>
      </c>
      <c r="J331" s="490" t="e">
        <f>IF(Input_Transaksi!#REF!=$J$12,F331,0)</f>
        <v>#REF!</v>
      </c>
      <c r="K331" s="490" t="e">
        <f>IF(Input_Transaksi!#REF!=$K$12,F331,0)</f>
        <v>#REF!</v>
      </c>
      <c r="L331" s="491" t="e">
        <f>IF(Input_Transaksi!#REF!=$D$8,Input_Transaksi!#REF!,0)</f>
        <v>#REF!</v>
      </c>
      <c r="M331" s="491" t="e">
        <f t="shared" si="6"/>
        <v>#REF!</v>
      </c>
      <c r="N331" s="61"/>
    </row>
    <row r="332" spans="2:14" customFormat="1" ht="15" customHeight="1" x14ac:dyDescent="0.2">
      <c r="B332" s="65"/>
      <c r="C332" s="487" t="e">
        <f>IF(F332+L332&gt;0,Input_Transaksi!#REF!,"")</f>
        <v>#REF!</v>
      </c>
      <c r="D332" s="489" t="e">
        <f>IF(F332+L332&gt;0,Input_Transaksi!#REF!,"")</f>
        <v>#REF!</v>
      </c>
      <c r="E332" s="485" t="e">
        <f>IF(F332+L332&gt;0,Input_Transaksi!#REF!&amp;Input_Transaksi!#REF!&amp;" "&amp;Input_Transaksi!#REF!,"")</f>
        <v>#REF!</v>
      </c>
      <c r="F332" s="119" t="e">
        <f>IF(Input_Transaksi!#REF!=$D$8,Input_Transaksi!#REF!,0)</f>
        <v>#REF!</v>
      </c>
      <c r="G332" s="490" t="e">
        <f>IF(Input_Transaksi!#REF!=$G$12,F332,0)</f>
        <v>#REF!</v>
      </c>
      <c r="H332" s="490" t="e">
        <f>IF(Input_Transaksi!#REF!=$H$12,F332,0)</f>
        <v>#REF!</v>
      </c>
      <c r="I332" s="490" t="e">
        <f>IF(Input_Transaksi!#REF!=$I$12,F332,0)</f>
        <v>#REF!</v>
      </c>
      <c r="J332" s="490" t="e">
        <f>IF(Input_Transaksi!#REF!=$J$12,F332,0)</f>
        <v>#REF!</v>
      </c>
      <c r="K332" s="490" t="e">
        <f>IF(Input_Transaksi!#REF!=$K$12,F332,0)</f>
        <v>#REF!</v>
      </c>
      <c r="L332" s="491" t="e">
        <f>IF(Input_Transaksi!#REF!=$D$8,Input_Transaksi!#REF!,0)</f>
        <v>#REF!</v>
      </c>
      <c r="M332" s="491" t="e">
        <f t="shared" si="6"/>
        <v>#REF!</v>
      </c>
      <c r="N332" s="61"/>
    </row>
    <row r="333" spans="2:14" customFormat="1" ht="15" customHeight="1" x14ac:dyDescent="0.2">
      <c r="B333" s="65"/>
      <c r="C333" s="487" t="e">
        <f>IF(F333+L333&gt;0,Input_Transaksi!#REF!,"")</f>
        <v>#REF!</v>
      </c>
      <c r="D333" s="489" t="e">
        <f>IF(F333+L333&gt;0,Input_Transaksi!#REF!,"")</f>
        <v>#REF!</v>
      </c>
      <c r="E333" s="485" t="e">
        <f>IF(F333+L333&gt;0,Input_Transaksi!#REF!&amp;Input_Transaksi!#REF!&amp;" "&amp;Input_Transaksi!#REF!,"")</f>
        <v>#REF!</v>
      </c>
      <c r="F333" s="119" t="e">
        <f>IF(Input_Transaksi!#REF!=$D$8,Input_Transaksi!#REF!,0)</f>
        <v>#REF!</v>
      </c>
      <c r="G333" s="490" t="e">
        <f>IF(Input_Transaksi!#REF!=$G$12,F333,0)</f>
        <v>#REF!</v>
      </c>
      <c r="H333" s="490" t="e">
        <f>IF(Input_Transaksi!#REF!=$H$12,F333,0)</f>
        <v>#REF!</v>
      </c>
      <c r="I333" s="490" t="e">
        <f>IF(Input_Transaksi!#REF!=$I$12,F333,0)</f>
        <v>#REF!</v>
      </c>
      <c r="J333" s="490" t="e">
        <f>IF(Input_Transaksi!#REF!=$J$12,F333,0)</f>
        <v>#REF!</v>
      </c>
      <c r="K333" s="490" t="e">
        <f>IF(Input_Transaksi!#REF!=$K$12,F333,0)</f>
        <v>#REF!</v>
      </c>
      <c r="L333" s="491" t="e">
        <f>IF(Input_Transaksi!#REF!=$D$8,Input_Transaksi!#REF!,0)</f>
        <v>#REF!</v>
      </c>
      <c r="M333" s="491" t="e">
        <f t="shared" si="6"/>
        <v>#REF!</v>
      </c>
      <c r="N333" s="61"/>
    </row>
    <row r="334" spans="2:14" customFormat="1" ht="15" customHeight="1" x14ac:dyDescent="0.2">
      <c r="B334" s="65"/>
      <c r="C334" s="487" t="e">
        <f>IF(F334+L334&gt;0,Input_Transaksi!#REF!,"")</f>
        <v>#REF!</v>
      </c>
      <c r="D334" s="489" t="e">
        <f>IF(F334+L334&gt;0,Input_Transaksi!#REF!,"")</f>
        <v>#REF!</v>
      </c>
      <c r="E334" s="485" t="e">
        <f>IF(F334+L334&gt;0,Input_Transaksi!#REF!&amp;Input_Transaksi!#REF!&amp;" "&amp;Input_Transaksi!#REF!,"")</f>
        <v>#REF!</v>
      </c>
      <c r="F334" s="119" t="e">
        <f>IF(Input_Transaksi!#REF!=$D$8,Input_Transaksi!#REF!,0)</f>
        <v>#REF!</v>
      </c>
      <c r="G334" s="490" t="e">
        <f>IF(Input_Transaksi!#REF!=$G$12,F334,0)</f>
        <v>#REF!</v>
      </c>
      <c r="H334" s="490" t="e">
        <f>IF(Input_Transaksi!#REF!=$H$12,F334,0)</f>
        <v>#REF!</v>
      </c>
      <c r="I334" s="490" t="e">
        <f>IF(Input_Transaksi!#REF!=$I$12,F334,0)</f>
        <v>#REF!</v>
      </c>
      <c r="J334" s="490" t="e">
        <f>IF(Input_Transaksi!#REF!=$J$12,F334,0)</f>
        <v>#REF!</v>
      </c>
      <c r="K334" s="490" t="e">
        <f>IF(Input_Transaksi!#REF!=$K$12,F334,0)</f>
        <v>#REF!</v>
      </c>
      <c r="L334" s="491" t="e">
        <f>IF(Input_Transaksi!#REF!=$D$8,Input_Transaksi!#REF!,0)</f>
        <v>#REF!</v>
      </c>
      <c r="M334" s="491" t="e">
        <f t="shared" si="6"/>
        <v>#REF!</v>
      </c>
      <c r="N334" s="61"/>
    </row>
    <row r="335" spans="2:14" customFormat="1" ht="15" customHeight="1" x14ac:dyDescent="0.2">
      <c r="B335" s="65"/>
      <c r="C335" s="487" t="e">
        <f>IF(F335+L335&gt;0,Input_Transaksi!#REF!,"")</f>
        <v>#REF!</v>
      </c>
      <c r="D335" s="489" t="e">
        <f>IF(F335+L335&gt;0,Input_Transaksi!#REF!,"")</f>
        <v>#REF!</v>
      </c>
      <c r="E335" s="485" t="e">
        <f>IF(F335+L335&gt;0,Input_Transaksi!#REF!&amp;Input_Transaksi!#REF!&amp;" "&amp;Input_Transaksi!#REF!,"")</f>
        <v>#REF!</v>
      </c>
      <c r="F335" s="119" t="e">
        <f>IF(Input_Transaksi!#REF!=$D$8,Input_Transaksi!#REF!,0)</f>
        <v>#REF!</v>
      </c>
      <c r="G335" s="490" t="e">
        <f>IF(Input_Transaksi!#REF!=$G$12,F335,0)</f>
        <v>#REF!</v>
      </c>
      <c r="H335" s="490" t="e">
        <f>IF(Input_Transaksi!#REF!=$H$12,F335,0)</f>
        <v>#REF!</v>
      </c>
      <c r="I335" s="490" t="e">
        <f>IF(Input_Transaksi!#REF!=$I$12,F335,0)</f>
        <v>#REF!</v>
      </c>
      <c r="J335" s="490" t="e">
        <f>IF(Input_Transaksi!#REF!=$J$12,F335,0)</f>
        <v>#REF!</v>
      </c>
      <c r="K335" s="490" t="e">
        <f>IF(Input_Transaksi!#REF!=$K$12,F335,0)</f>
        <v>#REF!</v>
      </c>
      <c r="L335" s="491" t="e">
        <f>IF(Input_Transaksi!#REF!=$D$8,Input_Transaksi!#REF!,0)</f>
        <v>#REF!</v>
      </c>
      <c r="M335" s="491" t="e">
        <f t="shared" si="6"/>
        <v>#REF!</v>
      </c>
      <c r="N335" s="61"/>
    </row>
    <row r="336" spans="2:14" customFormat="1" ht="15" customHeight="1" x14ac:dyDescent="0.2">
      <c r="B336" s="65"/>
      <c r="C336" s="487" t="e">
        <f>IF(F336+L336&gt;0,Input_Transaksi!#REF!,"")</f>
        <v>#REF!</v>
      </c>
      <c r="D336" s="489" t="e">
        <f>IF(F336+L336&gt;0,Input_Transaksi!#REF!,"")</f>
        <v>#REF!</v>
      </c>
      <c r="E336" s="485" t="e">
        <f>IF(F336+L336&gt;0,Input_Transaksi!#REF!&amp;Input_Transaksi!#REF!&amp;" "&amp;Input_Transaksi!#REF!,"")</f>
        <v>#REF!</v>
      </c>
      <c r="F336" s="119" t="e">
        <f>IF(Input_Transaksi!#REF!=$D$8,Input_Transaksi!#REF!,0)</f>
        <v>#REF!</v>
      </c>
      <c r="G336" s="490" t="e">
        <f>IF(Input_Transaksi!#REF!=$G$12,F336,0)</f>
        <v>#REF!</v>
      </c>
      <c r="H336" s="490" t="e">
        <f>IF(Input_Transaksi!#REF!=$H$12,F336,0)</f>
        <v>#REF!</v>
      </c>
      <c r="I336" s="490" t="e">
        <f>IF(Input_Transaksi!#REF!=$I$12,F336,0)</f>
        <v>#REF!</v>
      </c>
      <c r="J336" s="490" t="e">
        <f>IF(Input_Transaksi!#REF!=$J$12,F336,0)</f>
        <v>#REF!</v>
      </c>
      <c r="K336" s="490" t="e">
        <f>IF(Input_Transaksi!#REF!=$K$12,F336,0)</f>
        <v>#REF!</v>
      </c>
      <c r="L336" s="491" t="e">
        <f>IF(Input_Transaksi!#REF!=$D$8,Input_Transaksi!#REF!,0)</f>
        <v>#REF!</v>
      </c>
      <c r="M336" s="491" t="e">
        <f t="shared" si="6"/>
        <v>#REF!</v>
      </c>
      <c r="N336" s="61"/>
    </row>
    <row r="337" spans="2:14" customFormat="1" ht="15" customHeight="1" x14ac:dyDescent="0.2">
      <c r="B337" s="65"/>
      <c r="C337" s="487" t="e">
        <f>IF(F337+L337&gt;0,Input_Transaksi!#REF!,"")</f>
        <v>#REF!</v>
      </c>
      <c r="D337" s="489" t="e">
        <f>IF(F337+L337&gt;0,Input_Transaksi!#REF!,"")</f>
        <v>#REF!</v>
      </c>
      <c r="E337" s="485" t="e">
        <f>IF(F337+L337&gt;0,Input_Transaksi!#REF!&amp;Input_Transaksi!#REF!&amp;" "&amp;Input_Transaksi!#REF!,"")</f>
        <v>#REF!</v>
      </c>
      <c r="F337" s="119" t="e">
        <f>IF(Input_Transaksi!#REF!=$D$8,Input_Transaksi!#REF!,0)</f>
        <v>#REF!</v>
      </c>
      <c r="G337" s="490" t="e">
        <f>IF(Input_Transaksi!#REF!=$G$12,F337,0)</f>
        <v>#REF!</v>
      </c>
      <c r="H337" s="490" t="e">
        <f>IF(Input_Transaksi!#REF!=$H$12,F337,0)</f>
        <v>#REF!</v>
      </c>
      <c r="I337" s="490" t="e">
        <f>IF(Input_Transaksi!#REF!=$I$12,F337,0)</f>
        <v>#REF!</v>
      </c>
      <c r="J337" s="490" t="e">
        <f>IF(Input_Transaksi!#REF!=$J$12,F337,0)</f>
        <v>#REF!</v>
      </c>
      <c r="K337" s="490" t="e">
        <f>IF(Input_Transaksi!#REF!=$K$12,F337,0)</f>
        <v>#REF!</v>
      </c>
      <c r="L337" s="491" t="e">
        <f>IF(Input_Transaksi!#REF!=$D$8,Input_Transaksi!#REF!,0)</f>
        <v>#REF!</v>
      </c>
      <c r="M337" s="491" t="e">
        <f t="shared" si="6"/>
        <v>#REF!</v>
      </c>
      <c r="N337" s="61"/>
    </row>
    <row r="338" spans="2:14" customFormat="1" ht="15" customHeight="1" x14ac:dyDescent="0.2">
      <c r="B338" s="65"/>
      <c r="C338" s="487" t="e">
        <f>IF(F338+L338&gt;0,Input_Transaksi!#REF!,"")</f>
        <v>#REF!</v>
      </c>
      <c r="D338" s="489" t="e">
        <f>IF(F338+L338&gt;0,Input_Transaksi!#REF!,"")</f>
        <v>#REF!</v>
      </c>
      <c r="E338" s="485" t="e">
        <f>IF(F338+L338&gt;0,Input_Transaksi!#REF!&amp;Input_Transaksi!#REF!&amp;" "&amp;Input_Transaksi!#REF!,"")</f>
        <v>#REF!</v>
      </c>
      <c r="F338" s="119" t="e">
        <f>IF(Input_Transaksi!#REF!=$D$8,Input_Transaksi!#REF!,0)</f>
        <v>#REF!</v>
      </c>
      <c r="G338" s="490" t="e">
        <f>IF(Input_Transaksi!#REF!=$G$12,F338,0)</f>
        <v>#REF!</v>
      </c>
      <c r="H338" s="490" t="e">
        <f>IF(Input_Transaksi!#REF!=$H$12,F338,0)</f>
        <v>#REF!</v>
      </c>
      <c r="I338" s="490" t="e">
        <f>IF(Input_Transaksi!#REF!=$I$12,F338,0)</f>
        <v>#REF!</v>
      </c>
      <c r="J338" s="490" t="e">
        <f>IF(Input_Transaksi!#REF!=$J$12,F338,0)</f>
        <v>#REF!</v>
      </c>
      <c r="K338" s="490" t="e">
        <f>IF(Input_Transaksi!#REF!=$K$12,F338,0)</f>
        <v>#REF!</v>
      </c>
      <c r="L338" s="491" t="e">
        <f>IF(Input_Transaksi!#REF!=$D$8,Input_Transaksi!#REF!,0)</f>
        <v>#REF!</v>
      </c>
      <c r="M338" s="491" t="e">
        <f t="shared" si="6"/>
        <v>#REF!</v>
      </c>
      <c r="N338" s="61"/>
    </row>
    <row r="339" spans="2:14" customFormat="1" ht="15" customHeight="1" x14ac:dyDescent="0.2">
      <c r="B339" s="65"/>
      <c r="C339" s="487" t="e">
        <f>IF(F339+L339&gt;0,Input_Transaksi!#REF!,"")</f>
        <v>#REF!</v>
      </c>
      <c r="D339" s="489" t="e">
        <f>IF(F339+L339&gt;0,Input_Transaksi!#REF!,"")</f>
        <v>#REF!</v>
      </c>
      <c r="E339" s="485" t="e">
        <f>IF(F339+L339&gt;0,Input_Transaksi!#REF!&amp;Input_Transaksi!#REF!&amp;" "&amp;Input_Transaksi!#REF!,"")</f>
        <v>#REF!</v>
      </c>
      <c r="F339" s="119" t="e">
        <f>IF(Input_Transaksi!#REF!=$D$8,Input_Transaksi!#REF!,0)</f>
        <v>#REF!</v>
      </c>
      <c r="G339" s="490" t="e">
        <f>IF(Input_Transaksi!#REF!=$G$12,F339,0)</f>
        <v>#REF!</v>
      </c>
      <c r="H339" s="490" t="e">
        <f>IF(Input_Transaksi!#REF!=$H$12,F339,0)</f>
        <v>#REF!</v>
      </c>
      <c r="I339" s="490" t="e">
        <f>IF(Input_Transaksi!#REF!=$I$12,F339,0)</f>
        <v>#REF!</v>
      </c>
      <c r="J339" s="490" t="e">
        <f>IF(Input_Transaksi!#REF!=$J$12,F339,0)</f>
        <v>#REF!</v>
      </c>
      <c r="K339" s="490" t="e">
        <f>IF(Input_Transaksi!#REF!=$K$12,F339,0)</f>
        <v>#REF!</v>
      </c>
      <c r="L339" s="491" t="e">
        <f>IF(Input_Transaksi!#REF!=$D$8,Input_Transaksi!#REF!,0)</f>
        <v>#REF!</v>
      </c>
      <c r="M339" s="491" t="e">
        <f t="shared" si="6"/>
        <v>#REF!</v>
      </c>
      <c r="N339" s="61"/>
    </row>
    <row r="340" spans="2:14" customFormat="1" ht="15" customHeight="1" x14ac:dyDescent="0.2">
      <c r="B340" s="65"/>
      <c r="C340" s="487" t="e">
        <f>IF(F340+L340&gt;0,Input_Transaksi!#REF!,"")</f>
        <v>#REF!</v>
      </c>
      <c r="D340" s="489" t="e">
        <f>IF(F340+L340&gt;0,Input_Transaksi!#REF!,"")</f>
        <v>#REF!</v>
      </c>
      <c r="E340" s="485" t="e">
        <f>IF(F340+L340&gt;0,Input_Transaksi!#REF!&amp;Input_Transaksi!#REF!&amp;" "&amp;Input_Transaksi!#REF!,"")</f>
        <v>#REF!</v>
      </c>
      <c r="F340" s="119" t="e">
        <f>IF(Input_Transaksi!#REF!=$D$8,Input_Transaksi!#REF!,0)</f>
        <v>#REF!</v>
      </c>
      <c r="G340" s="490" t="e">
        <f>IF(Input_Transaksi!#REF!=$G$12,F340,0)</f>
        <v>#REF!</v>
      </c>
      <c r="H340" s="490" t="e">
        <f>IF(Input_Transaksi!#REF!=$H$12,F340,0)</f>
        <v>#REF!</v>
      </c>
      <c r="I340" s="490" t="e">
        <f>IF(Input_Transaksi!#REF!=$I$12,F340,0)</f>
        <v>#REF!</v>
      </c>
      <c r="J340" s="490" t="e">
        <f>IF(Input_Transaksi!#REF!=$J$12,F340,0)</f>
        <v>#REF!</v>
      </c>
      <c r="K340" s="490" t="e">
        <f>IF(Input_Transaksi!#REF!=$K$12,F340,0)</f>
        <v>#REF!</v>
      </c>
      <c r="L340" s="491" t="e">
        <f>IF(Input_Transaksi!#REF!=$D$8,Input_Transaksi!#REF!,0)</f>
        <v>#REF!</v>
      </c>
      <c r="M340" s="491" t="e">
        <f t="shared" si="6"/>
        <v>#REF!</v>
      </c>
      <c r="N340" s="61"/>
    </row>
    <row r="341" spans="2:14" customFormat="1" ht="15" customHeight="1" x14ac:dyDescent="0.2">
      <c r="B341" s="65"/>
      <c r="C341" s="487" t="e">
        <f>IF(F341+L341&gt;0,Input_Transaksi!#REF!,"")</f>
        <v>#REF!</v>
      </c>
      <c r="D341" s="489" t="e">
        <f>IF(F341+L341&gt;0,Input_Transaksi!#REF!,"")</f>
        <v>#REF!</v>
      </c>
      <c r="E341" s="485" t="e">
        <f>IF(F341+L341&gt;0,Input_Transaksi!#REF!&amp;Input_Transaksi!#REF!&amp;" "&amp;Input_Transaksi!#REF!,"")</f>
        <v>#REF!</v>
      </c>
      <c r="F341" s="119" t="e">
        <f>IF(Input_Transaksi!#REF!=$D$8,Input_Transaksi!#REF!,0)</f>
        <v>#REF!</v>
      </c>
      <c r="G341" s="490" t="e">
        <f>IF(Input_Transaksi!#REF!=$G$12,F341,0)</f>
        <v>#REF!</v>
      </c>
      <c r="H341" s="490" t="e">
        <f>IF(Input_Transaksi!#REF!=$H$12,F341,0)</f>
        <v>#REF!</v>
      </c>
      <c r="I341" s="490" t="e">
        <f>IF(Input_Transaksi!#REF!=$I$12,F341,0)</f>
        <v>#REF!</v>
      </c>
      <c r="J341" s="490" t="e">
        <f>IF(Input_Transaksi!#REF!=$J$12,F341,0)</f>
        <v>#REF!</v>
      </c>
      <c r="K341" s="490" t="e">
        <f>IF(Input_Transaksi!#REF!=$K$12,F341,0)</f>
        <v>#REF!</v>
      </c>
      <c r="L341" s="491" t="e">
        <f>IF(Input_Transaksi!#REF!=$D$8,Input_Transaksi!#REF!,0)</f>
        <v>#REF!</v>
      </c>
      <c r="M341" s="491" t="e">
        <f t="shared" si="6"/>
        <v>#REF!</v>
      </c>
      <c r="N341" s="61"/>
    </row>
    <row r="342" spans="2:14" customFormat="1" ht="15" customHeight="1" x14ac:dyDescent="0.2">
      <c r="B342" s="65"/>
      <c r="C342" s="487" t="e">
        <f>IF(F342+L342&gt;0,Input_Transaksi!#REF!,"")</f>
        <v>#REF!</v>
      </c>
      <c r="D342" s="489" t="e">
        <f>IF(F342+L342&gt;0,Input_Transaksi!#REF!,"")</f>
        <v>#REF!</v>
      </c>
      <c r="E342" s="485" t="e">
        <f>IF(F342+L342&gt;0,Input_Transaksi!#REF!&amp;Input_Transaksi!#REF!&amp;" "&amp;Input_Transaksi!#REF!,"")</f>
        <v>#REF!</v>
      </c>
      <c r="F342" s="119" t="e">
        <f>IF(Input_Transaksi!#REF!=$D$8,Input_Transaksi!#REF!,0)</f>
        <v>#REF!</v>
      </c>
      <c r="G342" s="490" t="e">
        <f>IF(Input_Transaksi!#REF!=$G$12,F342,0)</f>
        <v>#REF!</v>
      </c>
      <c r="H342" s="490" t="e">
        <f>IF(Input_Transaksi!#REF!=$H$12,F342,0)</f>
        <v>#REF!</v>
      </c>
      <c r="I342" s="490" t="e">
        <f>IF(Input_Transaksi!#REF!=$I$12,F342,0)</f>
        <v>#REF!</v>
      </c>
      <c r="J342" s="490" t="e">
        <f>IF(Input_Transaksi!#REF!=$J$12,F342,0)</f>
        <v>#REF!</v>
      </c>
      <c r="K342" s="490" t="e">
        <f>IF(Input_Transaksi!#REF!=$K$12,F342,0)</f>
        <v>#REF!</v>
      </c>
      <c r="L342" s="491" t="e">
        <f>IF(Input_Transaksi!#REF!=$D$8,Input_Transaksi!#REF!,0)</f>
        <v>#REF!</v>
      </c>
      <c r="M342" s="491" t="e">
        <f t="shared" si="6"/>
        <v>#REF!</v>
      </c>
      <c r="N342" s="61"/>
    </row>
    <row r="343" spans="2:14" customFormat="1" ht="15" customHeight="1" x14ac:dyDescent="0.2">
      <c r="B343" s="65"/>
      <c r="C343" s="487" t="e">
        <f>IF(F343+L343&gt;0,Input_Transaksi!#REF!,"")</f>
        <v>#REF!</v>
      </c>
      <c r="D343" s="489" t="e">
        <f>IF(F343+L343&gt;0,Input_Transaksi!#REF!,"")</f>
        <v>#REF!</v>
      </c>
      <c r="E343" s="485" t="e">
        <f>IF(F343+L343&gt;0,Input_Transaksi!#REF!&amp;Input_Transaksi!#REF!&amp;" "&amp;Input_Transaksi!#REF!,"")</f>
        <v>#REF!</v>
      </c>
      <c r="F343" s="119" t="e">
        <f>IF(Input_Transaksi!#REF!=$D$8,Input_Transaksi!#REF!,0)</f>
        <v>#REF!</v>
      </c>
      <c r="G343" s="490" t="e">
        <f>IF(Input_Transaksi!#REF!=$G$12,F343,0)</f>
        <v>#REF!</v>
      </c>
      <c r="H343" s="490" t="e">
        <f>IF(Input_Transaksi!#REF!=$H$12,F343,0)</f>
        <v>#REF!</v>
      </c>
      <c r="I343" s="490" t="e">
        <f>IF(Input_Transaksi!#REF!=$I$12,F343,0)</f>
        <v>#REF!</v>
      </c>
      <c r="J343" s="490" t="e">
        <f>IF(Input_Transaksi!#REF!=$J$12,F343,0)</f>
        <v>#REF!</v>
      </c>
      <c r="K343" s="490" t="e">
        <f>IF(Input_Transaksi!#REF!=$K$12,F343,0)</f>
        <v>#REF!</v>
      </c>
      <c r="L343" s="491" t="e">
        <f>IF(Input_Transaksi!#REF!=$D$8,Input_Transaksi!#REF!,0)</f>
        <v>#REF!</v>
      </c>
      <c r="M343" s="491" t="e">
        <f t="shared" si="6"/>
        <v>#REF!</v>
      </c>
      <c r="N343" s="61"/>
    </row>
    <row r="344" spans="2:14" customFormat="1" ht="15" customHeight="1" x14ac:dyDescent="0.2">
      <c r="B344" s="65"/>
      <c r="C344" s="487" t="e">
        <f>IF(F344+L344&gt;0,Input_Transaksi!#REF!,"")</f>
        <v>#REF!</v>
      </c>
      <c r="D344" s="489" t="e">
        <f>IF(F344+L344&gt;0,Input_Transaksi!#REF!,"")</f>
        <v>#REF!</v>
      </c>
      <c r="E344" s="485" t="e">
        <f>IF(F344+L344&gt;0,Input_Transaksi!#REF!&amp;Input_Transaksi!#REF!&amp;" "&amp;Input_Transaksi!#REF!,"")</f>
        <v>#REF!</v>
      </c>
      <c r="F344" s="119" t="e">
        <f>IF(Input_Transaksi!#REF!=$D$8,Input_Transaksi!#REF!,0)</f>
        <v>#REF!</v>
      </c>
      <c r="G344" s="490" t="e">
        <f>IF(Input_Transaksi!#REF!=$G$12,F344,0)</f>
        <v>#REF!</v>
      </c>
      <c r="H344" s="490" t="e">
        <f>IF(Input_Transaksi!#REF!=$H$12,F344,0)</f>
        <v>#REF!</v>
      </c>
      <c r="I344" s="490" t="e">
        <f>IF(Input_Transaksi!#REF!=$I$12,F344,0)</f>
        <v>#REF!</v>
      </c>
      <c r="J344" s="490" t="e">
        <f>IF(Input_Transaksi!#REF!=$J$12,F344,0)</f>
        <v>#REF!</v>
      </c>
      <c r="K344" s="490" t="e">
        <f>IF(Input_Transaksi!#REF!=$K$12,F344,0)</f>
        <v>#REF!</v>
      </c>
      <c r="L344" s="491" t="e">
        <f>IF(Input_Transaksi!#REF!=$D$8,Input_Transaksi!#REF!,0)</f>
        <v>#REF!</v>
      </c>
      <c r="M344" s="491" t="e">
        <f t="shared" si="6"/>
        <v>#REF!</v>
      </c>
      <c r="N344" s="61"/>
    </row>
    <row r="345" spans="2:14" customFormat="1" ht="15" customHeight="1" x14ac:dyDescent="0.2">
      <c r="B345" s="65"/>
      <c r="C345" s="487" t="e">
        <f>IF(F345+L345&gt;0,Input_Transaksi!#REF!,"")</f>
        <v>#REF!</v>
      </c>
      <c r="D345" s="489" t="e">
        <f>IF(F345+L345&gt;0,Input_Transaksi!#REF!,"")</f>
        <v>#REF!</v>
      </c>
      <c r="E345" s="485" t="e">
        <f>IF(F345+L345&gt;0,Input_Transaksi!#REF!&amp;Input_Transaksi!#REF!&amp;" "&amp;Input_Transaksi!#REF!,"")</f>
        <v>#REF!</v>
      </c>
      <c r="F345" s="119" t="e">
        <f>IF(Input_Transaksi!#REF!=$D$8,Input_Transaksi!#REF!,0)</f>
        <v>#REF!</v>
      </c>
      <c r="G345" s="490" t="e">
        <f>IF(Input_Transaksi!#REF!=$G$12,F345,0)</f>
        <v>#REF!</v>
      </c>
      <c r="H345" s="490" t="e">
        <f>IF(Input_Transaksi!#REF!=$H$12,F345,0)</f>
        <v>#REF!</v>
      </c>
      <c r="I345" s="490" t="e">
        <f>IF(Input_Transaksi!#REF!=$I$12,F345,0)</f>
        <v>#REF!</v>
      </c>
      <c r="J345" s="490" t="e">
        <f>IF(Input_Transaksi!#REF!=$J$12,F345,0)</f>
        <v>#REF!</v>
      </c>
      <c r="K345" s="490" t="e">
        <f>IF(Input_Transaksi!#REF!=$K$12,F345,0)</f>
        <v>#REF!</v>
      </c>
      <c r="L345" s="491" t="e">
        <f>IF(Input_Transaksi!#REF!=$D$8,Input_Transaksi!#REF!,0)</f>
        <v>#REF!</v>
      </c>
      <c r="M345" s="491" t="e">
        <f t="shared" si="6"/>
        <v>#REF!</v>
      </c>
      <c r="N345" s="61"/>
    </row>
    <row r="346" spans="2:14" customFormat="1" ht="15" customHeight="1" x14ac:dyDescent="0.2">
      <c r="B346" s="65"/>
      <c r="C346" s="487" t="e">
        <f>IF(F346+L346&gt;0,Input_Transaksi!#REF!,"")</f>
        <v>#REF!</v>
      </c>
      <c r="D346" s="489" t="e">
        <f>IF(F346+L346&gt;0,Input_Transaksi!#REF!,"")</f>
        <v>#REF!</v>
      </c>
      <c r="E346" s="485" t="e">
        <f>IF(F346+L346&gt;0,Input_Transaksi!#REF!&amp;Input_Transaksi!#REF!&amp;" "&amp;Input_Transaksi!#REF!,"")</f>
        <v>#REF!</v>
      </c>
      <c r="F346" s="119" t="e">
        <f>IF(Input_Transaksi!#REF!=$D$8,Input_Transaksi!#REF!,0)</f>
        <v>#REF!</v>
      </c>
      <c r="G346" s="490" t="e">
        <f>IF(Input_Transaksi!#REF!=$G$12,F346,0)</f>
        <v>#REF!</v>
      </c>
      <c r="H346" s="490" t="e">
        <f>IF(Input_Transaksi!#REF!=$H$12,F346,0)</f>
        <v>#REF!</v>
      </c>
      <c r="I346" s="490" t="e">
        <f>IF(Input_Transaksi!#REF!=$I$12,F346,0)</f>
        <v>#REF!</v>
      </c>
      <c r="J346" s="490" t="e">
        <f>IF(Input_Transaksi!#REF!=$J$12,F346,0)</f>
        <v>#REF!</v>
      </c>
      <c r="K346" s="490" t="e">
        <f>IF(Input_Transaksi!#REF!=$K$12,F346,0)</f>
        <v>#REF!</v>
      </c>
      <c r="L346" s="491" t="e">
        <f>IF(Input_Transaksi!#REF!=$D$8,Input_Transaksi!#REF!,0)</f>
        <v>#REF!</v>
      </c>
      <c r="M346" s="491" t="e">
        <f t="shared" si="6"/>
        <v>#REF!</v>
      </c>
      <c r="N346" s="61"/>
    </row>
    <row r="347" spans="2:14" customFormat="1" ht="15" customHeight="1" x14ac:dyDescent="0.2">
      <c r="B347" s="65"/>
      <c r="C347" s="487" t="e">
        <f>IF(F347+L347&gt;0,Input_Transaksi!#REF!,"")</f>
        <v>#REF!</v>
      </c>
      <c r="D347" s="489" t="e">
        <f>IF(F347+L347&gt;0,Input_Transaksi!#REF!,"")</f>
        <v>#REF!</v>
      </c>
      <c r="E347" s="485" t="e">
        <f>IF(F347+L347&gt;0,Input_Transaksi!#REF!&amp;Input_Transaksi!#REF!&amp;" "&amp;Input_Transaksi!#REF!,"")</f>
        <v>#REF!</v>
      </c>
      <c r="F347" s="119" t="e">
        <f>IF(Input_Transaksi!#REF!=$D$8,Input_Transaksi!#REF!,0)</f>
        <v>#REF!</v>
      </c>
      <c r="G347" s="490" t="e">
        <f>IF(Input_Transaksi!#REF!=$G$12,F347,0)</f>
        <v>#REF!</v>
      </c>
      <c r="H347" s="490" t="e">
        <f>IF(Input_Transaksi!#REF!=$H$12,F347,0)</f>
        <v>#REF!</v>
      </c>
      <c r="I347" s="490" t="e">
        <f>IF(Input_Transaksi!#REF!=$I$12,F347,0)</f>
        <v>#REF!</v>
      </c>
      <c r="J347" s="490" t="e">
        <f>IF(Input_Transaksi!#REF!=$J$12,F347,0)</f>
        <v>#REF!</v>
      </c>
      <c r="K347" s="490" t="e">
        <f>IF(Input_Transaksi!#REF!=$K$12,F347,0)</f>
        <v>#REF!</v>
      </c>
      <c r="L347" s="491" t="e">
        <f>IF(Input_Transaksi!#REF!=$D$8,Input_Transaksi!#REF!,0)</f>
        <v>#REF!</v>
      </c>
      <c r="M347" s="491" t="e">
        <f t="shared" si="6"/>
        <v>#REF!</v>
      </c>
      <c r="N347" s="61"/>
    </row>
    <row r="348" spans="2:14" customFormat="1" ht="15" customHeight="1" x14ac:dyDescent="0.2">
      <c r="B348" s="65"/>
      <c r="C348" s="487" t="e">
        <f>IF(F348+L348&gt;0,Input_Transaksi!#REF!,"")</f>
        <v>#REF!</v>
      </c>
      <c r="D348" s="489" t="e">
        <f>IF(F348+L348&gt;0,Input_Transaksi!#REF!,"")</f>
        <v>#REF!</v>
      </c>
      <c r="E348" s="485" t="e">
        <f>IF(F348+L348&gt;0,Input_Transaksi!#REF!&amp;Input_Transaksi!#REF!&amp;" "&amp;Input_Transaksi!#REF!,"")</f>
        <v>#REF!</v>
      </c>
      <c r="F348" s="119" t="e">
        <f>IF(Input_Transaksi!#REF!=$D$8,Input_Transaksi!#REF!,0)</f>
        <v>#REF!</v>
      </c>
      <c r="G348" s="490" t="e">
        <f>IF(Input_Transaksi!#REF!=$G$12,F348,0)</f>
        <v>#REF!</v>
      </c>
      <c r="H348" s="490" t="e">
        <f>IF(Input_Transaksi!#REF!=$H$12,F348,0)</f>
        <v>#REF!</v>
      </c>
      <c r="I348" s="490" t="e">
        <f>IF(Input_Transaksi!#REF!=$I$12,F348,0)</f>
        <v>#REF!</v>
      </c>
      <c r="J348" s="490" t="e">
        <f>IF(Input_Transaksi!#REF!=$J$12,F348,0)</f>
        <v>#REF!</v>
      </c>
      <c r="K348" s="490" t="e">
        <f>IF(Input_Transaksi!#REF!=$K$12,F348,0)</f>
        <v>#REF!</v>
      </c>
      <c r="L348" s="491" t="e">
        <f>IF(Input_Transaksi!#REF!=$D$8,Input_Transaksi!#REF!,0)</f>
        <v>#REF!</v>
      </c>
      <c r="M348" s="491" t="e">
        <f t="shared" si="6"/>
        <v>#REF!</v>
      </c>
      <c r="N348" s="61"/>
    </row>
    <row r="349" spans="2:14" customFormat="1" ht="15" customHeight="1" x14ac:dyDescent="0.2">
      <c r="B349" s="65"/>
      <c r="C349" s="487" t="e">
        <f>IF(F349+L349&gt;0,Input_Transaksi!#REF!,"")</f>
        <v>#REF!</v>
      </c>
      <c r="D349" s="489" t="e">
        <f>IF(F349+L349&gt;0,Input_Transaksi!#REF!,"")</f>
        <v>#REF!</v>
      </c>
      <c r="E349" s="485" t="e">
        <f>IF(F349+L349&gt;0,Input_Transaksi!#REF!&amp;Input_Transaksi!#REF!&amp;" "&amp;Input_Transaksi!#REF!,"")</f>
        <v>#REF!</v>
      </c>
      <c r="F349" s="119" t="e">
        <f>IF(Input_Transaksi!#REF!=$D$8,Input_Transaksi!#REF!,0)</f>
        <v>#REF!</v>
      </c>
      <c r="G349" s="490" t="e">
        <f>IF(Input_Transaksi!#REF!=$G$12,F349,0)</f>
        <v>#REF!</v>
      </c>
      <c r="H349" s="490" t="e">
        <f>IF(Input_Transaksi!#REF!=$H$12,F349,0)</f>
        <v>#REF!</v>
      </c>
      <c r="I349" s="490" t="e">
        <f>IF(Input_Transaksi!#REF!=$I$12,F349,0)</f>
        <v>#REF!</v>
      </c>
      <c r="J349" s="490" t="e">
        <f>IF(Input_Transaksi!#REF!=$J$12,F349,0)</f>
        <v>#REF!</v>
      </c>
      <c r="K349" s="490" t="e">
        <f>IF(Input_Transaksi!#REF!=$K$12,F349,0)</f>
        <v>#REF!</v>
      </c>
      <c r="L349" s="491" t="e">
        <f>IF(Input_Transaksi!#REF!=$D$8,Input_Transaksi!#REF!,0)</f>
        <v>#REF!</v>
      </c>
      <c r="M349" s="491" t="e">
        <f t="shared" si="6"/>
        <v>#REF!</v>
      </c>
      <c r="N349" s="61"/>
    </row>
    <row r="350" spans="2:14" customFormat="1" ht="15" customHeight="1" x14ac:dyDescent="0.2">
      <c r="B350" s="65"/>
      <c r="C350" s="487" t="e">
        <f>IF(F350+L350&gt;0,Input_Transaksi!#REF!,"")</f>
        <v>#REF!</v>
      </c>
      <c r="D350" s="489" t="e">
        <f>IF(F350+L350&gt;0,Input_Transaksi!#REF!,"")</f>
        <v>#REF!</v>
      </c>
      <c r="E350" s="485" t="e">
        <f>IF(F350+L350&gt;0,Input_Transaksi!#REF!&amp;Input_Transaksi!#REF!&amp;" "&amp;Input_Transaksi!#REF!,"")</f>
        <v>#REF!</v>
      </c>
      <c r="F350" s="119" t="e">
        <f>IF(Input_Transaksi!#REF!=$D$8,Input_Transaksi!#REF!,0)</f>
        <v>#REF!</v>
      </c>
      <c r="G350" s="490" t="e">
        <f>IF(Input_Transaksi!#REF!=$G$12,F350,0)</f>
        <v>#REF!</v>
      </c>
      <c r="H350" s="490" t="e">
        <f>IF(Input_Transaksi!#REF!=$H$12,F350,0)</f>
        <v>#REF!</v>
      </c>
      <c r="I350" s="490" t="e">
        <f>IF(Input_Transaksi!#REF!=$I$12,F350,0)</f>
        <v>#REF!</v>
      </c>
      <c r="J350" s="490" t="e">
        <f>IF(Input_Transaksi!#REF!=$J$12,F350,0)</f>
        <v>#REF!</v>
      </c>
      <c r="K350" s="490" t="e">
        <f>IF(Input_Transaksi!#REF!=$K$12,F350,0)</f>
        <v>#REF!</v>
      </c>
      <c r="L350" s="491" t="e">
        <f>IF(Input_Transaksi!#REF!=$D$8,Input_Transaksi!#REF!,0)</f>
        <v>#REF!</v>
      </c>
      <c r="M350" s="491" t="e">
        <f t="shared" si="6"/>
        <v>#REF!</v>
      </c>
      <c r="N350" s="61"/>
    </row>
    <row r="351" spans="2:14" customFormat="1" ht="15" customHeight="1" x14ac:dyDescent="0.2">
      <c r="B351" s="65"/>
      <c r="C351" s="487" t="e">
        <f>IF(F351+L351&gt;0,Input_Transaksi!#REF!,"")</f>
        <v>#REF!</v>
      </c>
      <c r="D351" s="489" t="e">
        <f>IF(F351+L351&gt;0,Input_Transaksi!#REF!,"")</f>
        <v>#REF!</v>
      </c>
      <c r="E351" s="485" t="e">
        <f>IF(F351+L351&gt;0,Input_Transaksi!#REF!&amp;Input_Transaksi!#REF!&amp;" "&amp;Input_Transaksi!#REF!,"")</f>
        <v>#REF!</v>
      </c>
      <c r="F351" s="119" t="e">
        <f>IF(Input_Transaksi!#REF!=$D$8,Input_Transaksi!#REF!,0)</f>
        <v>#REF!</v>
      </c>
      <c r="G351" s="490" t="e">
        <f>IF(Input_Transaksi!#REF!=$G$12,F351,0)</f>
        <v>#REF!</v>
      </c>
      <c r="H351" s="490" t="e">
        <f>IF(Input_Transaksi!#REF!=$H$12,F351,0)</f>
        <v>#REF!</v>
      </c>
      <c r="I351" s="490" t="e">
        <f>IF(Input_Transaksi!#REF!=$I$12,F351,0)</f>
        <v>#REF!</v>
      </c>
      <c r="J351" s="490" t="e">
        <f>IF(Input_Transaksi!#REF!=$J$12,F351,0)</f>
        <v>#REF!</v>
      </c>
      <c r="K351" s="490" t="e">
        <f>IF(Input_Transaksi!#REF!=$K$12,F351,0)</f>
        <v>#REF!</v>
      </c>
      <c r="L351" s="491" t="e">
        <f>IF(Input_Transaksi!#REF!=$D$8,Input_Transaksi!#REF!,0)</f>
        <v>#REF!</v>
      </c>
      <c r="M351" s="491" t="e">
        <f t="shared" si="6"/>
        <v>#REF!</v>
      </c>
      <c r="N351" s="61"/>
    </row>
    <row r="352" spans="2:14" x14ac:dyDescent="0.2">
      <c r="B352" s="63"/>
      <c r="G352" s="492"/>
      <c r="H352" s="492"/>
      <c r="I352" s="492"/>
      <c r="J352" s="492"/>
      <c r="K352" s="492"/>
      <c r="L352" s="492"/>
      <c r="M352" s="492"/>
      <c r="N352" s="62"/>
    </row>
    <row r="353" spans="1:15" s="14" customFormat="1" ht="10.5" x14ac:dyDescent="0.2">
      <c r="A353" s="11"/>
      <c r="B353" s="56"/>
      <c r="C353" s="11"/>
      <c r="D353" s="11"/>
      <c r="E353" s="12" t="s">
        <v>3</v>
      </c>
      <c r="F353" s="37" t="e">
        <f t="shared" ref="F353" si="7">SUM(F13:F173)</f>
        <v>#REF!</v>
      </c>
      <c r="G353" s="502" t="e">
        <f t="shared" ref="G353:L353" si="8">SUM(G13:G351)</f>
        <v>#REF!</v>
      </c>
      <c r="H353" s="502" t="e">
        <f t="shared" si="8"/>
        <v>#REF!</v>
      </c>
      <c r="I353" s="502" t="e">
        <f t="shared" si="8"/>
        <v>#REF!</v>
      </c>
      <c r="J353" s="502" t="e">
        <f t="shared" si="8"/>
        <v>#REF!</v>
      </c>
      <c r="K353" s="502" t="e">
        <f t="shared" si="8"/>
        <v>#REF!</v>
      </c>
      <c r="L353" s="493" t="e">
        <f t="shared" si="8"/>
        <v>#REF!</v>
      </c>
      <c r="M353" s="494" t="e">
        <f>M351</f>
        <v>#REF!</v>
      </c>
      <c r="N353" s="57"/>
      <c r="O353" s="13" t="e">
        <f>IF(M173-M353=0,"ok !!","mohon di periksa ulang !!")</f>
        <v>#REF!</v>
      </c>
    </row>
    <row r="354" spans="1:15" ht="15.75" customHeight="1" x14ac:dyDescent="0.2">
      <c r="B354" s="69" t="s">
        <v>21</v>
      </c>
      <c r="C354" s="138" t="s">
        <v>65</v>
      </c>
      <c r="D354" s="58"/>
      <c r="E354" s="58"/>
      <c r="F354" s="58"/>
      <c r="G354" s="58"/>
      <c r="H354" s="58"/>
      <c r="I354" s="58"/>
      <c r="J354" s="58"/>
      <c r="K354" s="58"/>
      <c r="L354" s="58"/>
      <c r="M354" s="58"/>
      <c r="N354" s="59"/>
    </row>
  </sheetData>
  <autoFilter ref="C12:C351" xr:uid="{00000000-0009-0000-0000-00000A000000}"/>
  <mergeCells count="4">
    <mergeCell ref="C4:M4"/>
    <mergeCell ref="C5:M5"/>
    <mergeCell ref="C6:M6"/>
    <mergeCell ref="C7:M7"/>
  </mergeCells>
  <phoneticPr fontId="0" type="noConversion"/>
  <hyperlinks>
    <hyperlink ref="C1" location="MENU!A1" display="Back to Menu" xr:uid="{00000000-0004-0000-0A00-000000000000}"/>
  </hyperlinks>
  <pageMargins left="0.59055118110236227" right="0.19685039370078741" top="0.39370078740157483" bottom="0.59055118110236227" header="0.51181102362204722" footer="0.31496062992125984"/>
  <pageSetup paperSize="9" orientation="landscape" r:id="rId1"/>
  <headerFooter alignWithMargins="0">
    <oddFooter>&amp;RHal &amp;P dari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69"/>
  <sheetViews>
    <sheetView showGridLines="0" view="pageBreakPreview" topLeftCell="A19" zoomScale="55" zoomScaleSheetLayoutView="55" workbookViewId="0">
      <selection activeCell="E31" sqref="E31"/>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89.33203125" style="1" customWidth="1"/>
    <col min="6" max="6" width="17.6640625" style="1" customWidth="1"/>
    <col min="7" max="7" width="17.44140625" style="1" customWidth="1"/>
    <col min="8" max="8" width="16.44140625" style="1" customWidth="1"/>
    <col min="9" max="9" width="1.6640625" style="1" customWidth="1"/>
    <col min="10" max="10" width="9.33203125" style="1"/>
    <col min="11" max="12" width="15.6640625" style="1" bestFit="1" customWidth="1"/>
    <col min="13" max="14" width="14.6640625" style="1" bestFit="1" customWidth="1"/>
    <col min="15"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UP!C4:H4</f>
        <v>BLU Kantor UPBU A.P.T. Pranoto Samarinda</v>
      </c>
      <c r="D4" s="1143"/>
      <c r="E4" s="1143"/>
      <c r="F4" s="1143"/>
      <c r="G4" s="1143"/>
      <c r="H4" s="1143"/>
      <c r="I4" s="46"/>
    </row>
    <row r="5" spans="2:9" ht="12.75" customHeight="1" x14ac:dyDescent="0.2">
      <c r="B5" s="47"/>
      <c r="C5" s="1144" t="str">
        <f>D9</f>
        <v>BUKU PEMBANTU LS BENDAHARA</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6</v>
      </c>
      <c r="E8" s="115"/>
      <c r="F8" s="18"/>
      <c r="G8" s="66" t="s">
        <v>6</v>
      </c>
      <c r="H8" s="621">
        <f>VLOOKUP(D8,SETUP!$H$7:$J$16,3,FALSE)</f>
        <v>0</v>
      </c>
      <c r="I8" s="50"/>
    </row>
    <row r="9" spans="2:9" s="2" customFormat="1" ht="12" customHeight="1" x14ac:dyDescent="0.2">
      <c r="B9" s="49"/>
      <c r="C9" s="113" t="s">
        <v>20</v>
      </c>
      <c r="D9" s="128" t="str">
        <f>VLOOKUP(D8,SETUP!$H$7:$J$16,2,FALSE)</f>
        <v>BUKU PEMBANTU LS BENDAHARA</v>
      </c>
      <c r="E9" s="116"/>
      <c r="F9" s="51"/>
      <c r="G9" s="67" t="s">
        <v>7</v>
      </c>
      <c r="H9" s="614">
        <f>H558</f>
        <v>0</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8</v>
      </c>
      <c r="G11" s="22" t="s">
        <v>9</v>
      </c>
      <c r="H11" s="23" t="s">
        <v>2</v>
      </c>
      <c r="I11" s="54"/>
    </row>
    <row r="12" spans="2:9" x14ac:dyDescent="0.2">
      <c r="B12" s="47"/>
      <c r="C12" s="24"/>
      <c r="D12" s="25"/>
      <c r="E12" s="26"/>
      <c r="F12" s="27"/>
      <c r="G12" s="27"/>
      <c r="H12" s="28"/>
      <c r="I12" s="48"/>
    </row>
    <row r="13" spans="2:9" ht="10.5" x14ac:dyDescent="0.2">
      <c r="B13" s="47"/>
      <c r="C13" s="29">
        <f>IF(D8=" "," ",SETUP!J3)</f>
        <v>46023</v>
      </c>
      <c r="D13" s="30"/>
      <c r="E13" s="31" t="s">
        <v>76</v>
      </c>
      <c r="F13" s="32">
        <f>H8</f>
        <v>0</v>
      </c>
      <c r="G13" s="32">
        <v>0</v>
      </c>
      <c r="H13" s="32">
        <f>H8</f>
        <v>0</v>
      </c>
      <c r="I13" s="48"/>
    </row>
    <row r="14" spans="2:9" hidden="1" x14ac:dyDescent="0.2">
      <c r="B14" s="47"/>
      <c r="C14" s="33" t="str">
        <f>IF(F14+G14&gt;0,Input_Transaksi!C11,"")</f>
        <v/>
      </c>
      <c r="D14" s="34" t="str">
        <f>IF(F14+G14&gt;0,Input_Transaksi!D11,"")</f>
        <v/>
      </c>
      <c r="E14" s="35" t="str">
        <f>IF(F14+G14&gt;0,Input_Transaksi!F11&amp;Input_Transaksi!G11 &amp;" "&amp;Input_Transaksi!H11,"")</f>
        <v/>
      </c>
      <c r="F14" s="36">
        <f>IF(Input_Transaksi!BL11=$D$8,Input_Transaksi!BN11,0)</f>
        <v>0</v>
      </c>
      <c r="G14" s="36">
        <f>IF(Input_Transaksi!BO11=$D$8,Input_Transaksi!BQ11,0)</f>
        <v>0</v>
      </c>
      <c r="H14" s="36">
        <f t="shared" ref="H14" si="0">H13+F14-G14</f>
        <v>0</v>
      </c>
      <c r="I14" s="48"/>
    </row>
    <row r="15" spans="2:9" ht="20" x14ac:dyDescent="0.2">
      <c r="B15" s="47"/>
      <c r="C15" s="599">
        <f>IF(F15+G15&gt;0,Input_Transaksi!C12,"")</f>
        <v>46051</v>
      </c>
      <c r="D15" s="600" t="str">
        <f>IF(F15+G15&gt;0,Input_Transaksi!D12,"")</f>
        <v>2026.002</v>
      </c>
      <c r="E15" s="608" t="str">
        <f>IF(F15+G15&gt;0,Input_Transaksi!F12&amp;Input_Transaksi!G12 &amp;" "&amp;Input_Transaksi!H12,"")</f>
        <v xml:space="preserve">Menerima transfer dana sesuai Surat Perintah Transfer Dana Tanggal 29 Januari 2026 sebesar Rp. 25.000.000 ke Rekening 2001302885742 RPL 046 BLU APT PRANOTO UTK OPS PENGELUARAN  </v>
      </c>
      <c r="F15" s="617">
        <f>IF(Input_Transaksi!BL12=$D$8,Input_Transaksi!BN12,0)</f>
        <v>25000000</v>
      </c>
      <c r="G15" s="617">
        <f>IF(Input_Transaksi!BO12=$D$8,Input_Transaksi!BQ12,0)</f>
        <v>0</v>
      </c>
      <c r="H15" s="617">
        <f t="shared" ref="H15:H78" si="1">H14+F15-G15</f>
        <v>25000000</v>
      </c>
      <c r="I15" s="48"/>
    </row>
    <row r="16" spans="2:9" customFormat="1" ht="20" x14ac:dyDescent="0.2">
      <c r="B16" s="64"/>
      <c r="C16" s="599">
        <f>IF(F16+G16&gt;0,Input_Transaksi!C13,"")</f>
        <v>46051</v>
      </c>
      <c r="D16" s="600" t="str">
        <f>IF(F16+G16&gt;0,Input_Transaksi!D13,"")</f>
        <v>2026.003</v>
      </c>
      <c r="E16" s="608" t="str">
        <f>IF(F16+G16&gt;0,Input_Transaksi!F13&amp;Input_Transaksi!G13 &amp;" "&amp;Input_Transaksi!H13,"")</f>
        <v xml:space="preserve">Menerima transfer dana sesuai Surat Perintah Transfer Dana Tanggal 29 Januari 2026 sebesar Rp. 35.964.000 ke Rekening 2001302885742 RPL 046 BLU APT PRANOTO UTK OPS PENGELUARAN  </v>
      </c>
      <c r="F16" s="617">
        <f>IF(Input_Transaksi!BL13=$D$8,Input_Transaksi!BN13,0)</f>
        <v>35964000</v>
      </c>
      <c r="G16" s="617">
        <f>IF(Input_Transaksi!BO13=$D$8,Input_Transaksi!BQ13,0)</f>
        <v>0</v>
      </c>
      <c r="H16" s="617">
        <f t="shared" si="1"/>
        <v>60964000</v>
      </c>
      <c r="I16" s="60"/>
    </row>
    <row r="17" spans="2:9" customFormat="1" ht="20" x14ac:dyDescent="0.2">
      <c r="B17" s="64"/>
      <c r="C17" s="599">
        <f>IF(F17+G17&gt;0,Input_Transaksi!C14,"")</f>
        <v>46051</v>
      </c>
      <c r="D17" s="600" t="str">
        <f>IF(F17+G17&gt;0,Input_Transaksi!D14,"")</f>
        <v>2026.004</v>
      </c>
      <c r="E17" s="608" t="str">
        <f>IF(F17+G17&gt;0,Input_Transaksi!F14&amp;Input_Transaksi!G14 &amp;" "&amp;Input_Transaksi!H14,"")</f>
        <v xml:space="preserve">Menerima transfer dana sesuai Surat Perintah Transfer Dana Tanggal 29 Januari 2026 sebesar Rp. 26.640.000 ke Rekening 2001302885742 RPL 046 BLU APT PRANOTO UTK OPS PENGELUARAN  </v>
      </c>
      <c r="F17" s="617">
        <f>IF(Input_Transaksi!BL14=$D$8,Input_Transaksi!BN14,0)</f>
        <v>26640000</v>
      </c>
      <c r="G17" s="617">
        <f>IF(Input_Transaksi!BO14=$D$8,Input_Transaksi!BQ14,0)</f>
        <v>0</v>
      </c>
      <c r="H17" s="617">
        <f t="shared" si="1"/>
        <v>87604000</v>
      </c>
      <c r="I17" s="60"/>
    </row>
    <row r="18" spans="2:9" customFormat="1" ht="20" x14ac:dyDescent="0.2">
      <c r="B18" s="64"/>
      <c r="C18" s="599">
        <f>IF(F18+G18&gt;0,Input_Transaksi!C15,"")</f>
        <v>46051</v>
      </c>
      <c r="D18" s="600" t="str">
        <f>IF(F18+G18&gt;0,Input_Transaksi!D15,"")</f>
        <v>2026.005</v>
      </c>
      <c r="E18" s="608" t="str">
        <f>IF(F18+G18&gt;0,Input_Transaksi!F15&amp;Input_Transaksi!G15 &amp;" "&amp;Input_Transaksi!H15,"")</f>
        <v xml:space="preserve">Menerima transfer dana sesuai Surat Perintah Transfer Dana Tanggal 29 Januari 2026 sebesar Rp. 10.989.000 ke Rekening 2001302885742 RPL 046 BLU APT PRANOTO UTK OPS PENGELUARAN  </v>
      </c>
      <c r="F18" s="617">
        <f>IF(Input_Transaksi!BL15=$D$8,Input_Transaksi!BN15,0)</f>
        <v>10989000</v>
      </c>
      <c r="G18" s="617">
        <f>IF(Input_Transaksi!BO15=$D$8,Input_Transaksi!BQ15,0)</f>
        <v>0</v>
      </c>
      <c r="H18" s="617">
        <f t="shared" si="1"/>
        <v>98593000</v>
      </c>
      <c r="I18" s="60"/>
    </row>
    <row r="19" spans="2:9" customFormat="1" ht="20" x14ac:dyDescent="0.2">
      <c r="B19" s="64"/>
      <c r="C19" s="599">
        <f>IF(F19+G19&gt;0,Input_Transaksi!C16,"")</f>
        <v>46051</v>
      </c>
      <c r="D19" s="600" t="str">
        <f>IF(F19+G19&gt;0,Input_Transaksi!D16,"")</f>
        <v>2026.006</v>
      </c>
      <c r="E19" s="608" t="str">
        <f>IF(F19+G19&gt;0,Input_Transaksi!F16&amp;Input_Transaksi!G16 &amp;" "&amp;Input_Transaksi!H16,"")</f>
        <v xml:space="preserve">Menerima transfer dana sesuai Surat Perintah Transfer Dana Tanggal 29 Januari 2026 sebesar Rp. 35.520.000 ke Rekening 2001302885742 RPL 046 BLU APT PRANOTO UTK OPS PENGELUARAN  </v>
      </c>
      <c r="F19" s="617">
        <f>IF(Input_Transaksi!BL16=$D$8,Input_Transaksi!BN16,0)</f>
        <v>35520000</v>
      </c>
      <c r="G19" s="617">
        <f>IF(Input_Transaksi!BO16=$D$8,Input_Transaksi!BQ16,0)</f>
        <v>0</v>
      </c>
      <c r="H19" s="617">
        <f t="shared" si="1"/>
        <v>134113000</v>
      </c>
      <c r="I19" s="60"/>
    </row>
    <row r="20" spans="2:9" customFormat="1" ht="20" x14ac:dyDescent="0.2">
      <c r="B20" s="64"/>
      <c r="C20" s="599">
        <f>IF(F20+G20&gt;0,Input_Transaksi!C17,"")</f>
        <v>46051</v>
      </c>
      <c r="D20" s="600" t="str">
        <f>IF(F20+G20&gt;0,Input_Transaksi!D17,"")</f>
        <v>2026.007</v>
      </c>
      <c r="E20" s="608" t="str">
        <f>IF(F20+G20&gt;0,Input_Transaksi!F17&amp;Input_Transaksi!G17 &amp;" "&amp;Input_Transaksi!H17,"")</f>
        <v xml:space="preserve">Menerima transfer dana sesuai Surat Perintah Transfer Dana Tanggal 29 Januari 2026 sebesar Rp. 194.986.485 ke Rekening 2001302885742 RPL 046 BLU APT PRANOTO UTK OPS PENGELUARAN  </v>
      </c>
      <c r="F20" s="617">
        <f>IF(Input_Transaksi!BL17=$D$8,Input_Transaksi!BN17,0)</f>
        <v>194986485</v>
      </c>
      <c r="G20" s="617">
        <f>IF(Input_Transaksi!BO17=$D$8,Input_Transaksi!BQ17,0)</f>
        <v>0</v>
      </c>
      <c r="H20" s="617">
        <f t="shared" si="1"/>
        <v>329099485</v>
      </c>
      <c r="I20" s="60"/>
    </row>
    <row r="21" spans="2:9" customFormat="1" ht="20" x14ac:dyDescent="0.2">
      <c r="B21" s="64"/>
      <c r="C21" s="599">
        <f>IF(F21+G21&gt;0,Input_Transaksi!C18,"")</f>
        <v>46051</v>
      </c>
      <c r="D21" s="600" t="str">
        <f>IF(F21+G21&gt;0,Input_Transaksi!D18,"")</f>
        <v>2026.008</v>
      </c>
      <c r="E21" s="608" t="str">
        <f>IF(F21+G21&gt;0,Input_Transaksi!F18&amp;Input_Transaksi!G18 &amp;" "&amp;Input_Transaksi!H18,"")</f>
        <v xml:space="preserve">Menerima transfer dana sesuai Surat Perintah Transfer Dana Tanggal 29 Januari 2026 sebesar Rp. 21.867.000 ke Rekening 2001302885742 RPL 046 BLU APT PRANOTO UTK OPS PENGELUARAN  </v>
      </c>
      <c r="F21" s="617">
        <f>IF(Input_Transaksi!BL18=$D$8,Input_Transaksi!BN18,0)</f>
        <v>21867000</v>
      </c>
      <c r="G21" s="617">
        <f>IF(Input_Transaksi!BO18=$D$8,Input_Transaksi!BQ18,0)</f>
        <v>0</v>
      </c>
      <c r="H21" s="617">
        <f t="shared" si="1"/>
        <v>350966485</v>
      </c>
      <c r="I21" s="60"/>
    </row>
    <row r="22" spans="2:9" customFormat="1" ht="20" x14ac:dyDescent="0.2">
      <c r="B22" s="64"/>
      <c r="C22" s="599">
        <f>IF(F22+G22&gt;0,Input_Transaksi!C19,"")</f>
        <v>46051</v>
      </c>
      <c r="D22" s="600" t="str">
        <f>IF(F22+G22&gt;0,Input_Transaksi!D19,"")</f>
        <v>2026.009</v>
      </c>
      <c r="E22" s="608" t="str">
        <f>IF(F22+G22&gt;0,Input_Transaksi!F19&amp;Input_Transaksi!G19 &amp;" "&amp;Input_Transaksi!H19,"")</f>
        <v xml:space="preserve">Menerima transfer dana sesuai Surat Perintah Transfer Dana Tanggal 29 Januari 2026 sebesar Rp. 196.697.855 ke Rekening 2001302885742 RPL 046 BLU APT PRANOTO UTK OPS PENGELUARAN  </v>
      </c>
      <c r="F22" s="617">
        <f>IF(Input_Transaksi!BL19=$D$8,Input_Transaksi!BN19,0)</f>
        <v>196697855</v>
      </c>
      <c r="G22" s="617">
        <f>IF(Input_Transaksi!BO19=$D$8,Input_Transaksi!BQ19,0)</f>
        <v>0</v>
      </c>
      <c r="H22" s="617">
        <f t="shared" si="1"/>
        <v>547664340</v>
      </c>
      <c r="I22" s="60"/>
    </row>
    <row r="23" spans="2:9" customFormat="1" ht="20" x14ac:dyDescent="0.2">
      <c r="B23" s="64"/>
      <c r="C23" s="599">
        <f>IF(F23+G23&gt;0,Input_Transaksi!C20,"")</f>
        <v>46051</v>
      </c>
      <c r="D23" s="600" t="str">
        <f>IF(F23+G23&gt;0,Input_Transaksi!D20,"")</f>
        <v>2026.010</v>
      </c>
      <c r="E23" s="608" t="str">
        <f>IF(F23+G23&gt;0,Input_Transaksi!F20&amp;Input_Transaksi!G20 &amp;" "&amp;Input_Transaksi!H20,"")</f>
        <v xml:space="preserve">Menerima transfer dana sesuai Surat Perintah Transfer Dana Tanggal 29 Januari 2026 sebesar Rp. 4.440.000 ke Rekening 2001302885742 RPL 046 BLU APT PRANOTO UTK OPS PENGELUARAN  </v>
      </c>
      <c r="F23" s="617">
        <f>IF(Input_Transaksi!BL20=$D$8,Input_Transaksi!BN20,0)</f>
        <v>4440000</v>
      </c>
      <c r="G23" s="617">
        <f>IF(Input_Transaksi!BO20=$D$8,Input_Transaksi!BQ20,0)</f>
        <v>0</v>
      </c>
      <c r="H23" s="617">
        <f t="shared" si="1"/>
        <v>552104340</v>
      </c>
      <c r="I23" s="60"/>
    </row>
    <row r="24" spans="2:9" customFormat="1" ht="20" x14ac:dyDescent="0.2">
      <c r="B24" s="64"/>
      <c r="C24" s="599">
        <f>IF(F24+G24&gt;0,Input_Transaksi!C21,"")</f>
        <v>46051</v>
      </c>
      <c r="D24" s="600" t="str">
        <f>IF(F24+G24&gt;0,Input_Transaksi!D21,"")</f>
        <v>2026.011</v>
      </c>
      <c r="E24" s="608" t="str">
        <f>IF(F24+G24&gt;0,Input_Transaksi!F21&amp;Input_Transaksi!G21 &amp;" "&amp;Input_Transaksi!H21,"")</f>
        <v>Pembayaran  Admin Bank Pelatihan Basic PK Angkatan XLVI  an. Heriyanto  POLITEKNIK PENERBANGAN PALEMBANG</v>
      </c>
      <c r="F24" s="617">
        <f>IF(Input_Transaksi!BL21=$D$8,Input_Transaksi!BN21,0)</f>
        <v>0</v>
      </c>
      <c r="G24" s="617">
        <f>IF(Input_Transaksi!BO21=$D$8,Input_Transaksi!BQ21,0)</f>
        <v>2900</v>
      </c>
      <c r="H24" s="617">
        <f t="shared" si="1"/>
        <v>552101440</v>
      </c>
      <c r="I24" s="60"/>
    </row>
    <row r="25" spans="2:9" customFormat="1" ht="20" x14ac:dyDescent="0.2">
      <c r="B25" s="64"/>
      <c r="C25" s="599">
        <f>IF(F25+G25&gt;0,Input_Transaksi!C22,"")</f>
        <v>46051</v>
      </c>
      <c r="D25" s="600" t="str">
        <f>IF(F25+G25&gt;0,Input_Transaksi!D22,"")</f>
        <v>2026.012</v>
      </c>
      <c r="E25" s="608" t="str">
        <f>IF(F25+G25&gt;0,Input_Transaksi!F22&amp;Input_Transaksi!G22 &amp;" "&amp;Input_Transaksi!H22,"")</f>
        <v>Pembayaran Belanja Pelatihan Basic PK Angkatan XLVI an. Heriyanto  POLITEKNIK PENERBANGAN PALEMBANG</v>
      </c>
      <c r="F25" s="617">
        <f>IF(Input_Transaksi!BL22=$D$8,Input_Transaksi!BN22,0)</f>
        <v>0</v>
      </c>
      <c r="G25" s="617">
        <f>IF(Input_Transaksi!BO22=$D$8,Input_Transaksi!BQ22,0)</f>
        <v>24997100</v>
      </c>
      <c r="H25" s="617">
        <f t="shared" si="1"/>
        <v>527104340</v>
      </c>
      <c r="I25" s="60"/>
    </row>
    <row r="26" spans="2:9" customFormat="1" ht="20" x14ac:dyDescent="0.2">
      <c r="B26" s="64"/>
      <c r="C26" s="599">
        <f>IF(F26+G26&gt;0,Input_Transaksi!C23,"")</f>
        <v>46051</v>
      </c>
      <c r="D26" s="600" t="str">
        <f>IF(F26+G26&gt;0,Input_Transaksi!D23,"")</f>
        <v>2026.013</v>
      </c>
      <c r="E26" s="608" t="str">
        <f>IF(F26+G26&gt;0,Input_Transaksi!F23&amp;Input_Transaksi!G23 &amp;" "&amp;Input_Transaksi!H23,"")</f>
        <v>Pembayaran Belanja Barang Pekerjaan Pemotongan Rumput Sisi Udara Tahap I  : 1 (Satu) Paket  CV. GARUDA KARYA BERSAMA</v>
      </c>
      <c r="F26" s="617">
        <f>IF(Input_Transaksi!BL23=$D$8,Input_Transaksi!BN23,0)</f>
        <v>0</v>
      </c>
      <c r="G26" s="617">
        <f>IF(Input_Transaksi!BO23=$D$8,Input_Transaksi!BQ23,0)</f>
        <v>173661169</v>
      </c>
      <c r="H26" s="617">
        <f t="shared" si="1"/>
        <v>353443171</v>
      </c>
      <c r="I26" s="60"/>
    </row>
    <row r="27" spans="2:9" customFormat="1" hidden="1" x14ac:dyDescent="0.2">
      <c r="B27" s="64"/>
      <c r="C27" s="599" t="str">
        <f>IF(F27+G27&gt;0,Input_Transaksi!C24,"")</f>
        <v/>
      </c>
      <c r="D27" s="600" t="str">
        <f>IF(F27+G27&gt;0,Input_Transaksi!D24,"")</f>
        <v/>
      </c>
      <c r="E27" s="608" t="str">
        <f>IF(F27+G27&gt;0,Input_Transaksi!F24&amp;Input_Transaksi!G24 &amp;" "&amp;Input_Transaksi!H24,"")</f>
        <v/>
      </c>
      <c r="F27" s="617">
        <f>IF(Input_Transaksi!BL24=$D$8,Input_Transaksi!BN24,0)</f>
        <v>0</v>
      </c>
      <c r="G27" s="617">
        <f>IF(Input_Transaksi!BO24=$D$8,Input_Transaksi!BQ24,0)</f>
        <v>0</v>
      </c>
      <c r="H27" s="617">
        <f t="shared" si="1"/>
        <v>353443171</v>
      </c>
      <c r="I27" s="60"/>
    </row>
    <row r="28" spans="2:9" customFormat="1" ht="24" customHeight="1" x14ac:dyDescent="0.2">
      <c r="B28" s="64"/>
      <c r="C28" s="599">
        <f>IF(F28+G28&gt;0,Input_Transaksi!C25,"")</f>
        <v>46051</v>
      </c>
      <c r="D28" s="600" t="str">
        <f>IF(F28+G28&gt;0,Input_Transaksi!D25,"")</f>
        <v>2026.015</v>
      </c>
      <c r="E28" s="608" t="str">
        <f>IF(F28+G28&gt;0,Input_Transaksi!F25&amp;Input_Transaksi!G25 &amp;" "&amp;Input_Transaksi!H25,"")</f>
        <v>Setor Pajak Belanja Barang Pekerjaan Pemotongan Rumput Sisi Udara Tahap I  : 1 (Satu) Paket  CV. GARUDA KARYA BERSAMA</v>
      </c>
      <c r="F28" s="617">
        <f>IF(Input_Transaksi!BL25=$D$8,Input_Transaksi!BN25,0)</f>
        <v>0</v>
      </c>
      <c r="G28" s="617">
        <f>IF(Input_Transaksi!BO25=$D$8,Input_Transaksi!BQ25,0)</f>
        <v>19492580</v>
      </c>
      <c r="H28" s="617">
        <f t="shared" si="1"/>
        <v>333950591</v>
      </c>
      <c r="I28" s="60"/>
    </row>
    <row r="29" spans="2:9" customFormat="1" hidden="1" x14ac:dyDescent="0.2">
      <c r="B29" s="65"/>
      <c r="C29" s="599" t="str">
        <f>IF(F29+G29&gt;0,Input_Transaksi!C26,"")</f>
        <v/>
      </c>
      <c r="D29" s="600" t="str">
        <f>IF(F29+G29&gt;0,Input_Transaksi!D26,"")</f>
        <v/>
      </c>
      <c r="E29" s="608" t="str">
        <f>IF(F29+G29&gt;0,Input_Transaksi!F26&amp;Input_Transaksi!G26 &amp;" "&amp;Input_Transaksi!H26,"")</f>
        <v/>
      </c>
      <c r="F29" s="617">
        <f>IF(Input_Transaksi!BL26=$D$8,Input_Transaksi!BN26,0)</f>
        <v>0</v>
      </c>
      <c r="G29" s="617">
        <f>IF(Input_Transaksi!BO26=$D$8,Input_Transaksi!BQ26,0)</f>
        <v>0</v>
      </c>
      <c r="H29" s="617">
        <f t="shared" si="1"/>
        <v>333950591</v>
      </c>
      <c r="I29" s="61"/>
    </row>
    <row r="30" spans="2:9" customFormat="1" ht="20" x14ac:dyDescent="0.2">
      <c r="B30" s="65"/>
      <c r="C30" s="599">
        <f>IF(F30+G30&gt;0,Input_Transaksi!C27,"")</f>
        <v>46051</v>
      </c>
      <c r="D30" s="600" t="str">
        <f>IF(F30+G30&gt;0,Input_Transaksi!D27,"")</f>
        <v>2026.017</v>
      </c>
      <c r="E30" s="608" t="str">
        <f>IF(F30+G30&gt;0,Input_Transaksi!F27&amp;Input_Transaksi!G27 &amp;" "&amp;Input_Transaksi!H27,"")</f>
        <v>Setor Pajak Belanja Barang Pekerjaan Pemotongan Rumput Sisi Udara Tahap I  : 1 (Satu) Paket  CV. GARUDA KARYA BERSAMA</v>
      </c>
      <c r="F30" s="617">
        <f>IF(Input_Transaksi!BL27=$D$8,Input_Transaksi!BN27,0)</f>
        <v>0</v>
      </c>
      <c r="G30" s="617">
        <f>IF(Input_Transaksi!BO27=$D$8,Input_Transaksi!BQ27,0)</f>
        <v>3544106</v>
      </c>
      <c r="H30" s="617">
        <f t="shared" si="1"/>
        <v>330406485</v>
      </c>
      <c r="I30" s="61"/>
    </row>
    <row r="31" spans="2:9" customFormat="1" ht="13.5" customHeight="1" x14ac:dyDescent="0.2">
      <c r="B31" s="65"/>
      <c r="C31" s="599">
        <f>IF(F31+G31&gt;0,Input_Transaksi!C28,"")</f>
        <v>46051</v>
      </c>
      <c r="D31" s="600" t="str">
        <f>IF(F31+G31&gt;0,Input_Transaksi!D28,"")</f>
        <v>2026.018</v>
      </c>
      <c r="E31" s="608" t="str">
        <f>IF(F31+G31&gt;0,Input_Transaksi!F28&amp;Input_Transaksi!G28 &amp;" "&amp;Input_Transaksi!H28,"")</f>
        <v xml:space="preserve">Pembayaran Belanja Barang Pengadaan Obat Air CV. GUNA AHKLAK SUKSES </v>
      </c>
      <c r="F31" s="617">
        <f>IF(Input_Transaksi!BL28=$D$8,Input_Transaksi!BN28,0)</f>
        <v>0</v>
      </c>
      <c r="G31" s="617">
        <f>IF(Input_Transaksi!BO28=$D$8,Input_Transaksi!BQ28,0)</f>
        <v>172150230</v>
      </c>
      <c r="H31" s="617">
        <f t="shared" si="1"/>
        <v>158256255</v>
      </c>
      <c r="I31" s="61"/>
    </row>
    <row r="32" spans="2:9" ht="3.65" hidden="1" customHeight="1" x14ac:dyDescent="0.2">
      <c r="B32" s="63"/>
      <c r="C32" s="599" t="str">
        <f>IF(F32+G32&gt;0,Input_Transaksi!C29,"")</f>
        <v/>
      </c>
      <c r="D32" s="600" t="str">
        <f>IF(F32+G32&gt;0,Input_Transaksi!D29,"")</f>
        <v/>
      </c>
      <c r="E32" s="608" t="str">
        <f>IF(F32+G32&gt;0,Input_Transaksi!F29&amp;Input_Transaksi!G29 &amp;" "&amp;Input_Transaksi!H29,"")</f>
        <v/>
      </c>
      <c r="F32" s="617">
        <f>IF(Input_Transaksi!BL29=$D$8,Input_Transaksi!BN29,0)</f>
        <v>0</v>
      </c>
      <c r="G32" s="617">
        <f>IF(Input_Transaksi!BO29=$D$8,Input_Transaksi!BQ29,0)</f>
        <v>0</v>
      </c>
      <c r="H32" s="617">
        <f t="shared" si="1"/>
        <v>158256255</v>
      </c>
      <c r="I32" s="62"/>
    </row>
    <row r="33" spans="2:9" customFormat="1" ht="13.5" customHeight="1" x14ac:dyDescent="0.2">
      <c r="B33" s="65"/>
      <c r="C33" s="599">
        <f>IF(F33+G33&gt;0,Input_Transaksi!C30,"")</f>
        <v>46051</v>
      </c>
      <c r="D33" s="600" t="str">
        <f>IF(F33+G33&gt;0,Input_Transaksi!D30,"")</f>
        <v>2026.020</v>
      </c>
      <c r="E33" s="608" t="str">
        <f>IF(F33+G33&gt;0,Input_Transaksi!F30&amp;Input_Transaksi!G30 &amp;" "&amp;Input_Transaksi!H30,"")</f>
        <v xml:space="preserve">Setor Pajak Belanja Barang Pengadaan Obat Air CV. GUNA AHKLAK SUKSES </v>
      </c>
      <c r="F33" s="617">
        <f>IF(Input_Transaksi!BL30=$D$8,Input_Transaksi!BN30,0)</f>
        <v>0</v>
      </c>
      <c r="G33" s="617">
        <f>IF(Input_Transaksi!BO30=$D$8,Input_Transaksi!BQ30,0)</f>
        <v>19322985</v>
      </c>
      <c r="H33" s="617">
        <f t="shared" si="1"/>
        <v>138933270</v>
      </c>
      <c r="I33" s="61"/>
    </row>
    <row r="34" spans="2:9" ht="19" hidden="1" customHeight="1" x14ac:dyDescent="0.2">
      <c r="B34" s="63"/>
      <c r="C34" s="599" t="str">
        <f>IF(F34+G34&gt;0,Input_Transaksi!C31,"")</f>
        <v/>
      </c>
      <c r="D34" s="600" t="str">
        <f>IF(F34+G34&gt;0,Input_Transaksi!D31,"")</f>
        <v/>
      </c>
      <c r="E34" s="608" t="str">
        <f>IF(F34+G34&gt;0,Input_Transaksi!F31&amp;Input_Transaksi!G31 &amp;" "&amp;Input_Transaksi!H31,"")</f>
        <v/>
      </c>
      <c r="F34" s="617">
        <f>IF(Input_Transaksi!BL31=$D$8,Input_Transaksi!BN31,0)</f>
        <v>0</v>
      </c>
      <c r="G34" s="617">
        <f>IF(Input_Transaksi!BO31=$D$8,Input_Transaksi!BQ31,0)</f>
        <v>0</v>
      </c>
      <c r="H34" s="617">
        <f t="shared" si="1"/>
        <v>138933270</v>
      </c>
      <c r="I34" s="62"/>
    </row>
    <row r="35" spans="2:9" customFormat="1" x14ac:dyDescent="0.2">
      <c r="B35" s="65"/>
      <c r="C35" s="599">
        <f>IF(F35+G35&gt;0,Input_Transaksi!C32,"")</f>
        <v>46051</v>
      </c>
      <c r="D35" s="600" t="str">
        <f>IF(F35+G35&gt;0,Input_Transaksi!D32,"")</f>
        <v>2026.022</v>
      </c>
      <c r="E35" s="608" t="str">
        <f>IF(F35+G35&gt;0,Input_Transaksi!F32&amp;Input_Transaksi!G32 &amp;" "&amp;Input_Transaksi!H32,"")</f>
        <v xml:space="preserve">Setor Pajak Belanja Barang Pengadaan Obat Air CV. GUNA AHKLAK SUKSES </v>
      </c>
      <c r="F35" s="617">
        <f>IF(Input_Transaksi!BL32=$D$8,Input_Transaksi!BN32,0)</f>
        <v>0</v>
      </c>
      <c r="G35" s="617">
        <f>IF(Input_Transaksi!BO32=$D$8,Input_Transaksi!BQ32,0)</f>
        <v>3513270</v>
      </c>
      <c r="H35" s="617">
        <f t="shared" si="1"/>
        <v>135420000</v>
      </c>
      <c r="I35" s="61"/>
    </row>
    <row r="36" spans="2:9" customFormat="1" ht="16" customHeight="1" x14ac:dyDescent="0.2">
      <c r="B36" s="65"/>
      <c r="C36" s="599">
        <f>IF(F36+G36&gt;0,Input_Transaksi!C33,"")</f>
        <v>46051</v>
      </c>
      <c r="D36" s="600" t="str">
        <f>IF(F36+G36&gt;0,Input_Transaksi!D33,"")</f>
        <v>2026.023</v>
      </c>
      <c r="E36" s="608" t="str">
        <f>IF(F36+G36&gt;0,Input_Transaksi!F33&amp;Input_Transaksi!G33 &amp;" "&amp;Input_Transaksi!H33,"")</f>
        <v>Pembayaran Belanja Barang Pemeliharaan Fasilitas Sisi Udara PT. ANGKASA JAYA SERVIS</v>
      </c>
      <c r="F36" s="617">
        <f>IF(Input_Transaksi!BL33=$D$8,Input_Transaksi!BN33,0)</f>
        <v>0</v>
      </c>
      <c r="G36" s="617">
        <f>IF(Input_Transaksi!BO33=$D$8,Input_Transaksi!BQ33,0)</f>
        <v>31752000</v>
      </c>
      <c r="H36" s="617">
        <f t="shared" si="1"/>
        <v>103668000</v>
      </c>
      <c r="I36" s="61"/>
    </row>
    <row r="37" spans="2:9" customFormat="1" hidden="1" x14ac:dyDescent="0.2">
      <c r="B37" s="65"/>
      <c r="C37" s="599" t="str">
        <f>IF(F37+G37&gt;0,Input_Transaksi!C34,"")</f>
        <v/>
      </c>
      <c r="D37" s="600" t="str">
        <f>IF(F37+G37&gt;0,Input_Transaksi!D34,"")</f>
        <v/>
      </c>
      <c r="E37" s="608" t="str">
        <f>IF(F37+G37&gt;0,Input_Transaksi!F34&amp;Input_Transaksi!G34 &amp;" "&amp;Input_Transaksi!H34,"")</f>
        <v/>
      </c>
      <c r="F37" s="617">
        <f>IF(Input_Transaksi!BL34=$D$8,Input_Transaksi!BN34,0)</f>
        <v>0</v>
      </c>
      <c r="G37" s="617">
        <f>IF(Input_Transaksi!BO34=$D$8,Input_Transaksi!BQ34,0)</f>
        <v>0</v>
      </c>
      <c r="H37" s="617">
        <f t="shared" si="1"/>
        <v>103668000</v>
      </c>
      <c r="I37" s="61"/>
    </row>
    <row r="38" spans="2:9" customFormat="1" ht="13" customHeight="1" x14ac:dyDescent="0.2">
      <c r="B38" s="65"/>
      <c r="C38" s="599">
        <f>IF(F38+G38&gt;0,Input_Transaksi!C35,"")</f>
        <v>46051</v>
      </c>
      <c r="D38" s="600" t="str">
        <f>IF(F38+G38&gt;0,Input_Transaksi!D35,"")</f>
        <v>2026.025</v>
      </c>
      <c r="E38" s="608" t="str">
        <f>IF(F38+G38&gt;0,Input_Transaksi!F35&amp;Input_Transaksi!G35 &amp;" "&amp;Input_Transaksi!H35,"")</f>
        <v>Setor Pajak Belanja Barang Pemeliharaan Fasilitas Sisi Udara PT. ANGKASA JAYA SERVIS</v>
      </c>
      <c r="F38" s="617">
        <f>IF(Input_Transaksi!BL35=$D$8,Input_Transaksi!BN35,0)</f>
        <v>0</v>
      </c>
      <c r="G38" s="617">
        <f>IF(Input_Transaksi!BO35=$D$8,Input_Transaksi!BQ35,0)</f>
        <v>3564000</v>
      </c>
      <c r="H38" s="617">
        <f t="shared" si="1"/>
        <v>100104000</v>
      </c>
      <c r="I38" s="61"/>
    </row>
    <row r="39" spans="2:9" hidden="1" x14ac:dyDescent="0.2">
      <c r="B39" s="63"/>
      <c r="C39" s="599" t="str">
        <f>IF(F39+G39&gt;0,Input_Transaksi!C36,"")</f>
        <v/>
      </c>
      <c r="D39" s="600" t="str">
        <f>IF(F39+G39&gt;0,Input_Transaksi!D36,"")</f>
        <v/>
      </c>
      <c r="E39" s="608" t="str">
        <f>IF(F39+G39&gt;0,Input_Transaksi!F36&amp;Input_Transaksi!G36 &amp;" "&amp;Input_Transaksi!H36,"")</f>
        <v/>
      </c>
      <c r="F39" s="617">
        <f>IF(Input_Transaksi!BL36=$D$8,Input_Transaksi!BN36,0)</f>
        <v>0</v>
      </c>
      <c r="G39" s="617">
        <f>IF(Input_Transaksi!BO36=$D$8,Input_Transaksi!BQ36,0)</f>
        <v>0</v>
      </c>
      <c r="H39" s="617">
        <f t="shared" si="1"/>
        <v>100104000</v>
      </c>
      <c r="I39" s="62"/>
    </row>
    <row r="40" spans="2:9" customFormat="1" x14ac:dyDescent="0.2">
      <c r="B40" s="65"/>
      <c r="C40" s="599">
        <f>IF(F40+G40&gt;0,Input_Transaksi!C37,"")</f>
        <v>46051</v>
      </c>
      <c r="D40" s="600" t="str">
        <f>IF(F40+G40&gt;0,Input_Transaksi!D37,"")</f>
        <v>2026.027</v>
      </c>
      <c r="E40" s="608" t="str">
        <f>IF(F40+G40&gt;0,Input_Transaksi!F37&amp;Input_Transaksi!G37 &amp;" "&amp;Input_Transaksi!H37,"")</f>
        <v>Setor Pajak Belanja Barang Pemeliharaan Fasilitas Sisi Udara PT. ANGKASA JAYA SERVIS</v>
      </c>
      <c r="F40" s="617">
        <f>IF(Input_Transaksi!BL37=$D$8,Input_Transaksi!BN37,0)</f>
        <v>0</v>
      </c>
      <c r="G40" s="617">
        <f>IF(Input_Transaksi!BO37=$D$8,Input_Transaksi!BQ37,0)</f>
        <v>648000</v>
      </c>
      <c r="H40" s="617">
        <f t="shared" si="1"/>
        <v>99456000</v>
      </c>
      <c r="I40" s="61"/>
    </row>
    <row r="41" spans="2:9" customFormat="1" x14ac:dyDescent="0.2">
      <c r="B41" s="65"/>
      <c r="C41" s="599">
        <f>IF(F41+G41&gt;0,Input_Transaksi!C38,"")</f>
        <v>46051</v>
      </c>
      <c r="D41" s="600" t="str">
        <f>IF(F41+G41&gt;0,Input_Transaksi!D38,"")</f>
        <v>2026.028</v>
      </c>
      <c r="E41" s="608" t="str">
        <f>IF(F41+G41&gt;0,Input_Transaksi!F38&amp;Input_Transaksi!G38 &amp;" "&amp;Input_Transaksi!H38,"")</f>
        <v xml:space="preserve">Pembayaran Belanja Barang Pemeliharaan Sistem Tata Udara CV. GUNA AHKLAK SUKSES </v>
      </c>
      <c r="F41" s="617">
        <f>IF(Input_Transaksi!BL38=$D$8,Input_Transaksi!BN38,0)</f>
        <v>0</v>
      </c>
      <c r="G41" s="617">
        <f>IF(Input_Transaksi!BO38=$D$8,Input_Transaksi!BQ38,0)</f>
        <v>23520000</v>
      </c>
      <c r="H41" s="617">
        <f t="shared" si="1"/>
        <v>75936000</v>
      </c>
      <c r="I41" s="61"/>
    </row>
    <row r="42" spans="2:9" customFormat="1" hidden="1" x14ac:dyDescent="0.2">
      <c r="B42" s="65"/>
      <c r="C42" s="599" t="str">
        <f>IF(F42+G42&gt;0,Input_Transaksi!C39,"")</f>
        <v/>
      </c>
      <c r="D42" s="600" t="str">
        <f>IF(F42+G42&gt;0,Input_Transaksi!D39,"")</f>
        <v/>
      </c>
      <c r="E42" s="608" t="str">
        <f>IF(F42+G42&gt;0,Input_Transaksi!F39&amp;Input_Transaksi!G39 &amp;" "&amp;Input_Transaksi!H39,"")</f>
        <v/>
      </c>
      <c r="F42" s="617">
        <f>IF(Input_Transaksi!BL39=$D$8,Input_Transaksi!BN39,0)</f>
        <v>0</v>
      </c>
      <c r="G42" s="617">
        <f>IF(Input_Transaksi!BO39=$D$8,Input_Transaksi!BQ39,0)</f>
        <v>0</v>
      </c>
      <c r="H42" s="617">
        <f t="shared" si="1"/>
        <v>75936000</v>
      </c>
      <c r="I42" s="61"/>
    </row>
    <row r="43" spans="2:9" customFormat="1" x14ac:dyDescent="0.2">
      <c r="B43" s="65"/>
      <c r="C43" s="599">
        <f>IF(F43+G43&gt;0,Input_Transaksi!C40,"")</f>
        <v>46051</v>
      </c>
      <c r="D43" s="600" t="str">
        <f>IF(F43+G43&gt;0,Input_Transaksi!D40,"")</f>
        <v>2026.030</v>
      </c>
      <c r="E43" s="608" t="str">
        <f>IF(F43+G43&gt;0,Input_Transaksi!F40&amp;Input_Transaksi!G40 &amp;" "&amp;Input_Transaksi!H40,"")</f>
        <v xml:space="preserve">Setor Pajak Belanja Barang Pemeliharaan Sistem Tata Udara CV. GUNA AHKLAK SUKSES </v>
      </c>
      <c r="F43" s="617">
        <f>IF(Input_Transaksi!BL40=$D$8,Input_Transaksi!BN40,0)</f>
        <v>0</v>
      </c>
      <c r="G43" s="617">
        <f>IF(Input_Transaksi!BO40=$D$8,Input_Transaksi!BQ40,0)</f>
        <v>480000</v>
      </c>
      <c r="H43" s="617">
        <f t="shared" si="1"/>
        <v>75456000</v>
      </c>
      <c r="I43" s="61"/>
    </row>
    <row r="44" spans="2:9" customFormat="1" hidden="1" x14ac:dyDescent="0.2">
      <c r="B44" s="65"/>
      <c r="C44" s="599" t="str">
        <f>IF(F44+G44&gt;0,Input_Transaksi!C41,"")</f>
        <v/>
      </c>
      <c r="D44" s="600" t="str">
        <f>IF(F44+G44&gt;0,Input_Transaksi!D41,"")</f>
        <v/>
      </c>
      <c r="E44" s="608" t="str">
        <f>IF(F44+G44&gt;0,Input_Transaksi!F41&amp;Input_Transaksi!G41 &amp;" "&amp;Input_Transaksi!H41,"")</f>
        <v/>
      </c>
      <c r="F44" s="617">
        <f>IF(Input_Transaksi!BL41=$D$8,Input_Transaksi!BN41,0)</f>
        <v>0</v>
      </c>
      <c r="G44" s="617">
        <f>IF(Input_Transaksi!BO41=$D$8,Input_Transaksi!BQ41,0)</f>
        <v>0</v>
      </c>
      <c r="H44" s="617">
        <f t="shared" si="1"/>
        <v>75456000</v>
      </c>
      <c r="I44" s="61"/>
    </row>
    <row r="45" spans="2:9" customFormat="1" x14ac:dyDescent="0.2">
      <c r="B45" s="65"/>
      <c r="C45" s="599">
        <f>IF(F45+G45&gt;0,Input_Transaksi!C42,"")</f>
        <v>46051</v>
      </c>
      <c r="D45" s="600" t="str">
        <f>IF(F45+G45&gt;0,Input_Transaksi!D42,"")</f>
        <v>2026.032</v>
      </c>
      <c r="E45" s="608" t="str">
        <f>IF(F45+G45&gt;0,Input_Transaksi!F42&amp;Input_Transaksi!G42 &amp;" "&amp;Input_Transaksi!H42,"")</f>
        <v xml:space="preserve">Setor Pajak Belanja Barang Pemeliharaan Sistem Tata Udara CV. GUNA AHKLAK SUKSES </v>
      </c>
      <c r="F45" s="617">
        <f>IF(Input_Transaksi!BL42=$D$8,Input_Transaksi!BN42,0)</f>
        <v>0</v>
      </c>
      <c r="G45" s="617">
        <f>IF(Input_Transaksi!BO42=$D$8,Input_Transaksi!BQ42,0)</f>
        <v>2640000</v>
      </c>
      <c r="H45" s="617">
        <f t="shared" si="1"/>
        <v>72816000</v>
      </c>
      <c r="I45" s="61"/>
    </row>
    <row r="46" spans="2:9" customFormat="1" x14ac:dyDescent="0.2">
      <c r="B46" s="65"/>
      <c r="C46" s="599">
        <f>IF(F46+G46&gt;0,Input_Transaksi!C43,"")</f>
        <v>46051</v>
      </c>
      <c r="D46" s="600" t="str">
        <f>IF(F46+G46&gt;0,Input_Transaksi!D43,"")</f>
        <v>2026.033</v>
      </c>
      <c r="E46" s="608" t="str">
        <f>IF(F46+G46&gt;0,Input_Transaksi!F43&amp;Input_Transaksi!G43 &amp;" "&amp;Input_Transaksi!H43,"")</f>
        <v xml:space="preserve">Pembayaran Belanja Barang Pemeliharaan Sistem Air Bersih CV. GUNA AHKLAK SUKSES </v>
      </c>
      <c r="F46" s="617">
        <f>IF(Input_Transaksi!BL43=$D$8,Input_Transaksi!BN43,0)</f>
        <v>0</v>
      </c>
      <c r="G46" s="617">
        <f>IF(Input_Transaksi!BO43=$D$8,Input_Transaksi!BQ43,0)</f>
        <v>9702000</v>
      </c>
      <c r="H46" s="617">
        <f t="shared" si="1"/>
        <v>63114000</v>
      </c>
      <c r="I46" s="61"/>
    </row>
    <row r="47" spans="2:9" customFormat="1" hidden="1" x14ac:dyDescent="0.2">
      <c r="B47" s="65"/>
      <c r="C47" s="599" t="str">
        <f>IF(F47+G47&gt;0,Input_Transaksi!C44,"")</f>
        <v/>
      </c>
      <c r="D47" s="600" t="str">
        <f>IF(F47+G47&gt;0,Input_Transaksi!D44,"")</f>
        <v/>
      </c>
      <c r="E47" s="608" t="str">
        <f>IF(F47+G47&gt;0,Input_Transaksi!F44&amp;Input_Transaksi!G44 &amp;" "&amp;Input_Transaksi!H44,"")</f>
        <v/>
      </c>
      <c r="F47" s="617">
        <f>IF(Input_Transaksi!BL44=$D$8,Input_Transaksi!BN44,0)</f>
        <v>0</v>
      </c>
      <c r="G47" s="617">
        <f>IF(Input_Transaksi!BO44=$D$8,Input_Transaksi!BQ44,0)</f>
        <v>0</v>
      </c>
      <c r="H47" s="617">
        <f t="shared" si="1"/>
        <v>63114000</v>
      </c>
      <c r="I47" s="61"/>
    </row>
    <row r="48" spans="2:9" customFormat="1" x14ac:dyDescent="0.2">
      <c r="B48" s="65"/>
      <c r="C48" s="599">
        <f>IF(F48+G48&gt;0,Input_Transaksi!C45,"")</f>
        <v>46051</v>
      </c>
      <c r="D48" s="600" t="str">
        <f>IF(F48+G48&gt;0,Input_Transaksi!D45,"")</f>
        <v>2026.035</v>
      </c>
      <c r="E48" s="608" t="str">
        <f>IF(F48+G48&gt;0,Input_Transaksi!F45&amp;Input_Transaksi!G45 &amp;" "&amp;Input_Transaksi!H45,"")</f>
        <v xml:space="preserve">Setor Pajak Belanja Barang Pemeliharaan Sistem Air Bersih CV. GUNA AHKLAK SUKSES </v>
      </c>
      <c r="F48" s="617">
        <f>IF(Input_Transaksi!BL45=$D$8,Input_Transaksi!BN45,0)</f>
        <v>0</v>
      </c>
      <c r="G48" s="617">
        <f>IF(Input_Transaksi!BO45=$D$8,Input_Transaksi!BQ45,0)</f>
        <v>1089000</v>
      </c>
      <c r="H48" s="617">
        <f t="shared" si="1"/>
        <v>62025000</v>
      </c>
      <c r="I48" s="61"/>
    </row>
    <row r="49" spans="2:9" customFormat="1" hidden="1" x14ac:dyDescent="0.2">
      <c r="B49" s="65"/>
      <c r="C49" s="599" t="str">
        <f>IF(F49+G49&gt;0,Input_Transaksi!C46,"")</f>
        <v/>
      </c>
      <c r="D49" s="600" t="str">
        <f>IF(F49+G49&gt;0,Input_Transaksi!D46,"")</f>
        <v/>
      </c>
      <c r="E49" s="608" t="str">
        <f>IF(F49+G49&gt;0,Input_Transaksi!F46&amp;Input_Transaksi!G46 &amp;" "&amp;Input_Transaksi!H46,"")</f>
        <v/>
      </c>
      <c r="F49" s="617">
        <f>IF(Input_Transaksi!BL46=$D$8,Input_Transaksi!BN46,0)</f>
        <v>0</v>
      </c>
      <c r="G49" s="617">
        <f>IF(Input_Transaksi!BO46=$D$8,Input_Transaksi!BQ46,0)</f>
        <v>0</v>
      </c>
      <c r="H49" s="617">
        <f t="shared" si="1"/>
        <v>62025000</v>
      </c>
      <c r="I49" s="61"/>
    </row>
    <row r="50" spans="2:9" customFormat="1" x14ac:dyDescent="0.2">
      <c r="B50" s="65"/>
      <c r="C50" s="599">
        <f>IF(F50+G50&gt;0,Input_Transaksi!C47,"")</f>
        <v>46051</v>
      </c>
      <c r="D50" s="600" t="str">
        <f>IF(F50+G50&gt;0,Input_Transaksi!D47,"")</f>
        <v>2026.037</v>
      </c>
      <c r="E50" s="608" t="str">
        <f>IF(F50+G50&gt;0,Input_Transaksi!F47&amp;Input_Transaksi!G47 &amp;" "&amp;Input_Transaksi!H47,"")</f>
        <v xml:space="preserve">Setor Pajak Belanja Barang Pemeliharaan Sistem Air Bersih CV. GUNA AHKLAK SUKSES </v>
      </c>
      <c r="F50" s="617">
        <f>IF(Input_Transaksi!BL47=$D$8,Input_Transaksi!BN47,0)</f>
        <v>0</v>
      </c>
      <c r="G50" s="617">
        <f>IF(Input_Transaksi!BO47=$D$8,Input_Transaksi!BQ47,0)</f>
        <v>198000</v>
      </c>
      <c r="H50" s="617">
        <f t="shared" si="1"/>
        <v>61827000</v>
      </c>
      <c r="I50" s="61"/>
    </row>
    <row r="51" spans="2:9" customFormat="1" x14ac:dyDescent="0.2">
      <c r="B51" s="65"/>
      <c r="C51" s="599">
        <f>IF(F51+G51&gt;0,Input_Transaksi!C48,"")</f>
        <v>46051</v>
      </c>
      <c r="D51" s="600" t="str">
        <f>IF(F51+G51&gt;0,Input_Transaksi!D48,"")</f>
        <v>2026.038</v>
      </c>
      <c r="E51" s="608" t="str">
        <f>IF(F51+G51&gt;0,Input_Transaksi!F48&amp;Input_Transaksi!G48 &amp;" "&amp;Input_Transaksi!H48,"")</f>
        <v>Pembayaran Belanja Barang Pengelolaan Sistem Limbah PT. ANGKASA JAYA SERVIS</v>
      </c>
      <c r="F51" s="617">
        <f>IF(Input_Transaksi!BL48=$D$8,Input_Transaksi!BN48,0)</f>
        <v>0</v>
      </c>
      <c r="G51" s="617">
        <f>IF(Input_Transaksi!BO48=$D$8,Input_Transaksi!BQ48,0)</f>
        <v>19306000</v>
      </c>
      <c r="H51" s="617">
        <f t="shared" si="1"/>
        <v>42521000</v>
      </c>
      <c r="I51" s="61"/>
    </row>
    <row r="52" spans="2:9" customFormat="1" hidden="1" x14ac:dyDescent="0.2">
      <c r="B52" s="65"/>
      <c r="C52" s="599" t="str">
        <f>IF(F52+G52&gt;0,Input_Transaksi!C49,"")</f>
        <v/>
      </c>
      <c r="D52" s="600" t="str">
        <f>IF(F52+G52&gt;0,Input_Transaksi!D49,"")</f>
        <v/>
      </c>
      <c r="E52" s="608" t="str">
        <f>IF(F52+G52&gt;0,Input_Transaksi!F49&amp;Input_Transaksi!G49 &amp;" "&amp;Input_Transaksi!H49,"")</f>
        <v/>
      </c>
      <c r="F52" s="617">
        <f>IF(Input_Transaksi!BL49=$D$8,Input_Transaksi!BN49,0)</f>
        <v>0</v>
      </c>
      <c r="G52" s="617">
        <f>IF(Input_Transaksi!BO49=$D$8,Input_Transaksi!BQ49,0)</f>
        <v>0</v>
      </c>
      <c r="H52" s="617">
        <f t="shared" si="1"/>
        <v>42521000</v>
      </c>
      <c r="I52" s="61"/>
    </row>
    <row r="53" spans="2:9" customFormat="1" x14ac:dyDescent="0.2">
      <c r="B53" s="65"/>
      <c r="C53" s="599">
        <f>IF(F53+G53&gt;0,Input_Transaksi!C50,"")</f>
        <v>46051</v>
      </c>
      <c r="D53" s="600" t="str">
        <f>IF(F53+G53&gt;0,Input_Transaksi!D50,"")</f>
        <v>2026.040</v>
      </c>
      <c r="E53" s="608" t="str">
        <f>IF(F53+G53&gt;0,Input_Transaksi!F50&amp;Input_Transaksi!G50 &amp;" "&amp;Input_Transaksi!H50,"")</f>
        <v>Setor Pajak Belanja Barang Pengelolaan Sistem Limbah PT. ANGKASA JAYA SERVIS</v>
      </c>
      <c r="F53" s="617">
        <f>IF(Input_Transaksi!BL50=$D$8,Input_Transaksi!BN50,0)</f>
        <v>0</v>
      </c>
      <c r="G53" s="617">
        <f>IF(Input_Transaksi!BO50=$D$8,Input_Transaksi!BQ50,0)</f>
        <v>2167000</v>
      </c>
      <c r="H53" s="617">
        <f t="shared" si="1"/>
        <v>40354000</v>
      </c>
      <c r="I53" s="61"/>
    </row>
    <row r="54" spans="2:9" ht="21" hidden="1" customHeight="1" x14ac:dyDescent="0.2">
      <c r="B54" s="63"/>
      <c r="C54" s="599" t="str">
        <f>IF(F54+G54&gt;0,Input_Transaksi!C51,"")</f>
        <v/>
      </c>
      <c r="D54" s="600" t="str">
        <f>IF(F54+G54&gt;0,Input_Transaksi!D51,"")</f>
        <v/>
      </c>
      <c r="E54" s="608" t="str">
        <f>IF(F54+G54&gt;0,Input_Transaksi!F51&amp;Input_Transaksi!G51 &amp;" "&amp;Input_Transaksi!H51,"")</f>
        <v/>
      </c>
      <c r="F54" s="617">
        <f>IF(Input_Transaksi!BL51=$D$8,Input_Transaksi!BN51,0)</f>
        <v>0</v>
      </c>
      <c r="G54" s="617">
        <f>IF(Input_Transaksi!BO51=$D$8,Input_Transaksi!BQ51,0)</f>
        <v>0</v>
      </c>
      <c r="H54" s="617">
        <f t="shared" si="1"/>
        <v>40354000</v>
      </c>
      <c r="I54" s="62"/>
    </row>
    <row r="55" spans="2:9" customFormat="1" x14ac:dyDescent="0.2">
      <c r="B55" s="65"/>
      <c r="C55" s="599">
        <f>IF(F55+G55&gt;0,Input_Transaksi!C52,"")</f>
        <v>46051</v>
      </c>
      <c r="D55" s="600" t="str">
        <f>IF(F55+G55&gt;0,Input_Transaksi!D52,"")</f>
        <v>2026.042</v>
      </c>
      <c r="E55" s="608" t="str">
        <f>IF(F55+G55&gt;0,Input_Transaksi!F52&amp;Input_Transaksi!G52 &amp;" "&amp;Input_Transaksi!H52,"")</f>
        <v>Setor Pajak Belanja Barang Pengelolaan Sistem Limbah PT. ANGKASA JAYA SERVIS</v>
      </c>
      <c r="F55" s="617">
        <f>IF(Input_Transaksi!BL52=$D$8,Input_Transaksi!BN52,0)</f>
        <v>0</v>
      </c>
      <c r="G55" s="617">
        <f>IF(Input_Transaksi!BO52=$D$8,Input_Transaksi!BQ52,0)</f>
        <v>394000</v>
      </c>
      <c r="H55" s="617">
        <f t="shared" si="1"/>
        <v>39960000</v>
      </c>
      <c r="I55" s="61"/>
    </row>
    <row r="56" spans="2:9" customFormat="1" ht="12.5" customHeight="1" x14ac:dyDescent="0.2">
      <c r="B56" s="65"/>
      <c r="C56" s="599">
        <f>IF(F56+G56&gt;0,Input_Transaksi!C53,"")</f>
        <v>46051</v>
      </c>
      <c r="D56" s="600" t="str">
        <f>IF(F56+G56&gt;0,Input_Transaksi!D53,"")</f>
        <v>2026.043</v>
      </c>
      <c r="E56" s="608" t="str">
        <f>IF(F56+G56&gt;0,Input_Transaksi!F53&amp;Input_Transaksi!G53 &amp;" "&amp;Input_Transaksi!H53,"")</f>
        <v xml:space="preserve">Pembayaran Belanja Barang Perbaikan Sofa Disabilitas CV. GUNA AHKLAK SUKSES </v>
      </c>
      <c r="F56" s="617">
        <f>IF(Input_Transaksi!BL53=$D$8,Input_Transaksi!BN53,0)</f>
        <v>0</v>
      </c>
      <c r="G56" s="617">
        <f>IF(Input_Transaksi!BO53=$D$8,Input_Transaksi!BQ53,0)</f>
        <v>31360000</v>
      </c>
      <c r="H56" s="617">
        <f t="shared" si="1"/>
        <v>8600000</v>
      </c>
      <c r="I56" s="61"/>
    </row>
    <row r="57" spans="2:9" customFormat="1" hidden="1" x14ac:dyDescent="0.2">
      <c r="B57" s="65"/>
      <c r="C57" s="599" t="str">
        <f>IF(F57+G57&gt;0,Input_Transaksi!C54,"")</f>
        <v/>
      </c>
      <c r="D57" s="600" t="str">
        <f>IF(F57+G57&gt;0,Input_Transaksi!D54,"")</f>
        <v/>
      </c>
      <c r="E57" s="608" t="str">
        <f>IF(F57+G57&gt;0,Input_Transaksi!F54&amp;Input_Transaksi!G54 &amp;" "&amp;Input_Transaksi!H54,"")</f>
        <v/>
      </c>
      <c r="F57" s="617">
        <f>IF(Input_Transaksi!BL54=$D$8,Input_Transaksi!BN54,0)</f>
        <v>0</v>
      </c>
      <c r="G57" s="617">
        <f>IF(Input_Transaksi!BO54=$D$8,Input_Transaksi!BQ54,0)</f>
        <v>0</v>
      </c>
      <c r="H57" s="617">
        <f t="shared" si="1"/>
        <v>8600000</v>
      </c>
      <c r="I57" s="61"/>
    </row>
    <row r="58" spans="2:9" customFormat="1" x14ac:dyDescent="0.2">
      <c r="B58" s="65"/>
      <c r="C58" s="599">
        <f>IF(F58+G58&gt;0,Input_Transaksi!C55,"")</f>
        <v>46051</v>
      </c>
      <c r="D58" s="600" t="str">
        <f>IF(F58+G58&gt;0,Input_Transaksi!D55,"")</f>
        <v>2026.045</v>
      </c>
      <c r="E58" s="608" t="str">
        <f>IF(F58+G58&gt;0,Input_Transaksi!F55&amp;Input_Transaksi!G55 &amp;" "&amp;Input_Transaksi!H55,"")</f>
        <v xml:space="preserve">Setor Pajak Belanja Barang Perbaikan Sofa Disabilitas CV. GUNA AHKLAK SUKSES </v>
      </c>
      <c r="F58" s="617">
        <f>IF(Input_Transaksi!BL55=$D$8,Input_Transaksi!BN55,0)</f>
        <v>0</v>
      </c>
      <c r="G58" s="617">
        <f>IF(Input_Transaksi!BO55=$D$8,Input_Transaksi!BQ55,0)</f>
        <v>640000</v>
      </c>
      <c r="H58" s="617">
        <f t="shared" si="1"/>
        <v>7960000</v>
      </c>
      <c r="I58" s="61"/>
    </row>
    <row r="59" spans="2:9" customFormat="1" hidden="1" x14ac:dyDescent="0.2">
      <c r="B59" s="65"/>
      <c r="C59" s="599" t="str">
        <f>IF(F59+G59&gt;0,Input_Transaksi!C56,"")</f>
        <v/>
      </c>
      <c r="D59" s="600" t="str">
        <f>IF(F59+G59&gt;0,Input_Transaksi!D56,"")</f>
        <v/>
      </c>
      <c r="E59" s="608" t="str">
        <f>IF(F59+G59&gt;0,Input_Transaksi!F56&amp;Input_Transaksi!G56 &amp;" "&amp;Input_Transaksi!H56,"")</f>
        <v/>
      </c>
      <c r="F59" s="617">
        <f>IF(Input_Transaksi!BL56=$D$8,Input_Transaksi!BN56,0)</f>
        <v>0</v>
      </c>
      <c r="G59" s="617">
        <f>IF(Input_Transaksi!BO56=$D$8,Input_Transaksi!BQ56,0)</f>
        <v>0</v>
      </c>
      <c r="H59" s="617">
        <f t="shared" si="1"/>
        <v>7960000</v>
      </c>
      <c r="I59" s="61"/>
    </row>
    <row r="60" spans="2:9" customFormat="1" x14ac:dyDescent="0.2">
      <c r="B60" s="65"/>
      <c r="C60" s="599">
        <f>IF(F60+G60&gt;0,Input_Transaksi!C57,"")</f>
        <v>46051</v>
      </c>
      <c r="D60" s="600" t="str">
        <f>IF(F60+G60&gt;0,Input_Transaksi!D57,"")</f>
        <v>2026.047</v>
      </c>
      <c r="E60" s="608" t="str">
        <f>IF(F60+G60&gt;0,Input_Transaksi!F57&amp;Input_Transaksi!G57 &amp;" "&amp;Input_Transaksi!H57,"")</f>
        <v xml:space="preserve">Setor Pajak Belanja Barang Perbaikan Sofa Disabilitas CV. GUNA AHKLAK SUKSES </v>
      </c>
      <c r="F60" s="617">
        <f>IF(Input_Transaksi!BL57=$D$8,Input_Transaksi!BN57,0)</f>
        <v>0</v>
      </c>
      <c r="G60" s="617">
        <f>IF(Input_Transaksi!BO57=$D$8,Input_Transaksi!BQ57,0)</f>
        <v>3520000</v>
      </c>
      <c r="H60" s="617">
        <f t="shared" si="1"/>
        <v>4440000</v>
      </c>
      <c r="I60" s="61"/>
    </row>
    <row r="61" spans="2:9" customFormat="1" x14ac:dyDescent="0.2">
      <c r="B61" s="65"/>
      <c r="C61" s="599">
        <f>IF(F61+G61&gt;0,Input_Transaksi!C58,"")</f>
        <v>46051</v>
      </c>
      <c r="D61" s="600" t="str">
        <f>IF(F61+G61&gt;0,Input_Transaksi!D58,"")</f>
        <v>2026.048</v>
      </c>
      <c r="E61" s="608" t="str">
        <f>IF(F61+G61&gt;0,Input_Transaksi!F58&amp;Input_Transaksi!G58 &amp;" "&amp;Input_Transaksi!H58,"")</f>
        <v>Pembayaran Belanja Barang Perbaikan Conveyor CheckIn PT. ANGKASA JAYA SERVIS</v>
      </c>
      <c r="F61" s="617">
        <f>IF(Input_Transaksi!BL58=$D$8,Input_Transaksi!BN58,0)</f>
        <v>0</v>
      </c>
      <c r="G61" s="617">
        <f>IF(Input_Transaksi!BO58=$D$8,Input_Transaksi!BQ58,0)</f>
        <v>3920000</v>
      </c>
      <c r="H61" s="617">
        <f t="shared" si="1"/>
        <v>520000</v>
      </c>
      <c r="I61" s="61"/>
    </row>
    <row r="62" spans="2:9" customFormat="1" ht="18.649999999999999" hidden="1" customHeight="1" x14ac:dyDescent="0.2">
      <c r="B62" s="65"/>
      <c r="C62" s="599" t="str">
        <f>IF(F62+G62&gt;0,Input_Transaksi!C59,"")</f>
        <v/>
      </c>
      <c r="D62" s="600" t="str">
        <f>IF(F62+G62&gt;0,Input_Transaksi!D59,"")</f>
        <v/>
      </c>
      <c r="E62" s="608" t="str">
        <f>IF(F62+G62&gt;0,Input_Transaksi!F59&amp;Input_Transaksi!G59 &amp;" "&amp;Input_Transaksi!H59,"")</f>
        <v/>
      </c>
      <c r="F62" s="617">
        <f>IF(Input_Transaksi!BL59=$D$8,Input_Transaksi!BN59,0)</f>
        <v>0</v>
      </c>
      <c r="G62" s="617">
        <f>IF(Input_Transaksi!BO59=$D$8,Input_Transaksi!BQ59,0)</f>
        <v>0</v>
      </c>
      <c r="H62" s="617">
        <f t="shared" si="1"/>
        <v>520000</v>
      </c>
      <c r="I62" s="61"/>
    </row>
    <row r="63" spans="2:9" customFormat="1" x14ac:dyDescent="0.2">
      <c r="B63" s="65"/>
      <c r="C63" s="599">
        <f>IF(F63+G63&gt;0,Input_Transaksi!C60,"")</f>
        <v>46051</v>
      </c>
      <c r="D63" s="600" t="str">
        <f>IF(F63+G63&gt;0,Input_Transaksi!D60,"")</f>
        <v>2026.050</v>
      </c>
      <c r="E63" s="608" t="str">
        <f>IF(F63+G63&gt;0,Input_Transaksi!F60&amp;Input_Transaksi!G60 &amp;" "&amp;Input_Transaksi!H60,"")</f>
        <v>Setor Pajak Belanja Barang Perbaikan Conveyor CheckIn PT. ANGKASA JAYA SERVIS</v>
      </c>
      <c r="F63" s="617">
        <f>IF(Input_Transaksi!BL60=$D$8,Input_Transaksi!BN60,0)</f>
        <v>0</v>
      </c>
      <c r="G63" s="617">
        <f>IF(Input_Transaksi!BO60=$D$8,Input_Transaksi!BQ60,0)</f>
        <v>440000</v>
      </c>
      <c r="H63" s="617">
        <f t="shared" si="1"/>
        <v>80000</v>
      </c>
      <c r="I63" s="61"/>
    </row>
    <row r="64" spans="2:9" customFormat="1" ht="18" hidden="1" customHeight="1" x14ac:dyDescent="0.2">
      <c r="B64" s="65"/>
      <c r="C64" s="599" t="str">
        <f>IF(F64+G64&gt;0,Input_Transaksi!C61,"")</f>
        <v/>
      </c>
      <c r="D64" s="600" t="str">
        <f>IF(F64+G64&gt;0,Input_Transaksi!D61,"")</f>
        <v/>
      </c>
      <c r="E64" s="608" t="str">
        <f>IF(F64+G64&gt;0,Input_Transaksi!F61&amp;Input_Transaksi!G61 &amp;" "&amp;Input_Transaksi!H61,"")</f>
        <v/>
      </c>
      <c r="F64" s="617">
        <f>IF(Input_Transaksi!BL61=$D$8,Input_Transaksi!BN61,0)</f>
        <v>0</v>
      </c>
      <c r="G64" s="617">
        <f>IF(Input_Transaksi!BO61=$D$8,Input_Transaksi!BQ61,0)</f>
        <v>0</v>
      </c>
      <c r="H64" s="617">
        <f t="shared" si="1"/>
        <v>80000</v>
      </c>
      <c r="I64" s="61"/>
    </row>
    <row r="65" spans="2:9" customFormat="1" ht="13.5" customHeight="1" x14ac:dyDescent="0.2">
      <c r="B65" s="65"/>
      <c r="C65" s="599">
        <f>IF(F65+G65&gt;0,Input_Transaksi!C62,"")</f>
        <v>46051</v>
      </c>
      <c r="D65" s="600" t="str">
        <f>IF(F65+G65&gt;0,Input_Transaksi!D62,"")</f>
        <v>2026.052</v>
      </c>
      <c r="E65" s="608" t="str">
        <f>IF(F65+G65&gt;0,Input_Transaksi!F62&amp;Input_Transaksi!G62 &amp;" "&amp;Input_Transaksi!H62,"")</f>
        <v>Setor Pajak Belanja Barang Perbaikan Conveyor CheckIn PT. ANGKASA JAYA SERVIS</v>
      </c>
      <c r="F65" s="617">
        <f>IF(Input_Transaksi!BL62=$D$8,Input_Transaksi!BN62,0)</f>
        <v>0</v>
      </c>
      <c r="G65" s="617">
        <f>IF(Input_Transaksi!BO62=$D$8,Input_Transaksi!BQ62,0)</f>
        <v>80000</v>
      </c>
      <c r="H65" s="617">
        <f t="shared" si="1"/>
        <v>0</v>
      </c>
      <c r="I65" s="61"/>
    </row>
    <row r="66" spans="2:9" customFormat="1" ht="15.65" customHeight="1" x14ac:dyDescent="0.2">
      <c r="B66" s="65"/>
      <c r="C66" s="599" t="str">
        <f>IF(F66+G66&gt;0,Input_Transaksi!C63,"")</f>
        <v/>
      </c>
      <c r="D66" s="600" t="str">
        <f>IF(F66+G66&gt;0,Input_Transaksi!D63,"")</f>
        <v/>
      </c>
      <c r="E66" s="608" t="str">
        <f>IF(F66+G66&gt;0,Input_Transaksi!F63&amp;Input_Transaksi!G63 &amp;" "&amp;Input_Transaksi!H63,"")</f>
        <v/>
      </c>
      <c r="F66" s="617">
        <f>IF(Input_Transaksi!BL63=$D$8,Input_Transaksi!BN63,0)</f>
        <v>0</v>
      </c>
      <c r="G66" s="617">
        <f>IF(Input_Transaksi!BO63=$D$8,Input_Transaksi!BQ63,0)</f>
        <v>0</v>
      </c>
      <c r="H66" s="617">
        <f t="shared" si="1"/>
        <v>0</v>
      </c>
      <c r="I66" s="61"/>
    </row>
    <row r="67" spans="2:9" customFormat="1" x14ac:dyDescent="0.2">
      <c r="B67" s="65"/>
      <c r="C67" s="599" t="str">
        <f>IF(F67+G67&gt;0,Input_Transaksi!C64,"")</f>
        <v/>
      </c>
      <c r="D67" s="600" t="str">
        <f>IF(F67+G67&gt;0,Input_Transaksi!D64,"")</f>
        <v/>
      </c>
      <c r="E67" s="608" t="str">
        <f>IF(F67+G67&gt;0,Input_Transaksi!F64&amp;Input_Transaksi!G64 &amp;" "&amp;Input_Transaksi!H64,"")</f>
        <v/>
      </c>
      <c r="F67" s="617">
        <f>IF(Input_Transaksi!BL64=$D$8,Input_Transaksi!BN64,0)</f>
        <v>0</v>
      </c>
      <c r="G67" s="617">
        <f>IF(Input_Transaksi!BO64=$D$8,Input_Transaksi!BQ64,0)</f>
        <v>0</v>
      </c>
      <c r="H67" s="617">
        <f t="shared" si="1"/>
        <v>0</v>
      </c>
      <c r="I67" s="61"/>
    </row>
    <row r="68" spans="2:9" customFormat="1" ht="19" customHeight="1" x14ac:dyDescent="0.2">
      <c r="B68" s="65"/>
      <c r="C68" s="599" t="str">
        <f>IF(F68+G68&gt;0,Input_Transaksi!C65,"")</f>
        <v/>
      </c>
      <c r="D68" s="600" t="str">
        <f>IF(F68+G68&gt;0,Input_Transaksi!D65,"")</f>
        <v/>
      </c>
      <c r="E68" s="608" t="str">
        <f>IF(F68+G68&gt;0,Input_Transaksi!F65&amp;Input_Transaksi!G65 &amp;" "&amp;Input_Transaksi!H65,"")</f>
        <v/>
      </c>
      <c r="F68" s="617">
        <f>IF(Input_Transaksi!BL65=$D$8,Input_Transaksi!BN65,0)</f>
        <v>0</v>
      </c>
      <c r="G68" s="617">
        <f>IF(Input_Transaksi!BO65=$D$8,Input_Transaksi!BQ65,0)</f>
        <v>0</v>
      </c>
      <c r="H68" s="617">
        <f t="shared" si="1"/>
        <v>0</v>
      </c>
      <c r="I68" s="61"/>
    </row>
    <row r="69" spans="2:9" customFormat="1" x14ac:dyDescent="0.2">
      <c r="B69" s="65"/>
      <c r="C69" s="599" t="str">
        <f>IF(F69+G69&gt;0,Input_Transaksi!C66,"")</f>
        <v/>
      </c>
      <c r="D69" s="600" t="str">
        <f>IF(F69+G69&gt;0,Input_Transaksi!D66,"")</f>
        <v/>
      </c>
      <c r="E69" s="608" t="str">
        <f>IF(F69+G69&gt;0,Input_Transaksi!F66&amp;Input_Transaksi!G66 &amp;" "&amp;Input_Transaksi!H66,"")</f>
        <v/>
      </c>
      <c r="F69" s="617">
        <f>IF(Input_Transaksi!BL66=$D$8,Input_Transaksi!BN66,0)</f>
        <v>0</v>
      </c>
      <c r="G69" s="617">
        <f>IF(Input_Transaksi!BO66=$D$8,Input_Transaksi!BQ66,0)</f>
        <v>0</v>
      </c>
      <c r="H69" s="617">
        <f t="shared" si="1"/>
        <v>0</v>
      </c>
      <c r="I69" s="61"/>
    </row>
    <row r="70" spans="2:9" customFormat="1" x14ac:dyDescent="0.2">
      <c r="B70" s="65"/>
      <c r="C70" s="599" t="str">
        <f>IF(F70+G70&gt;0,Input_Transaksi!C67,"")</f>
        <v/>
      </c>
      <c r="D70" s="600" t="str">
        <f>IF(F70+G70&gt;0,Input_Transaksi!D67,"")</f>
        <v/>
      </c>
      <c r="E70" s="608" t="str">
        <f>IF(F70+G70&gt;0,Input_Transaksi!F67&amp;Input_Transaksi!G67 &amp;" "&amp;Input_Transaksi!H67,"")</f>
        <v/>
      </c>
      <c r="F70" s="617">
        <f>IF(Input_Transaksi!BL67=$D$8,Input_Transaksi!BN67,0)</f>
        <v>0</v>
      </c>
      <c r="G70" s="617">
        <f>IF(Input_Transaksi!BO67=$D$8,Input_Transaksi!BQ67,0)</f>
        <v>0</v>
      </c>
      <c r="H70" s="617">
        <f t="shared" si="1"/>
        <v>0</v>
      </c>
      <c r="I70" s="61"/>
    </row>
    <row r="71" spans="2:9" customFormat="1" x14ac:dyDescent="0.2">
      <c r="B71" s="65"/>
      <c r="C71" s="599" t="str">
        <f>IF(F71+G71&gt;0,Input_Transaksi!C68,"")</f>
        <v/>
      </c>
      <c r="D71" s="600" t="str">
        <f>IF(F71+G71&gt;0,Input_Transaksi!D68,"")</f>
        <v/>
      </c>
      <c r="E71" s="608" t="str">
        <f>IF(F71+G71&gt;0,Input_Transaksi!F68&amp;Input_Transaksi!G68 &amp;" "&amp;Input_Transaksi!H68,"")</f>
        <v/>
      </c>
      <c r="F71" s="617">
        <f>IF(Input_Transaksi!BL68=$D$8,Input_Transaksi!BN68,0)</f>
        <v>0</v>
      </c>
      <c r="G71" s="617">
        <f>IF(Input_Transaksi!BO68=$D$8,Input_Transaksi!BQ68,0)</f>
        <v>0</v>
      </c>
      <c r="H71" s="617">
        <f t="shared" si="1"/>
        <v>0</v>
      </c>
      <c r="I71" s="61"/>
    </row>
    <row r="72" spans="2:9" customFormat="1" x14ac:dyDescent="0.2">
      <c r="B72" s="65"/>
      <c r="C72" s="599" t="str">
        <f>IF(F72+G72&gt;0,Input_Transaksi!C69,"")</f>
        <v/>
      </c>
      <c r="D72" s="600" t="str">
        <f>IF(F72+G72&gt;0,Input_Transaksi!D69,"")</f>
        <v/>
      </c>
      <c r="E72" s="608" t="str">
        <f>IF(F72+G72&gt;0,Input_Transaksi!F69&amp;Input_Transaksi!G69 &amp;" "&amp;Input_Transaksi!H69,"")</f>
        <v/>
      </c>
      <c r="F72" s="617">
        <f>IF(Input_Transaksi!BL69=$D$8,Input_Transaksi!BN69,0)</f>
        <v>0</v>
      </c>
      <c r="G72" s="617">
        <f>IF(Input_Transaksi!BO69=$D$8,Input_Transaksi!BQ69,0)</f>
        <v>0</v>
      </c>
      <c r="H72" s="617">
        <f t="shared" si="1"/>
        <v>0</v>
      </c>
      <c r="I72" s="61"/>
    </row>
    <row r="73" spans="2:9" customFormat="1" x14ac:dyDescent="0.2">
      <c r="B73" s="65"/>
      <c r="C73" s="599" t="str">
        <f>IF(F73+G73&gt;0,Input_Transaksi!C70,"")</f>
        <v/>
      </c>
      <c r="D73" s="600" t="str">
        <f>IF(F73+G73&gt;0,Input_Transaksi!D70,"")</f>
        <v/>
      </c>
      <c r="E73" s="608" t="str">
        <f>IF(F73+G73&gt;0,Input_Transaksi!F70&amp;Input_Transaksi!G70 &amp;" "&amp;Input_Transaksi!H70,"")</f>
        <v/>
      </c>
      <c r="F73" s="617">
        <f>IF(Input_Transaksi!BL70=$D$8,Input_Transaksi!BN70,0)</f>
        <v>0</v>
      </c>
      <c r="G73" s="617">
        <f>IF(Input_Transaksi!BO70=$D$8,Input_Transaksi!BQ70,0)</f>
        <v>0</v>
      </c>
      <c r="H73" s="617">
        <f t="shared" si="1"/>
        <v>0</v>
      </c>
      <c r="I73" s="61"/>
    </row>
    <row r="74" spans="2:9" customFormat="1" x14ac:dyDescent="0.2">
      <c r="B74" s="65"/>
      <c r="C74" s="599" t="str">
        <f>IF(F74+G74&gt;0,Input_Transaksi!C71,"")</f>
        <v/>
      </c>
      <c r="D74" s="600" t="str">
        <f>IF(F74+G74&gt;0,Input_Transaksi!D71,"")</f>
        <v/>
      </c>
      <c r="E74" s="608" t="str">
        <f>IF(F74+G74&gt;0,Input_Transaksi!F71&amp;Input_Transaksi!G71 &amp;" "&amp;Input_Transaksi!H71,"")</f>
        <v/>
      </c>
      <c r="F74" s="617">
        <f>IF(Input_Transaksi!BL71=$D$8,Input_Transaksi!BN71,0)</f>
        <v>0</v>
      </c>
      <c r="G74" s="617">
        <f>IF(Input_Transaksi!BO71=$D$8,Input_Transaksi!BQ71,0)</f>
        <v>0</v>
      </c>
      <c r="H74" s="617">
        <f t="shared" si="1"/>
        <v>0</v>
      </c>
      <c r="I74" s="61"/>
    </row>
    <row r="75" spans="2:9" customFormat="1" x14ac:dyDescent="0.2">
      <c r="B75" s="65"/>
      <c r="C75" s="599" t="str">
        <f>IF(F75+G75&gt;0,Input_Transaksi!C72,"")</f>
        <v/>
      </c>
      <c r="D75" s="600" t="str">
        <f>IF(F75+G75&gt;0,Input_Transaksi!D72,"")</f>
        <v/>
      </c>
      <c r="E75" s="608" t="str">
        <f>IF(F75+G75&gt;0,Input_Transaksi!F72&amp;Input_Transaksi!G72 &amp;" "&amp;Input_Transaksi!H72,"")</f>
        <v/>
      </c>
      <c r="F75" s="617">
        <f>IF(Input_Transaksi!BL72=$D$8,Input_Transaksi!BN72,0)</f>
        <v>0</v>
      </c>
      <c r="G75" s="617">
        <f>IF(Input_Transaksi!BO72=$D$8,Input_Transaksi!BQ72,0)</f>
        <v>0</v>
      </c>
      <c r="H75" s="617">
        <f t="shared" si="1"/>
        <v>0</v>
      </c>
      <c r="I75" s="61"/>
    </row>
    <row r="76" spans="2:9" customFormat="1" x14ac:dyDescent="0.2">
      <c r="B76" s="65"/>
      <c r="C76" s="599" t="str">
        <f>IF(F76+G76&gt;0,Input_Transaksi!C73,"")</f>
        <v/>
      </c>
      <c r="D76" s="600" t="str">
        <f>IF(F76+G76&gt;0,Input_Transaksi!D73,"")</f>
        <v/>
      </c>
      <c r="E76" s="608" t="str">
        <f>IF(F76+G76&gt;0,Input_Transaksi!F73&amp;Input_Transaksi!G73 &amp;" "&amp;Input_Transaksi!H73,"")</f>
        <v/>
      </c>
      <c r="F76" s="617">
        <f>IF(Input_Transaksi!BL73=$D$8,Input_Transaksi!BN73,0)</f>
        <v>0</v>
      </c>
      <c r="G76" s="617">
        <f>IF(Input_Transaksi!BO73=$D$8,Input_Transaksi!BQ73,0)</f>
        <v>0</v>
      </c>
      <c r="H76" s="617">
        <f t="shared" si="1"/>
        <v>0</v>
      </c>
      <c r="I76" s="61"/>
    </row>
    <row r="77" spans="2:9" customFormat="1" x14ac:dyDescent="0.2">
      <c r="B77" s="65"/>
      <c r="C77" s="599" t="str">
        <f>IF(F77+G77&gt;0,Input_Transaksi!C74,"")</f>
        <v/>
      </c>
      <c r="D77" s="600" t="str">
        <f>IF(F77+G77&gt;0,Input_Transaksi!D74,"")</f>
        <v/>
      </c>
      <c r="E77" s="608" t="str">
        <f>IF(F77+G77&gt;0,Input_Transaksi!F74&amp;Input_Transaksi!G74 &amp;" "&amp;Input_Transaksi!H74,"")</f>
        <v/>
      </c>
      <c r="F77" s="617">
        <f>IF(Input_Transaksi!BL74=$D$8,Input_Transaksi!BN74,0)</f>
        <v>0</v>
      </c>
      <c r="G77" s="617">
        <f>IF(Input_Transaksi!BO74=$D$8,Input_Transaksi!BQ74,0)</f>
        <v>0</v>
      </c>
      <c r="H77" s="617">
        <f t="shared" si="1"/>
        <v>0</v>
      </c>
      <c r="I77" s="61"/>
    </row>
    <row r="78" spans="2:9" customFormat="1" x14ac:dyDescent="0.2">
      <c r="B78" s="65"/>
      <c r="C78" s="599" t="str">
        <f>IF(F78+G78&gt;0,Input_Transaksi!C75,"")</f>
        <v/>
      </c>
      <c r="D78" s="600" t="str">
        <f>IF(F78+G78&gt;0,Input_Transaksi!D75,"")</f>
        <v/>
      </c>
      <c r="E78" s="608" t="str">
        <f>IF(F78+G78&gt;0,Input_Transaksi!F75&amp;Input_Transaksi!G75 &amp;" "&amp;Input_Transaksi!H75,"")</f>
        <v/>
      </c>
      <c r="F78" s="617">
        <f>IF(Input_Transaksi!BL75=$D$8,Input_Transaksi!BN75,0)</f>
        <v>0</v>
      </c>
      <c r="G78" s="617">
        <f>IF(Input_Transaksi!BO75=$D$8,Input_Transaksi!BQ75,0)</f>
        <v>0</v>
      </c>
      <c r="H78" s="617">
        <f t="shared" si="1"/>
        <v>0</v>
      </c>
      <c r="I78" s="61"/>
    </row>
    <row r="79" spans="2:9" customFormat="1" x14ac:dyDescent="0.2">
      <c r="B79" s="65"/>
      <c r="C79" s="599" t="str">
        <f>IF(F79+G79&gt;0,Input_Transaksi!C76,"")</f>
        <v/>
      </c>
      <c r="D79" s="600" t="str">
        <f>IF(F79+G79&gt;0,Input_Transaksi!D76,"")</f>
        <v/>
      </c>
      <c r="E79" s="608" t="str">
        <f>IF(F79+G79&gt;0,Input_Transaksi!F76&amp;Input_Transaksi!G76 &amp;" "&amp;Input_Transaksi!H76,"")</f>
        <v/>
      </c>
      <c r="F79" s="617">
        <f>IF(Input_Transaksi!BL76=$D$8,Input_Transaksi!BN76,0)</f>
        <v>0</v>
      </c>
      <c r="G79" s="617">
        <f>IF(Input_Transaksi!BO76=$D$8,Input_Transaksi!BQ76,0)</f>
        <v>0</v>
      </c>
      <c r="H79" s="617">
        <f t="shared" ref="H79:H142" si="2">H78+F79-G79</f>
        <v>0</v>
      </c>
      <c r="I79" s="61"/>
    </row>
    <row r="80" spans="2:9" customFormat="1" x14ac:dyDescent="0.2">
      <c r="B80" s="65"/>
      <c r="C80" s="599" t="str">
        <f>IF(F80+G80&gt;0,Input_Transaksi!C77,"")</f>
        <v/>
      </c>
      <c r="D80" s="600" t="str">
        <f>IF(F80+G80&gt;0,Input_Transaksi!D77,"")</f>
        <v/>
      </c>
      <c r="E80" s="608" t="str">
        <f>IF(F80+G80&gt;0,Input_Transaksi!F77&amp;Input_Transaksi!G77 &amp;" "&amp;Input_Transaksi!H77,"")</f>
        <v/>
      </c>
      <c r="F80" s="617">
        <f>IF(Input_Transaksi!BL77=$D$8,Input_Transaksi!BN77,0)</f>
        <v>0</v>
      </c>
      <c r="G80" s="617">
        <f>IF(Input_Transaksi!BO77=$D$8,Input_Transaksi!BQ77,0)</f>
        <v>0</v>
      </c>
      <c r="H80" s="617">
        <f t="shared" si="2"/>
        <v>0</v>
      </c>
      <c r="I80" s="61"/>
    </row>
    <row r="81" spans="2:9" customFormat="1" x14ac:dyDescent="0.2">
      <c r="B81" s="65"/>
      <c r="C81" s="599" t="str">
        <f>IF(F81+G81&gt;0,Input_Transaksi!C78,"")</f>
        <v/>
      </c>
      <c r="D81" s="600" t="str">
        <f>IF(F81+G81&gt;0,Input_Transaksi!D78,"")</f>
        <v/>
      </c>
      <c r="E81" s="608" t="str">
        <f>IF(F81+G81&gt;0,Input_Transaksi!F78&amp;Input_Transaksi!G78 &amp;" "&amp;Input_Transaksi!H78,"")</f>
        <v/>
      </c>
      <c r="F81" s="617">
        <f>IF(Input_Transaksi!BL78=$D$8,Input_Transaksi!BN78,0)</f>
        <v>0</v>
      </c>
      <c r="G81" s="617">
        <f>IF(Input_Transaksi!BO78=$D$8,Input_Transaksi!BQ78,0)</f>
        <v>0</v>
      </c>
      <c r="H81" s="617">
        <f t="shared" si="2"/>
        <v>0</v>
      </c>
      <c r="I81" s="61"/>
    </row>
    <row r="82" spans="2:9" customFormat="1" x14ac:dyDescent="0.2">
      <c r="B82" s="65"/>
      <c r="C82" s="599" t="str">
        <f>IF(F82+G82&gt;0,Input_Transaksi!C79,"")</f>
        <v/>
      </c>
      <c r="D82" s="600" t="str">
        <f>IF(F82+G82&gt;0,Input_Transaksi!D79,"")</f>
        <v/>
      </c>
      <c r="E82" s="608" t="str">
        <f>IF(F82+G82&gt;0,Input_Transaksi!F79&amp;Input_Transaksi!G79 &amp;" "&amp;Input_Transaksi!H79,"")</f>
        <v/>
      </c>
      <c r="F82" s="617">
        <f>IF(Input_Transaksi!BL79=$D$8,Input_Transaksi!BN79,0)</f>
        <v>0</v>
      </c>
      <c r="G82" s="617">
        <f>IF(Input_Transaksi!BO79=$D$8,Input_Transaksi!BQ79,0)</f>
        <v>0</v>
      </c>
      <c r="H82" s="617">
        <f t="shared" si="2"/>
        <v>0</v>
      </c>
      <c r="I82" s="61"/>
    </row>
    <row r="83" spans="2:9" customFormat="1" x14ac:dyDescent="0.2">
      <c r="B83" s="65"/>
      <c r="C83" s="599" t="str">
        <f>IF(F83+G83&gt;0,Input_Transaksi!C80,"")</f>
        <v/>
      </c>
      <c r="D83" s="600" t="str">
        <f>IF(F83+G83&gt;0,Input_Transaksi!D80,"")</f>
        <v/>
      </c>
      <c r="E83" s="608" t="str">
        <f>IF(F83+G83&gt;0,Input_Transaksi!F80&amp;Input_Transaksi!G80 &amp;" "&amp;Input_Transaksi!H80,"")</f>
        <v/>
      </c>
      <c r="F83" s="617">
        <f>IF(Input_Transaksi!BL80=$D$8,Input_Transaksi!BN80,0)</f>
        <v>0</v>
      </c>
      <c r="G83" s="617">
        <f>IF(Input_Transaksi!BO80=$D$8,Input_Transaksi!BQ80,0)</f>
        <v>0</v>
      </c>
      <c r="H83" s="617">
        <f t="shared" si="2"/>
        <v>0</v>
      </c>
      <c r="I83" s="61"/>
    </row>
    <row r="84" spans="2:9" customFormat="1" x14ac:dyDescent="0.2">
      <c r="B84" s="65"/>
      <c r="C84" s="599" t="str">
        <f>IF(F84+G84&gt;0,Input_Transaksi!C81,"")</f>
        <v/>
      </c>
      <c r="D84" s="600" t="str">
        <f>IF(F84+G84&gt;0,Input_Transaksi!D81,"")</f>
        <v/>
      </c>
      <c r="E84" s="608" t="str">
        <f>IF(F84+G84&gt;0,Input_Transaksi!F81&amp;Input_Transaksi!G81 &amp;" "&amp;Input_Transaksi!H81,"")</f>
        <v/>
      </c>
      <c r="F84" s="617">
        <f>IF(Input_Transaksi!BL81=$D$8,Input_Transaksi!BN81,0)</f>
        <v>0</v>
      </c>
      <c r="G84" s="617">
        <f>IF(Input_Transaksi!BO81=$D$8,Input_Transaksi!BQ81,0)</f>
        <v>0</v>
      </c>
      <c r="H84" s="617">
        <f t="shared" si="2"/>
        <v>0</v>
      </c>
      <c r="I84" s="61"/>
    </row>
    <row r="85" spans="2:9" customFormat="1" x14ac:dyDescent="0.2">
      <c r="B85" s="65"/>
      <c r="C85" s="599" t="str">
        <f>IF(F85+G85&gt;0,Input_Transaksi!C82,"")</f>
        <v/>
      </c>
      <c r="D85" s="600" t="str">
        <f>IF(F85+G85&gt;0,Input_Transaksi!D82,"")</f>
        <v/>
      </c>
      <c r="E85" s="608" t="str">
        <f>IF(F85+G85&gt;0,Input_Transaksi!F82&amp;Input_Transaksi!G82 &amp;" "&amp;Input_Transaksi!H82,"")</f>
        <v/>
      </c>
      <c r="F85" s="617">
        <f>IF(Input_Transaksi!BL82=$D$8,Input_Transaksi!BN82,0)</f>
        <v>0</v>
      </c>
      <c r="G85" s="617">
        <f>IF(Input_Transaksi!BO82=$D$8,Input_Transaksi!BQ82,0)</f>
        <v>0</v>
      </c>
      <c r="H85" s="617">
        <f t="shared" si="2"/>
        <v>0</v>
      </c>
      <c r="I85" s="61"/>
    </row>
    <row r="86" spans="2:9" x14ac:dyDescent="0.2">
      <c r="B86" s="63"/>
      <c r="C86" s="599" t="str">
        <f>IF(F86+G86&gt;0,Input_Transaksi!C83,"")</f>
        <v/>
      </c>
      <c r="D86" s="600" t="str">
        <f>IF(F86+G86&gt;0,Input_Transaksi!D83,"")</f>
        <v/>
      </c>
      <c r="E86" s="608" t="str">
        <f>IF(F86+G86&gt;0,Input_Transaksi!F83&amp;Input_Transaksi!G83 &amp;" "&amp;Input_Transaksi!H83,"")</f>
        <v/>
      </c>
      <c r="F86" s="617">
        <f>IF(Input_Transaksi!BL83=$D$8,Input_Transaksi!BN83,0)</f>
        <v>0</v>
      </c>
      <c r="G86" s="617">
        <f>IF(Input_Transaksi!BO83=$D$8,Input_Transaksi!BQ83,0)</f>
        <v>0</v>
      </c>
      <c r="H86" s="617">
        <f t="shared" si="2"/>
        <v>0</v>
      </c>
      <c r="I86" s="62"/>
    </row>
    <row r="87" spans="2:9" customFormat="1" x14ac:dyDescent="0.2">
      <c r="B87" s="65"/>
      <c r="C87" s="599" t="str">
        <f>IF(F87+G87&gt;0,Input_Transaksi!C84,"")</f>
        <v/>
      </c>
      <c r="D87" s="600" t="str">
        <f>IF(F87+G87&gt;0,Input_Transaksi!D84,"")</f>
        <v/>
      </c>
      <c r="E87" s="608" t="str">
        <f>IF(F87+G87&gt;0,Input_Transaksi!F84&amp;Input_Transaksi!G84 &amp;" "&amp;Input_Transaksi!H84,"")</f>
        <v/>
      </c>
      <c r="F87" s="617">
        <f>IF(Input_Transaksi!BL84=$D$8,Input_Transaksi!BN84,0)</f>
        <v>0</v>
      </c>
      <c r="G87" s="617">
        <f>IF(Input_Transaksi!BO84=$D$8,Input_Transaksi!BQ84,0)</f>
        <v>0</v>
      </c>
      <c r="H87" s="617">
        <f t="shared" si="2"/>
        <v>0</v>
      </c>
      <c r="I87" s="61"/>
    </row>
    <row r="88" spans="2:9" x14ac:dyDescent="0.2">
      <c r="B88" s="63"/>
      <c r="C88" s="599" t="str">
        <f>IF(F88+G88&gt;0,Input_Transaksi!C85,"")</f>
        <v/>
      </c>
      <c r="D88" s="600" t="str">
        <f>IF(F88+G88&gt;0,Input_Transaksi!D85,"")</f>
        <v/>
      </c>
      <c r="E88" s="608" t="str">
        <f>IF(F88+G88&gt;0,Input_Transaksi!F85&amp;Input_Transaksi!G85 &amp;" "&amp;Input_Transaksi!H85,"")</f>
        <v/>
      </c>
      <c r="F88" s="617">
        <f>IF(Input_Transaksi!BL85=$D$8,Input_Transaksi!BN85,0)</f>
        <v>0</v>
      </c>
      <c r="G88" s="617">
        <f>IF(Input_Transaksi!BO85=$D$8,Input_Transaksi!BQ85,0)</f>
        <v>0</v>
      </c>
      <c r="H88" s="617">
        <f t="shared" si="2"/>
        <v>0</v>
      </c>
      <c r="I88" s="62"/>
    </row>
    <row r="89" spans="2:9" customFormat="1" x14ac:dyDescent="0.2">
      <c r="B89" s="65"/>
      <c r="C89" s="599" t="str">
        <f>IF(F89+G89&gt;0,Input_Transaksi!C86,"")</f>
        <v/>
      </c>
      <c r="D89" s="600" t="str">
        <f>IF(F89+G89&gt;0,Input_Transaksi!D86,"")</f>
        <v/>
      </c>
      <c r="E89" s="608" t="str">
        <f>IF(F89+G89&gt;0,Input_Transaksi!F86&amp;Input_Transaksi!G86 &amp;" "&amp;Input_Transaksi!H86,"")</f>
        <v/>
      </c>
      <c r="F89" s="617">
        <f>IF(Input_Transaksi!BL86=$D$8,Input_Transaksi!BN86,0)</f>
        <v>0</v>
      </c>
      <c r="G89" s="617">
        <f>IF(Input_Transaksi!BO86=$D$8,Input_Transaksi!BQ86,0)</f>
        <v>0</v>
      </c>
      <c r="H89" s="617">
        <f t="shared" si="2"/>
        <v>0</v>
      </c>
      <c r="I89" s="61"/>
    </row>
    <row r="90" spans="2:9" customFormat="1" x14ac:dyDescent="0.2">
      <c r="B90" s="65"/>
      <c r="C90" s="599" t="str">
        <f>IF(F90+G90&gt;0,Input_Transaksi!C87,"")</f>
        <v/>
      </c>
      <c r="D90" s="600" t="str">
        <f>IF(F90+G90&gt;0,Input_Transaksi!D87,"")</f>
        <v/>
      </c>
      <c r="E90" s="608" t="str">
        <f>IF(F90+G90&gt;0,Input_Transaksi!F87&amp;Input_Transaksi!G87 &amp;" "&amp;Input_Transaksi!H87,"")</f>
        <v/>
      </c>
      <c r="F90" s="617">
        <f>IF(Input_Transaksi!BL87=$D$8,Input_Transaksi!BN87,0)</f>
        <v>0</v>
      </c>
      <c r="G90" s="617">
        <f>IF(Input_Transaksi!BO87=$D$8,Input_Transaksi!BQ87,0)</f>
        <v>0</v>
      </c>
      <c r="H90" s="617">
        <f t="shared" si="2"/>
        <v>0</v>
      </c>
      <c r="I90" s="61"/>
    </row>
    <row r="91" spans="2:9" customFormat="1" ht="21.65" customHeight="1" x14ac:dyDescent="0.2">
      <c r="B91" s="65"/>
      <c r="C91" s="599" t="str">
        <f>IF(F91+G91&gt;0,Input_Transaksi!C88,"")</f>
        <v/>
      </c>
      <c r="D91" s="600" t="str">
        <f>IF(F91+G91&gt;0,Input_Transaksi!D88,"")</f>
        <v/>
      </c>
      <c r="E91" s="608" t="str">
        <f>IF(F91+G91&gt;0,Input_Transaksi!F88&amp;Input_Transaksi!G88 &amp;" "&amp;Input_Transaksi!H88,"")</f>
        <v/>
      </c>
      <c r="F91" s="617">
        <f>IF(Input_Transaksi!BL88=$D$8,Input_Transaksi!BN88,0)</f>
        <v>0</v>
      </c>
      <c r="G91" s="617">
        <f>IF(Input_Transaksi!BO88=$D$8,Input_Transaksi!BQ88,0)</f>
        <v>0</v>
      </c>
      <c r="H91" s="617">
        <f t="shared" si="2"/>
        <v>0</v>
      </c>
      <c r="I91" s="61"/>
    </row>
    <row r="92" spans="2:9" customFormat="1" x14ac:dyDescent="0.2">
      <c r="B92" s="65"/>
      <c r="C92" s="599" t="str">
        <f>IF(F92+G92&gt;0,Input_Transaksi!C89,"")</f>
        <v/>
      </c>
      <c r="D92" s="600" t="str">
        <f>IF(F92+G92&gt;0,Input_Transaksi!D89,"")</f>
        <v/>
      </c>
      <c r="E92" s="608" t="str">
        <f>IF(F92+G92&gt;0,Input_Transaksi!F89&amp;Input_Transaksi!G89 &amp;" "&amp;Input_Transaksi!H89,"")</f>
        <v/>
      </c>
      <c r="F92" s="617">
        <f>IF(Input_Transaksi!BL89=$D$8,Input_Transaksi!BN89,0)</f>
        <v>0</v>
      </c>
      <c r="G92" s="617">
        <f>IF(Input_Transaksi!BO89=$D$8,Input_Transaksi!BQ89,0)</f>
        <v>0</v>
      </c>
      <c r="H92" s="617">
        <f t="shared" si="2"/>
        <v>0</v>
      </c>
      <c r="I92" s="61"/>
    </row>
    <row r="93" spans="2:9" customFormat="1" x14ac:dyDescent="0.2">
      <c r="B93" s="65"/>
      <c r="C93" s="599" t="str">
        <f>IF(F93+G93&gt;0,Input_Transaksi!C90,"")</f>
        <v/>
      </c>
      <c r="D93" s="600" t="str">
        <f>IF(F93+G93&gt;0,Input_Transaksi!D90,"")</f>
        <v/>
      </c>
      <c r="E93" s="608" t="str">
        <f>IF(F93+G93&gt;0,Input_Transaksi!F90&amp;Input_Transaksi!G90 &amp;" "&amp;Input_Transaksi!H90,"")</f>
        <v/>
      </c>
      <c r="F93" s="617">
        <f>IF(Input_Transaksi!BL90=$D$8,Input_Transaksi!BN90,0)</f>
        <v>0</v>
      </c>
      <c r="G93" s="617">
        <f>IF(Input_Transaksi!BO90=$D$8,Input_Transaksi!BQ90,0)</f>
        <v>0</v>
      </c>
      <c r="H93" s="617">
        <f t="shared" si="2"/>
        <v>0</v>
      </c>
      <c r="I93" s="61"/>
    </row>
    <row r="94" spans="2:9" customFormat="1" x14ac:dyDescent="0.2">
      <c r="B94" s="65"/>
      <c r="C94" s="599" t="str">
        <f>IF(F94+G94&gt;0,Input_Transaksi!C91,"")</f>
        <v/>
      </c>
      <c r="D94" s="600" t="str">
        <f>IF(F94+G94&gt;0,Input_Transaksi!D91,"")</f>
        <v/>
      </c>
      <c r="E94" s="608" t="str">
        <f>IF(F94+G94&gt;0,Input_Transaksi!F91&amp;Input_Transaksi!G91 &amp;" "&amp;Input_Transaksi!H91,"")</f>
        <v/>
      </c>
      <c r="F94" s="617">
        <f>IF(Input_Transaksi!BL91=$D$8,Input_Transaksi!BN91,0)</f>
        <v>0</v>
      </c>
      <c r="G94" s="617">
        <f>IF(Input_Transaksi!BO91=$D$8,Input_Transaksi!BQ91,0)</f>
        <v>0</v>
      </c>
      <c r="H94" s="617">
        <f t="shared" si="2"/>
        <v>0</v>
      </c>
      <c r="I94" s="61"/>
    </row>
    <row r="95" spans="2:9" customFormat="1" x14ac:dyDescent="0.2">
      <c r="B95" s="65"/>
      <c r="C95" s="599" t="str">
        <f>IF(F95+G95&gt;0,Input_Transaksi!C92,"")</f>
        <v/>
      </c>
      <c r="D95" s="600" t="str">
        <f>IF(F95+G95&gt;0,Input_Transaksi!D92,"")</f>
        <v/>
      </c>
      <c r="E95" s="608" t="str">
        <f>IF(F95+G95&gt;0,Input_Transaksi!F92&amp;Input_Transaksi!G92 &amp;" "&amp;Input_Transaksi!H92,"")</f>
        <v/>
      </c>
      <c r="F95" s="617">
        <f>IF(Input_Transaksi!BL92=$D$8,Input_Transaksi!BN92,0)</f>
        <v>0</v>
      </c>
      <c r="G95" s="617">
        <f>IF(Input_Transaksi!BO92=$D$8,Input_Transaksi!BQ92,0)</f>
        <v>0</v>
      </c>
      <c r="H95" s="617">
        <f t="shared" si="2"/>
        <v>0</v>
      </c>
      <c r="I95" s="61"/>
    </row>
    <row r="96" spans="2:9" customFormat="1" x14ac:dyDescent="0.2">
      <c r="B96" s="65"/>
      <c r="C96" s="599" t="str">
        <f>IF(F96+G96&gt;0,Input_Transaksi!C93,"")</f>
        <v/>
      </c>
      <c r="D96" s="600" t="str">
        <f>IF(F96+G96&gt;0,Input_Transaksi!D93,"")</f>
        <v/>
      </c>
      <c r="E96" s="608" t="str">
        <f>IF(F96+G96&gt;0,Input_Transaksi!F93&amp;Input_Transaksi!G93 &amp;" "&amp;Input_Transaksi!H93,"")</f>
        <v/>
      </c>
      <c r="F96" s="617">
        <f>IF(Input_Transaksi!BL93=$D$8,Input_Transaksi!BN93,0)</f>
        <v>0</v>
      </c>
      <c r="G96" s="617">
        <f>IF(Input_Transaksi!BO93=$D$8,Input_Transaksi!BQ93,0)</f>
        <v>0</v>
      </c>
      <c r="H96" s="617">
        <f t="shared" si="2"/>
        <v>0</v>
      </c>
      <c r="I96" s="61"/>
    </row>
    <row r="97" spans="2:9" customFormat="1" ht="20.149999999999999" customHeight="1" x14ac:dyDescent="0.2">
      <c r="B97" s="65"/>
      <c r="C97" s="599" t="str">
        <f>IF(F97+G97&gt;0,Input_Transaksi!C94,"")</f>
        <v/>
      </c>
      <c r="D97" s="600" t="str">
        <f>IF(F97+G97&gt;0,Input_Transaksi!D94,"")</f>
        <v/>
      </c>
      <c r="E97" s="608" t="str">
        <f>IF(F97+G97&gt;0,Input_Transaksi!F94&amp;Input_Transaksi!G94 &amp;" "&amp;Input_Transaksi!H94,"")</f>
        <v/>
      </c>
      <c r="F97" s="617">
        <f>IF(Input_Transaksi!BL94=$D$8,Input_Transaksi!BN94,0)</f>
        <v>0</v>
      </c>
      <c r="G97" s="617">
        <f>IF(Input_Transaksi!BO94=$D$8,Input_Transaksi!BQ94,0)</f>
        <v>0</v>
      </c>
      <c r="H97" s="617">
        <f t="shared" si="2"/>
        <v>0</v>
      </c>
      <c r="I97" s="61"/>
    </row>
    <row r="98" spans="2:9" customFormat="1" x14ac:dyDescent="0.2">
      <c r="B98" s="65"/>
      <c r="C98" s="599" t="str">
        <f>IF(F98+G98&gt;0,Input_Transaksi!C95,"")</f>
        <v/>
      </c>
      <c r="D98" s="600" t="str">
        <f>IF(F98+G98&gt;0,Input_Transaksi!D95,"")</f>
        <v/>
      </c>
      <c r="E98" s="608" t="str">
        <f>IF(F98+G98&gt;0,Input_Transaksi!F95&amp;Input_Transaksi!G95 &amp;" "&amp;Input_Transaksi!H95,"")</f>
        <v/>
      </c>
      <c r="F98" s="617">
        <f>IF(Input_Transaksi!BL95=$D$8,Input_Transaksi!BN95,0)</f>
        <v>0</v>
      </c>
      <c r="G98" s="617">
        <f>IF(Input_Transaksi!BO95=$D$8,Input_Transaksi!BQ95,0)</f>
        <v>0</v>
      </c>
      <c r="H98" s="617">
        <f t="shared" si="2"/>
        <v>0</v>
      </c>
      <c r="I98" s="61"/>
    </row>
    <row r="99" spans="2:9" customFormat="1" x14ac:dyDescent="0.2">
      <c r="B99" s="65"/>
      <c r="C99" s="599" t="str">
        <f>IF(F99+G99&gt;0,Input_Transaksi!C96,"")</f>
        <v/>
      </c>
      <c r="D99" s="600" t="str">
        <f>IF(F99+G99&gt;0,Input_Transaksi!D96,"")</f>
        <v/>
      </c>
      <c r="E99" s="608" t="str">
        <f>IF(F99+G99&gt;0,Input_Transaksi!F96&amp;Input_Transaksi!G96 &amp;" "&amp;Input_Transaksi!H96,"")</f>
        <v/>
      </c>
      <c r="F99" s="617">
        <f>IF(Input_Transaksi!BL96=$D$8,Input_Transaksi!BN96,0)</f>
        <v>0</v>
      </c>
      <c r="G99" s="617">
        <f>IF(Input_Transaksi!BO96=$D$8,Input_Transaksi!BQ96,0)</f>
        <v>0</v>
      </c>
      <c r="H99" s="617">
        <f t="shared" si="2"/>
        <v>0</v>
      </c>
      <c r="I99" s="61"/>
    </row>
    <row r="100" spans="2:9" customFormat="1" x14ac:dyDescent="0.2">
      <c r="B100" s="65"/>
      <c r="C100" s="599" t="str">
        <f>IF(F100+G100&gt;0,Input_Transaksi!C97,"")</f>
        <v/>
      </c>
      <c r="D100" s="600" t="str">
        <f>IF(F100+G100&gt;0,Input_Transaksi!D97,"")</f>
        <v/>
      </c>
      <c r="E100" s="608" t="str">
        <f>IF(F100+G100&gt;0,Input_Transaksi!F97&amp;Input_Transaksi!G97 &amp;" "&amp;Input_Transaksi!H97,"")</f>
        <v/>
      </c>
      <c r="F100" s="617">
        <f>IF(Input_Transaksi!BL97=$D$8,Input_Transaksi!BN97,0)</f>
        <v>0</v>
      </c>
      <c r="G100" s="617">
        <f>IF(Input_Transaksi!BO97=$D$8,Input_Transaksi!BQ97,0)</f>
        <v>0</v>
      </c>
      <c r="H100" s="617">
        <f t="shared" si="2"/>
        <v>0</v>
      </c>
      <c r="I100" s="61"/>
    </row>
    <row r="101" spans="2:9" customFormat="1" x14ac:dyDescent="0.2">
      <c r="B101" s="65"/>
      <c r="C101" s="599" t="str">
        <f>IF(F101+G101&gt;0,Input_Transaksi!C98,"")</f>
        <v/>
      </c>
      <c r="D101" s="600" t="str">
        <f>IF(F101+G101&gt;0,Input_Transaksi!D98,"")</f>
        <v/>
      </c>
      <c r="E101" s="608" t="str">
        <f>IF(F101+G101&gt;0,Input_Transaksi!F98&amp;Input_Transaksi!G98 &amp;" "&amp;Input_Transaksi!H98,"")</f>
        <v/>
      </c>
      <c r="F101" s="617">
        <f>IF(Input_Transaksi!BL98=$D$8,Input_Transaksi!BN98,0)</f>
        <v>0</v>
      </c>
      <c r="G101" s="617">
        <f>IF(Input_Transaksi!BO98=$D$8,Input_Transaksi!BQ98,0)</f>
        <v>0</v>
      </c>
      <c r="H101" s="617">
        <f t="shared" si="2"/>
        <v>0</v>
      </c>
      <c r="I101" s="61"/>
    </row>
    <row r="102" spans="2:9" customFormat="1" x14ac:dyDescent="0.2">
      <c r="B102" s="65"/>
      <c r="C102" s="599" t="str">
        <f>IF(F102+G102&gt;0,Input_Transaksi!C99,"")</f>
        <v/>
      </c>
      <c r="D102" s="600" t="str">
        <f>IF(F102+G102&gt;0,Input_Transaksi!D99,"")</f>
        <v/>
      </c>
      <c r="E102" s="608" t="str">
        <f>IF(F102+G102&gt;0,Input_Transaksi!F99&amp;Input_Transaksi!G99 &amp;" "&amp;Input_Transaksi!H99,"")</f>
        <v/>
      </c>
      <c r="F102" s="617">
        <f>IF(Input_Transaksi!BL99=$D$8,Input_Transaksi!BN99,0)</f>
        <v>0</v>
      </c>
      <c r="G102" s="617">
        <f>IF(Input_Transaksi!BO99=$D$8,Input_Transaksi!BQ99,0)</f>
        <v>0</v>
      </c>
      <c r="H102" s="617">
        <f t="shared" si="2"/>
        <v>0</v>
      </c>
      <c r="I102" s="61"/>
    </row>
    <row r="103" spans="2:9" customFormat="1" x14ac:dyDescent="0.2">
      <c r="B103" s="65"/>
      <c r="C103" s="599" t="str">
        <f>IF(F103+G103&gt;0,Input_Transaksi!C100,"")</f>
        <v/>
      </c>
      <c r="D103" s="600" t="str">
        <f>IF(F103+G103&gt;0,Input_Transaksi!D100,"")</f>
        <v/>
      </c>
      <c r="E103" s="608" t="str">
        <f>IF(F103+G103&gt;0,Input_Transaksi!F100&amp;Input_Transaksi!G100 &amp;" "&amp;Input_Transaksi!H100,"")</f>
        <v/>
      </c>
      <c r="F103" s="617">
        <f>IF(Input_Transaksi!BL100=$D$8,Input_Transaksi!BN100,0)</f>
        <v>0</v>
      </c>
      <c r="G103" s="617">
        <f>IF(Input_Transaksi!BO100=$D$8,Input_Transaksi!BQ100,0)</f>
        <v>0</v>
      </c>
      <c r="H103" s="617">
        <f t="shared" si="2"/>
        <v>0</v>
      </c>
      <c r="I103" s="61"/>
    </row>
    <row r="104" spans="2:9" customFormat="1" x14ac:dyDescent="0.2">
      <c r="B104" s="65"/>
      <c r="C104" s="599" t="str">
        <f>IF(F104+G104&gt;0,Input_Transaksi!C101,"")</f>
        <v/>
      </c>
      <c r="D104" s="600" t="str">
        <f>IF(F104+G104&gt;0,Input_Transaksi!D101,"")</f>
        <v/>
      </c>
      <c r="E104" s="608" t="str">
        <f>IF(F104+G104&gt;0,Input_Transaksi!F101&amp;Input_Transaksi!G101 &amp;" "&amp;Input_Transaksi!H101,"")</f>
        <v/>
      </c>
      <c r="F104" s="617">
        <f>IF(Input_Transaksi!BL101=$D$8,Input_Transaksi!BN101,0)</f>
        <v>0</v>
      </c>
      <c r="G104" s="617">
        <f>IF(Input_Transaksi!BO101=$D$8,Input_Transaksi!BQ101,0)</f>
        <v>0</v>
      </c>
      <c r="H104" s="617">
        <f t="shared" si="2"/>
        <v>0</v>
      </c>
      <c r="I104" s="61"/>
    </row>
    <row r="105" spans="2:9" customFormat="1" x14ac:dyDescent="0.2">
      <c r="B105" s="65"/>
      <c r="C105" s="33" t="str">
        <f>IF(F105+G105&gt;0,Input_Transaksi!C102,"")</f>
        <v/>
      </c>
      <c r="D105" s="34" t="str">
        <f>IF(F105+G105&gt;0,Input_Transaksi!D102,"")</f>
        <v/>
      </c>
      <c r="E105" s="608" t="str">
        <f>IF(F105+G105&gt;0,Input_Transaksi!F102&amp;Input_Transaksi!G102 &amp;" "&amp;Input_Transaksi!H102,"")</f>
        <v/>
      </c>
      <c r="F105" s="617">
        <f>IF(Input_Transaksi!BL102=$D$8,Input_Transaksi!BN102,0)</f>
        <v>0</v>
      </c>
      <c r="G105" s="617">
        <f>IF(Input_Transaksi!BO102=$D$8,Input_Transaksi!BQ102,0)</f>
        <v>0</v>
      </c>
      <c r="H105" s="617">
        <f t="shared" si="2"/>
        <v>0</v>
      </c>
      <c r="I105" s="61"/>
    </row>
    <row r="106" spans="2:9" customFormat="1" x14ac:dyDescent="0.2">
      <c r="B106" s="65"/>
      <c r="C106" s="599" t="str">
        <f>IF(F106+G106&gt;0,Input_Transaksi!C103,"")</f>
        <v/>
      </c>
      <c r="D106" s="600" t="str">
        <f>IF(F106+G106&gt;0,Input_Transaksi!D103,"")</f>
        <v/>
      </c>
      <c r="E106" s="608" t="str">
        <f>IF(F106+G106&gt;0,Input_Transaksi!F103&amp;Input_Transaksi!G103 &amp;" "&amp;Input_Transaksi!H103,"")</f>
        <v/>
      </c>
      <c r="F106" s="617">
        <f>IF(Input_Transaksi!BL103=$D$8,Input_Transaksi!BN103,0)</f>
        <v>0</v>
      </c>
      <c r="G106" s="617">
        <f>IF(Input_Transaksi!BO103=$D$8,Input_Transaksi!BQ103,0)</f>
        <v>0</v>
      </c>
      <c r="H106" s="617">
        <f t="shared" si="2"/>
        <v>0</v>
      </c>
      <c r="I106" s="61"/>
    </row>
    <row r="107" spans="2:9" customFormat="1" x14ac:dyDescent="0.2">
      <c r="B107" s="65"/>
      <c r="C107" s="33" t="str">
        <f>IF(F107+G107&gt;0,Input_Transaksi!C104,"")</f>
        <v/>
      </c>
      <c r="D107" s="34" t="str">
        <f>IF(F107+G107&gt;0,Input_Transaksi!D104,"")</f>
        <v/>
      </c>
      <c r="E107" s="608" t="str">
        <f>IF(F107+G107&gt;0,Input_Transaksi!F104&amp;Input_Transaksi!G104 &amp;" "&amp;Input_Transaksi!H104,"")</f>
        <v/>
      </c>
      <c r="F107" s="617">
        <f>IF(Input_Transaksi!BL104=$D$8,Input_Transaksi!BN104,0)</f>
        <v>0</v>
      </c>
      <c r="G107" s="617">
        <f>IF(Input_Transaksi!BO104=$D$8,Input_Transaksi!BQ104,0)</f>
        <v>0</v>
      </c>
      <c r="H107" s="617">
        <f t="shared" si="2"/>
        <v>0</v>
      </c>
      <c r="I107" s="61"/>
    </row>
    <row r="108" spans="2:9" customFormat="1" x14ac:dyDescent="0.2">
      <c r="B108" s="65"/>
      <c r="C108" s="599" t="str">
        <f>IF(F108+G108&gt;0,Input_Transaksi!C105,"")</f>
        <v/>
      </c>
      <c r="D108" s="600" t="str">
        <f>IF(F108+G108&gt;0,Input_Transaksi!D105,"")</f>
        <v/>
      </c>
      <c r="E108" s="608" t="str">
        <f>IF(F108+G108&gt;0,Input_Transaksi!F105&amp;Input_Transaksi!G105 &amp;" "&amp;Input_Transaksi!H105,"")</f>
        <v/>
      </c>
      <c r="F108" s="617">
        <f>IF(Input_Transaksi!BL105=$D$8,Input_Transaksi!BN105,0)</f>
        <v>0</v>
      </c>
      <c r="G108" s="617">
        <f>IF(Input_Transaksi!BO105=$D$8,Input_Transaksi!BQ105,0)</f>
        <v>0</v>
      </c>
      <c r="H108" s="617">
        <f t="shared" si="2"/>
        <v>0</v>
      </c>
      <c r="I108" s="61"/>
    </row>
    <row r="109" spans="2:9" customFormat="1" x14ac:dyDescent="0.2">
      <c r="B109" s="65"/>
      <c r="C109" s="599" t="str">
        <f>IF(F109+G109&gt;0,Input_Transaksi!C106,"")</f>
        <v/>
      </c>
      <c r="D109" s="600" t="str">
        <f>IF(F109+G109&gt;0,Input_Transaksi!D106,"")</f>
        <v/>
      </c>
      <c r="E109" s="608" t="str">
        <f>IF(F109+G109&gt;0,Input_Transaksi!F106&amp;Input_Transaksi!G106 &amp;" "&amp;Input_Transaksi!H106,"")</f>
        <v/>
      </c>
      <c r="F109" s="617">
        <f>IF(Input_Transaksi!BL106=$D$8,Input_Transaksi!BN106,0)</f>
        <v>0</v>
      </c>
      <c r="G109" s="617">
        <f>IF(Input_Transaksi!BO106=$D$8,Input_Transaksi!BQ106,0)</f>
        <v>0</v>
      </c>
      <c r="H109" s="617">
        <f t="shared" si="2"/>
        <v>0</v>
      </c>
      <c r="I109" s="61"/>
    </row>
    <row r="110" spans="2:9" customFormat="1" x14ac:dyDescent="0.2">
      <c r="B110" s="65"/>
      <c r="C110" s="33" t="str">
        <f>IF(F110+G110&gt;0,Input_Transaksi!C107,"")</f>
        <v/>
      </c>
      <c r="D110" s="34" t="str">
        <f>IF(F110+G110&gt;0,Input_Transaksi!D107,"")</f>
        <v/>
      </c>
      <c r="E110" s="608" t="str">
        <f>IF(F110+G110&gt;0,Input_Transaksi!F107&amp;Input_Transaksi!G107 &amp;" "&amp;Input_Transaksi!H107,"")</f>
        <v/>
      </c>
      <c r="F110" s="617">
        <f>IF(Input_Transaksi!BL107=$D$8,Input_Transaksi!BN107,0)</f>
        <v>0</v>
      </c>
      <c r="G110" s="617">
        <f>IF(Input_Transaksi!BO107=$D$8,Input_Transaksi!BQ107,0)</f>
        <v>0</v>
      </c>
      <c r="H110" s="617">
        <f t="shared" si="2"/>
        <v>0</v>
      </c>
      <c r="I110" s="61"/>
    </row>
    <row r="111" spans="2:9" customFormat="1" x14ac:dyDescent="0.2">
      <c r="B111" s="65"/>
      <c r="C111" s="599" t="str">
        <f>IF(F111+G111&gt;0,Input_Transaksi!C108,"")</f>
        <v/>
      </c>
      <c r="D111" s="600" t="str">
        <f>IF(F111+G111&gt;0,Input_Transaksi!D108,"")</f>
        <v/>
      </c>
      <c r="E111" s="608" t="str">
        <f>IF(F111+G111&gt;0,Input_Transaksi!F108&amp;Input_Transaksi!G108 &amp;" "&amp;Input_Transaksi!H108,"")</f>
        <v/>
      </c>
      <c r="F111" s="617">
        <f>IF(Input_Transaksi!BL108=$D$8,Input_Transaksi!BN108,0)</f>
        <v>0</v>
      </c>
      <c r="G111" s="617">
        <f>IF(Input_Transaksi!BO108=$D$8,Input_Transaksi!BQ108,0)</f>
        <v>0</v>
      </c>
      <c r="H111" s="617">
        <f t="shared" si="2"/>
        <v>0</v>
      </c>
      <c r="I111" s="61"/>
    </row>
    <row r="112" spans="2:9" customFormat="1" x14ac:dyDescent="0.2">
      <c r="B112" s="65"/>
      <c r="C112" s="33" t="str">
        <f>IF(F112+G112&gt;0,Input_Transaksi!C109,"")</f>
        <v/>
      </c>
      <c r="D112" s="34" t="str">
        <f>IF(F112+G112&gt;0,Input_Transaksi!D109,"")</f>
        <v/>
      </c>
      <c r="E112" s="608" t="str">
        <f>IF(F112+G112&gt;0,Input_Transaksi!F109&amp;Input_Transaksi!G109 &amp;" "&amp;Input_Transaksi!H109,"")</f>
        <v/>
      </c>
      <c r="F112" s="617">
        <f>IF(Input_Transaksi!BL109=$D$8,Input_Transaksi!BN109,0)</f>
        <v>0</v>
      </c>
      <c r="G112" s="617">
        <f>IF(Input_Transaksi!BO109=$D$8,Input_Transaksi!BQ109,0)</f>
        <v>0</v>
      </c>
      <c r="H112" s="617">
        <f t="shared" si="2"/>
        <v>0</v>
      </c>
      <c r="I112" s="61"/>
    </row>
    <row r="113" spans="2:9" customFormat="1" x14ac:dyDescent="0.2">
      <c r="B113" s="65"/>
      <c r="C113" s="599" t="str">
        <f>IF(F113+G113&gt;0,Input_Transaksi!C110,"")</f>
        <v/>
      </c>
      <c r="D113" s="600" t="str">
        <f>IF(F113+G113&gt;0,Input_Transaksi!D110,"")</f>
        <v/>
      </c>
      <c r="E113" s="608" t="str">
        <f>IF(F113+G113&gt;0,Input_Transaksi!F110&amp;Input_Transaksi!G110 &amp;" "&amp;Input_Transaksi!H110,"")</f>
        <v/>
      </c>
      <c r="F113" s="617">
        <f>IF(Input_Transaksi!BL110=$D$8,Input_Transaksi!BN110,0)</f>
        <v>0</v>
      </c>
      <c r="G113" s="617">
        <f>IF(Input_Transaksi!BO110=$D$8,Input_Transaksi!BQ110,0)</f>
        <v>0</v>
      </c>
      <c r="H113" s="617">
        <f t="shared" si="2"/>
        <v>0</v>
      </c>
      <c r="I113" s="61"/>
    </row>
    <row r="114" spans="2:9" customFormat="1" x14ac:dyDescent="0.2">
      <c r="B114" s="65"/>
      <c r="C114" s="599" t="str">
        <f>IF(F114+G114&gt;0,Input_Transaksi!C111,"")</f>
        <v/>
      </c>
      <c r="D114" s="600" t="str">
        <f>IF(F114+G114&gt;0,Input_Transaksi!D111,"")</f>
        <v/>
      </c>
      <c r="E114" s="608" t="str">
        <f>IF(F114+G114&gt;0,Input_Transaksi!F111&amp;Input_Transaksi!G111 &amp;" "&amp;Input_Transaksi!H111,"")</f>
        <v/>
      </c>
      <c r="F114" s="617">
        <f>IF(Input_Transaksi!BL111=$D$8,Input_Transaksi!BN111,0)</f>
        <v>0</v>
      </c>
      <c r="G114" s="617">
        <f>IF(Input_Transaksi!BO111=$D$8,Input_Transaksi!BQ111,0)</f>
        <v>0</v>
      </c>
      <c r="H114" s="617">
        <f t="shared" si="2"/>
        <v>0</v>
      </c>
      <c r="I114" s="61"/>
    </row>
    <row r="115" spans="2:9" customFormat="1" x14ac:dyDescent="0.2">
      <c r="B115" s="65"/>
      <c r="C115" s="33" t="str">
        <f>IF(F115+G115&gt;0,Input_Transaksi!C112,"")</f>
        <v/>
      </c>
      <c r="D115" s="34" t="str">
        <f>IF(F115+G115&gt;0,Input_Transaksi!D112,"")</f>
        <v/>
      </c>
      <c r="E115" s="608" t="str">
        <f>IF(F115+G115&gt;0,Input_Transaksi!F112&amp;Input_Transaksi!G112 &amp;" "&amp;Input_Transaksi!H112,"")</f>
        <v/>
      </c>
      <c r="F115" s="617">
        <f>IF(Input_Transaksi!BL112=$D$8,Input_Transaksi!BN112,0)</f>
        <v>0</v>
      </c>
      <c r="G115" s="617">
        <f>IF(Input_Transaksi!BO112=$D$8,Input_Transaksi!BQ112,0)</f>
        <v>0</v>
      </c>
      <c r="H115" s="617">
        <f t="shared" si="2"/>
        <v>0</v>
      </c>
      <c r="I115" s="61"/>
    </row>
    <row r="116" spans="2:9" customFormat="1" x14ac:dyDescent="0.2">
      <c r="B116" s="65"/>
      <c r="C116" s="599" t="str">
        <f>IF(F116+G116&gt;0,Input_Transaksi!C113,"")</f>
        <v/>
      </c>
      <c r="D116" s="600" t="str">
        <f>IF(F116+G116&gt;0,Input_Transaksi!D113,"")</f>
        <v/>
      </c>
      <c r="E116" s="608" t="str">
        <f>IF(F116+G116&gt;0,Input_Transaksi!F113&amp;Input_Transaksi!G113 &amp;" "&amp;Input_Transaksi!H113,"")</f>
        <v/>
      </c>
      <c r="F116" s="617">
        <f>IF(Input_Transaksi!BL113=$D$8,Input_Transaksi!BN113,0)</f>
        <v>0</v>
      </c>
      <c r="G116" s="617">
        <f>IF(Input_Transaksi!BO113=$D$8,Input_Transaksi!BQ113,0)</f>
        <v>0</v>
      </c>
      <c r="H116" s="617">
        <f t="shared" si="2"/>
        <v>0</v>
      </c>
      <c r="I116" s="61"/>
    </row>
    <row r="117" spans="2:9" customFormat="1" ht="12" customHeight="1" x14ac:dyDescent="0.2">
      <c r="B117" s="65"/>
      <c r="C117" s="33" t="str">
        <f>IF(F117+G117&gt;0,Input_Transaksi!C114,"")</f>
        <v/>
      </c>
      <c r="D117" s="34" t="str">
        <f>IF(F117+G117&gt;0,Input_Transaksi!D114,"")</f>
        <v/>
      </c>
      <c r="E117" s="608" t="str">
        <f>IF(F117+G117&gt;0,Input_Transaksi!F114&amp;Input_Transaksi!G114 &amp;" "&amp;Input_Transaksi!H114,"")</f>
        <v/>
      </c>
      <c r="F117" s="617">
        <f>IF(Input_Transaksi!BL114=$D$8,Input_Transaksi!BN114,0)</f>
        <v>0</v>
      </c>
      <c r="G117" s="617">
        <f>IF(Input_Transaksi!BO114=$D$8,Input_Transaksi!BQ114,0)</f>
        <v>0</v>
      </c>
      <c r="H117" s="617">
        <f t="shared" si="2"/>
        <v>0</v>
      </c>
      <c r="I117" s="61"/>
    </row>
    <row r="118" spans="2:9" customFormat="1" x14ac:dyDescent="0.2">
      <c r="B118" s="65"/>
      <c r="C118" s="599" t="str">
        <f>IF(F118+G118&gt;0,Input_Transaksi!C115,"")</f>
        <v/>
      </c>
      <c r="D118" s="600" t="str">
        <f>IF(F118+G118&gt;0,Input_Transaksi!D115,"")</f>
        <v/>
      </c>
      <c r="E118" s="608" t="str">
        <f>IF(F118+G118&gt;0,Input_Transaksi!F115&amp;Input_Transaksi!G115 &amp;" "&amp;Input_Transaksi!H115,"")</f>
        <v/>
      </c>
      <c r="F118" s="617">
        <f>IF(Input_Transaksi!BL115=$D$8,Input_Transaksi!BN115,0)</f>
        <v>0</v>
      </c>
      <c r="G118" s="617">
        <f>IF(Input_Transaksi!BO115=$D$8,Input_Transaksi!BQ115,0)</f>
        <v>0</v>
      </c>
      <c r="H118" s="617">
        <f t="shared" si="2"/>
        <v>0</v>
      </c>
      <c r="I118" s="61"/>
    </row>
    <row r="119" spans="2:9" customFormat="1" ht="12.65" customHeight="1" x14ac:dyDescent="0.2">
      <c r="B119" s="65"/>
      <c r="C119" s="599" t="str">
        <f>IF(F119+G119&gt;0,Input_Transaksi!C116,"")</f>
        <v/>
      </c>
      <c r="D119" s="600" t="str">
        <f>IF(F119+G119&gt;0,Input_Transaksi!D116,"")</f>
        <v/>
      </c>
      <c r="E119" s="608" t="str">
        <f>IF(F119+G119&gt;0,Input_Transaksi!F116&amp;Input_Transaksi!G116 &amp;" "&amp;Input_Transaksi!H116,"")</f>
        <v/>
      </c>
      <c r="F119" s="617">
        <f>IF(Input_Transaksi!BL116=$D$8,Input_Transaksi!BN116,0)</f>
        <v>0</v>
      </c>
      <c r="G119" s="617">
        <f>IF(Input_Transaksi!BO116=$D$8,Input_Transaksi!BQ116,0)</f>
        <v>0</v>
      </c>
      <c r="H119" s="617">
        <f t="shared" si="2"/>
        <v>0</v>
      </c>
      <c r="I119" s="61"/>
    </row>
    <row r="120" spans="2:9" customFormat="1" x14ac:dyDescent="0.2">
      <c r="B120" s="65"/>
      <c r="C120" s="33" t="str">
        <f>IF(F120+G120&gt;0,Input_Transaksi!C117,"")</f>
        <v/>
      </c>
      <c r="D120" s="34" t="str">
        <f>IF(F120+G120&gt;0,Input_Transaksi!D117,"")</f>
        <v/>
      </c>
      <c r="E120" s="608" t="str">
        <f>IF(F120+G120&gt;0,Input_Transaksi!F117&amp;Input_Transaksi!G117 &amp;" "&amp;Input_Transaksi!H117,"")</f>
        <v/>
      </c>
      <c r="F120" s="617">
        <f>IF(Input_Transaksi!BL117=$D$8,Input_Transaksi!BN117,0)</f>
        <v>0</v>
      </c>
      <c r="G120" s="617">
        <f>IF(Input_Transaksi!BO117=$D$8,Input_Transaksi!BQ117,0)</f>
        <v>0</v>
      </c>
      <c r="H120" s="617">
        <f t="shared" si="2"/>
        <v>0</v>
      </c>
      <c r="I120" s="61"/>
    </row>
    <row r="121" spans="2:9" customFormat="1" x14ac:dyDescent="0.2">
      <c r="B121" s="65"/>
      <c r="C121" s="599" t="str">
        <f>IF(F121+G121&gt;0,Input_Transaksi!C118,"")</f>
        <v/>
      </c>
      <c r="D121" s="600" t="str">
        <f>IF(F121+G121&gt;0,Input_Transaksi!D118,"")</f>
        <v/>
      </c>
      <c r="E121" s="608" t="str">
        <f>IF(F121+G121&gt;0,Input_Transaksi!F118&amp;Input_Transaksi!G118 &amp;" "&amp;Input_Transaksi!H118,"")</f>
        <v/>
      </c>
      <c r="F121" s="617">
        <f>IF(Input_Transaksi!BL118=$D$8,Input_Transaksi!BN118,0)</f>
        <v>0</v>
      </c>
      <c r="G121" s="617">
        <f>IF(Input_Transaksi!BO118=$D$8,Input_Transaksi!BQ118,0)</f>
        <v>0</v>
      </c>
      <c r="H121" s="617">
        <f t="shared" si="2"/>
        <v>0</v>
      </c>
      <c r="I121" s="61"/>
    </row>
    <row r="122" spans="2:9" customFormat="1" x14ac:dyDescent="0.2">
      <c r="B122" s="65"/>
      <c r="C122" s="33" t="str">
        <f>IF(F122+G122&gt;0,Input_Transaksi!C119,"")</f>
        <v/>
      </c>
      <c r="D122" s="34" t="str">
        <f>IF(F122+G122&gt;0,Input_Transaksi!D119,"")</f>
        <v/>
      </c>
      <c r="E122" s="608" t="str">
        <f>IF(F122+G122&gt;0,Input_Transaksi!F119&amp;Input_Transaksi!G119 &amp;" "&amp;Input_Transaksi!H119,"")</f>
        <v/>
      </c>
      <c r="F122" s="617">
        <f>IF(Input_Transaksi!BL119=$D$8,Input_Transaksi!BN119,0)</f>
        <v>0</v>
      </c>
      <c r="G122" s="617">
        <f>IF(Input_Transaksi!BO119=$D$8,Input_Transaksi!BQ119,0)</f>
        <v>0</v>
      </c>
      <c r="H122" s="617">
        <f t="shared" si="2"/>
        <v>0</v>
      </c>
      <c r="I122" s="61"/>
    </row>
    <row r="123" spans="2:9" customFormat="1" x14ac:dyDescent="0.2">
      <c r="B123" s="65"/>
      <c r="C123" s="599" t="str">
        <f>IF(F123+G123&gt;0,Input_Transaksi!C120,"")</f>
        <v/>
      </c>
      <c r="D123" s="600" t="str">
        <f>IF(F123+G123&gt;0,Input_Transaksi!D120,"")</f>
        <v/>
      </c>
      <c r="E123" s="608" t="str">
        <f>IF(F123+G123&gt;0,Input_Transaksi!F120&amp;Input_Transaksi!G120 &amp;" "&amp;Input_Transaksi!H120,"")</f>
        <v/>
      </c>
      <c r="F123" s="617">
        <f>IF(Input_Transaksi!BL120=$D$8,Input_Transaksi!BN120,0)</f>
        <v>0</v>
      </c>
      <c r="G123" s="617">
        <f>IF(Input_Transaksi!BO120=$D$8,Input_Transaksi!BQ120,0)</f>
        <v>0</v>
      </c>
      <c r="H123" s="617">
        <f t="shared" si="2"/>
        <v>0</v>
      </c>
      <c r="I123" s="61"/>
    </row>
    <row r="124" spans="2:9" customFormat="1" x14ac:dyDescent="0.2">
      <c r="B124" s="65"/>
      <c r="C124" s="599" t="str">
        <f>IF(F124+G124&gt;0,Input_Transaksi!C121,"")</f>
        <v/>
      </c>
      <c r="D124" s="600" t="str">
        <f>IF(F124+G124&gt;0,Input_Transaksi!D121,"")</f>
        <v/>
      </c>
      <c r="E124" s="608" t="str">
        <f>IF(F124+G124&gt;0,Input_Transaksi!F121&amp;Input_Transaksi!G121 &amp;" "&amp;Input_Transaksi!H121,"")</f>
        <v/>
      </c>
      <c r="F124" s="617">
        <f>IF(Input_Transaksi!BL121=$D$8,Input_Transaksi!BN121,0)</f>
        <v>0</v>
      </c>
      <c r="G124" s="617">
        <f>IF(Input_Transaksi!BO121=$D$8,Input_Transaksi!BQ121,0)</f>
        <v>0</v>
      </c>
      <c r="H124" s="617">
        <f t="shared" si="2"/>
        <v>0</v>
      </c>
      <c r="I124" s="61"/>
    </row>
    <row r="125" spans="2:9" customFormat="1" ht="12.65" customHeight="1" x14ac:dyDescent="0.2">
      <c r="B125" s="65"/>
      <c r="C125" s="599" t="str">
        <f>IF(F125+G125&gt;0,Input_Transaksi!C122,"")</f>
        <v/>
      </c>
      <c r="D125" s="600" t="str">
        <f>IF(F125+G125&gt;0,Input_Transaksi!D122,"")</f>
        <v/>
      </c>
      <c r="E125" s="608" t="str">
        <f>IF(F125+G125&gt;0,Input_Transaksi!F122&amp;Input_Transaksi!G122 &amp;" "&amp;Input_Transaksi!H122,"")</f>
        <v/>
      </c>
      <c r="F125" s="617">
        <f>IF(Input_Transaksi!BL122=$D$8,Input_Transaksi!BN122,0)</f>
        <v>0</v>
      </c>
      <c r="G125" s="617">
        <f>IF(Input_Transaksi!BO122=$D$8,Input_Transaksi!BQ122,0)</f>
        <v>0</v>
      </c>
      <c r="H125" s="617">
        <f t="shared" si="2"/>
        <v>0</v>
      </c>
      <c r="I125" s="61"/>
    </row>
    <row r="126" spans="2:9" customFormat="1" x14ac:dyDescent="0.2">
      <c r="B126" s="65"/>
      <c r="C126" s="599" t="str">
        <f>IF(F126+G126&gt;0,Input_Transaksi!C123,"")</f>
        <v/>
      </c>
      <c r="D126" s="600" t="str">
        <f>IF(F126+G126&gt;0,Input_Transaksi!D123,"")</f>
        <v/>
      </c>
      <c r="E126" s="608" t="str">
        <f>IF(F126+G126&gt;0,Input_Transaksi!F123&amp;Input_Transaksi!G123 &amp;" "&amp;Input_Transaksi!H123,"")</f>
        <v/>
      </c>
      <c r="F126" s="617">
        <f>IF(Input_Transaksi!BL123=$D$8,Input_Transaksi!BN123,0)</f>
        <v>0</v>
      </c>
      <c r="G126" s="617">
        <f>IF(Input_Transaksi!BO123=$D$8,Input_Transaksi!BQ123,0)</f>
        <v>0</v>
      </c>
      <c r="H126" s="617">
        <f t="shared" si="2"/>
        <v>0</v>
      </c>
      <c r="I126" s="61"/>
    </row>
    <row r="127" spans="2:9" customFormat="1" ht="15" customHeight="1" x14ac:dyDescent="0.2">
      <c r="B127" s="65"/>
      <c r="C127" s="599" t="str">
        <f>IF(F127+G127&gt;0,Input_Transaksi!C124,"")</f>
        <v/>
      </c>
      <c r="D127" s="600" t="str">
        <f>IF(F127+G127&gt;0,Input_Transaksi!D124,"")</f>
        <v/>
      </c>
      <c r="E127" s="608" t="str">
        <f>IF(F127+G127&gt;0,Input_Transaksi!F124&amp;Input_Transaksi!G124 &amp;" "&amp;Input_Transaksi!H124,"")</f>
        <v/>
      </c>
      <c r="F127" s="617">
        <f>IF(Input_Transaksi!BL124=$D$8,Input_Transaksi!BN124,0)</f>
        <v>0</v>
      </c>
      <c r="G127" s="617">
        <f>IF(Input_Transaksi!BO124=$D$8,Input_Transaksi!BQ124,0)</f>
        <v>0</v>
      </c>
      <c r="H127" s="617">
        <f t="shared" si="2"/>
        <v>0</v>
      </c>
      <c r="I127" s="61"/>
    </row>
    <row r="128" spans="2:9" customFormat="1" x14ac:dyDescent="0.2">
      <c r="B128" s="65"/>
      <c r="C128" s="599" t="str">
        <f>IF(F128+G128&gt;0,Input_Transaksi!C125,"")</f>
        <v/>
      </c>
      <c r="D128" s="600" t="str">
        <f>IF(F128+G128&gt;0,Input_Transaksi!D125,"")</f>
        <v/>
      </c>
      <c r="E128" s="608" t="str">
        <f>IF(F128+G128&gt;0,Input_Transaksi!F125&amp;Input_Transaksi!G125 &amp;" "&amp;Input_Transaksi!H125,"")</f>
        <v/>
      </c>
      <c r="F128" s="617">
        <f>IF(Input_Transaksi!BL125=$D$8,Input_Transaksi!BN125,0)</f>
        <v>0</v>
      </c>
      <c r="G128" s="617">
        <f>IF(Input_Transaksi!BO125=$D$8,Input_Transaksi!BQ125,0)</f>
        <v>0</v>
      </c>
      <c r="H128" s="617">
        <f t="shared" si="2"/>
        <v>0</v>
      </c>
      <c r="I128" s="61"/>
    </row>
    <row r="129" spans="2:9" customFormat="1" ht="24.65" customHeight="1" x14ac:dyDescent="0.2">
      <c r="B129" s="65"/>
      <c r="C129" s="599" t="str">
        <f>IF(F129+G129&gt;0,Input_Transaksi!C126,"")</f>
        <v/>
      </c>
      <c r="D129" s="600" t="str">
        <f>IF(F129+G129&gt;0,Input_Transaksi!D126,"")</f>
        <v/>
      </c>
      <c r="E129" s="608" t="str">
        <f>IF(F129+G129&gt;0,Input_Transaksi!F126&amp;Input_Transaksi!G126 &amp;" "&amp;Input_Transaksi!H126,"")</f>
        <v/>
      </c>
      <c r="F129" s="617">
        <f>IF(Input_Transaksi!BL126=$D$8,Input_Transaksi!BN126,0)</f>
        <v>0</v>
      </c>
      <c r="G129" s="617">
        <f>IF(Input_Transaksi!BO126=$D$8,Input_Transaksi!BQ126,0)</f>
        <v>0</v>
      </c>
      <c r="H129" s="617">
        <f t="shared" si="2"/>
        <v>0</v>
      </c>
      <c r="I129" s="61"/>
    </row>
    <row r="130" spans="2:9" customFormat="1" x14ac:dyDescent="0.2">
      <c r="B130" s="65"/>
      <c r="C130" s="599" t="str">
        <f>IF(F130+G130&gt;0,Input_Transaksi!C127,"")</f>
        <v/>
      </c>
      <c r="D130" s="600" t="str">
        <f>IF(F130+G130&gt;0,Input_Transaksi!D127,"")</f>
        <v/>
      </c>
      <c r="E130" s="608" t="str">
        <f>IF(F130+G130&gt;0,Input_Transaksi!F127&amp;Input_Transaksi!G127 &amp;" "&amp;Input_Transaksi!H127,"")</f>
        <v/>
      </c>
      <c r="F130" s="617">
        <f>IF(Input_Transaksi!BL127=$D$8,Input_Transaksi!BN127,0)</f>
        <v>0</v>
      </c>
      <c r="G130" s="617">
        <f>IF(Input_Transaksi!BO127=$D$8,Input_Transaksi!BQ127,0)</f>
        <v>0</v>
      </c>
      <c r="H130" s="617">
        <f t="shared" si="2"/>
        <v>0</v>
      </c>
      <c r="I130" s="61"/>
    </row>
    <row r="131" spans="2:9" customFormat="1" x14ac:dyDescent="0.2">
      <c r="B131" s="65"/>
      <c r="C131" s="599" t="str">
        <f>IF(F131+G131&gt;0,Input_Transaksi!C128,"")</f>
        <v/>
      </c>
      <c r="D131" s="600" t="str">
        <f>IF(F131+G131&gt;0,Input_Transaksi!D128,"")</f>
        <v/>
      </c>
      <c r="E131" s="608" t="str">
        <f>IF(F131+G131&gt;0,Input_Transaksi!F128&amp;Input_Transaksi!G128 &amp;" "&amp;Input_Transaksi!H128,"")</f>
        <v/>
      </c>
      <c r="F131" s="617">
        <f>IF(Input_Transaksi!BL128=$D$8,Input_Transaksi!BN128,0)</f>
        <v>0</v>
      </c>
      <c r="G131" s="617">
        <f>IF(Input_Transaksi!BO128=$D$8,Input_Transaksi!BQ128,0)</f>
        <v>0</v>
      </c>
      <c r="H131" s="617">
        <f t="shared" si="2"/>
        <v>0</v>
      </c>
      <c r="I131" s="61"/>
    </row>
    <row r="132" spans="2:9" customFormat="1" x14ac:dyDescent="0.2">
      <c r="B132" s="65"/>
      <c r="C132" s="599" t="str">
        <f>IF(F132+G132&gt;0,Input_Transaksi!C129,"")</f>
        <v/>
      </c>
      <c r="D132" s="600" t="str">
        <f>IF(F132+G132&gt;0,Input_Transaksi!D129,"")</f>
        <v/>
      </c>
      <c r="E132" s="608" t="str">
        <f>IF(F132+G132&gt;0,Input_Transaksi!F129&amp;Input_Transaksi!G129 &amp;" "&amp;Input_Transaksi!H129,"")</f>
        <v/>
      </c>
      <c r="F132" s="617">
        <f>IF(Input_Transaksi!BL129=$D$8,Input_Transaksi!BN129,0)</f>
        <v>0</v>
      </c>
      <c r="G132" s="617">
        <f>IF(Input_Transaksi!BO129=$D$8,Input_Transaksi!BQ129,0)</f>
        <v>0</v>
      </c>
      <c r="H132" s="617">
        <f t="shared" si="2"/>
        <v>0</v>
      </c>
      <c r="I132" s="61"/>
    </row>
    <row r="133" spans="2:9" customFormat="1" x14ac:dyDescent="0.2">
      <c r="B133" s="65"/>
      <c r="C133" s="599" t="str">
        <f>IF(F133+G133&gt;0,Input_Transaksi!C130,"")</f>
        <v/>
      </c>
      <c r="D133" s="600" t="str">
        <f>IF(F133+G133&gt;0,Input_Transaksi!D130,"")</f>
        <v/>
      </c>
      <c r="E133" s="608" t="str">
        <f>IF(F133+G133&gt;0,Input_Transaksi!F130&amp;Input_Transaksi!G130 &amp;" "&amp;Input_Transaksi!H130,"")</f>
        <v/>
      </c>
      <c r="F133" s="617">
        <f>IF(Input_Transaksi!BL130=$D$8,Input_Transaksi!BN130,0)</f>
        <v>0</v>
      </c>
      <c r="G133" s="617">
        <f>IF(Input_Transaksi!BO130=$D$8,Input_Transaksi!BQ130,0)</f>
        <v>0</v>
      </c>
      <c r="H133" s="617">
        <f t="shared" si="2"/>
        <v>0</v>
      </c>
      <c r="I133" s="61"/>
    </row>
    <row r="134" spans="2:9" customFormat="1" x14ac:dyDescent="0.2">
      <c r="B134" s="65"/>
      <c r="C134" s="599" t="str">
        <f>IF(F134+G134&gt;0,Input_Transaksi!C131,"")</f>
        <v/>
      </c>
      <c r="D134" s="600" t="str">
        <f>IF(F134+G134&gt;0,Input_Transaksi!D131,"")</f>
        <v/>
      </c>
      <c r="E134" s="608" t="str">
        <f>IF(F134+G134&gt;0,Input_Transaksi!F131&amp;Input_Transaksi!G131 &amp;" "&amp;Input_Transaksi!H131,"")</f>
        <v/>
      </c>
      <c r="F134" s="617">
        <f>IF(Input_Transaksi!BL131=$D$8,Input_Transaksi!BN131,0)</f>
        <v>0</v>
      </c>
      <c r="G134" s="617">
        <f>IF(Input_Transaksi!BO131=$D$8,Input_Transaksi!BQ131,0)</f>
        <v>0</v>
      </c>
      <c r="H134" s="617">
        <f t="shared" si="2"/>
        <v>0</v>
      </c>
      <c r="I134" s="61"/>
    </row>
    <row r="135" spans="2:9" customFormat="1" x14ac:dyDescent="0.2">
      <c r="B135" s="65"/>
      <c r="C135" s="599" t="str">
        <f>IF(F135+G135&gt;0,Input_Transaksi!C132,"")</f>
        <v/>
      </c>
      <c r="D135" s="600" t="str">
        <f>IF(F135+G135&gt;0,Input_Transaksi!D132,"")</f>
        <v/>
      </c>
      <c r="E135" s="608" t="str">
        <f>IF(F135+G135&gt;0,Input_Transaksi!F132&amp;Input_Transaksi!G132 &amp;" "&amp;Input_Transaksi!H132,"")</f>
        <v/>
      </c>
      <c r="F135" s="617">
        <f>IF(Input_Transaksi!BL132=$D$8,Input_Transaksi!BN132,0)</f>
        <v>0</v>
      </c>
      <c r="G135" s="617">
        <f>IF(Input_Transaksi!BO132=$D$8,Input_Transaksi!BQ132,0)</f>
        <v>0</v>
      </c>
      <c r="H135" s="617">
        <f t="shared" si="2"/>
        <v>0</v>
      </c>
      <c r="I135" s="61"/>
    </row>
    <row r="136" spans="2:9" customFormat="1" x14ac:dyDescent="0.2">
      <c r="B136" s="65"/>
      <c r="C136" s="599" t="str">
        <f>IF(F136+G136&gt;0,Input_Transaksi!C133,"")</f>
        <v/>
      </c>
      <c r="D136" s="600" t="str">
        <f>IF(F136+G136&gt;0,Input_Transaksi!D133,"")</f>
        <v/>
      </c>
      <c r="E136" s="608" t="str">
        <f>IF(F136+G136&gt;0,Input_Transaksi!F133&amp;Input_Transaksi!G133 &amp;" "&amp;Input_Transaksi!H133,"")</f>
        <v/>
      </c>
      <c r="F136" s="617">
        <f>IF(Input_Transaksi!BL133=$D$8,Input_Transaksi!BN133,0)</f>
        <v>0</v>
      </c>
      <c r="G136" s="617">
        <f>IF(Input_Transaksi!BO133=$D$8,Input_Transaksi!BQ133,0)</f>
        <v>0</v>
      </c>
      <c r="H136" s="617">
        <f t="shared" si="2"/>
        <v>0</v>
      </c>
      <c r="I136" s="61"/>
    </row>
    <row r="137" spans="2:9" customFormat="1" x14ac:dyDescent="0.2">
      <c r="B137" s="65"/>
      <c r="C137" s="599" t="str">
        <f>IF(F137+G137&gt;0,Input_Transaksi!C134,"")</f>
        <v/>
      </c>
      <c r="D137" s="600" t="str">
        <f>IF(F137+G137&gt;0,Input_Transaksi!D134,"")</f>
        <v/>
      </c>
      <c r="E137" s="608" t="str">
        <f>IF(F137+G137&gt;0,Input_Transaksi!F134&amp;Input_Transaksi!G134 &amp;" "&amp;Input_Transaksi!H134,"")</f>
        <v/>
      </c>
      <c r="F137" s="617">
        <f>IF(Input_Transaksi!BL134=$D$8,Input_Transaksi!BN134,0)</f>
        <v>0</v>
      </c>
      <c r="G137" s="617">
        <f>IF(Input_Transaksi!BO134=$D$8,Input_Transaksi!BQ134,0)</f>
        <v>0</v>
      </c>
      <c r="H137" s="617">
        <f t="shared" si="2"/>
        <v>0</v>
      </c>
      <c r="I137" s="61"/>
    </row>
    <row r="138" spans="2:9" customFormat="1" x14ac:dyDescent="0.2">
      <c r="B138" s="65"/>
      <c r="C138" s="599" t="str">
        <f>IF(F138+G138&gt;0,Input_Transaksi!C135,"")</f>
        <v/>
      </c>
      <c r="D138" s="600" t="str">
        <f>IF(F138+G138&gt;0,Input_Transaksi!D135,"")</f>
        <v/>
      </c>
      <c r="E138" s="608" t="str">
        <f>IF(F138+G138&gt;0,Input_Transaksi!F135&amp;Input_Transaksi!G135 &amp;" "&amp;Input_Transaksi!H135,"")</f>
        <v/>
      </c>
      <c r="F138" s="617">
        <f>IF(Input_Transaksi!BL135=$D$8,Input_Transaksi!BN135,0)</f>
        <v>0</v>
      </c>
      <c r="G138" s="617">
        <f>IF(Input_Transaksi!BO135=$D$8,Input_Transaksi!BQ135,0)</f>
        <v>0</v>
      </c>
      <c r="H138" s="617">
        <f t="shared" si="2"/>
        <v>0</v>
      </c>
      <c r="I138" s="61"/>
    </row>
    <row r="139" spans="2:9" customFormat="1" x14ac:dyDescent="0.2">
      <c r="B139" s="65"/>
      <c r="C139" s="599" t="str">
        <f>IF(F139+G139&gt;0,Input_Transaksi!C136,"")</f>
        <v/>
      </c>
      <c r="D139" s="600" t="str">
        <f>IF(F139+G139&gt;0,Input_Transaksi!D136,"")</f>
        <v/>
      </c>
      <c r="E139" s="608" t="str">
        <f>IF(F139+G139&gt;0,Input_Transaksi!F136&amp;Input_Transaksi!G136 &amp;" "&amp;Input_Transaksi!H136,"")</f>
        <v/>
      </c>
      <c r="F139" s="617">
        <f>IF(Input_Transaksi!BL136=$D$8,Input_Transaksi!BN136,0)</f>
        <v>0</v>
      </c>
      <c r="G139" s="617">
        <f>IF(Input_Transaksi!BO136=$D$8,Input_Transaksi!BQ136,0)</f>
        <v>0</v>
      </c>
      <c r="H139" s="617">
        <f t="shared" si="2"/>
        <v>0</v>
      </c>
      <c r="I139" s="61"/>
    </row>
    <row r="140" spans="2:9" customFormat="1" x14ac:dyDescent="0.2">
      <c r="B140" s="65"/>
      <c r="C140" s="599" t="str">
        <f>IF(F140+G140&gt;0,Input_Transaksi!C137,"")</f>
        <v/>
      </c>
      <c r="D140" s="600" t="str">
        <f>IF(F140+G140&gt;0,Input_Transaksi!D137,"")</f>
        <v/>
      </c>
      <c r="E140" s="608" t="str">
        <f>IF(F140+G140&gt;0,Input_Transaksi!F137&amp;Input_Transaksi!G137 &amp;" "&amp;Input_Transaksi!H137,"")</f>
        <v/>
      </c>
      <c r="F140" s="617">
        <f>IF(Input_Transaksi!BL137=$D$8,Input_Transaksi!BN137,0)</f>
        <v>0</v>
      </c>
      <c r="G140" s="617">
        <f>IF(Input_Transaksi!BO137=$D$8,Input_Transaksi!BQ137,0)</f>
        <v>0</v>
      </c>
      <c r="H140" s="617">
        <f t="shared" si="2"/>
        <v>0</v>
      </c>
      <c r="I140" s="61"/>
    </row>
    <row r="141" spans="2:9" customFormat="1" x14ac:dyDescent="0.2">
      <c r="B141" s="65"/>
      <c r="C141" s="599" t="str">
        <f>IF(F141+G141&gt;0,Input_Transaksi!C138,"")</f>
        <v/>
      </c>
      <c r="D141" s="600" t="str">
        <f>IF(F141+G141&gt;0,Input_Transaksi!D138,"")</f>
        <v/>
      </c>
      <c r="E141" s="608" t="str">
        <f>IF(F141+G141&gt;0,Input_Transaksi!F138&amp;Input_Transaksi!G138 &amp;" "&amp;Input_Transaksi!H138,"")</f>
        <v/>
      </c>
      <c r="F141" s="617">
        <f>IF(Input_Transaksi!BL138=$D$8,Input_Transaksi!BN138,0)</f>
        <v>0</v>
      </c>
      <c r="G141" s="617">
        <f>IF(Input_Transaksi!BO138=$D$8,Input_Transaksi!BQ138,0)</f>
        <v>0</v>
      </c>
      <c r="H141" s="617">
        <f t="shared" si="2"/>
        <v>0</v>
      </c>
      <c r="I141" s="61"/>
    </row>
    <row r="142" spans="2:9" customFormat="1" x14ac:dyDescent="0.2">
      <c r="B142" s="65"/>
      <c r="C142" s="599" t="str">
        <f>IF(F142+G142&gt;0,Input_Transaksi!C139,"")</f>
        <v/>
      </c>
      <c r="D142" s="600" t="str">
        <f>IF(F142+G142&gt;0,Input_Transaksi!D139,"")</f>
        <v/>
      </c>
      <c r="E142" s="608" t="str">
        <f>IF(F142+G142&gt;0,Input_Transaksi!F139&amp;Input_Transaksi!G139 &amp;" "&amp;Input_Transaksi!H139,"")</f>
        <v/>
      </c>
      <c r="F142" s="617">
        <f>IF(Input_Transaksi!BL139=$D$8,Input_Transaksi!BN139,0)</f>
        <v>0</v>
      </c>
      <c r="G142" s="617">
        <f>IF(Input_Transaksi!BO139=$D$8,Input_Transaksi!BQ139,0)</f>
        <v>0</v>
      </c>
      <c r="H142" s="617">
        <f t="shared" si="2"/>
        <v>0</v>
      </c>
      <c r="I142" s="61"/>
    </row>
    <row r="143" spans="2:9" customFormat="1" x14ac:dyDescent="0.2">
      <c r="B143" s="65"/>
      <c r="C143" s="599" t="str">
        <f>IF(F143+G143&gt;0,Input_Transaksi!C140,"")</f>
        <v/>
      </c>
      <c r="D143" s="600" t="str">
        <f>IF(F143+G143&gt;0,Input_Transaksi!D140,"")</f>
        <v/>
      </c>
      <c r="E143" s="608" t="str">
        <f>IF(F143+G143&gt;0,Input_Transaksi!F140&amp;Input_Transaksi!G140 &amp;" "&amp;Input_Transaksi!H140,"")</f>
        <v/>
      </c>
      <c r="F143" s="617">
        <f>IF(Input_Transaksi!BL140=$D$8,Input_Transaksi!BN140,0)</f>
        <v>0</v>
      </c>
      <c r="G143" s="617">
        <f>IF(Input_Transaksi!BO140=$D$8,Input_Transaksi!BQ140,0)</f>
        <v>0</v>
      </c>
      <c r="H143" s="617">
        <f t="shared" ref="H143:H206" si="3">H142+F143-G143</f>
        <v>0</v>
      </c>
      <c r="I143" s="61"/>
    </row>
    <row r="144" spans="2:9" customFormat="1" x14ac:dyDescent="0.2">
      <c r="B144" s="65"/>
      <c r="C144" s="599" t="str">
        <f>IF(F144+G144&gt;0,Input_Transaksi!C141,"")</f>
        <v/>
      </c>
      <c r="D144" s="600" t="str">
        <f>IF(F144+G144&gt;0,Input_Transaksi!D141,"")</f>
        <v/>
      </c>
      <c r="E144" s="608" t="str">
        <f>IF(F144+G144&gt;0,Input_Transaksi!F141&amp;Input_Transaksi!G141 &amp;" "&amp;Input_Transaksi!H141,"")</f>
        <v/>
      </c>
      <c r="F144" s="617">
        <f>IF(Input_Transaksi!BL141=$D$8,Input_Transaksi!BN141,0)</f>
        <v>0</v>
      </c>
      <c r="G144" s="617">
        <f>IF(Input_Transaksi!BO141=$D$8,Input_Transaksi!BQ141,0)</f>
        <v>0</v>
      </c>
      <c r="H144" s="617">
        <f t="shared" si="3"/>
        <v>0</v>
      </c>
      <c r="I144" s="61"/>
    </row>
    <row r="145" spans="2:9" customFormat="1" x14ac:dyDescent="0.2">
      <c r="B145" s="65"/>
      <c r="C145" s="599" t="str">
        <f>IF(F145+G145&gt;0,Input_Transaksi!C142,"")</f>
        <v/>
      </c>
      <c r="D145" s="600" t="str">
        <f>IF(F145+G145&gt;0,Input_Transaksi!D142,"")</f>
        <v/>
      </c>
      <c r="E145" s="608" t="str">
        <f>IF(F145+G145&gt;0,Input_Transaksi!F142&amp;Input_Transaksi!G142 &amp;" "&amp;Input_Transaksi!H142,"")</f>
        <v/>
      </c>
      <c r="F145" s="617">
        <f>IF(Input_Transaksi!BL142=$D$8,Input_Transaksi!BN142,0)</f>
        <v>0</v>
      </c>
      <c r="G145" s="617">
        <f>IF(Input_Transaksi!BO142=$D$8,Input_Transaksi!BQ142,0)</f>
        <v>0</v>
      </c>
      <c r="H145" s="617">
        <f t="shared" si="3"/>
        <v>0</v>
      </c>
      <c r="I145" s="61"/>
    </row>
    <row r="146" spans="2:9" customFormat="1" x14ac:dyDescent="0.2">
      <c r="B146" s="65"/>
      <c r="C146" s="599" t="str">
        <f>IF(F146+G146&gt;0,Input_Transaksi!C143,"")</f>
        <v/>
      </c>
      <c r="D146" s="600" t="str">
        <f>IF(F146+G146&gt;0,Input_Transaksi!D143,"")</f>
        <v/>
      </c>
      <c r="E146" s="608" t="str">
        <f>IF(F146+G146&gt;0,Input_Transaksi!F143&amp;Input_Transaksi!G143 &amp;" "&amp;Input_Transaksi!H143,"")</f>
        <v/>
      </c>
      <c r="F146" s="617">
        <f>IF(Input_Transaksi!BL143=$D$8,Input_Transaksi!BN143,0)</f>
        <v>0</v>
      </c>
      <c r="G146" s="617">
        <f>IF(Input_Transaksi!BO143=$D$8,Input_Transaksi!BQ143,0)</f>
        <v>0</v>
      </c>
      <c r="H146" s="617">
        <f t="shared" si="3"/>
        <v>0</v>
      </c>
      <c r="I146" s="61"/>
    </row>
    <row r="147" spans="2:9" customFormat="1" x14ac:dyDescent="0.2">
      <c r="B147" s="65"/>
      <c r="C147" s="599" t="str">
        <f>IF(F147+G147&gt;0,Input_Transaksi!C144,"")</f>
        <v/>
      </c>
      <c r="D147" s="600" t="str">
        <f>IF(F147+G147&gt;0,Input_Transaksi!D144,"")</f>
        <v/>
      </c>
      <c r="E147" s="608" t="str">
        <f>IF(F147+G147&gt;0,Input_Transaksi!F144&amp;Input_Transaksi!G144 &amp;" "&amp;Input_Transaksi!H144,"")</f>
        <v/>
      </c>
      <c r="F147" s="617">
        <f>IF(Input_Transaksi!BL144=$D$8,Input_Transaksi!BN144,0)</f>
        <v>0</v>
      </c>
      <c r="G147" s="617">
        <f>IF(Input_Transaksi!BO144=$D$8,Input_Transaksi!BQ144,0)</f>
        <v>0</v>
      </c>
      <c r="H147" s="617">
        <f t="shared" si="3"/>
        <v>0</v>
      </c>
      <c r="I147" s="61"/>
    </row>
    <row r="148" spans="2:9" customFormat="1" x14ac:dyDescent="0.2">
      <c r="B148" s="65"/>
      <c r="C148" s="599" t="str">
        <f>IF(F148+G148&gt;0,Input_Transaksi!C145,"")</f>
        <v/>
      </c>
      <c r="D148" s="600" t="str">
        <f>IF(F148+G148&gt;0,Input_Transaksi!D145,"")</f>
        <v/>
      </c>
      <c r="E148" s="608" t="str">
        <f>IF(F148+G148&gt;0,Input_Transaksi!F145&amp;Input_Transaksi!G145 &amp;" "&amp;Input_Transaksi!H145,"")</f>
        <v/>
      </c>
      <c r="F148" s="617">
        <f>IF(Input_Transaksi!BL145=$D$8,Input_Transaksi!BN145,0)</f>
        <v>0</v>
      </c>
      <c r="G148" s="617">
        <f>IF(Input_Transaksi!BO145=$D$8,Input_Transaksi!BQ145,0)</f>
        <v>0</v>
      </c>
      <c r="H148" s="617">
        <f t="shared" si="3"/>
        <v>0</v>
      </c>
      <c r="I148" s="61"/>
    </row>
    <row r="149" spans="2:9" customFormat="1" x14ac:dyDescent="0.2">
      <c r="B149" s="65"/>
      <c r="C149" s="599" t="str">
        <f>IF(F149+G149&gt;0,Input_Transaksi!C146,"")</f>
        <v/>
      </c>
      <c r="D149" s="600" t="str">
        <f>IF(F149+G149&gt;0,Input_Transaksi!D146,"")</f>
        <v/>
      </c>
      <c r="E149" s="608" t="str">
        <f>IF(F149+G149&gt;0,Input_Transaksi!F146&amp;Input_Transaksi!G146 &amp;" "&amp;Input_Transaksi!H146,"")</f>
        <v/>
      </c>
      <c r="F149" s="617">
        <f>IF(Input_Transaksi!BL146=$D$8,Input_Transaksi!BN146,0)</f>
        <v>0</v>
      </c>
      <c r="G149" s="617">
        <f>IF(Input_Transaksi!BO146=$D$8,Input_Transaksi!BQ146,0)</f>
        <v>0</v>
      </c>
      <c r="H149" s="617">
        <f t="shared" si="3"/>
        <v>0</v>
      </c>
      <c r="I149" s="61"/>
    </row>
    <row r="150" spans="2:9" customFormat="1" x14ac:dyDescent="0.2">
      <c r="B150" s="65"/>
      <c r="C150" s="599" t="str">
        <f>IF(F150+G150&gt;0,Input_Transaksi!C147,"")</f>
        <v/>
      </c>
      <c r="D150" s="600" t="str">
        <f>IF(F150+G150&gt;0,Input_Transaksi!D147,"")</f>
        <v/>
      </c>
      <c r="E150" s="608" t="str">
        <f>IF(F150+G150&gt;0,Input_Transaksi!F147&amp;Input_Transaksi!G147 &amp;" "&amp;Input_Transaksi!H147,"")</f>
        <v/>
      </c>
      <c r="F150" s="617">
        <f>IF(Input_Transaksi!BL147=$D$8,Input_Transaksi!BN147,0)</f>
        <v>0</v>
      </c>
      <c r="G150" s="617">
        <f>IF(Input_Transaksi!BO147=$D$8,Input_Transaksi!BQ147,0)</f>
        <v>0</v>
      </c>
      <c r="H150" s="617">
        <f t="shared" si="3"/>
        <v>0</v>
      </c>
      <c r="I150" s="61"/>
    </row>
    <row r="151" spans="2:9" customFormat="1" x14ac:dyDescent="0.2">
      <c r="B151" s="65"/>
      <c r="C151" s="599" t="str">
        <f>IF(F151+G151&gt;0,Input_Transaksi!C148,"")</f>
        <v/>
      </c>
      <c r="D151" s="600" t="str">
        <f>IF(F151+G151&gt;0,Input_Transaksi!D148,"")</f>
        <v/>
      </c>
      <c r="E151" s="608" t="str">
        <f>IF(F151+G151&gt;0,Input_Transaksi!F148&amp;Input_Transaksi!G148 &amp;" "&amp;Input_Transaksi!H148,"")</f>
        <v/>
      </c>
      <c r="F151" s="617">
        <f>IF(Input_Transaksi!BL148=$D$8,Input_Transaksi!BN148,0)</f>
        <v>0</v>
      </c>
      <c r="G151" s="617">
        <f>IF(Input_Transaksi!BO148=$D$8,Input_Transaksi!BQ148,0)</f>
        <v>0</v>
      </c>
      <c r="H151" s="617">
        <f t="shared" si="3"/>
        <v>0</v>
      </c>
      <c r="I151" s="61"/>
    </row>
    <row r="152" spans="2:9" customFormat="1" ht="24.65" customHeight="1" x14ac:dyDescent="0.2">
      <c r="B152" s="65"/>
      <c r="C152" s="599" t="str">
        <f>IF(F152+G152&gt;0,Input_Transaksi!C149,"")</f>
        <v/>
      </c>
      <c r="D152" s="600" t="str">
        <f>IF(F152+G152&gt;0,Input_Transaksi!D149,"")</f>
        <v/>
      </c>
      <c r="E152" s="608" t="str">
        <f>IF(F152+G152&gt;0,Input_Transaksi!F149&amp;Input_Transaksi!G149 &amp;" "&amp;Input_Transaksi!H149,"")</f>
        <v/>
      </c>
      <c r="F152" s="617">
        <f>IF(Input_Transaksi!BL149=$D$8,Input_Transaksi!BN149,0)</f>
        <v>0</v>
      </c>
      <c r="G152" s="617">
        <f>IF(Input_Transaksi!BO149=$D$8,Input_Transaksi!BQ149,0)</f>
        <v>0</v>
      </c>
      <c r="H152" s="617">
        <f t="shared" si="3"/>
        <v>0</v>
      </c>
      <c r="I152" s="61"/>
    </row>
    <row r="153" spans="2:9" customFormat="1" ht="15.65" customHeight="1" x14ac:dyDescent="0.2">
      <c r="B153" s="65"/>
      <c r="C153" s="599" t="str">
        <f>IF(F153+G153&gt;0,Input_Transaksi!C150,"")</f>
        <v/>
      </c>
      <c r="D153" s="600" t="str">
        <f>IF(F153+G153&gt;0,Input_Transaksi!D150,"")</f>
        <v/>
      </c>
      <c r="E153" s="608" t="str">
        <f>IF(F153+G153&gt;0,Input_Transaksi!F150&amp;Input_Transaksi!G150 &amp;" "&amp;Input_Transaksi!H150,"")</f>
        <v/>
      </c>
      <c r="F153" s="617">
        <f>IF(Input_Transaksi!BL150=$D$8,Input_Transaksi!BN150,0)</f>
        <v>0</v>
      </c>
      <c r="G153" s="617">
        <f>IF(Input_Transaksi!BO150=$D$8,Input_Transaksi!BQ150,0)</f>
        <v>0</v>
      </c>
      <c r="H153" s="617">
        <f t="shared" si="3"/>
        <v>0</v>
      </c>
      <c r="I153" s="61"/>
    </row>
    <row r="154" spans="2:9" customFormat="1" ht="21.65" customHeight="1" x14ac:dyDescent="0.2">
      <c r="B154" s="65"/>
      <c r="C154" s="599" t="str">
        <f>IF(F154+G154&gt;0,Input_Transaksi!C151,"")</f>
        <v/>
      </c>
      <c r="D154" s="600" t="str">
        <f>IF(F154+G154&gt;0,Input_Transaksi!D151,"")</f>
        <v/>
      </c>
      <c r="E154" s="608" t="str">
        <f>IF(F154+G154&gt;0,Input_Transaksi!F151&amp;Input_Transaksi!G151 &amp;" "&amp;Input_Transaksi!H151,"")</f>
        <v/>
      </c>
      <c r="F154" s="617">
        <f>IF(Input_Transaksi!BL151=$D$8,Input_Transaksi!BN151,0)</f>
        <v>0</v>
      </c>
      <c r="G154" s="617">
        <f>IF(Input_Transaksi!BO151=$D$8,Input_Transaksi!BQ151,0)</f>
        <v>0</v>
      </c>
      <c r="H154" s="617">
        <f t="shared" si="3"/>
        <v>0</v>
      </c>
      <c r="I154" s="61"/>
    </row>
    <row r="155" spans="2:9" customFormat="1" ht="14.5" customHeight="1" x14ac:dyDescent="0.2">
      <c r="B155" s="65"/>
      <c r="C155" s="599" t="str">
        <f>IF(F155+G155&gt;0,Input_Transaksi!C152,"")</f>
        <v/>
      </c>
      <c r="D155" s="600" t="str">
        <f>IF(F155+G155&gt;0,Input_Transaksi!D152,"")</f>
        <v/>
      </c>
      <c r="E155" s="608" t="str">
        <f>IF(F155+G155&gt;0,Input_Transaksi!F152&amp;Input_Transaksi!G152 &amp;" "&amp;Input_Transaksi!H152,"")</f>
        <v/>
      </c>
      <c r="F155" s="617">
        <f>IF(Input_Transaksi!BL152=$D$8,Input_Transaksi!BN152,0)</f>
        <v>0</v>
      </c>
      <c r="G155" s="617">
        <f>IF(Input_Transaksi!BO152=$D$8,Input_Transaksi!BQ152,0)</f>
        <v>0</v>
      </c>
      <c r="H155" s="617">
        <f t="shared" si="3"/>
        <v>0</v>
      </c>
      <c r="I155" s="61"/>
    </row>
    <row r="156" spans="2:9" customFormat="1" x14ac:dyDescent="0.2">
      <c r="B156" s="65"/>
      <c r="C156" s="599" t="str">
        <f>IF(F156+G156&gt;0,Input_Transaksi!C153,"")</f>
        <v/>
      </c>
      <c r="D156" s="600" t="str">
        <f>IF(F156+G156&gt;0,Input_Transaksi!D153,"")</f>
        <v/>
      </c>
      <c r="E156" s="608" t="str">
        <f>IF(F156+G156&gt;0,Input_Transaksi!F153&amp;Input_Transaksi!G153 &amp;" "&amp;Input_Transaksi!H153,"")</f>
        <v/>
      </c>
      <c r="F156" s="617">
        <f>IF(Input_Transaksi!BL153=$D$8,Input_Transaksi!BN153,0)</f>
        <v>0</v>
      </c>
      <c r="G156" s="617">
        <f>IF(Input_Transaksi!BO153=$D$8,Input_Transaksi!BQ153,0)</f>
        <v>0</v>
      </c>
      <c r="H156" s="617">
        <f t="shared" si="3"/>
        <v>0</v>
      </c>
      <c r="I156" s="61"/>
    </row>
    <row r="157" spans="2:9" customFormat="1" ht="15.65" customHeight="1" x14ac:dyDescent="0.2">
      <c r="B157" s="65"/>
      <c r="C157" s="599" t="str">
        <f>IF(F157+G157&gt;0,Input_Transaksi!C154,"")</f>
        <v/>
      </c>
      <c r="D157" s="600" t="str">
        <f>IF(F157+G157&gt;0,Input_Transaksi!D154,"")</f>
        <v/>
      </c>
      <c r="E157" s="608" t="str">
        <f>IF(F157+G157&gt;0,Input_Transaksi!F154&amp;Input_Transaksi!G154 &amp;" "&amp;Input_Transaksi!H154,"")</f>
        <v/>
      </c>
      <c r="F157" s="617">
        <f>IF(Input_Transaksi!BL154=$D$8,Input_Transaksi!BN154,0)</f>
        <v>0</v>
      </c>
      <c r="G157" s="617">
        <f>IF(Input_Transaksi!BO154=$D$8,Input_Transaksi!BQ154,0)</f>
        <v>0</v>
      </c>
      <c r="H157" s="617">
        <f t="shared" si="3"/>
        <v>0</v>
      </c>
      <c r="I157" s="61"/>
    </row>
    <row r="158" spans="2:9" customFormat="1" x14ac:dyDescent="0.2">
      <c r="B158" s="65"/>
      <c r="C158" s="599" t="str">
        <f>IF(F158+G158&gt;0,Input_Transaksi!C155,"")</f>
        <v/>
      </c>
      <c r="D158" s="600" t="str">
        <f>IF(F158+G158&gt;0,Input_Transaksi!D155,"")</f>
        <v/>
      </c>
      <c r="E158" s="608" t="str">
        <f>IF(F158+G158&gt;0,Input_Transaksi!F155&amp;Input_Transaksi!G155 &amp;" "&amp;Input_Transaksi!H155,"")</f>
        <v/>
      </c>
      <c r="F158" s="617">
        <f>IF(Input_Transaksi!BL155=$D$8,Input_Transaksi!BN155,0)</f>
        <v>0</v>
      </c>
      <c r="G158" s="617">
        <f>IF(Input_Transaksi!BO155=$D$8,Input_Transaksi!BQ155,0)</f>
        <v>0</v>
      </c>
      <c r="H158" s="617">
        <f t="shared" si="3"/>
        <v>0</v>
      </c>
      <c r="I158" s="61"/>
    </row>
    <row r="159" spans="2:9" customFormat="1" x14ac:dyDescent="0.2">
      <c r="B159" s="65"/>
      <c r="C159" s="599" t="str">
        <f>IF(F159+G159&gt;0,Input_Transaksi!C156,"")</f>
        <v/>
      </c>
      <c r="D159" s="600" t="str">
        <f>IF(F159+G159&gt;0,Input_Transaksi!D156,"")</f>
        <v/>
      </c>
      <c r="E159" s="608" t="str">
        <f>IF(F159+G159&gt;0,Input_Transaksi!F156&amp;Input_Transaksi!G156 &amp;" "&amp;Input_Transaksi!H156,"")</f>
        <v/>
      </c>
      <c r="F159" s="617">
        <f>IF(Input_Transaksi!BL156=$D$8,Input_Transaksi!BN156,0)</f>
        <v>0</v>
      </c>
      <c r="G159" s="617">
        <f>IF(Input_Transaksi!BO156=$D$8,Input_Transaksi!BQ156,0)</f>
        <v>0</v>
      </c>
      <c r="H159" s="617">
        <f t="shared" si="3"/>
        <v>0</v>
      </c>
      <c r="I159" s="61"/>
    </row>
    <row r="160" spans="2:9" customFormat="1" x14ac:dyDescent="0.2">
      <c r="B160" s="65"/>
      <c r="C160" s="599" t="str">
        <f>IF(F160+G160&gt;0,Input_Transaksi!C157,"")</f>
        <v/>
      </c>
      <c r="D160" s="600" t="str">
        <f>IF(F160+G160&gt;0,Input_Transaksi!D157,"")</f>
        <v/>
      </c>
      <c r="E160" s="608" t="str">
        <f>IF(F160+G160&gt;0,Input_Transaksi!F157&amp;Input_Transaksi!G157 &amp;" "&amp;Input_Transaksi!H157,"")</f>
        <v/>
      </c>
      <c r="F160" s="617">
        <f>IF(Input_Transaksi!BL157=$D$8,Input_Transaksi!BN157,0)</f>
        <v>0</v>
      </c>
      <c r="G160" s="617">
        <f>IF(Input_Transaksi!BO157=$D$8,Input_Transaksi!BQ157,0)</f>
        <v>0</v>
      </c>
      <c r="H160" s="617">
        <f t="shared" si="3"/>
        <v>0</v>
      </c>
      <c r="I160" s="61"/>
    </row>
    <row r="161" spans="2:14" customFormat="1" x14ac:dyDescent="0.2">
      <c r="B161" s="65"/>
      <c r="C161" s="599" t="str">
        <f>IF(F161+G161&gt;0,Input_Transaksi!C158,"")</f>
        <v/>
      </c>
      <c r="D161" s="600" t="str">
        <f>IF(F161+G161&gt;0,Input_Transaksi!D158,"")</f>
        <v/>
      </c>
      <c r="E161" s="608" t="str">
        <f>IF(F161+G161&gt;0,Input_Transaksi!F158&amp;Input_Transaksi!G158 &amp;" "&amp;Input_Transaksi!H158,"")</f>
        <v/>
      </c>
      <c r="F161" s="617">
        <f>IF(Input_Transaksi!BL158=$D$8,Input_Transaksi!BN158,0)</f>
        <v>0</v>
      </c>
      <c r="G161" s="617">
        <f>IF(Input_Transaksi!BO158=$D$8,Input_Transaksi!BQ158,0)</f>
        <v>0</v>
      </c>
      <c r="H161" s="617">
        <f t="shared" si="3"/>
        <v>0</v>
      </c>
      <c r="I161" s="61"/>
    </row>
    <row r="162" spans="2:14" customFormat="1" x14ac:dyDescent="0.2">
      <c r="B162" s="65"/>
      <c r="C162" s="599" t="str">
        <f>IF(F162+G162&gt;0,Input_Transaksi!C159,"")</f>
        <v/>
      </c>
      <c r="D162" s="600" t="str">
        <f>IF(F162+G162&gt;0,Input_Transaksi!D159,"")</f>
        <v/>
      </c>
      <c r="E162" s="608" t="str">
        <f>IF(F162+G162&gt;0,Input_Transaksi!F159&amp;Input_Transaksi!G159 &amp;" "&amp;Input_Transaksi!H159,"")</f>
        <v/>
      </c>
      <c r="F162" s="617">
        <f>IF(Input_Transaksi!BL159=$D$8,Input_Transaksi!BN159,0)</f>
        <v>0</v>
      </c>
      <c r="G162" s="617">
        <f>IF(Input_Transaksi!BO159=$D$8,Input_Transaksi!BQ159,0)</f>
        <v>0</v>
      </c>
      <c r="H162" s="617">
        <f t="shared" si="3"/>
        <v>0</v>
      </c>
      <c r="I162" s="61"/>
    </row>
    <row r="163" spans="2:14" customFormat="1" ht="19.5" customHeight="1" x14ac:dyDescent="0.2">
      <c r="B163" s="65"/>
      <c r="C163" s="599" t="str">
        <f>IF(F163+G163&gt;0,Input_Transaksi!C160,"")</f>
        <v/>
      </c>
      <c r="D163" s="600" t="str">
        <f>IF(F163+G163&gt;0,Input_Transaksi!D160,"")</f>
        <v/>
      </c>
      <c r="E163" s="608" t="str">
        <f>IF(F163+G163&gt;0,Input_Transaksi!F160&amp;Input_Transaksi!G160 &amp;" "&amp;Input_Transaksi!H160,"")</f>
        <v/>
      </c>
      <c r="F163" s="617">
        <f>IF(Input_Transaksi!BL160=$D$8,Input_Transaksi!BN160,0)</f>
        <v>0</v>
      </c>
      <c r="G163" s="617">
        <f>IF(Input_Transaksi!BO160=$D$8,Input_Transaksi!BQ160,0)</f>
        <v>0</v>
      </c>
      <c r="H163" s="617">
        <f t="shared" si="3"/>
        <v>0</v>
      </c>
      <c r="I163" s="61"/>
    </row>
    <row r="164" spans="2:14" customFormat="1" x14ac:dyDescent="0.2">
      <c r="B164" s="65"/>
      <c r="C164" s="33" t="str">
        <f>IF(F164+G164&gt;0,Input_Transaksi!C161,"")</f>
        <v/>
      </c>
      <c r="D164" s="34" t="str">
        <f>IF(F164+G164&gt;0,Input_Transaksi!D161,"")</f>
        <v/>
      </c>
      <c r="E164" s="608" t="str">
        <f>IF(F164+G164&gt;0,Input_Transaksi!F161&amp;Input_Transaksi!G161 &amp;" "&amp;Input_Transaksi!H161,"")</f>
        <v/>
      </c>
      <c r="F164" s="617">
        <f>IF(Input_Transaksi!BL161=$D$8,Input_Transaksi!BN161,0)</f>
        <v>0</v>
      </c>
      <c r="G164" s="617">
        <f>IF(Input_Transaksi!BO161=$D$8,Input_Transaksi!BQ161,0)</f>
        <v>0</v>
      </c>
      <c r="H164" s="617">
        <f t="shared" si="3"/>
        <v>0</v>
      </c>
      <c r="I164" s="61"/>
    </row>
    <row r="165" spans="2:14" customFormat="1" x14ac:dyDescent="0.2">
      <c r="B165" s="65"/>
      <c r="C165" s="599" t="str">
        <f>IF(F165+G165&gt;0,Input_Transaksi!C162,"")</f>
        <v/>
      </c>
      <c r="D165" s="600" t="str">
        <f>IF(F165+G165&gt;0,Input_Transaksi!D162,"")</f>
        <v/>
      </c>
      <c r="E165" s="608" t="str">
        <f>IF(F165+G165&gt;0,Input_Transaksi!F162&amp;Input_Transaksi!G162 &amp;" "&amp;Input_Transaksi!H162,"")</f>
        <v/>
      </c>
      <c r="F165" s="617">
        <f>IF(Input_Transaksi!BL162=$D$8,Input_Transaksi!BN162,0)</f>
        <v>0</v>
      </c>
      <c r="G165" s="617">
        <f>IF(Input_Transaksi!BO162=$D$8,Input_Transaksi!BQ162,0)</f>
        <v>0</v>
      </c>
      <c r="H165" s="617">
        <f t="shared" si="3"/>
        <v>0</v>
      </c>
      <c r="I165" s="61"/>
    </row>
    <row r="166" spans="2:14" customFormat="1" x14ac:dyDescent="0.2">
      <c r="B166" s="65"/>
      <c r="C166" s="33" t="str">
        <f>IF(F166+G166&gt;0,Input_Transaksi!C163,"")</f>
        <v/>
      </c>
      <c r="D166" s="34" t="str">
        <f>IF(F166+G166&gt;0,Input_Transaksi!D163,"")</f>
        <v/>
      </c>
      <c r="E166" s="608" t="str">
        <f>IF(F166+G166&gt;0,Input_Transaksi!F163&amp;Input_Transaksi!G163 &amp;" "&amp;Input_Transaksi!H163,"")</f>
        <v/>
      </c>
      <c r="F166" s="617">
        <f>IF(Input_Transaksi!BL163=$D$8,Input_Transaksi!BN163,0)</f>
        <v>0</v>
      </c>
      <c r="G166" s="617">
        <f>IF(Input_Transaksi!BO163=$D$8,Input_Transaksi!BQ163,0)</f>
        <v>0</v>
      </c>
      <c r="H166" s="617">
        <f t="shared" si="3"/>
        <v>0</v>
      </c>
      <c r="I166" s="61"/>
    </row>
    <row r="167" spans="2:14" customFormat="1" x14ac:dyDescent="0.2">
      <c r="B167" s="65"/>
      <c r="C167" s="599" t="str">
        <f>IF(F167+G167&gt;0,Input_Transaksi!C164,"")</f>
        <v/>
      </c>
      <c r="D167" s="600" t="str">
        <f>IF(F167+G167&gt;0,Input_Transaksi!D164,"")</f>
        <v/>
      </c>
      <c r="E167" s="608" t="str">
        <f>IF(F167+G167&gt;0,Input_Transaksi!F164&amp;Input_Transaksi!G164 &amp;" "&amp;Input_Transaksi!H164,"")</f>
        <v/>
      </c>
      <c r="F167" s="617">
        <f>IF(Input_Transaksi!BL164=$D$8,Input_Transaksi!BN164,0)</f>
        <v>0</v>
      </c>
      <c r="G167" s="617">
        <f>IF(Input_Transaksi!BO164=$D$8,Input_Transaksi!BQ164,0)</f>
        <v>0</v>
      </c>
      <c r="H167" s="617">
        <f t="shared" si="3"/>
        <v>0</v>
      </c>
      <c r="I167" s="61"/>
      <c r="K167" s="530"/>
      <c r="L167" s="530"/>
      <c r="M167" s="532"/>
      <c r="N167" s="534"/>
    </row>
    <row r="168" spans="2:14" customFormat="1" x14ac:dyDescent="0.2">
      <c r="B168" s="65"/>
      <c r="C168" s="599" t="str">
        <f>IF(F168+G168&gt;0,Input_Transaksi!C165,"")</f>
        <v/>
      </c>
      <c r="D168" s="600" t="str">
        <f>IF(F168+G168&gt;0,Input_Transaksi!D165,"")</f>
        <v/>
      </c>
      <c r="E168" s="608" t="str">
        <f>IF(F168+G168&gt;0,Input_Transaksi!F165&amp;Input_Transaksi!G165 &amp;" "&amp;Input_Transaksi!H165,"")</f>
        <v/>
      </c>
      <c r="F168" s="617">
        <f>IF(Input_Transaksi!BL165=$D$8,Input_Transaksi!BN165,0)</f>
        <v>0</v>
      </c>
      <c r="G168" s="617">
        <f>IF(Input_Transaksi!BO165=$D$8,Input_Transaksi!BQ165,0)</f>
        <v>0</v>
      </c>
      <c r="H168" s="617">
        <f t="shared" si="3"/>
        <v>0</v>
      </c>
      <c r="I168" s="61"/>
    </row>
    <row r="169" spans="2:14" customFormat="1" x14ac:dyDescent="0.2">
      <c r="B169" s="65"/>
      <c r="C169" s="33" t="str">
        <f>IF(F169+G169&gt;0,Input_Transaksi!C166,"")</f>
        <v/>
      </c>
      <c r="D169" s="34" t="str">
        <f>IF(F169+G169&gt;0,Input_Transaksi!D166,"")</f>
        <v/>
      </c>
      <c r="E169" s="608" t="str">
        <f>IF(F169+G169&gt;0,Input_Transaksi!F166&amp;Input_Transaksi!G166 &amp;" "&amp;Input_Transaksi!H166,"")</f>
        <v/>
      </c>
      <c r="F169" s="617">
        <f>IF(Input_Transaksi!BL166=$D$8,Input_Transaksi!BN166,0)</f>
        <v>0</v>
      </c>
      <c r="G169" s="617">
        <f>IF(Input_Transaksi!BO166=$D$8,Input_Transaksi!BQ166,0)</f>
        <v>0</v>
      </c>
      <c r="H169" s="617">
        <f t="shared" si="3"/>
        <v>0</v>
      </c>
      <c r="I169" s="61"/>
    </row>
    <row r="170" spans="2:14" customFormat="1" x14ac:dyDescent="0.2">
      <c r="B170" s="65"/>
      <c r="C170" s="599" t="str">
        <f>IF(F170+G170&gt;0,Input_Transaksi!C167,"")</f>
        <v/>
      </c>
      <c r="D170" s="600" t="str">
        <f>IF(F170+G170&gt;0,Input_Transaksi!D167,"")</f>
        <v/>
      </c>
      <c r="E170" s="608" t="str">
        <f>IF(F170+G170&gt;0,Input_Transaksi!F167&amp;Input_Transaksi!G167 &amp;" "&amp;Input_Transaksi!H167,"")</f>
        <v/>
      </c>
      <c r="F170" s="617">
        <f>IF(Input_Transaksi!BL167=$D$8,Input_Transaksi!BN167,0)</f>
        <v>0</v>
      </c>
      <c r="G170" s="617">
        <f>IF(Input_Transaksi!BO167=$D$8,Input_Transaksi!BQ167,0)</f>
        <v>0</v>
      </c>
      <c r="H170" s="617">
        <f t="shared" si="3"/>
        <v>0</v>
      </c>
      <c r="I170" s="61"/>
    </row>
    <row r="171" spans="2:14" customFormat="1" x14ac:dyDescent="0.2">
      <c r="B171" s="65"/>
      <c r="C171" s="33" t="str">
        <f>IF(F171+G171&gt;0,Input_Transaksi!C168,"")</f>
        <v/>
      </c>
      <c r="D171" s="34" t="str">
        <f>IF(F171+G171&gt;0,Input_Transaksi!D168,"")</f>
        <v/>
      </c>
      <c r="E171" s="608" t="str">
        <f>IF(F171+G171&gt;0,Input_Transaksi!F168&amp;Input_Transaksi!G168 &amp;" "&amp;Input_Transaksi!H168,"")</f>
        <v/>
      </c>
      <c r="F171" s="617">
        <f>IF(Input_Transaksi!BL168=$D$8,Input_Transaksi!BN168,0)</f>
        <v>0</v>
      </c>
      <c r="G171" s="617">
        <f>IF(Input_Transaksi!BO168=$D$8,Input_Transaksi!BQ168,0)</f>
        <v>0</v>
      </c>
      <c r="H171" s="617">
        <f t="shared" si="3"/>
        <v>0</v>
      </c>
      <c r="I171" s="61"/>
    </row>
    <row r="172" spans="2:14" customFormat="1" x14ac:dyDescent="0.2">
      <c r="B172" s="65"/>
      <c r="C172" s="599" t="str">
        <f>IF(F172+G172&gt;0,Input_Transaksi!C169,"")</f>
        <v/>
      </c>
      <c r="D172" s="600" t="str">
        <f>IF(F172+G172&gt;0,Input_Transaksi!D169,"")</f>
        <v/>
      </c>
      <c r="E172" s="608" t="str">
        <f>IF(F172+G172&gt;0,Input_Transaksi!F169&amp;Input_Transaksi!G169 &amp;" "&amp;Input_Transaksi!H169,"")</f>
        <v/>
      </c>
      <c r="F172" s="617">
        <f>IF(Input_Transaksi!BL169=$D$8,Input_Transaksi!BN169,0)</f>
        <v>0</v>
      </c>
      <c r="G172" s="617">
        <f>IF(Input_Transaksi!BO169=$D$8,Input_Transaksi!BQ169,0)</f>
        <v>0</v>
      </c>
      <c r="H172" s="617">
        <f t="shared" si="3"/>
        <v>0</v>
      </c>
      <c r="I172" s="61"/>
    </row>
    <row r="173" spans="2:14" customFormat="1" x14ac:dyDescent="0.2">
      <c r="B173" s="65"/>
      <c r="C173" s="599" t="str">
        <f>IF(F173+G173&gt;0,Input_Transaksi!C170,"")</f>
        <v/>
      </c>
      <c r="D173" s="600" t="str">
        <f>IF(F173+G173&gt;0,Input_Transaksi!D170,"")</f>
        <v/>
      </c>
      <c r="E173" s="608" t="str">
        <f>IF(F173+G173&gt;0,Input_Transaksi!F170&amp;Input_Transaksi!G170 &amp;" "&amp;Input_Transaksi!H170,"")</f>
        <v/>
      </c>
      <c r="F173" s="617">
        <f>IF(Input_Transaksi!BL170=$D$8,Input_Transaksi!BN170,0)</f>
        <v>0</v>
      </c>
      <c r="G173" s="617">
        <f>IF(Input_Transaksi!BO170=$D$8,Input_Transaksi!BQ170,0)</f>
        <v>0</v>
      </c>
      <c r="H173" s="617">
        <f t="shared" si="3"/>
        <v>0</v>
      </c>
      <c r="I173" s="61"/>
    </row>
    <row r="174" spans="2:14" customFormat="1" x14ac:dyDescent="0.2">
      <c r="B174" s="65"/>
      <c r="C174" s="599" t="str">
        <f>IF(F174+G174&gt;0,Input_Transaksi!C171,"")</f>
        <v/>
      </c>
      <c r="D174" s="600" t="str">
        <f>IF(F174+G174&gt;0,Input_Transaksi!D171,"")</f>
        <v/>
      </c>
      <c r="E174" s="608" t="str">
        <f>IF(F174+G174&gt;0,Input_Transaksi!F171&amp;Input_Transaksi!G171 &amp;" "&amp;Input_Transaksi!H171,"")</f>
        <v/>
      </c>
      <c r="F174" s="617">
        <f>IF(Input_Transaksi!BL171=$D$8,Input_Transaksi!BN171,0)</f>
        <v>0</v>
      </c>
      <c r="G174" s="617">
        <f>IF(Input_Transaksi!BO171=$D$8,Input_Transaksi!BQ171,0)</f>
        <v>0</v>
      </c>
      <c r="H174" s="617">
        <f t="shared" si="3"/>
        <v>0</v>
      </c>
      <c r="I174" s="61"/>
    </row>
    <row r="175" spans="2:14" customFormat="1" x14ac:dyDescent="0.2">
      <c r="B175" s="65"/>
      <c r="C175" s="599" t="str">
        <f>IF(F175+G175&gt;0,Input_Transaksi!C172,"")</f>
        <v/>
      </c>
      <c r="D175" s="600" t="str">
        <f>IF(F175+G175&gt;0,Input_Transaksi!D172,"")</f>
        <v/>
      </c>
      <c r="E175" s="608" t="str">
        <f>IF(F175+G175&gt;0,Input_Transaksi!F172&amp;Input_Transaksi!G172 &amp;" "&amp;Input_Transaksi!H172,"")</f>
        <v/>
      </c>
      <c r="F175" s="617">
        <f>IF(Input_Transaksi!BL172=$D$8,Input_Transaksi!BN172,0)</f>
        <v>0</v>
      </c>
      <c r="G175" s="617">
        <f>IF(Input_Transaksi!BO172=$D$8,Input_Transaksi!BQ172,0)</f>
        <v>0</v>
      </c>
      <c r="H175" s="617">
        <f t="shared" si="3"/>
        <v>0</v>
      </c>
      <c r="I175" s="61"/>
    </row>
    <row r="176" spans="2:14" customFormat="1" x14ac:dyDescent="0.2">
      <c r="B176" s="65"/>
      <c r="C176" s="599" t="str">
        <f>IF(F176+G176&gt;0,Input_Transaksi!C173,"")</f>
        <v/>
      </c>
      <c r="D176" s="600" t="str">
        <f>IF(F176+G176&gt;0,Input_Transaksi!D173,"")</f>
        <v/>
      </c>
      <c r="E176" s="608" t="str">
        <f>IF(F176+G176&gt;0,Input_Transaksi!F173&amp;Input_Transaksi!G173 &amp;" "&amp;Input_Transaksi!H173,"")</f>
        <v/>
      </c>
      <c r="F176" s="617">
        <f>IF(Input_Transaksi!BL173=$D$8,Input_Transaksi!BN173,0)</f>
        <v>0</v>
      </c>
      <c r="G176" s="617">
        <f>IF(Input_Transaksi!BO173=$D$8,Input_Transaksi!BQ173,0)</f>
        <v>0</v>
      </c>
      <c r="H176" s="617">
        <f t="shared" si="3"/>
        <v>0</v>
      </c>
      <c r="I176" s="61"/>
    </row>
    <row r="177" spans="2:9" customFormat="1" x14ac:dyDescent="0.2">
      <c r="B177" s="65"/>
      <c r="C177" s="599" t="str">
        <f>IF(F177+G177&gt;0,Input_Transaksi!C174,"")</f>
        <v/>
      </c>
      <c r="D177" s="600" t="str">
        <f>IF(F177+G177&gt;0,Input_Transaksi!D174,"")</f>
        <v/>
      </c>
      <c r="E177" s="608" t="str">
        <f>IF(F177+G177&gt;0,Input_Transaksi!F174&amp;Input_Transaksi!G174 &amp;" "&amp;Input_Transaksi!H174,"")</f>
        <v/>
      </c>
      <c r="F177" s="617">
        <f>IF(Input_Transaksi!BL174=$D$8,Input_Transaksi!BN174,0)</f>
        <v>0</v>
      </c>
      <c r="G177" s="617">
        <f>IF(Input_Transaksi!BO174=$D$8,Input_Transaksi!BQ174,0)</f>
        <v>0</v>
      </c>
      <c r="H177" s="617">
        <f t="shared" si="3"/>
        <v>0</v>
      </c>
      <c r="I177" s="61"/>
    </row>
    <row r="178" spans="2:9" customFormat="1" x14ac:dyDescent="0.2">
      <c r="B178" s="65"/>
      <c r="C178" s="599" t="str">
        <f>IF(F178+G178&gt;0,Input_Transaksi!C175,"")</f>
        <v/>
      </c>
      <c r="D178" s="600" t="str">
        <f>IF(F178+G178&gt;0,Input_Transaksi!D175,"")</f>
        <v/>
      </c>
      <c r="E178" s="608" t="str">
        <f>IF(F178+G178&gt;0,Input_Transaksi!F175&amp;Input_Transaksi!G175 &amp;" "&amp;Input_Transaksi!H175,"")</f>
        <v/>
      </c>
      <c r="F178" s="617">
        <f>IF(Input_Transaksi!BL175=$D$8,Input_Transaksi!BN175,0)</f>
        <v>0</v>
      </c>
      <c r="G178" s="617">
        <f>IF(Input_Transaksi!BO175=$D$8,Input_Transaksi!BQ175,0)</f>
        <v>0</v>
      </c>
      <c r="H178" s="617">
        <f t="shared" si="3"/>
        <v>0</v>
      </c>
      <c r="I178" s="61"/>
    </row>
    <row r="179" spans="2:9" customFormat="1" x14ac:dyDescent="0.2">
      <c r="B179" s="65"/>
      <c r="C179" s="599" t="str">
        <f>IF(F179+G179&gt;0,Input_Transaksi!C176,"")</f>
        <v/>
      </c>
      <c r="D179" s="600" t="str">
        <f>IF(F179+G179&gt;0,Input_Transaksi!D176,"")</f>
        <v/>
      </c>
      <c r="E179" s="608" t="str">
        <f>IF(F179+G179&gt;0,Input_Transaksi!F176&amp;Input_Transaksi!G176 &amp;" "&amp;Input_Transaksi!H176,"")</f>
        <v/>
      </c>
      <c r="F179" s="617">
        <f>IF(Input_Transaksi!BL176=$D$8,Input_Transaksi!BN176,0)</f>
        <v>0</v>
      </c>
      <c r="G179" s="617">
        <f>IF(Input_Transaksi!BO176=$D$8,Input_Transaksi!BQ176,0)</f>
        <v>0</v>
      </c>
      <c r="H179" s="617">
        <f t="shared" si="3"/>
        <v>0</v>
      </c>
      <c r="I179" s="61"/>
    </row>
    <row r="180" spans="2:9" customFormat="1" x14ac:dyDescent="0.2">
      <c r="B180" s="65"/>
      <c r="C180" s="599" t="str">
        <f>IF(F180+G180&gt;0,Input_Transaksi!C177,"")</f>
        <v/>
      </c>
      <c r="D180" s="600" t="str">
        <f>IF(F180+G180&gt;0,Input_Transaksi!D177,"")</f>
        <v/>
      </c>
      <c r="E180" s="608" t="str">
        <f>IF(F180+G180&gt;0,Input_Transaksi!F177&amp;Input_Transaksi!G177 &amp;" "&amp;Input_Transaksi!H177,"")</f>
        <v/>
      </c>
      <c r="F180" s="617">
        <f>IF(Input_Transaksi!BL177=$D$8,Input_Transaksi!BN177,0)</f>
        <v>0</v>
      </c>
      <c r="G180" s="617">
        <f>IF(Input_Transaksi!BO177=$D$8,Input_Transaksi!BQ177,0)</f>
        <v>0</v>
      </c>
      <c r="H180" s="617">
        <f t="shared" si="3"/>
        <v>0</v>
      </c>
      <c r="I180" s="61"/>
    </row>
    <row r="181" spans="2:9" customFormat="1" x14ac:dyDescent="0.2">
      <c r="B181" s="65"/>
      <c r="C181" s="599" t="str">
        <f>IF(F181+G181&gt;0,Input_Transaksi!C178,"")</f>
        <v/>
      </c>
      <c r="D181" s="600" t="str">
        <f>IF(F181+G181&gt;0,Input_Transaksi!D178,"")</f>
        <v/>
      </c>
      <c r="E181" s="608" t="str">
        <f>IF(F181+G181&gt;0,Input_Transaksi!F178&amp;Input_Transaksi!G178 &amp;" "&amp;Input_Transaksi!H178,"")</f>
        <v/>
      </c>
      <c r="F181" s="617">
        <f>IF(Input_Transaksi!BL178=$D$8,Input_Transaksi!BN178,0)</f>
        <v>0</v>
      </c>
      <c r="G181" s="617">
        <f>IF(Input_Transaksi!BO178=$D$8,Input_Transaksi!BQ178,0)</f>
        <v>0</v>
      </c>
      <c r="H181" s="617">
        <f t="shared" si="3"/>
        <v>0</v>
      </c>
      <c r="I181" s="61"/>
    </row>
    <row r="182" spans="2:9" customFormat="1" x14ac:dyDescent="0.2">
      <c r="B182" s="65"/>
      <c r="C182" s="599" t="str">
        <f>IF(F182+G182&gt;0,Input_Transaksi!C179,"")</f>
        <v/>
      </c>
      <c r="D182" s="600" t="str">
        <f>IF(F182+G182&gt;0,Input_Transaksi!D179,"")</f>
        <v/>
      </c>
      <c r="E182" s="608" t="str">
        <f>IF(F182+G182&gt;0,Input_Transaksi!F179&amp;Input_Transaksi!G179 &amp;" "&amp;Input_Transaksi!H179,"")</f>
        <v/>
      </c>
      <c r="F182" s="617">
        <f>IF(Input_Transaksi!BL179=$D$8,Input_Transaksi!BN179,0)</f>
        <v>0</v>
      </c>
      <c r="G182" s="617">
        <f>IF(Input_Transaksi!BO179=$D$8,Input_Transaksi!BQ179,0)</f>
        <v>0</v>
      </c>
      <c r="H182" s="617">
        <f t="shared" si="3"/>
        <v>0</v>
      </c>
      <c r="I182" s="61"/>
    </row>
    <row r="183" spans="2:9" customFormat="1" x14ac:dyDescent="0.2">
      <c r="B183" s="65"/>
      <c r="C183" s="599" t="str">
        <f>IF(F183+G183&gt;0,Input_Transaksi!C180,"")</f>
        <v/>
      </c>
      <c r="D183" s="600" t="str">
        <f>IF(F183+G183&gt;0,Input_Transaksi!D180,"")</f>
        <v/>
      </c>
      <c r="E183" s="608" t="str">
        <f>IF(F183+G183&gt;0,Input_Transaksi!F180&amp;Input_Transaksi!G180 &amp;" "&amp;Input_Transaksi!H180,"")</f>
        <v/>
      </c>
      <c r="F183" s="617">
        <f>IF(Input_Transaksi!BL180=$D$8,Input_Transaksi!BN180,0)</f>
        <v>0</v>
      </c>
      <c r="G183" s="617">
        <f>IF(Input_Transaksi!BO180=$D$8,Input_Transaksi!BQ180,0)</f>
        <v>0</v>
      </c>
      <c r="H183" s="617">
        <f t="shared" si="3"/>
        <v>0</v>
      </c>
      <c r="I183" s="61"/>
    </row>
    <row r="184" spans="2:9" customFormat="1" x14ac:dyDescent="0.2">
      <c r="B184" s="65"/>
      <c r="C184" s="599" t="str">
        <f>IF(F184+G184&gt;0,Input_Transaksi!C181,"")</f>
        <v/>
      </c>
      <c r="D184" s="600" t="str">
        <f>IF(F184+G184&gt;0,Input_Transaksi!D181,"")</f>
        <v/>
      </c>
      <c r="E184" s="608" t="str">
        <f>IF(F184+G184&gt;0,Input_Transaksi!F181&amp;Input_Transaksi!G181 &amp;" "&amp;Input_Transaksi!H181,"")</f>
        <v/>
      </c>
      <c r="F184" s="617">
        <f>IF(Input_Transaksi!BL181=$D$8,Input_Transaksi!BN181,0)</f>
        <v>0</v>
      </c>
      <c r="G184" s="617">
        <f>IF(Input_Transaksi!BO181=$D$8,Input_Transaksi!BQ181,0)</f>
        <v>0</v>
      </c>
      <c r="H184" s="617">
        <f t="shared" si="3"/>
        <v>0</v>
      </c>
      <c r="I184" s="61"/>
    </row>
    <row r="185" spans="2:9" customFormat="1" x14ac:dyDescent="0.2">
      <c r="B185" s="65"/>
      <c r="C185" s="599" t="str">
        <f>IF(F185+G185&gt;0,Input_Transaksi!C182,"")</f>
        <v/>
      </c>
      <c r="D185" s="600" t="str">
        <f>IF(F185+G185&gt;0,Input_Transaksi!D182,"")</f>
        <v/>
      </c>
      <c r="E185" s="608" t="str">
        <f>IF(F185+G185&gt;0,Input_Transaksi!F182&amp;Input_Transaksi!G182 &amp;" "&amp;Input_Transaksi!H182,"")</f>
        <v/>
      </c>
      <c r="F185" s="617">
        <f>IF(Input_Transaksi!BL182=$D$8,Input_Transaksi!BN182,0)</f>
        <v>0</v>
      </c>
      <c r="G185" s="617">
        <f>IF(Input_Transaksi!BO182=$D$8,Input_Transaksi!BQ182,0)</f>
        <v>0</v>
      </c>
      <c r="H185" s="617">
        <f t="shared" si="3"/>
        <v>0</v>
      </c>
      <c r="I185" s="61"/>
    </row>
    <row r="186" spans="2:9" customFormat="1" x14ac:dyDescent="0.2">
      <c r="B186" s="65"/>
      <c r="C186" s="599" t="str">
        <f>IF(F186+G186&gt;0,Input_Transaksi!C183,"")</f>
        <v/>
      </c>
      <c r="D186" s="600" t="str">
        <f>IF(F186+G186&gt;0,Input_Transaksi!D183,"")</f>
        <v/>
      </c>
      <c r="E186" s="608" t="str">
        <f>IF(F186+G186&gt;0,Input_Transaksi!F183&amp;Input_Transaksi!G183 &amp;" "&amp;Input_Transaksi!H183,"")</f>
        <v/>
      </c>
      <c r="F186" s="617">
        <f>IF(Input_Transaksi!BL183=$D$8,Input_Transaksi!BN183,0)</f>
        <v>0</v>
      </c>
      <c r="G186" s="617">
        <f>IF(Input_Transaksi!BO183=$D$8,Input_Transaksi!BQ183,0)</f>
        <v>0</v>
      </c>
      <c r="H186" s="617">
        <f t="shared" si="3"/>
        <v>0</v>
      </c>
      <c r="I186" s="61"/>
    </row>
    <row r="187" spans="2:9" customFormat="1" x14ac:dyDescent="0.2">
      <c r="B187" s="65"/>
      <c r="C187" s="599" t="str">
        <f>IF(F187+G187&gt;0,Input_Transaksi!C184,"")</f>
        <v/>
      </c>
      <c r="D187" s="600" t="str">
        <f>IF(F187+G187&gt;0,Input_Transaksi!D184,"")</f>
        <v/>
      </c>
      <c r="E187" s="608" t="str">
        <f>IF(F187+G187&gt;0,Input_Transaksi!F184&amp;Input_Transaksi!G184 &amp;" "&amp;Input_Transaksi!H184,"")</f>
        <v/>
      </c>
      <c r="F187" s="617">
        <f>IF(Input_Transaksi!BL184=$D$8,Input_Transaksi!BN184,0)</f>
        <v>0</v>
      </c>
      <c r="G187" s="617">
        <f>IF(Input_Transaksi!BO184=$D$8,Input_Transaksi!BQ184,0)</f>
        <v>0</v>
      </c>
      <c r="H187" s="617">
        <f t="shared" si="3"/>
        <v>0</v>
      </c>
      <c r="I187" s="61"/>
    </row>
    <row r="188" spans="2:9" customFormat="1" x14ac:dyDescent="0.2">
      <c r="B188" s="65"/>
      <c r="C188" s="599" t="str">
        <f>IF(F188+G188&gt;0,Input_Transaksi!C185,"")</f>
        <v/>
      </c>
      <c r="D188" s="600" t="str">
        <f>IF(F188+G188&gt;0,Input_Transaksi!D185,"")</f>
        <v/>
      </c>
      <c r="E188" s="608" t="str">
        <f>IF(F188+G188&gt;0,Input_Transaksi!F185&amp;Input_Transaksi!G185 &amp;" "&amp;Input_Transaksi!H185,"")</f>
        <v/>
      </c>
      <c r="F188" s="617">
        <f>IF(Input_Transaksi!BL185=$D$8,Input_Transaksi!BN185,0)</f>
        <v>0</v>
      </c>
      <c r="G188" s="617">
        <f>IF(Input_Transaksi!BO185=$D$8,Input_Transaksi!BQ185,0)</f>
        <v>0</v>
      </c>
      <c r="H188" s="617">
        <f t="shared" si="3"/>
        <v>0</v>
      </c>
      <c r="I188" s="61"/>
    </row>
    <row r="189" spans="2:9" customFormat="1" x14ac:dyDescent="0.2">
      <c r="B189" s="65"/>
      <c r="C189" s="599" t="str">
        <f>IF(F189+G189&gt;0,Input_Transaksi!C186,"")</f>
        <v/>
      </c>
      <c r="D189" s="600" t="str">
        <f>IF(F189+G189&gt;0,Input_Transaksi!D186,"")</f>
        <v/>
      </c>
      <c r="E189" s="608" t="str">
        <f>IF(F189+G189&gt;0,Input_Transaksi!F186&amp;Input_Transaksi!G186 &amp;" "&amp;Input_Transaksi!H186,"")</f>
        <v/>
      </c>
      <c r="F189" s="617">
        <f>IF(Input_Transaksi!BL186=$D$8,Input_Transaksi!BN186,0)</f>
        <v>0</v>
      </c>
      <c r="G189" s="617">
        <f>IF(Input_Transaksi!BO186=$D$8,Input_Transaksi!BQ186,0)</f>
        <v>0</v>
      </c>
      <c r="H189" s="617">
        <f t="shared" si="3"/>
        <v>0</v>
      </c>
      <c r="I189" s="61"/>
    </row>
    <row r="190" spans="2:9" customFormat="1" x14ac:dyDescent="0.2">
      <c r="B190" s="65"/>
      <c r="C190" s="33" t="str">
        <f>IF(F190+G190&gt;0,Input_Transaksi!C187,"")</f>
        <v/>
      </c>
      <c r="D190" s="34" t="str">
        <f>IF(F190+G190&gt;0,Input_Transaksi!D187,"")</f>
        <v/>
      </c>
      <c r="E190" s="608" t="str">
        <f>IF(F190+G190&gt;0,Input_Transaksi!F187&amp;Input_Transaksi!G187 &amp;" "&amp;Input_Transaksi!H187,"")</f>
        <v/>
      </c>
      <c r="F190" s="617">
        <f>IF(Input_Transaksi!BL187=$D$8,Input_Transaksi!BN187,0)</f>
        <v>0</v>
      </c>
      <c r="G190" s="617">
        <f>IF(Input_Transaksi!BO187=$D$8,Input_Transaksi!BQ187,0)</f>
        <v>0</v>
      </c>
      <c r="H190" s="617">
        <f t="shared" si="3"/>
        <v>0</v>
      </c>
      <c r="I190" s="61"/>
    </row>
    <row r="191" spans="2:9" customFormat="1" x14ac:dyDescent="0.2">
      <c r="B191" s="65"/>
      <c r="C191" s="33" t="str">
        <f>IF(F191+G191&gt;0,Input_Transaksi!C188,"")</f>
        <v/>
      </c>
      <c r="D191" s="34" t="str">
        <f>IF(F191+G191&gt;0,Input_Transaksi!D188,"")</f>
        <v/>
      </c>
      <c r="E191" s="608" t="str">
        <f>IF(F191+G191&gt;0,Input_Transaksi!F188&amp;Input_Transaksi!G188 &amp;" "&amp;Input_Transaksi!H188,"")</f>
        <v/>
      </c>
      <c r="F191" s="617">
        <f>IF(Input_Transaksi!BL188=$D$8,Input_Transaksi!BN188,0)</f>
        <v>0</v>
      </c>
      <c r="G191" s="617">
        <f>IF(Input_Transaksi!BO188=$D$8,Input_Transaksi!BQ188,0)</f>
        <v>0</v>
      </c>
      <c r="H191" s="617">
        <f t="shared" si="3"/>
        <v>0</v>
      </c>
      <c r="I191" s="61"/>
    </row>
    <row r="192" spans="2:9" customFormat="1" x14ac:dyDescent="0.2">
      <c r="B192" s="65"/>
      <c r="C192" s="33" t="str">
        <f>IF(F192+G192&gt;0,Input_Transaksi!C189,"")</f>
        <v/>
      </c>
      <c r="D192" s="34" t="str">
        <f>IF(F192+G192&gt;0,Input_Transaksi!D189,"")</f>
        <v/>
      </c>
      <c r="E192" s="608" t="str">
        <f>IF(F192+G192&gt;0,Input_Transaksi!F189&amp;Input_Transaksi!G189 &amp;" "&amp;Input_Transaksi!H189,"")</f>
        <v/>
      </c>
      <c r="F192" s="617">
        <f>IF(Input_Transaksi!BL189=$D$8,Input_Transaksi!BN189,0)</f>
        <v>0</v>
      </c>
      <c r="G192" s="617">
        <f>IF(Input_Transaksi!BO189=$D$8,Input_Transaksi!BQ189,0)</f>
        <v>0</v>
      </c>
      <c r="H192" s="617">
        <f t="shared" si="3"/>
        <v>0</v>
      </c>
      <c r="I192" s="61"/>
    </row>
    <row r="193" spans="2:9" customFormat="1" ht="20.149999999999999" customHeight="1" x14ac:dyDescent="0.2">
      <c r="B193" s="65"/>
      <c r="C193" s="599" t="str">
        <f>IF(F193+G193&gt;0,Input_Transaksi!C190,"")</f>
        <v/>
      </c>
      <c r="D193" s="600" t="str">
        <f>IF(F193+G193&gt;0,Input_Transaksi!D190,"")</f>
        <v/>
      </c>
      <c r="E193" s="608" t="str">
        <f>IF(F193+G193&gt;0,Input_Transaksi!F190&amp;Input_Transaksi!G190 &amp;" "&amp;Input_Transaksi!H190,"")</f>
        <v/>
      </c>
      <c r="F193" s="617">
        <f>IF(Input_Transaksi!BL190=$D$8,Input_Transaksi!BN190,0)</f>
        <v>0</v>
      </c>
      <c r="G193" s="617">
        <f>IF(Input_Transaksi!BO190=$D$8,Input_Transaksi!BQ190,0)</f>
        <v>0</v>
      </c>
      <c r="H193" s="617">
        <f t="shared" si="3"/>
        <v>0</v>
      </c>
      <c r="I193" s="61"/>
    </row>
    <row r="194" spans="2:9" customFormat="1" x14ac:dyDescent="0.2">
      <c r="B194" s="65"/>
      <c r="C194" s="33" t="str">
        <f>IF(F194+G194&gt;0,Input_Transaksi!C191,"")</f>
        <v/>
      </c>
      <c r="D194" s="34" t="str">
        <f>IF(F194+G194&gt;0,Input_Transaksi!D191,"")</f>
        <v/>
      </c>
      <c r="E194" s="608" t="str">
        <f>IF(F194+G194&gt;0,Input_Transaksi!F191&amp;Input_Transaksi!G191 &amp;" "&amp;Input_Transaksi!H191,"")</f>
        <v/>
      </c>
      <c r="F194" s="617">
        <f>IF(Input_Transaksi!BL191=$D$8,Input_Transaksi!BN191,0)</f>
        <v>0</v>
      </c>
      <c r="G194" s="617">
        <f>IF(Input_Transaksi!BO191=$D$8,Input_Transaksi!BQ191,0)</f>
        <v>0</v>
      </c>
      <c r="H194" s="617">
        <f t="shared" si="3"/>
        <v>0</v>
      </c>
      <c r="I194" s="61"/>
    </row>
    <row r="195" spans="2:9" customFormat="1" x14ac:dyDescent="0.2">
      <c r="B195" s="65"/>
      <c r="C195" s="599" t="str">
        <f>IF(F195+G195&gt;0,Input_Transaksi!C192,"")</f>
        <v/>
      </c>
      <c r="D195" s="600" t="str">
        <f>IF(F195+G195&gt;0,Input_Transaksi!D192,"")</f>
        <v/>
      </c>
      <c r="E195" s="608" t="str">
        <f>IF(F195+G195&gt;0,Input_Transaksi!F192&amp;Input_Transaksi!G192 &amp;" "&amp;Input_Transaksi!H192,"")</f>
        <v/>
      </c>
      <c r="F195" s="617">
        <f>IF(Input_Transaksi!BL192=$D$8,Input_Transaksi!BN192,0)</f>
        <v>0</v>
      </c>
      <c r="G195" s="617">
        <f>IF(Input_Transaksi!BO192=$D$8,Input_Transaksi!BQ192,0)</f>
        <v>0</v>
      </c>
      <c r="H195" s="617">
        <f t="shared" si="3"/>
        <v>0</v>
      </c>
      <c r="I195" s="61"/>
    </row>
    <row r="196" spans="2:9" customFormat="1" ht="23.15" customHeight="1" x14ac:dyDescent="0.2">
      <c r="B196" s="65"/>
      <c r="C196" s="599" t="str">
        <f>IF(F196+G196&gt;0,Input_Transaksi!C193,"")</f>
        <v/>
      </c>
      <c r="D196" s="600" t="str">
        <f>IF(F196+G196&gt;0,Input_Transaksi!D193,"")</f>
        <v/>
      </c>
      <c r="E196" s="608" t="str">
        <f>IF(F196+G196&gt;0,Input_Transaksi!F193&amp;Input_Transaksi!G193 &amp;" "&amp;Input_Transaksi!H193,"")</f>
        <v/>
      </c>
      <c r="F196" s="617">
        <f>IF(Input_Transaksi!BL193=$D$8,Input_Transaksi!BN193,0)</f>
        <v>0</v>
      </c>
      <c r="G196" s="617">
        <f>IF(Input_Transaksi!BO193=$D$8,Input_Transaksi!BQ193,0)</f>
        <v>0</v>
      </c>
      <c r="H196" s="617">
        <f t="shared" si="3"/>
        <v>0</v>
      </c>
      <c r="I196" s="61"/>
    </row>
    <row r="197" spans="2:9" customFormat="1" x14ac:dyDescent="0.2">
      <c r="B197" s="65"/>
      <c r="C197" s="33" t="str">
        <f>IF(F197+G197&gt;0,Input_Transaksi!C194,"")</f>
        <v/>
      </c>
      <c r="D197" s="34" t="str">
        <f>IF(F197+G197&gt;0,Input_Transaksi!D194,"")</f>
        <v/>
      </c>
      <c r="E197" s="608" t="str">
        <f>IF(F197+G197&gt;0,Input_Transaksi!F194&amp;Input_Transaksi!G194 &amp;" "&amp;Input_Transaksi!H194,"")</f>
        <v/>
      </c>
      <c r="F197" s="617">
        <f>IF(Input_Transaksi!BL194=$D$8,Input_Transaksi!BN194,0)</f>
        <v>0</v>
      </c>
      <c r="G197" s="617">
        <f>IF(Input_Transaksi!BO194=$D$8,Input_Transaksi!BQ194,0)</f>
        <v>0</v>
      </c>
      <c r="H197" s="617">
        <f t="shared" si="3"/>
        <v>0</v>
      </c>
      <c r="I197" s="61"/>
    </row>
    <row r="198" spans="2:9" customFormat="1" x14ac:dyDescent="0.2">
      <c r="B198" s="65"/>
      <c r="C198" s="33" t="str">
        <f>IF(F198+G198&gt;0,Input_Transaksi!C195,"")</f>
        <v/>
      </c>
      <c r="D198" s="34" t="str">
        <f>IF(F198+G198&gt;0,Input_Transaksi!D195,"")</f>
        <v/>
      </c>
      <c r="E198" s="608" t="str">
        <f>IF(F198+G198&gt;0,Input_Transaksi!F195&amp;Input_Transaksi!G195 &amp;" "&amp;Input_Transaksi!H195,"")</f>
        <v/>
      </c>
      <c r="F198" s="617">
        <f>IF(Input_Transaksi!BL195=$D$8,Input_Transaksi!BN195,0)</f>
        <v>0</v>
      </c>
      <c r="G198" s="617">
        <f>IF(Input_Transaksi!BO195=$D$8,Input_Transaksi!BQ195,0)</f>
        <v>0</v>
      </c>
      <c r="H198" s="617">
        <f t="shared" si="3"/>
        <v>0</v>
      </c>
      <c r="I198" s="61"/>
    </row>
    <row r="199" spans="2:9" customFormat="1" ht="24.65" customHeight="1" x14ac:dyDescent="0.2">
      <c r="B199" s="65"/>
      <c r="C199" s="33" t="str">
        <f>IF(F199+G199&gt;0,Input_Transaksi!C196,"")</f>
        <v/>
      </c>
      <c r="D199" s="34" t="str">
        <f>IF(F199+G199&gt;0,Input_Transaksi!D196,"")</f>
        <v/>
      </c>
      <c r="E199" s="608" t="str">
        <f>IF(F199+G199&gt;0,Input_Transaksi!F196&amp;Input_Transaksi!G196 &amp;" "&amp;Input_Transaksi!H196,"")</f>
        <v/>
      </c>
      <c r="F199" s="617">
        <f>IF(Input_Transaksi!BL196=$D$8,Input_Transaksi!BN196,0)</f>
        <v>0</v>
      </c>
      <c r="G199" s="617">
        <f>IF(Input_Transaksi!BO196=$D$8,Input_Transaksi!BQ196,0)</f>
        <v>0</v>
      </c>
      <c r="H199" s="617">
        <f t="shared" si="3"/>
        <v>0</v>
      </c>
      <c r="I199" s="61"/>
    </row>
    <row r="200" spans="2:9" customFormat="1" ht="21.65" customHeight="1" x14ac:dyDescent="0.2">
      <c r="B200" s="65"/>
      <c r="C200" s="33" t="str">
        <f>IF(F200+G200&gt;0,Input_Transaksi!C197,"")</f>
        <v/>
      </c>
      <c r="D200" s="34" t="str">
        <f>IF(F200+G200&gt;0,Input_Transaksi!D197,"")</f>
        <v/>
      </c>
      <c r="E200" s="608" t="str">
        <f>IF(F200+G200&gt;0,Input_Transaksi!F197&amp;Input_Transaksi!G197 &amp;" "&amp;Input_Transaksi!H197,"")</f>
        <v/>
      </c>
      <c r="F200" s="617">
        <f>IF(Input_Transaksi!BL197=$D$8,Input_Transaksi!BN197,0)</f>
        <v>0</v>
      </c>
      <c r="G200" s="617">
        <f>IF(Input_Transaksi!BO197=$D$8,Input_Transaksi!BQ197,0)</f>
        <v>0</v>
      </c>
      <c r="H200" s="617">
        <f t="shared" si="3"/>
        <v>0</v>
      </c>
      <c r="I200" s="61"/>
    </row>
    <row r="201" spans="2:9" s="1115" customFormat="1" x14ac:dyDescent="0.2">
      <c r="B201" s="1113"/>
      <c r="C201" s="599" t="str">
        <f>IF(F201+G201&gt;0,Input_Transaksi!C198,"")</f>
        <v/>
      </c>
      <c r="D201" s="600" t="str">
        <f>IF(F201+G201&gt;0,Input_Transaksi!D198,"")</f>
        <v/>
      </c>
      <c r="E201" s="608" t="str">
        <f>IF(F201+G201&gt;0,Input_Transaksi!F198&amp;Input_Transaksi!G198 &amp;" "&amp;Input_Transaksi!H198,"")</f>
        <v/>
      </c>
      <c r="F201" s="617">
        <f>IF(Input_Transaksi!BL198=$D$8,Input_Transaksi!BN198,0)</f>
        <v>0</v>
      </c>
      <c r="G201" s="617">
        <f>IF(Input_Transaksi!BO198=$D$8,Input_Transaksi!BQ198,0)</f>
        <v>0</v>
      </c>
      <c r="H201" s="617">
        <f t="shared" si="3"/>
        <v>0</v>
      </c>
      <c r="I201" s="1114"/>
    </row>
    <row r="202" spans="2:9" customFormat="1" x14ac:dyDescent="0.2">
      <c r="B202" s="65"/>
      <c r="C202" s="33" t="str">
        <f>IF(F202+G202&gt;0,Input_Transaksi!C199,"")</f>
        <v/>
      </c>
      <c r="D202" s="34" t="str">
        <f>IF(F202+G202&gt;0,Input_Transaksi!D199,"")</f>
        <v/>
      </c>
      <c r="E202" s="608" t="str">
        <f>IF(F202+G202&gt;0,Input_Transaksi!F199&amp;Input_Transaksi!G199 &amp;" "&amp;Input_Transaksi!H199,"")</f>
        <v/>
      </c>
      <c r="F202" s="617">
        <f>IF(Input_Transaksi!BL199=$D$8,Input_Transaksi!BN199,0)</f>
        <v>0</v>
      </c>
      <c r="G202" s="617">
        <f>IF(Input_Transaksi!BO199=$D$8,Input_Transaksi!BQ199,0)</f>
        <v>0</v>
      </c>
      <c r="H202" s="617">
        <f t="shared" si="3"/>
        <v>0</v>
      </c>
      <c r="I202" s="61"/>
    </row>
    <row r="203" spans="2:9" customFormat="1" x14ac:dyDescent="0.2">
      <c r="B203" s="65"/>
      <c r="C203" s="33" t="str">
        <f>IF(F203+G203&gt;0,Input_Transaksi!C200,"")</f>
        <v/>
      </c>
      <c r="D203" s="34" t="str">
        <f>IF(F203+G203&gt;0,Input_Transaksi!D200,"")</f>
        <v/>
      </c>
      <c r="E203" s="608" t="str">
        <f>IF(F203+G203&gt;0,Input_Transaksi!F200&amp;Input_Transaksi!G200 &amp;" "&amp;Input_Transaksi!H200,"")</f>
        <v/>
      </c>
      <c r="F203" s="617">
        <f>IF(Input_Transaksi!BL200=$D$8,Input_Transaksi!BN200,0)</f>
        <v>0</v>
      </c>
      <c r="G203" s="617">
        <f>IF(Input_Transaksi!BO200=$D$8,Input_Transaksi!BQ200,0)</f>
        <v>0</v>
      </c>
      <c r="H203" s="617">
        <f t="shared" si="3"/>
        <v>0</v>
      </c>
      <c r="I203" s="61"/>
    </row>
    <row r="204" spans="2:9" customFormat="1" ht="24" customHeight="1" x14ac:dyDescent="0.2">
      <c r="B204" s="65"/>
      <c r="C204" s="33" t="str">
        <f>IF(F204+G204&gt;0,Input_Transaksi!C201,"")</f>
        <v/>
      </c>
      <c r="D204" s="34" t="str">
        <f>IF(F204+G204&gt;0,Input_Transaksi!D201,"")</f>
        <v/>
      </c>
      <c r="E204" s="608" t="str">
        <f>IF(F204+G204&gt;0,Input_Transaksi!F201&amp;Input_Transaksi!G201 &amp;" "&amp;Input_Transaksi!H201,"")</f>
        <v/>
      </c>
      <c r="F204" s="617">
        <f>IF(Input_Transaksi!BL201=$D$8,Input_Transaksi!BN201,0)</f>
        <v>0</v>
      </c>
      <c r="G204" s="617">
        <f>IF(Input_Transaksi!BO201=$D$8,Input_Transaksi!BQ201,0)</f>
        <v>0</v>
      </c>
      <c r="H204" s="617">
        <f t="shared" si="3"/>
        <v>0</v>
      </c>
      <c r="I204" s="61"/>
    </row>
    <row r="205" spans="2:9" customFormat="1" ht="23.5" customHeight="1" x14ac:dyDescent="0.2">
      <c r="B205" s="65"/>
      <c r="C205" s="33" t="str">
        <f>IF(F205+G205&gt;0,Input_Transaksi!C202,"")</f>
        <v/>
      </c>
      <c r="D205" s="34" t="str">
        <f>IF(F205+G205&gt;0,Input_Transaksi!D202,"")</f>
        <v/>
      </c>
      <c r="E205" s="608" t="str">
        <f>IF(F205+G205&gt;0,Input_Transaksi!F202&amp;Input_Transaksi!G202 &amp;" "&amp;Input_Transaksi!H202,"")</f>
        <v/>
      </c>
      <c r="F205" s="617">
        <f>IF(Input_Transaksi!BL202=$D$8,Input_Transaksi!BN202,0)</f>
        <v>0</v>
      </c>
      <c r="G205" s="617">
        <f>IF(Input_Transaksi!BO202=$D$8,Input_Transaksi!BQ202,0)</f>
        <v>0</v>
      </c>
      <c r="H205" s="617">
        <f t="shared" si="3"/>
        <v>0</v>
      </c>
      <c r="I205" s="61"/>
    </row>
    <row r="206" spans="2:9" customFormat="1" x14ac:dyDescent="0.2">
      <c r="B206" s="65"/>
      <c r="C206" s="33" t="str">
        <f>IF(F206+G206&gt;0,Input_Transaksi!C203,"")</f>
        <v/>
      </c>
      <c r="D206" s="34" t="str">
        <f>IF(F206+G206&gt;0,Input_Transaksi!D203,"")</f>
        <v/>
      </c>
      <c r="E206" s="608" t="str">
        <f>IF(F206+G206&gt;0,Input_Transaksi!F203&amp;Input_Transaksi!G203 &amp;" "&amp;Input_Transaksi!H203,"")</f>
        <v/>
      </c>
      <c r="F206" s="617">
        <f>IF(Input_Transaksi!BL203=$D$8,Input_Transaksi!BN203,0)</f>
        <v>0</v>
      </c>
      <c r="G206" s="617">
        <f>IF(Input_Transaksi!BO203=$D$8,Input_Transaksi!BQ203,0)</f>
        <v>0</v>
      </c>
      <c r="H206" s="617">
        <f t="shared" si="3"/>
        <v>0</v>
      </c>
      <c r="I206" s="61"/>
    </row>
    <row r="207" spans="2:9" customFormat="1" x14ac:dyDescent="0.2">
      <c r="B207" s="65"/>
      <c r="C207" s="33" t="str">
        <f>IF(F207+G207&gt;0,Input_Transaksi!C204,"")</f>
        <v/>
      </c>
      <c r="D207" s="34" t="str">
        <f>IF(F207+G207&gt;0,Input_Transaksi!D204,"")</f>
        <v/>
      </c>
      <c r="E207" s="608" t="str">
        <f>IF(F207+G207&gt;0,Input_Transaksi!F204&amp;Input_Transaksi!G204 &amp;" "&amp;Input_Transaksi!H204,"")</f>
        <v/>
      </c>
      <c r="F207" s="617">
        <f>IF(Input_Transaksi!BL204=$D$8,Input_Transaksi!BN204,0)</f>
        <v>0</v>
      </c>
      <c r="G207" s="617">
        <f>IF(Input_Transaksi!BO204=$D$8,Input_Transaksi!BQ204,0)</f>
        <v>0</v>
      </c>
      <c r="H207" s="617">
        <f t="shared" ref="H207:H270" si="4">H206+F207-G207</f>
        <v>0</v>
      </c>
      <c r="I207" s="61"/>
    </row>
    <row r="208" spans="2:9" customFormat="1" x14ac:dyDescent="0.2">
      <c r="B208" s="65"/>
      <c r="C208" s="33" t="str">
        <f>IF(F208+G208&gt;0,Input_Transaksi!C205,"")</f>
        <v/>
      </c>
      <c r="D208" s="34" t="str">
        <f>IF(F208+G208&gt;0,Input_Transaksi!D205,"")</f>
        <v/>
      </c>
      <c r="E208" s="608" t="str">
        <f>IF(F208+G208&gt;0,Input_Transaksi!F205&amp;Input_Transaksi!G205 &amp;" "&amp;Input_Transaksi!H205,"")</f>
        <v/>
      </c>
      <c r="F208" s="617">
        <f>IF(Input_Transaksi!BL205=$D$8,Input_Transaksi!BN205,0)</f>
        <v>0</v>
      </c>
      <c r="G208" s="617">
        <f>IF(Input_Transaksi!BO205=$D$8,Input_Transaksi!BQ205,0)</f>
        <v>0</v>
      </c>
      <c r="H208" s="617">
        <f t="shared" si="4"/>
        <v>0</v>
      </c>
      <c r="I208" s="61"/>
    </row>
    <row r="209" spans="2:9" customFormat="1" x14ac:dyDescent="0.2">
      <c r="B209" s="65"/>
      <c r="C209" s="33" t="str">
        <f>IF(F209+G209&gt;0,Input_Transaksi!C206,"")</f>
        <v/>
      </c>
      <c r="D209" s="34" t="str">
        <f>IF(F209+G209&gt;0,Input_Transaksi!D206,"")</f>
        <v/>
      </c>
      <c r="E209" s="608" t="str">
        <f>IF(F209+G209&gt;0,Input_Transaksi!F206&amp;Input_Transaksi!G206 &amp;" "&amp;Input_Transaksi!H206,"")</f>
        <v/>
      </c>
      <c r="F209" s="617">
        <f>IF(Input_Transaksi!BL206=$D$8,Input_Transaksi!BN206,0)</f>
        <v>0</v>
      </c>
      <c r="G209" s="617">
        <f>IF(Input_Transaksi!BO206=$D$8,Input_Transaksi!BQ206,0)</f>
        <v>0</v>
      </c>
      <c r="H209" s="617">
        <f t="shared" si="4"/>
        <v>0</v>
      </c>
      <c r="I209" s="61"/>
    </row>
    <row r="210" spans="2:9" customFormat="1" x14ac:dyDescent="0.2">
      <c r="B210" s="65"/>
      <c r="C210" s="33" t="str">
        <f>IF(F210+G210&gt;0,Input_Transaksi!C207,"")</f>
        <v/>
      </c>
      <c r="D210" s="34" t="str">
        <f>IF(F210+G210&gt;0,Input_Transaksi!D207,"")</f>
        <v/>
      </c>
      <c r="E210" s="608" t="str">
        <f>IF(F210+G210&gt;0,Input_Transaksi!F207&amp;Input_Transaksi!G207 &amp;" "&amp;Input_Transaksi!H207,"")</f>
        <v/>
      </c>
      <c r="F210" s="617">
        <f>IF(Input_Transaksi!BL207=$D$8,Input_Transaksi!BN207,0)</f>
        <v>0</v>
      </c>
      <c r="G210" s="617">
        <f>IF(Input_Transaksi!BO207=$D$8,Input_Transaksi!BQ207,0)</f>
        <v>0</v>
      </c>
      <c r="H210" s="617">
        <f t="shared" si="4"/>
        <v>0</v>
      </c>
      <c r="I210" s="61"/>
    </row>
    <row r="211" spans="2:9" customFormat="1" x14ac:dyDescent="0.2">
      <c r="B211" s="65"/>
      <c r="C211" s="33" t="str">
        <f>IF(F211+G211&gt;0,Input_Transaksi!C208,"")</f>
        <v/>
      </c>
      <c r="D211" s="34" t="str">
        <f>IF(F211+G211&gt;0,Input_Transaksi!D208,"")</f>
        <v/>
      </c>
      <c r="E211" s="608" t="str">
        <f>IF(F211+G211&gt;0,Input_Transaksi!F208&amp;Input_Transaksi!G208 &amp;" "&amp;Input_Transaksi!H208,"")</f>
        <v/>
      </c>
      <c r="F211" s="617">
        <f>IF(Input_Transaksi!BL208=$D$8,Input_Transaksi!BN208,0)</f>
        <v>0</v>
      </c>
      <c r="G211" s="617">
        <f>IF(Input_Transaksi!BO208=$D$8,Input_Transaksi!BQ208,0)</f>
        <v>0</v>
      </c>
      <c r="H211" s="617">
        <f t="shared" si="4"/>
        <v>0</v>
      </c>
      <c r="I211" s="61"/>
    </row>
    <row r="212" spans="2:9" customFormat="1" x14ac:dyDescent="0.2">
      <c r="B212" s="65"/>
      <c r="C212" s="33" t="str">
        <f>IF(F212+G212&gt;0,Input_Transaksi!C209,"")</f>
        <v/>
      </c>
      <c r="D212" s="34" t="str">
        <f>IF(F212+G212&gt;0,Input_Transaksi!D209,"")</f>
        <v/>
      </c>
      <c r="E212" s="608" t="str">
        <f>IF(F212+G212&gt;0,Input_Transaksi!F209&amp;Input_Transaksi!G209 &amp;" "&amp;Input_Transaksi!H209,"")</f>
        <v/>
      </c>
      <c r="F212" s="617">
        <f>IF(Input_Transaksi!BL209=$D$8,Input_Transaksi!BN209,0)</f>
        <v>0</v>
      </c>
      <c r="G212" s="617">
        <f>IF(Input_Transaksi!BO209=$D$8,Input_Transaksi!BQ209,0)</f>
        <v>0</v>
      </c>
      <c r="H212" s="617">
        <f t="shared" si="4"/>
        <v>0</v>
      </c>
      <c r="I212" s="61"/>
    </row>
    <row r="213" spans="2:9" customFormat="1" x14ac:dyDescent="0.2">
      <c r="B213" s="65"/>
      <c r="C213" s="33" t="str">
        <f>IF(F213+G213&gt;0,Input_Transaksi!C210,"")</f>
        <v/>
      </c>
      <c r="D213" s="34" t="str">
        <f>IF(F213+G213&gt;0,Input_Transaksi!D210,"")</f>
        <v/>
      </c>
      <c r="E213" s="608" t="str">
        <f>IF(F213+G213&gt;0,Input_Transaksi!F210&amp;Input_Transaksi!G210 &amp;" "&amp;Input_Transaksi!H210,"")</f>
        <v/>
      </c>
      <c r="F213" s="617">
        <f>IF(Input_Transaksi!BL210=$D$8,Input_Transaksi!BN210,0)</f>
        <v>0</v>
      </c>
      <c r="G213" s="617">
        <f>IF(Input_Transaksi!BO210=$D$8,Input_Transaksi!BQ210,0)</f>
        <v>0</v>
      </c>
      <c r="H213" s="617">
        <f t="shared" si="4"/>
        <v>0</v>
      </c>
      <c r="I213" s="61"/>
    </row>
    <row r="214" spans="2:9" customFormat="1" x14ac:dyDescent="0.2">
      <c r="B214" s="65"/>
      <c r="C214" s="33" t="str">
        <f>IF(F214+G214&gt;0,Input_Transaksi!C211,"")</f>
        <v/>
      </c>
      <c r="D214" s="34" t="str">
        <f>IF(F214+G214&gt;0,Input_Transaksi!D211,"")</f>
        <v/>
      </c>
      <c r="E214" s="608" t="str">
        <f>IF(F214+G214&gt;0,Input_Transaksi!F211&amp;Input_Transaksi!G211 &amp;" "&amp;Input_Transaksi!H211,"")</f>
        <v/>
      </c>
      <c r="F214" s="617">
        <f>IF(Input_Transaksi!BL211=$D$8,Input_Transaksi!BN211,0)</f>
        <v>0</v>
      </c>
      <c r="G214" s="617">
        <f>IF(Input_Transaksi!BO211=$D$8,Input_Transaksi!BQ211,0)</f>
        <v>0</v>
      </c>
      <c r="H214" s="617">
        <f t="shared" si="4"/>
        <v>0</v>
      </c>
      <c r="I214" s="61"/>
    </row>
    <row r="215" spans="2:9" customFormat="1" x14ac:dyDescent="0.2">
      <c r="B215" s="65"/>
      <c r="C215" s="33" t="str">
        <f>IF(F215+G215&gt;0,Input_Transaksi!C212,"")</f>
        <v/>
      </c>
      <c r="D215" s="34" t="str">
        <f>IF(F215+G215&gt;0,Input_Transaksi!D212,"")</f>
        <v/>
      </c>
      <c r="E215" s="608" t="str">
        <f>IF(F215+G215&gt;0,Input_Transaksi!F212&amp;Input_Transaksi!G212 &amp;" "&amp;Input_Transaksi!H212,"")</f>
        <v/>
      </c>
      <c r="F215" s="617">
        <f>IF(Input_Transaksi!BL212=$D$8,Input_Transaksi!BN212,0)</f>
        <v>0</v>
      </c>
      <c r="G215" s="617">
        <f>IF(Input_Transaksi!BO212=$D$8,Input_Transaksi!BQ212,0)</f>
        <v>0</v>
      </c>
      <c r="H215" s="617">
        <f t="shared" si="4"/>
        <v>0</v>
      </c>
      <c r="I215" s="61"/>
    </row>
    <row r="216" spans="2:9" customFormat="1" x14ac:dyDescent="0.2">
      <c r="B216" s="65"/>
      <c r="C216" s="33" t="str">
        <f>IF(F216+G216&gt;0,Input_Transaksi!C213,"")</f>
        <v/>
      </c>
      <c r="D216" s="34" t="str">
        <f>IF(F216+G216&gt;0,Input_Transaksi!D213,"")</f>
        <v/>
      </c>
      <c r="E216" s="608" t="str">
        <f>IF(F216+G216&gt;0,Input_Transaksi!F213&amp;Input_Transaksi!G213 &amp;" "&amp;Input_Transaksi!H213,"")</f>
        <v/>
      </c>
      <c r="F216" s="617">
        <f>IF(Input_Transaksi!BL213=$D$8,Input_Transaksi!BN213,0)</f>
        <v>0</v>
      </c>
      <c r="G216" s="617">
        <f>IF(Input_Transaksi!BO213=$D$8,Input_Transaksi!BQ213,0)</f>
        <v>0</v>
      </c>
      <c r="H216" s="617">
        <f t="shared" si="4"/>
        <v>0</v>
      </c>
      <c r="I216" s="61"/>
    </row>
    <row r="217" spans="2:9" customFormat="1" x14ac:dyDescent="0.2">
      <c r="B217" s="65"/>
      <c r="C217" s="33" t="str">
        <f>IF(F217+G217&gt;0,Input_Transaksi!C214,"")</f>
        <v/>
      </c>
      <c r="D217" s="34" t="str">
        <f>IF(F217+G217&gt;0,Input_Transaksi!D214,"")</f>
        <v/>
      </c>
      <c r="E217" s="608" t="str">
        <f>IF(F217+G217&gt;0,Input_Transaksi!F214&amp;Input_Transaksi!G214 &amp;" "&amp;Input_Transaksi!H214,"")</f>
        <v/>
      </c>
      <c r="F217" s="617">
        <f>IF(Input_Transaksi!BL214=$D$8,Input_Transaksi!BN214,0)</f>
        <v>0</v>
      </c>
      <c r="G217" s="617">
        <f>IF(Input_Transaksi!BO214=$D$8,Input_Transaksi!BQ214,0)</f>
        <v>0</v>
      </c>
      <c r="H217" s="617">
        <f t="shared" si="4"/>
        <v>0</v>
      </c>
      <c r="I217" s="61"/>
    </row>
    <row r="218" spans="2:9" customFormat="1" x14ac:dyDescent="0.2">
      <c r="B218" s="65"/>
      <c r="C218" s="33" t="str">
        <f>IF(F218+G218&gt;0,Input_Transaksi!C215,"")</f>
        <v/>
      </c>
      <c r="D218" s="34" t="str">
        <f>IF(F218+G218&gt;0,Input_Transaksi!D215,"")</f>
        <v/>
      </c>
      <c r="E218" s="608" t="str">
        <f>IF(F218+G218&gt;0,Input_Transaksi!F215&amp;Input_Transaksi!G215 &amp;" "&amp;Input_Transaksi!H215,"")</f>
        <v/>
      </c>
      <c r="F218" s="617">
        <f>IF(Input_Transaksi!BL215=$D$8,Input_Transaksi!BN215,0)</f>
        <v>0</v>
      </c>
      <c r="G218" s="617">
        <f>IF(Input_Transaksi!BO215=$D$8,Input_Transaksi!BQ215,0)</f>
        <v>0</v>
      </c>
      <c r="H218" s="617">
        <f t="shared" si="4"/>
        <v>0</v>
      </c>
      <c r="I218" s="61"/>
    </row>
    <row r="219" spans="2:9" customFormat="1" x14ac:dyDescent="0.2">
      <c r="B219" s="65"/>
      <c r="C219" s="33" t="str">
        <f>IF(F219+G219&gt;0,Input_Transaksi!C216,"")</f>
        <v/>
      </c>
      <c r="D219" s="34" t="str">
        <f>IF(F219+G219&gt;0,Input_Transaksi!D216,"")</f>
        <v/>
      </c>
      <c r="E219" s="608" t="str">
        <f>IF(F219+G219&gt;0,Input_Transaksi!F216&amp;Input_Transaksi!G216 &amp;" "&amp;Input_Transaksi!H216,"")</f>
        <v/>
      </c>
      <c r="F219" s="617">
        <f>IF(Input_Transaksi!BL216=$D$8,Input_Transaksi!BN216,0)</f>
        <v>0</v>
      </c>
      <c r="G219" s="617">
        <f>IF(Input_Transaksi!BO216=$D$8,Input_Transaksi!BQ216,0)</f>
        <v>0</v>
      </c>
      <c r="H219" s="617">
        <f t="shared" si="4"/>
        <v>0</v>
      </c>
      <c r="I219" s="61"/>
    </row>
    <row r="220" spans="2:9" customFormat="1" x14ac:dyDescent="0.2">
      <c r="B220" s="65"/>
      <c r="C220" s="33" t="str">
        <f>IF(F220+G220&gt;0,Input_Transaksi!C217,"")</f>
        <v/>
      </c>
      <c r="D220" s="34" t="str">
        <f>IF(F220+G220&gt;0,Input_Transaksi!D217,"")</f>
        <v/>
      </c>
      <c r="E220" s="608" t="str">
        <f>IF(F220+G220&gt;0,Input_Transaksi!F217&amp;Input_Transaksi!G217 &amp;" "&amp;Input_Transaksi!H217,"")</f>
        <v/>
      </c>
      <c r="F220" s="617">
        <f>IF(Input_Transaksi!BL217=$D$8,Input_Transaksi!BN217,0)</f>
        <v>0</v>
      </c>
      <c r="G220" s="617">
        <f>IF(Input_Transaksi!BO217=$D$8,Input_Transaksi!BQ217,0)</f>
        <v>0</v>
      </c>
      <c r="H220" s="617">
        <f t="shared" si="4"/>
        <v>0</v>
      </c>
      <c r="I220" s="61"/>
    </row>
    <row r="221" spans="2:9" customFormat="1" x14ac:dyDescent="0.2">
      <c r="B221" s="65"/>
      <c r="C221" s="33" t="str">
        <f>IF(F221+G221&gt;0,Input_Transaksi!C218,"")</f>
        <v/>
      </c>
      <c r="D221" s="34" t="str">
        <f>IF(F221+G221&gt;0,Input_Transaksi!D218,"")</f>
        <v/>
      </c>
      <c r="E221" s="608" t="str">
        <f>IF(F221+G221&gt;0,Input_Transaksi!F218&amp;Input_Transaksi!G218 &amp;" "&amp;Input_Transaksi!H218,"")</f>
        <v/>
      </c>
      <c r="F221" s="617">
        <f>IF(Input_Transaksi!BL218=$D$8,Input_Transaksi!BN218,0)</f>
        <v>0</v>
      </c>
      <c r="G221" s="617">
        <f>IF(Input_Transaksi!BO218=$D$8,Input_Transaksi!BQ218,0)</f>
        <v>0</v>
      </c>
      <c r="H221" s="617">
        <f t="shared" si="4"/>
        <v>0</v>
      </c>
      <c r="I221" s="61"/>
    </row>
    <row r="222" spans="2:9" customFormat="1" x14ac:dyDescent="0.2">
      <c r="B222" s="65"/>
      <c r="C222" s="33" t="str">
        <f>IF(F222+G222&gt;0,Input_Transaksi!C219,"")</f>
        <v/>
      </c>
      <c r="D222" s="34" t="str">
        <f>IF(F222+G222&gt;0,Input_Transaksi!D219,"")</f>
        <v/>
      </c>
      <c r="E222" s="608" t="str">
        <f>IF(F222+G222&gt;0,Input_Transaksi!F219&amp;Input_Transaksi!G219 &amp;" "&amp;Input_Transaksi!H219,"")</f>
        <v/>
      </c>
      <c r="F222" s="617">
        <f>IF(Input_Transaksi!BL219=$D$8,Input_Transaksi!BN219,0)</f>
        <v>0</v>
      </c>
      <c r="G222" s="617">
        <f>IF(Input_Transaksi!BO219=$D$8,Input_Transaksi!BQ219,0)</f>
        <v>0</v>
      </c>
      <c r="H222" s="617">
        <f t="shared" si="4"/>
        <v>0</v>
      </c>
      <c r="I222" s="61"/>
    </row>
    <row r="223" spans="2:9" customFormat="1" x14ac:dyDescent="0.2">
      <c r="B223" s="65"/>
      <c r="C223" s="33" t="str">
        <f>IF(F223+G223&gt;0,Input_Transaksi!C220,"")</f>
        <v/>
      </c>
      <c r="D223" s="34" t="str">
        <f>IF(F223+G223&gt;0,Input_Transaksi!D220,"")</f>
        <v/>
      </c>
      <c r="E223" s="608" t="str">
        <f>IF(F223+G223&gt;0,Input_Transaksi!F220&amp;Input_Transaksi!G220 &amp;" "&amp;Input_Transaksi!H220,"")</f>
        <v/>
      </c>
      <c r="F223" s="617">
        <f>IF(Input_Transaksi!BL220=$D$8,Input_Transaksi!BN220,0)</f>
        <v>0</v>
      </c>
      <c r="G223" s="617">
        <f>IF(Input_Transaksi!BO220=$D$8,Input_Transaksi!BQ220,0)</f>
        <v>0</v>
      </c>
      <c r="H223" s="617">
        <f t="shared" si="4"/>
        <v>0</v>
      </c>
      <c r="I223" s="61"/>
    </row>
    <row r="224" spans="2:9" customFormat="1" x14ac:dyDescent="0.2">
      <c r="B224" s="65"/>
      <c r="C224" s="33" t="str">
        <f>IF(F224+G224&gt;0,Input_Transaksi!C221,"")</f>
        <v/>
      </c>
      <c r="D224" s="34" t="str">
        <f>IF(F224+G224&gt;0,Input_Transaksi!D221,"")</f>
        <v/>
      </c>
      <c r="E224" s="608" t="str">
        <f>IF(F224+G224&gt;0,Input_Transaksi!F221&amp;Input_Transaksi!G221 &amp;" "&amp;Input_Transaksi!H221,"")</f>
        <v/>
      </c>
      <c r="F224" s="617">
        <f>IF(Input_Transaksi!BL221=$D$8,Input_Transaksi!BN221,0)</f>
        <v>0</v>
      </c>
      <c r="G224" s="617">
        <f>IF(Input_Transaksi!BO221=$D$8,Input_Transaksi!BQ221,0)</f>
        <v>0</v>
      </c>
      <c r="H224" s="617">
        <f t="shared" si="4"/>
        <v>0</v>
      </c>
      <c r="I224" s="61"/>
    </row>
    <row r="225" spans="2:9" customFormat="1" x14ac:dyDescent="0.2">
      <c r="B225" s="65"/>
      <c r="C225" s="33" t="str">
        <f>IF(F225+G225&gt;0,Input_Transaksi!C222,"")</f>
        <v/>
      </c>
      <c r="D225" s="34" t="str">
        <f>IF(F225+G225&gt;0,Input_Transaksi!D222,"")</f>
        <v/>
      </c>
      <c r="E225" s="608" t="str">
        <f>IF(F225+G225&gt;0,Input_Transaksi!F222&amp;Input_Transaksi!G222 &amp;" "&amp;Input_Transaksi!H222,"")</f>
        <v/>
      </c>
      <c r="F225" s="617">
        <f>IF(Input_Transaksi!BL222=$D$8,Input_Transaksi!BN222,0)</f>
        <v>0</v>
      </c>
      <c r="G225" s="617">
        <f>IF(Input_Transaksi!BO222=$D$8,Input_Transaksi!BQ222,0)</f>
        <v>0</v>
      </c>
      <c r="H225" s="617">
        <f t="shared" si="4"/>
        <v>0</v>
      </c>
      <c r="I225" s="61"/>
    </row>
    <row r="226" spans="2:9" customFormat="1" x14ac:dyDescent="0.2">
      <c r="B226" s="65"/>
      <c r="C226" s="33" t="str">
        <f>IF(F226+G226&gt;0,Input_Transaksi!C223,"")</f>
        <v/>
      </c>
      <c r="D226" s="34" t="str">
        <f>IF(F226+G226&gt;0,Input_Transaksi!D223,"")</f>
        <v/>
      </c>
      <c r="E226" s="608" t="str">
        <f>IF(F226+G226&gt;0,Input_Transaksi!F223&amp;Input_Transaksi!G223 &amp;" "&amp;Input_Transaksi!H223,"")</f>
        <v/>
      </c>
      <c r="F226" s="617">
        <f>IF(Input_Transaksi!BL223=$D$8,Input_Transaksi!BN223,0)</f>
        <v>0</v>
      </c>
      <c r="G226" s="617">
        <f>IF(Input_Transaksi!BO223=$D$8,Input_Transaksi!BQ223,0)</f>
        <v>0</v>
      </c>
      <c r="H226" s="617">
        <f t="shared" si="4"/>
        <v>0</v>
      </c>
      <c r="I226" s="61"/>
    </row>
    <row r="227" spans="2:9" customFormat="1" x14ac:dyDescent="0.2">
      <c r="B227" s="65"/>
      <c r="C227" s="33" t="str">
        <f>IF(F227+G227&gt;0,Input_Transaksi!C224,"")</f>
        <v/>
      </c>
      <c r="D227" s="34" t="str">
        <f>IF(F227+G227&gt;0,Input_Transaksi!D224,"")</f>
        <v/>
      </c>
      <c r="E227" s="608" t="str">
        <f>IF(F227+G227&gt;0,Input_Transaksi!F224&amp;Input_Transaksi!G224 &amp;" "&amp;Input_Transaksi!H224,"")</f>
        <v/>
      </c>
      <c r="F227" s="617">
        <f>IF(Input_Transaksi!BL224=$D$8,Input_Transaksi!BN224,0)</f>
        <v>0</v>
      </c>
      <c r="G227" s="617">
        <f>IF(Input_Transaksi!BO224=$D$8,Input_Transaksi!BQ224,0)</f>
        <v>0</v>
      </c>
      <c r="H227" s="617">
        <f t="shared" si="4"/>
        <v>0</v>
      </c>
      <c r="I227" s="61"/>
    </row>
    <row r="228" spans="2:9" customFormat="1" x14ac:dyDescent="0.2">
      <c r="B228" s="65"/>
      <c r="C228" s="33" t="str">
        <f>IF(F228+G228&gt;0,Input_Transaksi!C225,"")</f>
        <v/>
      </c>
      <c r="D228" s="34" t="str">
        <f>IF(F228+G228&gt;0,Input_Transaksi!D225,"")</f>
        <v/>
      </c>
      <c r="E228" s="608" t="str">
        <f>IF(F228+G228&gt;0,Input_Transaksi!F225&amp;Input_Transaksi!G225 &amp;" "&amp;Input_Transaksi!H225,"")</f>
        <v/>
      </c>
      <c r="F228" s="617">
        <f>IF(Input_Transaksi!BL225=$D$8,Input_Transaksi!BN225,0)</f>
        <v>0</v>
      </c>
      <c r="G228" s="617">
        <f>IF(Input_Transaksi!BO225=$D$8,Input_Transaksi!BQ225,0)</f>
        <v>0</v>
      </c>
      <c r="H228" s="617">
        <f t="shared" si="4"/>
        <v>0</v>
      </c>
      <c r="I228" s="61"/>
    </row>
    <row r="229" spans="2:9" customFormat="1" x14ac:dyDescent="0.2">
      <c r="B229" s="65"/>
      <c r="C229" s="33" t="str">
        <f>IF(F229+G229&gt;0,Input_Transaksi!C226,"")</f>
        <v/>
      </c>
      <c r="D229" s="34" t="str">
        <f>IF(F229+G229&gt;0,Input_Transaksi!D226,"")</f>
        <v/>
      </c>
      <c r="E229" s="608" t="str">
        <f>IF(F229+G229&gt;0,Input_Transaksi!F226&amp;Input_Transaksi!G226 &amp;" "&amp;Input_Transaksi!H226,"")</f>
        <v/>
      </c>
      <c r="F229" s="617">
        <f>IF(Input_Transaksi!BL226=$D$8,Input_Transaksi!BN226,0)</f>
        <v>0</v>
      </c>
      <c r="G229" s="617">
        <f>IF(Input_Transaksi!BO226=$D$8,Input_Transaksi!BQ226,0)</f>
        <v>0</v>
      </c>
      <c r="H229" s="617">
        <f t="shared" si="4"/>
        <v>0</v>
      </c>
      <c r="I229" s="61"/>
    </row>
    <row r="230" spans="2:9" customFormat="1" x14ac:dyDescent="0.2">
      <c r="B230" s="65"/>
      <c r="C230" s="33" t="str">
        <f>IF(F230+G230&gt;0,Input_Transaksi!C227,"")</f>
        <v/>
      </c>
      <c r="D230" s="34" t="str">
        <f>IF(F230+G230&gt;0,Input_Transaksi!D227,"")</f>
        <v/>
      </c>
      <c r="E230" s="608" t="str">
        <f>IF(F230+G230&gt;0,Input_Transaksi!F227&amp;Input_Transaksi!G227 &amp;" "&amp;Input_Transaksi!H227,"")</f>
        <v/>
      </c>
      <c r="F230" s="617">
        <f>IF(Input_Transaksi!BL227=$D$8,Input_Transaksi!BN227,0)</f>
        <v>0</v>
      </c>
      <c r="G230" s="617">
        <f>IF(Input_Transaksi!BO227=$D$8,Input_Transaksi!BQ227,0)</f>
        <v>0</v>
      </c>
      <c r="H230" s="617">
        <f t="shared" si="4"/>
        <v>0</v>
      </c>
      <c r="I230" s="61"/>
    </row>
    <row r="231" spans="2:9" customFormat="1" x14ac:dyDescent="0.2">
      <c r="B231" s="65"/>
      <c r="C231" s="33" t="str">
        <f>IF(F231+G231&gt;0,Input_Transaksi!C228,"")</f>
        <v/>
      </c>
      <c r="D231" s="34" t="str">
        <f>IF(F231+G231&gt;0,Input_Transaksi!D228,"")</f>
        <v/>
      </c>
      <c r="E231" s="608" t="str">
        <f>IF(F231+G231&gt;0,Input_Transaksi!F228&amp;Input_Transaksi!G228 &amp;" "&amp;Input_Transaksi!H228,"")</f>
        <v/>
      </c>
      <c r="F231" s="617">
        <f>IF(Input_Transaksi!BL228=$D$8,Input_Transaksi!BN228,0)</f>
        <v>0</v>
      </c>
      <c r="G231" s="617">
        <f>IF(Input_Transaksi!BO228=$D$8,Input_Transaksi!BQ228,0)</f>
        <v>0</v>
      </c>
      <c r="H231" s="617">
        <f t="shared" si="4"/>
        <v>0</v>
      </c>
      <c r="I231" s="61"/>
    </row>
    <row r="232" spans="2:9" customFormat="1" x14ac:dyDescent="0.2">
      <c r="B232" s="65"/>
      <c r="C232" s="33" t="str">
        <f>IF(F232+G232&gt;0,Input_Transaksi!C229,"")</f>
        <v/>
      </c>
      <c r="D232" s="34" t="str">
        <f>IF(F232+G232&gt;0,Input_Transaksi!D229,"")</f>
        <v/>
      </c>
      <c r="E232" s="608" t="str">
        <f>IF(F232+G232&gt;0,Input_Transaksi!F229&amp;Input_Transaksi!G229 &amp;" "&amp;Input_Transaksi!H229,"")</f>
        <v/>
      </c>
      <c r="F232" s="617">
        <f>IF(Input_Transaksi!BL229=$D$8,Input_Transaksi!BN229,0)</f>
        <v>0</v>
      </c>
      <c r="G232" s="617">
        <f>IF(Input_Transaksi!BO229=$D$8,Input_Transaksi!BQ229,0)</f>
        <v>0</v>
      </c>
      <c r="H232" s="617">
        <f t="shared" si="4"/>
        <v>0</v>
      </c>
      <c r="I232" s="61"/>
    </row>
    <row r="233" spans="2:9" customFormat="1" x14ac:dyDescent="0.2">
      <c r="B233" s="65"/>
      <c r="C233" s="33" t="str">
        <f>IF(F233+G233&gt;0,Input_Transaksi!C230,"")</f>
        <v/>
      </c>
      <c r="D233" s="34" t="str">
        <f>IF(F233+G233&gt;0,Input_Transaksi!D230,"")</f>
        <v/>
      </c>
      <c r="E233" s="608" t="str">
        <f>IF(F233+G233&gt;0,Input_Transaksi!F230&amp;Input_Transaksi!G230 &amp;" "&amp;Input_Transaksi!H230,"")</f>
        <v/>
      </c>
      <c r="F233" s="617">
        <f>IF(Input_Transaksi!BL230=$D$8,Input_Transaksi!BN230,0)</f>
        <v>0</v>
      </c>
      <c r="G233" s="617">
        <f>IF(Input_Transaksi!BO230=$D$8,Input_Transaksi!BQ230,0)</f>
        <v>0</v>
      </c>
      <c r="H233" s="617">
        <f t="shared" si="4"/>
        <v>0</v>
      </c>
      <c r="I233" s="61"/>
    </row>
    <row r="234" spans="2:9" customFormat="1" x14ac:dyDescent="0.2">
      <c r="B234" s="65"/>
      <c r="C234" s="33" t="str">
        <f>IF(F234+G234&gt;0,Input_Transaksi!C231,"")</f>
        <v/>
      </c>
      <c r="D234" s="34" t="str">
        <f>IF(F234+G234&gt;0,Input_Transaksi!D231,"")</f>
        <v/>
      </c>
      <c r="E234" s="608" t="str">
        <f>IF(F234+G234&gt;0,Input_Transaksi!F231&amp;Input_Transaksi!G231 &amp;" "&amp;Input_Transaksi!H231,"")</f>
        <v/>
      </c>
      <c r="F234" s="617">
        <f>IF(Input_Transaksi!BL231=$D$8,Input_Transaksi!BN231,0)</f>
        <v>0</v>
      </c>
      <c r="G234" s="617">
        <f>IF(Input_Transaksi!BO231=$D$8,Input_Transaksi!BQ231,0)</f>
        <v>0</v>
      </c>
      <c r="H234" s="617">
        <f t="shared" si="4"/>
        <v>0</v>
      </c>
      <c r="I234" s="61"/>
    </row>
    <row r="235" spans="2:9" customFormat="1" x14ac:dyDescent="0.2">
      <c r="B235" s="65"/>
      <c r="C235" s="33" t="str">
        <f>IF(F235+G235&gt;0,Input_Transaksi!C232,"")</f>
        <v/>
      </c>
      <c r="D235" s="34" t="str">
        <f>IF(F235+G235&gt;0,Input_Transaksi!D232,"")</f>
        <v/>
      </c>
      <c r="E235" s="608" t="str">
        <f>IF(F235+G235&gt;0,Input_Transaksi!F232&amp;Input_Transaksi!G232 &amp;" "&amp;Input_Transaksi!H232,"")</f>
        <v/>
      </c>
      <c r="F235" s="617">
        <f>IF(Input_Transaksi!BL232=$D$8,Input_Transaksi!BN232,0)</f>
        <v>0</v>
      </c>
      <c r="G235" s="617">
        <f>IF(Input_Transaksi!BO232=$D$8,Input_Transaksi!BQ232,0)</f>
        <v>0</v>
      </c>
      <c r="H235" s="617">
        <f t="shared" si="4"/>
        <v>0</v>
      </c>
      <c r="I235" s="61"/>
    </row>
    <row r="236" spans="2:9" customFormat="1" x14ac:dyDescent="0.2">
      <c r="B236" s="65"/>
      <c r="C236" s="33" t="str">
        <f>IF(F236+G236&gt;0,Input_Transaksi!C233,"")</f>
        <v/>
      </c>
      <c r="D236" s="34" t="str">
        <f>IF(F236+G236&gt;0,Input_Transaksi!D233,"")</f>
        <v/>
      </c>
      <c r="E236" s="608" t="str">
        <f>IF(F236+G236&gt;0,Input_Transaksi!F233&amp;Input_Transaksi!G233 &amp;" "&amp;Input_Transaksi!H233,"")</f>
        <v/>
      </c>
      <c r="F236" s="617">
        <f>IF(Input_Transaksi!BL233=$D$8,Input_Transaksi!BN233,0)</f>
        <v>0</v>
      </c>
      <c r="G236" s="617">
        <f>IF(Input_Transaksi!BO233=$D$8,Input_Transaksi!BQ233,0)</f>
        <v>0</v>
      </c>
      <c r="H236" s="617">
        <f t="shared" si="4"/>
        <v>0</v>
      </c>
      <c r="I236" s="61"/>
    </row>
    <row r="237" spans="2:9" customFormat="1" x14ac:dyDescent="0.2">
      <c r="B237" s="65"/>
      <c r="C237" s="33" t="str">
        <f>IF(F237+G237&gt;0,Input_Transaksi!C234,"")</f>
        <v/>
      </c>
      <c r="D237" s="34" t="str">
        <f>IF(F237+G237&gt;0,Input_Transaksi!D234,"")</f>
        <v/>
      </c>
      <c r="E237" s="608" t="str">
        <f>IF(F237+G237&gt;0,Input_Transaksi!F234&amp;Input_Transaksi!G234 &amp;" "&amp;Input_Transaksi!H234,"")</f>
        <v/>
      </c>
      <c r="F237" s="617">
        <f>IF(Input_Transaksi!BL234=$D$8,Input_Transaksi!BN234,0)</f>
        <v>0</v>
      </c>
      <c r="G237" s="617">
        <f>IF(Input_Transaksi!BO234=$D$8,Input_Transaksi!BQ234,0)</f>
        <v>0</v>
      </c>
      <c r="H237" s="617">
        <f t="shared" si="4"/>
        <v>0</v>
      </c>
      <c r="I237" s="61"/>
    </row>
    <row r="238" spans="2:9" customFormat="1" x14ac:dyDescent="0.2">
      <c r="B238" s="65"/>
      <c r="C238" s="33" t="str">
        <f>IF(F238+G238&gt;0,Input_Transaksi!C235,"")</f>
        <v/>
      </c>
      <c r="D238" s="34" t="str">
        <f>IF(F238+G238&gt;0,Input_Transaksi!D235,"")</f>
        <v/>
      </c>
      <c r="E238" s="608" t="str">
        <f>IF(F238+G238&gt;0,Input_Transaksi!F235&amp;Input_Transaksi!G235 &amp;" "&amp;Input_Transaksi!H235,"")</f>
        <v/>
      </c>
      <c r="F238" s="617">
        <f>IF(Input_Transaksi!BL235=$D$8,Input_Transaksi!BN235,0)</f>
        <v>0</v>
      </c>
      <c r="G238" s="617">
        <f>IF(Input_Transaksi!BO235=$D$8,Input_Transaksi!BQ235,0)</f>
        <v>0</v>
      </c>
      <c r="H238" s="617">
        <f t="shared" si="4"/>
        <v>0</v>
      </c>
      <c r="I238" s="61"/>
    </row>
    <row r="239" spans="2:9" customFormat="1" ht="27.65" customHeight="1" x14ac:dyDescent="0.2">
      <c r="B239" s="65"/>
      <c r="C239" s="599" t="str">
        <f>IF(F239+G239&gt;0,Input_Transaksi!C236,"")</f>
        <v/>
      </c>
      <c r="D239" s="600" t="str">
        <f>IF(F239+G239&gt;0,Input_Transaksi!D236,"")</f>
        <v/>
      </c>
      <c r="E239" s="608" t="str">
        <f>IF(F239+G239&gt;0,Input_Transaksi!F236&amp;Input_Transaksi!G236 &amp;" "&amp;Input_Transaksi!H236,"")</f>
        <v/>
      </c>
      <c r="F239" s="617">
        <f>IF(Input_Transaksi!BL236=$D$8,Input_Transaksi!BN236,0)</f>
        <v>0</v>
      </c>
      <c r="G239" s="617">
        <f>IF(Input_Transaksi!BO236=$D$8,Input_Transaksi!BQ236,0)</f>
        <v>0</v>
      </c>
      <c r="H239" s="617">
        <f t="shared" si="4"/>
        <v>0</v>
      </c>
      <c r="I239" s="61"/>
    </row>
    <row r="240" spans="2:9" customFormat="1" x14ac:dyDescent="0.2">
      <c r="B240" s="65"/>
      <c r="C240" s="33" t="str">
        <f>IF(F240+G240&gt;0,Input_Transaksi!C237,"")</f>
        <v/>
      </c>
      <c r="D240" s="34" t="str">
        <f>IF(F240+G240&gt;0,Input_Transaksi!D237,"")</f>
        <v/>
      </c>
      <c r="E240" s="608" t="str">
        <f>IF(F240+G240&gt;0,Input_Transaksi!F237&amp;Input_Transaksi!G237 &amp;" "&amp;Input_Transaksi!H237,"")</f>
        <v/>
      </c>
      <c r="F240" s="617">
        <f>IF(Input_Transaksi!BL237=$D$8,Input_Transaksi!BN237,0)</f>
        <v>0</v>
      </c>
      <c r="G240" s="617">
        <f>IF(Input_Transaksi!BO237=$D$8,Input_Transaksi!BQ237,0)</f>
        <v>0</v>
      </c>
      <c r="H240" s="617">
        <f t="shared" si="4"/>
        <v>0</v>
      </c>
      <c r="I240" s="61"/>
    </row>
    <row r="241" spans="2:9" customFormat="1" ht="20.149999999999999" customHeight="1" x14ac:dyDescent="0.2">
      <c r="B241" s="65"/>
      <c r="C241" s="33" t="str">
        <f>IF(F241+G241&gt;0,Input_Transaksi!C238,"")</f>
        <v/>
      </c>
      <c r="D241" s="34" t="str">
        <f>IF(F241+G241&gt;0,Input_Transaksi!D238,"")</f>
        <v/>
      </c>
      <c r="E241" s="608" t="str">
        <f>IF(F241+G241&gt;0,Input_Transaksi!F238&amp;Input_Transaksi!G238 &amp;" "&amp;Input_Transaksi!H238,"")</f>
        <v/>
      </c>
      <c r="F241" s="617">
        <f>IF(Input_Transaksi!BL238=$D$8,Input_Transaksi!BN238,0)</f>
        <v>0</v>
      </c>
      <c r="G241" s="617">
        <f>IF(Input_Transaksi!BO238=$D$8,Input_Transaksi!BQ238,0)</f>
        <v>0</v>
      </c>
      <c r="H241" s="617">
        <f t="shared" si="4"/>
        <v>0</v>
      </c>
      <c r="I241" s="61"/>
    </row>
    <row r="242" spans="2:9" customFormat="1" x14ac:dyDescent="0.2">
      <c r="B242" s="65"/>
      <c r="C242" s="33" t="str">
        <f>IF(F242+G242&gt;0,Input_Transaksi!C239,"")</f>
        <v/>
      </c>
      <c r="D242" s="34" t="str">
        <f>IF(F242+G242&gt;0,Input_Transaksi!D239,"")</f>
        <v/>
      </c>
      <c r="E242" s="608" t="str">
        <f>IF(F242+G242&gt;0,Input_Transaksi!F239&amp;Input_Transaksi!G239 &amp;" "&amp;Input_Transaksi!H239,"")</f>
        <v/>
      </c>
      <c r="F242" s="617">
        <f>IF(Input_Transaksi!BL239=$D$8,Input_Transaksi!BN239,0)</f>
        <v>0</v>
      </c>
      <c r="G242" s="617">
        <f>IF(Input_Transaksi!BO239=$D$8,Input_Transaksi!BQ239,0)</f>
        <v>0</v>
      </c>
      <c r="H242" s="617">
        <f t="shared" si="4"/>
        <v>0</v>
      </c>
      <c r="I242" s="61"/>
    </row>
    <row r="243" spans="2:9" customFormat="1" x14ac:dyDescent="0.2">
      <c r="B243" s="65"/>
      <c r="C243" s="33" t="str">
        <f>IF(F243+G243&gt;0,Input_Transaksi!C240,"")</f>
        <v/>
      </c>
      <c r="D243" s="34" t="str">
        <f>IF(F243+G243&gt;0,Input_Transaksi!D240,"")</f>
        <v/>
      </c>
      <c r="E243" s="608" t="str">
        <f>IF(F243+G243&gt;0,Input_Transaksi!F240&amp;Input_Transaksi!G240 &amp;" "&amp;Input_Transaksi!H240,"")</f>
        <v/>
      </c>
      <c r="F243" s="617">
        <f>IF(Input_Transaksi!BL240=$D$8,Input_Transaksi!BN240,0)</f>
        <v>0</v>
      </c>
      <c r="G243" s="617">
        <f>IF(Input_Transaksi!BO240=$D$8,Input_Transaksi!BQ240,0)</f>
        <v>0</v>
      </c>
      <c r="H243" s="617">
        <f t="shared" si="4"/>
        <v>0</v>
      </c>
      <c r="I243" s="61"/>
    </row>
    <row r="244" spans="2:9" customFormat="1" x14ac:dyDescent="0.2">
      <c r="B244" s="65"/>
      <c r="C244" s="33" t="str">
        <f>IF(F244+G244&gt;0,Input_Transaksi!C241,"")</f>
        <v/>
      </c>
      <c r="D244" s="34" t="str">
        <f>IF(F244+G244&gt;0,Input_Transaksi!D241,"")</f>
        <v/>
      </c>
      <c r="E244" s="608" t="str">
        <f>IF(F244+G244&gt;0,Input_Transaksi!F241&amp;Input_Transaksi!G241 &amp;" "&amp;Input_Transaksi!H241,"")</f>
        <v/>
      </c>
      <c r="F244" s="617">
        <f>IF(Input_Transaksi!BL241=$D$8,Input_Transaksi!BN241,0)</f>
        <v>0</v>
      </c>
      <c r="G244" s="617">
        <f>IF(Input_Transaksi!BO241=$D$8,Input_Transaksi!BQ241,0)</f>
        <v>0</v>
      </c>
      <c r="H244" s="617">
        <f t="shared" si="4"/>
        <v>0</v>
      </c>
      <c r="I244" s="61"/>
    </row>
    <row r="245" spans="2:9" customFormat="1" x14ac:dyDescent="0.2">
      <c r="B245" s="65"/>
      <c r="C245" s="33" t="str">
        <f>IF(F245+G245&gt;0,Input_Transaksi!C242,"")</f>
        <v/>
      </c>
      <c r="D245" s="34" t="str">
        <f>IF(F245+G245&gt;0,Input_Transaksi!D242,"")</f>
        <v/>
      </c>
      <c r="E245" s="608" t="str">
        <f>IF(F245+G245&gt;0,Input_Transaksi!F242&amp;Input_Transaksi!G242 &amp;" "&amp;Input_Transaksi!H242,"")</f>
        <v/>
      </c>
      <c r="F245" s="617">
        <f>IF(Input_Transaksi!BL242=$D$8,Input_Transaksi!BN242,0)</f>
        <v>0</v>
      </c>
      <c r="G245" s="617">
        <f>IF(Input_Transaksi!BO242=$D$8,Input_Transaksi!BQ242,0)</f>
        <v>0</v>
      </c>
      <c r="H245" s="617">
        <f t="shared" si="4"/>
        <v>0</v>
      </c>
      <c r="I245" s="61"/>
    </row>
    <row r="246" spans="2:9" customFormat="1" x14ac:dyDescent="0.2">
      <c r="B246" s="65"/>
      <c r="C246" s="33" t="str">
        <f>IF(F246+G246&gt;0,Input_Transaksi!C243,"")</f>
        <v/>
      </c>
      <c r="D246" s="34" t="str">
        <f>IF(F246+G246&gt;0,Input_Transaksi!D243,"")</f>
        <v/>
      </c>
      <c r="E246" s="608" t="str">
        <f>IF(F246+G246&gt;0,Input_Transaksi!F243&amp;Input_Transaksi!G243 &amp;" "&amp;Input_Transaksi!H243,"")</f>
        <v/>
      </c>
      <c r="F246" s="617">
        <f>IF(Input_Transaksi!BL243=$D$8,Input_Transaksi!BN243,0)</f>
        <v>0</v>
      </c>
      <c r="G246" s="617">
        <f>IF(Input_Transaksi!BO243=$D$8,Input_Transaksi!BQ243,0)</f>
        <v>0</v>
      </c>
      <c r="H246" s="617">
        <f t="shared" si="4"/>
        <v>0</v>
      </c>
      <c r="I246" s="61"/>
    </row>
    <row r="247" spans="2:9" customFormat="1" x14ac:dyDescent="0.2">
      <c r="B247" s="65"/>
      <c r="C247" s="33" t="str">
        <f>IF(F247+G247&gt;0,Input_Transaksi!C244,"")</f>
        <v/>
      </c>
      <c r="D247" s="34" t="str">
        <f>IF(F247+G247&gt;0,Input_Transaksi!D244,"")</f>
        <v/>
      </c>
      <c r="E247" s="608" t="str">
        <f>IF(F247+G247&gt;0,Input_Transaksi!F244&amp;Input_Transaksi!G244 &amp;" "&amp;Input_Transaksi!H244,"")</f>
        <v/>
      </c>
      <c r="F247" s="617">
        <f>IF(Input_Transaksi!BL244=$D$8,Input_Transaksi!BN244,0)</f>
        <v>0</v>
      </c>
      <c r="G247" s="617">
        <f>IF(Input_Transaksi!BO244=$D$8,Input_Transaksi!BQ244,0)</f>
        <v>0</v>
      </c>
      <c r="H247" s="617">
        <f t="shared" si="4"/>
        <v>0</v>
      </c>
      <c r="I247" s="61"/>
    </row>
    <row r="248" spans="2:9" customFormat="1" x14ac:dyDescent="0.2">
      <c r="B248" s="65"/>
      <c r="C248" s="33" t="str">
        <f>IF(F248+G248&gt;0,Input_Transaksi!C245,"")</f>
        <v/>
      </c>
      <c r="D248" s="34" t="str">
        <f>IF(F248+G248&gt;0,Input_Transaksi!D245,"")</f>
        <v/>
      </c>
      <c r="E248" s="608" t="str">
        <f>IF(F248+G248&gt;0,Input_Transaksi!F245&amp;Input_Transaksi!G245 &amp;" "&amp;Input_Transaksi!H245,"")</f>
        <v/>
      </c>
      <c r="F248" s="617">
        <f>IF(Input_Transaksi!BL245=$D$8,Input_Transaksi!BN245,0)</f>
        <v>0</v>
      </c>
      <c r="G248" s="617">
        <f>IF(Input_Transaksi!BO245=$D$8,Input_Transaksi!BQ245,0)</f>
        <v>0</v>
      </c>
      <c r="H248" s="617">
        <f t="shared" si="4"/>
        <v>0</v>
      </c>
      <c r="I248" s="61"/>
    </row>
    <row r="249" spans="2:9" customFormat="1" x14ac:dyDescent="0.2">
      <c r="B249" s="65"/>
      <c r="C249" s="33" t="str">
        <f>IF(F249+G249&gt;0,Input_Transaksi!C246,"")</f>
        <v/>
      </c>
      <c r="D249" s="34" t="str">
        <f>IF(F249+G249&gt;0,Input_Transaksi!D246,"")</f>
        <v/>
      </c>
      <c r="E249" s="608" t="str">
        <f>IF(F249+G249&gt;0,Input_Transaksi!F246&amp;Input_Transaksi!G246 &amp;" "&amp;Input_Transaksi!H246,"")</f>
        <v/>
      </c>
      <c r="F249" s="617">
        <f>IF(Input_Transaksi!BL246=$D$8,Input_Transaksi!BN246,0)</f>
        <v>0</v>
      </c>
      <c r="G249" s="617">
        <f>IF(Input_Transaksi!BO246=$D$8,Input_Transaksi!BQ246,0)</f>
        <v>0</v>
      </c>
      <c r="H249" s="617">
        <f t="shared" si="4"/>
        <v>0</v>
      </c>
      <c r="I249" s="61"/>
    </row>
    <row r="250" spans="2:9" customFormat="1" x14ac:dyDescent="0.2">
      <c r="B250" s="65"/>
      <c r="C250" s="33" t="str">
        <f>IF(F250+G250&gt;0,Input_Transaksi!C247,"")</f>
        <v/>
      </c>
      <c r="D250" s="34" t="str">
        <f>IF(F250+G250&gt;0,Input_Transaksi!D247,"")</f>
        <v/>
      </c>
      <c r="E250" s="608" t="str">
        <f>IF(F250+G250&gt;0,Input_Transaksi!F247&amp;Input_Transaksi!G247 &amp;" "&amp;Input_Transaksi!H247,"")</f>
        <v/>
      </c>
      <c r="F250" s="617">
        <f>IF(Input_Transaksi!BL247=$D$8,Input_Transaksi!BN247,0)</f>
        <v>0</v>
      </c>
      <c r="G250" s="617">
        <f>IF(Input_Transaksi!BO247=$D$8,Input_Transaksi!BQ247,0)</f>
        <v>0</v>
      </c>
      <c r="H250" s="617">
        <f t="shared" si="4"/>
        <v>0</v>
      </c>
      <c r="I250" s="61"/>
    </row>
    <row r="251" spans="2:9" customFormat="1" x14ac:dyDescent="0.2">
      <c r="B251" s="65"/>
      <c r="C251" s="33" t="str">
        <f>IF(F251+G251&gt;0,Input_Transaksi!C248,"")</f>
        <v/>
      </c>
      <c r="D251" s="34" t="str">
        <f>IF(F251+G251&gt;0,Input_Transaksi!D248,"")</f>
        <v/>
      </c>
      <c r="E251" s="608" t="str">
        <f>IF(F251+G251&gt;0,Input_Transaksi!F248&amp;Input_Transaksi!G248 &amp;" "&amp;Input_Transaksi!H248,"")</f>
        <v/>
      </c>
      <c r="F251" s="617">
        <f>IF(Input_Transaksi!BL248=$D$8,Input_Transaksi!BN248,0)</f>
        <v>0</v>
      </c>
      <c r="G251" s="617">
        <f>IF(Input_Transaksi!BO248=$D$8,Input_Transaksi!BQ248,0)</f>
        <v>0</v>
      </c>
      <c r="H251" s="617">
        <f t="shared" si="4"/>
        <v>0</v>
      </c>
      <c r="I251" s="61"/>
    </row>
    <row r="252" spans="2:9" customFormat="1" x14ac:dyDescent="0.2">
      <c r="B252" s="65"/>
      <c r="C252" s="599" t="str">
        <f>IF(F252+G252&gt;0,Input_Transaksi!C249,"")</f>
        <v/>
      </c>
      <c r="D252" s="600" t="str">
        <f>IF(F252+G252&gt;0,Input_Transaksi!D249,"")</f>
        <v/>
      </c>
      <c r="E252" s="608" t="str">
        <f>IF(F252+G252&gt;0,Input_Transaksi!F249&amp;Input_Transaksi!G249 &amp;" "&amp;Input_Transaksi!H249,"")</f>
        <v/>
      </c>
      <c r="F252" s="617">
        <f>IF(Input_Transaksi!BL249=$D$8,Input_Transaksi!BN249,0)</f>
        <v>0</v>
      </c>
      <c r="G252" s="617">
        <f>IF(Input_Transaksi!BO249=$D$8,Input_Transaksi!BQ249,0)</f>
        <v>0</v>
      </c>
      <c r="H252" s="617">
        <f t="shared" si="4"/>
        <v>0</v>
      </c>
      <c r="I252" s="61"/>
    </row>
    <row r="253" spans="2:9" customFormat="1" x14ac:dyDescent="0.2">
      <c r="B253" s="65"/>
      <c r="C253" s="33" t="str">
        <f>IF(F253+G253&gt;0,Input_Transaksi!C250,"")</f>
        <v/>
      </c>
      <c r="D253" s="34" t="str">
        <f>IF(F253+G253&gt;0,Input_Transaksi!D250,"")</f>
        <v/>
      </c>
      <c r="E253" s="608" t="str">
        <f>IF(F253+G253&gt;0,Input_Transaksi!F250&amp;Input_Transaksi!G250 &amp;" "&amp;Input_Transaksi!H250,"")</f>
        <v/>
      </c>
      <c r="F253" s="617">
        <f>IF(Input_Transaksi!BL250=$D$8,Input_Transaksi!BN250,0)</f>
        <v>0</v>
      </c>
      <c r="G253" s="617">
        <f>IF(Input_Transaksi!BO250=$D$8,Input_Transaksi!BQ250,0)</f>
        <v>0</v>
      </c>
      <c r="H253" s="617">
        <f t="shared" si="4"/>
        <v>0</v>
      </c>
      <c r="I253" s="61"/>
    </row>
    <row r="254" spans="2:9" customFormat="1" ht="19" customHeight="1" x14ac:dyDescent="0.2">
      <c r="B254" s="65"/>
      <c r="C254" s="599" t="str">
        <f>IF(F254+G254&gt;0,Input_Transaksi!C251,"")</f>
        <v/>
      </c>
      <c r="D254" s="600" t="str">
        <f>IF(F254+G254&gt;0,Input_Transaksi!D251,"")</f>
        <v/>
      </c>
      <c r="E254" s="608" t="str">
        <f>IF(F254+G254&gt;0,Input_Transaksi!F251&amp;Input_Transaksi!G251 &amp;" "&amp;Input_Transaksi!H251,"")</f>
        <v/>
      </c>
      <c r="F254" s="617">
        <f>IF(Input_Transaksi!BL251=$D$8,Input_Transaksi!BN251,0)</f>
        <v>0</v>
      </c>
      <c r="G254" s="617">
        <f>IF(Input_Transaksi!BO251=$D$8,Input_Transaksi!BQ251,0)</f>
        <v>0</v>
      </c>
      <c r="H254" s="617">
        <f t="shared" si="4"/>
        <v>0</v>
      </c>
      <c r="I254" s="61"/>
    </row>
    <row r="255" spans="2:9" customFormat="1" x14ac:dyDescent="0.2">
      <c r="B255" s="65"/>
      <c r="C255" s="33" t="str">
        <f>IF(F255+G255&gt;0,Input_Transaksi!C252,"")</f>
        <v/>
      </c>
      <c r="D255" s="34" t="str">
        <f>IF(F255+G255&gt;0,Input_Transaksi!D252,"")</f>
        <v/>
      </c>
      <c r="E255" s="608" t="str">
        <f>IF(F255+G255&gt;0,Input_Transaksi!F252&amp;Input_Transaksi!G252 &amp;" "&amp;Input_Transaksi!H252,"")</f>
        <v/>
      </c>
      <c r="F255" s="617">
        <f>IF(Input_Transaksi!BL252=$D$8,Input_Transaksi!BN252,0)</f>
        <v>0</v>
      </c>
      <c r="G255" s="617">
        <f>IF(Input_Transaksi!BO252=$D$8,Input_Transaksi!BQ252,0)</f>
        <v>0</v>
      </c>
      <c r="H255" s="617">
        <f t="shared" si="4"/>
        <v>0</v>
      </c>
      <c r="I255" s="61"/>
    </row>
    <row r="256" spans="2:9" customFormat="1" ht="19" customHeight="1" x14ac:dyDescent="0.2">
      <c r="B256" s="65"/>
      <c r="C256" s="599" t="str">
        <f>IF(F256+G256&gt;0,Input_Transaksi!C253,"")</f>
        <v/>
      </c>
      <c r="D256" s="600" t="str">
        <f>IF(F256+G256&gt;0,Input_Transaksi!D253,"")</f>
        <v/>
      </c>
      <c r="E256" s="608" t="str">
        <f>IF(F256+G256&gt;0,Input_Transaksi!F253&amp;Input_Transaksi!G253 &amp;" "&amp;Input_Transaksi!H253,"")</f>
        <v/>
      </c>
      <c r="F256" s="617">
        <f>IF(Input_Transaksi!BL253=$D$8,Input_Transaksi!BN253,0)</f>
        <v>0</v>
      </c>
      <c r="G256" s="617">
        <f>IF(Input_Transaksi!BO253=$D$8,Input_Transaksi!BQ253,0)</f>
        <v>0</v>
      </c>
      <c r="H256" s="617">
        <f t="shared" si="4"/>
        <v>0</v>
      </c>
      <c r="I256" s="61"/>
    </row>
    <row r="257" spans="2:9" customFormat="1" x14ac:dyDescent="0.2">
      <c r="B257" s="65"/>
      <c r="C257" s="33" t="str">
        <f>IF(F257+G257&gt;0,Input_Transaksi!C254,"")</f>
        <v/>
      </c>
      <c r="D257" s="34" t="str">
        <f>IF(F257+G257&gt;0,Input_Transaksi!D254,"")</f>
        <v/>
      </c>
      <c r="E257" s="608" t="str">
        <f>IF(F257+G257&gt;0,Input_Transaksi!F254&amp;Input_Transaksi!G254 &amp;" "&amp;Input_Transaksi!H254,"")</f>
        <v/>
      </c>
      <c r="F257" s="617">
        <f>IF(Input_Transaksi!BL254=$D$8,Input_Transaksi!BN254,0)</f>
        <v>0</v>
      </c>
      <c r="G257" s="617">
        <f>IF(Input_Transaksi!BO254=$D$8,Input_Transaksi!BQ254,0)</f>
        <v>0</v>
      </c>
      <c r="H257" s="617">
        <f t="shared" si="4"/>
        <v>0</v>
      </c>
      <c r="I257" s="61"/>
    </row>
    <row r="258" spans="2:9" customFormat="1" x14ac:dyDescent="0.2">
      <c r="B258" s="65"/>
      <c r="C258" s="33" t="str">
        <f>IF(F258+G258&gt;0,Input_Transaksi!C255,"")</f>
        <v/>
      </c>
      <c r="D258" s="34" t="str">
        <f>IF(F258+G258&gt;0,Input_Transaksi!D255,"")</f>
        <v/>
      </c>
      <c r="E258" s="608" t="str">
        <f>IF(F258+G258&gt;0,Input_Transaksi!F255&amp;Input_Transaksi!G255 &amp;" "&amp;Input_Transaksi!H255,"")</f>
        <v/>
      </c>
      <c r="F258" s="617">
        <f>IF(Input_Transaksi!BL255=$D$8,Input_Transaksi!BN255,0)</f>
        <v>0</v>
      </c>
      <c r="G258" s="617">
        <f>IF(Input_Transaksi!BO255=$D$8,Input_Transaksi!BQ255,0)</f>
        <v>0</v>
      </c>
      <c r="H258" s="617">
        <f t="shared" si="4"/>
        <v>0</v>
      </c>
      <c r="I258" s="61"/>
    </row>
    <row r="259" spans="2:9" customFormat="1" x14ac:dyDescent="0.2">
      <c r="B259" s="65"/>
      <c r="C259" s="33" t="str">
        <f>IF(F259+G259&gt;0,Input_Transaksi!C256,"")</f>
        <v/>
      </c>
      <c r="D259" s="34" t="str">
        <f>IF(F259+G259&gt;0,Input_Transaksi!D256,"")</f>
        <v/>
      </c>
      <c r="E259" s="608" t="str">
        <f>IF(F259+G259&gt;0,Input_Transaksi!F256&amp;Input_Transaksi!G256 &amp;" "&amp;Input_Transaksi!H256,"")</f>
        <v/>
      </c>
      <c r="F259" s="617">
        <f>IF(Input_Transaksi!BL256=$D$8,Input_Transaksi!BN256,0)</f>
        <v>0</v>
      </c>
      <c r="G259" s="617">
        <f>IF(Input_Transaksi!BO256=$D$8,Input_Transaksi!BQ256,0)</f>
        <v>0</v>
      </c>
      <c r="H259" s="617">
        <f t="shared" si="4"/>
        <v>0</v>
      </c>
      <c r="I259" s="61"/>
    </row>
    <row r="260" spans="2:9" customFormat="1" x14ac:dyDescent="0.2">
      <c r="B260" s="65"/>
      <c r="C260" s="33" t="str">
        <f>IF(F260+G260&gt;0,Input_Transaksi!C257,"")</f>
        <v/>
      </c>
      <c r="D260" s="34" t="str">
        <f>IF(F260+G260&gt;0,Input_Transaksi!D257,"")</f>
        <v/>
      </c>
      <c r="E260" s="608" t="str">
        <f>IF(F260+G260&gt;0,Input_Transaksi!F257&amp;Input_Transaksi!G257 &amp;" "&amp;Input_Transaksi!H257,"")</f>
        <v/>
      </c>
      <c r="F260" s="617">
        <f>IF(Input_Transaksi!BL257=$D$8,Input_Transaksi!BN257,0)</f>
        <v>0</v>
      </c>
      <c r="G260" s="617">
        <f>IF(Input_Transaksi!BO257=$D$8,Input_Transaksi!BQ257,0)</f>
        <v>0</v>
      </c>
      <c r="H260" s="617">
        <f t="shared" si="4"/>
        <v>0</v>
      </c>
      <c r="I260" s="61"/>
    </row>
    <row r="261" spans="2:9" customFormat="1" x14ac:dyDescent="0.2">
      <c r="B261" s="65"/>
      <c r="C261" s="33" t="str">
        <f>IF(F261+G261&gt;0,Input_Transaksi!C258,"")</f>
        <v/>
      </c>
      <c r="D261" s="34" t="str">
        <f>IF(F261+G261&gt;0,Input_Transaksi!D258,"")</f>
        <v/>
      </c>
      <c r="E261" s="608" t="str">
        <f>IF(F261+G261&gt;0,Input_Transaksi!F258&amp;Input_Transaksi!G258 &amp;" "&amp;Input_Transaksi!H258,"")</f>
        <v/>
      </c>
      <c r="F261" s="617">
        <f>IF(Input_Transaksi!BL258=$D$8,Input_Transaksi!BN258,0)</f>
        <v>0</v>
      </c>
      <c r="G261" s="617">
        <f>IF(Input_Transaksi!BO258=$D$8,Input_Transaksi!BQ258,0)</f>
        <v>0</v>
      </c>
      <c r="H261" s="617">
        <f t="shared" si="4"/>
        <v>0</v>
      </c>
      <c r="I261" s="61"/>
    </row>
    <row r="262" spans="2:9" customFormat="1" x14ac:dyDescent="0.2">
      <c r="B262" s="65"/>
      <c r="C262" s="33" t="str">
        <f>IF(F262+G262&gt;0,Input_Transaksi!C259,"")</f>
        <v/>
      </c>
      <c r="D262" s="34" t="str">
        <f>IF(F262+G262&gt;0,Input_Transaksi!D259,"")</f>
        <v/>
      </c>
      <c r="E262" s="608" t="str">
        <f>IF(F262+G262&gt;0,Input_Transaksi!F259&amp;Input_Transaksi!G259 &amp;" "&amp;Input_Transaksi!H259,"")</f>
        <v/>
      </c>
      <c r="F262" s="617">
        <f>IF(Input_Transaksi!BL259=$D$8,Input_Transaksi!BN259,0)</f>
        <v>0</v>
      </c>
      <c r="G262" s="617">
        <f>IF(Input_Transaksi!BO259=$D$8,Input_Transaksi!BQ259,0)</f>
        <v>0</v>
      </c>
      <c r="H262" s="617">
        <f t="shared" si="4"/>
        <v>0</v>
      </c>
      <c r="I262" s="61"/>
    </row>
    <row r="263" spans="2:9" customFormat="1" x14ac:dyDescent="0.2">
      <c r="B263" s="65"/>
      <c r="C263" s="33" t="str">
        <f>IF(F263+G263&gt;0,Input_Transaksi!C260,"")</f>
        <v/>
      </c>
      <c r="D263" s="34" t="str">
        <f>IF(F263+G263&gt;0,Input_Transaksi!D260,"")</f>
        <v/>
      </c>
      <c r="E263" s="608" t="str">
        <f>IF(F263+G263&gt;0,Input_Transaksi!F260&amp;Input_Transaksi!G260 &amp;" "&amp;Input_Transaksi!H260,"")</f>
        <v/>
      </c>
      <c r="F263" s="617">
        <f>IF(Input_Transaksi!BL260=$D$8,Input_Transaksi!BN260,0)</f>
        <v>0</v>
      </c>
      <c r="G263" s="617">
        <f>IF(Input_Transaksi!BO260=$D$8,Input_Transaksi!BQ260,0)</f>
        <v>0</v>
      </c>
      <c r="H263" s="617">
        <f t="shared" si="4"/>
        <v>0</v>
      </c>
      <c r="I263" s="61"/>
    </row>
    <row r="264" spans="2:9" customFormat="1" x14ac:dyDescent="0.2">
      <c r="B264" s="65"/>
      <c r="C264" s="33" t="str">
        <f>IF(F264+G264&gt;0,Input_Transaksi!C261,"")</f>
        <v/>
      </c>
      <c r="D264" s="34" t="str">
        <f>IF(F264+G264&gt;0,Input_Transaksi!D261,"")</f>
        <v/>
      </c>
      <c r="E264" s="608" t="str">
        <f>IF(F264+G264&gt;0,Input_Transaksi!F261&amp;Input_Transaksi!G261 &amp;" "&amp;Input_Transaksi!H261,"")</f>
        <v/>
      </c>
      <c r="F264" s="617">
        <f>IF(Input_Transaksi!BL261=$D$8,Input_Transaksi!BN261,0)</f>
        <v>0</v>
      </c>
      <c r="G264" s="617">
        <f>IF(Input_Transaksi!BO261=$D$8,Input_Transaksi!BQ261,0)</f>
        <v>0</v>
      </c>
      <c r="H264" s="617">
        <f t="shared" si="4"/>
        <v>0</v>
      </c>
      <c r="I264" s="61"/>
    </row>
    <row r="265" spans="2:9" customFormat="1" x14ac:dyDescent="0.2">
      <c r="B265" s="65"/>
      <c r="C265" s="33" t="str">
        <f>IF(F265+G265&gt;0,Input_Transaksi!C262,"")</f>
        <v/>
      </c>
      <c r="D265" s="34" t="str">
        <f>IF(F265+G265&gt;0,Input_Transaksi!D262,"")</f>
        <v/>
      </c>
      <c r="E265" s="608" t="str">
        <f>IF(F265+G265&gt;0,Input_Transaksi!F262&amp;Input_Transaksi!G262 &amp;" "&amp;Input_Transaksi!H262,"")</f>
        <v/>
      </c>
      <c r="F265" s="617">
        <f>IF(Input_Transaksi!BL262=$D$8,Input_Transaksi!BN262,0)</f>
        <v>0</v>
      </c>
      <c r="G265" s="617">
        <f>IF(Input_Transaksi!BO262=$D$8,Input_Transaksi!BQ262,0)</f>
        <v>0</v>
      </c>
      <c r="H265" s="617">
        <f t="shared" si="4"/>
        <v>0</v>
      </c>
      <c r="I265" s="61"/>
    </row>
    <row r="266" spans="2:9" customFormat="1" x14ac:dyDescent="0.2">
      <c r="B266" s="65"/>
      <c r="C266" s="33" t="str">
        <f>IF(F266+G266&gt;0,Input_Transaksi!C263,"")</f>
        <v/>
      </c>
      <c r="D266" s="34" t="str">
        <f>IF(F266+G266&gt;0,Input_Transaksi!D263,"")</f>
        <v/>
      </c>
      <c r="E266" s="608" t="str">
        <f>IF(F266+G266&gt;0,Input_Transaksi!F263&amp;Input_Transaksi!G263 &amp;" "&amp;Input_Transaksi!H263,"")</f>
        <v/>
      </c>
      <c r="F266" s="617">
        <f>IF(Input_Transaksi!BL263=$D$8,Input_Transaksi!BN263,0)</f>
        <v>0</v>
      </c>
      <c r="G266" s="617">
        <f>IF(Input_Transaksi!BO263=$D$8,Input_Transaksi!BQ263,0)</f>
        <v>0</v>
      </c>
      <c r="H266" s="617">
        <f t="shared" si="4"/>
        <v>0</v>
      </c>
      <c r="I266" s="61"/>
    </row>
    <row r="267" spans="2:9" customFormat="1" x14ac:dyDescent="0.2">
      <c r="B267" s="65"/>
      <c r="C267" s="33" t="str">
        <f>IF(F267+G267&gt;0,Input_Transaksi!C264,"")</f>
        <v/>
      </c>
      <c r="D267" s="34" t="str">
        <f>IF(F267+G267&gt;0,Input_Transaksi!D264,"")</f>
        <v/>
      </c>
      <c r="E267" s="608" t="str">
        <f>IF(F267+G267&gt;0,Input_Transaksi!F264&amp;Input_Transaksi!G264 &amp;" "&amp;Input_Transaksi!H264,"")</f>
        <v/>
      </c>
      <c r="F267" s="617">
        <f>IF(Input_Transaksi!BL264=$D$8,Input_Transaksi!BN264,0)</f>
        <v>0</v>
      </c>
      <c r="G267" s="617">
        <f>IF(Input_Transaksi!BO264=$D$8,Input_Transaksi!BQ264,0)</f>
        <v>0</v>
      </c>
      <c r="H267" s="617">
        <f t="shared" si="4"/>
        <v>0</v>
      </c>
      <c r="I267" s="61"/>
    </row>
    <row r="268" spans="2:9" customFormat="1" x14ac:dyDescent="0.2">
      <c r="B268" s="65"/>
      <c r="C268" s="33" t="str">
        <f>IF(F268+G268&gt;0,Input_Transaksi!C265,"")</f>
        <v/>
      </c>
      <c r="D268" s="34" t="str">
        <f>IF(F268+G268&gt;0,Input_Transaksi!D265,"")</f>
        <v/>
      </c>
      <c r="E268" s="608" t="str">
        <f>IF(F268+G268&gt;0,Input_Transaksi!F265&amp;Input_Transaksi!G265 &amp;" "&amp;Input_Transaksi!H265,"")</f>
        <v/>
      </c>
      <c r="F268" s="617">
        <f>IF(Input_Transaksi!BL265=$D$8,Input_Transaksi!BN265,0)</f>
        <v>0</v>
      </c>
      <c r="G268" s="617">
        <f>IF(Input_Transaksi!BO265=$D$8,Input_Transaksi!BQ265,0)</f>
        <v>0</v>
      </c>
      <c r="H268" s="617">
        <f t="shared" si="4"/>
        <v>0</v>
      </c>
      <c r="I268" s="61"/>
    </row>
    <row r="269" spans="2:9" customFormat="1" x14ac:dyDescent="0.2">
      <c r="B269" s="65"/>
      <c r="C269" s="33" t="str">
        <f>IF(F269+G269&gt;0,Input_Transaksi!C266,"")</f>
        <v/>
      </c>
      <c r="D269" s="34" t="str">
        <f>IF(F269+G269&gt;0,Input_Transaksi!D266,"")</f>
        <v/>
      </c>
      <c r="E269" s="608" t="str">
        <f>IF(F269+G269&gt;0,Input_Transaksi!F266&amp;Input_Transaksi!G266 &amp;" "&amp;Input_Transaksi!H266,"")</f>
        <v/>
      </c>
      <c r="F269" s="617">
        <f>IF(Input_Transaksi!BL266=$D$8,Input_Transaksi!BN266,0)</f>
        <v>0</v>
      </c>
      <c r="G269" s="617">
        <f>IF(Input_Transaksi!BO266=$D$8,Input_Transaksi!BQ266,0)</f>
        <v>0</v>
      </c>
      <c r="H269" s="617">
        <f t="shared" si="4"/>
        <v>0</v>
      </c>
      <c r="I269" s="61"/>
    </row>
    <row r="270" spans="2:9" customFormat="1" x14ac:dyDescent="0.2">
      <c r="B270" s="65"/>
      <c r="C270" s="33" t="str">
        <f>IF(F270+G270&gt;0,Input_Transaksi!C267,"")</f>
        <v/>
      </c>
      <c r="D270" s="34" t="str">
        <f>IF(F270+G270&gt;0,Input_Transaksi!D267,"")</f>
        <v/>
      </c>
      <c r="E270" s="608" t="str">
        <f>IF(F270+G270&gt;0,Input_Transaksi!F267&amp;Input_Transaksi!G267 &amp;" "&amp;Input_Transaksi!H267,"")</f>
        <v/>
      </c>
      <c r="F270" s="617">
        <f>IF(Input_Transaksi!BL267=$D$8,Input_Transaksi!BN267,0)</f>
        <v>0</v>
      </c>
      <c r="G270" s="617">
        <f>IF(Input_Transaksi!BO267=$D$8,Input_Transaksi!BQ267,0)</f>
        <v>0</v>
      </c>
      <c r="H270" s="617">
        <f t="shared" si="4"/>
        <v>0</v>
      </c>
      <c r="I270" s="61"/>
    </row>
    <row r="271" spans="2:9" customFormat="1" x14ac:dyDescent="0.2">
      <c r="B271" s="65"/>
      <c r="C271" s="33" t="str">
        <f>IF(F271+G271&gt;0,Input_Transaksi!C268,"")</f>
        <v/>
      </c>
      <c r="D271" s="34" t="str">
        <f>IF(F271+G271&gt;0,Input_Transaksi!D268,"")</f>
        <v/>
      </c>
      <c r="E271" s="608" t="str">
        <f>IF(F271+G271&gt;0,Input_Transaksi!F268&amp;Input_Transaksi!G268 &amp;" "&amp;Input_Transaksi!H268,"")</f>
        <v/>
      </c>
      <c r="F271" s="617">
        <f>IF(Input_Transaksi!BL268=$D$8,Input_Transaksi!BN268,0)</f>
        <v>0</v>
      </c>
      <c r="G271" s="617">
        <f>IF(Input_Transaksi!BO268=$D$8,Input_Transaksi!BQ268,0)</f>
        <v>0</v>
      </c>
      <c r="H271" s="617">
        <f t="shared" ref="H271:H300" si="5">H270+F271-G271</f>
        <v>0</v>
      </c>
      <c r="I271" s="61"/>
    </row>
    <row r="272" spans="2:9" customFormat="1" x14ac:dyDescent="0.2">
      <c r="B272" s="65"/>
      <c r="C272" s="33" t="str">
        <f>IF(F272+G272&gt;0,Input_Transaksi!C269,"")</f>
        <v/>
      </c>
      <c r="D272" s="34" t="str">
        <f>IF(F272+G272&gt;0,Input_Transaksi!D269,"")</f>
        <v/>
      </c>
      <c r="E272" s="608" t="str">
        <f>IF(F272+G272&gt;0,Input_Transaksi!F269&amp;Input_Transaksi!G269 &amp;" "&amp;Input_Transaksi!H269,"")</f>
        <v/>
      </c>
      <c r="F272" s="617">
        <f>IF(Input_Transaksi!BL269=$D$8,Input_Transaksi!BN269,0)</f>
        <v>0</v>
      </c>
      <c r="G272" s="617">
        <f>IF(Input_Transaksi!BO269=$D$8,Input_Transaksi!BQ269,0)</f>
        <v>0</v>
      </c>
      <c r="H272" s="617">
        <f t="shared" si="5"/>
        <v>0</v>
      </c>
      <c r="I272" s="61"/>
    </row>
    <row r="273" spans="2:9" customFormat="1" x14ac:dyDescent="0.2">
      <c r="B273" s="65"/>
      <c r="C273" s="33" t="str">
        <f>IF(F273+G273&gt;0,Input_Transaksi!C270,"")</f>
        <v/>
      </c>
      <c r="D273" s="34" t="str">
        <f>IF(F273+G273&gt;0,Input_Transaksi!D270,"")</f>
        <v/>
      </c>
      <c r="E273" s="608" t="str">
        <f>IF(F273+G273&gt;0,Input_Transaksi!F270&amp;Input_Transaksi!G270 &amp;" "&amp;Input_Transaksi!H270,"")</f>
        <v/>
      </c>
      <c r="F273" s="617">
        <f>IF(Input_Transaksi!BL270=$D$8,Input_Transaksi!BN270,0)</f>
        <v>0</v>
      </c>
      <c r="G273" s="617">
        <f>IF(Input_Transaksi!BO270=$D$8,Input_Transaksi!BQ270,0)</f>
        <v>0</v>
      </c>
      <c r="H273" s="617">
        <f t="shared" si="5"/>
        <v>0</v>
      </c>
      <c r="I273" s="61"/>
    </row>
    <row r="274" spans="2:9" customFormat="1" x14ac:dyDescent="0.2">
      <c r="B274" s="65"/>
      <c r="C274" s="33" t="str">
        <f>IF(F274+G274&gt;0,Input_Transaksi!C271,"")</f>
        <v/>
      </c>
      <c r="D274" s="34" t="str">
        <f>IF(F274+G274&gt;0,Input_Transaksi!D271,"")</f>
        <v/>
      </c>
      <c r="E274" s="608" t="str">
        <f>IF(F274+G274&gt;0,Input_Transaksi!F271&amp;Input_Transaksi!G271 &amp;" "&amp;Input_Transaksi!H271,"")</f>
        <v/>
      </c>
      <c r="F274" s="617">
        <f>IF(Input_Transaksi!BL271=$D$8,Input_Transaksi!BN271,0)</f>
        <v>0</v>
      </c>
      <c r="G274" s="617">
        <f>IF(Input_Transaksi!BO271=$D$8,Input_Transaksi!BQ271,0)</f>
        <v>0</v>
      </c>
      <c r="H274" s="617">
        <f t="shared" si="5"/>
        <v>0</v>
      </c>
      <c r="I274" s="61"/>
    </row>
    <row r="275" spans="2:9" customFormat="1" x14ac:dyDescent="0.2">
      <c r="B275" s="65"/>
      <c r="C275" s="33" t="str">
        <f>IF(F275+G275&gt;0,Input_Transaksi!C272,"")</f>
        <v/>
      </c>
      <c r="D275" s="34" t="str">
        <f>IF(F275+G275&gt;0,Input_Transaksi!D272,"")</f>
        <v/>
      </c>
      <c r="E275" s="608" t="str">
        <f>IF(F275+G275&gt;0,Input_Transaksi!F272&amp;Input_Transaksi!G272 &amp;" "&amp;Input_Transaksi!H272,"")</f>
        <v/>
      </c>
      <c r="F275" s="617">
        <f>IF(Input_Transaksi!BL272=$D$8,Input_Transaksi!BN272,0)</f>
        <v>0</v>
      </c>
      <c r="G275" s="617">
        <f>IF(Input_Transaksi!BO272=$D$8,Input_Transaksi!BQ272,0)</f>
        <v>0</v>
      </c>
      <c r="H275" s="617">
        <f t="shared" si="5"/>
        <v>0</v>
      </c>
      <c r="I275" s="61"/>
    </row>
    <row r="276" spans="2:9" customFormat="1" x14ac:dyDescent="0.2">
      <c r="B276" s="65"/>
      <c r="C276" s="33" t="str">
        <f>IF(F276+G276&gt;0,Input_Transaksi!C273,"")</f>
        <v/>
      </c>
      <c r="D276" s="34" t="str">
        <f>IF(F276+G276&gt;0,Input_Transaksi!D273,"")</f>
        <v/>
      </c>
      <c r="E276" s="608" t="str">
        <f>IF(F276+G276&gt;0,Input_Transaksi!F273&amp;Input_Transaksi!G273 &amp;" "&amp;Input_Transaksi!H273,"")</f>
        <v/>
      </c>
      <c r="F276" s="617">
        <f>IF(Input_Transaksi!BL273=$D$8,Input_Transaksi!BN273,0)</f>
        <v>0</v>
      </c>
      <c r="G276" s="617">
        <f>IF(Input_Transaksi!BO273=$D$8,Input_Transaksi!BQ273,0)</f>
        <v>0</v>
      </c>
      <c r="H276" s="617">
        <f t="shared" si="5"/>
        <v>0</v>
      </c>
      <c r="I276" s="61"/>
    </row>
    <row r="277" spans="2:9" customFormat="1" x14ac:dyDescent="0.2">
      <c r="B277" s="65"/>
      <c r="C277" s="33" t="str">
        <f>IF(F277+G277&gt;0,Input_Transaksi!C274,"")</f>
        <v/>
      </c>
      <c r="D277" s="34" t="str">
        <f>IF(F277+G277&gt;0,Input_Transaksi!D274,"")</f>
        <v/>
      </c>
      <c r="E277" s="608" t="str">
        <f>IF(F277+G277&gt;0,Input_Transaksi!F274&amp;Input_Transaksi!G274 &amp;" "&amp;Input_Transaksi!H274,"")</f>
        <v/>
      </c>
      <c r="F277" s="617">
        <f>IF(Input_Transaksi!BL274=$D$8,Input_Transaksi!BN274,0)</f>
        <v>0</v>
      </c>
      <c r="G277" s="617">
        <f>IF(Input_Transaksi!BO274=$D$8,Input_Transaksi!BQ274,0)</f>
        <v>0</v>
      </c>
      <c r="H277" s="617">
        <f t="shared" si="5"/>
        <v>0</v>
      </c>
      <c r="I277" s="61"/>
    </row>
    <row r="278" spans="2:9" customFormat="1" x14ac:dyDescent="0.2">
      <c r="B278" s="65"/>
      <c r="C278" s="33" t="str">
        <f>IF(F278+G278&gt;0,Input_Transaksi!C275,"")</f>
        <v/>
      </c>
      <c r="D278" s="34" t="str">
        <f>IF(F278+G278&gt;0,Input_Transaksi!D275,"")</f>
        <v/>
      </c>
      <c r="E278" s="608" t="str">
        <f>IF(F278+G278&gt;0,Input_Transaksi!F275&amp;Input_Transaksi!G275 &amp;" "&amp;Input_Transaksi!H275,"")</f>
        <v/>
      </c>
      <c r="F278" s="617">
        <f>IF(Input_Transaksi!BL275=$D$8,Input_Transaksi!BN275,0)</f>
        <v>0</v>
      </c>
      <c r="G278" s="617">
        <f>IF(Input_Transaksi!BO275=$D$8,Input_Transaksi!BQ275,0)</f>
        <v>0</v>
      </c>
      <c r="H278" s="617">
        <f t="shared" si="5"/>
        <v>0</v>
      </c>
      <c r="I278" s="61"/>
    </row>
    <row r="279" spans="2:9" customFormat="1" x14ac:dyDescent="0.2">
      <c r="B279" s="65"/>
      <c r="C279" s="33" t="str">
        <f>IF(F279+G279&gt;0,Input_Transaksi!C276,"")</f>
        <v/>
      </c>
      <c r="D279" s="34" t="str">
        <f>IF(F279+G279&gt;0,Input_Transaksi!D276,"")</f>
        <v/>
      </c>
      <c r="E279" s="608" t="str">
        <f>IF(F279+G279&gt;0,Input_Transaksi!F276&amp;Input_Transaksi!G276 &amp;" "&amp;Input_Transaksi!H276,"")</f>
        <v/>
      </c>
      <c r="F279" s="617">
        <f>IF(Input_Transaksi!BL276=$D$8,Input_Transaksi!BN276,0)</f>
        <v>0</v>
      </c>
      <c r="G279" s="617">
        <f>IF(Input_Transaksi!BO276=$D$8,Input_Transaksi!BQ276,0)</f>
        <v>0</v>
      </c>
      <c r="H279" s="617">
        <f t="shared" si="5"/>
        <v>0</v>
      </c>
      <c r="I279" s="61"/>
    </row>
    <row r="280" spans="2:9" customFormat="1" x14ac:dyDescent="0.2">
      <c r="B280" s="65"/>
      <c r="C280" s="33" t="str">
        <f>IF(F280+G280&gt;0,Input_Transaksi!C277,"")</f>
        <v/>
      </c>
      <c r="D280" s="34" t="str">
        <f>IF(F280+G280&gt;0,Input_Transaksi!D277,"")</f>
        <v/>
      </c>
      <c r="E280" s="608" t="str">
        <f>IF(F280+G280&gt;0,Input_Transaksi!F277&amp;Input_Transaksi!G277 &amp;" "&amp;Input_Transaksi!H277,"")</f>
        <v/>
      </c>
      <c r="F280" s="617">
        <f>IF(Input_Transaksi!BL277=$D$8,Input_Transaksi!BN277,0)</f>
        <v>0</v>
      </c>
      <c r="G280" s="617">
        <f>IF(Input_Transaksi!BO277=$D$8,Input_Transaksi!BQ277,0)</f>
        <v>0</v>
      </c>
      <c r="H280" s="617">
        <f t="shared" si="5"/>
        <v>0</v>
      </c>
      <c r="I280" s="61"/>
    </row>
    <row r="281" spans="2:9" customFormat="1" x14ac:dyDescent="0.2">
      <c r="B281" s="65"/>
      <c r="C281" s="33" t="str">
        <f>IF(F281+G281&gt;0,Input_Transaksi!C278,"")</f>
        <v/>
      </c>
      <c r="D281" s="34" t="str">
        <f>IF(F281+G281&gt;0,Input_Transaksi!D278,"")</f>
        <v/>
      </c>
      <c r="E281" s="608" t="str">
        <f>IF(F281+G281&gt;0,Input_Transaksi!F278&amp;Input_Transaksi!G278 &amp;" "&amp;Input_Transaksi!H278,"")</f>
        <v/>
      </c>
      <c r="F281" s="617">
        <f>IF(Input_Transaksi!BL278=$D$8,Input_Transaksi!BN278,0)</f>
        <v>0</v>
      </c>
      <c r="G281" s="617">
        <f>IF(Input_Transaksi!BO278=$D$8,Input_Transaksi!BQ278,0)</f>
        <v>0</v>
      </c>
      <c r="H281" s="617">
        <f t="shared" si="5"/>
        <v>0</v>
      </c>
      <c r="I281" s="61"/>
    </row>
    <row r="282" spans="2:9" customFormat="1" x14ac:dyDescent="0.2">
      <c r="B282" s="65"/>
      <c r="C282" s="33" t="str">
        <f>IF(F282+G282&gt;0,Input_Transaksi!C279,"")</f>
        <v/>
      </c>
      <c r="D282" s="34" t="str">
        <f>IF(F282+G282&gt;0,Input_Transaksi!D279,"")</f>
        <v/>
      </c>
      <c r="E282" s="608" t="str">
        <f>IF(F282+G282&gt;0,Input_Transaksi!F279&amp;Input_Transaksi!G279 &amp;" "&amp;Input_Transaksi!H279,"")</f>
        <v/>
      </c>
      <c r="F282" s="617">
        <f>IF(Input_Transaksi!BL279=$D$8,Input_Transaksi!BN279,0)</f>
        <v>0</v>
      </c>
      <c r="G282" s="617">
        <f>IF(Input_Transaksi!BO279=$D$8,Input_Transaksi!BQ279,0)</f>
        <v>0</v>
      </c>
      <c r="H282" s="617">
        <f t="shared" si="5"/>
        <v>0</v>
      </c>
      <c r="I282" s="61"/>
    </row>
    <row r="283" spans="2:9" customFormat="1" x14ac:dyDescent="0.2">
      <c r="B283" s="65"/>
      <c r="C283" s="33" t="str">
        <f>IF(F283+G283&gt;0,Input_Transaksi!C280,"")</f>
        <v/>
      </c>
      <c r="D283" s="34" t="str">
        <f>IF(F283+G283&gt;0,Input_Transaksi!D280,"")</f>
        <v/>
      </c>
      <c r="E283" s="608" t="str">
        <f>IF(F283+G283&gt;0,Input_Transaksi!F280&amp;Input_Transaksi!G280 &amp;" "&amp;Input_Transaksi!H280,"")</f>
        <v/>
      </c>
      <c r="F283" s="617">
        <f>IF(Input_Transaksi!BL280=$D$8,Input_Transaksi!BN280,0)</f>
        <v>0</v>
      </c>
      <c r="G283" s="617">
        <f>IF(Input_Transaksi!BO280=$D$8,Input_Transaksi!BQ280,0)</f>
        <v>0</v>
      </c>
      <c r="H283" s="617">
        <f t="shared" si="5"/>
        <v>0</v>
      </c>
      <c r="I283" s="61"/>
    </row>
    <row r="284" spans="2:9" customFormat="1" x14ac:dyDescent="0.2">
      <c r="B284" s="65"/>
      <c r="C284" s="33" t="str">
        <f>IF(F284+G284&gt;0,Input_Transaksi!C281,"")</f>
        <v/>
      </c>
      <c r="D284" s="34" t="str">
        <f>IF(F284+G284&gt;0,Input_Transaksi!D281,"")</f>
        <v/>
      </c>
      <c r="E284" s="608" t="str">
        <f>IF(F284+G284&gt;0,Input_Transaksi!F281&amp;Input_Transaksi!G281 &amp;" "&amp;Input_Transaksi!H281,"")</f>
        <v/>
      </c>
      <c r="F284" s="617">
        <f>IF(Input_Transaksi!BL281=$D$8,Input_Transaksi!BN281,0)</f>
        <v>0</v>
      </c>
      <c r="G284" s="617">
        <f>IF(Input_Transaksi!BO281=$D$8,Input_Transaksi!BQ281,0)</f>
        <v>0</v>
      </c>
      <c r="H284" s="617">
        <f t="shared" si="5"/>
        <v>0</v>
      </c>
      <c r="I284" s="61"/>
    </row>
    <row r="285" spans="2:9" customFormat="1" x14ac:dyDescent="0.2">
      <c r="B285" s="65"/>
      <c r="C285" s="33" t="str">
        <f>IF(F285+G285&gt;0,Input_Transaksi!C282,"")</f>
        <v/>
      </c>
      <c r="D285" s="34" t="str">
        <f>IF(F285+G285&gt;0,Input_Transaksi!D282,"")</f>
        <v/>
      </c>
      <c r="E285" s="608" t="str">
        <f>IF(F285+G285&gt;0,Input_Transaksi!F282&amp;Input_Transaksi!G282 &amp;" "&amp;Input_Transaksi!H282,"")</f>
        <v/>
      </c>
      <c r="F285" s="617">
        <f>IF(Input_Transaksi!BL282=$D$8,Input_Transaksi!BN282,0)</f>
        <v>0</v>
      </c>
      <c r="G285" s="617">
        <f>IF(Input_Transaksi!BO282=$D$8,Input_Transaksi!BQ282,0)</f>
        <v>0</v>
      </c>
      <c r="H285" s="617">
        <f t="shared" si="5"/>
        <v>0</v>
      </c>
      <c r="I285" s="61"/>
    </row>
    <row r="286" spans="2:9" customFormat="1" x14ac:dyDescent="0.2">
      <c r="B286" s="65"/>
      <c r="C286" s="33" t="str">
        <f>IF(F286+G286&gt;0,Input_Transaksi!C283,"")</f>
        <v/>
      </c>
      <c r="D286" s="34" t="str">
        <f>IF(F286+G286&gt;0,Input_Transaksi!D283,"")</f>
        <v/>
      </c>
      <c r="E286" s="608" t="str">
        <f>IF(F286+G286&gt;0,Input_Transaksi!F283&amp;Input_Transaksi!G283 &amp;" "&amp;Input_Transaksi!H283,"")</f>
        <v/>
      </c>
      <c r="F286" s="617">
        <f>IF(Input_Transaksi!BL283=$D$8,Input_Transaksi!BN283,0)</f>
        <v>0</v>
      </c>
      <c r="G286" s="617">
        <f>IF(Input_Transaksi!BO283=$D$8,Input_Transaksi!BQ283,0)</f>
        <v>0</v>
      </c>
      <c r="H286" s="617">
        <f t="shared" si="5"/>
        <v>0</v>
      </c>
      <c r="I286" s="61"/>
    </row>
    <row r="287" spans="2:9" customFormat="1" x14ac:dyDescent="0.2">
      <c r="B287" s="65"/>
      <c r="C287" s="33" t="str">
        <f>IF(F287+G287&gt;0,Input_Transaksi!C284,"")</f>
        <v/>
      </c>
      <c r="D287" s="34" t="str">
        <f>IF(F287+G287&gt;0,Input_Transaksi!D284,"")</f>
        <v/>
      </c>
      <c r="E287" s="608" t="str">
        <f>IF(F287+G287&gt;0,Input_Transaksi!F284&amp;Input_Transaksi!G284 &amp;" "&amp;Input_Transaksi!H284,"")</f>
        <v/>
      </c>
      <c r="F287" s="617">
        <f>IF(Input_Transaksi!BL284=$D$8,Input_Transaksi!BN284,0)</f>
        <v>0</v>
      </c>
      <c r="G287" s="617">
        <f>IF(Input_Transaksi!BO284=$D$8,Input_Transaksi!BQ284,0)</f>
        <v>0</v>
      </c>
      <c r="H287" s="617">
        <f t="shared" si="5"/>
        <v>0</v>
      </c>
      <c r="I287" s="61"/>
    </row>
    <row r="288" spans="2:9" customFormat="1" x14ac:dyDescent="0.2">
      <c r="B288" s="65"/>
      <c r="C288" s="33" t="str">
        <f>IF(F288+G288&gt;0,Input_Transaksi!C285,"")</f>
        <v/>
      </c>
      <c r="D288" s="34" t="str">
        <f>IF(F288+G288&gt;0,Input_Transaksi!D285,"")</f>
        <v/>
      </c>
      <c r="E288" s="608" t="str">
        <f>IF(F288+G288&gt;0,Input_Transaksi!F285&amp;Input_Transaksi!G285 &amp;" "&amp;Input_Transaksi!H285,"")</f>
        <v/>
      </c>
      <c r="F288" s="617">
        <f>IF(Input_Transaksi!BL285=$D$8,Input_Transaksi!BN285,0)</f>
        <v>0</v>
      </c>
      <c r="G288" s="617">
        <f>IF(Input_Transaksi!BO285=$D$8,Input_Transaksi!BQ285,0)</f>
        <v>0</v>
      </c>
      <c r="H288" s="617">
        <f t="shared" si="5"/>
        <v>0</v>
      </c>
      <c r="I288" s="61"/>
    </row>
    <row r="289" spans="2:9" customFormat="1" x14ac:dyDescent="0.2">
      <c r="B289" s="65"/>
      <c r="C289" s="33" t="str">
        <f>IF(F289+G289&gt;0,Input_Transaksi!C286,"")</f>
        <v/>
      </c>
      <c r="D289" s="34" t="str">
        <f>IF(F289+G289&gt;0,Input_Transaksi!D286,"")</f>
        <v/>
      </c>
      <c r="E289" s="608" t="str">
        <f>IF(F289+G289&gt;0,Input_Transaksi!F286&amp;Input_Transaksi!G286 &amp;" "&amp;Input_Transaksi!H286,"")</f>
        <v/>
      </c>
      <c r="F289" s="617">
        <f>IF(Input_Transaksi!BL286=$D$8,Input_Transaksi!BN286,0)</f>
        <v>0</v>
      </c>
      <c r="G289" s="617">
        <f>IF(Input_Transaksi!BO286=$D$8,Input_Transaksi!BQ286,0)</f>
        <v>0</v>
      </c>
      <c r="H289" s="617">
        <f t="shared" si="5"/>
        <v>0</v>
      </c>
      <c r="I289" s="61"/>
    </row>
    <row r="290" spans="2:9" customFormat="1" x14ac:dyDescent="0.2">
      <c r="B290" s="65"/>
      <c r="C290" s="33" t="str">
        <f>IF(F290+G290&gt;0,Input_Transaksi!C287,"")</f>
        <v/>
      </c>
      <c r="D290" s="34" t="str">
        <f>IF(F290+G290&gt;0,Input_Transaksi!D287,"")</f>
        <v/>
      </c>
      <c r="E290" s="608" t="str">
        <f>IF(F290+G290&gt;0,Input_Transaksi!F287&amp;Input_Transaksi!G287 &amp;" "&amp;Input_Transaksi!H287,"")</f>
        <v/>
      </c>
      <c r="F290" s="617">
        <f>IF(Input_Transaksi!BL287=$D$8,Input_Transaksi!BN287,0)</f>
        <v>0</v>
      </c>
      <c r="G290" s="617">
        <f>IF(Input_Transaksi!BO287=$D$8,Input_Transaksi!BQ287,0)</f>
        <v>0</v>
      </c>
      <c r="H290" s="617">
        <f t="shared" si="5"/>
        <v>0</v>
      </c>
      <c r="I290" s="61"/>
    </row>
    <row r="291" spans="2:9" customFormat="1" x14ac:dyDescent="0.2">
      <c r="B291" s="65"/>
      <c r="C291" s="33" t="str">
        <f>IF(F291+G291&gt;0,Input_Transaksi!C288,"")</f>
        <v/>
      </c>
      <c r="D291" s="34" t="str">
        <f>IF(F291+G291&gt;0,Input_Transaksi!D288,"")</f>
        <v/>
      </c>
      <c r="E291" s="608" t="str">
        <f>IF(F291+G291&gt;0,Input_Transaksi!F288&amp;Input_Transaksi!G288 &amp;" "&amp;Input_Transaksi!H288,"")</f>
        <v/>
      </c>
      <c r="F291" s="617">
        <f>IF(Input_Transaksi!BL288=$D$8,Input_Transaksi!BN288,0)</f>
        <v>0</v>
      </c>
      <c r="G291" s="617">
        <f>IF(Input_Transaksi!BO288=$D$8,Input_Transaksi!BQ288,0)</f>
        <v>0</v>
      </c>
      <c r="H291" s="617">
        <f t="shared" si="5"/>
        <v>0</v>
      </c>
      <c r="I291" s="61"/>
    </row>
    <row r="292" spans="2:9" customFormat="1" ht="15" customHeight="1" x14ac:dyDescent="0.2">
      <c r="B292" s="65"/>
      <c r="C292" s="33" t="str">
        <f>IF(F292+G292&gt;0,Input_Transaksi!C289,"")</f>
        <v/>
      </c>
      <c r="D292" s="34" t="str">
        <f>IF(F292+G292&gt;0,Input_Transaksi!D289,"")</f>
        <v/>
      </c>
      <c r="E292" s="608" t="str">
        <f>IF(F292+G292&gt;0,Input_Transaksi!F289&amp;Input_Transaksi!G289 &amp;" "&amp;Input_Transaksi!H289,"")</f>
        <v/>
      </c>
      <c r="F292" s="617">
        <f>IF(Input_Transaksi!BL289=$D$8,Input_Transaksi!BN289,0)</f>
        <v>0</v>
      </c>
      <c r="G292" s="617">
        <f>IF(Input_Transaksi!BO289=$D$8,Input_Transaksi!BQ289,0)</f>
        <v>0</v>
      </c>
      <c r="H292" s="617">
        <f t="shared" si="5"/>
        <v>0</v>
      </c>
      <c r="I292" s="61"/>
    </row>
    <row r="293" spans="2:9" customFormat="1" ht="15" customHeight="1" x14ac:dyDescent="0.2">
      <c r="B293" s="65"/>
      <c r="C293" s="33" t="str">
        <f>IF(F293+G293&gt;0,Input_Transaksi!C290,"")</f>
        <v/>
      </c>
      <c r="D293" s="34" t="str">
        <f>IF(F293+G293&gt;0,Input_Transaksi!D290,"")</f>
        <v/>
      </c>
      <c r="E293" s="608" t="str">
        <f>IF(F293+G293&gt;0,Input_Transaksi!F290&amp;Input_Transaksi!G290 &amp;" "&amp;Input_Transaksi!H290,"")</f>
        <v/>
      </c>
      <c r="F293" s="617">
        <f>IF(Input_Transaksi!BL290=$D$8,Input_Transaksi!BN290,0)</f>
        <v>0</v>
      </c>
      <c r="G293" s="617">
        <f>IF(Input_Transaksi!BO290=$D$8,Input_Transaksi!BQ290,0)</f>
        <v>0</v>
      </c>
      <c r="H293" s="617">
        <f t="shared" si="5"/>
        <v>0</v>
      </c>
      <c r="I293" s="61"/>
    </row>
    <row r="294" spans="2:9" customFormat="1" x14ac:dyDescent="0.2">
      <c r="B294" s="65"/>
      <c r="C294" s="33" t="str">
        <f>IF(F294+G294&gt;0,Input_Transaksi!C291,"")</f>
        <v/>
      </c>
      <c r="D294" s="34" t="str">
        <f>IF(F294+G294&gt;0,Input_Transaksi!D291,"")</f>
        <v/>
      </c>
      <c r="E294" s="608" t="str">
        <f>IF(F294+G294&gt;0,Input_Transaksi!F291&amp;Input_Transaksi!G291 &amp;" "&amp;Input_Transaksi!H291,"")</f>
        <v/>
      </c>
      <c r="F294" s="617">
        <f>IF(Input_Transaksi!BL291=$D$8,Input_Transaksi!BN291,0)</f>
        <v>0</v>
      </c>
      <c r="G294" s="617">
        <f>IF(Input_Transaksi!BO291=$D$8,Input_Transaksi!BQ291,0)</f>
        <v>0</v>
      </c>
      <c r="H294" s="617">
        <f t="shared" si="5"/>
        <v>0</v>
      </c>
      <c r="I294" s="61"/>
    </row>
    <row r="295" spans="2:9" customFormat="1" x14ac:dyDescent="0.2">
      <c r="B295" s="65"/>
      <c r="C295" s="33" t="str">
        <f>IF(F295+G295&gt;0,Input_Transaksi!C292,"")</f>
        <v/>
      </c>
      <c r="D295" s="34" t="str">
        <f>IF(F295+G295&gt;0,Input_Transaksi!D292,"")</f>
        <v/>
      </c>
      <c r="E295" s="608" t="str">
        <f>IF(F295+G295&gt;0,Input_Transaksi!F292&amp;Input_Transaksi!G292 &amp;" "&amp;Input_Transaksi!H292,"")</f>
        <v/>
      </c>
      <c r="F295" s="617">
        <f>IF(Input_Transaksi!BL292=$D$8,Input_Transaksi!BN292,0)</f>
        <v>0</v>
      </c>
      <c r="G295" s="617">
        <f>IF(Input_Transaksi!BO292=$D$8,Input_Transaksi!BQ292,0)</f>
        <v>0</v>
      </c>
      <c r="H295" s="617">
        <f t="shared" si="5"/>
        <v>0</v>
      </c>
      <c r="I295" s="61"/>
    </row>
    <row r="296" spans="2:9" customFormat="1" x14ac:dyDescent="0.2">
      <c r="B296" s="65"/>
      <c r="C296" s="33" t="str">
        <f>IF(F296+G296&gt;0,Input_Transaksi!C293,"")</f>
        <v/>
      </c>
      <c r="D296" s="34" t="str">
        <f>IF(F296+G296&gt;0,Input_Transaksi!D293,"")</f>
        <v/>
      </c>
      <c r="E296" s="608" t="str">
        <f>IF(F296+G296&gt;0,Input_Transaksi!F293&amp;Input_Transaksi!G293 &amp;" "&amp;Input_Transaksi!H293,"")</f>
        <v/>
      </c>
      <c r="F296" s="617">
        <f>IF(Input_Transaksi!BL293=$D$8,Input_Transaksi!BN293,0)</f>
        <v>0</v>
      </c>
      <c r="G296" s="617">
        <f>IF(Input_Transaksi!BO293=$D$8,Input_Transaksi!BQ293,0)</f>
        <v>0</v>
      </c>
      <c r="H296" s="617">
        <f t="shared" si="5"/>
        <v>0</v>
      </c>
      <c r="I296" s="61"/>
    </row>
    <row r="297" spans="2:9" customFormat="1" x14ac:dyDescent="0.2">
      <c r="B297" s="65"/>
      <c r="C297" s="33" t="str">
        <f>IF(F297+G297&gt;0,Input_Transaksi!C294,"")</f>
        <v/>
      </c>
      <c r="D297" s="34" t="str">
        <f>IF(F297+G297&gt;0,Input_Transaksi!D294,"")</f>
        <v/>
      </c>
      <c r="E297" s="608" t="str">
        <f>IF(F297+G297&gt;0,Input_Transaksi!F294&amp;Input_Transaksi!G294 &amp;" "&amp;Input_Transaksi!H294,"")</f>
        <v/>
      </c>
      <c r="F297" s="617">
        <f>IF(Input_Transaksi!BL294=$D$8,Input_Transaksi!BN294,0)</f>
        <v>0</v>
      </c>
      <c r="G297" s="617">
        <f>IF(Input_Transaksi!BO294=$D$8,Input_Transaksi!BQ294,0)</f>
        <v>0</v>
      </c>
      <c r="H297" s="617">
        <f t="shared" si="5"/>
        <v>0</v>
      </c>
      <c r="I297" s="61"/>
    </row>
    <row r="298" spans="2:9" customFormat="1" x14ac:dyDescent="0.2">
      <c r="B298" s="65"/>
      <c r="C298" s="33" t="str">
        <f>IF(F298+G298&gt;0,Input_Transaksi!C295,"")</f>
        <v/>
      </c>
      <c r="D298" s="34" t="str">
        <f>IF(F298+G298&gt;0,Input_Transaksi!D295,"")</f>
        <v/>
      </c>
      <c r="E298" s="608" t="str">
        <f>IF(F298+G298&gt;0,Input_Transaksi!F295&amp;Input_Transaksi!G295 &amp;" "&amp;Input_Transaksi!H295,"")</f>
        <v/>
      </c>
      <c r="F298" s="617">
        <f>IF(Input_Transaksi!BL295=$D$8,Input_Transaksi!BN295,0)</f>
        <v>0</v>
      </c>
      <c r="G298" s="617">
        <f>IF(Input_Transaksi!BO295=$D$8,Input_Transaksi!BQ295,0)</f>
        <v>0</v>
      </c>
      <c r="H298" s="617">
        <f t="shared" si="5"/>
        <v>0</v>
      </c>
      <c r="I298" s="61"/>
    </row>
    <row r="299" spans="2:9" customFormat="1" x14ac:dyDescent="0.2">
      <c r="B299" s="65"/>
      <c r="C299" s="33" t="str">
        <f>IF(F299+G299&gt;0,Input_Transaksi!C296,"")</f>
        <v/>
      </c>
      <c r="D299" s="34" t="str">
        <f>IF(F299+G299&gt;0,Input_Transaksi!D296,"")</f>
        <v/>
      </c>
      <c r="E299" s="608" t="str">
        <f>IF(F299+G299&gt;0,Input_Transaksi!F296&amp;Input_Transaksi!G296 &amp;" "&amp;Input_Transaksi!H296,"")</f>
        <v/>
      </c>
      <c r="F299" s="617">
        <f>IF(Input_Transaksi!BL296=$D$8,Input_Transaksi!BN296,0)</f>
        <v>0</v>
      </c>
      <c r="G299" s="617">
        <f>IF(Input_Transaksi!BO296=$D$8,Input_Transaksi!BQ296,0)</f>
        <v>0</v>
      </c>
      <c r="H299" s="617">
        <f t="shared" si="5"/>
        <v>0</v>
      </c>
      <c r="I299" s="61"/>
    </row>
    <row r="300" spans="2:9" customFormat="1" x14ac:dyDescent="0.2">
      <c r="B300" s="65"/>
      <c r="C300" s="33" t="str">
        <f>IF(F300+G300&gt;0,Input_Transaksi!C297,"")</f>
        <v/>
      </c>
      <c r="D300" s="34" t="str">
        <f>IF(F300+G300&gt;0,Input_Transaksi!D297,"")</f>
        <v/>
      </c>
      <c r="E300" s="608" t="str">
        <f>IF(F300+G300&gt;0,Input_Transaksi!F297&amp;Input_Transaksi!G297 &amp;" "&amp;Input_Transaksi!H297,"")</f>
        <v/>
      </c>
      <c r="F300" s="617">
        <f>IF(Input_Transaksi!BL297=$D$8,Input_Transaksi!BN297,0)</f>
        <v>0</v>
      </c>
      <c r="G300" s="617">
        <f>IF(Input_Transaksi!BO297=$D$8,Input_Transaksi!BQ297,0)</f>
        <v>0</v>
      </c>
      <c r="H300" s="617">
        <f t="shared" si="5"/>
        <v>0</v>
      </c>
      <c r="I300" s="61"/>
    </row>
    <row r="301" spans="2:9" customFormat="1" x14ac:dyDescent="0.2">
      <c r="B301" s="65"/>
      <c r="C301" s="33" t="str">
        <f>IF(F301+G301&gt;0,Input_Transaksi!C298,"")</f>
        <v/>
      </c>
      <c r="D301" s="34" t="str">
        <f>IF(F301+G301&gt;0,Input_Transaksi!D298,"")</f>
        <v/>
      </c>
      <c r="E301" s="608" t="str">
        <f>IF(F301+G301&gt;0,Input_Transaksi!F298&amp;Input_Transaksi!G298 &amp;" "&amp;Input_Transaksi!H298,"")</f>
        <v/>
      </c>
      <c r="F301" s="617">
        <f>IF(Input_Transaksi!BL298=$D$8,Input_Transaksi!BN298,0)</f>
        <v>0</v>
      </c>
      <c r="G301" s="617">
        <f>IF(Input_Transaksi!BO298=$D$8,Input_Transaksi!BQ298,0)</f>
        <v>0</v>
      </c>
      <c r="H301" s="617">
        <f t="shared" ref="H301:H364" si="6">H300+F301-G301</f>
        <v>0</v>
      </c>
      <c r="I301" s="61"/>
    </row>
    <row r="302" spans="2:9" customFormat="1" x14ac:dyDescent="0.2">
      <c r="B302" s="65"/>
      <c r="C302" s="33" t="str">
        <f>IF(F302+G302&gt;0,Input_Transaksi!C299,"")</f>
        <v/>
      </c>
      <c r="D302" s="34" t="str">
        <f>IF(F302+G302&gt;0,Input_Transaksi!D299,"")</f>
        <v/>
      </c>
      <c r="E302" s="608" t="str">
        <f>IF(F302+G302&gt;0,Input_Transaksi!F299&amp;Input_Transaksi!G299 &amp;" "&amp;Input_Transaksi!H299,"")</f>
        <v/>
      </c>
      <c r="F302" s="617">
        <f>IF(Input_Transaksi!BL299=$D$8,Input_Transaksi!BN299,0)</f>
        <v>0</v>
      </c>
      <c r="G302" s="617">
        <f>IF(Input_Transaksi!BO299=$D$8,Input_Transaksi!BQ299,0)</f>
        <v>0</v>
      </c>
      <c r="H302" s="617">
        <f t="shared" si="6"/>
        <v>0</v>
      </c>
      <c r="I302" s="61"/>
    </row>
    <row r="303" spans="2:9" customFormat="1" x14ac:dyDescent="0.2">
      <c r="B303" s="65"/>
      <c r="C303" s="33" t="str">
        <f>IF(F303+G303&gt;0,Input_Transaksi!C300,"")</f>
        <v/>
      </c>
      <c r="D303" s="34" t="str">
        <f>IF(F303+G303&gt;0,Input_Transaksi!D300,"")</f>
        <v/>
      </c>
      <c r="E303" s="608" t="str">
        <f>IF(F303+G303&gt;0,Input_Transaksi!F300&amp;Input_Transaksi!G300 &amp;" "&amp;Input_Transaksi!H300,"")</f>
        <v/>
      </c>
      <c r="F303" s="617">
        <f>IF(Input_Transaksi!BL300=$D$8,Input_Transaksi!BN300,0)</f>
        <v>0</v>
      </c>
      <c r="G303" s="617">
        <f>IF(Input_Transaksi!BO300=$D$8,Input_Transaksi!BQ300,0)</f>
        <v>0</v>
      </c>
      <c r="H303" s="617">
        <f t="shared" si="6"/>
        <v>0</v>
      </c>
      <c r="I303" s="61"/>
    </row>
    <row r="304" spans="2:9" customFormat="1" x14ac:dyDescent="0.2">
      <c r="B304" s="65"/>
      <c r="C304" s="33" t="str">
        <f>IF(F304+G304&gt;0,Input_Transaksi!C301,"")</f>
        <v/>
      </c>
      <c r="D304" s="34" t="str">
        <f>IF(F304+G304&gt;0,Input_Transaksi!D301,"")</f>
        <v/>
      </c>
      <c r="E304" s="608" t="str">
        <f>IF(F304+G304&gt;0,Input_Transaksi!F301&amp;Input_Transaksi!G301 &amp;" "&amp;Input_Transaksi!H301,"")</f>
        <v/>
      </c>
      <c r="F304" s="617">
        <f>IF(Input_Transaksi!BL301=$D$8,Input_Transaksi!BN301,0)</f>
        <v>0</v>
      </c>
      <c r="G304" s="617">
        <f>IF(Input_Transaksi!BO301=$D$8,Input_Transaksi!BQ301,0)</f>
        <v>0</v>
      </c>
      <c r="H304" s="617">
        <f t="shared" si="6"/>
        <v>0</v>
      </c>
      <c r="I304" s="61"/>
    </row>
    <row r="305" spans="2:9" customFormat="1" x14ac:dyDescent="0.2">
      <c r="B305" s="65"/>
      <c r="C305" s="33" t="str">
        <f>IF(F305+G305&gt;0,Input_Transaksi!C302,"")</f>
        <v/>
      </c>
      <c r="D305" s="34" t="str">
        <f>IF(F305+G305&gt;0,Input_Transaksi!D302,"")</f>
        <v/>
      </c>
      <c r="E305" s="608" t="str">
        <f>IF(F305+G305&gt;0,Input_Transaksi!F302&amp;Input_Transaksi!G302 &amp;" "&amp;Input_Transaksi!H302,"")</f>
        <v/>
      </c>
      <c r="F305" s="617">
        <f>IF(Input_Transaksi!BL302=$D$8,Input_Transaksi!BN302,0)</f>
        <v>0</v>
      </c>
      <c r="G305" s="617">
        <f>IF(Input_Transaksi!BO302=$D$8,Input_Transaksi!BQ302,0)</f>
        <v>0</v>
      </c>
      <c r="H305" s="617">
        <f t="shared" si="6"/>
        <v>0</v>
      </c>
      <c r="I305" s="61"/>
    </row>
    <row r="306" spans="2:9" customFormat="1" x14ac:dyDescent="0.2">
      <c r="B306" s="65"/>
      <c r="C306" s="33" t="str">
        <f>IF(F306+G306&gt;0,Input_Transaksi!C303,"")</f>
        <v/>
      </c>
      <c r="D306" s="34" t="str">
        <f>IF(F306+G306&gt;0,Input_Transaksi!D303,"")</f>
        <v/>
      </c>
      <c r="E306" s="608" t="str">
        <f>IF(F306+G306&gt;0,Input_Transaksi!F303&amp;Input_Transaksi!G303 &amp;" "&amp;Input_Transaksi!H303,"")</f>
        <v/>
      </c>
      <c r="F306" s="617">
        <f>IF(Input_Transaksi!BL303=$D$8,Input_Transaksi!BN303,0)</f>
        <v>0</v>
      </c>
      <c r="G306" s="617">
        <f>IF(Input_Transaksi!BO303=$D$8,Input_Transaksi!BQ303,0)</f>
        <v>0</v>
      </c>
      <c r="H306" s="617">
        <f t="shared" si="6"/>
        <v>0</v>
      </c>
      <c r="I306" s="61"/>
    </row>
    <row r="307" spans="2:9" customFormat="1" ht="22" customHeight="1" x14ac:dyDescent="0.2">
      <c r="B307" s="65"/>
      <c r="C307" s="33" t="str">
        <f>IF(F307+G307&gt;0,Input_Transaksi!C304,"")</f>
        <v/>
      </c>
      <c r="D307" s="34" t="str">
        <f>IF(F307+G307&gt;0,Input_Transaksi!D304,"")</f>
        <v/>
      </c>
      <c r="E307" s="608" t="str">
        <f>IF(F307+G307&gt;0,Input_Transaksi!F304&amp;Input_Transaksi!G304 &amp;" "&amp;Input_Transaksi!H304,"")</f>
        <v/>
      </c>
      <c r="F307" s="617">
        <f>IF(Input_Transaksi!BL304=$D$8,Input_Transaksi!BN304,0)</f>
        <v>0</v>
      </c>
      <c r="G307" s="617">
        <f>IF(Input_Transaksi!BO304=$D$8,Input_Transaksi!BQ304,0)</f>
        <v>0</v>
      </c>
      <c r="H307" s="617">
        <f t="shared" si="6"/>
        <v>0</v>
      </c>
      <c r="I307" s="61"/>
    </row>
    <row r="308" spans="2:9" customFormat="1" ht="24" customHeight="1" x14ac:dyDescent="0.2">
      <c r="B308" s="65"/>
      <c r="C308" s="33" t="str">
        <f>IF(F308+G308&gt;0,Input_Transaksi!C305,"")</f>
        <v/>
      </c>
      <c r="D308" s="34" t="str">
        <f>IF(F308+G308&gt;0,Input_Transaksi!D305,"")</f>
        <v/>
      </c>
      <c r="E308" s="608" t="str">
        <f>IF(F308+G308&gt;0,Input_Transaksi!F305&amp;Input_Transaksi!G305 &amp;" "&amp;Input_Transaksi!H305,"")</f>
        <v/>
      </c>
      <c r="F308" s="617">
        <f>IF(Input_Transaksi!BL305=$D$8,Input_Transaksi!BN305,0)</f>
        <v>0</v>
      </c>
      <c r="G308" s="617">
        <f>IF(Input_Transaksi!BO305=$D$8,Input_Transaksi!BQ305,0)</f>
        <v>0</v>
      </c>
      <c r="H308" s="617">
        <f t="shared" si="6"/>
        <v>0</v>
      </c>
      <c r="I308" s="61"/>
    </row>
    <row r="309" spans="2:9" customFormat="1" ht="15" customHeight="1" x14ac:dyDescent="0.2">
      <c r="B309" s="65"/>
      <c r="C309" s="33" t="str">
        <f>IF(F309+G309&gt;0,Input_Transaksi!C306,"")</f>
        <v/>
      </c>
      <c r="D309" s="34" t="str">
        <f>IF(F309+G309&gt;0,Input_Transaksi!D306,"")</f>
        <v/>
      </c>
      <c r="E309" s="608" t="str">
        <f>IF(F309+G309&gt;0,Input_Transaksi!F306&amp;Input_Transaksi!G306 &amp;" "&amp;Input_Transaksi!H306,"")</f>
        <v/>
      </c>
      <c r="F309" s="617">
        <f>IF(Input_Transaksi!BL306=$D$8,Input_Transaksi!BN306,0)</f>
        <v>0</v>
      </c>
      <c r="G309" s="617">
        <f>IF(Input_Transaksi!BO306=$D$8,Input_Transaksi!BQ306,0)</f>
        <v>0</v>
      </c>
      <c r="H309" s="617">
        <f t="shared" si="6"/>
        <v>0</v>
      </c>
      <c r="I309" s="61"/>
    </row>
    <row r="310" spans="2:9" customFormat="1" ht="24.65" customHeight="1" x14ac:dyDescent="0.2">
      <c r="B310" s="65"/>
      <c r="C310" s="33" t="str">
        <f>IF(F310+G310&gt;0,Input_Transaksi!C307,"")</f>
        <v/>
      </c>
      <c r="D310" s="34" t="str">
        <f>IF(F310+G310&gt;0,Input_Transaksi!D307,"")</f>
        <v/>
      </c>
      <c r="E310" s="608" t="str">
        <f>IF(F310+G310&gt;0,Input_Transaksi!F307&amp;Input_Transaksi!G307 &amp;" "&amp;Input_Transaksi!H307,"")</f>
        <v/>
      </c>
      <c r="F310" s="617">
        <f>IF(Input_Transaksi!BL307=$D$8,Input_Transaksi!BN307,0)</f>
        <v>0</v>
      </c>
      <c r="G310" s="617">
        <f>IF(Input_Transaksi!BO307=$D$8,Input_Transaksi!BQ307,0)</f>
        <v>0</v>
      </c>
      <c r="H310" s="617">
        <f t="shared" si="6"/>
        <v>0</v>
      </c>
      <c r="I310" s="61"/>
    </row>
    <row r="311" spans="2:9" customFormat="1" ht="15" customHeight="1" x14ac:dyDescent="0.2">
      <c r="B311" s="65"/>
      <c r="C311" s="33" t="str">
        <f>IF(F311+G311&gt;0,Input_Transaksi!C308,"")</f>
        <v/>
      </c>
      <c r="D311" s="34" t="str">
        <f>IF(F311+G311&gt;0,Input_Transaksi!D308,"")</f>
        <v/>
      </c>
      <c r="E311" s="608" t="str">
        <f>IF(F311+G311&gt;0,Input_Transaksi!F308&amp;Input_Transaksi!G308 &amp;" "&amp;Input_Transaksi!H308,"")</f>
        <v/>
      </c>
      <c r="F311" s="617">
        <f>IF(Input_Transaksi!BL308=$D$8,Input_Transaksi!BN308,0)</f>
        <v>0</v>
      </c>
      <c r="G311" s="617">
        <f>IF(Input_Transaksi!BO308=$D$8,Input_Transaksi!BQ308,0)</f>
        <v>0</v>
      </c>
      <c r="H311" s="617">
        <f t="shared" si="6"/>
        <v>0</v>
      </c>
      <c r="I311" s="61"/>
    </row>
    <row r="312" spans="2:9" customFormat="1" ht="20.5" customHeight="1" x14ac:dyDescent="0.2">
      <c r="B312" s="65"/>
      <c r="C312" s="33" t="str">
        <f>IF(F312+G312&gt;0,Input_Transaksi!C309,"")</f>
        <v/>
      </c>
      <c r="D312" s="34" t="str">
        <f>IF(F312+G312&gt;0,Input_Transaksi!D309,"")</f>
        <v/>
      </c>
      <c r="E312" s="608" t="str">
        <f>IF(F312+G312&gt;0,Input_Transaksi!F309&amp;Input_Transaksi!G309 &amp;" "&amp;Input_Transaksi!H309,"")</f>
        <v/>
      </c>
      <c r="F312" s="617">
        <f>IF(Input_Transaksi!BL309=$D$8,Input_Transaksi!BN309,0)</f>
        <v>0</v>
      </c>
      <c r="G312" s="617">
        <f>IF(Input_Transaksi!BO309=$D$8,Input_Transaksi!BQ309,0)</f>
        <v>0</v>
      </c>
      <c r="H312" s="617">
        <f t="shared" si="6"/>
        <v>0</v>
      </c>
      <c r="I312" s="61"/>
    </row>
    <row r="313" spans="2:9" customFormat="1" ht="15" customHeight="1" x14ac:dyDescent="0.2">
      <c r="B313" s="65"/>
      <c r="C313" s="33" t="str">
        <f>IF(F313+G313&gt;0,Input_Transaksi!C310,"")</f>
        <v/>
      </c>
      <c r="D313" s="34" t="str">
        <f>IF(F313+G313&gt;0,Input_Transaksi!D310,"")</f>
        <v/>
      </c>
      <c r="E313" s="608" t="str">
        <f>IF(F313+G313&gt;0,Input_Transaksi!F310&amp;Input_Transaksi!G310 &amp;" "&amp;Input_Transaksi!H310,"")</f>
        <v/>
      </c>
      <c r="F313" s="617">
        <f>IF(Input_Transaksi!BL310=$D$8,Input_Transaksi!BN310,0)</f>
        <v>0</v>
      </c>
      <c r="G313" s="617">
        <f>IF(Input_Transaksi!BO310=$D$8,Input_Transaksi!BQ310,0)</f>
        <v>0</v>
      </c>
      <c r="H313" s="617">
        <f t="shared" si="6"/>
        <v>0</v>
      </c>
      <c r="I313" s="61"/>
    </row>
    <row r="314" spans="2:9" customFormat="1" ht="15" customHeight="1" x14ac:dyDescent="0.2">
      <c r="B314" s="65"/>
      <c r="C314" s="33" t="str">
        <f>IF(F314+G314&gt;0,Input_Transaksi!C311,"")</f>
        <v/>
      </c>
      <c r="D314" s="34" t="str">
        <f>IF(F314+G314&gt;0,Input_Transaksi!D311,"")</f>
        <v/>
      </c>
      <c r="E314" s="608" t="str">
        <f>IF(F314+G314&gt;0,Input_Transaksi!F311&amp;Input_Transaksi!G311 &amp;" "&amp;Input_Transaksi!H311,"")</f>
        <v/>
      </c>
      <c r="F314" s="617">
        <f>IF(Input_Transaksi!BL311=$D$8,Input_Transaksi!BN311,0)</f>
        <v>0</v>
      </c>
      <c r="G314" s="617">
        <f>IF(Input_Transaksi!BO311=$D$8,Input_Transaksi!BQ311,0)</f>
        <v>0</v>
      </c>
      <c r="H314" s="617">
        <f t="shared" si="6"/>
        <v>0</v>
      </c>
      <c r="I314" s="61"/>
    </row>
    <row r="315" spans="2:9" customFormat="1" ht="15" customHeight="1" x14ac:dyDescent="0.2">
      <c r="B315" s="65"/>
      <c r="C315" s="33" t="str">
        <f>IF(F315+G315&gt;0,Input_Transaksi!C312,"")</f>
        <v/>
      </c>
      <c r="D315" s="34" t="str">
        <f>IF(F315+G315&gt;0,Input_Transaksi!D312,"")</f>
        <v/>
      </c>
      <c r="E315" s="608" t="str">
        <f>IF(F315+G315&gt;0,Input_Transaksi!F312&amp;Input_Transaksi!G312 &amp;" "&amp;Input_Transaksi!H312,"")</f>
        <v/>
      </c>
      <c r="F315" s="617">
        <f>IF(Input_Transaksi!BL312=$D$8,Input_Transaksi!BN312,0)</f>
        <v>0</v>
      </c>
      <c r="G315" s="617">
        <f>IF(Input_Transaksi!BO312=$D$8,Input_Transaksi!BQ312,0)</f>
        <v>0</v>
      </c>
      <c r="H315" s="617">
        <f t="shared" si="6"/>
        <v>0</v>
      </c>
      <c r="I315" s="61"/>
    </row>
    <row r="316" spans="2:9" customFormat="1" ht="15" customHeight="1" x14ac:dyDescent="0.2">
      <c r="B316" s="65"/>
      <c r="C316" s="33" t="str">
        <f>IF(F316+G316&gt;0,Input_Transaksi!C313,"")</f>
        <v/>
      </c>
      <c r="D316" s="34" t="str">
        <f>IF(F316+G316&gt;0,Input_Transaksi!D313,"")</f>
        <v/>
      </c>
      <c r="E316" s="608" t="str">
        <f>IF(F316+G316&gt;0,Input_Transaksi!F313&amp;Input_Transaksi!G313 &amp;" "&amp;Input_Transaksi!H313,"")</f>
        <v/>
      </c>
      <c r="F316" s="617">
        <f>IF(Input_Transaksi!BL313=$D$8,Input_Transaksi!BN313,0)</f>
        <v>0</v>
      </c>
      <c r="G316" s="617">
        <f>IF(Input_Transaksi!BO313=$D$8,Input_Transaksi!BQ313,0)</f>
        <v>0</v>
      </c>
      <c r="H316" s="617">
        <f t="shared" si="6"/>
        <v>0</v>
      </c>
      <c r="I316" s="61"/>
    </row>
    <row r="317" spans="2:9" customFormat="1" ht="15" customHeight="1" x14ac:dyDescent="0.2">
      <c r="B317" s="65"/>
      <c r="C317" s="33" t="str">
        <f>IF(F317+G317&gt;0,Input_Transaksi!C314,"")</f>
        <v/>
      </c>
      <c r="D317" s="34" t="str">
        <f>IF(F317+G317&gt;0,Input_Transaksi!D314,"")</f>
        <v/>
      </c>
      <c r="E317" s="608" t="str">
        <f>IF(F317+G317&gt;0,Input_Transaksi!F314&amp;Input_Transaksi!G314 &amp;" "&amp;Input_Transaksi!H314,"")</f>
        <v/>
      </c>
      <c r="F317" s="617">
        <f>IF(Input_Transaksi!BL314=$D$8,Input_Transaksi!BN314,0)</f>
        <v>0</v>
      </c>
      <c r="G317" s="617">
        <f>IF(Input_Transaksi!BO314=$D$8,Input_Transaksi!BQ314,0)</f>
        <v>0</v>
      </c>
      <c r="H317" s="617">
        <f t="shared" si="6"/>
        <v>0</v>
      </c>
      <c r="I317" s="61"/>
    </row>
    <row r="318" spans="2:9" customFormat="1" ht="15" customHeight="1" x14ac:dyDescent="0.2">
      <c r="B318" s="65"/>
      <c r="C318" s="33" t="str">
        <f>IF(F318+G318&gt;0,Input_Transaksi!C315,"")</f>
        <v/>
      </c>
      <c r="D318" s="34" t="str">
        <f>IF(F318+G318&gt;0,Input_Transaksi!D315,"")</f>
        <v/>
      </c>
      <c r="E318" s="608" t="str">
        <f>IF(F318+G318&gt;0,Input_Transaksi!F315&amp;Input_Transaksi!G315 &amp;" "&amp;Input_Transaksi!H315,"")</f>
        <v/>
      </c>
      <c r="F318" s="617">
        <f>IF(Input_Transaksi!BL315=$D$8,Input_Transaksi!BN315,0)</f>
        <v>0</v>
      </c>
      <c r="G318" s="617">
        <f>IF(Input_Transaksi!BO315=$D$8,Input_Transaksi!BQ315,0)</f>
        <v>0</v>
      </c>
      <c r="H318" s="617">
        <f t="shared" si="6"/>
        <v>0</v>
      </c>
      <c r="I318" s="61"/>
    </row>
    <row r="319" spans="2:9" customFormat="1" ht="15" customHeight="1" x14ac:dyDescent="0.2">
      <c r="B319" s="65"/>
      <c r="C319" s="33" t="str">
        <f>IF(F319+G319&gt;0,Input_Transaksi!C316,"")</f>
        <v/>
      </c>
      <c r="D319" s="34" t="str">
        <f>IF(F319+G319&gt;0,Input_Transaksi!D316,"")</f>
        <v/>
      </c>
      <c r="E319" s="608" t="str">
        <f>IF(F319+G319&gt;0,Input_Transaksi!F316&amp;Input_Transaksi!G316 &amp;" "&amp;Input_Transaksi!H316,"")</f>
        <v/>
      </c>
      <c r="F319" s="617">
        <f>IF(Input_Transaksi!BL316=$D$8,Input_Transaksi!BN316,0)</f>
        <v>0</v>
      </c>
      <c r="G319" s="617">
        <f>IF(Input_Transaksi!BO316=$D$8,Input_Transaksi!BQ316,0)</f>
        <v>0</v>
      </c>
      <c r="H319" s="617">
        <f t="shared" si="6"/>
        <v>0</v>
      </c>
      <c r="I319" s="61"/>
    </row>
    <row r="320" spans="2:9" customFormat="1" ht="15" customHeight="1" x14ac:dyDescent="0.2">
      <c r="B320" s="65"/>
      <c r="C320" s="33" t="str">
        <f>IF(F320+G320&gt;0,Input_Transaksi!C317,"")</f>
        <v/>
      </c>
      <c r="D320" s="34" t="str">
        <f>IF(F320+G320&gt;0,Input_Transaksi!D317,"")</f>
        <v/>
      </c>
      <c r="E320" s="608" t="str">
        <f>IF(F320+G320&gt;0,Input_Transaksi!F317&amp;Input_Transaksi!G317 &amp;" "&amp;Input_Transaksi!H317,"")</f>
        <v/>
      </c>
      <c r="F320" s="617">
        <f>IF(Input_Transaksi!BL317=$D$8,Input_Transaksi!BN317,0)</f>
        <v>0</v>
      </c>
      <c r="G320" s="617">
        <f>IF(Input_Transaksi!BO317=$D$8,Input_Transaksi!BQ317,0)</f>
        <v>0</v>
      </c>
      <c r="H320" s="617">
        <f t="shared" si="6"/>
        <v>0</v>
      </c>
      <c r="I320" s="61"/>
    </row>
    <row r="321" spans="2:9" customFormat="1" ht="15" customHeight="1" x14ac:dyDescent="0.2">
      <c r="B321" s="65"/>
      <c r="C321" s="33" t="str">
        <f>IF(F321+G321&gt;0,Input_Transaksi!C318,"")</f>
        <v/>
      </c>
      <c r="D321" s="34" t="str">
        <f>IF(F321+G321&gt;0,Input_Transaksi!D318,"")</f>
        <v/>
      </c>
      <c r="E321" s="608" t="str">
        <f>IF(F321+G321&gt;0,Input_Transaksi!F318&amp;Input_Transaksi!G318 &amp;" "&amp;Input_Transaksi!H318,"")</f>
        <v/>
      </c>
      <c r="F321" s="617">
        <f>IF(Input_Transaksi!BL318=$D$8,Input_Transaksi!BN318,0)</f>
        <v>0</v>
      </c>
      <c r="G321" s="617">
        <f>IF(Input_Transaksi!BO318=$D$8,Input_Transaksi!BQ318,0)</f>
        <v>0</v>
      </c>
      <c r="H321" s="617">
        <f t="shared" si="6"/>
        <v>0</v>
      </c>
      <c r="I321" s="61"/>
    </row>
    <row r="322" spans="2:9" customFormat="1" ht="15" customHeight="1" x14ac:dyDescent="0.2">
      <c r="B322" s="65"/>
      <c r="C322" s="33" t="str">
        <f>IF(F322+G322&gt;0,Input_Transaksi!C319,"")</f>
        <v/>
      </c>
      <c r="D322" s="34" t="str">
        <f>IF(F322+G322&gt;0,Input_Transaksi!D319,"")</f>
        <v/>
      </c>
      <c r="E322" s="608" t="str">
        <f>IF(F322+G322&gt;0,Input_Transaksi!F319&amp;Input_Transaksi!G319 &amp;" "&amp;Input_Transaksi!H319,"")</f>
        <v/>
      </c>
      <c r="F322" s="617">
        <f>IF(Input_Transaksi!BL319=$D$8,Input_Transaksi!BN319,0)</f>
        <v>0</v>
      </c>
      <c r="G322" s="617">
        <f>IF(Input_Transaksi!BO319=$D$8,Input_Transaksi!BQ319,0)</f>
        <v>0</v>
      </c>
      <c r="H322" s="617">
        <f t="shared" si="6"/>
        <v>0</v>
      </c>
      <c r="I322" s="61"/>
    </row>
    <row r="323" spans="2:9" customFormat="1" ht="15" customHeight="1" x14ac:dyDescent="0.2">
      <c r="B323" s="65"/>
      <c r="C323" s="33" t="str">
        <f>IF(F323+G323&gt;0,Input_Transaksi!C320,"")</f>
        <v/>
      </c>
      <c r="D323" s="34" t="str">
        <f>IF(F323+G323&gt;0,Input_Transaksi!D320,"")</f>
        <v/>
      </c>
      <c r="E323" s="608" t="str">
        <f>IF(F323+G323&gt;0,Input_Transaksi!F320&amp;Input_Transaksi!G320 &amp;" "&amp;Input_Transaksi!H320,"")</f>
        <v/>
      </c>
      <c r="F323" s="617">
        <f>IF(Input_Transaksi!BL320=$D$8,Input_Transaksi!BN320,0)</f>
        <v>0</v>
      </c>
      <c r="G323" s="617">
        <f>IF(Input_Transaksi!BO320=$D$8,Input_Transaksi!BQ320,0)</f>
        <v>0</v>
      </c>
      <c r="H323" s="617">
        <f t="shared" si="6"/>
        <v>0</v>
      </c>
      <c r="I323" s="61"/>
    </row>
    <row r="324" spans="2:9" customFormat="1" ht="15" customHeight="1" x14ac:dyDescent="0.2">
      <c r="B324" s="65"/>
      <c r="C324" s="33" t="str">
        <f>IF(F324+G324&gt;0,Input_Transaksi!C321,"")</f>
        <v/>
      </c>
      <c r="D324" s="34" t="str">
        <f>IF(F324+G324&gt;0,Input_Transaksi!D321,"")</f>
        <v/>
      </c>
      <c r="E324" s="608" t="str">
        <f>IF(F324+G324&gt;0,Input_Transaksi!F321&amp;Input_Transaksi!G321 &amp;" "&amp;Input_Transaksi!H321,"")</f>
        <v/>
      </c>
      <c r="F324" s="617">
        <f>IF(Input_Transaksi!BL321=$D$8,Input_Transaksi!BN321,0)</f>
        <v>0</v>
      </c>
      <c r="G324" s="617">
        <f>IF(Input_Transaksi!BO321=$D$8,Input_Transaksi!BQ321,0)</f>
        <v>0</v>
      </c>
      <c r="H324" s="617">
        <f t="shared" si="6"/>
        <v>0</v>
      </c>
      <c r="I324" s="61"/>
    </row>
    <row r="325" spans="2:9" customFormat="1" ht="15" customHeight="1" x14ac:dyDescent="0.2">
      <c r="B325" s="65"/>
      <c r="C325" s="33" t="str">
        <f>IF(F325+G325&gt;0,Input_Transaksi!C322,"")</f>
        <v/>
      </c>
      <c r="D325" s="34" t="str">
        <f>IF(F325+G325&gt;0,Input_Transaksi!D322,"")</f>
        <v/>
      </c>
      <c r="E325" s="608" t="str">
        <f>IF(F325+G325&gt;0,Input_Transaksi!F322&amp;Input_Transaksi!G322 &amp;" "&amp;Input_Transaksi!H322,"")</f>
        <v/>
      </c>
      <c r="F325" s="617">
        <f>IF(Input_Transaksi!BL322=$D$8,Input_Transaksi!BN322,0)</f>
        <v>0</v>
      </c>
      <c r="G325" s="617">
        <f>IF(Input_Transaksi!BO322=$D$8,Input_Transaksi!BQ322,0)</f>
        <v>0</v>
      </c>
      <c r="H325" s="617">
        <f t="shared" si="6"/>
        <v>0</v>
      </c>
      <c r="I325" s="61"/>
    </row>
    <row r="326" spans="2:9" customFormat="1" ht="15" customHeight="1" x14ac:dyDescent="0.2">
      <c r="B326" s="65"/>
      <c r="C326" s="33" t="str">
        <f>IF(F326+G326&gt;0,Input_Transaksi!C323,"")</f>
        <v/>
      </c>
      <c r="D326" s="34" t="str">
        <f>IF(F326+G326&gt;0,Input_Transaksi!D323,"")</f>
        <v/>
      </c>
      <c r="E326" s="608" t="str">
        <f>IF(F326+G326&gt;0,Input_Transaksi!F323&amp;Input_Transaksi!G323 &amp;" "&amp;Input_Transaksi!H323,"")</f>
        <v/>
      </c>
      <c r="F326" s="617">
        <f>IF(Input_Transaksi!BL323=$D$8,Input_Transaksi!BN323,0)</f>
        <v>0</v>
      </c>
      <c r="G326" s="617">
        <f>IF(Input_Transaksi!BO323=$D$8,Input_Transaksi!BQ323,0)</f>
        <v>0</v>
      </c>
      <c r="H326" s="617">
        <f t="shared" si="6"/>
        <v>0</v>
      </c>
      <c r="I326" s="61"/>
    </row>
    <row r="327" spans="2:9" customFormat="1" ht="15" customHeight="1" x14ac:dyDescent="0.2">
      <c r="B327" s="65"/>
      <c r="C327" s="33" t="str">
        <f>IF(F327+G327&gt;0,Input_Transaksi!C324,"")</f>
        <v/>
      </c>
      <c r="D327" s="34" t="str">
        <f>IF(F327+G327&gt;0,Input_Transaksi!D324,"")</f>
        <v/>
      </c>
      <c r="E327" s="608" t="str">
        <f>IF(F327+G327&gt;0,Input_Transaksi!F324&amp;Input_Transaksi!G324 &amp;" "&amp;Input_Transaksi!H324,"")</f>
        <v/>
      </c>
      <c r="F327" s="617">
        <f>IF(Input_Transaksi!BL324=$D$8,Input_Transaksi!BN324,0)</f>
        <v>0</v>
      </c>
      <c r="G327" s="617">
        <f>IF(Input_Transaksi!BO324=$D$8,Input_Transaksi!BQ324,0)</f>
        <v>0</v>
      </c>
      <c r="H327" s="617">
        <f t="shared" si="6"/>
        <v>0</v>
      </c>
      <c r="I327" s="61"/>
    </row>
    <row r="328" spans="2:9" customFormat="1" ht="15" customHeight="1" x14ac:dyDescent="0.2">
      <c r="B328" s="65"/>
      <c r="C328" s="33" t="str">
        <f>IF(F328+G328&gt;0,Input_Transaksi!C325,"")</f>
        <v/>
      </c>
      <c r="D328" s="34" t="str">
        <f>IF(F328+G328&gt;0,Input_Transaksi!D325,"")</f>
        <v/>
      </c>
      <c r="E328" s="608" t="str">
        <f>IF(F328+G328&gt;0,Input_Transaksi!F325&amp;Input_Transaksi!G325 &amp;" "&amp;Input_Transaksi!H325,"")</f>
        <v/>
      </c>
      <c r="F328" s="617">
        <f>IF(Input_Transaksi!BL325=$D$8,Input_Transaksi!BN325,0)</f>
        <v>0</v>
      </c>
      <c r="G328" s="617">
        <f>IF(Input_Transaksi!BO325=$D$8,Input_Transaksi!BQ325,0)</f>
        <v>0</v>
      </c>
      <c r="H328" s="617">
        <f t="shared" si="6"/>
        <v>0</v>
      </c>
      <c r="I328" s="61"/>
    </row>
    <row r="329" spans="2:9" customFormat="1" ht="15" customHeight="1" x14ac:dyDescent="0.2">
      <c r="B329" s="65"/>
      <c r="C329" s="33" t="str">
        <f>IF(F329+G329&gt;0,Input_Transaksi!C326,"")</f>
        <v/>
      </c>
      <c r="D329" s="34" t="str">
        <f>IF(F329+G329&gt;0,Input_Transaksi!D326,"")</f>
        <v/>
      </c>
      <c r="E329" s="608" t="str">
        <f>IF(F329+G329&gt;0,Input_Transaksi!F326&amp;Input_Transaksi!G326 &amp;" "&amp;Input_Transaksi!H326,"")</f>
        <v/>
      </c>
      <c r="F329" s="617">
        <f>IF(Input_Transaksi!BL326=$D$8,Input_Transaksi!BN326,0)</f>
        <v>0</v>
      </c>
      <c r="G329" s="617">
        <f>IF(Input_Transaksi!BO326=$D$8,Input_Transaksi!BQ326,0)</f>
        <v>0</v>
      </c>
      <c r="H329" s="617">
        <f t="shared" si="6"/>
        <v>0</v>
      </c>
      <c r="I329" s="61"/>
    </row>
    <row r="330" spans="2:9" customFormat="1" ht="15" customHeight="1" x14ac:dyDescent="0.2">
      <c r="B330" s="65"/>
      <c r="C330" s="33" t="str">
        <f>IF(F330+G330&gt;0,Input_Transaksi!C327,"")</f>
        <v/>
      </c>
      <c r="D330" s="34" t="str">
        <f>IF(F330+G330&gt;0,Input_Transaksi!D327,"")</f>
        <v/>
      </c>
      <c r="E330" s="608" t="str">
        <f>IF(F330+G330&gt;0,Input_Transaksi!F327&amp;Input_Transaksi!G327 &amp;" "&amp;Input_Transaksi!H327,"")</f>
        <v/>
      </c>
      <c r="F330" s="617">
        <f>IF(Input_Transaksi!BL327=$D$8,Input_Transaksi!BN327,0)</f>
        <v>0</v>
      </c>
      <c r="G330" s="617">
        <f>IF(Input_Transaksi!BO327=$D$8,Input_Transaksi!BQ327,0)</f>
        <v>0</v>
      </c>
      <c r="H330" s="617">
        <f t="shared" si="6"/>
        <v>0</v>
      </c>
      <c r="I330" s="61"/>
    </row>
    <row r="331" spans="2:9" customFormat="1" ht="25" customHeight="1" x14ac:dyDescent="0.2">
      <c r="B331" s="65"/>
      <c r="C331" s="33" t="str">
        <f>IF(F331+G331&gt;0,Input_Transaksi!C328,"")</f>
        <v/>
      </c>
      <c r="D331" s="34" t="str">
        <f>IF(F331+G331&gt;0,Input_Transaksi!D328,"")</f>
        <v/>
      </c>
      <c r="E331" s="608" t="str">
        <f>IF(F331+G331&gt;0,Input_Transaksi!F328&amp;Input_Transaksi!G328 &amp;" "&amp;Input_Transaksi!H328,"")</f>
        <v/>
      </c>
      <c r="F331" s="617">
        <f>IF(Input_Transaksi!BL328=$D$8,Input_Transaksi!BN328,0)</f>
        <v>0</v>
      </c>
      <c r="G331" s="617">
        <f>IF(Input_Transaksi!BO328=$D$8,Input_Transaksi!BQ328,0)</f>
        <v>0</v>
      </c>
      <c r="H331" s="617">
        <f t="shared" si="6"/>
        <v>0</v>
      </c>
      <c r="I331" s="61"/>
    </row>
    <row r="332" spans="2:9" customFormat="1" ht="23.15" customHeight="1" x14ac:dyDescent="0.2">
      <c r="B332" s="65"/>
      <c r="C332" s="33" t="str">
        <f>IF(F332+G332&gt;0,Input_Transaksi!C329,"")</f>
        <v/>
      </c>
      <c r="D332" s="34" t="str">
        <f>IF(F332+G332&gt;0,Input_Transaksi!D329,"")</f>
        <v/>
      </c>
      <c r="E332" s="608" t="str">
        <f>IF(F332+G332&gt;0,Input_Transaksi!F329&amp;Input_Transaksi!G329 &amp;" "&amp;Input_Transaksi!H329,"")</f>
        <v/>
      </c>
      <c r="F332" s="617">
        <f>IF(Input_Transaksi!BL329=$D$8,Input_Transaksi!BN329,0)</f>
        <v>0</v>
      </c>
      <c r="G332" s="617">
        <f>IF(Input_Transaksi!BO329=$D$8,Input_Transaksi!BQ329,0)</f>
        <v>0</v>
      </c>
      <c r="H332" s="617">
        <f t="shared" si="6"/>
        <v>0</v>
      </c>
      <c r="I332" s="61"/>
    </row>
    <row r="333" spans="2:9" customFormat="1" ht="23.15" customHeight="1" x14ac:dyDescent="0.2">
      <c r="B333" s="65"/>
      <c r="C333" s="33" t="str">
        <f>IF(F333+G333&gt;0,Input_Transaksi!C330,"")</f>
        <v/>
      </c>
      <c r="D333" s="34" t="str">
        <f>IF(F333+G333&gt;0,Input_Transaksi!D330,"")</f>
        <v/>
      </c>
      <c r="E333" s="608" t="str">
        <f>IF(F333+G333&gt;0,Input_Transaksi!F330&amp;Input_Transaksi!G330 &amp;" "&amp;Input_Transaksi!H330,"")</f>
        <v/>
      </c>
      <c r="F333" s="617">
        <f>IF(Input_Transaksi!BL330=$D$8,Input_Transaksi!BN330,0)</f>
        <v>0</v>
      </c>
      <c r="G333" s="617">
        <f>IF(Input_Transaksi!BO330=$D$8,Input_Transaksi!BQ330,0)</f>
        <v>0</v>
      </c>
      <c r="H333" s="617">
        <f t="shared" si="6"/>
        <v>0</v>
      </c>
      <c r="I333" s="61"/>
    </row>
    <row r="334" spans="2:9" customFormat="1" ht="22.5" customHeight="1" x14ac:dyDescent="0.2">
      <c r="B334" s="65"/>
      <c r="C334" s="33" t="str">
        <f>IF(F334+G334&gt;0,Input_Transaksi!C331,"")</f>
        <v/>
      </c>
      <c r="D334" s="34" t="str">
        <f>IF(F334+G334&gt;0,Input_Transaksi!D331,"")</f>
        <v/>
      </c>
      <c r="E334" s="608" t="str">
        <f>IF(F334+G334&gt;0,Input_Transaksi!F331&amp;Input_Transaksi!G331 &amp;" "&amp;Input_Transaksi!H331,"")</f>
        <v/>
      </c>
      <c r="F334" s="617">
        <f>IF(Input_Transaksi!BL331=$D$8,Input_Transaksi!BN331,0)</f>
        <v>0</v>
      </c>
      <c r="G334" s="617">
        <f>IF(Input_Transaksi!BO331=$D$8,Input_Transaksi!BQ331,0)</f>
        <v>0</v>
      </c>
      <c r="H334" s="617">
        <f t="shared" si="6"/>
        <v>0</v>
      </c>
      <c r="I334" s="61"/>
    </row>
    <row r="335" spans="2:9" customFormat="1" ht="23.15" customHeight="1" x14ac:dyDescent="0.2">
      <c r="B335" s="65"/>
      <c r="C335" s="33" t="str">
        <f>IF(F335+G335&gt;0,Input_Transaksi!C332,"")</f>
        <v/>
      </c>
      <c r="D335" s="34" t="str">
        <f>IF(F335+G335&gt;0,Input_Transaksi!D332,"")</f>
        <v/>
      </c>
      <c r="E335" s="608" t="str">
        <f>IF(F335+G335&gt;0,Input_Transaksi!F332&amp;Input_Transaksi!G332 &amp;" "&amp;Input_Transaksi!H332,"")</f>
        <v/>
      </c>
      <c r="F335" s="617">
        <f>IF(Input_Transaksi!BL332=$D$8,Input_Transaksi!BN332,0)</f>
        <v>0</v>
      </c>
      <c r="G335" s="617">
        <f>IF(Input_Transaksi!BO332=$D$8,Input_Transaksi!BQ332,0)</f>
        <v>0</v>
      </c>
      <c r="H335" s="617">
        <f t="shared" si="6"/>
        <v>0</v>
      </c>
      <c r="I335" s="61"/>
    </row>
    <row r="336" spans="2:9" customFormat="1" ht="25" customHeight="1" x14ac:dyDescent="0.2">
      <c r="B336" s="65"/>
      <c r="C336" s="33" t="str">
        <f>IF(F336+G336&gt;0,Input_Transaksi!C333,"")</f>
        <v/>
      </c>
      <c r="D336" s="34" t="str">
        <f>IF(F336+G336&gt;0,Input_Transaksi!D333,"")</f>
        <v/>
      </c>
      <c r="E336" s="608" t="str">
        <f>IF(F336+G336&gt;0,Input_Transaksi!F333&amp;Input_Transaksi!G333 &amp;" "&amp;Input_Transaksi!H333,"")</f>
        <v/>
      </c>
      <c r="F336" s="617">
        <f>IF(Input_Transaksi!BL333=$D$8,Input_Transaksi!BN333,0)</f>
        <v>0</v>
      </c>
      <c r="G336" s="617">
        <f>IF(Input_Transaksi!BO333=$D$8,Input_Transaksi!BQ333,0)</f>
        <v>0</v>
      </c>
      <c r="H336" s="617">
        <f t="shared" si="6"/>
        <v>0</v>
      </c>
      <c r="I336" s="61"/>
    </row>
    <row r="337" spans="2:9" customFormat="1" ht="23.15" customHeight="1" x14ac:dyDescent="0.2">
      <c r="B337" s="65"/>
      <c r="C337" s="33" t="str">
        <f>IF(F337+G337&gt;0,Input_Transaksi!C334,"")</f>
        <v/>
      </c>
      <c r="D337" s="34" t="str">
        <f>IF(F337+G337&gt;0,Input_Transaksi!D334,"")</f>
        <v/>
      </c>
      <c r="E337" s="608" t="str">
        <f>IF(F337+G337&gt;0,Input_Transaksi!F334&amp;Input_Transaksi!G334 &amp;" "&amp;Input_Transaksi!H334,"")</f>
        <v/>
      </c>
      <c r="F337" s="617">
        <f>IF(Input_Transaksi!BL334=$D$8,Input_Transaksi!BN334,0)</f>
        <v>0</v>
      </c>
      <c r="G337" s="617">
        <f>IF(Input_Transaksi!BO334=$D$8,Input_Transaksi!BQ334,0)</f>
        <v>0</v>
      </c>
      <c r="H337" s="617">
        <f t="shared" si="6"/>
        <v>0</v>
      </c>
      <c r="I337" s="61"/>
    </row>
    <row r="338" spans="2:9" customFormat="1" ht="21.65" customHeight="1" x14ac:dyDescent="0.2">
      <c r="B338" s="65"/>
      <c r="C338" s="33" t="str">
        <f>IF(F338+G338&gt;0,Input_Transaksi!C335,"")</f>
        <v/>
      </c>
      <c r="D338" s="34" t="str">
        <f>IF(F338+G338&gt;0,Input_Transaksi!D335,"")</f>
        <v/>
      </c>
      <c r="E338" s="608" t="str">
        <f>IF(F338+G338&gt;0,Input_Transaksi!F335&amp;Input_Transaksi!G335 &amp;" "&amp;Input_Transaksi!H335,"")</f>
        <v/>
      </c>
      <c r="F338" s="617">
        <f>IF(Input_Transaksi!BL335=$D$8,Input_Transaksi!BN335,0)</f>
        <v>0</v>
      </c>
      <c r="G338" s="617">
        <f>IF(Input_Transaksi!BO335=$D$8,Input_Transaksi!BQ335,0)</f>
        <v>0</v>
      </c>
      <c r="H338" s="617">
        <f t="shared" si="6"/>
        <v>0</v>
      </c>
      <c r="I338" s="61"/>
    </row>
    <row r="339" spans="2:9" customFormat="1" ht="15" customHeight="1" x14ac:dyDescent="0.2">
      <c r="B339" s="65"/>
      <c r="C339" s="33" t="str">
        <f>IF(F339+G339&gt;0,Input_Transaksi!C336,"")</f>
        <v/>
      </c>
      <c r="D339" s="34" t="str">
        <f>IF(F339+G339&gt;0,Input_Transaksi!D336,"")</f>
        <v/>
      </c>
      <c r="E339" s="608" t="str">
        <f>IF(F339+G339&gt;0,Input_Transaksi!F336&amp;Input_Transaksi!G336 &amp;" "&amp;Input_Transaksi!H336,"")</f>
        <v/>
      </c>
      <c r="F339" s="617">
        <f>IF(Input_Transaksi!BL336=$D$8,Input_Transaksi!BN336,0)</f>
        <v>0</v>
      </c>
      <c r="G339" s="617">
        <f>IF(Input_Transaksi!BO336=$D$8,Input_Transaksi!BQ336,0)</f>
        <v>0</v>
      </c>
      <c r="H339" s="617">
        <f t="shared" si="6"/>
        <v>0</v>
      </c>
      <c r="I339" s="61"/>
    </row>
    <row r="340" spans="2:9" customFormat="1" ht="15" customHeight="1" x14ac:dyDescent="0.2">
      <c r="B340" s="65"/>
      <c r="C340" s="33" t="str">
        <f>IF(F340+G340&gt;0,Input_Transaksi!C337,"")</f>
        <v/>
      </c>
      <c r="D340" s="34" t="str">
        <f>IF(F340+G340&gt;0,Input_Transaksi!D337,"")</f>
        <v/>
      </c>
      <c r="E340" s="608" t="str">
        <f>IF(F340+G340&gt;0,Input_Transaksi!F337&amp;Input_Transaksi!G337 &amp;" "&amp;Input_Transaksi!H337,"")</f>
        <v/>
      </c>
      <c r="F340" s="617">
        <f>IF(Input_Transaksi!BL337=$D$8,Input_Transaksi!BN337,0)</f>
        <v>0</v>
      </c>
      <c r="G340" s="617">
        <f>IF(Input_Transaksi!BO337=$D$8,Input_Transaksi!BQ337,0)</f>
        <v>0</v>
      </c>
      <c r="H340" s="617">
        <f t="shared" si="6"/>
        <v>0</v>
      </c>
      <c r="I340" s="61"/>
    </row>
    <row r="341" spans="2:9" customFormat="1" ht="15" customHeight="1" x14ac:dyDescent="0.2">
      <c r="B341" s="65"/>
      <c r="C341" s="33" t="str">
        <f>IF(F341+G341&gt;0,Input_Transaksi!C338,"")</f>
        <v/>
      </c>
      <c r="D341" s="34" t="str">
        <f>IF(F341+G341&gt;0,Input_Transaksi!D338,"")</f>
        <v/>
      </c>
      <c r="E341" s="608" t="str">
        <f>IF(F341+G341&gt;0,Input_Transaksi!F338&amp;Input_Transaksi!G338 &amp;" "&amp;Input_Transaksi!H338,"")</f>
        <v/>
      </c>
      <c r="F341" s="617">
        <f>IF(Input_Transaksi!BL338=$D$8,Input_Transaksi!BN338,0)</f>
        <v>0</v>
      </c>
      <c r="G341" s="617">
        <f>IF(Input_Transaksi!BO338=$D$8,Input_Transaksi!BQ338,0)</f>
        <v>0</v>
      </c>
      <c r="H341" s="617">
        <f t="shared" si="6"/>
        <v>0</v>
      </c>
      <c r="I341" s="61"/>
    </row>
    <row r="342" spans="2:9" customFormat="1" ht="15" customHeight="1" x14ac:dyDescent="0.2">
      <c r="B342" s="65"/>
      <c r="C342" s="33" t="str">
        <f>IF(F342+G342&gt;0,Input_Transaksi!C339,"")</f>
        <v/>
      </c>
      <c r="D342" s="34" t="str">
        <f>IF(F342+G342&gt;0,Input_Transaksi!D339,"")</f>
        <v/>
      </c>
      <c r="E342" s="608" t="str">
        <f>IF(F342+G342&gt;0,Input_Transaksi!F339&amp;Input_Transaksi!G339 &amp;" "&amp;Input_Transaksi!H339,"")</f>
        <v/>
      </c>
      <c r="F342" s="617">
        <f>IF(Input_Transaksi!BL339=$D$8,Input_Transaksi!BN339,0)</f>
        <v>0</v>
      </c>
      <c r="G342" s="617">
        <f>IF(Input_Transaksi!BO339=$D$8,Input_Transaksi!BQ339,0)</f>
        <v>0</v>
      </c>
      <c r="H342" s="617">
        <f t="shared" si="6"/>
        <v>0</v>
      </c>
      <c r="I342" s="61"/>
    </row>
    <row r="343" spans="2:9" customFormat="1" ht="15" customHeight="1" x14ac:dyDescent="0.2">
      <c r="B343" s="65"/>
      <c r="C343" s="33" t="str">
        <f>IF(F343+G343&gt;0,Input_Transaksi!C340,"")</f>
        <v/>
      </c>
      <c r="D343" s="34" t="str">
        <f>IF(F343+G343&gt;0,Input_Transaksi!D340,"")</f>
        <v/>
      </c>
      <c r="E343" s="608" t="str">
        <f>IF(F343+G343&gt;0,Input_Transaksi!F340&amp;Input_Transaksi!G340 &amp;" "&amp;Input_Transaksi!H340,"")</f>
        <v/>
      </c>
      <c r="F343" s="617">
        <f>IF(Input_Transaksi!BL340=$D$8,Input_Transaksi!BN340,0)</f>
        <v>0</v>
      </c>
      <c r="G343" s="617">
        <f>IF(Input_Transaksi!BO340=$D$8,Input_Transaksi!BQ340,0)</f>
        <v>0</v>
      </c>
      <c r="H343" s="617">
        <f t="shared" si="6"/>
        <v>0</v>
      </c>
      <c r="I343" s="61"/>
    </row>
    <row r="344" spans="2:9" customFormat="1" ht="15" customHeight="1" x14ac:dyDescent="0.2">
      <c r="B344" s="65"/>
      <c r="C344" s="33" t="str">
        <f>IF(F344+G344&gt;0,Input_Transaksi!C341,"")</f>
        <v/>
      </c>
      <c r="D344" s="34" t="str">
        <f>IF(F344+G344&gt;0,Input_Transaksi!D341,"")</f>
        <v/>
      </c>
      <c r="E344" s="608" t="str">
        <f>IF(F344+G344&gt;0,Input_Transaksi!F341&amp;Input_Transaksi!G341 &amp;" "&amp;Input_Transaksi!H341,"")</f>
        <v/>
      </c>
      <c r="F344" s="617">
        <f>IF(Input_Transaksi!BL341=$D$8,Input_Transaksi!BN341,0)</f>
        <v>0</v>
      </c>
      <c r="G344" s="617">
        <f>IF(Input_Transaksi!BO341=$D$8,Input_Transaksi!BQ341,0)</f>
        <v>0</v>
      </c>
      <c r="H344" s="617">
        <f t="shared" si="6"/>
        <v>0</v>
      </c>
      <c r="I344" s="61"/>
    </row>
    <row r="345" spans="2:9" customFormat="1" ht="15" customHeight="1" x14ac:dyDescent="0.2">
      <c r="B345" s="65"/>
      <c r="C345" s="33" t="str">
        <f>IF(F345+G345&gt;0,Input_Transaksi!C342,"")</f>
        <v/>
      </c>
      <c r="D345" s="34" t="str">
        <f>IF(F345+G345&gt;0,Input_Transaksi!D342,"")</f>
        <v/>
      </c>
      <c r="E345" s="608" t="str">
        <f>IF(F345+G345&gt;0,Input_Transaksi!F342&amp;Input_Transaksi!G342 &amp;" "&amp;Input_Transaksi!H342,"")</f>
        <v/>
      </c>
      <c r="F345" s="617">
        <f>IF(Input_Transaksi!BL342=$D$8,Input_Transaksi!BN342,0)</f>
        <v>0</v>
      </c>
      <c r="G345" s="617">
        <f>IF(Input_Transaksi!BO342=$D$8,Input_Transaksi!BQ342,0)</f>
        <v>0</v>
      </c>
      <c r="H345" s="617">
        <f t="shared" si="6"/>
        <v>0</v>
      </c>
      <c r="I345" s="61"/>
    </row>
    <row r="346" spans="2:9" customFormat="1" ht="15" customHeight="1" x14ac:dyDescent="0.2">
      <c r="B346" s="65"/>
      <c r="C346" s="33" t="str">
        <f>IF(F346+G346&gt;0,Input_Transaksi!C343,"")</f>
        <v/>
      </c>
      <c r="D346" s="34" t="str">
        <f>IF(F346+G346&gt;0,Input_Transaksi!D343,"")</f>
        <v/>
      </c>
      <c r="E346" s="608" t="str">
        <f>IF(F346+G346&gt;0,Input_Transaksi!F343&amp;Input_Transaksi!G343 &amp;" "&amp;Input_Transaksi!H343,"")</f>
        <v/>
      </c>
      <c r="F346" s="617">
        <f>IF(Input_Transaksi!BL343=$D$8,Input_Transaksi!BN343,0)</f>
        <v>0</v>
      </c>
      <c r="G346" s="617">
        <f>IF(Input_Transaksi!BO343=$D$8,Input_Transaksi!BQ343,0)</f>
        <v>0</v>
      </c>
      <c r="H346" s="617">
        <f t="shared" si="6"/>
        <v>0</v>
      </c>
      <c r="I346" s="61"/>
    </row>
    <row r="347" spans="2:9" customFormat="1" ht="15" customHeight="1" x14ac:dyDescent="0.2">
      <c r="B347" s="65"/>
      <c r="C347" s="33" t="str">
        <f>IF(F347+G347&gt;0,Input_Transaksi!C344,"")</f>
        <v/>
      </c>
      <c r="D347" s="34" t="str">
        <f>IF(F347+G347&gt;0,Input_Transaksi!D344,"")</f>
        <v/>
      </c>
      <c r="E347" s="608" t="str">
        <f>IF(F347+G347&gt;0,Input_Transaksi!F344&amp;Input_Transaksi!G344 &amp;" "&amp;Input_Transaksi!H344,"")</f>
        <v/>
      </c>
      <c r="F347" s="617">
        <f>IF(Input_Transaksi!BL344=$D$8,Input_Transaksi!BN344,0)</f>
        <v>0</v>
      </c>
      <c r="G347" s="617">
        <f>IF(Input_Transaksi!BO344=$D$8,Input_Transaksi!BQ344,0)</f>
        <v>0</v>
      </c>
      <c r="H347" s="617">
        <f t="shared" si="6"/>
        <v>0</v>
      </c>
      <c r="I347" s="61"/>
    </row>
    <row r="348" spans="2:9" customFormat="1" ht="15" customHeight="1" x14ac:dyDescent="0.2">
      <c r="B348" s="65"/>
      <c r="C348" s="33" t="str">
        <f>IF(F348+G348&gt;0,Input_Transaksi!C345,"")</f>
        <v/>
      </c>
      <c r="D348" s="34" t="str">
        <f>IF(F348+G348&gt;0,Input_Transaksi!D345,"")</f>
        <v/>
      </c>
      <c r="E348" s="608" t="str">
        <f>IF(F348+G348&gt;0,Input_Transaksi!F345&amp;Input_Transaksi!G345 &amp;" "&amp;Input_Transaksi!H345,"")</f>
        <v/>
      </c>
      <c r="F348" s="617">
        <f>IF(Input_Transaksi!BL345=$D$8,Input_Transaksi!BN345,0)</f>
        <v>0</v>
      </c>
      <c r="G348" s="617">
        <f>IF(Input_Transaksi!BO345=$D$8,Input_Transaksi!BQ345,0)</f>
        <v>0</v>
      </c>
      <c r="H348" s="617">
        <f t="shared" si="6"/>
        <v>0</v>
      </c>
      <c r="I348" s="61"/>
    </row>
    <row r="349" spans="2:9" customFormat="1" ht="15" customHeight="1" x14ac:dyDescent="0.2">
      <c r="B349" s="65"/>
      <c r="C349" s="33" t="str">
        <f>IF(F349+G349&gt;0,Input_Transaksi!C346,"")</f>
        <v/>
      </c>
      <c r="D349" s="34" t="str">
        <f>IF(F349+G349&gt;0,Input_Transaksi!D346,"")</f>
        <v/>
      </c>
      <c r="E349" s="608" t="str">
        <f>IF(F349+G349&gt;0,Input_Transaksi!F346&amp;Input_Transaksi!G346 &amp;" "&amp;Input_Transaksi!H346,"")</f>
        <v/>
      </c>
      <c r="F349" s="617">
        <f>IF(Input_Transaksi!BL346=$D$8,Input_Transaksi!BN346,0)</f>
        <v>0</v>
      </c>
      <c r="G349" s="617">
        <f>IF(Input_Transaksi!BO346=$D$8,Input_Transaksi!BQ346,0)</f>
        <v>0</v>
      </c>
      <c r="H349" s="617">
        <f t="shared" si="6"/>
        <v>0</v>
      </c>
      <c r="I349" s="61"/>
    </row>
    <row r="350" spans="2:9" customFormat="1" ht="15" customHeight="1" x14ac:dyDescent="0.2">
      <c r="B350" s="65"/>
      <c r="C350" s="33" t="str">
        <f>IF(F350+G350&gt;0,Input_Transaksi!C347,"")</f>
        <v/>
      </c>
      <c r="D350" s="34" t="str">
        <f>IF(F350+G350&gt;0,Input_Transaksi!D347,"")</f>
        <v/>
      </c>
      <c r="E350" s="608" t="str">
        <f>IF(F350+G350&gt;0,Input_Transaksi!F347&amp;Input_Transaksi!G347 &amp;" "&amp;Input_Transaksi!H347,"")</f>
        <v/>
      </c>
      <c r="F350" s="617">
        <f>IF(Input_Transaksi!BL347=$D$8,Input_Transaksi!BN347,0)</f>
        <v>0</v>
      </c>
      <c r="G350" s="617">
        <f>IF(Input_Transaksi!BO347=$D$8,Input_Transaksi!BQ347,0)</f>
        <v>0</v>
      </c>
      <c r="H350" s="617">
        <f t="shared" si="6"/>
        <v>0</v>
      </c>
      <c r="I350" s="61"/>
    </row>
    <row r="351" spans="2:9" customFormat="1" ht="15" customHeight="1" x14ac:dyDescent="0.2">
      <c r="B351" s="65"/>
      <c r="C351" s="33" t="str">
        <f>IF(F351+G351&gt;0,Input_Transaksi!C348,"")</f>
        <v/>
      </c>
      <c r="D351" s="34" t="str">
        <f>IF(F351+G351&gt;0,Input_Transaksi!D348,"")</f>
        <v/>
      </c>
      <c r="E351" s="608" t="str">
        <f>IF(F351+G351&gt;0,Input_Transaksi!F348&amp;Input_Transaksi!G348 &amp;" "&amp;Input_Transaksi!H348,"")</f>
        <v/>
      </c>
      <c r="F351" s="617">
        <f>IF(Input_Transaksi!BL348=$D$8,Input_Transaksi!BN348,0)</f>
        <v>0</v>
      </c>
      <c r="G351" s="617">
        <f>IF(Input_Transaksi!BO348=$D$8,Input_Transaksi!BQ348,0)</f>
        <v>0</v>
      </c>
      <c r="H351" s="617">
        <f t="shared" si="6"/>
        <v>0</v>
      </c>
      <c r="I351" s="61"/>
    </row>
    <row r="352" spans="2:9" customFormat="1" ht="15" customHeight="1" x14ac:dyDescent="0.2">
      <c r="B352" s="65"/>
      <c r="C352" s="33" t="str">
        <f>IF(F352+G352&gt;0,Input_Transaksi!C349,"")</f>
        <v/>
      </c>
      <c r="D352" s="34" t="str">
        <f>IF(F352+G352&gt;0,Input_Transaksi!D349,"")</f>
        <v/>
      </c>
      <c r="E352" s="608" t="str">
        <f>IF(F352+G352&gt;0,Input_Transaksi!F349&amp;Input_Transaksi!G349 &amp;" "&amp;Input_Transaksi!H349,"")</f>
        <v/>
      </c>
      <c r="F352" s="617">
        <f>IF(Input_Transaksi!BL349=$D$8,Input_Transaksi!BN349,0)</f>
        <v>0</v>
      </c>
      <c r="G352" s="617">
        <f>IF(Input_Transaksi!BO349=$D$8,Input_Transaksi!BQ349,0)</f>
        <v>0</v>
      </c>
      <c r="H352" s="617">
        <f t="shared" si="6"/>
        <v>0</v>
      </c>
      <c r="I352" s="61"/>
    </row>
    <row r="353" spans="2:9" customFormat="1" ht="15" customHeight="1" x14ac:dyDescent="0.2">
      <c r="B353" s="65"/>
      <c r="C353" s="33" t="str">
        <f>IF(F353+G353&gt;0,Input_Transaksi!C350,"")</f>
        <v/>
      </c>
      <c r="D353" s="34" t="str">
        <f>IF(F353+G353&gt;0,Input_Transaksi!D350,"")</f>
        <v/>
      </c>
      <c r="E353" s="608" t="str">
        <f>IF(F353+G353&gt;0,Input_Transaksi!F350&amp;Input_Transaksi!G350 &amp;" "&amp;Input_Transaksi!H350,"")</f>
        <v/>
      </c>
      <c r="F353" s="617">
        <f>IF(Input_Transaksi!BL350=$D$8,Input_Transaksi!BN350,0)</f>
        <v>0</v>
      </c>
      <c r="G353" s="617">
        <f>IF(Input_Transaksi!BO350=$D$8,Input_Transaksi!BQ350,0)</f>
        <v>0</v>
      </c>
      <c r="H353" s="617">
        <f t="shared" si="6"/>
        <v>0</v>
      </c>
      <c r="I353" s="61"/>
    </row>
    <row r="354" spans="2:9" customFormat="1" ht="15" customHeight="1" x14ac:dyDescent="0.2">
      <c r="B354" s="65"/>
      <c r="C354" s="33" t="str">
        <f>IF(F354+G354&gt;0,Input_Transaksi!C351,"")</f>
        <v/>
      </c>
      <c r="D354" s="34" t="str">
        <f>IF(F354+G354&gt;0,Input_Transaksi!D351,"")</f>
        <v/>
      </c>
      <c r="E354" s="608" t="str">
        <f>IF(F354+G354&gt;0,Input_Transaksi!F351&amp;Input_Transaksi!G351 &amp;" "&amp;Input_Transaksi!H351,"")</f>
        <v/>
      </c>
      <c r="F354" s="617">
        <f>IF(Input_Transaksi!BL351=$D$8,Input_Transaksi!BN351,0)</f>
        <v>0</v>
      </c>
      <c r="G354" s="617">
        <f>IF(Input_Transaksi!BO351=$D$8,Input_Transaksi!BQ351,0)</f>
        <v>0</v>
      </c>
      <c r="H354" s="617">
        <f t="shared" si="6"/>
        <v>0</v>
      </c>
      <c r="I354" s="61"/>
    </row>
    <row r="355" spans="2:9" customFormat="1" ht="15" customHeight="1" x14ac:dyDescent="0.2">
      <c r="B355" s="65"/>
      <c r="C355" s="33" t="str">
        <f>IF(F355+G355&gt;0,Input_Transaksi!C352,"")</f>
        <v/>
      </c>
      <c r="D355" s="34" t="str">
        <f>IF(F355+G355&gt;0,Input_Transaksi!D352,"")</f>
        <v/>
      </c>
      <c r="E355" s="608" t="str">
        <f>IF(F355+G355&gt;0,Input_Transaksi!F352&amp;Input_Transaksi!G352 &amp;" "&amp;Input_Transaksi!H352,"")</f>
        <v/>
      </c>
      <c r="F355" s="617">
        <f>IF(Input_Transaksi!BL352=$D$8,Input_Transaksi!BN352,0)</f>
        <v>0</v>
      </c>
      <c r="G355" s="617">
        <f>IF(Input_Transaksi!BO352=$D$8,Input_Transaksi!BQ352,0)</f>
        <v>0</v>
      </c>
      <c r="H355" s="617">
        <f t="shared" si="6"/>
        <v>0</v>
      </c>
      <c r="I355" s="61"/>
    </row>
    <row r="356" spans="2:9" customFormat="1" ht="15" customHeight="1" x14ac:dyDescent="0.2">
      <c r="B356" s="65"/>
      <c r="C356" s="33" t="str">
        <f>IF(F356+G356&gt;0,Input_Transaksi!C353,"")</f>
        <v/>
      </c>
      <c r="D356" s="34" t="str">
        <f>IF(F356+G356&gt;0,Input_Transaksi!D353,"")</f>
        <v/>
      </c>
      <c r="E356" s="608" t="str">
        <f>IF(F356+G356&gt;0,Input_Transaksi!F353&amp;Input_Transaksi!G353 &amp;" "&amp;Input_Transaksi!H353,"")</f>
        <v/>
      </c>
      <c r="F356" s="617">
        <f>IF(Input_Transaksi!BL353=$D$8,Input_Transaksi!BN353,0)</f>
        <v>0</v>
      </c>
      <c r="G356" s="617">
        <f>IF(Input_Transaksi!BO353=$D$8,Input_Transaksi!BQ353,0)</f>
        <v>0</v>
      </c>
      <c r="H356" s="617">
        <f t="shared" si="6"/>
        <v>0</v>
      </c>
      <c r="I356" s="61"/>
    </row>
    <row r="357" spans="2:9" customFormat="1" ht="15" customHeight="1" x14ac:dyDescent="0.2">
      <c r="B357" s="65"/>
      <c r="C357" s="33" t="str">
        <f>IF(F357+G357&gt;0,Input_Transaksi!C354,"")</f>
        <v/>
      </c>
      <c r="D357" s="34" t="str">
        <f>IF(F357+G357&gt;0,Input_Transaksi!D354,"")</f>
        <v/>
      </c>
      <c r="E357" s="608" t="str">
        <f>IF(F357+G357&gt;0,Input_Transaksi!F354&amp;Input_Transaksi!G354 &amp;" "&amp;Input_Transaksi!H354,"")</f>
        <v/>
      </c>
      <c r="F357" s="617">
        <f>IF(Input_Transaksi!BL354=$D$8,Input_Transaksi!BN354,0)</f>
        <v>0</v>
      </c>
      <c r="G357" s="617">
        <f>IF(Input_Transaksi!BO354=$D$8,Input_Transaksi!BQ354,0)</f>
        <v>0</v>
      </c>
      <c r="H357" s="617">
        <f t="shared" si="6"/>
        <v>0</v>
      </c>
      <c r="I357" s="61"/>
    </row>
    <row r="358" spans="2:9" customFormat="1" ht="15" customHeight="1" x14ac:dyDescent="0.2">
      <c r="B358" s="65"/>
      <c r="C358" s="33" t="str">
        <f>IF(F358+G358&gt;0,Input_Transaksi!C355,"")</f>
        <v/>
      </c>
      <c r="D358" s="34" t="str">
        <f>IF(F358+G358&gt;0,Input_Transaksi!D355,"")</f>
        <v/>
      </c>
      <c r="E358" s="608" t="str">
        <f>IF(F358+G358&gt;0,Input_Transaksi!F355&amp;Input_Transaksi!G355 &amp;" "&amp;Input_Transaksi!H355,"")</f>
        <v/>
      </c>
      <c r="F358" s="617">
        <f>IF(Input_Transaksi!BL355=$D$8,Input_Transaksi!BN355,0)</f>
        <v>0</v>
      </c>
      <c r="G358" s="617">
        <f>IF(Input_Transaksi!BO355=$D$8,Input_Transaksi!BQ355,0)</f>
        <v>0</v>
      </c>
      <c r="H358" s="617">
        <f t="shared" si="6"/>
        <v>0</v>
      </c>
      <c r="I358" s="61"/>
    </row>
    <row r="359" spans="2:9" customFormat="1" ht="15" customHeight="1" x14ac:dyDescent="0.2">
      <c r="B359" s="65"/>
      <c r="C359" s="33" t="str">
        <f>IF(F359+G359&gt;0,Input_Transaksi!C356,"")</f>
        <v/>
      </c>
      <c r="D359" s="34" t="str">
        <f>IF(F359+G359&gt;0,Input_Transaksi!D356,"")</f>
        <v/>
      </c>
      <c r="E359" s="608" t="str">
        <f>IF(F359+G359&gt;0,Input_Transaksi!F356&amp;Input_Transaksi!G356 &amp;" "&amp;Input_Transaksi!H356,"")</f>
        <v/>
      </c>
      <c r="F359" s="617">
        <f>IF(Input_Transaksi!BL356=$D$8,Input_Transaksi!BN356,0)</f>
        <v>0</v>
      </c>
      <c r="G359" s="617">
        <f>IF(Input_Transaksi!BO356=$D$8,Input_Transaksi!BQ356,0)</f>
        <v>0</v>
      </c>
      <c r="H359" s="617">
        <f t="shared" si="6"/>
        <v>0</v>
      </c>
      <c r="I359" s="61"/>
    </row>
    <row r="360" spans="2:9" customFormat="1" ht="15" customHeight="1" x14ac:dyDescent="0.2">
      <c r="B360" s="65"/>
      <c r="C360" s="33" t="str">
        <f>IF(F360+G360&gt;0,Input_Transaksi!C357,"")</f>
        <v/>
      </c>
      <c r="D360" s="34" t="str">
        <f>IF(F360+G360&gt;0,Input_Transaksi!D357,"")</f>
        <v/>
      </c>
      <c r="E360" s="608" t="str">
        <f>IF(F360+G360&gt;0,Input_Transaksi!F357&amp;Input_Transaksi!G357 &amp;" "&amp;Input_Transaksi!H357,"")</f>
        <v/>
      </c>
      <c r="F360" s="617">
        <f>IF(Input_Transaksi!BL357=$D$8,Input_Transaksi!BN357,0)</f>
        <v>0</v>
      </c>
      <c r="G360" s="617">
        <f>IF(Input_Transaksi!BO357=$D$8,Input_Transaksi!BQ357,0)</f>
        <v>0</v>
      </c>
      <c r="H360" s="617">
        <f t="shared" si="6"/>
        <v>0</v>
      </c>
      <c r="I360" s="61"/>
    </row>
    <row r="361" spans="2:9" customFormat="1" ht="15" customHeight="1" x14ac:dyDescent="0.2">
      <c r="B361" s="65"/>
      <c r="C361" s="33" t="str">
        <f>IF(F361+G361&gt;0,Input_Transaksi!C358,"")</f>
        <v/>
      </c>
      <c r="D361" s="34" t="str">
        <f>IF(F361+G361&gt;0,Input_Transaksi!D358,"")</f>
        <v/>
      </c>
      <c r="E361" s="608" t="str">
        <f>IF(F361+G361&gt;0,Input_Transaksi!F358&amp;Input_Transaksi!G358 &amp;" "&amp;Input_Transaksi!H358,"")</f>
        <v/>
      </c>
      <c r="F361" s="617">
        <f>IF(Input_Transaksi!BL358=$D$8,Input_Transaksi!BN358,0)</f>
        <v>0</v>
      </c>
      <c r="G361" s="617">
        <f>IF(Input_Transaksi!BO358=$D$8,Input_Transaksi!BQ358,0)</f>
        <v>0</v>
      </c>
      <c r="H361" s="617">
        <f t="shared" si="6"/>
        <v>0</v>
      </c>
      <c r="I361" s="61"/>
    </row>
    <row r="362" spans="2:9" customFormat="1" ht="15" customHeight="1" x14ac:dyDescent="0.2">
      <c r="B362" s="65"/>
      <c r="C362" s="33" t="str">
        <f>IF(F362+G362&gt;0,Input_Transaksi!C359,"")</f>
        <v/>
      </c>
      <c r="D362" s="34" t="str">
        <f>IF(F362+G362&gt;0,Input_Transaksi!D359,"")</f>
        <v/>
      </c>
      <c r="E362" s="608" t="str">
        <f>IF(F362+G362&gt;0,Input_Transaksi!F359&amp;Input_Transaksi!G359 &amp;" "&amp;Input_Transaksi!H359,"")</f>
        <v/>
      </c>
      <c r="F362" s="617">
        <f>IF(Input_Transaksi!BL359=$D$8,Input_Transaksi!BN359,0)</f>
        <v>0</v>
      </c>
      <c r="G362" s="617">
        <f>IF(Input_Transaksi!BO359=$D$8,Input_Transaksi!BQ359,0)</f>
        <v>0</v>
      </c>
      <c r="H362" s="617">
        <f t="shared" si="6"/>
        <v>0</v>
      </c>
      <c r="I362" s="61"/>
    </row>
    <row r="363" spans="2:9" customFormat="1" ht="15" customHeight="1" x14ac:dyDescent="0.2">
      <c r="B363" s="65"/>
      <c r="C363" s="33" t="str">
        <f>IF(F363+G363&gt;0,Input_Transaksi!C360,"")</f>
        <v/>
      </c>
      <c r="D363" s="34" t="str">
        <f>IF(F363+G363&gt;0,Input_Transaksi!D360,"")</f>
        <v/>
      </c>
      <c r="E363" s="608" t="str">
        <f>IF(F363+G363&gt;0,Input_Transaksi!F360&amp;Input_Transaksi!G360 &amp;" "&amp;Input_Transaksi!H360,"")</f>
        <v/>
      </c>
      <c r="F363" s="617">
        <f>IF(Input_Transaksi!BL360=$D$8,Input_Transaksi!BN360,0)</f>
        <v>0</v>
      </c>
      <c r="G363" s="617">
        <f>IF(Input_Transaksi!BO360=$D$8,Input_Transaksi!BQ360,0)</f>
        <v>0</v>
      </c>
      <c r="H363" s="617">
        <f t="shared" si="6"/>
        <v>0</v>
      </c>
      <c r="I363" s="61"/>
    </row>
    <row r="364" spans="2:9" customFormat="1" ht="15" customHeight="1" x14ac:dyDescent="0.2">
      <c r="B364" s="65"/>
      <c r="C364" s="33" t="str">
        <f>IF(F364+G364&gt;0,Input_Transaksi!C361,"")</f>
        <v/>
      </c>
      <c r="D364" s="34" t="str">
        <f>IF(F364+G364&gt;0,Input_Transaksi!D361,"")</f>
        <v/>
      </c>
      <c r="E364" s="608" t="str">
        <f>IF(F364+G364&gt;0,Input_Transaksi!F361&amp;Input_Transaksi!G361 &amp;" "&amp;Input_Transaksi!H361,"")</f>
        <v/>
      </c>
      <c r="F364" s="617">
        <f>IF(Input_Transaksi!BL361=$D$8,Input_Transaksi!BN361,0)</f>
        <v>0</v>
      </c>
      <c r="G364" s="617">
        <f>IF(Input_Transaksi!BO361=$D$8,Input_Transaksi!BQ361,0)</f>
        <v>0</v>
      </c>
      <c r="H364" s="617">
        <f t="shared" si="6"/>
        <v>0</v>
      </c>
      <c r="I364" s="61"/>
    </row>
    <row r="365" spans="2:9" customFormat="1" ht="15" customHeight="1" x14ac:dyDescent="0.2">
      <c r="B365" s="65"/>
      <c r="C365" s="33" t="str">
        <f>IF(F365+G365&gt;0,Input_Transaksi!C362,"")</f>
        <v/>
      </c>
      <c r="D365" s="34" t="str">
        <f>IF(F365+G365&gt;0,Input_Transaksi!D362,"")</f>
        <v/>
      </c>
      <c r="E365" s="608" t="str">
        <f>IF(F365+G365&gt;0,Input_Transaksi!F362&amp;Input_Transaksi!G362 &amp;" "&amp;Input_Transaksi!H362,"")</f>
        <v/>
      </c>
      <c r="F365" s="617">
        <f>IF(Input_Transaksi!BL362=$D$8,Input_Transaksi!BN362,0)</f>
        <v>0</v>
      </c>
      <c r="G365" s="617">
        <f>IF(Input_Transaksi!BO362=$D$8,Input_Transaksi!BQ362,0)</f>
        <v>0</v>
      </c>
      <c r="H365" s="617">
        <f t="shared" ref="H365:H428" si="7">H364+F365-G365</f>
        <v>0</v>
      </c>
      <c r="I365" s="61"/>
    </row>
    <row r="366" spans="2:9" customFormat="1" ht="15" customHeight="1" x14ac:dyDescent="0.2">
      <c r="B366" s="65"/>
      <c r="C366" s="33" t="str">
        <f>IF(F366+G366&gt;0,Input_Transaksi!C363,"")</f>
        <v/>
      </c>
      <c r="D366" s="34" t="str">
        <f>IF(F366+G366&gt;0,Input_Transaksi!D363,"")</f>
        <v/>
      </c>
      <c r="E366" s="608" t="str">
        <f>IF(F366+G366&gt;0,Input_Transaksi!F363&amp;Input_Transaksi!G363 &amp;" "&amp;Input_Transaksi!H363,"")</f>
        <v/>
      </c>
      <c r="F366" s="617">
        <f>IF(Input_Transaksi!BL363=$D$8,Input_Transaksi!BN363,0)</f>
        <v>0</v>
      </c>
      <c r="G366" s="617">
        <f>IF(Input_Transaksi!BO363=$D$8,Input_Transaksi!BQ363,0)</f>
        <v>0</v>
      </c>
      <c r="H366" s="617">
        <f t="shared" si="7"/>
        <v>0</v>
      </c>
      <c r="I366" s="61"/>
    </row>
    <row r="367" spans="2:9" customFormat="1" ht="15" customHeight="1" x14ac:dyDescent="0.2">
      <c r="B367" s="65"/>
      <c r="C367" s="33" t="str">
        <f>IF(F367+G367&gt;0,Input_Transaksi!C364,"")</f>
        <v/>
      </c>
      <c r="D367" s="34" t="str">
        <f>IF(F367+G367&gt;0,Input_Transaksi!D364,"")</f>
        <v/>
      </c>
      <c r="E367" s="608" t="str">
        <f>IF(F367+G367&gt;0,Input_Transaksi!F364&amp;Input_Transaksi!G364 &amp;" "&amp;Input_Transaksi!H364,"")</f>
        <v/>
      </c>
      <c r="F367" s="617">
        <f>IF(Input_Transaksi!BL364=$D$8,Input_Transaksi!BN364,0)</f>
        <v>0</v>
      </c>
      <c r="G367" s="617">
        <f>IF(Input_Transaksi!BO364=$D$8,Input_Transaksi!BQ364,0)</f>
        <v>0</v>
      </c>
      <c r="H367" s="617">
        <f t="shared" si="7"/>
        <v>0</v>
      </c>
      <c r="I367" s="61"/>
    </row>
    <row r="368" spans="2:9" customFormat="1" ht="15" customHeight="1" x14ac:dyDescent="0.2">
      <c r="B368" s="65"/>
      <c r="C368" s="33" t="str">
        <f>IF(F368+G368&gt;0,Input_Transaksi!C365,"")</f>
        <v/>
      </c>
      <c r="D368" s="34" t="str">
        <f>IF(F368+G368&gt;0,Input_Transaksi!D365,"")</f>
        <v/>
      </c>
      <c r="E368" s="608" t="str">
        <f>IF(F368+G368&gt;0,Input_Transaksi!F365&amp;Input_Transaksi!G365 &amp;" "&amp;Input_Transaksi!H365,"")</f>
        <v/>
      </c>
      <c r="F368" s="617">
        <f>IF(Input_Transaksi!BL365=$D$8,Input_Transaksi!BN365,0)</f>
        <v>0</v>
      </c>
      <c r="G368" s="617">
        <f>IF(Input_Transaksi!BO365=$D$8,Input_Transaksi!BQ365,0)</f>
        <v>0</v>
      </c>
      <c r="H368" s="617">
        <f t="shared" si="7"/>
        <v>0</v>
      </c>
      <c r="I368" s="61"/>
    </row>
    <row r="369" spans="2:9" customFormat="1" ht="15" customHeight="1" x14ac:dyDescent="0.2">
      <c r="B369" s="65"/>
      <c r="C369" s="33" t="str">
        <f>IF(F369+G369&gt;0,Input_Transaksi!C366,"")</f>
        <v/>
      </c>
      <c r="D369" s="34" t="str">
        <f>IF(F369+G369&gt;0,Input_Transaksi!D366,"")</f>
        <v/>
      </c>
      <c r="E369" s="608" t="str">
        <f>IF(F369+G369&gt;0,Input_Transaksi!F366&amp;Input_Transaksi!G366 &amp;" "&amp;Input_Transaksi!H366,"")</f>
        <v/>
      </c>
      <c r="F369" s="617">
        <f>IF(Input_Transaksi!BL366=$D$8,Input_Transaksi!BN366,0)</f>
        <v>0</v>
      </c>
      <c r="G369" s="617">
        <f>IF(Input_Transaksi!BO366=$D$8,Input_Transaksi!BQ366,0)</f>
        <v>0</v>
      </c>
      <c r="H369" s="617">
        <f t="shared" si="7"/>
        <v>0</v>
      </c>
      <c r="I369" s="61"/>
    </row>
    <row r="370" spans="2:9" customFormat="1" ht="15" customHeight="1" x14ac:dyDescent="0.2">
      <c r="B370" s="65"/>
      <c r="C370" s="33" t="str">
        <f>IF(F370+G370&gt;0,Input_Transaksi!C367,"")</f>
        <v/>
      </c>
      <c r="D370" s="34" t="str">
        <f>IF(F370+G370&gt;0,Input_Transaksi!D367,"")</f>
        <v/>
      </c>
      <c r="E370" s="608" t="str">
        <f>IF(F370+G370&gt;0,Input_Transaksi!F367&amp;Input_Transaksi!G367 &amp;" "&amp;Input_Transaksi!H367,"")</f>
        <v/>
      </c>
      <c r="F370" s="617">
        <f>IF(Input_Transaksi!BL367=$D$8,Input_Transaksi!BN367,0)</f>
        <v>0</v>
      </c>
      <c r="G370" s="617">
        <f>IF(Input_Transaksi!BO367=$D$8,Input_Transaksi!BQ367,0)</f>
        <v>0</v>
      </c>
      <c r="H370" s="617">
        <f t="shared" si="7"/>
        <v>0</v>
      </c>
      <c r="I370" s="61"/>
    </row>
    <row r="371" spans="2:9" customFormat="1" ht="15" customHeight="1" x14ac:dyDescent="0.2">
      <c r="B371" s="65"/>
      <c r="C371" s="33" t="str">
        <f>IF(F371+G371&gt;0,Input_Transaksi!C368,"")</f>
        <v/>
      </c>
      <c r="D371" s="34" t="str">
        <f>IF(F371+G371&gt;0,Input_Transaksi!D368,"")</f>
        <v/>
      </c>
      <c r="E371" s="608" t="str">
        <f>IF(F371+G371&gt;0,Input_Transaksi!F368&amp;Input_Transaksi!G368 &amp;" "&amp;Input_Transaksi!H368,"")</f>
        <v/>
      </c>
      <c r="F371" s="617">
        <f>IF(Input_Transaksi!BL368=$D$8,Input_Transaksi!BN368,0)</f>
        <v>0</v>
      </c>
      <c r="G371" s="617">
        <f>IF(Input_Transaksi!BO368=$D$8,Input_Transaksi!BQ368,0)</f>
        <v>0</v>
      </c>
      <c r="H371" s="617">
        <f t="shared" si="7"/>
        <v>0</v>
      </c>
      <c r="I371" s="61"/>
    </row>
    <row r="372" spans="2:9" customFormat="1" ht="15" customHeight="1" x14ac:dyDescent="0.2">
      <c r="B372" s="65"/>
      <c r="C372" s="33" t="str">
        <f>IF(F372+G372&gt;0,Input_Transaksi!C369,"")</f>
        <v/>
      </c>
      <c r="D372" s="34" t="str">
        <f>IF(F372+G372&gt;0,Input_Transaksi!D369,"")</f>
        <v/>
      </c>
      <c r="E372" s="608" t="str">
        <f>IF(F372+G372&gt;0,Input_Transaksi!F369&amp;Input_Transaksi!G369 &amp;" "&amp;Input_Transaksi!H369,"")</f>
        <v/>
      </c>
      <c r="F372" s="617">
        <f>IF(Input_Transaksi!BL369=$D$8,Input_Transaksi!BN369,0)</f>
        <v>0</v>
      </c>
      <c r="G372" s="617">
        <f>IF(Input_Transaksi!BO369=$D$8,Input_Transaksi!BQ369,0)</f>
        <v>0</v>
      </c>
      <c r="H372" s="617">
        <f t="shared" si="7"/>
        <v>0</v>
      </c>
      <c r="I372" s="61"/>
    </row>
    <row r="373" spans="2:9" customFormat="1" ht="15" customHeight="1" x14ac:dyDescent="0.2">
      <c r="B373" s="65"/>
      <c r="C373" s="33" t="str">
        <f>IF(F373+G373&gt;0,Input_Transaksi!C370,"")</f>
        <v/>
      </c>
      <c r="D373" s="34" t="str">
        <f>IF(F373+G373&gt;0,Input_Transaksi!D370,"")</f>
        <v/>
      </c>
      <c r="E373" s="608" t="str">
        <f>IF(F373+G373&gt;0,Input_Transaksi!F370&amp;Input_Transaksi!G370 &amp;" "&amp;Input_Transaksi!H370,"")</f>
        <v/>
      </c>
      <c r="F373" s="617">
        <f>IF(Input_Transaksi!BL370=$D$8,Input_Transaksi!BN370,0)</f>
        <v>0</v>
      </c>
      <c r="G373" s="617">
        <f>IF(Input_Transaksi!BO370=$D$8,Input_Transaksi!BQ370,0)</f>
        <v>0</v>
      </c>
      <c r="H373" s="617">
        <f t="shared" si="7"/>
        <v>0</v>
      </c>
      <c r="I373" s="61"/>
    </row>
    <row r="374" spans="2:9" customFormat="1" ht="15" customHeight="1" x14ac:dyDescent="0.2">
      <c r="B374" s="65"/>
      <c r="C374" s="33" t="str">
        <f>IF(F374+G374&gt;0,Input_Transaksi!C371,"")</f>
        <v/>
      </c>
      <c r="D374" s="34" t="str">
        <f>IF(F374+G374&gt;0,Input_Transaksi!D371,"")</f>
        <v/>
      </c>
      <c r="E374" s="608" t="str">
        <f>IF(F374+G374&gt;0,Input_Transaksi!F371&amp;Input_Transaksi!G371 &amp;" "&amp;Input_Transaksi!H371,"")</f>
        <v/>
      </c>
      <c r="F374" s="617">
        <f>IF(Input_Transaksi!BL371=$D$8,Input_Transaksi!BN371,0)</f>
        <v>0</v>
      </c>
      <c r="G374" s="617">
        <f>IF(Input_Transaksi!BO371=$D$8,Input_Transaksi!BQ371,0)</f>
        <v>0</v>
      </c>
      <c r="H374" s="617">
        <f t="shared" si="7"/>
        <v>0</v>
      </c>
      <c r="I374" s="61"/>
    </row>
    <row r="375" spans="2:9" customFormat="1" ht="15" customHeight="1" x14ac:dyDescent="0.2">
      <c r="B375" s="65"/>
      <c r="C375" s="33" t="str">
        <f>IF(F375+G375&gt;0,Input_Transaksi!C372,"")</f>
        <v/>
      </c>
      <c r="D375" s="34" t="str">
        <f>IF(F375+G375&gt;0,Input_Transaksi!D372,"")</f>
        <v/>
      </c>
      <c r="E375" s="608" t="str">
        <f>IF(F375+G375&gt;0,Input_Transaksi!F372&amp;Input_Transaksi!G372 &amp;" "&amp;Input_Transaksi!H372,"")</f>
        <v/>
      </c>
      <c r="F375" s="617">
        <f>IF(Input_Transaksi!BL372=$D$8,Input_Transaksi!BN372,0)</f>
        <v>0</v>
      </c>
      <c r="G375" s="617">
        <f>IF(Input_Transaksi!BO372=$D$8,Input_Transaksi!BQ372,0)</f>
        <v>0</v>
      </c>
      <c r="H375" s="617">
        <f t="shared" si="7"/>
        <v>0</v>
      </c>
      <c r="I375" s="61"/>
    </row>
    <row r="376" spans="2:9" customFormat="1" ht="15" customHeight="1" x14ac:dyDescent="0.2">
      <c r="B376" s="65"/>
      <c r="C376" s="33" t="str">
        <f>IF(F376+G376&gt;0,Input_Transaksi!C373,"")</f>
        <v/>
      </c>
      <c r="D376" s="34" t="str">
        <f>IF(F376+G376&gt;0,Input_Transaksi!D373,"")</f>
        <v/>
      </c>
      <c r="E376" s="608" t="str">
        <f>IF(F376+G376&gt;0,Input_Transaksi!F373&amp;Input_Transaksi!G373 &amp;" "&amp;Input_Transaksi!H373,"")</f>
        <v/>
      </c>
      <c r="F376" s="617">
        <f>IF(Input_Transaksi!BL373=$D$8,Input_Transaksi!BN373,0)</f>
        <v>0</v>
      </c>
      <c r="G376" s="617">
        <f>IF(Input_Transaksi!BO373=$D$8,Input_Transaksi!BQ373,0)</f>
        <v>0</v>
      </c>
      <c r="H376" s="617">
        <f t="shared" si="7"/>
        <v>0</v>
      </c>
      <c r="I376" s="61"/>
    </row>
    <row r="377" spans="2:9" customFormat="1" ht="15" customHeight="1" x14ac:dyDescent="0.2">
      <c r="B377" s="65"/>
      <c r="C377" s="33" t="str">
        <f>IF(F377+G377&gt;0,Input_Transaksi!C374,"")</f>
        <v/>
      </c>
      <c r="D377" s="34" t="str">
        <f>IF(F377+G377&gt;0,Input_Transaksi!D374,"")</f>
        <v/>
      </c>
      <c r="E377" s="608" t="str">
        <f>IF(F377+G377&gt;0,Input_Transaksi!F374&amp;Input_Transaksi!G374 &amp;" "&amp;Input_Transaksi!H374,"")</f>
        <v/>
      </c>
      <c r="F377" s="617">
        <f>IF(Input_Transaksi!BL374=$D$8,Input_Transaksi!BN374,0)</f>
        <v>0</v>
      </c>
      <c r="G377" s="617">
        <f>IF(Input_Transaksi!BO374=$D$8,Input_Transaksi!BQ374,0)</f>
        <v>0</v>
      </c>
      <c r="H377" s="617">
        <f t="shared" si="7"/>
        <v>0</v>
      </c>
      <c r="I377" s="61"/>
    </row>
    <row r="378" spans="2:9" customFormat="1" ht="15" customHeight="1" x14ac:dyDescent="0.2">
      <c r="B378" s="65"/>
      <c r="C378" s="33" t="str">
        <f>IF(F378+G378&gt;0,Input_Transaksi!C375,"")</f>
        <v/>
      </c>
      <c r="D378" s="34" t="str">
        <f>IF(F378+G378&gt;0,Input_Transaksi!D375,"")</f>
        <v/>
      </c>
      <c r="E378" s="608" t="str">
        <f>IF(F378+G378&gt;0,Input_Transaksi!F375&amp;Input_Transaksi!G375 &amp;" "&amp;Input_Transaksi!H375,"")</f>
        <v/>
      </c>
      <c r="F378" s="617">
        <f>IF(Input_Transaksi!BL375=$D$8,Input_Transaksi!BN375,0)</f>
        <v>0</v>
      </c>
      <c r="G378" s="617">
        <f>IF(Input_Transaksi!BO375=$D$8,Input_Transaksi!BQ375,0)</f>
        <v>0</v>
      </c>
      <c r="H378" s="617">
        <f t="shared" si="7"/>
        <v>0</v>
      </c>
      <c r="I378" s="61"/>
    </row>
    <row r="379" spans="2:9" customFormat="1" ht="15" customHeight="1" x14ac:dyDescent="0.2">
      <c r="B379" s="65"/>
      <c r="C379" s="33" t="str">
        <f>IF(F379+G379&gt;0,Input_Transaksi!C376,"")</f>
        <v/>
      </c>
      <c r="D379" s="34" t="str">
        <f>IF(F379+G379&gt;0,Input_Transaksi!D376,"")</f>
        <v/>
      </c>
      <c r="E379" s="608" t="str">
        <f>IF(F379+G379&gt;0,Input_Transaksi!F376&amp;Input_Transaksi!G376 &amp;" "&amp;Input_Transaksi!H376,"")</f>
        <v/>
      </c>
      <c r="F379" s="617">
        <f>IF(Input_Transaksi!BL376=$D$8,Input_Transaksi!BN376,0)</f>
        <v>0</v>
      </c>
      <c r="G379" s="617">
        <f>IF(Input_Transaksi!BO376=$D$8,Input_Transaksi!BQ376,0)</f>
        <v>0</v>
      </c>
      <c r="H379" s="617">
        <f t="shared" si="7"/>
        <v>0</v>
      </c>
      <c r="I379" s="61"/>
    </row>
    <row r="380" spans="2:9" customFormat="1" ht="15" customHeight="1" x14ac:dyDescent="0.2">
      <c r="B380" s="65"/>
      <c r="C380" s="33" t="str">
        <f>IF(F380+G380&gt;0,Input_Transaksi!C377,"")</f>
        <v/>
      </c>
      <c r="D380" s="34" t="str">
        <f>IF(F380+G380&gt;0,Input_Transaksi!D377,"")</f>
        <v/>
      </c>
      <c r="E380" s="608" t="str">
        <f>IF(F380+G380&gt;0,Input_Transaksi!F377&amp;Input_Transaksi!G377 &amp;" "&amp;Input_Transaksi!H377,"")</f>
        <v/>
      </c>
      <c r="F380" s="617">
        <f>IF(Input_Transaksi!BL377=$D$8,Input_Transaksi!BN377,0)</f>
        <v>0</v>
      </c>
      <c r="G380" s="617">
        <f>IF(Input_Transaksi!BO377=$D$8,Input_Transaksi!BQ377,0)</f>
        <v>0</v>
      </c>
      <c r="H380" s="617">
        <f t="shared" si="7"/>
        <v>0</v>
      </c>
      <c r="I380" s="61"/>
    </row>
    <row r="381" spans="2:9" customFormat="1" ht="15" customHeight="1" x14ac:dyDescent="0.2">
      <c r="B381" s="65"/>
      <c r="C381" s="33" t="str">
        <f>IF(F381+G381&gt;0,Input_Transaksi!C378,"")</f>
        <v/>
      </c>
      <c r="D381" s="34" t="str">
        <f>IF(F381+G381&gt;0,Input_Transaksi!D378,"")</f>
        <v/>
      </c>
      <c r="E381" s="608" t="str">
        <f>IF(F381+G381&gt;0,Input_Transaksi!F378&amp;Input_Transaksi!G378 &amp;" "&amp;Input_Transaksi!H378,"")</f>
        <v/>
      </c>
      <c r="F381" s="617">
        <f>IF(Input_Transaksi!BL378=$D$8,Input_Transaksi!BN378,0)</f>
        <v>0</v>
      </c>
      <c r="G381" s="617">
        <f>IF(Input_Transaksi!BO378=$D$8,Input_Transaksi!BQ378,0)</f>
        <v>0</v>
      </c>
      <c r="H381" s="617">
        <f t="shared" si="7"/>
        <v>0</v>
      </c>
      <c r="I381" s="61"/>
    </row>
    <row r="382" spans="2:9" customFormat="1" ht="15" customHeight="1" x14ac:dyDescent="0.2">
      <c r="B382" s="65"/>
      <c r="C382" s="33" t="str">
        <f>IF(F382+G382&gt;0,Input_Transaksi!C379,"")</f>
        <v/>
      </c>
      <c r="D382" s="34" t="str">
        <f>IF(F382+G382&gt;0,Input_Transaksi!D379,"")</f>
        <v/>
      </c>
      <c r="E382" s="608" t="str">
        <f>IF(F382+G382&gt;0,Input_Transaksi!F379&amp;Input_Transaksi!G379 &amp;" "&amp;Input_Transaksi!H379,"")</f>
        <v/>
      </c>
      <c r="F382" s="617">
        <f>IF(Input_Transaksi!BL379=$D$8,Input_Transaksi!BN379,0)</f>
        <v>0</v>
      </c>
      <c r="G382" s="617">
        <f>IF(Input_Transaksi!BO379=$D$8,Input_Transaksi!BQ379,0)</f>
        <v>0</v>
      </c>
      <c r="H382" s="617">
        <f t="shared" si="7"/>
        <v>0</v>
      </c>
      <c r="I382" s="61"/>
    </row>
    <row r="383" spans="2:9" customFormat="1" ht="15" customHeight="1" x14ac:dyDescent="0.2">
      <c r="B383" s="65"/>
      <c r="C383" s="33" t="str">
        <f>IF(F383+G383&gt;0,Input_Transaksi!C380,"")</f>
        <v/>
      </c>
      <c r="D383" s="34" t="str">
        <f>IF(F383+G383&gt;0,Input_Transaksi!D380,"")</f>
        <v/>
      </c>
      <c r="E383" s="608" t="str">
        <f>IF(F383+G383&gt;0,Input_Transaksi!F380&amp;Input_Transaksi!G380 &amp;" "&amp;Input_Transaksi!H380,"")</f>
        <v/>
      </c>
      <c r="F383" s="617">
        <f>IF(Input_Transaksi!BL380=$D$8,Input_Transaksi!BN380,0)</f>
        <v>0</v>
      </c>
      <c r="G383" s="617">
        <f>IF(Input_Transaksi!BO380=$D$8,Input_Transaksi!BQ380,0)</f>
        <v>0</v>
      </c>
      <c r="H383" s="617">
        <f t="shared" si="7"/>
        <v>0</v>
      </c>
      <c r="I383" s="61"/>
    </row>
    <row r="384" spans="2:9" customFormat="1" ht="15" customHeight="1" x14ac:dyDescent="0.2">
      <c r="B384" s="65"/>
      <c r="C384" s="33" t="str">
        <f>IF(F384+G384&gt;0,Input_Transaksi!C381,"")</f>
        <v/>
      </c>
      <c r="D384" s="34" t="str">
        <f>IF(F384+G384&gt;0,Input_Transaksi!D381,"")</f>
        <v/>
      </c>
      <c r="E384" s="608" t="str">
        <f>IF(F384+G384&gt;0,Input_Transaksi!F381&amp;Input_Transaksi!G381 &amp;" "&amp;Input_Transaksi!H381,"")</f>
        <v/>
      </c>
      <c r="F384" s="617">
        <f>IF(Input_Transaksi!BL381=$D$8,Input_Transaksi!BN381,0)</f>
        <v>0</v>
      </c>
      <c r="G384" s="617">
        <f>IF(Input_Transaksi!BO381=$D$8,Input_Transaksi!BQ381,0)</f>
        <v>0</v>
      </c>
      <c r="H384" s="617">
        <f t="shared" si="7"/>
        <v>0</v>
      </c>
      <c r="I384" s="61"/>
    </row>
    <row r="385" spans="2:9" customFormat="1" ht="15" customHeight="1" x14ac:dyDescent="0.2">
      <c r="B385" s="65"/>
      <c r="C385" s="33" t="str">
        <f>IF(F385+G385&gt;0,Input_Transaksi!C382,"")</f>
        <v/>
      </c>
      <c r="D385" s="34" t="str">
        <f>IF(F385+G385&gt;0,Input_Transaksi!D382,"")</f>
        <v/>
      </c>
      <c r="E385" s="608" t="str">
        <f>IF(F385+G385&gt;0,Input_Transaksi!F382&amp;Input_Transaksi!G382 &amp;" "&amp;Input_Transaksi!H382,"")</f>
        <v/>
      </c>
      <c r="F385" s="617">
        <f>IF(Input_Transaksi!BL382=$D$8,Input_Transaksi!BN382,0)</f>
        <v>0</v>
      </c>
      <c r="G385" s="617">
        <f>IF(Input_Transaksi!BO382=$D$8,Input_Transaksi!BQ382,0)</f>
        <v>0</v>
      </c>
      <c r="H385" s="617">
        <f t="shared" si="7"/>
        <v>0</v>
      </c>
      <c r="I385" s="61"/>
    </row>
    <row r="386" spans="2:9" customFormat="1" ht="15" customHeight="1" x14ac:dyDescent="0.2">
      <c r="B386" s="65"/>
      <c r="C386" s="33" t="str">
        <f>IF(F386+G386&gt;0,Input_Transaksi!C383,"")</f>
        <v/>
      </c>
      <c r="D386" s="34" t="str">
        <f>IF(F386+G386&gt;0,Input_Transaksi!D383,"")</f>
        <v/>
      </c>
      <c r="E386" s="608" t="str">
        <f>IF(F386+G386&gt;0,Input_Transaksi!F383&amp;Input_Transaksi!G383 &amp;" "&amp;Input_Transaksi!H383,"")</f>
        <v/>
      </c>
      <c r="F386" s="617">
        <f>IF(Input_Transaksi!BL383=$D$8,Input_Transaksi!BN383,0)</f>
        <v>0</v>
      </c>
      <c r="G386" s="617">
        <f>IF(Input_Transaksi!BO383=$D$8,Input_Transaksi!BQ383,0)</f>
        <v>0</v>
      </c>
      <c r="H386" s="617">
        <f t="shared" si="7"/>
        <v>0</v>
      </c>
      <c r="I386" s="61"/>
    </row>
    <row r="387" spans="2:9" customFormat="1" ht="15" customHeight="1" x14ac:dyDescent="0.2">
      <c r="B387" s="65"/>
      <c r="C387" s="33" t="str">
        <f>IF(F387+G387&gt;0,Input_Transaksi!C384,"")</f>
        <v/>
      </c>
      <c r="D387" s="34" t="str">
        <f>IF(F387+G387&gt;0,Input_Transaksi!D384,"")</f>
        <v/>
      </c>
      <c r="E387" s="608" t="str">
        <f>IF(F387+G387&gt;0,Input_Transaksi!F384&amp;Input_Transaksi!G384 &amp;" "&amp;Input_Transaksi!H384,"")</f>
        <v/>
      </c>
      <c r="F387" s="617">
        <f>IF(Input_Transaksi!BL384=$D$8,Input_Transaksi!BN384,0)</f>
        <v>0</v>
      </c>
      <c r="G387" s="617">
        <f>IF(Input_Transaksi!BO384=$D$8,Input_Transaksi!BQ384,0)</f>
        <v>0</v>
      </c>
      <c r="H387" s="617">
        <f t="shared" si="7"/>
        <v>0</v>
      </c>
      <c r="I387" s="61"/>
    </row>
    <row r="388" spans="2:9" customFormat="1" ht="15" customHeight="1" x14ac:dyDescent="0.2">
      <c r="B388" s="65"/>
      <c r="C388" s="33" t="str">
        <f>IF(F388+G388&gt;0,Input_Transaksi!C385,"")</f>
        <v/>
      </c>
      <c r="D388" s="34" t="str">
        <f>IF(F388+G388&gt;0,Input_Transaksi!D385,"")</f>
        <v/>
      </c>
      <c r="E388" s="608" t="str">
        <f>IF(F388+G388&gt;0,Input_Transaksi!F385&amp;Input_Transaksi!G385 &amp;" "&amp;Input_Transaksi!H385,"")</f>
        <v/>
      </c>
      <c r="F388" s="617">
        <f>IF(Input_Transaksi!BL385=$D$8,Input_Transaksi!BN385,0)</f>
        <v>0</v>
      </c>
      <c r="G388" s="617">
        <f>IF(Input_Transaksi!BO385=$D$8,Input_Transaksi!BQ385,0)</f>
        <v>0</v>
      </c>
      <c r="H388" s="617">
        <f t="shared" si="7"/>
        <v>0</v>
      </c>
      <c r="I388" s="61"/>
    </row>
    <row r="389" spans="2:9" customFormat="1" ht="15" customHeight="1" x14ac:dyDescent="0.2">
      <c r="B389" s="65"/>
      <c r="C389" s="33" t="str">
        <f>IF(F389+G389&gt;0,Input_Transaksi!C386,"")</f>
        <v/>
      </c>
      <c r="D389" s="34" t="str">
        <f>IF(F389+G389&gt;0,Input_Transaksi!D386,"")</f>
        <v/>
      </c>
      <c r="E389" s="608" t="str">
        <f>IF(F389+G389&gt;0,Input_Transaksi!F386&amp;Input_Transaksi!G386 &amp;" "&amp;Input_Transaksi!H386,"")</f>
        <v/>
      </c>
      <c r="F389" s="617">
        <f>IF(Input_Transaksi!BL386=$D$8,Input_Transaksi!BN386,0)</f>
        <v>0</v>
      </c>
      <c r="G389" s="617">
        <f>IF(Input_Transaksi!BO386=$D$8,Input_Transaksi!BQ386,0)</f>
        <v>0</v>
      </c>
      <c r="H389" s="617">
        <f t="shared" si="7"/>
        <v>0</v>
      </c>
      <c r="I389" s="61"/>
    </row>
    <row r="390" spans="2:9" customFormat="1" ht="15" customHeight="1" x14ac:dyDescent="0.2">
      <c r="B390" s="65"/>
      <c r="C390" s="33" t="str">
        <f>IF(F390+G390&gt;0,Input_Transaksi!C387,"")</f>
        <v/>
      </c>
      <c r="D390" s="34" t="str">
        <f>IF(F390+G390&gt;0,Input_Transaksi!D387,"")</f>
        <v/>
      </c>
      <c r="E390" s="608" t="str">
        <f>IF(F390+G390&gt;0,Input_Transaksi!F387&amp;Input_Transaksi!G387 &amp;" "&amp;Input_Transaksi!H387,"")</f>
        <v/>
      </c>
      <c r="F390" s="617">
        <f>IF(Input_Transaksi!BL387=$D$8,Input_Transaksi!BN387,0)</f>
        <v>0</v>
      </c>
      <c r="G390" s="617">
        <f>IF(Input_Transaksi!BO387=$D$8,Input_Transaksi!BQ387,0)</f>
        <v>0</v>
      </c>
      <c r="H390" s="617">
        <f t="shared" si="7"/>
        <v>0</v>
      </c>
      <c r="I390" s="61"/>
    </row>
    <row r="391" spans="2:9" customFormat="1" ht="15" customHeight="1" x14ac:dyDescent="0.2">
      <c r="B391" s="65"/>
      <c r="C391" s="33" t="str">
        <f>IF(F391+G391&gt;0,Input_Transaksi!C388,"")</f>
        <v/>
      </c>
      <c r="D391" s="34" t="str">
        <f>IF(F391+G391&gt;0,Input_Transaksi!D388,"")</f>
        <v/>
      </c>
      <c r="E391" s="608" t="str">
        <f>IF(F391+G391&gt;0,Input_Transaksi!F388&amp;Input_Transaksi!G388 &amp;" "&amp;Input_Transaksi!H388,"")</f>
        <v/>
      </c>
      <c r="F391" s="617">
        <f>IF(Input_Transaksi!BL388=$D$8,Input_Transaksi!BN388,0)</f>
        <v>0</v>
      </c>
      <c r="G391" s="617">
        <f>IF(Input_Transaksi!BO388=$D$8,Input_Transaksi!BQ388,0)</f>
        <v>0</v>
      </c>
      <c r="H391" s="617">
        <f t="shared" si="7"/>
        <v>0</v>
      </c>
      <c r="I391" s="61"/>
    </row>
    <row r="392" spans="2:9" customFormat="1" ht="15" customHeight="1" x14ac:dyDescent="0.2">
      <c r="B392" s="65"/>
      <c r="C392" s="33" t="str">
        <f>IF(F392+G392&gt;0,Input_Transaksi!C389,"")</f>
        <v/>
      </c>
      <c r="D392" s="34" t="str">
        <f>IF(F392+G392&gt;0,Input_Transaksi!D389,"")</f>
        <v/>
      </c>
      <c r="E392" s="608" t="str">
        <f>IF(F392+G392&gt;0,Input_Transaksi!F389&amp;Input_Transaksi!G389 &amp;" "&amp;Input_Transaksi!H389,"")</f>
        <v/>
      </c>
      <c r="F392" s="617">
        <f>IF(Input_Transaksi!BL389=$D$8,Input_Transaksi!BN389,0)</f>
        <v>0</v>
      </c>
      <c r="G392" s="617">
        <f>IF(Input_Transaksi!BO389=$D$8,Input_Transaksi!BQ389,0)</f>
        <v>0</v>
      </c>
      <c r="H392" s="617">
        <f t="shared" si="7"/>
        <v>0</v>
      </c>
      <c r="I392" s="61"/>
    </row>
    <row r="393" spans="2:9" customFormat="1" ht="15" customHeight="1" x14ac:dyDescent="0.2">
      <c r="B393" s="65"/>
      <c r="C393" s="33" t="str">
        <f>IF(F393+G393&gt;0,Input_Transaksi!C390,"")</f>
        <v/>
      </c>
      <c r="D393" s="34" t="str">
        <f>IF(F393+G393&gt;0,Input_Transaksi!D390,"")</f>
        <v/>
      </c>
      <c r="E393" s="608" t="str">
        <f>IF(F393+G393&gt;0,Input_Transaksi!F390&amp;Input_Transaksi!G390 &amp;" "&amp;Input_Transaksi!H390,"")</f>
        <v/>
      </c>
      <c r="F393" s="617">
        <f>IF(Input_Transaksi!BL390=$D$8,Input_Transaksi!BN390,0)</f>
        <v>0</v>
      </c>
      <c r="G393" s="617">
        <f>IF(Input_Transaksi!BO390=$D$8,Input_Transaksi!BQ390,0)</f>
        <v>0</v>
      </c>
      <c r="H393" s="617">
        <f t="shared" si="7"/>
        <v>0</v>
      </c>
      <c r="I393" s="61"/>
    </row>
    <row r="394" spans="2:9" customFormat="1" ht="15" customHeight="1" x14ac:dyDescent="0.2">
      <c r="B394" s="65"/>
      <c r="C394" s="33" t="str">
        <f>IF(F394+G394&gt;0,Input_Transaksi!C391,"")</f>
        <v/>
      </c>
      <c r="D394" s="34" t="str">
        <f>IF(F394+G394&gt;0,Input_Transaksi!D391,"")</f>
        <v/>
      </c>
      <c r="E394" s="608" t="str">
        <f>IF(F394+G394&gt;0,Input_Transaksi!F391&amp;Input_Transaksi!G391 &amp;" "&amp;Input_Transaksi!H391,"")</f>
        <v/>
      </c>
      <c r="F394" s="617">
        <f>IF(Input_Transaksi!BL391=$D$8,Input_Transaksi!BN391,0)</f>
        <v>0</v>
      </c>
      <c r="G394" s="617">
        <f>IF(Input_Transaksi!BO391=$D$8,Input_Transaksi!BQ391,0)</f>
        <v>0</v>
      </c>
      <c r="H394" s="617">
        <f t="shared" si="7"/>
        <v>0</v>
      </c>
      <c r="I394" s="61"/>
    </row>
    <row r="395" spans="2:9" customFormat="1" ht="15" customHeight="1" x14ac:dyDescent="0.2">
      <c r="B395" s="65"/>
      <c r="C395" s="33" t="str">
        <f>IF(F395+G395&gt;0,Input_Transaksi!C392,"")</f>
        <v/>
      </c>
      <c r="D395" s="34" t="str">
        <f>IF(F395+G395&gt;0,Input_Transaksi!D392,"")</f>
        <v/>
      </c>
      <c r="E395" s="608" t="str">
        <f>IF(F395+G395&gt;0,Input_Transaksi!F392&amp;Input_Transaksi!G392 &amp;" "&amp;Input_Transaksi!H392,"")</f>
        <v/>
      </c>
      <c r="F395" s="617">
        <f>IF(Input_Transaksi!BL392=$D$8,Input_Transaksi!BN392,0)</f>
        <v>0</v>
      </c>
      <c r="G395" s="617">
        <f>IF(Input_Transaksi!BO392=$D$8,Input_Transaksi!BQ392,0)</f>
        <v>0</v>
      </c>
      <c r="H395" s="617">
        <f t="shared" si="7"/>
        <v>0</v>
      </c>
      <c r="I395" s="61"/>
    </row>
    <row r="396" spans="2:9" customFormat="1" ht="15" customHeight="1" x14ac:dyDescent="0.2">
      <c r="B396" s="65"/>
      <c r="C396" s="33" t="str">
        <f>IF(F396+G396&gt;0,Input_Transaksi!C393,"")</f>
        <v/>
      </c>
      <c r="D396" s="34" t="str">
        <f>IF(F396+G396&gt;0,Input_Transaksi!D393,"")</f>
        <v/>
      </c>
      <c r="E396" s="608" t="str">
        <f>IF(F396+G396&gt;0,Input_Transaksi!F393&amp;Input_Transaksi!G393 &amp;" "&amp;Input_Transaksi!H393,"")</f>
        <v/>
      </c>
      <c r="F396" s="617">
        <f>IF(Input_Transaksi!BL393=$D$8,Input_Transaksi!BN393,0)</f>
        <v>0</v>
      </c>
      <c r="G396" s="617">
        <f>IF(Input_Transaksi!BO393=$D$8,Input_Transaksi!BQ393,0)</f>
        <v>0</v>
      </c>
      <c r="H396" s="617">
        <f t="shared" si="7"/>
        <v>0</v>
      </c>
      <c r="I396" s="61"/>
    </row>
    <row r="397" spans="2:9" customFormat="1" ht="15" customHeight="1" x14ac:dyDescent="0.2">
      <c r="B397" s="65"/>
      <c r="C397" s="33" t="str">
        <f>IF(F397+G397&gt;0,Input_Transaksi!C394,"")</f>
        <v/>
      </c>
      <c r="D397" s="34" t="str">
        <f>IF(F397+G397&gt;0,Input_Transaksi!D394,"")</f>
        <v/>
      </c>
      <c r="E397" s="608" t="str">
        <f>IF(F397+G397&gt;0,Input_Transaksi!F394&amp;Input_Transaksi!G394 &amp;" "&amp;Input_Transaksi!H394,"")</f>
        <v/>
      </c>
      <c r="F397" s="617">
        <f>IF(Input_Transaksi!BL394=$D$8,Input_Transaksi!BN394,0)</f>
        <v>0</v>
      </c>
      <c r="G397" s="617">
        <f>IF(Input_Transaksi!BO394=$D$8,Input_Transaksi!BQ394,0)</f>
        <v>0</v>
      </c>
      <c r="H397" s="617">
        <f t="shared" si="7"/>
        <v>0</v>
      </c>
      <c r="I397" s="61"/>
    </row>
    <row r="398" spans="2:9" customFormat="1" ht="15" customHeight="1" x14ac:dyDescent="0.2">
      <c r="B398" s="65"/>
      <c r="C398" s="33" t="str">
        <f>IF(F398+G398&gt;0,Input_Transaksi!C395,"")</f>
        <v/>
      </c>
      <c r="D398" s="34" t="str">
        <f>IF(F398+G398&gt;0,Input_Transaksi!D395,"")</f>
        <v/>
      </c>
      <c r="E398" s="608" t="str">
        <f>IF(F398+G398&gt;0,Input_Transaksi!F395&amp;Input_Transaksi!G395 &amp;" "&amp;Input_Transaksi!H395,"")</f>
        <v/>
      </c>
      <c r="F398" s="617">
        <f>IF(Input_Transaksi!BL395=$D$8,Input_Transaksi!BN395,0)</f>
        <v>0</v>
      </c>
      <c r="G398" s="617">
        <f>IF(Input_Transaksi!BO395=$D$8,Input_Transaksi!BQ395,0)</f>
        <v>0</v>
      </c>
      <c r="H398" s="617">
        <f t="shared" si="7"/>
        <v>0</v>
      </c>
      <c r="I398" s="61"/>
    </row>
    <row r="399" spans="2:9" customFormat="1" ht="15" customHeight="1" x14ac:dyDescent="0.2">
      <c r="B399" s="65"/>
      <c r="C399" s="33" t="str">
        <f>IF(F399+G399&gt;0,Input_Transaksi!C396,"")</f>
        <v/>
      </c>
      <c r="D399" s="34" t="str">
        <f>IF(F399+G399&gt;0,Input_Transaksi!D396,"")</f>
        <v/>
      </c>
      <c r="E399" s="608" t="str">
        <f>IF(F399+G399&gt;0,Input_Transaksi!F396&amp;Input_Transaksi!G396 &amp;" "&amp;Input_Transaksi!H396,"")</f>
        <v/>
      </c>
      <c r="F399" s="617">
        <f>IF(Input_Transaksi!BL396=$D$8,Input_Transaksi!BN396,0)</f>
        <v>0</v>
      </c>
      <c r="G399" s="617">
        <f>IF(Input_Transaksi!BO396=$D$8,Input_Transaksi!BQ396,0)</f>
        <v>0</v>
      </c>
      <c r="H399" s="617">
        <f t="shared" si="7"/>
        <v>0</v>
      </c>
      <c r="I399" s="61"/>
    </row>
    <row r="400" spans="2:9" customFormat="1" ht="15" customHeight="1" x14ac:dyDescent="0.2">
      <c r="B400" s="65"/>
      <c r="C400" s="33" t="str">
        <f>IF(F400+G400&gt;0,Input_Transaksi!C397,"")</f>
        <v/>
      </c>
      <c r="D400" s="34" t="str">
        <f>IF(F400+G400&gt;0,Input_Transaksi!D397,"")</f>
        <v/>
      </c>
      <c r="E400" s="608" t="str">
        <f>IF(F400+G400&gt;0,Input_Transaksi!F397&amp;Input_Transaksi!G397 &amp;" "&amp;Input_Transaksi!H397,"")</f>
        <v/>
      </c>
      <c r="F400" s="617">
        <f>IF(Input_Transaksi!BL397=$D$8,Input_Transaksi!BN397,0)</f>
        <v>0</v>
      </c>
      <c r="G400" s="617">
        <f>IF(Input_Transaksi!BO397=$D$8,Input_Transaksi!BQ397,0)</f>
        <v>0</v>
      </c>
      <c r="H400" s="617">
        <f t="shared" si="7"/>
        <v>0</v>
      </c>
      <c r="I400" s="61"/>
    </row>
    <row r="401" spans="2:9" customFormat="1" ht="15" customHeight="1" x14ac:dyDescent="0.2">
      <c r="B401" s="65"/>
      <c r="C401" s="33" t="str">
        <f>IF(F401+G401&gt;0,Input_Transaksi!C398,"")</f>
        <v/>
      </c>
      <c r="D401" s="34" t="str">
        <f>IF(F401+G401&gt;0,Input_Transaksi!D398,"")</f>
        <v/>
      </c>
      <c r="E401" s="608" t="str">
        <f>IF(F401+G401&gt;0,Input_Transaksi!F398&amp;Input_Transaksi!G398 &amp;" "&amp;Input_Transaksi!H398,"")</f>
        <v/>
      </c>
      <c r="F401" s="617">
        <f>IF(Input_Transaksi!BL398=$D$8,Input_Transaksi!BN398,0)</f>
        <v>0</v>
      </c>
      <c r="G401" s="617">
        <f>IF(Input_Transaksi!BO398=$D$8,Input_Transaksi!BQ398,0)</f>
        <v>0</v>
      </c>
      <c r="H401" s="617">
        <f t="shared" si="7"/>
        <v>0</v>
      </c>
      <c r="I401" s="61"/>
    </row>
    <row r="402" spans="2:9" customFormat="1" ht="15" customHeight="1" x14ac:dyDescent="0.2">
      <c r="B402" s="65"/>
      <c r="C402" s="33" t="str">
        <f>IF(F402+G402&gt;0,Input_Transaksi!C399,"")</f>
        <v/>
      </c>
      <c r="D402" s="34" t="str">
        <f>IF(F402+G402&gt;0,Input_Transaksi!D399,"")</f>
        <v/>
      </c>
      <c r="E402" s="608" t="str">
        <f>IF(F402+G402&gt;0,Input_Transaksi!F399&amp;Input_Transaksi!G399 &amp;" "&amp;Input_Transaksi!H399,"")</f>
        <v/>
      </c>
      <c r="F402" s="617">
        <f>IF(Input_Transaksi!BL399=$D$8,Input_Transaksi!BN399,0)</f>
        <v>0</v>
      </c>
      <c r="G402" s="617">
        <f>IF(Input_Transaksi!BO399=$D$8,Input_Transaksi!BQ399,0)</f>
        <v>0</v>
      </c>
      <c r="H402" s="617">
        <f t="shared" si="7"/>
        <v>0</v>
      </c>
      <c r="I402" s="61"/>
    </row>
    <row r="403" spans="2:9" customFormat="1" ht="15" customHeight="1" x14ac:dyDescent="0.2">
      <c r="B403" s="65"/>
      <c r="C403" s="33" t="str">
        <f>IF(F403+G403&gt;0,Input_Transaksi!C400,"")</f>
        <v/>
      </c>
      <c r="D403" s="34" t="str">
        <f>IF(F403+G403&gt;0,Input_Transaksi!D400,"")</f>
        <v/>
      </c>
      <c r="E403" s="608" t="str">
        <f>IF(F403+G403&gt;0,Input_Transaksi!F400&amp;Input_Transaksi!G400 &amp;" "&amp;Input_Transaksi!H400,"")</f>
        <v/>
      </c>
      <c r="F403" s="617">
        <f>IF(Input_Transaksi!BL400=$D$8,Input_Transaksi!BN400,0)</f>
        <v>0</v>
      </c>
      <c r="G403" s="617">
        <f>IF(Input_Transaksi!BO400=$D$8,Input_Transaksi!BQ400,0)</f>
        <v>0</v>
      </c>
      <c r="H403" s="617">
        <f t="shared" si="7"/>
        <v>0</v>
      </c>
      <c r="I403" s="61"/>
    </row>
    <row r="404" spans="2:9" customFormat="1" ht="15" customHeight="1" x14ac:dyDescent="0.2">
      <c r="B404" s="65"/>
      <c r="C404" s="33" t="str">
        <f>IF(F404+G404&gt;0,Input_Transaksi!C401,"")</f>
        <v/>
      </c>
      <c r="D404" s="34" t="str">
        <f>IF(F404+G404&gt;0,Input_Transaksi!D401,"")</f>
        <v/>
      </c>
      <c r="E404" s="608" t="str">
        <f>IF(F404+G404&gt;0,Input_Transaksi!F401&amp;Input_Transaksi!G401 &amp;" "&amp;Input_Transaksi!H401,"")</f>
        <v/>
      </c>
      <c r="F404" s="617">
        <f>IF(Input_Transaksi!BL401=$D$8,Input_Transaksi!BN401,0)</f>
        <v>0</v>
      </c>
      <c r="G404" s="617">
        <f>IF(Input_Transaksi!BO401=$D$8,Input_Transaksi!BQ401,0)</f>
        <v>0</v>
      </c>
      <c r="H404" s="617">
        <f t="shared" si="7"/>
        <v>0</v>
      </c>
      <c r="I404" s="61"/>
    </row>
    <row r="405" spans="2:9" customFormat="1" ht="15" customHeight="1" x14ac:dyDescent="0.2">
      <c r="B405" s="65"/>
      <c r="C405" s="33" t="str">
        <f>IF(F405+G405&gt;0,Input_Transaksi!C402,"")</f>
        <v/>
      </c>
      <c r="D405" s="34" t="str">
        <f>IF(F405+G405&gt;0,Input_Transaksi!D402,"")</f>
        <v/>
      </c>
      <c r="E405" s="608" t="str">
        <f>IF(F405+G405&gt;0,Input_Transaksi!F402&amp;Input_Transaksi!G402 &amp;" "&amp;Input_Transaksi!H402,"")</f>
        <v/>
      </c>
      <c r="F405" s="617">
        <f>IF(Input_Transaksi!BL402=$D$8,Input_Transaksi!BN402,0)</f>
        <v>0</v>
      </c>
      <c r="G405" s="617">
        <f>IF(Input_Transaksi!BO402=$D$8,Input_Transaksi!BQ402,0)</f>
        <v>0</v>
      </c>
      <c r="H405" s="617">
        <f t="shared" si="7"/>
        <v>0</v>
      </c>
      <c r="I405" s="61"/>
    </row>
    <row r="406" spans="2:9" customFormat="1" ht="15" customHeight="1" x14ac:dyDescent="0.2">
      <c r="B406" s="65"/>
      <c r="C406" s="33" t="str">
        <f>IF(F406+G406&gt;0,Input_Transaksi!C403,"")</f>
        <v/>
      </c>
      <c r="D406" s="34" t="str">
        <f>IF(F406+G406&gt;0,Input_Transaksi!D403,"")</f>
        <v/>
      </c>
      <c r="E406" s="608" t="str">
        <f>IF(F406+G406&gt;0,Input_Transaksi!F403&amp;Input_Transaksi!G403 &amp;" "&amp;Input_Transaksi!H403,"")</f>
        <v/>
      </c>
      <c r="F406" s="617">
        <f>IF(Input_Transaksi!BL403=$D$8,Input_Transaksi!BN403,0)</f>
        <v>0</v>
      </c>
      <c r="G406" s="617">
        <f>IF(Input_Transaksi!BO403=$D$8,Input_Transaksi!BQ403,0)</f>
        <v>0</v>
      </c>
      <c r="H406" s="617">
        <f t="shared" si="7"/>
        <v>0</v>
      </c>
      <c r="I406" s="61"/>
    </row>
    <row r="407" spans="2:9" customFormat="1" ht="15" customHeight="1" x14ac:dyDescent="0.2">
      <c r="B407" s="65"/>
      <c r="C407" s="33" t="str">
        <f>IF(F407+G407&gt;0,Input_Transaksi!C404,"")</f>
        <v/>
      </c>
      <c r="D407" s="34" t="str">
        <f>IF(F407+G407&gt;0,Input_Transaksi!D404,"")</f>
        <v/>
      </c>
      <c r="E407" s="608" t="str">
        <f>IF(F407+G407&gt;0,Input_Transaksi!F404&amp;Input_Transaksi!G404 &amp;" "&amp;Input_Transaksi!H404,"")</f>
        <v/>
      </c>
      <c r="F407" s="617">
        <f>IF(Input_Transaksi!BL404=$D$8,Input_Transaksi!BN404,0)</f>
        <v>0</v>
      </c>
      <c r="G407" s="617">
        <f>IF(Input_Transaksi!BO404=$D$8,Input_Transaksi!BQ404,0)</f>
        <v>0</v>
      </c>
      <c r="H407" s="617">
        <f t="shared" si="7"/>
        <v>0</v>
      </c>
      <c r="I407" s="61"/>
    </row>
    <row r="408" spans="2:9" customFormat="1" ht="15" customHeight="1" x14ac:dyDescent="0.2">
      <c r="B408" s="65"/>
      <c r="C408" s="33" t="str">
        <f>IF(F408+G408&gt;0,Input_Transaksi!C405,"")</f>
        <v/>
      </c>
      <c r="D408" s="34" t="str">
        <f>IF(F408+G408&gt;0,Input_Transaksi!D405,"")</f>
        <v/>
      </c>
      <c r="E408" s="608" t="str">
        <f>IF(F408+G408&gt;0,Input_Transaksi!F405&amp;Input_Transaksi!G405 &amp;" "&amp;Input_Transaksi!H405,"")</f>
        <v/>
      </c>
      <c r="F408" s="617">
        <f>IF(Input_Transaksi!BL405=$D$8,Input_Transaksi!BN405,0)</f>
        <v>0</v>
      </c>
      <c r="G408" s="617">
        <f>IF(Input_Transaksi!BO405=$D$8,Input_Transaksi!BQ405,0)</f>
        <v>0</v>
      </c>
      <c r="H408" s="617">
        <f t="shared" si="7"/>
        <v>0</v>
      </c>
      <c r="I408" s="61"/>
    </row>
    <row r="409" spans="2:9" customFormat="1" ht="15" customHeight="1" x14ac:dyDescent="0.2">
      <c r="B409" s="65"/>
      <c r="C409" s="33" t="str">
        <f>IF(F409+G409&gt;0,Input_Transaksi!C406,"")</f>
        <v/>
      </c>
      <c r="D409" s="34" t="str">
        <f>IF(F409+G409&gt;0,Input_Transaksi!D406,"")</f>
        <v/>
      </c>
      <c r="E409" s="608" t="str">
        <f>IF(F409+G409&gt;0,Input_Transaksi!F406&amp;Input_Transaksi!G406 &amp;" "&amp;Input_Transaksi!H406,"")</f>
        <v/>
      </c>
      <c r="F409" s="617">
        <f>IF(Input_Transaksi!BL406=$D$8,Input_Transaksi!BN406,0)</f>
        <v>0</v>
      </c>
      <c r="G409" s="617">
        <f>IF(Input_Transaksi!BO406=$D$8,Input_Transaksi!BQ406,0)</f>
        <v>0</v>
      </c>
      <c r="H409" s="617">
        <f t="shared" si="7"/>
        <v>0</v>
      </c>
      <c r="I409" s="61"/>
    </row>
    <row r="410" spans="2:9" customFormat="1" ht="15" customHeight="1" x14ac:dyDescent="0.2">
      <c r="B410" s="65"/>
      <c r="C410" s="33" t="str">
        <f>IF(F410+G410&gt;0,Input_Transaksi!C407,"")</f>
        <v/>
      </c>
      <c r="D410" s="34" t="str">
        <f>IF(F410+G410&gt;0,Input_Transaksi!D407,"")</f>
        <v/>
      </c>
      <c r="E410" s="608" t="str">
        <f>IF(F410+G410&gt;0,Input_Transaksi!F407&amp;Input_Transaksi!G407 &amp;" "&amp;Input_Transaksi!H407,"")</f>
        <v/>
      </c>
      <c r="F410" s="617">
        <f>IF(Input_Transaksi!BL407=$D$8,Input_Transaksi!BN407,0)</f>
        <v>0</v>
      </c>
      <c r="G410" s="617">
        <f>IF(Input_Transaksi!BO407=$D$8,Input_Transaksi!BQ407,0)</f>
        <v>0</v>
      </c>
      <c r="H410" s="617">
        <f t="shared" si="7"/>
        <v>0</v>
      </c>
      <c r="I410" s="61"/>
    </row>
    <row r="411" spans="2:9" customFormat="1" ht="15" customHeight="1" x14ac:dyDescent="0.2">
      <c r="B411" s="65"/>
      <c r="C411" s="33" t="str">
        <f>IF(F411+G411&gt;0,Input_Transaksi!C408,"")</f>
        <v/>
      </c>
      <c r="D411" s="34" t="str">
        <f>IF(F411+G411&gt;0,Input_Transaksi!D408,"")</f>
        <v/>
      </c>
      <c r="E411" s="608" t="str">
        <f>IF(F411+G411&gt;0,Input_Transaksi!F408&amp;Input_Transaksi!G408 &amp;" "&amp;Input_Transaksi!H408,"")</f>
        <v/>
      </c>
      <c r="F411" s="617">
        <f>IF(Input_Transaksi!BL408=$D$8,Input_Transaksi!BN408,0)</f>
        <v>0</v>
      </c>
      <c r="G411" s="617">
        <f>IF(Input_Transaksi!BO408=$D$8,Input_Transaksi!BQ408,0)</f>
        <v>0</v>
      </c>
      <c r="H411" s="617">
        <f t="shared" si="7"/>
        <v>0</v>
      </c>
      <c r="I411" s="61"/>
    </row>
    <row r="412" spans="2:9" customFormat="1" ht="15" customHeight="1" x14ac:dyDescent="0.2">
      <c r="B412" s="65"/>
      <c r="C412" s="33" t="str">
        <f>IF(F412+G412&gt;0,Input_Transaksi!C409,"")</f>
        <v/>
      </c>
      <c r="D412" s="34" t="str">
        <f>IF(F412+G412&gt;0,Input_Transaksi!D409,"")</f>
        <v/>
      </c>
      <c r="E412" s="608" t="str">
        <f>IF(F412+G412&gt;0,Input_Transaksi!F409&amp;Input_Transaksi!G409 &amp;" "&amp;Input_Transaksi!H409,"")</f>
        <v/>
      </c>
      <c r="F412" s="617">
        <f>IF(Input_Transaksi!BL409=$D$8,Input_Transaksi!BN409,0)</f>
        <v>0</v>
      </c>
      <c r="G412" s="617">
        <f>IF(Input_Transaksi!BO409=$D$8,Input_Transaksi!BQ409,0)</f>
        <v>0</v>
      </c>
      <c r="H412" s="617">
        <f t="shared" si="7"/>
        <v>0</v>
      </c>
      <c r="I412" s="61"/>
    </row>
    <row r="413" spans="2:9" customFormat="1" ht="15" customHeight="1" x14ac:dyDescent="0.2">
      <c r="B413" s="65"/>
      <c r="C413" s="33" t="str">
        <f>IF(F413+G413&gt;0,Input_Transaksi!C410,"")</f>
        <v/>
      </c>
      <c r="D413" s="34" t="str">
        <f>IF(F413+G413&gt;0,Input_Transaksi!D410,"")</f>
        <v/>
      </c>
      <c r="E413" s="608" t="str">
        <f>IF(F413+G413&gt;0,Input_Transaksi!F410&amp;Input_Transaksi!G410 &amp;" "&amp;Input_Transaksi!H410,"")</f>
        <v/>
      </c>
      <c r="F413" s="617">
        <f>IF(Input_Transaksi!BL410=$D$8,Input_Transaksi!BN410,0)</f>
        <v>0</v>
      </c>
      <c r="G413" s="617">
        <f>IF(Input_Transaksi!BO410=$D$8,Input_Transaksi!BQ410,0)</f>
        <v>0</v>
      </c>
      <c r="H413" s="617">
        <f t="shared" si="7"/>
        <v>0</v>
      </c>
      <c r="I413" s="61"/>
    </row>
    <row r="414" spans="2:9" customFormat="1" ht="15" customHeight="1" x14ac:dyDescent="0.2">
      <c r="B414" s="65"/>
      <c r="C414" s="33" t="str">
        <f>IF(F414+G414&gt;0,Input_Transaksi!C411,"")</f>
        <v/>
      </c>
      <c r="D414" s="34" t="str">
        <f>IF(F414+G414&gt;0,Input_Transaksi!D411,"")</f>
        <v/>
      </c>
      <c r="E414" s="608" t="str">
        <f>IF(F414+G414&gt;0,Input_Transaksi!F411&amp;Input_Transaksi!G411 &amp;" "&amp;Input_Transaksi!H411,"")</f>
        <v/>
      </c>
      <c r="F414" s="617">
        <f>IF(Input_Transaksi!BL411=$D$8,Input_Transaksi!BN411,0)</f>
        <v>0</v>
      </c>
      <c r="G414" s="617">
        <f>IF(Input_Transaksi!BO411=$D$8,Input_Transaksi!BQ411,0)</f>
        <v>0</v>
      </c>
      <c r="H414" s="617">
        <f t="shared" si="7"/>
        <v>0</v>
      </c>
      <c r="I414" s="61"/>
    </row>
    <row r="415" spans="2:9" customFormat="1" ht="15" customHeight="1" x14ac:dyDescent="0.2">
      <c r="B415" s="65"/>
      <c r="C415" s="33" t="str">
        <f>IF(F415+G415&gt;0,Input_Transaksi!C412,"")</f>
        <v/>
      </c>
      <c r="D415" s="34" t="str">
        <f>IF(F415+G415&gt;0,Input_Transaksi!D412,"")</f>
        <v/>
      </c>
      <c r="E415" s="608" t="str">
        <f>IF(F415+G415&gt;0,Input_Transaksi!F412&amp;Input_Transaksi!G412 &amp;" "&amp;Input_Transaksi!H412,"")</f>
        <v/>
      </c>
      <c r="F415" s="617">
        <f>IF(Input_Transaksi!BL412=$D$8,Input_Transaksi!BN412,0)</f>
        <v>0</v>
      </c>
      <c r="G415" s="617">
        <f>IF(Input_Transaksi!BO412=$D$8,Input_Transaksi!BQ412,0)</f>
        <v>0</v>
      </c>
      <c r="H415" s="617">
        <f t="shared" si="7"/>
        <v>0</v>
      </c>
      <c r="I415" s="61"/>
    </row>
    <row r="416" spans="2:9" customFormat="1" ht="15" customHeight="1" x14ac:dyDescent="0.2">
      <c r="B416" s="65"/>
      <c r="C416" s="33" t="str">
        <f>IF(F416+G416&gt;0,Input_Transaksi!C413,"")</f>
        <v/>
      </c>
      <c r="D416" s="34" t="str">
        <f>IF(F416+G416&gt;0,Input_Transaksi!D413,"")</f>
        <v/>
      </c>
      <c r="E416" s="608" t="str">
        <f>IF(F416+G416&gt;0,Input_Transaksi!F413&amp;Input_Transaksi!G413 &amp;" "&amp;Input_Transaksi!H413,"")</f>
        <v/>
      </c>
      <c r="F416" s="617">
        <f>IF(Input_Transaksi!BL413=$D$8,Input_Transaksi!BN413,0)</f>
        <v>0</v>
      </c>
      <c r="G416" s="617">
        <f>IF(Input_Transaksi!BO413=$D$8,Input_Transaksi!BQ413,0)</f>
        <v>0</v>
      </c>
      <c r="H416" s="617">
        <f t="shared" si="7"/>
        <v>0</v>
      </c>
      <c r="I416" s="61"/>
    </row>
    <row r="417" spans="2:9" customFormat="1" ht="15" customHeight="1" x14ac:dyDescent="0.2">
      <c r="B417" s="65"/>
      <c r="C417" s="33" t="str">
        <f>IF(F417+G417&gt;0,Input_Transaksi!C414,"")</f>
        <v/>
      </c>
      <c r="D417" s="34" t="str">
        <f>IF(F417+G417&gt;0,Input_Transaksi!D414,"")</f>
        <v/>
      </c>
      <c r="E417" s="608" t="str">
        <f>IF(F417+G417&gt;0,Input_Transaksi!F414&amp;Input_Transaksi!G414 &amp;" "&amp;Input_Transaksi!H414,"")</f>
        <v/>
      </c>
      <c r="F417" s="617">
        <f>IF(Input_Transaksi!BL414=$D$8,Input_Transaksi!BN414,0)</f>
        <v>0</v>
      </c>
      <c r="G417" s="617">
        <f>IF(Input_Transaksi!BO414=$D$8,Input_Transaksi!BQ414,0)</f>
        <v>0</v>
      </c>
      <c r="H417" s="617">
        <f t="shared" si="7"/>
        <v>0</v>
      </c>
      <c r="I417" s="61"/>
    </row>
    <row r="418" spans="2:9" customFormat="1" ht="15" customHeight="1" x14ac:dyDescent="0.2">
      <c r="B418" s="65"/>
      <c r="C418" s="33" t="str">
        <f>IF(F418+G418&gt;0,Input_Transaksi!C415,"")</f>
        <v/>
      </c>
      <c r="D418" s="34" t="str">
        <f>IF(F418+G418&gt;0,Input_Transaksi!D415,"")</f>
        <v/>
      </c>
      <c r="E418" s="608" t="str">
        <f>IF(F418+G418&gt;0,Input_Transaksi!F415&amp;Input_Transaksi!G415 &amp;" "&amp;Input_Transaksi!H415,"")</f>
        <v/>
      </c>
      <c r="F418" s="617">
        <f>IF(Input_Transaksi!BL415=$D$8,Input_Transaksi!BN415,0)</f>
        <v>0</v>
      </c>
      <c r="G418" s="617">
        <f>IF(Input_Transaksi!BO415=$D$8,Input_Transaksi!BQ415,0)</f>
        <v>0</v>
      </c>
      <c r="H418" s="617">
        <f t="shared" si="7"/>
        <v>0</v>
      </c>
      <c r="I418" s="61"/>
    </row>
    <row r="419" spans="2:9" customFormat="1" ht="15" customHeight="1" x14ac:dyDescent="0.2">
      <c r="B419" s="65"/>
      <c r="C419" s="33" t="str">
        <f>IF(F419+G419&gt;0,Input_Transaksi!C416,"")</f>
        <v/>
      </c>
      <c r="D419" s="34" t="str">
        <f>IF(F419+G419&gt;0,Input_Transaksi!D416,"")</f>
        <v/>
      </c>
      <c r="E419" s="608" t="str">
        <f>IF(F419+G419&gt;0,Input_Transaksi!F416&amp;Input_Transaksi!G416 &amp;" "&amp;Input_Transaksi!H416,"")</f>
        <v/>
      </c>
      <c r="F419" s="617">
        <f>IF(Input_Transaksi!BL416=$D$8,Input_Transaksi!BN416,0)</f>
        <v>0</v>
      </c>
      <c r="G419" s="617">
        <f>IF(Input_Transaksi!BO416=$D$8,Input_Transaksi!BQ416,0)</f>
        <v>0</v>
      </c>
      <c r="H419" s="617">
        <f t="shared" si="7"/>
        <v>0</v>
      </c>
      <c r="I419" s="61"/>
    </row>
    <row r="420" spans="2:9" customFormat="1" ht="15" customHeight="1" x14ac:dyDescent="0.2">
      <c r="B420" s="65"/>
      <c r="C420" s="33" t="str">
        <f>IF(F420+G420&gt;0,Input_Transaksi!C417,"")</f>
        <v/>
      </c>
      <c r="D420" s="34" t="str">
        <f>IF(F420+G420&gt;0,Input_Transaksi!D417,"")</f>
        <v/>
      </c>
      <c r="E420" s="608" t="str">
        <f>IF(F420+G420&gt;0,Input_Transaksi!F417&amp;Input_Transaksi!G417 &amp;" "&amp;Input_Transaksi!H417,"")</f>
        <v/>
      </c>
      <c r="F420" s="617">
        <f>IF(Input_Transaksi!BL417=$D$8,Input_Transaksi!BN417,0)</f>
        <v>0</v>
      </c>
      <c r="G420" s="617">
        <f>IF(Input_Transaksi!BO417=$D$8,Input_Transaksi!BQ417,0)</f>
        <v>0</v>
      </c>
      <c r="H420" s="617">
        <f t="shared" si="7"/>
        <v>0</v>
      </c>
      <c r="I420" s="61"/>
    </row>
    <row r="421" spans="2:9" customFormat="1" ht="15" customHeight="1" x14ac:dyDescent="0.2">
      <c r="B421" s="65"/>
      <c r="C421" s="33" t="str">
        <f>IF(F421+G421&gt;0,Input_Transaksi!C418,"")</f>
        <v/>
      </c>
      <c r="D421" s="34" t="str">
        <f>IF(F421+G421&gt;0,Input_Transaksi!D418,"")</f>
        <v/>
      </c>
      <c r="E421" s="608" t="str">
        <f>IF(F421+G421&gt;0,Input_Transaksi!F418&amp;Input_Transaksi!G418 &amp;" "&amp;Input_Transaksi!H418,"")</f>
        <v/>
      </c>
      <c r="F421" s="617">
        <f>IF(Input_Transaksi!BL418=$D$8,Input_Transaksi!BN418,0)</f>
        <v>0</v>
      </c>
      <c r="G421" s="617">
        <f>IF(Input_Transaksi!BO418=$D$8,Input_Transaksi!BQ418,0)</f>
        <v>0</v>
      </c>
      <c r="H421" s="617">
        <f t="shared" si="7"/>
        <v>0</v>
      </c>
      <c r="I421" s="61"/>
    </row>
    <row r="422" spans="2:9" customFormat="1" ht="15" customHeight="1" x14ac:dyDescent="0.2">
      <c r="B422" s="65"/>
      <c r="C422" s="33" t="str">
        <f>IF(F422+G422&gt;0,Input_Transaksi!C419,"")</f>
        <v/>
      </c>
      <c r="D422" s="34" t="str">
        <f>IF(F422+G422&gt;0,Input_Transaksi!D419,"")</f>
        <v/>
      </c>
      <c r="E422" s="608" t="str">
        <f>IF(F422+G422&gt;0,Input_Transaksi!F419&amp;Input_Transaksi!G419 &amp;" "&amp;Input_Transaksi!H419,"")</f>
        <v/>
      </c>
      <c r="F422" s="617">
        <f>IF(Input_Transaksi!BL419=$D$8,Input_Transaksi!BN419,0)</f>
        <v>0</v>
      </c>
      <c r="G422" s="617">
        <f>IF(Input_Transaksi!BO419=$D$8,Input_Transaksi!BQ419,0)</f>
        <v>0</v>
      </c>
      <c r="H422" s="617">
        <f t="shared" si="7"/>
        <v>0</v>
      </c>
      <c r="I422" s="61"/>
    </row>
    <row r="423" spans="2:9" customFormat="1" ht="15" customHeight="1" x14ac:dyDescent="0.2">
      <c r="B423" s="65"/>
      <c r="C423" s="33" t="str">
        <f>IF(F423+G423&gt;0,Input_Transaksi!C420,"")</f>
        <v/>
      </c>
      <c r="D423" s="34" t="str">
        <f>IF(F423+G423&gt;0,Input_Transaksi!D420,"")</f>
        <v/>
      </c>
      <c r="E423" s="608" t="str">
        <f>IF(F423+G423&gt;0,Input_Transaksi!F420&amp;Input_Transaksi!G420 &amp;" "&amp;Input_Transaksi!H420,"")</f>
        <v/>
      </c>
      <c r="F423" s="617">
        <f>IF(Input_Transaksi!BL420=$D$8,Input_Transaksi!BN420,0)</f>
        <v>0</v>
      </c>
      <c r="G423" s="617">
        <f>IF(Input_Transaksi!BO420=$D$8,Input_Transaksi!BQ420,0)</f>
        <v>0</v>
      </c>
      <c r="H423" s="617">
        <f t="shared" si="7"/>
        <v>0</v>
      </c>
      <c r="I423" s="61"/>
    </row>
    <row r="424" spans="2:9" customFormat="1" ht="15" customHeight="1" x14ac:dyDescent="0.2">
      <c r="B424" s="65"/>
      <c r="C424" s="33" t="str">
        <f>IF(F424+G424&gt;0,Input_Transaksi!C421,"")</f>
        <v/>
      </c>
      <c r="D424" s="34" t="str">
        <f>IF(F424+G424&gt;0,Input_Transaksi!D421,"")</f>
        <v/>
      </c>
      <c r="E424" s="608" t="str">
        <f>IF(F424+G424&gt;0,Input_Transaksi!F421&amp;Input_Transaksi!G421 &amp;" "&amp;Input_Transaksi!H421,"")</f>
        <v/>
      </c>
      <c r="F424" s="617">
        <f>IF(Input_Transaksi!BL421=$D$8,Input_Transaksi!BN421,0)</f>
        <v>0</v>
      </c>
      <c r="G424" s="617">
        <f>IF(Input_Transaksi!BO421=$D$8,Input_Transaksi!BQ421,0)</f>
        <v>0</v>
      </c>
      <c r="H424" s="617">
        <f t="shared" si="7"/>
        <v>0</v>
      </c>
      <c r="I424" s="61"/>
    </row>
    <row r="425" spans="2:9" customFormat="1" ht="15" customHeight="1" x14ac:dyDescent="0.2">
      <c r="B425" s="65"/>
      <c r="C425" s="33" t="str">
        <f>IF(F425+G425&gt;0,Input_Transaksi!C422,"")</f>
        <v/>
      </c>
      <c r="D425" s="34" t="str">
        <f>IF(F425+G425&gt;0,Input_Transaksi!D422,"")</f>
        <v/>
      </c>
      <c r="E425" s="608" t="str">
        <f>IF(F425+G425&gt;0,Input_Transaksi!F422&amp;Input_Transaksi!G422 &amp;" "&amp;Input_Transaksi!H422,"")</f>
        <v/>
      </c>
      <c r="F425" s="617">
        <f>IF(Input_Transaksi!BL422=$D$8,Input_Transaksi!BN422,0)</f>
        <v>0</v>
      </c>
      <c r="G425" s="617">
        <f>IF(Input_Transaksi!BO422=$D$8,Input_Transaksi!BQ422,0)</f>
        <v>0</v>
      </c>
      <c r="H425" s="617">
        <f t="shared" si="7"/>
        <v>0</v>
      </c>
      <c r="I425" s="61"/>
    </row>
    <row r="426" spans="2:9" customFormat="1" ht="15" customHeight="1" x14ac:dyDescent="0.2">
      <c r="B426" s="65"/>
      <c r="C426" s="33" t="str">
        <f>IF(F426+G426&gt;0,Input_Transaksi!C423,"")</f>
        <v/>
      </c>
      <c r="D426" s="34" t="str">
        <f>IF(F426+G426&gt;0,Input_Transaksi!D423,"")</f>
        <v/>
      </c>
      <c r="E426" s="608" t="str">
        <f>IF(F426+G426&gt;0,Input_Transaksi!F423&amp;Input_Transaksi!G423 &amp;" "&amp;Input_Transaksi!H423,"")</f>
        <v/>
      </c>
      <c r="F426" s="617">
        <f>IF(Input_Transaksi!BL423=$D$8,Input_Transaksi!BN423,0)</f>
        <v>0</v>
      </c>
      <c r="G426" s="617">
        <f>IF(Input_Transaksi!BO423=$D$8,Input_Transaksi!BQ423,0)</f>
        <v>0</v>
      </c>
      <c r="H426" s="617">
        <f t="shared" si="7"/>
        <v>0</v>
      </c>
      <c r="I426" s="61"/>
    </row>
    <row r="427" spans="2:9" customFormat="1" ht="15" customHeight="1" x14ac:dyDescent="0.2">
      <c r="B427" s="65"/>
      <c r="C427" s="33" t="str">
        <f>IF(F427+G427&gt;0,Input_Transaksi!C424,"")</f>
        <v/>
      </c>
      <c r="D427" s="34" t="str">
        <f>IF(F427+G427&gt;0,Input_Transaksi!D424,"")</f>
        <v/>
      </c>
      <c r="E427" s="608" t="str">
        <f>IF(F427+G427&gt;0,Input_Transaksi!F424&amp;Input_Transaksi!G424 &amp;" "&amp;Input_Transaksi!H424,"")</f>
        <v/>
      </c>
      <c r="F427" s="617">
        <f>IF(Input_Transaksi!BL424=$D$8,Input_Transaksi!BN424,0)</f>
        <v>0</v>
      </c>
      <c r="G427" s="617">
        <f>IF(Input_Transaksi!BO424=$D$8,Input_Transaksi!BQ424,0)</f>
        <v>0</v>
      </c>
      <c r="H427" s="617">
        <f t="shared" si="7"/>
        <v>0</v>
      </c>
      <c r="I427" s="61"/>
    </row>
    <row r="428" spans="2:9" customFormat="1" ht="15" customHeight="1" x14ac:dyDescent="0.2">
      <c r="B428" s="65"/>
      <c r="C428" s="33" t="str">
        <f>IF(F428+G428&gt;0,Input_Transaksi!C425,"")</f>
        <v/>
      </c>
      <c r="D428" s="34" t="str">
        <f>IF(F428+G428&gt;0,Input_Transaksi!D425,"")</f>
        <v/>
      </c>
      <c r="E428" s="608" t="str">
        <f>IF(F428+G428&gt;0,Input_Transaksi!F425&amp;Input_Transaksi!G425 &amp;" "&amp;Input_Transaksi!H425,"")</f>
        <v/>
      </c>
      <c r="F428" s="617">
        <f>IF(Input_Transaksi!BL425=$D$8,Input_Transaksi!BN425,0)</f>
        <v>0</v>
      </c>
      <c r="G428" s="617">
        <f>IF(Input_Transaksi!BO425=$D$8,Input_Transaksi!BQ425,0)</f>
        <v>0</v>
      </c>
      <c r="H428" s="617">
        <f t="shared" si="7"/>
        <v>0</v>
      </c>
      <c r="I428" s="61"/>
    </row>
    <row r="429" spans="2:9" customFormat="1" ht="15" customHeight="1" x14ac:dyDescent="0.2">
      <c r="B429" s="65"/>
      <c r="C429" s="33" t="str">
        <f>IF(F429+G429&gt;0,Input_Transaksi!C426,"")</f>
        <v/>
      </c>
      <c r="D429" s="34" t="str">
        <f>IF(F429+G429&gt;0,Input_Transaksi!D426,"")</f>
        <v/>
      </c>
      <c r="E429" s="608" t="str">
        <f>IF(F429+G429&gt;0,Input_Transaksi!F426&amp;Input_Transaksi!G426 &amp;" "&amp;Input_Transaksi!H426,"")</f>
        <v/>
      </c>
      <c r="F429" s="617">
        <f>IF(Input_Transaksi!BL426=$D$8,Input_Transaksi!BN426,0)</f>
        <v>0</v>
      </c>
      <c r="G429" s="617">
        <f>IF(Input_Transaksi!BO426=$D$8,Input_Transaksi!BQ426,0)</f>
        <v>0</v>
      </c>
      <c r="H429" s="617">
        <f t="shared" ref="H429:H492" si="8">H428+F429-G429</f>
        <v>0</v>
      </c>
      <c r="I429" s="61"/>
    </row>
    <row r="430" spans="2:9" customFormat="1" ht="15" customHeight="1" x14ac:dyDescent="0.2">
      <c r="B430" s="65"/>
      <c r="C430" s="33" t="str">
        <f>IF(F430+G430&gt;0,Input_Transaksi!C427,"")</f>
        <v/>
      </c>
      <c r="D430" s="34" t="str">
        <f>IF(F430+G430&gt;0,Input_Transaksi!D427,"")</f>
        <v/>
      </c>
      <c r="E430" s="608" t="str">
        <f>IF(F430+G430&gt;0,Input_Transaksi!F427&amp;Input_Transaksi!G427 &amp;" "&amp;Input_Transaksi!H427,"")</f>
        <v/>
      </c>
      <c r="F430" s="617">
        <f>IF(Input_Transaksi!BL427=$D$8,Input_Transaksi!BN427,0)</f>
        <v>0</v>
      </c>
      <c r="G430" s="617">
        <f>IF(Input_Transaksi!BO427=$D$8,Input_Transaksi!BQ427,0)</f>
        <v>0</v>
      </c>
      <c r="H430" s="617">
        <f t="shared" si="8"/>
        <v>0</v>
      </c>
      <c r="I430" s="61"/>
    </row>
    <row r="431" spans="2:9" customFormat="1" ht="15" customHeight="1" x14ac:dyDescent="0.2">
      <c r="B431" s="65"/>
      <c r="C431" s="33" t="str">
        <f>IF(F431+G431&gt;0,Input_Transaksi!C428,"")</f>
        <v/>
      </c>
      <c r="D431" s="34" t="str">
        <f>IF(F431+G431&gt;0,Input_Transaksi!D428,"")</f>
        <v/>
      </c>
      <c r="E431" s="608" t="str">
        <f>IF(F431+G431&gt;0,Input_Transaksi!F428&amp;Input_Transaksi!G428 &amp;" "&amp;Input_Transaksi!H428,"")</f>
        <v/>
      </c>
      <c r="F431" s="617">
        <f>IF(Input_Transaksi!BL428=$D$8,Input_Transaksi!BN428,0)</f>
        <v>0</v>
      </c>
      <c r="G431" s="617">
        <f>IF(Input_Transaksi!BO428=$D$8,Input_Transaksi!BQ428,0)</f>
        <v>0</v>
      </c>
      <c r="H431" s="617">
        <f t="shared" si="8"/>
        <v>0</v>
      </c>
      <c r="I431" s="61"/>
    </row>
    <row r="432" spans="2:9" customFormat="1" ht="15" customHeight="1" x14ac:dyDescent="0.2">
      <c r="B432" s="65"/>
      <c r="C432" s="33" t="str">
        <f>IF(F432+G432&gt;0,Input_Transaksi!C429,"")</f>
        <v/>
      </c>
      <c r="D432" s="34" t="str">
        <f>IF(F432+G432&gt;0,Input_Transaksi!D429,"")</f>
        <v/>
      </c>
      <c r="E432" s="608" t="str">
        <f>IF(F432+G432&gt;0,Input_Transaksi!F429&amp;Input_Transaksi!G429 &amp;" "&amp;Input_Transaksi!H429,"")</f>
        <v/>
      </c>
      <c r="F432" s="617">
        <f>IF(Input_Transaksi!BL429=$D$8,Input_Transaksi!BN429,0)</f>
        <v>0</v>
      </c>
      <c r="G432" s="617">
        <f>IF(Input_Transaksi!BO429=$D$8,Input_Transaksi!BQ429,0)</f>
        <v>0</v>
      </c>
      <c r="H432" s="617">
        <f t="shared" si="8"/>
        <v>0</v>
      </c>
      <c r="I432" s="61"/>
    </row>
    <row r="433" spans="2:9" customFormat="1" ht="15" customHeight="1" x14ac:dyDescent="0.2">
      <c r="B433" s="65"/>
      <c r="C433" s="33" t="str">
        <f>IF(F433+G433&gt;0,Input_Transaksi!C430,"")</f>
        <v/>
      </c>
      <c r="D433" s="34" t="str">
        <f>IF(F433+G433&gt;0,Input_Transaksi!D430,"")</f>
        <v/>
      </c>
      <c r="E433" s="608" t="str">
        <f>IF(F433+G433&gt;0,Input_Transaksi!F430&amp;Input_Transaksi!G430 &amp;" "&amp;Input_Transaksi!H430,"")</f>
        <v/>
      </c>
      <c r="F433" s="617">
        <f>IF(Input_Transaksi!BL430=$D$8,Input_Transaksi!BN430,0)</f>
        <v>0</v>
      </c>
      <c r="G433" s="617">
        <f>IF(Input_Transaksi!BO430=$D$8,Input_Transaksi!BQ430,0)</f>
        <v>0</v>
      </c>
      <c r="H433" s="617">
        <f t="shared" si="8"/>
        <v>0</v>
      </c>
      <c r="I433" s="61"/>
    </row>
    <row r="434" spans="2:9" customFormat="1" ht="15" customHeight="1" x14ac:dyDescent="0.2">
      <c r="B434" s="65"/>
      <c r="C434" s="33" t="str">
        <f>IF(F434+G434&gt;0,Input_Transaksi!C431,"")</f>
        <v/>
      </c>
      <c r="D434" s="34" t="str">
        <f>IF(F434+G434&gt;0,Input_Transaksi!D431,"")</f>
        <v/>
      </c>
      <c r="E434" s="608" t="str">
        <f>IF(F434+G434&gt;0,Input_Transaksi!F431&amp;Input_Transaksi!G431 &amp;" "&amp;Input_Transaksi!H431,"")</f>
        <v/>
      </c>
      <c r="F434" s="617">
        <f>IF(Input_Transaksi!BL431=$D$8,Input_Transaksi!BN431,0)</f>
        <v>0</v>
      </c>
      <c r="G434" s="617">
        <f>IF(Input_Transaksi!BO431=$D$8,Input_Transaksi!BQ431,0)</f>
        <v>0</v>
      </c>
      <c r="H434" s="617">
        <f t="shared" si="8"/>
        <v>0</v>
      </c>
      <c r="I434" s="61"/>
    </row>
    <row r="435" spans="2:9" customFormat="1" ht="15" customHeight="1" x14ac:dyDescent="0.2">
      <c r="B435" s="65"/>
      <c r="C435" s="33" t="str">
        <f>IF(F435+G435&gt;0,Input_Transaksi!C432,"")</f>
        <v/>
      </c>
      <c r="D435" s="34" t="str">
        <f>IF(F435+G435&gt;0,Input_Transaksi!D432,"")</f>
        <v/>
      </c>
      <c r="E435" s="608" t="str">
        <f>IF(F435+G435&gt;0,Input_Transaksi!F432&amp;Input_Transaksi!G432 &amp;" "&amp;Input_Transaksi!H432,"")</f>
        <v/>
      </c>
      <c r="F435" s="617">
        <f>IF(Input_Transaksi!BL432=$D$8,Input_Transaksi!BN432,0)</f>
        <v>0</v>
      </c>
      <c r="G435" s="617">
        <f>IF(Input_Transaksi!BO432=$D$8,Input_Transaksi!BQ432,0)</f>
        <v>0</v>
      </c>
      <c r="H435" s="617">
        <f t="shared" si="8"/>
        <v>0</v>
      </c>
      <c r="I435" s="61"/>
    </row>
    <row r="436" spans="2:9" customFormat="1" ht="15" customHeight="1" x14ac:dyDescent="0.2">
      <c r="B436" s="65"/>
      <c r="C436" s="33" t="str">
        <f>IF(F436+G436&gt;0,Input_Transaksi!C433,"")</f>
        <v/>
      </c>
      <c r="D436" s="34" t="str">
        <f>IF(F436+G436&gt;0,Input_Transaksi!D433,"")</f>
        <v/>
      </c>
      <c r="E436" s="608" t="str">
        <f>IF(F436+G436&gt;0,Input_Transaksi!F433&amp;Input_Transaksi!G433 &amp;" "&amp;Input_Transaksi!H433,"")</f>
        <v/>
      </c>
      <c r="F436" s="617">
        <f>IF(Input_Transaksi!BL433=$D$8,Input_Transaksi!BN433,0)</f>
        <v>0</v>
      </c>
      <c r="G436" s="617">
        <f>IF(Input_Transaksi!BO433=$D$8,Input_Transaksi!BQ433,0)</f>
        <v>0</v>
      </c>
      <c r="H436" s="617">
        <f t="shared" si="8"/>
        <v>0</v>
      </c>
      <c r="I436" s="61"/>
    </row>
    <row r="437" spans="2:9" customFormat="1" ht="15" customHeight="1" x14ac:dyDescent="0.2">
      <c r="B437" s="65"/>
      <c r="C437" s="33" t="str">
        <f>IF(F437+G437&gt;0,Input_Transaksi!C434,"")</f>
        <v/>
      </c>
      <c r="D437" s="34" t="str">
        <f>IF(F437+G437&gt;0,Input_Transaksi!D434,"")</f>
        <v/>
      </c>
      <c r="E437" s="608" t="str">
        <f>IF(F437+G437&gt;0,Input_Transaksi!F434&amp;Input_Transaksi!G434 &amp;" "&amp;Input_Transaksi!H434,"")</f>
        <v/>
      </c>
      <c r="F437" s="617">
        <f>IF(Input_Transaksi!BL434=$D$8,Input_Transaksi!BN434,0)</f>
        <v>0</v>
      </c>
      <c r="G437" s="617">
        <f>IF(Input_Transaksi!BO434=$D$8,Input_Transaksi!BQ434,0)</f>
        <v>0</v>
      </c>
      <c r="H437" s="617">
        <f t="shared" si="8"/>
        <v>0</v>
      </c>
      <c r="I437" s="61"/>
    </row>
    <row r="438" spans="2:9" customFormat="1" ht="15" customHeight="1" x14ac:dyDescent="0.2">
      <c r="B438" s="65"/>
      <c r="C438" s="33" t="str">
        <f>IF(F438+G438&gt;0,Input_Transaksi!C435,"")</f>
        <v/>
      </c>
      <c r="D438" s="34" t="str">
        <f>IF(F438+G438&gt;0,Input_Transaksi!D435,"")</f>
        <v/>
      </c>
      <c r="E438" s="608" t="str">
        <f>IF(F438+G438&gt;0,Input_Transaksi!F435&amp;Input_Transaksi!G435 &amp;" "&amp;Input_Transaksi!H435,"")</f>
        <v/>
      </c>
      <c r="F438" s="617">
        <f>IF(Input_Transaksi!BL435=$D$8,Input_Transaksi!BN435,0)</f>
        <v>0</v>
      </c>
      <c r="G438" s="617">
        <f>IF(Input_Transaksi!BO435=$D$8,Input_Transaksi!BQ435,0)</f>
        <v>0</v>
      </c>
      <c r="H438" s="617">
        <f t="shared" si="8"/>
        <v>0</v>
      </c>
      <c r="I438" s="61"/>
    </row>
    <row r="439" spans="2:9" customFormat="1" ht="15" customHeight="1" x14ac:dyDescent="0.2">
      <c r="B439" s="65"/>
      <c r="C439" s="33" t="str">
        <f>IF(F439+G439&gt;0,Input_Transaksi!C436,"")</f>
        <v/>
      </c>
      <c r="D439" s="34" t="str">
        <f>IF(F439+G439&gt;0,Input_Transaksi!D436,"")</f>
        <v/>
      </c>
      <c r="E439" s="608" t="str">
        <f>IF(F439+G439&gt;0,Input_Transaksi!F436&amp;Input_Transaksi!G436 &amp;" "&amp;Input_Transaksi!H436,"")</f>
        <v/>
      </c>
      <c r="F439" s="617">
        <f>IF(Input_Transaksi!BL436=$D$8,Input_Transaksi!BN436,0)</f>
        <v>0</v>
      </c>
      <c r="G439" s="617">
        <f>IF(Input_Transaksi!BO436=$D$8,Input_Transaksi!BQ436,0)</f>
        <v>0</v>
      </c>
      <c r="H439" s="617">
        <f t="shared" si="8"/>
        <v>0</v>
      </c>
      <c r="I439" s="61"/>
    </row>
    <row r="440" spans="2:9" customFormat="1" ht="15" customHeight="1" x14ac:dyDescent="0.2">
      <c r="B440" s="65"/>
      <c r="C440" s="33" t="str">
        <f>IF(F440+G440&gt;0,Input_Transaksi!C437,"")</f>
        <v/>
      </c>
      <c r="D440" s="34" t="str">
        <f>IF(F440+G440&gt;0,Input_Transaksi!D437,"")</f>
        <v/>
      </c>
      <c r="E440" s="608" t="str">
        <f>IF(F440+G440&gt;0,Input_Transaksi!F437&amp;Input_Transaksi!G437 &amp;" "&amp;Input_Transaksi!H437,"")</f>
        <v/>
      </c>
      <c r="F440" s="617">
        <f>IF(Input_Transaksi!BL437=$D$8,Input_Transaksi!BN437,0)</f>
        <v>0</v>
      </c>
      <c r="G440" s="617">
        <f>IF(Input_Transaksi!BO437=$D$8,Input_Transaksi!BQ437,0)</f>
        <v>0</v>
      </c>
      <c r="H440" s="617">
        <f t="shared" si="8"/>
        <v>0</v>
      </c>
      <c r="I440" s="61"/>
    </row>
    <row r="441" spans="2:9" customFormat="1" ht="15" customHeight="1" x14ac:dyDescent="0.2">
      <c r="B441" s="65"/>
      <c r="C441" s="33" t="str">
        <f>IF(F441+G441&gt;0,Input_Transaksi!C438,"")</f>
        <v/>
      </c>
      <c r="D441" s="34" t="str">
        <f>IF(F441+G441&gt;0,Input_Transaksi!D438,"")</f>
        <v/>
      </c>
      <c r="E441" s="608" t="str">
        <f>IF(F441+G441&gt;0,Input_Transaksi!F438&amp;Input_Transaksi!G438 &amp;" "&amp;Input_Transaksi!H438,"")</f>
        <v/>
      </c>
      <c r="F441" s="617">
        <f>IF(Input_Transaksi!BL438=$D$8,Input_Transaksi!BN438,0)</f>
        <v>0</v>
      </c>
      <c r="G441" s="617">
        <f>IF(Input_Transaksi!BO438=$D$8,Input_Transaksi!BQ438,0)</f>
        <v>0</v>
      </c>
      <c r="H441" s="617">
        <f t="shared" si="8"/>
        <v>0</v>
      </c>
      <c r="I441" s="61"/>
    </row>
    <row r="442" spans="2:9" customFormat="1" ht="15" customHeight="1" x14ac:dyDescent="0.2">
      <c r="B442" s="65"/>
      <c r="C442" s="33" t="str">
        <f>IF(F442+G442&gt;0,Input_Transaksi!C439,"")</f>
        <v/>
      </c>
      <c r="D442" s="34" t="str">
        <f>IF(F442+G442&gt;0,Input_Transaksi!D439,"")</f>
        <v/>
      </c>
      <c r="E442" s="608" t="str">
        <f>IF(F442+G442&gt;0,Input_Transaksi!F439&amp;Input_Transaksi!G439 &amp;" "&amp;Input_Transaksi!H439,"")</f>
        <v/>
      </c>
      <c r="F442" s="617">
        <f>IF(Input_Transaksi!BL439=$D$8,Input_Transaksi!BN439,0)</f>
        <v>0</v>
      </c>
      <c r="G442" s="617">
        <f>IF(Input_Transaksi!BO439=$D$8,Input_Transaksi!BQ439,0)</f>
        <v>0</v>
      </c>
      <c r="H442" s="617">
        <f t="shared" si="8"/>
        <v>0</v>
      </c>
      <c r="I442" s="61"/>
    </row>
    <row r="443" spans="2:9" customFormat="1" ht="15" customHeight="1" x14ac:dyDescent="0.2">
      <c r="B443" s="65"/>
      <c r="C443" s="33" t="str">
        <f>IF(F443+G443&gt;0,Input_Transaksi!C440,"")</f>
        <v/>
      </c>
      <c r="D443" s="34" t="str">
        <f>IF(F443+G443&gt;0,Input_Transaksi!D440,"")</f>
        <v/>
      </c>
      <c r="E443" s="608" t="str">
        <f>IF(F443+G443&gt;0,Input_Transaksi!F440&amp;Input_Transaksi!G440 &amp;" "&amp;Input_Transaksi!H440,"")</f>
        <v/>
      </c>
      <c r="F443" s="617">
        <f>IF(Input_Transaksi!BL440=$D$8,Input_Transaksi!BN440,0)</f>
        <v>0</v>
      </c>
      <c r="G443" s="617">
        <f>IF(Input_Transaksi!BO440=$D$8,Input_Transaksi!BQ440,0)</f>
        <v>0</v>
      </c>
      <c r="H443" s="617">
        <f t="shared" si="8"/>
        <v>0</v>
      </c>
      <c r="I443" s="61"/>
    </row>
    <row r="444" spans="2:9" customFormat="1" ht="15" customHeight="1" x14ac:dyDescent="0.2">
      <c r="B444" s="65"/>
      <c r="C444" s="33" t="str">
        <f>IF(F444+G444&gt;0,Input_Transaksi!C441,"")</f>
        <v/>
      </c>
      <c r="D444" s="34" t="str">
        <f>IF(F444+G444&gt;0,Input_Transaksi!D441,"")</f>
        <v/>
      </c>
      <c r="E444" s="608" t="str">
        <f>IF(F444+G444&gt;0,Input_Transaksi!F441&amp;Input_Transaksi!G441 &amp;" "&amp;Input_Transaksi!H441,"")</f>
        <v/>
      </c>
      <c r="F444" s="617">
        <f>IF(Input_Transaksi!BL441=$D$8,Input_Transaksi!BN441,0)</f>
        <v>0</v>
      </c>
      <c r="G444" s="617">
        <f>IF(Input_Transaksi!BO441=$D$8,Input_Transaksi!BQ441,0)</f>
        <v>0</v>
      </c>
      <c r="H444" s="617">
        <f t="shared" si="8"/>
        <v>0</v>
      </c>
      <c r="I444" s="61"/>
    </row>
    <row r="445" spans="2:9" customFormat="1" ht="15" customHeight="1" x14ac:dyDescent="0.2">
      <c r="B445" s="65"/>
      <c r="C445" s="33" t="str">
        <f>IF(F445+G445&gt;0,Input_Transaksi!C442,"")</f>
        <v/>
      </c>
      <c r="D445" s="34" t="str">
        <f>IF(F445+G445&gt;0,Input_Transaksi!D442,"")</f>
        <v/>
      </c>
      <c r="E445" s="608" t="str">
        <f>IF(F445+G445&gt;0,Input_Transaksi!F442&amp;Input_Transaksi!G442 &amp;" "&amp;Input_Transaksi!H442,"")</f>
        <v/>
      </c>
      <c r="F445" s="617">
        <f>IF(Input_Transaksi!BL442=$D$8,Input_Transaksi!BN442,0)</f>
        <v>0</v>
      </c>
      <c r="G445" s="617">
        <f>IF(Input_Transaksi!BO442=$D$8,Input_Transaksi!BQ442,0)</f>
        <v>0</v>
      </c>
      <c r="H445" s="617">
        <f t="shared" si="8"/>
        <v>0</v>
      </c>
      <c r="I445" s="61"/>
    </row>
    <row r="446" spans="2:9" customFormat="1" ht="15" customHeight="1" x14ac:dyDescent="0.2">
      <c r="B446" s="65"/>
      <c r="C446" s="33" t="str">
        <f>IF(F446+G446&gt;0,Input_Transaksi!C443,"")</f>
        <v/>
      </c>
      <c r="D446" s="34" t="str">
        <f>IF(F446+G446&gt;0,Input_Transaksi!D443,"")</f>
        <v/>
      </c>
      <c r="E446" s="608" t="str">
        <f>IF(F446+G446&gt;0,Input_Transaksi!F443&amp;Input_Transaksi!G443 &amp;" "&amp;Input_Transaksi!H443,"")</f>
        <v/>
      </c>
      <c r="F446" s="617">
        <f>IF(Input_Transaksi!BL443=$D$8,Input_Transaksi!BN443,0)</f>
        <v>0</v>
      </c>
      <c r="G446" s="617">
        <f>IF(Input_Transaksi!BO443=$D$8,Input_Transaksi!BQ443,0)</f>
        <v>0</v>
      </c>
      <c r="H446" s="617">
        <f t="shared" si="8"/>
        <v>0</v>
      </c>
      <c r="I446" s="61"/>
    </row>
    <row r="447" spans="2:9" customFormat="1" ht="15" customHeight="1" x14ac:dyDescent="0.2">
      <c r="B447" s="65"/>
      <c r="C447" s="33" t="str">
        <f>IF(F447+G447&gt;0,Input_Transaksi!C444,"")</f>
        <v/>
      </c>
      <c r="D447" s="34" t="str">
        <f>IF(F447+G447&gt;0,Input_Transaksi!D444,"")</f>
        <v/>
      </c>
      <c r="E447" s="608" t="str">
        <f>IF(F447+G447&gt;0,Input_Transaksi!F444&amp;Input_Transaksi!G444 &amp;" "&amp;Input_Transaksi!H444,"")</f>
        <v/>
      </c>
      <c r="F447" s="617">
        <f>IF(Input_Transaksi!BL444=$D$8,Input_Transaksi!BN444,0)</f>
        <v>0</v>
      </c>
      <c r="G447" s="617">
        <f>IF(Input_Transaksi!BO444=$D$8,Input_Transaksi!BQ444,0)</f>
        <v>0</v>
      </c>
      <c r="H447" s="617">
        <f t="shared" si="8"/>
        <v>0</v>
      </c>
      <c r="I447" s="61"/>
    </row>
    <row r="448" spans="2:9" customFormat="1" ht="15" customHeight="1" x14ac:dyDescent="0.2">
      <c r="B448" s="65"/>
      <c r="C448" s="33" t="str">
        <f>IF(F448+G448&gt;0,Input_Transaksi!C445,"")</f>
        <v/>
      </c>
      <c r="D448" s="34" t="str">
        <f>IF(F448+G448&gt;0,Input_Transaksi!D445,"")</f>
        <v/>
      </c>
      <c r="E448" s="608" t="str">
        <f>IF(F448+G448&gt;0,Input_Transaksi!F445&amp;Input_Transaksi!G445 &amp;" "&amp;Input_Transaksi!H445,"")</f>
        <v/>
      </c>
      <c r="F448" s="617">
        <f>IF(Input_Transaksi!BL445=$D$8,Input_Transaksi!BN445,0)</f>
        <v>0</v>
      </c>
      <c r="G448" s="617">
        <f>IF(Input_Transaksi!BO445=$D$8,Input_Transaksi!BQ445,0)</f>
        <v>0</v>
      </c>
      <c r="H448" s="617">
        <f t="shared" si="8"/>
        <v>0</v>
      </c>
      <c r="I448" s="61"/>
    </row>
    <row r="449" spans="2:9" customFormat="1" ht="15" customHeight="1" x14ac:dyDescent="0.2">
      <c r="B449" s="65"/>
      <c r="C449" s="33" t="str">
        <f>IF(F449+G449&gt;0,Input_Transaksi!C446,"")</f>
        <v/>
      </c>
      <c r="D449" s="34" t="str">
        <f>IF(F449+G449&gt;0,Input_Transaksi!D446,"")</f>
        <v/>
      </c>
      <c r="E449" s="608" t="str">
        <f>IF(F449+G449&gt;0,Input_Transaksi!F446&amp;Input_Transaksi!G446 &amp;" "&amp;Input_Transaksi!H446,"")</f>
        <v/>
      </c>
      <c r="F449" s="617">
        <f>IF(Input_Transaksi!BL446=$D$8,Input_Transaksi!BN446,0)</f>
        <v>0</v>
      </c>
      <c r="G449" s="617">
        <f>IF(Input_Transaksi!BO446=$D$8,Input_Transaksi!BQ446,0)</f>
        <v>0</v>
      </c>
      <c r="H449" s="617">
        <f t="shared" si="8"/>
        <v>0</v>
      </c>
      <c r="I449" s="61"/>
    </row>
    <row r="450" spans="2:9" customFormat="1" ht="15" customHeight="1" x14ac:dyDescent="0.2">
      <c r="B450" s="65"/>
      <c r="C450" s="33" t="str">
        <f>IF(F450+G450&gt;0,Input_Transaksi!C447,"")</f>
        <v/>
      </c>
      <c r="D450" s="34" t="str">
        <f>IF(F450+G450&gt;0,Input_Transaksi!D447,"")</f>
        <v/>
      </c>
      <c r="E450" s="608" t="str">
        <f>IF(F450+G450&gt;0,Input_Transaksi!F447&amp;Input_Transaksi!G447 &amp;" "&amp;Input_Transaksi!H447,"")</f>
        <v/>
      </c>
      <c r="F450" s="617">
        <f>IF(Input_Transaksi!BL447=$D$8,Input_Transaksi!BN447,0)</f>
        <v>0</v>
      </c>
      <c r="G450" s="617">
        <f>IF(Input_Transaksi!BO447=$D$8,Input_Transaksi!BQ447,0)</f>
        <v>0</v>
      </c>
      <c r="H450" s="617">
        <f t="shared" si="8"/>
        <v>0</v>
      </c>
      <c r="I450" s="61"/>
    </row>
    <row r="451" spans="2:9" customFormat="1" ht="15" customHeight="1" x14ac:dyDescent="0.2">
      <c r="B451" s="65"/>
      <c r="C451" s="33" t="str">
        <f>IF(F451+G451&gt;0,Input_Transaksi!C448,"")</f>
        <v/>
      </c>
      <c r="D451" s="34" t="str">
        <f>IF(F451+G451&gt;0,Input_Transaksi!D448,"")</f>
        <v/>
      </c>
      <c r="E451" s="608" t="str">
        <f>IF(F451+G451&gt;0,Input_Transaksi!F448&amp;Input_Transaksi!G448 &amp;" "&amp;Input_Transaksi!H448,"")</f>
        <v/>
      </c>
      <c r="F451" s="617">
        <f>IF(Input_Transaksi!BL448=$D$8,Input_Transaksi!BN448,0)</f>
        <v>0</v>
      </c>
      <c r="G451" s="617">
        <f>IF(Input_Transaksi!BO448=$D$8,Input_Transaksi!BQ448,0)</f>
        <v>0</v>
      </c>
      <c r="H451" s="617">
        <f t="shared" si="8"/>
        <v>0</v>
      </c>
      <c r="I451" s="61"/>
    </row>
    <row r="452" spans="2:9" customFormat="1" ht="15" customHeight="1" x14ac:dyDescent="0.2">
      <c r="B452" s="65"/>
      <c r="C452" s="33" t="str">
        <f>IF(F452+G452&gt;0,Input_Transaksi!C449,"")</f>
        <v/>
      </c>
      <c r="D452" s="34" t="str">
        <f>IF(F452+G452&gt;0,Input_Transaksi!D449,"")</f>
        <v/>
      </c>
      <c r="E452" s="608" t="str">
        <f>IF(F452+G452&gt;0,Input_Transaksi!F449&amp;Input_Transaksi!G449 &amp;" "&amp;Input_Transaksi!H449,"")</f>
        <v/>
      </c>
      <c r="F452" s="617">
        <f>IF(Input_Transaksi!BL449=$D$8,Input_Transaksi!BN449,0)</f>
        <v>0</v>
      </c>
      <c r="G452" s="617">
        <f>IF(Input_Transaksi!BO449=$D$8,Input_Transaksi!BQ449,0)</f>
        <v>0</v>
      </c>
      <c r="H452" s="617">
        <f t="shared" si="8"/>
        <v>0</v>
      </c>
      <c r="I452" s="61"/>
    </row>
    <row r="453" spans="2:9" customFormat="1" ht="15" customHeight="1" x14ac:dyDescent="0.2">
      <c r="B453" s="65"/>
      <c r="C453" s="33" t="str">
        <f>IF(F453+G453&gt;0,Input_Transaksi!C450,"")</f>
        <v/>
      </c>
      <c r="D453" s="34" t="str">
        <f>IF(F453+G453&gt;0,Input_Transaksi!D450,"")</f>
        <v/>
      </c>
      <c r="E453" s="608" t="str">
        <f>IF(F453+G453&gt;0,Input_Transaksi!F450&amp;Input_Transaksi!G450 &amp;" "&amp;Input_Transaksi!H450,"")</f>
        <v/>
      </c>
      <c r="F453" s="617">
        <f>IF(Input_Transaksi!BL450=$D$8,Input_Transaksi!BN450,0)</f>
        <v>0</v>
      </c>
      <c r="G453" s="617">
        <f>IF(Input_Transaksi!BO450=$D$8,Input_Transaksi!BQ450,0)</f>
        <v>0</v>
      </c>
      <c r="H453" s="617">
        <f t="shared" si="8"/>
        <v>0</v>
      </c>
      <c r="I453" s="61"/>
    </row>
    <row r="454" spans="2:9" customFormat="1" ht="15" customHeight="1" x14ac:dyDescent="0.2">
      <c r="B454" s="65"/>
      <c r="C454" s="33" t="str">
        <f>IF(F454+G454&gt;0,Input_Transaksi!C451,"")</f>
        <v/>
      </c>
      <c r="D454" s="34" t="str">
        <f>IF(F454+G454&gt;0,Input_Transaksi!D451,"")</f>
        <v/>
      </c>
      <c r="E454" s="608" t="str">
        <f>IF(F454+G454&gt;0,Input_Transaksi!F451&amp;Input_Transaksi!G451 &amp;" "&amp;Input_Transaksi!H451,"")</f>
        <v/>
      </c>
      <c r="F454" s="617">
        <f>IF(Input_Transaksi!BL451=$D$8,Input_Transaksi!BN451,0)</f>
        <v>0</v>
      </c>
      <c r="G454" s="617">
        <f>IF(Input_Transaksi!BO451=$D$8,Input_Transaksi!BQ451,0)</f>
        <v>0</v>
      </c>
      <c r="H454" s="617">
        <f t="shared" si="8"/>
        <v>0</v>
      </c>
      <c r="I454" s="61"/>
    </row>
    <row r="455" spans="2:9" customFormat="1" ht="15" customHeight="1" x14ac:dyDescent="0.2">
      <c r="B455" s="65"/>
      <c r="C455" s="33" t="str">
        <f>IF(F455+G455&gt;0,Input_Transaksi!C452,"")</f>
        <v/>
      </c>
      <c r="D455" s="34" t="str">
        <f>IF(F455+G455&gt;0,Input_Transaksi!D452,"")</f>
        <v/>
      </c>
      <c r="E455" s="608" t="str">
        <f>IF(F455+G455&gt;0,Input_Transaksi!F452&amp;Input_Transaksi!G452 &amp;" "&amp;Input_Transaksi!H452,"")</f>
        <v/>
      </c>
      <c r="F455" s="617">
        <f>IF(Input_Transaksi!BL452=$D$8,Input_Transaksi!BN452,0)</f>
        <v>0</v>
      </c>
      <c r="G455" s="617">
        <f>IF(Input_Transaksi!BO452=$D$8,Input_Transaksi!BQ452,0)</f>
        <v>0</v>
      </c>
      <c r="H455" s="617">
        <f t="shared" si="8"/>
        <v>0</v>
      </c>
      <c r="I455" s="61"/>
    </row>
    <row r="456" spans="2:9" customFormat="1" ht="15" customHeight="1" x14ac:dyDescent="0.2">
      <c r="B456" s="65"/>
      <c r="C456" s="33" t="str">
        <f>IF(F456+G456&gt;0,Input_Transaksi!C453,"")</f>
        <v/>
      </c>
      <c r="D456" s="34" t="str">
        <f>IF(F456+G456&gt;0,Input_Transaksi!D453,"")</f>
        <v/>
      </c>
      <c r="E456" s="608" t="str">
        <f>IF(F456+G456&gt;0,Input_Transaksi!F453&amp;Input_Transaksi!G453 &amp;" "&amp;Input_Transaksi!H453,"")</f>
        <v/>
      </c>
      <c r="F456" s="617">
        <f>IF(Input_Transaksi!BL453=$D$8,Input_Transaksi!BN453,0)</f>
        <v>0</v>
      </c>
      <c r="G456" s="617">
        <f>IF(Input_Transaksi!BO453=$D$8,Input_Transaksi!BQ453,0)</f>
        <v>0</v>
      </c>
      <c r="H456" s="617">
        <f t="shared" si="8"/>
        <v>0</v>
      </c>
      <c r="I456" s="61"/>
    </row>
    <row r="457" spans="2:9" customFormat="1" ht="15" customHeight="1" x14ac:dyDescent="0.2">
      <c r="B457" s="65"/>
      <c r="C457" s="33" t="str">
        <f>IF(F457+G457&gt;0,Input_Transaksi!C454,"")</f>
        <v/>
      </c>
      <c r="D457" s="34" t="str">
        <f>IF(F457+G457&gt;0,Input_Transaksi!D454,"")</f>
        <v/>
      </c>
      <c r="E457" s="608" t="str">
        <f>IF(F457+G457&gt;0,Input_Transaksi!F454&amp;Input_Transaksi!G454 &amp;" "&amp;Input_Transaksi!H454,"")</f>
        <v/>
      </c>
      <c r="F457" s="617">
        <f>IF(Input_Transaksi!BL454=$D$8,Input_Transaksi!BN454,0)</f>
        <v>0</v>
      </c>
      <c r="G457" s="617">
        <f>IF(Input_Transaksi!BO454=$D$8,Input_Transaksi!BQ454,0)</f>
        <v>0</v>
      </c>
      <c r="H457" s="617">
        <f t="shared" si="8"/>
        <v>0</v>
      </c>
      <c r="I457" s="61"/>
    </row>
    <row r="458" spans="2:9" customFormat="1" ht="15" customHeight="1" x14ac:dyDescent="0.2">
      <c r="B458" s="65"/>
      <c r="C458" s="33" t="str">
        <f>IF(F458+G458&gt;0,Input_Transaksi!C455,"")</f>
        <v/>
      </c>
      <c r="D458" s="34" t="str">
        <f>IF(F458+G458&gt;0,Input_Transaksi!D455,"")</f>
        <v/>
      </c>
      <c r="E458" s="608" t="str">
        <f>IF(F458+G458&gt;0,Input_Transaksi!F455&amp;Input_Transaksi!G455 &amp;" "&amp;Input_Transaksi!H455,"")</f>
        <v/>
      </c>
      <c r="F458" s="617">
        <f>IF(Input_Transaksi!BL455=$D$8,Input_Transaksi!BN455,0)</f>
        <v>0</v>
      </c>
      <c r="G458" s="617">
        <f>IF(Input_Transaksi!BO455=$D$8,Input_Transaksi!BQ455,0)</f>
        <v>0</v>
      </c>
      <c r="H458" s="617">
        <f t="shared" si="8"/>
        <v>0</v>
      </c>
      <c r="I458" s="61"/>
    </row>
    <row r="459" spans="2:9" customFormat="1" ht="15" customHeight="1" x14ac:dyDescent="0.2">
      <c r="B459" s="65"/>
      <c r="C459" s="33" t="str">
        <f>IF(F459+G459&gt;0,Input_Transaksi!C456,"")</f>
        <v/>
      </c>
      <c r="D459" s="34" t="str">
        <f>IF(F459+G459&gt;0,Input_Transaksi!D456,"")</f>
        <v/>
      </c>
      <c r="E459" s="608" t="str">
        <f>IF(F459+G459&gt;0,Input_Transaksi!F456&amp;Input_Transaksi!G456 &amp;" "&amp;Input_Transaksi!H456,"")</f>
        <v/>
      </c>
      <c r="F459" s="617">
        <f>IF(Input_Transaksi!BL456=$D$8,Input_Transaksi!BN456,0)</f>
        <v>0</v>
      </c>
      <c r="G459" s="617">
        <f>IF(Input_Transaksi!BO456=$D$8,Input_Transaksi!BQ456,0)</f>
        <v>0</v>
      </c>
      <c r="H459" s="617">
        <f t="shared" si="8"/>
        <v>0</v>
      </c>
      <c r="I459" s="61"/>
    </row>
    <row r="460" spans="2:9" customFormat="1" ht="15" customHeight="1" x14ac:dyDescent="0.2">
      <c r="B460" s="65"/>
      <c r="C460" s="33" t="str">
        <f>IF(F460+G460&gt;0,Input_Transaksi!C457,"")</f>
        <v/>
      </c>
      <c r="D460" s="34" t="str">
        <f>IF(F460+G460&gt;0,Input_Transaksi!D457,"")</f>
        <v/>
      </c>
      <c r="E460" s="608" t="str">
        <f>IF(F460+G460&gt;0,Input_Transaksi!F457&amp;Input_Transaksi!G457 &amp;" "&amp;Input_Transaksi!H457,"")</f>
        <v/>
      </c>
      <c r="F460" s="617">
        <f>IF(Input_Transaksi!BL457=$D$8,Input_Transaksi!BN457,0)</f>
        <v>0</v>
      </c>
      <c r="G460" s="617">
        <f>IF(Input_Transaksi!BO457=$D$8,Input_Transaksi!BQ457,0)</f>
        <v>0</v>
      </c>
      <c r="H460" s="617">
        <f t="shared" si="8"/>
        <v>0</v>
      </c>
      <c r="I460" s="61"/>
    </row>
    <row r="461" spans="2:9" customFormat="1" ht="15" customHeight="1" x14ac:dyDescent="0.2">
      <c r="B461" s="65"/>
      <c r="C461" s="33" t="str">
        <f>IF(F461+G461&gt;0,Input_Transaksi!C458,"")</f>
        <v/>
      </c>
      <c r="D461" s="34" t="str">
        <f>IF(F461+G461&gt;0,Input_Transaksi!D458,"")</f>
        <v/>
      </c>
      <c r="E461" s="608" t="str">
        <f>IF(F461+G461&gt;0,Input_Transaksi!F458&amp;Input_Transaksi!G458 &amp;" "&amp;Input_Transaksi!H458,"")</f>
        <v/>
      </c>
      <c r="F461" s="617">
        <f>IF(Input_Transaksi!BL458=$D$8,Input_Transaksi!BN458,0)</f>
        <v>0</v>
      </c>
      <c r="G461" s="617">
        <f>IF(Input_Transaksi!BO458=$D$8,Input_Transaksi!BQ458,0)</f>
        <v>0</v>
      </c>
      <c r="H461" s="617">
        <f t="shared" si="8"/>
        <v>0</v>
      </c>
      <c r="I461" s="61"/>
    </row>
    <row r="462" spans="2:9" customFormat="1" ht="15" customHeight="1" x14ac:dyDescent="0.2">
      <c r="B462" s="65"/>
      <c r="C462" s="33" t="str">
        <f>IF(F462+G462&gt;0,Input_Transaksi!C459,"")</f>
        <v/>
      </c>
      <c r="D462" s="34" t="str">
        <f>IF(F462+G462&gt;0,Input_Transaksi!D459,"")</f>
        <v/>
      </c>
      <c r="E462" s="608" t="str">
        <f>IF(F462+G462&gt;0,Input_Transaksi!F459&amp;Input_Transaksi!G459 &amp;" "&amp;Input_Transaksi!H459,"")</f>
        <v/>
      </c>
      <c r="F462" s="617">
        <f>IF(Input_Transaksi!BL459=$D$8,Input_Transaksi!BN459,0)</f>
        <v>0</v>
      </c>
      <c r="G462" s="617">
        <f>IF(Input_Transaksi!BO459=$D$8,Input_Transaksi!BQ459,0)</f>
        <v>0</v>
      </c>
      <c r="H462" s="617">
        <f t="shared" si="8"/>
        <v>0</v>
      </c>
      <c r="I462" s="61"/>
    </row>
    <row r="463" spans="2:9" customFormat="1" ht="15" customHeight="1" x14ac:dyDescent="0.2">
      <c r="B463" s="65"/>
      <c r="C463" s="33" t="str">
        <f>IF(F463+G463&gt;0,Input_Transaksi!C460,"")</f>
        <v/>
      </c>
      <c r="D463" s="34" t="str">
        <f>IF(F463+G463&gt;0,Input_Transaksi!D460,"")</f>
        <v/>
      </c>
      <c r="E463" s="608" t="str">
        <f>IF(F463+G463&gt;0,Input_Transaksi!F460&amp;Input_Transaksi!G460 &amp;" "&amp;Input_Transaksi!H460,"")</f>
        <v/>
      </c>
      <c r="F463" s="617">
        <f>IF(Input_Transaksi!BL460=$D$8,Input_Transaksi!BN460,0)</f>
        <v>0</v>
      </c>
      <c r="G463" s="617">
        <f>IF(Input_Transaksi!BO460=$D$8,Input_Transaksi!BQ460,0)</f>
        <v>0</v>
      </c>
      <c r="H463" s="617">
        <f t="shared" si="8"/>
        <v>0</v>
      </c>
      <c r="I463" s="61"/>
    </row>
    <row r="464" spans="2:9" customFormat="1" ht="15" customHeight="1" x14ac:dyDescent="0.2">
      <c r="B464" s="65"/>
      <c r="C464" s="33" t="str">
        <f>IF(F464+G464&gt;0,Input_Transaksi!C461,"")</f>
        <v/>
      </c>
      <c r="D464" s="34" t="str">
        <f>IF(F464+G464&gt;0,Input_Transaksi!D461,"")</f>
        <v/>
      </c>
      <c r="E464" s="608" t="str">
        <f>IF(F464+G464&gt;0,Input_Transaksi!F461&amp;Input_Transaksi!G461 &amp;" "&amp;Input_Transaksi!H461,"")</f>
        <v/>
      </c>
      <c r="F464" s="617">
        <f>IF(Input_Transaksi!BL461=$D$8,Input_Transaksi!BN461,0)</f>
        <v>0</v>
      </c>
      <c r="G464" s="617">
        <f>IF(Input_Transaksi!BO461=$D$8,Input_Transaksi!BQ461,0)</f>
        <v>0</v>
      </c>
      <c r="H464" s="617">
        <f t="shared" si="8"/>
        <v>0</v>
      </c>
      <c r="I464" s="61"/>
    </row>
    <row r="465" spans="2:9" customFormat="1" ht="15" customHeight="1" x14ac:dyDescent="0.2">
      <c r="B465" s="65"/>
      <c r="C465" s="33" t="str">
        <f>IF(F465+G465&gt;0,Input_Transaksi!C462,"")</f>
        <v/>
      </c>
      <c r="D465" s="34" t="str">
        <f>IF(F465+G465&gt;0,Input_Transaksi!D462,"")</f>
        <v/>
      </c>
      <c r="E465" s="608" t="str">
        <f>IF(F465+G465&gt;0,Input_Transaksi!F462&amp;Input_Transaksi!G462 &amp;" "&amp;Input_Transaksi!H462,"")</f>
        <v/>
      </c>
      <c r="F465" s="617">
        <f>IF(Input_Transaksi!BL462=$D$8,Input_Transaksi!BN462,0)</f>
        <v>0</v>
      </c>
      <c r="G465" s="617">
        <f>IF(Input_Transaksi!BO462=$D$8,Input_Transaksi!BQ462,0)</f>
        <v>0</v>
      </c>
      <c r="H465" s="617">
        <f t="shared" si="8"/>
        <v>0</v>
      </c>
      <c r="I465" s="61"/>
    </row>
    <row r="466" spans="2:9" customFormat="1" ht="15" customHeight="1" x14ac:dyDescent="0.2">
      <c r="B466" s="65"/>
      <c r="C466" s="33" t="str">
        <f>IF(F466+G466&gt;0,Input_Transaksi!C463,"")</f>
        <v/>
      </c>
      <c r="D466" s="34" t="str">
        <f>IF(F466+G466&gt;0,Input_Transaksi!D463,"")</f>
        <v/>
      </c>
      <c r="E466" s="608" t="str">
        <f>IF(F466+G466&gt;0,Input_Transaksi!F463&amp;Input_Transaksi!G463 &amp;" "&amp;Input_Transaksi!H463,"")</f>
        <v/>
      </c>
      <c r="F466" s="617">
        <f>IF(Input_Transaksi!BL463=$D$8,Input_Transaksi!BN463,0)</f>
        <v>0</v>
      </c>
      <c r="G466" s="617">
        <f>IF(Input_Transaksi!BO463=$D$8,Input_Transaksi!BQ463,0)</f>
        <v>0</v>
      </c>
      <c r="H466" s="617">
        <f t="shared" si="8"/>
        <v>0</v>
      </c>
      <c r="I466" s="61"/>
    </row>
    <row r="467" spans="2:9" customFormat="1" ht="15" customHeight="1" x14ac:dyDescent="0.2">
      <c r="B467" s="65"/>
      <c r="C467" s="33" t="str">
        <f>IF(F467+G467&gt;0,Input_Transaksi!C464,"")</f>
        <v/>
      </c>
      <c r="D467" s="34" t="str">
        <f>IF(F467+G467&gt;0,Input_Transaksi!D464,"")</f>
        <v/>
      </c>
      <c r="E467" s="608" t="str">
        <f>IF(F467+G467&gt;0,Input_Transaksi!F464&amp;Input_Transaksi!G464 &amp;" "&amp;Input_Transaksi!H464,"")</f>
        <v/>
      </c>
      <c r="F467" s="617">
        <f>IF(Input_Transaksi!BL464=$D$8,Input_Transaksi!BN464,0)</f>
        <v>0</v>
      </c>
      <c r="G467" s="617">
        <f>IF(Input_Transaksi!BO464=$D$8,Input_Transaksi!BQ464,0)</f>
        <v>0</v>
      </c>
      <c r="H467" s="617">
        <f t="shared" si="8"/>
        <v>0</v>
      </c>
      <c r="I467" s="61"/>
    </row>
    <row r="468" spans="2:9" customFormat="1" ht="15" customHeight="1" x14ac:dyDescent="0.2">
      <c r="B468" s="65"/>
      <c r="C468" s="33" t="str">
        <f>IF(F468+G468&gt;0,Input_Transaksi!C465,"")</f>
        <v/>
      </c>
      <c r="D468" s="34" t="str">
        <f>IF(F468+G468&gt;0,Input_Transaksi!D465,"")</f>
        <v/>
      </c>
      <c r="E468" s="608" t="str">
        <f>IF(F468+G468&gt;0,Input_Transaksi!F465&amp;Input_Transaksi!G465 &amp;" "&amp;Input_Transaksi!H465,"")</f>
        <v/>
      </c>
      <c r="F468" s="617">
        <f>IF(Input_Transaksi!BL465=$D$8,Input_Transaksi!BN465,0)</f>
        <v>0</v>
      </c>
      <c r="G468" s="617">
        <f>IF(Input_Transaksi!BO465=$D$8,Input_Transaksi!BQ465,0)</f>
        <v>0</v>
      </c>
      <c r="H468" s="617">
        <f t="shared" si="8"/>
        <v>0</v>
      </c>
      <c r="I468" s="61"/>
    </row>
    <row r="469" spans="2:9" customFormat="1" ht="15" customHeight="1" x14ac:dyDescent="0.2">
      <c r="B469" s="65"/>
      <c r="C469" s="33" t="str">
        <f>IF(F469+G469&gt;0,Input_Transaksi!C466,"")</f>
        <v/>
      </c>
      <c r="D469" s="34" t="str">
        <f>IF(F469+G469&gt;0,Input_Transaksi!D466,"")</f>
        <v/>
      </c>
      <c r="E469" s="608" t="str">
        <f>IF(F469+G469&gt;0,Input_Transaksi!F466&amp;Input_Transaksi!G466 &amp;" "&amp;Input_Transaksi!H466,"")</f>
        <v/>
      </c>
      <c r="F469" s="617">
        <f>IF(Input_Transaksi!BL466=$D$8,Input_Transaksi!BN466,0)</f>
        <v>0</v>
      </c>
      <c r="G469" s="617">
        <f>IF(Input_Transaksi!BO466=$D$8,Input_Transaksi!BQ466,0)</f>
        <v>0</v>
      </c>
      <c r="H469" s="617">
        <f t="shared" si="8"/>
        <v>0</v>
      </c>
      <c r="I469" s="61"/>
    </row>
    <row r="470" spans="2:9" customFormat="1" ht="15" customHeight="1" x14ac:dyDescent="0.2">
      <c r="B470" s="65"/>
      <c r="C470" s="33" t="str">
        <f>IF(F470+G470&gt;0,Input_Transaksi!C467,"")</f>
        <v/>
      </c>
      <c r="D470" s="34" t="str">
        <f>IF(F470+G470&gt;0,Input_Transaksi!D467,"")</f>
        <v/>
      </c>
      <c r="E470" s="608" t="str">
        <f>IF(F470+G470&gt;0,Input_Transaksi!F467&amp;Input_Transaksi!G467 &amp;" "&amp;Input_Transaksi!H467,"")</f>
        <v/>
      </c>
      <c r="F470" s="617">
        <f>IF(Input_Transaksi!BL467=$D$8,Input_Transaksi!BN467,0)</f>
        <v>0</v>
      </c>
      <c r="G470" s="617">
        <f>IF(Input_Transaksi!BO467=$D$8,Input_Transaksi!BQ467,0)</f>
        <v>0</v>
      </c>
      <c r="H470" s="617">
        <f t="shared" si="8"/>
        <v>0</v>
      </c>
      <c r="I470" s="61"/>
    </row>
    <row r="471" spans="2:9" customFormat="1" ht="15" customHeight="1" x14ac:dyDescent="0.2">
      <c r="B471" s="65"/>
      <c r="C471" s="33" t="str">
        <f>IF(F471+G471&gt;0,Input_Transaksi!C468,"")</f>
        <v/>
      </c>
      <c r="D471" s="34" t="str">
        <f>IF(F471+G471&gt;0,Input_Transaksi!D468,"")</f>
        <v/>
      </c>
      <c r="E471" s="608" t="str">
        <f>IF(F471+G471&gt;0,Input_Transaksi!F468&amp;Input_Transaksi!G468 &amp;" "&amp;Input_Transaksi!H468,"")</f>
        <v/>
      </c>
      <c r="F471" s="617">
        <f>IF(Input_Transaksi!BL468=$D$8,Input_Transaksi!BN468,0)</f>
        <v>0</v>
      </c>
      <c r="G471" s="617">
        <f>IF(Input_Transaksi!BO468=$D$8,Input_Transaksi!BQ468,0)</f>
        <v>0</v>
      </c>
      <c r="H471" s="617">
        <f t="shared" si="8"/>
        <v>0</v>
      </c>
      <c r="I471" s="61"/>
    </row>
    <row r="472" spans="2:9" customFormat="1" ht="15" customHeight="1" x14ac:dyDescent="0.2">
      <c r="B472" s="65"/>
      <c r="C472" s="33" t="str">
        <f>IF(F472+G472&gt;0,Input_Transaksi!C469,"")</f>
        <v/>
      </c>
      <c r="D472" s="34" t="str">
        <f>IF(F472+G472&gt;0,Input_Transaksi!D469,"")</f>
        <v/>
      </c>
      <c r="E472" s="608" t="str">
        <f>IF(F472+G472&gt;0,Input_Transaksi!F469&amp;Input_Transaksi!G469 &amp;" "&amp;Input_Transaksi!H469,"")</f>
        <v/>
      </c>
      <c r="F472" s="617">
        <f>IF(Input_Transaksi!BL469=$D$8,Input_Transaksi!BN469,0)</f>
        <v>0</v>
      </c>
      <c r="G472" s="617">
        <f>IF(Input_Transaksi!BO469=$D$8,Input_Transaksi!BQ469,0)</f>
        <v>0</v>
      </c>
      <c r="H472" s="617">
        <f t="shared" si="8"/>
        <v>0</v>
      </c>
      <c r="I472" s="61"/>
    </row>
    <row r="473" spans="2:9" customFormat="1" ht="15" customHeight="1" x14ac:dyDescent="0.2">
      <c r="B473" s="65"/>
      <c r="C473" s="33" t="str">
        <f>IF(F473+G473&gt;0,Input_Transaksi!C470,"")</f>
        <v/>
      </c>
      <c r="D473" s="34" t="str">
        <f>IF(F473+G473&gt;0,Input_Transaksi!D470,"")</f>
        <v/>
      </c>
      <c r="E473" s="608" t="str">
        <f>IF(F473+G473&gt;0,Input_Transaksi!F470&amp;Input_Transaksi!G470 &amp;" "&amp;Input_Transaksi!H470,"")</f>
        <v/>
      </c>
      <c r="F473" s="617">
        <f>IF(Input_Transaksi!BL470=$D$8,Input_Transaksi!BN470,0)</f>
        <v>0</v>
      </c>
      <c r="G473" s="617">
        <f>IF(Input_Transaksi!BO470=$D$8,Input_Transaksi!BQ470,0)</f>
        <v>0</v>
      </c>
      <c r="H473" s="617">
        <f t="shared" si="8"/>
        <v>0</v>
      </c>
      <c r="I473" s="61"/>
    </row>
    <row r="474" spans="2:9" customFormat="1" ht="15" customHeight="1" x14ac:dyDescent="0.2">
      <c r="B474" s="65"/>
      <c r="C474" s="33" t="str">
        <f>IF(F474+G474&gt;0,Input_Transaksi!C471,"")</f>
        <v/>
      </c>
      <c r="D474" s="34" t="str">
        <f>IF(F474+G474&gt;0,Input_Transaksi!D471,"")</f>
        <v/>
      </c>
      <c r="E474" s="608" t="str">
        <f>IF(F474+G474&gt;0,Input_Transaksi!F471&amp;Input_Transaksi!G471 &amp;" "&amp;Input_Transaksi!H471,"")</f>
        <v/>
      </c>
      <c r="F474" s="617">
        <f>IF(Input_Transaksi!BL471=$D$8,Input_Transaksi!BN471,0)</f>
        <v>0</v>
      </c>
      <c r="G474" s="617">
        <f>IF(Input_Transaksi!BO471=$D$8,Input_Transaksi!BQ471,0)</f>
        <v>0</v>
      </c>
      <c r="H474" s="617">
        <f t="shared" si="8"/>
        <v>0</v>
      </c>
      <c r="I474" s="61"/>
    </row>
    <row r="475" spans="2:9" customFormat="1" ht="15" customHeight="1" x14ac:dyDescent="0.2">
      <c r="B475" s="65"/>
      <c r="C475" s="33" t="str">
        <f>IF(F475+G475&gt;0,Input_Transaksi!C472,"")</f>
        <v/>
      </c>
      <c r="D475" s="34" t="str">
        <f>IF(F475+G475&gt;0,Input_Transaksi!D472,"")</f>
        <v/>
      </c>
      <c r="E475" s="608" t="str">
        <f>IF(F475+G475&gt;0,Input_Transaksi!F472&amp;Input_Transaksi!G472 &amp;" "&amp;Input_Transaksi!H472,"")</f>
        <v/>
      </c>
      <c r="F475" s="617">
        <f>IF(Input_Transaksi!BL472=$D$8,Input_Transaksi!BN472,0)</f>
        <v>0</v>
      </c>
      <c r="G475" s="617">
        <f>IF(Input_Transaksi!BO472=$D$8,Input_Transaksi!BQ472,0)</f>
        <v>0</v>
      </c>
      <c r="H475" s="617">
        <f t="shared" si="8"/>
        <v>0</v>
      </c>
      <c r="I475" s="61"/>
    </row>
    <row r="476" spans="2:9" customFormat="1" ht="15" customHeight="1" x14ac:dyDescent="0.2">
      <c r="B476" s="65"/>
      <c r="C476" s="33" t="str">
        <f>IF(F476+G476&gt;0,Input_Transaksi!C473,"")</f>
        <v/>
      </c>
      <c r="D476" s="34" t="str">
        <f>IF(F476+G476&gt;0,Input_Transaksi!D473,"")</f>
        <v/>
      </c>
      <c r="E476" s="608" t="str">
        <f>IF(F476+G476&gt;0,Input_Transaksi!F473&amp;Input_Transaksi!G473 &amp;" "&amp;Input_Transaksi!H473,"")</f>
        <v/>
      </c>
      <c r="F476" s="617">
        <f>IF(Input_Transaksi!BL473=$D$8,Input_Transaksi!BN473,0)</f>
        <v>0</v>
      </c>
      <c r="G476" s="617">
        <f>IF(Input_Transaksi!BO473=$D$8,Input_Transaksi!BQ473,0)</f>
        <v>0</v>
      </c>
      <c r="H476" s="617">
        <f t="shared" si="8"/>
        <v>0</v>
      </c>
      <c r="I476" s="61"/>
    </row>
    <row r="477" spans="2:9" customFormat="1" ht="15" customHeight="1" x14ac:dyDescent="0.2">
      <c r="B477" s="65"/>
      <c r="C477" s="33" t="str">
        <f>IF(F477+G477&gt;0,Input_Transaksi!C474,"")</f>
        <v/>
      </c>
      <c r="D477" s="34" t="str">
        <f>IF(F477+G477&gt;0,Input_Transaksi!D474,"")</f>
        <v/>
      </c>
      <c r="E477" s="608" t="str">
        <f>IF(F477+G477&gt;0,Input_Transaksi!F474&amp;Input_Transaksi!G474 &amp;" "&amp;Input_Transaksi!H474,"")</f>
        <v/>
      </c>
      <c r="F477" s="617">
        <f>IF(Input_Transaksi!BL474=$D$8,Input_Transaksi!BN474,0)</f>
        <v>0</v>
      </c>
      <c r="G477" s="617">
        <f>IF(Input_Transaksi!BO474=$D$8,Input_Transaksi!BQ474,0)</f>
        <v>0</v>
      </c>
      <c r="H477" s="617">
        <f t="shared" si="8"/>
        <v>0</v>
      </c>
      <c r="I477" s="61"/>
    </row>
    <row r="478" spans="2:9" customFormat="1" ht="15" customHeight="1" x14ac:dyDescent="0.2">
      <c r="B478" s="65"/>
      <c r="C478" s="33" t="str">
        <f>IF(F478+G478&gt;0,Input_Transaksi!C475,"")</f>
        <v/>
      </c>
      <c r="D478" s="34" t="str">
        <f>IF(F478+G478&gt;0,Input_Transaksi!D475,"")</f>
        <v/>
      </c>
      <c r="E478" s="608" t="str">
        <f>IF(F478+G478&gt;0,Input_Transaksi!F475&amp;Input_Transaksi!G475 &amp;" "&amp;Input_Transaksi!H475,"")</f>
        <v/>
      </c>
      <c r="F478" s="617">
        <f>IF(Input_Transaksi!BL475=$D$8,Input_Transaksi!BN475,0)</f>
        <v>0</v>
      </c>
      <c r="G478" s="617">
        <f>IF(Input_Transaksi!BO475=$D$8,Input_Transaksi!BQ475,0)</f>
        <v>0</v>
      </c>
      <c r="H478" s="617">
        <f t="shared" si="8"/>
        <v>0</v>
      </c>
      <c r="I478" s="61"/>
    </row>
    <row r="479" spans="2:9" customFormat="1" ht="15" customHeight="1" x14ac:dyDescent="0.2">
      <c r="B479" s="65"/>
      <c r="C479" s="33" t="str">
        <f>IF(F479+G479&gt;0,Input_Transaksi!C476,"")</f>
        <v/>
      </c>
      <c r="D479" s="34" t="str">
        <f>IF(F479+G479&gt;0,Input_Transaksi!D476,"")</f>
        <v/>
      </c>
      <c r="E479" s="608" t="str">
        <f>IF(F479+G479&gt;0,Input_Transaksi!F476&amp;Input_Transaksi!G476 &amp;" "&amp;Input_Transaksi!H476,"")</f>
        <v/>
      </c>
      <c r="F479" s="617">
        <f>IF(Input_Transaksi!BL476=$D$8,Input_Transaksi!BN476,0)</f>
        <v>0</v>
      </c>
      <c r="G479" s="617">
        <f>IF(Input_Transaksi!BO476=$D$8,Input_Transaksi!BQ476,0)</f>
        <v>0</v>
      </c>
      <c r="H479" s="617">
        <f t="shared" si="8"/>
        <v>0</v>
      </c>
      <c r="I479" s="61"/>
    </row>
    <row r="480" spans="2:9" customFormat="1" ht="15" customHeight="1" x14ac:dyDescent="0.2">
      <c r="B480" s="65"/>
      <c r="C480" s="33" t="str">
        <f>IF(F480+G480&gt;0,Input_Transaksi!C477,"")</f>
        <v/>
      </c>
      <c r="D480" s="34" t="str">
        <f>IF(F480+G480&gt;0,Input_Transaksi!D477,"")</f>
        <v/>
      </c>
      <c r="E480" s="608" t="str">
        <f>IF(F480+G480&gt;0,Input_Transaksi!F477&amp;Input_Transaksi!G477 &amp;" "&amp;Input_Transaksi!H477,"")</f>
        <v/>
      </c>
      <c r="F480" s="617">
        <f>IF(Input_Transaksi!BL477=$D$8,Input_Transaksi!BN477,0)</f>
        <v>0</v>
      </c>
      <c r="G480" s="617">
        <f>IF(Input_Transaksi!BO477=$D$8,Input_Transaksi!BQ477,0)</f>
        <v>0</v>
      </c>
      <c r="H480" s="617">
        <f t="shared" si="8"/>
        <v>0</v>
      </c>
      <c r="I480" s="61"/>
    </row>
    <row r="481" spans="2:9" customFormat="1" ht="15" customHeight="1" x14ac:dyDescent="0.2">
      <c r="B481" s="65"/>
      <c r="C481" s="33" t="str">
        <f>IF(F481+G481&gt;0,Input_Transaksi!C478,"")</f>
        <v/>
      </c>
      <c r="D481" s="34" t="str">
        <f>IF(F481+G481&gt;0,Input_Transaksi!D478,"")</f>
        <v/>
      </c>
      <c r="E481" s="608" t="str">
        <f>IF(F481+G481&gt;0,Input_Transaksi!F478&amp;Input_Transaksi!G478 &amp;" "&amp;Input_Transaksi!H478,"")</f>
        <v/>
      </c>
      <c r="F481" s="617">
        <f>IF(Input_Transaksi!BL478=$D$8,Input_Transaksi!BN478,0)</f>
        <v>0</v>
      </c>
      <c r="G481" s="617">
        <f>IF(Input_Transaksi!BO478=$D$8,Input_Transaksi!BQ478,0)</f>
        <v>0</v>
      </c>
      <c r="H481" s="617">
        <f t="shared" si="8"/>
        <v>0</v>
      </c>
      <c r="I481" s="61"/>
    </row>
    <row r="482" spans="2:9" customFormat="1" ht="15" customHeight="1" x14ac:dyDescent="0.2">
      <c r="B482" s="65"/>
      <c r="C482" s="33" t="str">
        <f>IF(F482+G482&gt;0,Input_Transaksi!C479,"")</f>
        <v/>
      </c>
      <c r="D482" s="34" t="str">
        <f>IF(F482+G482&gt;0,Input_Transaksi!D479,"")</f>
        <v/>
      </c>
      <c r="E482" s="608" t="str">
        <f>IF(F482+G482&gt;0,Input_Transaksi!F479&amp;Input_Transaksi!G479 &amp;" "&amp;Input_Transaksi!H479,"")</f>
        <v/>
      </c>
      <c r="F482" s="617">
        <f>IF(Input_Transaksi!BL479=$D$8,Input_Transaksi!BN479,0)</f>
        <v>0</v>
      </c>
      <c r="G482" s="617">
        <f>IF(Input_Transaksi!BO479=$D$8,Input_Transaksi!BQ479,0)</f>
        <v>0</v>
      </c>
      <c r="H482" s="617">
        <f t="shared" si="8"/>
        <v>0</v>
      </c>
      <c r="I482" s="61"/>
    </row>
    <row r="483" spans="2:9" customFormat="1" ht="15" customHeight="1" x14ac:dyDescent="0.2">
      <c r="B483" s="65"/>
      <c r="C483" s="33" t="str">
        <f>IF(F483+G483&gt;0,Input_Transaksi!C480,"")</f>
        <v/>
      </c>
      <c r="D483" s="34" t="str">
        <f>IF(F483+G483&gt;0,Input_Transaksi!D480,"")</f>
        <v/>
      </c>
      <c r="E483" s="608" t="str">
        <f>IF(F483+G483&gt;0,Input_Transaksi!F480&amp;Input_Transaksi!G480 &amp;" "&amp;Input_Transaksi!H480,"")</f>
        <v/>
      </c>
      <c r="F483" s="617">
        <f>IF(Input_Transaksi!BL480=$D$8,Input_Transaksi!BN480,0)</f>
        <v>0</v>
      </c>
      <c r="G483" s="617">
        <f>IF(Input_Transaksi!BO480=$D$8,Input_Transaksi!BQ480,0)</f>
        <v>0</v>
      </c>
      <c r="H483" s="617">
        <f t="shared" si="8"/>
        <v>0</v>
      </c>
      <c r="I483" s="61"/>
    </row>
    <row r="484" spans="2:9" customFormat="1" ht="15" customHeight="1" x14ac:dyDescent="0.2">
      <c r="B484" s="65"/>
      <c r="C484" s="33" t="str">
        <f>IF(F484+G484&gt;0,Input_Transaksi!C481,"")</f>
        <v/>
      </c>
      <c r="D484" s="34" t="str">
        <f>IF(F484+G484&gt;0,Input_Transaksi!D481,"")</f>
        <v/>
      </c>
      <c r="E484" s="608" t="str">
        <f>IF(F484+G484&gt;0,Input_Transaksi!F481&amp;Input_Transaksi!G481 &amp;" "&amp;Input_Transaksi!H481,"")</f>
        <v/>
      </c>
      <c r="F484" s="617">
        <f>IF(Input_Transaksi!BL481=$D$8,Input_Transaksi!BN481,0)</f>
        <v>0</v>
      </c>
      <c r="G484" s="617">
        <f>IF(Input_Transaksi!BO481=$D$8,Input_Transaksi!BQ481,0)</f>
        <v>0</v>
      </c>
      <c r="H484" s="617">
        <f t="shared" si="8"/>
        <v>0</v>
      </c>
      <c r="I484" s="61"/>
    </row>
    <row r="485" spans="2:9" customFormat="1" ht="15" customHeight="1" x14ac:dyDescent="0.2">
      <c r="B485" s="65"/>
      <c r="C485" s="33" t="str">
        <f>IF(F485+G485&gt;0,Input_Transaksi!C482,"")</f>
        <v/>
      </c>
      <c r="D485" s="34" t="str">
        <f>IF(F485+G485&gt;0,Input_Transaksi!D482,"")</f>
        <v/>
      </c>
      <c r="E485" s="608" t="str">
        <f>IF(F485+G485&gt;0,Input_Transaksi!F482&amp;Input_Transaksi!G482 &amp;" "&amp;Input_Transaksi!H482,"")</f>
        <v/>
      </c>
      <c r="F485" s="617">
        <f>IF(Input_Transaksi!BL482=$D$8,Input_Transaksi!BN482,0)</f>
        <v>0</v>
      </c>
      <c r="G485" s="617">
        <f>IF(Input_Transaksi!BO482=$D$8,Input_Transaksi!BQ482,0)</f>
        <v>0</v>
      </c>
      <c r="H485" s="617">
        <f t="shared" si="8"/>
        <v>0</v>
      </c>
      <c r="I485" s="61"/>
    </row>
    <row r="486" spans="2:9" customFormat="1" ht="15" customHeight="1" x14ac:dyDescent="0.2">
      <c r="B486" s="65"/>
      <c r="C486" s="33" t="str">
        <f>IF(F486+G486&gt;0,Input_Transaksi!C483,"")</f>
        <v/>
      </c>
      <c r="D486" s="34" t="str">
        <f>IF(F486+G486&gt;0,Input_Transaksi!D483,"")</f>
        <v/>
      </c>
      <c r="E486" s="608" t="str">
        <f>IF(F486+G486&gt;0,Input_Transaksi!F483&amp;Input_Transaksi!G483 &amp;" "&amp;Input_Transaksi!H483,"")</f>
        <v/>
      </c>
      <c r="F486" s="617">
        <f>IF(Input_Transaksi!BL483=$D$8,Input_Transaksi!BN483,0)</f>
        <v>0</v>
      </c>
      <c r="G486" s="617">
        <f>IF(Input_Transaksi!BO483=$D$8,Input_Transaksi!BQ483,0)</f>
        <v>0</v>
      </c>
      <c r="H486" s="617">
        <f t="shared" si="8"/>
        <v>0</v>
      </c>
      <c r="I486" s="61"/>
    </row>
    <row r="487" spans="2:9" customFormat="1" ht="15" customHeight="1" x14ac:dyDescent="0.2">
      <c r="B487" s="65"/>
      <c r="C487" s="33" t="str">
        <f>IF(F487+G487&gt;0,Input_Transaksi!C484,"")</f>
        <v/>
      </c>
      <c r="D487" s="34" t="str">
        <f>IF(F487+G487&gt;0,Input_Transaksi!D484,"")</f>
        <v/>
      </c>
      <c r="E487" s="608" t="str">
        <f>IF(F487+G487&gt;0,Input_Transaksi!F484&amp;Input_Transaksi!G484 &amp;" "&amp;Input_Transaksi!H484,"")</f>
        <v/>
      </c>
      <c r="F487" s="617">
        <f>IF(Input_Transaksi!BL484=$D$8,Input_Transaksi!BN484,0)</f>
        <v>0</v>
      </c>
      <c r="G487" s="617">
        <f>IF(Input_Transaksi!BO484=$D$8,Input_Transaksi!BQ484,0)</f>
        <v>0</v>
      </c>
      <c r="H487" s="617">
        <f t="shared" si="8"/>
        <v>0</v>
      </c>
      <c r="I487" s="61"/>
    </row>
    <row r="488" spans="2:9" customFormat="1" ht="15" customHeight="1" x14ac:dyDescent="0.2">
      <c r="B488" s="65"/>
      <c r="C488" s="33" t="str">
        <f>IF(F488+G488&gt;0,Input_Transaksi!C485,"")</f>
        <v/>
      </c>
      <c r="D488" s="34" t="str">
        <f>IF(F488+G488&gt;0,Input_Transaksi!D485,"")</f>
        <v/>
      </c>
      <c r="E488" s="608" t="str">
        <f>IF(F488+G488&gt;0,Input_Transaksi!F485&amp;Input_Transaksi!G485 &amp;" "&amp;Input_Transaksi!H485,"")</f>
        <v/>
      </c>
      <c r="F488" s="617">
        <f>IF(Input_Transaksi!BL485=$D$8,Input_Transaksi!BN485,0)</f>
        <v>0</v>
      </c>
      <c r="G488" s="617">
        <f>IF(Input_Transaksi!BO485=$D$8,Input_Transaksi!BQ485,0)</f>
        <v>0</v>
      </c>
      <c r="H488" s="617">
        <f t="shared" si="8"/>
        <v>0</v>
      </c>
      <c r="I488" s="61"/>
    </row>
    <row r="489" spans="2:9" customFormat="1" ht="15" customHeight="1" x14ac:dyDescent="0.2">
      <c r="B489" s="65"/>
      <c r="C489" s="33" t="str">
        <f>IF(F489+G489&gt;0,Input_Transaksi!C486,"")</f>
        <v/>
      </c>
      <c r="D489" s="34" t="str">
        <f>IF(F489+G489&gt;0,Input_Transaksi!D486,"")</f>
        <v/>
      </c>
      <c r="E489" s="608" t="str">
        <f>IF(F489+G489&gt;0,Input_Transaksi!F486&amp;Input_Transaksi!G486 &amp;" "&amp;Input_Transaksi!H486,"")</f>
        <v/>
      </c>
      <c r="F489" s="617">
        <f>IF(Input_Transaksi!BL486=$D$8,Input_Transaksi!BN486,0)</f>
        <v>0</v>
      </c>
      <c r="G489" s="617">
        <f>IF(Input_Transaksi!BO486=$D$8,Input_Transaksi!BQ486,0)</f>
        <v>0</v>
      </c>
      <c r="H489" s="617">
        <f t="shared" si="8"/>
        <v>0</v>
      </c>
      <c r="I489" s="61"/>
    </row>
    <row r="490" spans="2:9" customFormat="1" ht="15" customHeight="1" x14ac:dyDescent="0.2">
      <c r="B490" s="65"/>
      <c r="C490" s="33" t="str">
        <f>IF(F490+G490&gt;0,Input_Transaksi!C487,"")</f>
        <v/>
      </c>
      <c r="D490" s="34" t="str">
        <f>IF(F490+G490&gt;0,Input_Transaksi!D487,"")</f>
        <v/>
      </c>
      <c r="E490" s="608" t="str">
        <f>IF(F490+G490&gt;0,Input_Transaksi!F487&amp;Input_Transaksi!G487 &amp;" "&amp;Input_Transaksi!H487,"")</f>
        <v/>
      </c>
      <c r="F490" s="617">
        <f>IF(Input_Transaksi!BL487=$D$8,Input_Transaksi!BN487,0)</f>
        <v>0</v>
      </c>
      <c r="G490" s="617">
        <f>IF(Input_Transaksi!BO487=$D$8,Input_Transaksi!BQ487,0)</f>
        <v>0</v>
      </c>
      <c r="H490" s="617">
        <f t="shared" si="8"/>
        <v>0</v>
      </c>
      <c r="I490" s="61"/>
    </row>
    <row r="491" spans="2:9" customFormat="1" ht="15" customHeight="1" x14ac:dyDescent="0.2">
      <c r="B491" s="65"/>
      <c r="C491" s="33" t="str">
        <f>IF(F491+G491&gt;0,Input_Transaksi!C488,"")</f>
        <v/>
      </c>
      <c r="D491" s="34" t="str">
        <f>IF(F491+G491&gt;0,Input_Transaksi!D488,"")</f>
        <v/>
      </c>
      <c r="E491" s="608" t="str">
        <f>IF(F491+G491&gt;0,Input_Transaksi!F488&amp;Input_Transaksi!G488 &amp;" "&amp;Input_Transaksi!H488,"")</f>
        <v/>
      </c>
      <c r="F491" s="617">
        <f>IF(Input_Transaksi!BL488=$D$8,Input_Transaksi!BN488,0)</f>
        <v>0</v>
      </c>
      <c r="G491" s="617">
        <f>IF(Input_Transaksi!BO488=$D$8,Input_Transaksi!BQ488,0)</f>
        <v>0</v>
      </c>
      <c r="H491" s="617">
        <f t="shared" si="8"/>
        <v>0</v>
      </c>
      <c r="I491" s="61"/>
    </row>
    <row r="492" spans="2:9" customFormat="1" ht="15" customHeight="1" x14ac:dyDescent="0.2">
      <c r="B492" s="65"/>
      <c r="C492" s="33" t="str">
        <f>IF(F492+G492&gt;0,Input_Transaksi!C489,"")</f>
        <v/>
      </c>
      <c r="D492" s="34" t="str">
        <f>IF(F492+G492&gt;0,Input_Transaksi!D489,"")</f>
        <v/>
      </c>
      <c r="E492" s="608" t="str">
        <f>IF(F492+G492&gt;0,Input_Transaksi!F489&amp;Input_Transaksi!G489 &amp;" "&amp;Input_Transaksi!H489,"")</f>
        <v/>
      </c>
      <c r="F492" s="617">
        <f>IF(Input_Transaksi!BL489=$D$8,Input_Transaksi!BN489,0)</f>
        <v>0</v>
      </c>
      <c r="G492" s="617">
        <f>IF(Input_Transaksi!BO489=$D$8,Input_Transaksi!BQ489,0)</f>
        <v>0</v>
      </c>
      <c r="H492" s="617">
        <f t="shared" si="8"/>
        <v>0</v>
      </c>
      <c r="I492" s="61"/>
    </row>
    <row r="493" spans="2:9" customFormat="1" ht="15" customHeight="1" x14ac:dyDescent="0.2">
      <c r="B493" s="65"/>
      <c r="C493" s="33" t="str">
        <f>IF(F493+G493&gt;0,Input_Transaksi!C490,"")</f>
        <v/>
      </c>
      <c r="D493" s="34" t="str">
        <f>IF(F493+G493&gt;0,Input_Transaksi!D490,"")</f>
        <v/>
      </c>
      <c r="E493" s="608" t="str">
        <f>IF(F493+G493&gt;0,Input_Transaksi!F490&amp;Input_Transaksi!G490 &amp;" "&amp;Input_Transaksi!H490,"")</f>
        <v/>
      </c>
      <c r="F493" s="617">
        <f>IF(Input_Transaksi!BL490=$D$8,Input_Transaksi!BN490,0)</f>
        <v>0</v>
      </c>
      <c r="G493" s="617">
        <f>IF(Input_Transaksi!BO490=$D$8,Input_Transaksi!BQ490,0)</f>
        <v>0</v>
      </c>
      <c r="H493" s="617">
        <f t="shared" ref="H493:H556" si="9">H492+F493-G493</f>
        <v>0</v>
      </c>
      <c r="I493" s="61"/>
    </row>
    <row r="494" spans="2:9" customFormat="1" ht="15" customHeight="1" x14ac:dyDescent="0.2">
      <c r="B494" s="65"/>
      <c r="C494" s="33" t="str">
        <f>IF(F494+G494&gt;0,Input_Transaksi!C491,"")</f>
        <v/>
      </c>
      <c r="D494" s="34" t="str">
        <f>IF(F494+G494&gt;0,Input_Transaksi!D491,"")</f>
        <v/>
      </c>
      <c r="E494" s="608" t="str">
        <f>IF(F494+G494&gt;0,Input_Transaksi!F491&amp;Input_Transaksi!G491 &amp;" "&amp;Input_Transaksi!H491,"")</f>
        <v/>
      </c>
      <c r="F494" s="617">
        <f>IF(Input_Transaksi!BL491=$D$8,Input_Transaksi!BN491,0)</f>
        <v>0</v>
      </c>
      <c r="G494" s="617">
        <f>IF(Input_Transaksi!BO491=$D$8,Input_Transaksi!BQ491,0)</f>
        <v>0</v>
      </c>
      <c r="H494" s="617">
        <f t="shared" si="9"/>
        <v>0</v>
      </c>
      <c r="I494" s="61"/>
    </row>
    <row r="495" spans="2:9" customFormat="1" ht="15" customHeight="1" x14ac:dyDescent="0.2">
      <c r="B495" s="65"/>
      <c r="C495" s="33" t="str">
        <f>IF(F495+G495&gt;0,Input_Transaksi!C492,"")</f>
        <v/>
      </c>
      <c r="D495" s="34" t="str">
        <f>IF(F495+G495&gt;0,Input_Transaksi!D492,"")</f>
        <v/>
      </c>
      <c r="E495" s="608" t="str">
        <f>IF(F495+G495&gt;0,Input_Transaksi!F492&amp;Input_Transaksi!G492 &amp;" "&amp;Input_Transaksi!H492,"")</f>
        <v/>
      </c>
      <c r="F495" s="617">
        <f>IF(Input_Transaksi!BL492=$D$8,Input_Transaksi!BN492,0)</f>
        <v>0</v>
      </c>
      <c r="G495" s="617">
        <f>IF(Input_Transaksi!BO492=$D$8,Input_Transaksi!BQ492,0)</f>
        <v>0</v>
      </c>
      <c r="H495" s="617">
        <f t="shared" si="9"/>
        <v>0</v>
      </c>
      <c r="I495" s="61"/>
    </row>
    <row r="496" spans="2:9" customFormat="1" ht="15" customHeight="1" x14ac:dyDescent="0.2">
      <c r="B496" s="65"/>
      <c r="C496" s="33" t="str">
        <f>IF(F496+G496&gt;0,Input_Transaksi!C493,"")</f>
        <v/>
      </c>
      <c r="D496" s="34" t="str">
        <f>IF(F496+G496&gt;0,Input_Transaksi!D493,"")</f>
        <v/>
      </c>
      <c r="E496" s="608" t="str">
        <f>IF(F496+G496&gt;0,Input_Transaksi!F493&amp;Input_Transaksi!G493 &amp;" "&amp;Input_Transaksi!H493,"")</f>
        <v/>
      </c>
      <c r="F496" s="617">
        <f>IF(Input_Transaksi!BL493=$D$8,Input_Transaksi!BN493,0)</f>
        <v>0</v>
      </c>
      <c r="G496" s="617">
        <f>IF(Input_Transaksi!BO493=$D$8,Input_Transaksi!BQ493,0)</f>
        <v>0</v>
      </c>
      <c r="H496" s="617">
        <f t="shared" si="9"/>
        <v>0</v>
      </c>
      <c r="I496" s="61"/>
    </row>
    <row r="497" spans="2:9" customFormat="1" ht="15" customHeight="1" x14ac:dyDescent="0.2">
      <c r="B497" s="65"/>
      <c r="C497" s="33" t="str">
        <f>IF(F497+G497&gt;0,Input_Transaksi!C494,"")</f>
        <v/>
      </c>
      <c r="D497" s="34" t="str">
        <f>IF(F497+G497&gt;0,Input_Transaksi!D494,"")</f>
        <v/>
      </c>
      <c r="E497" s="608" t="str">
        <f>IF(F497+G497&gt;0,Input_Transaksi!F494&amp;Input_Transaksi!G494 &amp;" "&amp;Input_Transaksi!H494,"")</f>
        <v/>
      </c>
      <c r="F497" s="617">
        <f>IF(Input_Transaksi!BL494=$D$8,Input_Transaksi!BN494,0)</f>
        <v>0</v>
      </c>
      <c r="G497" s="617">
        <f>IF(Input_Transaksi!BO494=$D$8,Input_Transaksi!BQ494,0)</f>
        <v>0</v>
      </c>
      <c r="H497" s="617">
        <f t="shared" si="9"/>
        <v>0</v>
      </c>
      <c r="I497" s="61"/>
    </row>
    <row r="498" spans="2:9" customFormat="1" ht="15" customHeight="1" x14ac:dyDescent="0.2">
      <c r="B498" s="65"/>
      <c r="C498" s="33" t="str">
        <f>IF(F498+G498&gt;0,Input_Transaksi!C495,"")</f>
        <v/>
      </c>
      <c r="D498" s="34" t="str">
        <f>IF(F498+G498&gt;0,Input_Transaksi!D495,"")</f>
        <v/>
      </c>
      <c r="E498" s="608" t="str">
        <f>IF(F498+G498&gt;0,Input_Transaksi!F495&amp;Input_Transaksi!G495 &amp;" "&amp;Input_Transaksi!H495,"")</f>
        <v/>
      </c>
      <c r="F498" s="617">
        <f>IF(Input_Transaksi!BL495=$D$8,Input_Transaksi!BN495,0)</f>
        <v>0</v>
      </c>
      <c r="G498" s="617">
        <f>IF(Input_Transaksi!BO495=$D$8,Input_Transaksi!BQ495,0)</f>
        <v>0</v>
      </c>
      <c r="H498" s="617">
        <f t="shared" si="9"/>
        <v>0</v>
      </c>
      <c r="I498" s="61"/>
    </row>
    <row r="499" spans="2:9" customFormat="1" ht="15" customHeight="1" x14ac:dyDescent="0.2">
      <c r="B499" s="65"/>
      <c r="C499" s="33" t="str">
        <f>IF(F499+G499&gt;0,Input_Transaksi!C496,"")</f>
        <v/>
      </c>
      <c r="D499" s="34" t="str">
        <f>IF(F499+G499&gt;0,Input_Transaksi!D496,"")</f>
        <v/>
      </c>
      <c r="E499" s="608" t="str">
        <f>IF(F499+G499&gt;0,Input_Transaksi!F496&amp;Input_Transaksi!G496 &amp;" "&amp;Input_Transaksi!H496,"")</f>
        <v/>
      </c>
      <c r="F499" s="617">
        <f>IF(Input_Transaksi!BL496=$D$8,Input_Transaksi!BN496,0)</f>
        <v>0</v>
      </c>
      <c r="G499" s="617">
        <f>IF(Input_Transaksi!BO496=$D$8,Input_Transaksi!BQ496,0)</f>
        <v>0</v>
      </c>
      <c r="H499" s="617">
        <f t="shared" si="9"/>
        <v>0</v>
      </c>
      <c r="I499" s="61"/>
    </row>
    <row r="500" spans="2:9" customFormat="1" ht="15" customHeight="1" x14ac:dyDescent="0.2">
      <c r="B500" s="65"/>
      <c r="C500" s="33" t="str">
        <f>IF(F500+G500&gt;0,Input_Transaksi!C497,"")</f>
        <v/>
      </c>
      <c r="D500" s="34" t="str">
        <f>IF(F500+G500&gt;0,Input_Transaksi!D497,"")</f>
        <v/>
      </c>
      <c r="E500" s="608" t="str">
        <f>IF(F500+G500&gt;0,Input_Transaksi!F497&amp;Input_Transaksi!G497 &amp;" "&amp;Input_Transaksi!H497,"")</f>
        <v/>
      </c>
      <c r="F500" s="617">
        <f>IF(Input_Transaksi!BL497=$D$8,Input_Transaksi!BN497,0)</f>
        <v>0</v>
      </c>
      <c r="G500" s="617">
        <f>IF(Input_Transaksi!BO497=$D$8,Input_Transaksi!BQ497,0)</f>
        <v>0</v>
      </c>
      <c r="H500" s="617">
        <f t="shared" si="9"/>
        <v>0</v>
      </c>
      <c r="I500" s="61"/>
    </row>
    <row r="501" spans="2:9" customFormat="1" ht="15" customHeight="1" x14ac:dyDescent="0.2">
      <c r="B501" s="65"/>
      <c r="C501" s="33" t="str">
        <f>IF(F501+G501&gt;0,Input_Transaksi!C498,"")</f>
        <v/>
      </c>
      <c r="D501" s="34" t="str">
        <f>IF(F501+G501&gt;0,Input_Transaksi!D498,"")</f>
        <v/>
      </c>
      <c r="E501" s="608" t="str">
        <f>IF(F501+G501&gt;0,Input_Transaksi!F498&amp;Input_Transaksi!G498 &amp;" "&amp;Input_Transaksi!H498,"")</f>
        <v/>
      </c>
      <c r="F501" s="617">
        <f>IF(Input_Transaksi!BL498=$D$8,Input_Transaksi!BN498,0)</f>
        <v>0</v>
      </c>
      <c r="G501" s="617">
        <f>IF(Input_Transaksi!BO498=$D$8,Input_Transaksi!BQ498,0)</f>
        <v>0</v>
      </c>
      <c r="H501" s="617">
        <f t="shared" si="9"/>
        <v>0</v>
      </c>
      <c r="I501" s="61"/>
    </row>
    <row r="502" spans="2:9" customFormat="1" ht="15" customHeight="1" x14ac:dyDescent="0.2">
      <c r="B502" s="65"/>
      <c r="C502" s="33" t="str">
        <f>IF(F502+G502&gt;0,Input_Transaksi!C499,"")</f>
        <v/>
      </c>
      <c r="D502" s="34" t="str">
        <f>IF(F502+G502&gt;0,Input_Transaksi!D499,"")</f>
        <v/>
      </c>
      <c r="E502" s="608" t="str">
        <f>IF(F502+G502&gt;0,Input_Transaksi!F499&amp;Input_Transaksi!G499 &amp;" "&amp;Input_Transaksi!H499,"")</f>
        <v/>
      </c>
      <c r="F502" s="617">
        <f>IF(Input_Transaksi!BL499=$D$8,Input_Transaksi!BN499,0)</f>
        <v>0</v>
      </c>
      <c r="G502" s="617">
        <f>IF(Input_Transaksi!BO499=$D$8,Input_Transaksi!BQ499,0)</f>
        <v>0</v>
      </c>
      <c r="H502" s="617">
        <f t="shared" si="9"/>
        <v>0</v>
      </c>
      <c r="I502" s="61"/>
    </row>
    <row r="503" spans="2:9" customFormat="1" ht="15" customHeight="1" x14ac:dyDescent="0.2">
      <c r="B503" s="65"/>
      <c r="C503" s="33" t="str">
        <f>IF(F503+G503&gt;0,Input_Transaksi!C500,"")</f>
        <v/>
      </c>
      <c r="D503" s="34" t="str">
        <f>IF(F503+G503&gt;0,Input_Transaksi!D500,"")</f>
        <v/>
      </c>
      <c r="E503" s="608" t="str">
        <f>IF(F503+G503&gt;0,Input_Transaksi!F500&amp;Input_Transaksi!G500 &amp;" "&amp;Input_Transaksi!H500,"")</f>
        <v/>
      </c>
      <c r="F503" s="617">
        <f>IF(Input_Transaksi!BL500=$D$8,Input_Transaksi!BN500,0)</f>
        <v>0</v>
      </c>
      <c r="G503" s="617">
        <f>IF(Input_Transaksi!BO500=$D$8,Input_Transaksi!BQ500,0)</f>
        <v>0</v>
      </c>
      <c r="H503" s="617">
        <f t="shared" si="9"/>
        <v>0</v>
      </c>
      <c r="I503" s="61"/>
    </row>
    <row r="504" spans="2:9" customFormat="1" ht="15" customHeight="1" x14ac:dyDescent="0.2">
      <c r="B504" s="65"/>
      <c r="C504" s="33" t="str">
        <f>IF(F504+G504&gt;0,Input_Transaksi!C501,"")</f>
        <v/>
      </c>
      <c r="D504" s="34" t="str">
        <f>IF(F504+G504&gt;0,Input_Transaksi!D501,"")</f>
        <v/>
      </c>
      <c r="E504" s="608" t="str">
        <f>IF(F504+G504&gt;0,Input_Transaksi!F501&amp;Input_Transaksi!G501 &amp;" "&amp;Input_Transaksi!H501,"")</f>
        <v/>
      </c>
      <c r="F504" s="617">
        <f>IF(Input_Transaksi!BL501=$D$8,Input_Transaksi!BN501,0)</f>
        <v>0</v>
      </c>
      <c r="G504" s="617">
        <f>IF(Input_Transaksi!BO501=$D$8,Input_Transaksi!BQ501,0)</f>
        <v>0</v>
      </c>
      <c r="H504" s="617">
        <f t="shared" si="9"/>
        <v>0</v>
      </c>
      <c r="I504" s="61"/>
    </row>
    <row r="505" spans="2:9" customFormat="1" ht="15" customHeight="1" x14ac:dyDescent="0.2">
      <c r="B505" s="65"/>
      <c r="C505" s="33" t="str">
        <f>IF(F505+G505&gt;0,Input_Transaksi!C502,"")</f>
        <v/>
      </c>
      <c r="D505" s="34" t="str">
        <f>IF(F505+G505&gt;0,Input_Transaksi!D502,"")</f>
        <v/>
      </c>
      <c r="E505" s="608" t="str">
        <f>IF(F505+G505&gt;0,Input_Transaksi!F502&amp;Input_Transaksi!G502 &amp;" "&amp;Input_Transaksi!H502,"")</f>
        <v/>
      </c>
      <c r="F505" s="617">
        <f>IF(Input_Transaksi!BL502=$D$8,Input_Transaksi!BN502,0)</f>
        <v>0</v>
      </c>
      <c r="G505" s="617">
        <f>IF(Input_Transaksi!BO502=$D$8,Input_Transaksi!BQ502,0)</f>
        <v>0</v>
      </c>
      <c r="H505" s="617">
        <f t="shared" si="9"/>
        <v>0</v>
      </c>
      <c r="I505" s="61"/>
    </row>
    <row r="506" spans="2:9" customFormat="1" ht="15" customHeight="1" x14ac:dyDescent="0.2">
      <c r="B506" s="65"/>
      <c r="C506" s="33" t="str">
        <f>IF(F506+G506&gt;0,Input_Transaksi!C503,"")</f>
        <v/>
      </c>
      <c r="D506" s="34" t="str">
        <f>IF(F506+G506&gt;0,Input_Transaksi!D503,"")</f>
        <v/>
      </c>
      <c r="E506" s="608" t="str">
        <f>IF(F506+G506&gt;0,Input_Transaksi!F503&amp;Input_Transaksi!G503 &amp;" "&amp;Input_Transaksi!H503,"")</f>
        <v/>
      </c>
      <c r="F506" s="617">
        <f>IF(Input_Transaksi!BL503=$D$8,Input_Transaksi!BN503,0)</f>
        <v>0</v>
      </c>
      <c r="G506" s="617">
        <f>IF(Input_Transaksi!BO503=$D$8,Input_Transaksi!BQ503,0)</f>
        <v>0</v>
      </c>
      <c r="H506" s="617">
        <f t="shared" si="9"/>
        <v>0</v>
      </c>
      <c r="I506" s="61"/>
    </row>
    <row r="507" spans="2:9" customFormat="1" ht="15" customHeight="1" x14ac:dyDescent="0.2">
      <c r="B507" s="65"/>
      <c r="C507" s="33" t="str">
        <f>IF(F507+G507&gt;0,Input_Transaksi!C504,"")</f>
        <v/>
      </c>
      <c r="D507" s="34" t="str">
        <f>IF(F507+G507&gt;0,Input_Transaksi!D504,"")</f>
        <v/>
      </c>
      <c r="E507" s="608" t="str">
        <f>IF(F507+G507&gt;0,Input_Transaksi!F504&amp;Input_Transaksi!G504 &amp;" "&amp;Input_Transaksi!H504,"")</f>
        <v/>
      </c>
      <c r="F507" s="617">
        <f>IF(Input_Transaksi!BL504=$D$8,Input_Transaksi!BN504,0)</f>
        <v>0</v>
      </c>
      <c r="G507" s="617">
        <f>IF(Input_Transaksi!BO504=$D$8,Input_Transaksi!BQ504,0)</f>
        <v>0</v>
      </c>
      <c r="H507" s="617">
        <f t="shared" si="9"/>
        <v>0</v>
      </c>
      <c r="I507" s="61"/>
    </row>
    <row r="508" spans="2:9" customFormat="1" ht="15" customHeight="1" x14ac:dyDescent="0.2">
      <c r="B508" s="65"/>
      <c r="C508" s="33" t="str">
        <f>IF(F508+G508&gt;0,Input_Transaksi!C505,"")</f>
        <v/>
      </c>
      <c r="D508" s="34" t="str">
        <f>IF(F508+G508&gt;0,Input_Transaksi!D505,"")</f>
        <v/>
      </c>
      <c r="E508" s="608" t="str">
        <f>IF(F508+G508&gt;0,Input_Transaksi!F505&amp;Input_Transaksi!G505 &amp;" "&amp;Input_Transaksi!H505,"")</f>
        <v/>
      </c>
      <c r="F508" s="617">
        <f>IF(Input_Transaksi!BL505=$D$8,Input_Transaksi!BN505,0)</f>
        <v>0</v>
      </c>
      <c r="G508" s="617">
        <f>IF(Input_Transaksi!BO505=$D$8,Input_Transaksi!BQ505,0)</f>
        <v>0</v>
      </c>
      <c r="H508" s="617">
        <f t="shared" si="9"/>
        <v>0</v>
      </c>
      <c r="I508" s="61"/>
    </row>
    <row r="509" spans="2:9" customFormat="1" ht="15" customHeight="1" x14ac:dyDescent="0.2">
      <c r="B509" s="65"/>
      <c r="C509" s="33" t="str">
        <f>IF(F509+G509&gt;0,Input_Transaksi!C506,"")</f>
        <v/>
      </c>
      <c r="D509" s="34" t="str">
        <f>IF(F509+G509&gt;0,Input_Transaksi!D506,"")</f>
        <v/>
      </c>
      <c r="E509" s="608" t="str">
        <f>IF(F509+G509&gt;0,Input_Transaksi!F506&amp;Input_Transaksi!G506 &amp;" "&amp;Input_Transaksi!H506,"")</f>
        <v/>
      </c>
      <c r="F509" s="617">
        <f>IF(Input_Transaksi!BL506=$D$8,Input_Transaksi!BN506,0)</f>
        <v>0</v>
      </c>
      <c r="G509" s="617">
        <f>IF(Input_Transaksi!BO506=$D$8,Input_Transaksi!BQ506,0)</f>
        <v>0</v>
      </c>
      <c r="H509" s="617">
        <f t="shared" si="9"/>
        <v>0</v>
      </c>
      <c r="I509" s="61"/>
    </row>
    <row r="510" spans="2:9" customFormat="1" ht="15" customHeight="1" x14ac:dyDescent="0.2">
      <c r="B510" s="65"/>
      <c r="C510" s="33" t="str">
        <f>IF(F510+G510&gt;0,Input_Transaksi!C507,"")</f>
        <v/>
      </c>
      <c r="D510" s="34" t="str">
        <f>IF(F510+G510&gt;0,Input_Transaksi!D507,"")</f>
        <v/>
      </c>
      <c r="E510" s="608" t="str">
        <f>IF(F510+G510&gt;0,Input_Transaksi!F507&amp;Input_Transaksi!G507 &amp;" "&amp;Input_Transaksi!H507,"")</f>
        <v/>
      </c>
      <c r="F510" s="617">
        <f>IF(Input_Transaksi!BL507=$D$8,Input_Transaksi!BN507,0)</f>
        <v>0</v>
      </c>
      <c r="G510" s="617">
        <f>IF(Input_Transaksi!BO507=$D$8,Input_Transaksi!BQ507,0)</f>
        <v>0</v>
      </c>
      <c r="H510" s="617">
        <f t="shared" si="9"/>
        <v>0</v>
      </c>
      <c r="I510" s="61"/>
    </row>
    <row r="511" spans="2:9" customFormat="1" ht="15" customHeight="1" x14ac:dyDescent="0.2">
      <c r="B511" s="65"/>
      <c r="C511" s="33" t="str">
        <f>IF(F511+G511&gt;0,Input_Transaksi!C508,"")</f>
        <v/>
      </c>
      <c r="D511" s="34" t="str">
        <f>IF(F511+G511&gt;0,Input_Transaksi!D508,"")</f>
        <v/>
      </c>
      <c r="E511" s="608" t="str">
        <f>IF(F511+G511&gt;0,Input_Transaksi!F508&amp;Input_Transaksi!G508 &amp;" "&amp;Input_Transaksi!H508,"")</f>
        <v/>
      </c>
      <c r="F511" s="617">
        <f>IF(Input_Transaksi!BL508=$D$8,Input_Transaksi!BN508,0)</f>
        <v>0</v>
      </c>
      <c r="G511" s="617">
        <f>IF(Input_Transaksi!BO508=$D$8,Input_Transaksi!BQ508,0)</f>
        <v>0</v>
      </c>
      <c r="H511" s="617">
        <f t="shared" si="9"/>
        <v>0</v>
      </c>
      <c r="I511" s="61"/>
    </row>
    <row r="512" spans="2:9" customFormat="1" ht="15" customHeight="1" x14ac:dyDescent="0.2">
      <c r="B512" s="65"/>
      <c r="C512" s="33" t="str">
        <f>IF(F512+G512&gt;0,Input_Transaksi!C509,"")</f>
        <v/>
      </c>
      <c r="D512" s="34" t="str">
        <f>IF(F512+G512&gt;0,Input_Transaksi!D509,"")</f>
        <v/>
      </c>
      <c r="E512" s="608" t="str">
        <f>IF(F512+G512&gt;0,Input_Transaksi!F509&amp;Input_Transaksi!G509 &amp;" "&amp;Input_Transaksi!H509,"")</f>
        <v/>
      </c>
      <c r="F512" s="617">
        <f>IF(Input_Transaksi!BL509=$D$8,Input_Transaksi!BN509,0)</f>
        <v>0</v>
      </c>
      <c r="G512" s="617">
        <f>IF(Input_Transaksi!BO509=$D$8,Input_Transaksi!BQ509,0)</f>
        <v>0</v>
      </c>
      <c r="H512" s="617">
        <f t="shared" si="9"/>
        <v>0</v>
      </c>
      <c r="I512" s="61"/>
    </row>
    <row r="513" spans="2:9" customFormat="1" ht="15" customHeight="1" x14ac:dyDescent="0.2">
      <c r="B513" s="65"/>
      <c r="C513" s="33" t="str">
        <f>IF(F513+G513&gt;0,Input_Transaksi!C510,"")</f>
        <v/>
      </c>
      <c r="D513" s="34" t="str">
        <f>IF(F513+G513&gt;0,Input_Transaksi!D510,"")</f>
        <v/>
      </c>
      <c r="E513" s="608" t="str">
        <f>IF(F513+G513&gt;0,Input_Transaksi!F510&amp;Input_Transaksi!G510 &amp;" "&amp;Input_Transaksi!H510,"")</f>
        <v/>
      </c>
      <c r="F513" s="617">
        <f>IF(Input_Transaksi!BL510=$D$8,Input_Transaksi!BN510,0)</f>
        <v>0</v>
      </c>
      <c r="G513" s="617">
        <f>IF(Input_Transaksi!BO510=$D$8,Input_Transaksi!BQ510,0)</f>
        <v>0</v>
      </c>
      <c r="H513" s="617">
        <f t="shared" si="9"/>
        <v>0</v>
      </c>
      <c r="I513" s="61"/>
    </row>
    <row r="514" spans="2:9" customFormat="1" ht="15" customHeight="1" x14ac:dyDescent="0.2">
      <c r="B514" s="65"/>
      <c r="C514" s="33" t="str">
        <f>IF(F514+G514&gt;0,Input_Transaksi!C511,"")</f>
        <v/>
      </c>
      <c r="D514" s="34" t="str">
        <f>IF(F514+G514&gt;0,Input_Transaksi!D511,"")</f>
        <v/>
      </c>
      <c r="E514" s="608" t="str">
        <f>IF(F514+G514&gt;0,Input_Transaksi!F511&amp;Input_Transaksi!G511 &amp;" "&amp;Input_Transaksi!H511,"")</f>
        <v/>
      </c>
      <c r="F514" s="617">
        <f>IF(Input_Transaksi!BL511=$D$8,Input_Transaksi!BN511,0)</f>
        <v>0</v>
      </c>
      <c r="G514" s="617">
        <f>IF(Input_Transaksi!BO511=$D$8,Input_Transaksi!BQ511,0)</f>
        <v>0</v>
      </c>
      <c r="H514" s="617">
        <f t="shared" si="9"/>
        <v>0</v>
      </c>
      <c r="I514" s="61"/>
    </row>
    <row r="515" spans="2:9" customFormat="1" ht="15" customHeight="1" x14ac:dyDescent="0.2">
      <c r="B515" s="65"/>
      <c r="C515" s="33" t="str">
        <f>IF(F515+G515&gt;0,Input_Transaksi!C512,"")</f>
        <v/>
      </c>
      <c r="D515" s="34" t="str">
        <f>IF(F515+G515&gt;0,Input_Transaksi!D512,"")</f>
        <v/>
      </c>
      <c r="E515" s="608" t="str">
        <f>IF(F515+G515&gt;0,Input_Transaksi!F512&amp;Input_Transaksi!G512 &amp;" "&amp;Input_Transaksi!H512,"")</f>
        <v/>
      </c>
      <c r="F515" s="617">
        <f>IF(Input_Transaksi!BL512=$D$8,Input_Transaksi!BN512,0)</f>
        <v>0</v>
      </c>
      <c r="G515" s="617">
        <f>IF(Input_Transaksi!BO512=$D$8,Input_Transaksi!BQ512,0)</f>
        <v>0</v>
      </c>
      <c r="H515" s="617">
        <f t="shared" si="9"/>
        <v>0</v>
      </c>
      <c r="I515" s="61"/>
    </row>
    <row r="516" spans="2:9" customFormat="1" ht="15" customHeight="1" x14ac:dyDescent="0.2">
      <c r="B516" s="65"/>
      <c r="C516" s="33" t="str">
        <f>IF(F516+G516&gt;0,Input_Transaksi!C513,"")</f>
        <v/>
      </c>
      <c r="D516" s="34" t="str">
        <f>IF(F516+G516&gt;0,Input_Transaksi!D513,"")</f>
        <v/>
      </c>
      <c r="E516" s="608" t="str">
        <f>IF(F516+G516&gt;0,Input_Transaksi!F513&amp;Input_Transaksi!G513 &amp;" "&amp;Input_Transaksi!H513,"")</f>
        <v/>
      </c>
      <c r="F516" s="617">
        <f>IF(Input_Transaksi!BL513=$D$8,Input_Transaksi!BN513,0)</f>
        <v>0</v>
      </c>
      <c r="G516" s="617">
        <f>IF(Input_Transaksi!BO513=$D$8,Input_Transaksi!BQ513,0)</f>
        <v>0</v>
      </c>
      <c r="H516" s="617">
        <f t="shared" si="9"/>
        <v>0</v>
      </c>
      <c r="I516" s="61"/>
    </row>
    <row r="517" spans="2:9" customFormat="1" ht="15" customHeight="1" x14ac:dyDescent="0.2">
      <c r="B517" s="65"/>
      <c r="C517" s="33" t="str">
        <f>IF(F517+G517&gt;0,Input_Transaksi!C514,"")</f>
        <v/>
      </c>
      <c r="D517" s="34" t="str">
        <f>IF(F517+G517&gt;0,Input_Transaksi!D514,"")</f>
        <v/>
      </c>
      <c r="E517" s="608" t="str">
        <f>IF(F517+G517&gt;0,Input_Transaksi!F514&amp;Input_Transaksi!G514 &amp;" "&amp;Input_Transaksi!H514,"")</f>
        <v/>
      </c>
      <c r="F517" s="617">
        <f>IF(Input_Transaksi!BL514=$D$8,Input_Transaksi!BN514,0)</f>
        <v>0</v>
      </c>
      <c r="G517" s="617">
        <f>IF(Input_Transaksi!BO514=$D$8,Input_Transaksi!BQ514,0)</f>
        <v>0</v>
      </c>
      <c r="H517" s="617">
        <f t="shared" si="9"/>
        <v>0</v>
      </c>
      <c r="I517" s="61"/>
    </row>
    <row r="518" spans="2:9" customFormat="1" ht="15" customHeight="1" x14ac:dyDescent="0.2">
      <c r="B518" s="65"/>
      <c r="C518" s="33" t="str">
        <f>IF(F518+G518&gt;0,Input_Transaksi!C515,"")</f>
        <v/>
      </c>
      <c r="D518" s="34" t="str">
        <f>IF(F518+G518&gt;0,Input_Transaksi!D515,"")</f>
        <v/>
      </c>
      <c r="E518" s="608" t="str">
        <f>IF(F518+G518&gt;0,Input_Transaksi!F515&amp;Input_Transaksi!G515 &amp;" "&amp;Input_Transaksi!H515,"")</f>
        <v/>
      </c>
      <c r="F518" s="617">
        <f>IF(Input_Transaksi!BL515=$D$8,Input_Transaksi!BN515,0)</f>
        <v>0</v>
      </c>
      <c r="G518" s="617">
        <f>IF(Input_Transaksi!BO515=$D$8,Input_Transaksi!BQ515,0)</f>
        <v>0</v>
      </c>
      <c r="H518" s="617">
        <f t="shared" si="9"/>
        <v>0</v>
      </c>
      <c r="I518" s="61"/>
    </row>
    <row r="519" spans="2:9" customFormat="1" ht="15" customHeight="1" x14ac:dyDescent="0.2">
      <c r="B519" s="65"/>
      <c r="C519" s="33" t="str">
        <f>IF(F519+G519&gt;0,Input_Transaksi!C516,"")</f>
        <v/>
      </c>
      <c r="D519" s="34" t="str">
        <f>IF(F519+G519&gt;0,Input_Transaksi!D516,"")</f>
        <v/>
      </c>
      <c r="E519" s="608" t="str">
        <f>IF(F519+G519&gt;0,Input_Transaksi!F516&amp;Input_Transaksi!G516 &amp;" "&amp;Input_Transaksi!H516,"")</f>
        <v/>
      </c>
      <c r="F519" s="617">
        <f>IF(Input_Transaksi!BL516=$D$8,Input_Transaksi!BN516,0)</f>
        <v>0</v>
      </c>
      <c r="G519" s="617">
        <f>IF(Input_Transaksi!BO516=$D$8,Input_Transaksi!BQ516,0)</f>
        <v>0</v>
      </c>
      <c r="H519" s="617">
        <f t="shared" si="9"/>
        <v>0</v>
      </c>
      <c r="I519" s="61"/>
    </row>
    <row r="520" spans="2:9" customFormat="1" ht="15" customHeight="1" x14ac:dyDescent="0.2">
      <c r="B520" s="65"/>
      <c r="C520" s="33" t="str">
        <f>IF(F520+G520&gt;0,Input_Transaksi!C517,"")</f>
        <v/>
      </c>
      <c r="D520" s="34" t="str">
        <f>IF(F520+G520&gt;0,Input_Transaksi!D517,"")</f>
        <v/>
      </c>
      <c r="E520" s="608" t="str">
        <f>IF(F520+G520&gt;0,Input_Transaksi!F517&amp;Input_Transaksi!G517 &amp;" "&amp;Input_Transaksi!H517,"")</f>
        <v/>
      </c>
      <c r="F520" s="617">
        <f>IF(Input_Transaksi!BL517=$D$8,Input_Transaksi!BN517,0)</f>
        <v>0</v>
      </c>
      <c r="G520" s="617">
        <f>IF(Input_Transaksi!BO517=$D$8,Input_Transaksi!BQ517,0)</f>
        <v>0</v>
      </c>
      <c r="H520" s="617">
        <f t="shared" si="9"/>
        <v>0</v>
      </c>
      <c r="I520" s="61"/>
    </row>
    <row r="521" spans="2:9" customFormat="1" ht="15" customHeight="1" x14ac:dyDescent="0.2">
      <c r="B521" s="65"/>
      <c r="C521" s="33" t="str">
        <f>IF(F521+G521&gt;0,Input_Transaksi!C518,"")</f>
        <v/>
      </c>
      <c r="D521" s="34" t="str">
        <f>IF(F521+G521&gt;0,Input_Transaksi!D518,"")</f>
        <v/>
      </c>
      <c r="E521" s="608" t="str">
        <f>IF(F521+G521&gt;0,Input_Transaksi!F518&amp;Input_Transaksi!G518 &amp;" "&amp;Input_Transaksi!H518,"")</f>
        <v/>
      </c>
      <c r="F521" s="617">
        <f>IF(Input_Transaksi!BL518=$D$8,Input_Transaksi!BN518,0)</f>
        <v>0</v>
      </c>
      <c r="G521" s="617">
        <f>IF(Input_Transaksi!BO518=$D$8,Input_Transaksi!BQ518,0)</f>
        <v>0</v>
      </c>
      <c r="H521" s="617">
        <f t="shared" si="9"/>
        <v>0</v>
      </c>
      <c r="I521" s="61"/>
    </row>
    <row r="522" spans="2:9" customFormat="1" ht="15" customHeight="1" x14ac:dyDescent="0.2">
      <c r="B522" s="65"/>
      <c r="C522" s="33" t="str">
        <f>IF(F522+G522&gt;0,Input_Transaksi!C519,"")</f>
        <v/>
      </c>
      <c r="D522" s="34" t="str">
        <f>IF(F522+G522&gt;0,Input_Transaksi!D519,"")</f>
        <v/>
      </c>
      <c r="E522" s="608" t="str">
        <f>IF(F522+G522&gt;0,Input_Transaksi!F519&amp;Input_Transaksi!G519 &amp;" "&amp;Input_Transaksi!H519,"")</f>
        <v/>
      </c>
      <c r="F522" s="617">
        <f>IF(Input_Transaksi!BL519=$D$8,Input_Transaksi!BN519,0)</f>
        <v>0</v>
      </c>
      <c r="G522" s="617">
        <f>IF(Input_Transaksi!BO519=$D$8,Input_Transaksi!BQ519,0)</f>
        <v>0</v>
      </c>
      <c r="H522" s="617">
        <f t="shared" si="9"/>
        <v>0</v>
      </c>
      <c r="I522" s="61"/>
    </row>
    <row r="523" spans="2:9" customFormat="1" ht="15" customHeight="1" x14ac:dyDescent="0.2">
      <c r="B523" s="65"/>
      <c r="C523" s="33" t="str">
        <f>IF(F523+G523&gt;0,Input_Transaksi!C520,"")</f>
        <v/>
      </c>
      <c r="D523" s="34" t="str">
        <f>IF(F523+G523&gt;0,Input_Transaksi!D520,"")</f>
        <v/>
      </c>
      <c r="E523" s="608" t="str">
        <f>IF(F523+G523&gt;0,Input_Transaksi!F520&amp;Input_Transaksi!G520 &amp;" "&amp;Input_Transaksi!H520,"")</f>
        <v/>
      </c>
      <c r="F523" s="617">
        <f>IF(Input_Transaksi!BL520=$D$8,Input_Transaksi!BN520,0)</f>
        <v>0</v>
      </c>
      <c r="G523" s="617">
        <f>IF(Input_Transaksi!BO520=$D$8,Input_Transaksi!BQ520,0)</f>
        <v>0</v>
      </c>
      <c r="H523" s="617">
        <f t="shared" si="9"/>
        <v>0</v>
      </c>
      <c r="I523" s="61"/>
    </row>
    <row r="524" spans="2:9" customFormat="1" ht="15" customHeight="1" x14ac:dyDescent="0.2">
      <c r="B524" s="65"/>
      <c r="C524" s="33" t="str">
        <f>IF(F524+G524&gt;0,Input_Transaksi!C521,"")</f>
        <v/>
      </c>
      <c r="D524" s="34" t="str">
        <f>IF(F524+G524&gt;0,Input_Transaksi!D521,"")</f>
        <v/>
      </c>
      <c r="E524" s="608" t="str">
        <f>IF(F524+G524&gt;0,Input_Transaksi!F521&amp;Input_Transaksi!G521 &amp;" "&amp;Input_Transaksi!H521,"")</f>
        <v/>
      </c>
      <c r="F524" s="617">
        <f>IF(Input_Transaksi!BL521=$D$8,Input_Transaksi!BN521,0)</f>
        <v>0</v>
      </c>
      <c r="G524" s="617">
        <f>IF(Input_Transaksi!BO521=$D$8,Input_Transaksi!BQ521,0)</f>
        <v>0</v>
      </c>
      <c r="H524" s="617">
        <f t="shared" si="9"/>
        <v>0</v>
      </c>
      <c r="I524" s="61"/>
    </row>
    <row r="525" spans="2:9" customFormat="1" ht="15" customHeight="1" x14ac:dyDescent="0.2">
      <c r="B525" s="65"/>
      <c r="C525" s="33" t="str">
        <f>IF(F525+G525&gt;0,Input_Transaksi!C522,"")</f>
        <v/>
      </c>
      <c r="D525" s="34" t="str">
        <f>IF(F525+G525&gt;0,Input_Transaksi!D522,"")</f>
        <v/>
      </c>
      <c r="E525" s="608" t="str">
        <f>IF(F525+G525&gt;0,Input_Transaksi!F522&amp;Input_Transaksi!G522 &amp;" "&amp;Input_Transaksi!H522,"")</f>
        <v/>
      </c>
      <c r="F525" s="617">
        <f>IF(Input_Transaksi!BL522=$D$8,Input_Transaksi!BN522,0)</f>
        <v>0</v>
      </c>
      <c r="G525" s="617">
        <f>IF(Input_Transaksi!BO522=$D$8,Input_Transaksi!BQ522,0)</f>
        <v>0</v>
      </c>
      <c r="H525" s="617">
        <f t="shared" si="9"/>
        <v>0</v>
      </c>
      <c r="I525" s="61"/>
    </row>
    <row r="526" spans="2:9" customFormat="1" ht="15" customHeight="1" x14ac:dyDescent="0.2">
      <c r="B526" s="65"/>
      <c r="C526" s="33" t="str">
        <f>IF(F526+G526&gt;0,Input_Transaksi!C523,"")</f>
        <v/>
      </c>
      <c r="D526" s="34" t="str">
        <f>IF(F526+G526&gt;0,Input_Transaksi!D523,"")</f>
        <v/>
      </c>
      <c r="E526" s="608" t="str">
        <f>IF(F526+G526&gt;0,Input_Transaksi!F523&amp;Input_Transaksi!G523 &amp;" "&amp;Input_Transaksi!H523,"")</f>
        <v/>
      </c>
      <c r="F526" s="617">
        <f>IF(Input_Transaksi!BL523=$D$8,Input_Transaksi!BN523,0)</f>
        <v>0</v>
      </c>
      <c r="G526" s="617">
        <f>IF(Input_Transaksi!BO523=$D$8,Input_Transaksi!BQ523,0)</f>
        <v>0</v>
      </c>
      <c r="H526" s="617">
        <f t="shared" si="9"/>
        <v>0</v>
      </c>
      <c r="I526" s="61"/>
    </row>
    <row r="527" spans="2:9" customFormat="1" ht="15" customHeight="1" x14ac:dyDescent="0.2">
      <c r="B527" s="65"/>
      <c r="C527" s="33" t="str">
        <f>IF(F527+G527&gt;0,Input_Transaksi!C524,"")</f>
        <v/>
      </c>
      <c r="D527" s="34" t="str">
        <f>IF(F527+G527&gt;0,Input_Transaksi!D524,"")</f>
        <v/>
      </c>
      <c r="E527" s="608" t="str">
        <f>IF(F527+G527&gt;0,Input_Transaksi!F524&amp;Input_Transaksi!G524 &amp;" "&amp;Input_Transaksi!H524,"")</f>
        <v/>
      </c>
      <c r="F527" s="617">
        <f>IF(Input_Transaksi!BL524=$D$8,Input_Transaksi!BN524,0)</f>
        <v>0</v>
      </c>
      <c r="G527" s="617">
        <f>IF(Input_Transaksi!BO524=$D$8,Input_Transaksi!BQ524,0)</f>
        <v>0</v>
      </c>
      <c r="H527" s="617">
        <f t="shared" si="9"/>
        <v>0</v>
      </c>
      <c r="I527" s="61"/>
    </row>
    <row r="528" spans="2:9" customFormat="1" ht="15" customHeight="1" x14ac:dyDescent="0.2">
      <c r="B528" s="65"/>
      <c r="C528" s="33" t="str">
        <f>IF(F528+G528&gt;0,Input_Transaksi!C525,"")</f>
        <v/>
      </c>
      <c r="D528" s="34" t="str">
        <f>IF(F528+G528&gt;0,Input_Transaksi!D525,"")</f>
        <v/>
      </c>
      <c r="E528" s="608" t="str">
        <f>IF(F528+G528&gt;0,Input_Transaksi!F525&amp;Input_Transaksi!G525 &amp;" "&amp;Input_Transaksi!H525,"")</f>
        <v/>
      </c>
      <c r="F528" s="617">
        <f>IF(Input_Transaksi!BL525=$D$8,Input_Transaksi!BN525,0)</f>
        <v>0</v>
      </c>
      <c r="G528" s="617">
        <f>IF(Input_Transaksi!BO525=$D$8,Input_Transaksi!BQ525,0)</f>
        <v>0</v>
      </c>
      <c r="H528" s="617">
        <f t="shared" si="9"/>
        <v>0</v>
      </c>
      <c r="I528" s="61"/>
    </row>
    <row r="529" spans="2:9" customFormat="1" ht="15" customHeight="1" x14ac:dyDescent="0.2">
      <c r="B529" s="65"/>
      <c r="C529" s="33" t="str">
        <f>IF(F529+G529&gt;0,Input_Transaksi!C526,"")</f>
        <v/>
      </c>
      <c r="D529" s="34" t="str">
        <f>IF(F529+G529&gt;0,Input_Transaksi!D526,"")</f>
        <v/>
      </c>
      <c r="E529" s="608" t="str">
        <f>IF(F529+G529&gt;0,Input_Transaksi!F526&amp;Input_Transaksi!G526 &amp;" "&amp;Input_Transaksi!H526,"")</f>
        <v/>
      </c>
      <c r="F529" s="617">
        <f>IF(Input_Transaksi!BL526=$D$8,Input_Transaksi!BN526,0)</f>
        <v>0</v>
      </c>
      <c r="G529" s="617">
        <f>IF(Input_Transaksi!BO526=$D$8,Input_Transaksi!BQ526,0)</f>
        <v>0</v>
      </c>
      <c r="H529" s="617">
        <f t="shared" si="9"/>
        <v>0</v>
      </c>
      <c r="I529" s="61"/>
    </row>
    <row r="530" spans="2:9" customFormat="1" ht="15" customHeight="1" x14ac:dyDescent="0.2">
      <c r="B530" s="65"/>
      <c r="C530" s="33" t="str">
        <f>IF(F530+G530&gt;0,Input_Transaksi!C527,"")</f>
        <v/>
      </c>
      <c r="D530" s="34" t="str">
        <f>IF(F530+G530&gt;0,Input_Transaksi!D527,"")</f>
        <v/>
      </c>
      <c r="E530" s="608" t="str">
        <f>IF(F530+G530&gt;0,Input_Transaksi!F527&amp;Input_Transaksi!G527 &amp;" "&amp;Input_Transaksi!H527,"")</f>
        <v/>
      </c>
      <c r="F530" s="617">
        <f>IF(Input_Transaksi!BL527=$D$8,Input_Transaksi!BN527,0)</f>
        <v>0</v>
      </c>
      <c r="G530" s="617">
        <f>IF(Input_Transaksi!BO527=$D$8,Input_Transaksi!BQ527,0)</f>
        <v>0</v>
      </c>
      <c r="H530" s="617">
        <f t="shared" si="9"/>
        <v>0</v>
      </c>
      <c r="I530" s="61"/>
    </row>
    <row r="531" spans="2:9" customFormat="1" ht="15" customHeight="1" x14ac:dyDescent="0.2">
      <c r="B531" s="65"/>
      <c r="C531" s="33" t="str">
        <f>IF(F531+G531&gt;0,Input_Transaksi!C528,"")</f>
        <v/>
      </c>
      <c r="D531" s="34" t="str">
        <f>IF(F531+G531&gt;0,Input_Transaksi!D528,"")</f>
        <v/>
      </c>
      <c r="E531" s="608" t="str">
        <f>IF(F531+G531&gt;0,Input_Transaksi!F528&amp;Input_Transaksi!G528 &amp;" "&amp;Input_Transaksi!H528,"")</f>
        <v/>
      </c>
      <c r="F531" s="617">
        <f>IF(Input_Transaksi!BL528=$D$8,Input_Transaksi!BN528,0)</f>
        <v>0</v>
      </c>
      <c r="G531" s="617">
        <f>IF(Input_Transaksi!BO528=$D$8,Input_Transaksi!BQ528,0)</f>
        <v>0</v>
      </c>
      <c r="H531" s="617">
        <f t="shared" si="9"/>
        <v>0</v>
      </c>
      <c r="I531" s="61"/>
    </row>
    <row r="532" spans="2:9" customFormat="1" ht="15" customHeight="1" x14ac:dyDescent="0.2">
      <c r="B532" s="65"/>
      <c r="C532" s="33" t="str">
        <f>IF(F532+G532&gt;0,Input_Transaksi!C529,"")</f>
        <v/>
      </c>
      <c r="D532" s="34" t="str">
        <f>IF(F532+G532&gt;0,Input_Transaksi!D529,"")</f>
        <v/>
      </c>
      <c r="E532" s="608" t="str">
        <f>IF(F532+G532&gt;0,Input_Transaksi!F529&amp;Input_Transaksi!G529 &amp;" "&amp;Input_Transaksi!H529,"")</f>
        <v/>
      </c>
      <c r="F532" s="617">
        <f>IF(Input_Transaksi!BL529=$D$8,Input_Transaksi!BN529,0)</f>
        <v>0</v>
      </c>
      <c r="G532" s="617">
        <f>IF(Input_Transaksi!BO529=$D$8,Input_Transaksi!BQ529,0)</f>
        <v>0</v>
      </c>
      <c r="H532" s="617">
        <f t="shared" si="9"/>
        <v>0</v>
      </c>
      <c r="I532" s="61"/>
    </row>
    <row r="533" spans="2:9" customFormat="1" ht="15" customHeight="1" x14ac:dyDescent="0.2">
      <c r="B533" s="65"/>
      <c r="C533" s="33" t="str">
        <f>IF(F533+G533&gt;0,Input_Transaksi!C530,"")</f>
        <v/>
      </c>
      <c r="D533" s="34" t="str">
        <f>IF(F533+G533&gt;0,Input_Transaksi!D530,"")</f>
        <v/>
      </c>
      <c r="E533" s="608" t="str">
        <f>IF(F533+G533&gt;0,Input_Transaksi!F530&amp;Input_Transaksi!G530 &amp;" "&amp;Input_Transaksi!H530,"")</f>
        <v/>
      </c>
      <c r="F533" s="617">
        <f>IF(Input_Transaksi!BL530=$D$8,Input_Transaksi!BN530,0)</f>
        <v>0</v>
      </c>
      <c r="G533" s="617">
        <f>IF(Input_Transaksi!BO530=$D$8,Input_Transaksi!BQ530,0)</f>
        <v>0</v>
      </c>
      <c r="H533" s="617">
        <f t="shared" si="9"/>
        <v>0</v>
      </c>
      <c r="I533" s="61"/>
    </row>
    <row r="534" spans="2:9" customFormat="1" ht="15" customHeight="1" x14ac:dyDescent="0.2">
      <c r="B534" s="65"/>
      <c r="C534" s="33" t="str">
        <f>IF(F534+G534&gt;0,Input_Transaksi!C531,"")</f>
        <v/>
      </c>
      <c r="D534" s="34" t="str">
        <f>IF(F534+G534&gt;0,Input_Transaksi!D531,"")</f>
        <v/>
      </c>
      <c r="E534" s="608" t="str">
        <f>IF(F534+G534&gt;0,Input_Transaksi!F531&amp;Input_Transaksi!G531 &amp;" "&amp;Input_Transaksi!H531,"")</f>
        <v/>
      </c>
      <c r="F534" s="617">
        <f>IF(Input_Transaksi!BL531=$D$8,Input_Transaksi!BN531,0)</f>
        <v>0</v>
      </c>
      <c r="G534" s="617">
        <f>IF(Input_Transaksi!BO531=$D$8,Input_Transaksi!BQ531,0)</f>
        <v>0</v>
      </c>
      <c r="H534" s="617">
        <f t="shared" si="9"/>
        <v>0</v>
      </c>
      <c r="I534" s="61"/>
    </row>
    <row r="535" spans="2:9" customFormat="1" ht="15" customHeight="1" x14ac:dyDescent="0.2">
      <c r="B535" s="65"/>
      <c r="C535" s="33" t="str">
        <f>IF(F535+G535&gt;0,Input_Transaksi!C532,"")</f>
        <v/>
      </c>
      <c r="D535" s="34" t="str">
        <f>IF(F535+G535&gt;0,Input_Transaksi!D532,"")</f>
        <v/>
      </c>
      <c r="E535" s="608" t="str">
        <f>IF(F535+G535&gt;0,Input_Transaksi!F532&amp;Input_Transaksi!G532 &amp;" "&amp;Input_Transaksi!H532,"")</f>
        <v/>
      </c>
      <c r="F535" s="617">
        <f>IF(Input_Transaksi!BL532=$D$8,Input_Transaksi!BN532,0)</f>
        <v>0</v>
      </c>
      <c r="G535" s="617">
        <f>IF(Input_Transaksi!BO532=$D$8,Input_Transaksi!BQ532,0)</f>
        <v>0</v>
      </c>
      <c r="H535" s="617">
        <f t="shared" si="9"/>
        <v>0</v>
      </c>
      <c r="I535" s="61"/>
    </row>
    <row r="536" spans="2:9" customFormat="1" ht="15" customHeight="1" x14ac:dyDescent="0.2">
      <c r="B536" s="65"/>
      <c r="C536" s="33" t="str">
        <f>IF(F536+G536&gt;0,Input_Transaksi!C533,"")</f>
        <v/>
      </c>
      <c r="D536" s="34" t="str">
        <f>IF(F536+G536&gt;0,Input_Transaksi!D533,"")</f>
        <v/>
      </c>
      <c r="E536" s="608" t="str">
        <f>IF(F536+G536&gt;0,Input_Transaksi!F533&amp;Input_Transaksi!G533 &amp;" "&amp;Input_Transaksi!H533,"")</f>
        <v/>
      </c>
      <c r="F536" s="617">
        <f>IF(Input_Transaksi!BL533=$D$8,Input_Transaksi!BN533,0)</f>
        <v>0</v>
      </c>
      <c r="G536" s="617">
        <f>IF(Input_Transaksi!BO533=$D$8,Input_Transaksi!BQ533,0)</f>
        <v>0</v>
      </c>
      <c r="H536" s="617">
        <f t="shared" si="9"/>
        <v>0</v>
      </c>
      <c r="I536" s="61"/>
    </row>
    <row r="537" spans="2:9" customFormat="1" ht="15" customHeight="1" x14ac:dyDescent="0.2">
      <c r="B537" s="65"/>
      <c r="C537" s="33" t="str">
        <f>IF(F537+G537&gt;0,Input_Transaksi!C534,"")</f>
        <v/>
      </c>
      <c r="D537" s="34" t="str">
        <f>IF(F537+G537&gt;0,Input_Transaksi!D534,"")</f>
        <v/>
      </c>
      <c r="E537" s="608" t="str">
        <f>IF(F537+G537&gt;0,Input_Transaksi!F534&amp;Input_Transaksi!G534 &amp;" "&amp;Input_Transaksi!H534,"")</f>
        <v/>
      </c>
      <c r="F537" s="617">
        <f>IF(Input_Transaksi!BL534=$D$8,Input_Transaksi!BN534,0)</f>
        <v>0</v>
      </c>
      <c r="G537" s="617">
        <f>IF(Input_Transaksi!BO534=$D$8,Input_Transaksi!BQ534,0)</f>
        <v>0</v>
      </c>
      <c r="H537" s="617">
        <f t="shared" si="9"/>
        <v>0</v>
      </c>
      <c r="I537" s="61"/>
    </row>
    <row r="538" spans="2:9" customFormat="1" ht="15" customHeight="1" x14ac:dyDescent="0.2">
      <c r="B538" s="65"/>
      <c r="C538" s="33" t="str">
        <f>IF(F538+G538&gt;0,Input_Transaksi!C535,"")</f>
        <v/>
      </c>
      <c r="D538" s="34" t="str">
        <f>IF(F538+G538&gt;0,Input_Transaksi!D535,"")</f>
        <v/>
      </c>
      <c r="E538" s="608" t="str">
        <f>IF(F538+G538&gt;0,Input_Transaksi!F535&amp;Input_Transaksi!G535 &amp;" "&amp;Input_Transaksi!H535,"")</f>
        <v/>
      </c>
      <c r="F538" s="617">
        <f>IF(Input_Transaksi!BL535=$D$8,Input_Transaksi!BN535,0)</f>
        <v>0</v>
      </c>
      <c r="G538" s="617">
        <f>IF(Input_Transaksi!BO535=$D$8,Input_Transaksi!BQ535,0)</f>
        <v>0</v>
      </c>
      <c r="H538" s="617">
        <f t="shared" si="9"/>
        <v>0</v>
      </c>
      <c r="I538" s="61"/>
    </row>
    <row r="539" spans="2:9" customFormat="1" ht="15" customHeight="1" x14ac:dyDescent="0.2">
      <c r="B539" s="65"/>
      <c r="C539" s="33" t="str">
        <f>IF(F539+G539&gt;0,Input_Transaksi!C536,"")</f>
        <v/>
      </c>
      <c r="D539" s="34" t="str">
        <f>IF(F539+G539&gt;0,Input_Transaksi!D536,"")</f>
        <v/>
      </c>
      <c r="E539" s="608" t="str">
        <f>IF(F539+G539&gt;0,Input_Transaksi!F536&amp;Input_Transaksi!G536 &amp;" "&amp;Input_Transaksi!H536,"")</f>
        <v/>
      </c>
      <c r="F539" s="617">
        <f>IF(Input_Transaksi!BL536=$D$8,Input_Transaksi!BN536,0)</f>
        <v>0</v>
      </c>
      <c r="G539" s="617">
        <f>IF(Input_Transaksi!BO536=$D$8,Input_Transaksi!BQ536,0)</f>
        <v>0</v>
      </c>
      <c r="H539" s="617">
        <f t="shared" si="9"/>
        <v>0</v>
      </c>
      <c r="I539" s="61"/>
    </row>
    <row r="540" spans="2:9" customFormat="1" ht="15" customHeight="1" x14ac:dyDescent="0.2">
      <c r="B540" s="65"/>
      <c r="C540" s="33" t="str">
        <f>IF(F540+G540&gt;0,Input_Transaksi!C537,"")</f>
        <v/>
      </c>
      <c r="D540" s="34" t="str">
        <f>IF(F540+G540&gt;0,Input_Transaksi!D537,"")</f>
        <v/>
      </c>
      <c r="E540" s="608" t="str">
        <f>IF(F540+G540&gt;0,Input_Transaksi!F537&amp;Input_Transaksi!G537 &amp;" "&amp;Input_Transaksi!H537,"")</f>
        <v/>
      </c>
      <c r="F540" s="617">
        <f>IF(Input_Transaksi!BL537=$D$8,Input_Transaksi!BN537,0)</f>
        <v>0</v>
      </c>
      <c r="G540" s="617">
        <f>IF(Input_Transaksi!BO537=$D$8,Input_Transaksi!BQ537,0)</f>
        <v>0</v>
      </c>
      <c r="H540" s="617">
        <f t="shared" si="9"/>
        <v>0</v>
      </c>
      <c r="I540" s="61"/>
    </row>
    <row r="541" spans="2:9" customFormat="1" ht="15" customHeight="1" x14ac:dyDescent="0.2">
      <c r="B541" s="65"/>
      <c r="C541" s="33" t="str">
        <f>IF(F541+G541&gt;0,Input_Transaksi!C538,"")</f>
        <v/>
      </c>
      <c r="D541" s="34" t="str">
        <f>IF(F541+G541&gt;0,Input_Transaksi!D538,"")</f>
        <v/>
      </c>
      <c r="E541" s="608" t="str">
        <f>IF(F541+G541&gt;0,Input_Transaksi!F538&amp;Input_Transaksi!G538 &amp;" "&amp;Input_Transaksi!H538,"")</f>
        <v/>
      </c>
      <c r="F541" s="617">
        <f>IF(Input_Transaksi!BL538=$D$8,Input_Transaksi!BN538,0)</f>
        <v>0</v>
      </c>
      <c r="G541" s="617">
        <f>IF(Input_Transaksi!BO538=$D$8,Input_Transaksi!BQ538,0)</f>
        <v>0</v>
      </c>
      <c r="H541" s="617">
        <f t="shared" si="9"/>
        <v>0</v>
      </c>
      <c r="I541" s="61"/>
    </row>
    <row r="542" spans="2:9" customFormat="1" ht="15" customHeight="1" x14ac:dyDescent="0.2">
      <c r="B542" s="65"/>
      <c r="C542" s="33" t="str">
        <f>IF(F542+G542&gt;0,Input_Transaksi!C539,"")</f>
        <v/>
      </c>
      <c r="D542" s="34" t="str">
        <f>IF(F542+G542&gt;0,Input_Transaksi!D539,"")</f>
        <v/>
      </c>
      <c r="E542" s="608" t="str">
        <f>IF(F542+G542&gt;0,Input_Transaksi!F539&amp;Input_Transaksi!G539 &amp;" "&amp;Input_Transaksi!H539,"")</f>
        <v/>
      </c>
      <c r="F542" s="617">
        <f>IF(Input_Transaksi!BL539=$D$8,Input_Transaksi!BN539,0)</f>
        <v>0</v>
      </c>
      <c r="G542" s="617">
        <f>IF(Input_Transaksi!BO539=$D$8,Input_Transaksi!BQ539,0)</f>
        <v>0</v>
      </c>
      <c r="H542" s="617">
        <f t="shared" si="9"/>
        <v>0</v>
      </c>
      <c r="I542" s="61"/>
    </row>
    <row r="543" spans="2:9" customFormat="1" ht="15" customHeight="1" x14ac:dyDescent="0.2">
      <c r="B543" s="65"/>
      <c r="C543" s="33" t="str">
        <f>IF(F543+G543&gt;0,Input_Transaksi!C540,"")</f>
        <v/>
      </c>
      <c r="D543" s="34" t="str">
        <f>IF(F543+G543&gt;0,Input_Transaksi!D540,"")</f>
        <v/>
      </c>
      <c r="E543" s="608" t="str">
        <f>IF(F543+G543&gt;0,Input_Transaksi!F540&amp;Input_Transaksi!G540 &amp;" "&amp;Input_Transaksi!H540,"")</f>
        <v/>
      </c>
      <c r="F543" s="617">
        <f>IF(Input_Transaksi!BL540=$D$8,Input_Transaksi!BN540,0)</f>
        <v>0</v>
      </c>
      <c r="G543" s="617">
        <f>IF(Input_Transaksi!BO540=$D$8,Input_Transaksi!BQ540,0)</f>
        <v>0</v>
      </c>
      <c r="H543" s="617">
        <f t="shared" si="9"/>
        <v>0</v>
      </c>
      <c r="I543" s="61"/>
    </row>
    <row r="544" spans="2:9" customFormat="1" ht="15" customHeight="1" x14ac:dyDescent="0.2">
      <c r="B544" s="65"/>
      <c r="C544" s="33" t="str">
        <f>IF(F544+G544&gt;0,Input_Transaksi!C541,"")</f>
        <v/>
      </c>
      <c r="D544" s="34" t="str">
        <f>IF(F544+G544&gt;0,Input_Transaksi!D541,"")</f>
        <v/>
      </c>
      <c r="E544" s="608" t="str">
        <f>IF(F544+G544&gt;0,Input_Transaksi!F541&amp;Input_Transaksi!G541 &amp;" "&amp;Input_Transaksi!H541,"")</f>
        <v/>
      </c>
      <c r="F544" s="617">
        <f>IF(Input_Transaksi!BL541=$D$8,Input_Transaksi!BN541,0)</f>
        <v>0</v>
      </c>
      <c r="G544" s="617">
        <f>IF(Input_Transaksi!BO541=$D$8,Input_Transaksi!BQ541,0)</f>
        <v>0</v>
      </c>
      <c r="H544" s="617">
        <f t="shared" si="9"/>
        <v>0</v>
      </c>
      <c r="I544" s="61"/>
    </row>
    <row r="545" spans="1:14" customFormat="1" ht="15" customHeight="1" x14ac:dyDescent="0.2">
      <c r="B545" s="65"/>
      <c r="C545" s="33" t="str">
        <f>IF(F545+G545&gt;0,Input_Transaksi!C542,"")</f>
        <v/>
      </c>
      <c r="D545" s="34" t="str">
        <f>IF(F545+G545&gt;0,Input_Transaksi!D542,"")</f>
        <v/>
      </c>
      <c r="E545" s="608" t="str">
        <f>IF(F545+G545&gt;0,Input_Transaksi!F542&amp;Input_Transaksi!G542 &amp;" "&amp;Input_Transaksi!H542,"")</f>
        <v/>
      </c>
      <c r="F545" s="617">
        <f>IF(Input_Transaksi!BL542=$D$8,Input_Transaksi!BN542,0)</f>
        <v>0</v>
      </c>
      <c r="G545" s="617">
        <f>IF(Input_Transaksi!BO542=$D$8,Input_Transaksi!BQ542,0)</f>
        <v>0</v>
      </c>
      <c r="H545" s="617">
        <f t="shared" si="9"/>
        <v>0</v>
      </c>
      <c r="I545" s="61"/>
    </row>
    <row r="546" spans="1:14" customFormat="1" ht="15" customHeight="1" x14ac:dyDescent="0.2">
      <c r="B546" s="65"/>
      <c r="C546" s="33" t="str">
        <f>IF(F546+G546&gt;0,Input_Transaksi!C543,"")</f>
        <v/>
      </c>
      <c r="D546" s="34" t="str">
        <f>IF(F546+G546&gt;0,Input_Transaksi!D543,"")</f>
        <v/>
      </c>
      <c r="E546" s="608" t="str">
        <f>IF(F546+G546&gt;0,Input_Transaksi!F543&amp;Input_Transaksi!G543 &amp;" "&amp;Input_Transaksi!H543,"")</f>
        <v/>
      </c>
      <c r="F546" s="617">
        <f>IF(Input_Transaksi!BL543=$D$8,Input_Transaksi!BN543,0)</f>
        <v>0</v>
      </c>
      <c r="G546" s="617">
        <f>IF(Input_Transaksi!BO543=$D$8,Input_Transaksi!BQ543,0)</f>
        <v>0</v>
      </c>
      <c r="H546" s="617">
        <f t="shared" si="9"/>
        <v>0</v>
      </c>
      <c r="I546" s="61"/>
    </row>
    <row r="547" spans="1:14" customFormat="1" ht="15" customHeight="1" x14ac:dyDescent="0.2">
      <c r="B547" s="65"/>
      <c r="C547" s="33" t="str">
        <f>IF(F547+G547&gt;0,Input_Transaksi!C544,"")</f>
        <v/>
      </c>
      <c r="D547" s="34" t="str">
        <f>IF(F547+G547&gt;0,Input_Transaksi!D544,"")</f>
        <v/>
      </c>
      <c r="E547" s="608" t="str">
        <f>IF(F547+G547&gt;0,Input_Transaksi!F544&amp;Input_Transaksi!G544 &amp;" "&amp;Input_Transaksi!H544,"")</f>
        <v/>
      </c>
      <c r="F547" s="617">
        <f>IF(Input_Transaksi!BL544=$D$8,Input_Transaksi!BN544,0)</f>
        <v>0</v>
      </c>
      <c r="G547" s="617">
        <f>IF(Input_Transaksi!BO544=$D$8,Input_Transaksi!BQ544,0)</f>
        <v>0</v>
      </c>
      <c r="H547" s="617">
        <f t="shared" si="9"/>
        <v>0</v>
      </c>
      <c r="I547" s="61"/>
    </row>
    <row r="548" spans="1:14" customFormat="1" ht="15" customHeight="1" x14ac:dyDescent="0.2">
      <c r="B548" s="65"/>
      <c r="C548" s="33" t="str">
        <f>IF(F548+G548&gt;0,Input_Transaksi!C545,"")</f>
        <v/>
      </c>
      <c r="D548" s="34" t="str">
        <f>IF(F548+G548&gt;0,Input_Transaksi!D545,"")</f>
        <v/>
      </c>
      <c r="E548" s="608" t="str">
        <f>IF(F548+G548&gt;0,Input_Transaksi!F545&amp;Input_Transaksi!G545 &amp;" "&amp;Input_Transaksi!H545,"")</f>
        <v/>
      </c>
      <c r="F548" s="617">
        <f>IF(Input_Transaksi!BL545=$D$8,Input_Transaksi!BN545,0)</f>
        <v>0</v>
      </c>
      <c r="G548" s="617">
        <f>IF(Input_Transaksi!BO545=$D$8,Input_Transaksi!BQ545,0)</f>
        <v>0</v>
      </c>
      <c r="H548" s="617">
        <f t="shared" si="9"/>
        <v>0</v>
      </c>
      <c r="I548" s="61"/>
    </row>
    <row r="549" spans="1:14" customFormat="1" ht="15" customHeight="1" x14ac:dyDescent="0.2">
      <c r="B549" s="65"/>
      <c r="C549" s="33" t="str">
        <f>IF(F549+G549&gt;0,Input_Transaksi!C546,"")</f>
        <v/>
      </c>
      <c r="D549" s="34" t="str">
        <f>IF(F549+G549&gt;0,Input_Transaksi!D546,"")</f>
        <v/>
      </c>
      <c r="E549" s="608" t="str">
        <f>IF(F549+G549&gt;0,Input_Transaksi!F546&amp;Input_Transaksi!G546 &amp;" "&amp;Input_Transaksi!H546,"")</f>
        <v/>
      </c>
      <c r="F549" s="617">
        <f>IF(Input_Transaksi!BL546=$D$8,Input_Transaksi!BN546,0)</f>
        <v>0</v>
      </c>
      <c r="G549" s="617">
        <f>IF(Input_Transaksi!BO546=$D$8,Input_Transaksi!BQ546,0)</f>
        <v>0</v>
      </c>
      <c r="H549" s="617">
        <f t="shared" si="9"/>
        <v>0</v>
      </c>
      <c r="I549" s="61"/>
    </row>
    <row r="550" spans="1:14" customFormat="1" ht="15" customHeight="1" x14ac:dyDescent="0.2">
      <c r="B550" s="65"/>
      <c r="C550" s="33" t="str">
        <f>IF(F550+G550&gt;0,Input_Transaksi!C547,"")</f>
        <v/>
      </c>
      <c r="D550" s="34" t="str">
        <f>IF(F550+G550&gt;0,Input_Transaksi!D547,"")</f>
        <v/>
      </c>
      <c r="E550" s="608" t="str">
        <f>IF(F550+G550&gt;0,Input_Transaksi!F547&amp;Input_Transaksi!G547 &amp;" "&amp;Input_Transaksi!H547,"")</f>
        <v/>
      </c>
      <c r="F550" s="617">
        <f>IF(Input_Transaksi!BL547=$D$8,Input_Transaksi!BN547,0)</f>
        <v>0</v>
      </c>
      <c r="G550" s="617">
        <f>IF(Input_Transaksi!BO547=$D$8,Input_Transaksi!BQ547,0)</f>
        <v>0</v>
      </c>
      <c r="H550" s="617">
        <f t="shared" si="9"/>
        <v>0</v>
      </c>
      <c r="I550" s="61"/>
    </row>
    <row r="551" spans="1:14" customFormat="1" ht="15" customHeight="1" x14ac:dyDescent="0.2">
      <c r="B551" s="65"/>
      <c r="C551" s="33" t="str">
        <f>IF(F551+G551&gt;0,Input_Transaksi!C548,"")</f>
        <v/>
      </c>
      <c r="D551" s="34" t="str">
        <f>IF(F551+G551&gt;0,Input_Transaksi!D548,"")</f>
        <v/>
      </c>
      <c r="E551" s="608" t="str">
        <f>IF(F551+G551&gt;0,Input_Transaksi!F548&amp;Input_Transaksi!G548 &amp;" "&amp;Input_Transaksi!H548,"")</f>
        <v/>
      </c>
      <c r="F551" s="617">
        <f>IF(Input_Transaksi!BL548=$D$8,Input_Transaksi!BN548,0)</f>
        <v>0</v>
      </c>
      <c r="G551" s="617">
        <f>IF(Input_Transaksi!BO548=$D$8,Input_Transaksi!BQ548,0)</f>
        <v>0</v>
      </c>
      <c r="H551" s="617">
        <f t="shared" si="9"/>
        <v>0</v>
      </c>
      <c r="I551" s="61"/>
    </row>
    <row r="552" spans="1:14" customFormat="1" ht="15" customHeight="1" x14ac:dyDescent="0.2">
      <c r="B552" s="65"/>
      <c r="C552" s="33" t="str">
        <f>IF(F552+G552&gt;0,Input_Transaksi!C549,"")</f>
        <v/>
      </c>
      <c r="D552" s="34" t="str">
        <f>IF(F552+G552&gt;0,Input_Transaksi!D549,"")</f>
        <v/>
      </c>
      <c r="E552" s="608" t="str">
        <f>IF(F552+G552&gt;0,Input_Transaksi!F549&amp;Input_Transaksi!G549 &amp;" "&amp;Input_Transaksi!H549,"")</f>
        <v/>
      </c>
      <c r="F552" s="617">
        <f>IF(Input_Transaksi!BL549=$D$8,Input_Transaksi!BN549,0)</f>
        <v>0</v>
      </c>
      <c r="G552" s="617">
        <f>IF(Input_Transaksi!BO549=$D$8,Input_Transaksi!BQ549,0)</f>
        <v>0</v>
      </c>
      <c r="H552" s="617">
        <f t="shared" si="9"/>
        <v>0</v>
      </c>
      <c r="I552" s="61"/>
    </row>
    <row r="553" spans="1:14" customFormat="1" ht="15" customHeight="1" x14ac:dyDescent="0.2">
      <c r="B553" s="65"/>
      <c r="C553" s="33" t="str">
        <f>IF(F553+G553&gt;0,Input_Transaksi!C550,"")</f>
        <v/>
      </c>
      <c r="D553" s="34" t="str">
        <f>IF(F553+G553&gt;0,Input_Transaksi!D550,"")</f>
        <v/>
      </c>
      <c r="E553" s="608" t="str">
        <f>IF(F553+G553&gt;0,Input_Transaksi!F550&amp;Input_Transaksi!G550 &amp;" "&amp;Input_Transaksi!H550,"")</f>
        <v/>
      </c>
      <c r="F553" s="617">
        <f>IF(Input_Transaksi!BL550=$D$8,Input_Transaksi!BN550,0)</f>
        <v>0</v>
      </c>
      <c r="G553" s="617">
        <f>IF(Input_Transaksi!BO550=$D$8,Input_Transaksi!BQ550,0)</f>
        <v>0</v>
      </c>
      <c r="H553" s="617">
        <f t="shared" si="9"/>
        <v>0</v>
      </c>
      <c r="I553" s="61"/>
    </row>
    <row r="554" spans="1:14" customFormat="1" ht="15" customHeight="1" x14ac:dyDescent="0.2">
      <c r="B554" s="65"/>
      <c r="C554" s="33" t="str">
        <f>IF(F554+G554&gt;0,Input_Transaksi!C551,"")</f>
        <v/>
      </c>
      <c r="D554" s="34" t="str">
        <f>IF(F554+G554&gt;0,Input_Transaksi!D551,"")</f>
        <v/>
      </c>
      <c r="E554" s="608" t="str">
        <f>IF(F554+G554&gt;0,Input_Transaksi!F551&amp;Input_Transaksi!G551 &amp;" "&amp;Input_Transaksi!H551,"")</f>
        <v/>
      </c>
      <c r="F554" s="617">
        <f>IF(Input_Transaksi!BL551=$D$8,Input_Transaksi!BN551,0)</f>
        <v>0</v>
      </c>
      <c r="G554" s="617">
        <f>IF(Input_Transaksi!BO551=$D$8,Input_Transaksi!BQ551,0)</f>
        <v>0</v>
      </c>
      <c r="H554" s="617">
        <f t="shared" si="9"/>
        <v>0</v>
      </c>
      <c r="I554" s="61"/>
    </row>
    <row r="555" spans="1:14" customFormat="1" ht="15" customHeight="1" x14ac:dyDescent="0.2">
      <c r="B555" s="65"/>
      <c r="C555" s="33" t="str">
        <f>IF(F555+G555&gt;0,Input_Transaksi!C552,"")</f>
        <v/>
      </c>
      <c r="D555" s="34" t="str">
        <f>IF(F555+G555&gt;0,Input_Transaksi!D552,"")</f>
        <v/>
      </c>
      <c r="E555" s="608" t="str">
        <f>IF(F555+G555&gt;0,Input_Transaksi!F552&amp;Input_Transaksi!G552 &amp;" "&amp;Input_Transaksi!H552,"")</f>
        <v/>
      </c>
      <c r="F555" s="617">
        <f>IF(Input_Transaksi!BL552=$D$8,Input_Transaksi!BN552,0)</f>
        <v>0</v>
      </c>
      <c r="G555" s="617">
        <f>IF(Input_Transaksi!BO552=$D$8,Input_Transaksi!BQ552,0)</f>
        <v>0</v>
      </c>
      <c r="H555" s="617">
        <f t="shared" si="9"/>
        <v>0</v>
      </c>
      <c r="I555" s="61"/>
    </row>
    <row r="556" spans="1:14" customFormat="1" ht="15" customHeight="1" x14ac:dyDescent="0.2">
      <c r="B556" s="65"/>
      <c r="C556" s="33" t="str">
        <f>IF(F556+G556&gt;0,Input_Transaksi!C553,"")</f>
        <v/>
      </c>
      <c r="D556" s="34" t="str">
        <f>IF(F556+G556&gt;0,Input_Transaksi!D553,"")</f>
        <v/>
      </c>
      <c r="E556" s="608" t="str">
        <f>IF(F556+G556&gt;0,Input_Transaksi!F553&amp;Input_Transaksi!G553 &amp;" "&amp;Input_Transaksi!H553,"")</f>
        <v/>
      </c>
      <c r="F556" s="617">
        <f>IF(Input_Transaksi!BL553=$D$8,Input_Transaksi!BN553,0)</f>
        <v>0</v>
      </c>
      <c r="G556" s="617">
        <f>IF(Input_Transaksi!BO553=$D$8,Input_Transaksi!BQ553,0)</f>
        <v>0</v>
      </c>
      <c r="H556" s="617">
        <f t="shared" si="9"/>
        <v>0</v>
      </c>
      <c r="I556" s="61"/>
    </row>
    <row r="557" spans="1:14" customFormat="1" ht="6" customHeight="1" x14ac:dyDescent="0.2">
      <c r="B557" s="65"/>
      <c r="C557" s="507"/>
      <c r="D557" s="427"/>
      <c r="E557" s="38"/>
      <c r="F557" s="508"/>
      <c r="G557" s="508"/>
      <c r="H557" s="508"/>
      <c r="I557" s="61"/>
      <c r="N557" s="535"/>
    </row>
    <row r="558" spans="1:14" s="14" customFormat="1" ht="10.5" x14ac:dyDescent="0.2">
      <c r="A558" s="11"/>
      <c r="B558" s="56"/>
      <c r="C558" s="11"/>
      <c r="D558" s="11"/>
      <c r="E558" s="12" t="s">
        <v>3</v>
      </c>
      <c r="F558" s="618">
        <f>SUM(F13:F556)</f>
        <v>552104340</v>
      </c>
      <c r="G558" s="618">
        <f>SUM(G13:G556)</f>
        <v>552104340</v>
      </c>
      <c r="H558" s="619">
        <f>H556</f>
        <v>0</v>
      </c>
      <c r="I558" s="57"/>
      <c r="J558" s="13"/>
      <c r="L558" s="538"/>
      <c r="N558" s="536"/>
    </row>
    <row r="559" spans="1:14" ht="7.5" customHeight="1" x14ac:dyDescent="0.2">
      <c r="B559" s="69"/>
      <c r="C559" s="138"/>
      <c r="D559" s="58"/>
      <c r="E559" s="58"/>
      <c r="F559" s="58"/>
      <c r="G559" s="58"/>
      <c r="H559" s="58"/>
      <c r="I559" s="59"/>
    </row>
    <row r="561" spans="6:14" x14ac:dyDescent="0.2">
      <c r="N561" s="533"/>
    </row>
    <row r="562" spans="6:14" x14ac:dyDescent="0.2">
      <c r="N562" s="537"/>
    </row>
    <row r="563" spans="6:14" x14ac:dyDescent="0.2">
      <c r="F563" s="5"/>
      <c r="G563" s="5"/>
      <c r="H563" s="533"/>
    </row>
    <row r="564" spans="6:14" x14ac:dyDescent="0.2">
      <c r="F564" s="533"/>
      <c r="G564" s="537"/>
      <c r="H564" s="533"/>
    </row>
    <row r="566" spans="6:14" x14ac:dyDescent="0.2">
      <c r="F566" s="5"/>
      <c r="G566" s="5"/>
      <c r="H566" s="537"/>
    </row>
    <row r="567" spans="6:14" x14ac:dyDescent="0.2">
      <c r="H567" s="537"/>
    </row>
    <row r="568" spans="6:14" x14ac:dyDescent="0.2">
      <c r="H568" s="533"/>
    </row>
    <row r="569" spans="6:14" x14ac:dyDescent="0.2">
      <c r="H569" s="537"/>
    </row>
  </sheetData>
  <autoFilter ref="C12:C556" xr:uid="{00000000-0009-0000-0000-00000B000000}"/>
  <mergeCells count="4">
    <mergeCell ref="C4:H4"/>
    <mergeCell ref="C5:H5"/>
    <mergeCell ref="C6:H6"/>
    <mergeCell ref="C7:H7"/>
  </mergeCells>
  <phoneticPr fontId="0" type="noConversion"/>
  <hyperlinks>
    <hyperlink ref="C1" location="MENU!A1" display="Back to Menu" xr:uid="{00000000-0004-0000-0B00-000000000000}"/>
  </hyperlinks>
  <pageMargins left="0.59055118110236227" right="0.39370078740157483" top="0.39370078740157483" bottom="0.59055118110236227" header="0.51181102362204722" footer="0.31496062992125984"/>
  <pageSetup paperSize="9" orientation="landscape" horizontalDpi="360" verticalDpi="360" r:id="rId1"/>
  <headerFooter alignWithMargins="0">
    <oddFooter>&amp;RHal &amp;P dari &amp;N</oddFooter>
  </headerFooter>
  <rowBreaks count="11" manualBreakCount="11">
    <brk id="67" max="8" man="1"/>
    <brk id="133" max="8" man="1"/>
    <brk id="165" max="8" man="1"/>
    <brk id="195" max="8" man="1"/>
    <brk id="215" max="8" man="1"/>
    <brk id="248" max="8" man="1"/>
    <brk id="292" max="8" man="1"/>
    <brk id="316" max="8" man="1"/>
    <brk id="338" max="8" man="1"/>
    <brk id="373" max="8" man="1"/>
    <brk id="559"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J559"/>
  <sheetViews>
    <sheetView showGridLines="0" view="pageBreakPreview" topLeftCell="A8" zoomScale="110" zoomScaleSheetLayoutView="110" workbookViewId="0">
      <selection activeCell="C558" sqref="C558"/>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8" width="15.6640625" style="1" customWidth="1"/>
    <col min="9" max="9" width="1.6640625" style="1" customWidth="1"/>
    <col min="10" max="10" width="9.33203125" style="1"/>
    <col min="11" max="11" width="13.33203125" style="1" bestFit="1" customWidth="1"/>
    <col min="12"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PJK_UP!C4:M4</f>
        <v>BLU Kantor UPBU A.P.T. Pranoto Samarinda</v>
      </c>
      <c r="D4" s="1143"/>
      <c r="E4" s="1143"/>
      <c r="F4" s="1143"/>
      <c r="G4" s="1143"/>
      <c r="H4" s="1143"/>
      <c r="I4" s="46"/>
    </row>
    <row r="5" spans="2:9" ht="12.75" customHeight="1" x14ac:dyDescent="0.2">
      <c r="B5" s="47"/>
      <c r="C5" s="1144" t="str">
        <f>D9</f>
        <v>BUKU PEMBANTU BUNGA REKENING</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9</v>
      </c>
      <c r="E8" s="115"/>
      <c r="F8" s="18"/>
      <c r="G8" s="66" t="s">
        <v>6</v>
      </c>
      <c r="H8" s="621">
        <f>VLOOKUP(D8,SETUP!$H$7:$J$16,3,FALSE)</f>
        <v>66573.83</v>
      </c>
      <c r="I8" s="50"/>
    </row>
    <row r="9" spans="2:9" s="2" customFormat="1" ht="12" customHeight="1" x14ac:dyDescent="0.2">
      <c r="B9" s="49"/>
      <c r="C9" s="113" t="s">
        <v>20</v>
      </c>
      <c r="D9" s="128" t="str">
        <f>VLOOKUP(D8,SETUP!$H$7:$J$16,2,FALSE)</f>
        <v>BUKU PEMBANTU BUNGA REKENING</v>
      </c>
      <c r="E9" s="116"/>
      <c r="F9" s="51"/>
      <c r="G9" s="67" t="s">
        <v>7</v>
      </c>
      <c r="H9" s="614">
        <f>H558</f>
        <v>0</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8</v>
      </c>
      <c r="G11" s="22" t="s">
        <v>9</v>
      </c>
      <c r="H11" s="23" t="s">
        <v>2</v>
      </c>
      <c r="I11" s="54"/>
    </row>
    <row r="12" spans="2:9" x14ac:dyDescent="0.2">
      <c r="B12" s="47"/>
      <c r="C12" s="24"/>
      <c r="D12" s="25"/>
      <c r="E12" s="26"/>
      <c r="F12" s="27"/>
      <c r="G12" s="27"/>
      <c r="H12" s="28"/>
      <c r="I12" s="48"/>
    </row>
    <row r="13" spans="2:9" ht="15" customHeight="1" x14ac:dyDescent="0.2">
      <c r="B13" s="47"/>
      <c r="C13" s="29">
        <f>IF(D8=" "," ",SETUP!J3)</f>
        <v>46023</v>
      </c>
      <c r="D13" s="30"/>
      <c r="E13" s="1117" t="s">
        <v>76</v>
      </c>
      <c r="F13" s="615">
        <f>H8</f>
        <v>66573.83</v>
      </c>
      <c r="G13" s="615">
        <v>0</v>
      </c>
      <c r="H13" s="615">
        <f>H8</f>
        <v>66573.83</v>
      </c>
      <c r="I13" s="48"/>
    </row>
    <row r="14" spans="2:9" ht="30" customHeight="1" x14ac:dyDescent="0.2">
      <c r="B14" s="47"/>
      <c r="C14" s="599">
        <f>IF(F14+G14&gt;0,Input_Transaksi!C11,"")</f>
        <v>46024</v>
      </c>
      <c r="D14" s="600" t="str">
        <f>IF(F14+G14&gt;0,Input_Transaksi!D11,"")</f>
        <v>2026.001</v>
      </c>
      <c r="E14" s="623" t="str">
        <f>IF(F14+G14&gt;0,Input_Transaksi!F11&amp;Input_Transaksi!G11 &amp;" "&amp;Input_Transaksi!H11,"")</f>
        <v xml:space="preserve">Transfer Uang Bunga Rekening RPL 046 BLU APT PRANOTO UTK OPS PENGELUARAN ke Rekening Bendahara Peneriman RPL 046 BLU APT PRANOTO UTK OPS  </v>
      </c>
      <c r="F14" s="617">
        <f>IF(Input_Transaksi!CD11=$D$8,Input_Transaksi!CF11,0)</f>
        <v>0</v>
      </c>
      <c r="G14" s="617">
        <f>IF(Input_Transaksi!CG11=$D$8,Input_Transaksi!CI11,0)</f>
        <v>66573.83</v>
      </c>
      <c r="H14" s="617">
        <f t="shared" ref="H14" si="0">H13+F14-G14</f>
        <v>0</v>
      </c>
      <c r="I14" s="48"/>
    </row>
    <row r="15" spans="2:9" ht="15" hidden="1" customHeight="1" x14ac:dyDescent="0.2">
      <c r="B15" s="47"/>
      <c r="C15" s="33" t="str">
        <f>IF(F15+G15&gt;0,Input_Transaksi!C14,"")</f>
        <v/>
      </c>
      <c r="D15" s="34" t="str">
        <f>IF(F15+G15&gt;0,Input_Transaksi!D14,"")</f>
        <v/>
      </c>
      <c r="E15" s="35" t="str">
        <f>IF(F15+G15&gt;0,Input_Transaksi!F14&amp;Input_Transaksi!G14 &amp;" "&amp;Input_Transaksi!H14,"")</f>
        <v/>
      </c>
      <c r="F15" s="36">
        <f>IF(Input_Transaksi!CD14=$D$8,Input_Transaksi!CF14,0)</f>
        <v>0</v>
      </c>
      <c r="G15" s="36">
        <f>IF(Input_Transaksi!CG14=$D$8,Input_Transaksi!CI14,0)</f>
        <v>0</v>
      </c>
      <c r="H15" s="36">
        <f t="shared" ref="H15:H78" si="1">H14+F15-G15</f>
        <v>0</v>
      </c>
      <c r="I15" s="48"/>
    </row>
    <row r="16" spans="2:9" customFormat="1" ht="15" hidden="1" customHeight="1" x14ac:dyDescent="0.2">
      <c r="B16" s="64"/>
      <c r="C16" s="33" t="str">
        <f>IF(F16+G16&gt;0,Input_Transaksi!C16,"")</f>
        <v/>
      </c>
      <c r="D16" s="34" t="str">
        <f>IF(F16+G16&gt;0,Input_Transaksi!D16,"")</f>
        <v/>
      </c>
      <c r="E16" s="35" t="str">
        <f>IF(F16+G16&gt;0,Input_Transaksi!F16&amp;Input_Transaksi!G16 &amp;" "&amp;Input_Transaksi!H16,"")</f>
        <v/>
      </c>
      <c r="F16" s="36">
        <f>IF(Input_Transaksi!CD16=$D$8,Input_Transaksi!CF16,0)</f>
        <v>0</v>
      </c>
      <c r="G16" s="36">
        <f>IF(Input_Transaksi!CG16=$D$8,Input_Transaksi!CI16,0)</f>
        <v>0</v>
      </c>
      <c r="H16" s="36">
        <f t="shared" si="1"/>
        <v>0</v>
      </c>
      <c r="I16" s="60"/>
    </row>
    <row r="17" spans="2:9" customFormat="1" ht="15" hidden="1" customHeight="1" x14ac:dyDescent="0.2">
      <c r="B17" s="64"/>
      <c r="C17" s="33" t="str">
        <f>IF(F17+G17&gt;0,Input_Transaksi!C17,"")</f>
        <v/>
      </c>
      <c r="D17" s="34" t="str">
        <f>IF(F17+G17&gt;0,Input_Transaksi!D17,"")</f>
        <v/>
      </c>
      <c r="E17" s="35" t="str">
        <f>IF(F17+G17&gt;0,Input_Transaksi!F17&amp;Input_Transaksi!G17 &amp;" "&amp;Input_Transaksi!H17,"")</f>
        <v/>
      </c>
      <c r="F17" s="36">
        <f>IF(Input_Transaksi!CD17=$D$8,Input_Transaksi!CF17,0)</f>
        <v>0</v>
      </c>
      <c r="G17" s="36">
        <f>IF(Input_Transaksi!CG17=$D$8,Input_Transaksi!CI17,0)</f>
        <v>0</v>
      </c>
      <c r="H17" s="36">
        <f t="shared" si="1"/>
        <v>0</v>
      </c>
      <c r="I17" s="60"/>
    </row>
    <row r="18" spans="2:9" customFormat="1" ht="15" hidden="1" customHeight="1" x14ac:dyDescent="0.2">
      <c r="B18" s="64"/>
      <c r="C18" s="33" t="str">
        <f>IF(F18+G18&gt;0,Input_Transaksi!C18,"")</f>
        <v/>
      </c>
      <c r="D18" s="34" t="str">
        <f>IF(F18+G18&gt;0,Input_Transaksi!D18,"")</f>
        <v/>
      </c>
      <c r="E18" s="35" t="str">
        <f>IF(F18+G18&gt;0,Input_Transaksi!F18&amp;Input_Transaksi!G18 &amp;" "&amp;Input_Transaksi!H18,"")</f>
        <v/>
      </c>
      <c r="F18" s="36">
        <f>IF(Input_Transaksi!CD18=$D$8,Input_Transaksi!CF18,0)</f>
        <v>0</v>
      </c>
      <c r="G18" s="36">
        <f>IF(Input_Transaksi!CG18=$D$8,Input_Transaksi!CI18,0)</f>
        <v>0</v>
      </c>
      <c r="H18" s="36">
        <f t="shared" si="1"/>
        <v>0</v>
      </c>
      <c r="I18" s="60"/>
    </row>
    <row r="19" spans="2:9" customFormat="1" ht="15" hidden="1" customHeight="1" x14ac:dyDescent="0.2">
      <c r="B19" s="64"/>
      <c r="C19" s="33" t="str">
        <f>IF(F19+G19&gt;0,Input_Transaksi!C20,"")</f>
        <v/>
      </c>
      <c r="D19" s="34" t="str">
        <f>IF(F19+G19&gt;0,Input_Transaksi!D20,"")</f>
        <v/>
      </c>
      <c r="E19" s="35" t="str">
        <f>IF(F19+G19&gt;0,Input_Transaksi!F20&amp;Input_Transaksi!G20 &amp;" "&amp;Input_Transaksi!H20,"")</f>
        <v/>
      </c>
      <c r="F19" s="36">
        <f>IF(Input_Transaksi!CD20=$D$8,Input_Transaksi!CF20,0)</f>
        <v>0</v>
      </c>
      <c r="G19" s="36">
        <f>IF(Input_Transaksi!CG20=$D$8,Input_Transaksi!CI20,0)</f>
        <v>0</v>
      </c>
      <c r="H19" s="36">
        <f t="shared" si="1"/>
        <v>0</v>
      </c>
      <c r="I19" s="60"/>
    </row>
    <row r="20" spans="2:9" customFormat="1" ht="15" hidden="1" customHeight="1" x14ac:dyDescent="0.2">
      <c r="B20" s="64"/>
      <c r="C20" s="33" t="str">
        <f>IF(F20+G20&gt;0,Input_Transaksi!C21,"")</f>
        <v/>
      </c>
      <c r="D20" s="34" t="str">
        <f>IF(F20+G20&gt;0,Input_Transaksi!D21,"")</f>
        <v/>
      </c>
      <c r="E20" s="35" t="str">
        <f>IF(F20+G20&gt;0,Input_Transaksi!F21&amp;Input_Transaksi!G21 &amp;" "&amp;Input_Transaksi!H21,"")</f>
        <v/>
      </c>
      <c r="F20" s="36">
        <f>IF(Input_Transaksi!CD21=$D$8,Input_Transaksi!CF21,0)</f>
        <v>0</v>
      </c>
      <c r="G20" s="36">
        <f>IF(Input_Transaksi!CG21=$D$8,Input_Transaksi!CI21,0)</f>
        <v>0</v>
      </c>
      <c r="H20" s="36">
        <f t="shared" si="1"/>
        <v>0</v>
      </c>
      <c r="I20" s="60"/>
    </row>
    <row r="21" spans="2:9" customFormat="1" ht="15" hidden="1" customHeight="1" x14ac:dyDescent="0.2">
      <c r="B21" s="64"/>
      <c r="C21" s="33" t="str">
        <f>IF(F21+G21&gt;0,Input_Transaksi!C22,"")</f>
        <v/>
      </c>
      <c r="D21" s="34" t="str">
        <f>IF(F21+G21&gt;0,Input_Transaksi!D22,"")</f>
        <v/>
      </c>
      <c r="E21" s="35" t="str">
        <f>IF(F21+G21&gt;0,Input_Transaksi!F22&amp;Input_Transaksi!G22 &amp;" "&amp;Input_Transaksi!H22,"")</f>
        <v/>
      </c>
      <c r="F21" s="36">
        <f>IF(Input_Transaksi!CD22=$D$8,Input_Transaksi!CF22,0)</f>
        <v>0</v>
      </c>
      <c r="G21" s="36">
        <f>IF(Input_Transaksi!CG22=$D$8,Input_Transaksi!CI22,0)</f>
        <v>0</v>
      </c>
      <c r="H21" s="36">
        <f t="shared" si="1"/>
        <v>0</v>
      </c>
      <c r="I21" s="60"/>
    </row>
    <row r="22" spans="2:9" customFormat="1" ht="15" hidden="1" customHeight="1" x14ac:dyDescent="0.2">
      <c r="B22" s="64"/>
      <c r="C22" s="33" t="str">
        <f>IF(F22+G22&gt;0,Input_Transaksi!C23,"")</f>
        <v/>
      </c>
      <c r="D22" s="34" t="str">
        <f>IF(F22+G22&gt;0,Input_Transaksi!D23,"")</f>
        <v/>
      </c>
      <c r="E22" s="35" t="str">
        <f>IF(F22+G22&gt;0,Input_Transaksi!F23&amp;Input_Transaksi!G23 &amp;" "&amp;Input_Transaksi!H23,"")</f>
        <v/>
      </c>
      <c r="F22" s="36">
        <f>IF(Input_Transaksi!CD23=$D$8,Input_Transaksi!CF23,0)</f>
        <v>0</v>
      </c>
      <c r="G22" s="36">
        <f>IF(Input_Transaksi!CG23=$D$8,Input_Transaksi!CI23,0)</f>
        <v>0</v>
      </c>
      <c r="H22" s="36">
        <f t="shared" si="1"/>
        <v>0</v>
      </c>
      <c r="I22" s="60"/>
    </row>
    <row r="23" spans="2:9" customFormat="1" ht="15" hidden="1" customHeight="1" x14ac:dyDescent="0.2">
      <c r="B23" s="64"/>
      <c r="C23" s="33" t="str">
        <f>IF(F23+G23&gt;0,Input_Transaksi!C24,"")</f>
        <v/>
      </c>
      <c r="D23" s="34" t="str">
        <f>IF(F23+G23&gt;0,Input_Transaksi!D24,"")</f>
        <v/>
      </c>
      <c r="E23" s="35" t="str">
        <f>IF(F23+G23&gt;0,Input_Transaksi!F24&amp;Input_Transaksi!G24 &amp;" "&amp;Input_Transaksi!H24,"")</f>
        <v/>
      </c>
      <c r="F23" s="36">
        <f>IF(Input_Transaksi!CD24=$D$8,Input_Transaksi!CF24,0)</f>
        <v>0</v>
      </c>
      <c r="G23" s="36">
        <f>IF(Input_Transaksi!CG24=$D$8,Input_Transaksi!CI24,0)</f>
        <v>0</v>
      </c>
      <c r="H23" s="36">
        <f t="shared" si="1"/>
        <v>0</v>
      </c>
      <c r="I23" s="60"/>
    </row>
    <row r="24" spans="2:9" customFormat="1" ht="15" hidden="1" customHeight="1" x14ac:dyDescent="0.2">
      <c r="B24" s="64"/>
      <c r="C24" s="33" t="str">
        <f>IF(F24+G24&gt;0,Input_Transaksi!C25,"")</f>
        <v/>
      </c>
      <c r="D24" s="34" t="str">
        <f>IF(F24+G24&gt;0,Input_Transaksi!D25,"")</f>
        <v/>
      </c>
      <c r="E24" s="35" t="str">
        <f>IF(F24+G24&gt;0,Input_Transaksi!F25&amp;Input_Transaksi!G25 &amp;" "&amp;Input_Transaksi!H25,"")</f>
        <v/>
      </c>
      <c r="F24" s="36">
        <f>IF(Input_Transaksi!CD25=$D$8,Input_Transaksi!CF25,0)</f>
        <v>0</v>
      </c>
      <c r="G24" s="36">
        <f>IF(Input_Transaksi!CG25=$D$8,Input_Transaksi!CI25,0)</f>
        <v>0</v>
      </c>
      <c r="H24" s="36">
        <f t="shared" si="1"/>
        <v>0</v>
      </c>
      <c r="I24" s="60"/>
    </row>
    <row r="25" spans="2:9" customFormat="1" ht="15" hidden="1" customHeight="1" x14ac:dyDescent="0.2">
      <c r="B25" s="64"/>
      <c r="C25" s="33" t="str">
        <f>IF(F25+G25&gt;0,Input_Transaksi!C26,"")</f>
        <v/>
      </c>
      <c r="D25" s="34" t="str">
        <f>IF(F25+G25&gt;0,Input_Transaksi!D26,"")</f>
        <v/>
      </c>
      <c r="E25" s="35" t="str">
        <f>IF(F25+G25&gt;0,Input_Transaksi!F26&amp;Input_Transaksi!G26 &amp;" "&amp;Input_Transaksi!H26,"")</f>
        <v/>
      </c>
      <c r="F25" s="36">
        <f>IF(Input_Transaksi!CD26=$D$8,Input_Transaksi!CF26,0)</f>
        <v>0</v>
      </c>
      <c r="G25" s="36">
        <f>IF(Input_Transaksi!CG26=$D$8,Input_Transaksi!CI26,0)</f>
        <v>0</v>
      </c>
      <c r="H25" s="36">
        <f t="shared" si="1"/>
        <v>0</v>
      </c>
      <c r="I25" s="60"/>
    </row>
    <row r="26" spans="2:9" customFormat="1" ht="15" hidden="1" customHeight="1" x14ac:dyDescent="0.2">
      <c r="B26" s="64"/>
      <c r="C26" s="33" t="str">
        <f>IF(F26+G26&gt;0,Input_Transaksi!C27,"")</f>
        <v/>
      </c>
      <c r="D26" s="34" t="str">
        <f>IF(F26+G26&gt;0,Input_Transaksi!D27,"")</f>
        <v/>
      </c>
      <c r="E26" s="35" t="str">
        <f>IF(F26+G26&gt;0,Input_Transaksi!F27&amp;Input_Transaksi!G27 &amp;" "&amp;Input_Transaksi!H27,"")</f>
        <v/>
      </c>
      <c r="F26" s="36">
        <f>IF(Input_Transaksi!CD27=$D$8,Input_Transaksi!CF27,0)</f>
        <v>0</v>
      </c>
      <c r="G26" s="36">
        <f>IF(Input_Transaksi!CG27=$D$8,Input_Transaksi!CI27,0)</f>
        <v>0</v>
      </c>
      <c r="H26" s="36">
        <f t="shared" si="1"/>
        <v>0</v>
      </c>
      <c r="I26" s="60"/>
    </row>
    <row r="27" spans="2:9" customFormat="1" ht="15" hidden="1" customHeight="1" x14ac:dyDescent="0.2">
      <c r="B27" s="64"/>
      <c r="C27" s="33" t="str">
        <f>IF(F27+G27&gt;0,Input_Transaksi!C28,"")</f>
        <v/>
      </c>
      <c r="D27" s="34" t="str">
        <f>IF(F27+G27&gt;0,Input_Transaksi!D28,"")</f>
        <v/>
      </c>
      <c r="E27" s="35" t="str">
        <f>IF(F27+G27&gt;0,Input_Transaksi!F28&amp;Input_Transaksi!G28 &amp;" "&amp;Input_Transaksi!H28,"")</f>
        <v/>
      </c>
      <c r="F27" s="36">
        <f>IF(Input_Transaksi!CD28=$D$8,Input_Transaksi!CF28,0)</f>
        <v>0</v>
      </c>
      <c r="G27" s="36">
        <f>IF(Input_Transaksi!CG28=$D$8,Input_Transaksi!CI28,0)</f>
        <v>0</v>
      </c>
      <c r="H27" s="36">
        <f t="shared" si="1"/>
        <v>0</v>
      </c>
      <c r="I27" s="60"/>
    </row>
    <row r="28" spans="2:9" customFormat="1" ht="15" hidden="1" customHeight="1" x14ac:dyDescent="0.2">
      <c r="B28" s="64"/>
      <c r="C28" s="33" t="str">
        <f>IF(F28+G28&gt;0,Input_Transaksi!C29,"")</f>
        <v/>
      </c>
      <c r="D28" s="34" t="str">
        <f>IF(F28+G28&gt;0,Input_Transaksi!D29,"")</f>
        <v/>
      </c>
      <c r="E28" s="35" t="str">
        <f>IF(F28+G28&gt;0,Input_Transaksi!F29&amp;Input_Transaksi!G29 &amp;" "&amp;Input_Transaksi!H29,"")</f>
        <v/>
      </c>
      <c r="F28" s="36">
        <f>IF(Input_Transaksi!CD29=$D$8,Input_Transaksi!CF29,0)</f>
        <v>0</v>
      </c>
      <c r="G28" s="36">
        <f>IF(Input_Transaksi!CG29=$D$8,Input_Transaksi!CI29,0)</f>
        <v>0</v>
      </c>
      <c r="H28" s="36">
        <f t="shared" si="1"/>
        <v>0</v>
      </c>
      <c r="I28" s="60"/>
    </row>
    <row r="29" spans="2:9" customFormat="1" ht="15" hidden="1" customHeight="1" x14ac:dyDescent="0.2">
      <c r="B29" s="65"/>
      <c r="C29" s="33" t="str">
        <f>IF(F29+G29&gt;0,Input_Transaksi!C30,"")</f>
        <v/>
      </c>
      <c r="D29" s="34" t="str">
        <f>IF(F29+G29&gt;0,Input_Transaksi!D30,"")</f>
        <v/>
      </c>
      <c r="E29" s="35" t="str">
        <f>IF(F29+G29&gt;0,Input_Transaksi!F30&amp;Input_Transaksi!G30 &amp;" "&amp;Input_Transaksi!H30,"")</f>
        <v/>
      </c>
      <c r="F29" s="36">
        <f>IF(Input_Transaksi!CD30=$D$8,Input_Transaksi!CF30,0)</f>
        <v>0</v>
      </c>
      <c r="G29" s="36">
        <f>IF(Input_Transaksi!CG30=$D$8,Input_Transaksi!CI30,0)</f>
        <v>0</v>
      </c>
      <c r="H29" s="36">
        <f t="shared" si="1"/>
        <v>0</v>
      </c>
      <c r="I29" s="61"/>
    </row>
    <row r="30" spans="2:9" customFormat="1" ht="15" hidden="1" customHeight="1" x14ac:dyDescent="0.2">
      <c r="B30" s="65"/>
      <c r="C30" s="33" t="str">
        <f>IF(F30+G30&gt;0,Input_Transaksi!C31,"")</f>
        <v/>
      </c>
      <c r="D30" s="34" t="str">
        <f>IF(F30+G30&gt;0,Input_Transaksi!D31,"")</f>
        <v/>
      </c>
      <c r="E30" s="35" t="str">
        <f>IF(F30+G30&gt;0,Input_Transaksi!F31&amp;Input_Transaksi!G31 &amp;" "&amp;Input_Transaksi!H31,"")</f>
        <v/>
      </c>
      <c r="F30" s="36">
        <f>IF(Input_Transaksi!CD31=$D$8,Input_Transaksi!CF31,0)</f>
        <v>0</v>
      </c>
      <c r="G30" s="36">
        <f>IF(Input_Transaksi!CG31=$D$8,Input_Transaksi!CI31,0)</f>
        <v>0</v>
      </c>
      <c r="H30" s="36">
        <f t="shared" si="1"/>
        <v>0</v>
      </c>
      <c r="I30" s="61"/>
    </row>
    <row r="31" spans="2:9" customFormat="1" ht="15" hidden="1" customHeight="1" x14ac:dyDescent="0.2">
      <c r="B31" s="65"/>
      <c r="C31" s="33" t="str">
        <f>IF(F31+G31&gt;0,Input_Transaksi!C32,"")</f>
        <v/>
      </c>
      <c r="D31" s="34" t="str">
        <f>IF(F31+G31&gt;0,Input_Transaksi!D32,"")</f>
        <v/>
      </c>
      <c r="E31" s="35" t="str">
        <f>IF(F31+G31&gt;0,Input_Transaksi!F32&amp;Input_Transaksi!G32 &amp;" "&amp;Input_Transaksi!H32,"")</f>
        <v/>
      </c>
      <c r="F31" s="36">
        <f>IF(Input_Transaksi!CD32=$D$8,Input_Transaksi!CF32,0)</f>
        <v>0</v>
      </c>
      <c r="G31" s="36">
        <f>IF(Input_Transaksi!CG32=$D$8,Input_Transaksi!CI32,0)</f>
        <v>0</v>
      </c>
      <c r="H31" s="36">
        <f t="shared" si="1"/>
        <v>0</v>
      </c>
      <c r="I31" s="61"/>
    </row>
    <row r="32" spans="2:9" ht="15" hidden="1" customHeight="1" x14ac:dyDescent="0.2">
      <c r="B32" s="63"/>
      <c r="C32" s="33" t="str">
        <f>IF(F32+G32&gt;0,Input_Transaksi!C33,"")</f>
        <v/>
      </c>
      <c r="D32" s="34" t="str">
        <f>IF(F32+G32&gt;0,Input_Transaksi!D33,"")</f>
        <v/>
      </c>
      <c r="E32" s="35" t="str">
        <f>IF(F32+G32&gt;0,Input_Transaksi!F33&amp;Input_Transaksi!G33 &amp;" "&amp;Input_Transaksi!H33,"")</f>
        <v/>
      </c>
      <c r="F32" s="36">
        <f>IF(Input_Transaksi!CD33=$D$8,Input_Transaksi!CF33,0)</f>
        <v>0</v>
      </c>
      <c r="G32" s="36">
        <f>IF(Input_Transaksi!CG33=$D$8,Input_Transaksi!CI33,0)</f>
        <v>0</v>
      </c>
      <c r="H32" s="36">
        <f t="shared" si="1"/>
        <v>0</v>
      </c>
      <c r="I32" s="62"/>
    </row>
    <row r="33" spans="2:9" customFormat="1" ht="15" hidden="1" customHeight="1" x14ac:dyDescent="0.2">
      <c r="B33" s="65"/>
      <c r="C33" s="33" t="str">
        <f>IF(F33+G33&gt;0,Input_Transaksi!C34,"")</f>
        <v/>
      </c>
      <c r="D33" s="34" t="str">
        <f>IF(F33+G33&gt;0,Input_Transaksi!D34,"")</f>
        <v/>
      </c>
      <c r="E33" s="35" t="str">
        <f>IF(F33+G33&gt;0,Input_Transaksi!F34&amp;Input_Transaksi!G34 &amp;" "&amp;Input_Transaksi!H34,"")</f>
        <v/>
      </c>
      <c r="F33" s="36">
        <f>IF(Input_Transaksi!CD34=$D$8,Input_Transaksi!CF34,0)</f>
        <v>0</v>
      </c>
      <c r="G33" s="36">
        <f>IF(Input_Transaksi!CG34=$D$8,Input_Transaksi!CI34,0)</f>
        <v>0</v>
      </c>
      <c r="H33" s="36">
        <f t="shared" si="1"/>
        <v>0</v>
      </c>
      <c r="I33" s="61"/>
    </row>
    <row r="34" spans="2:9" ht="15" hidden="1" customHeight="1" x14ac:dyDescent="0.2">
      <c r="B34" s="63"/>
      <c r="C34" s="33" t="str">
        <f>IF(F34+G34&gt;0,Input_Transaksi!C35,"")</f>
        <v/>
      </c>
      <c r="D34" s="34" t="str">
        <f>IF(F34+G34&gt;0,Input_Transaksi!D35,"")</f>
        <v/>
      </c>
      <c r="E34" s="35" t="str">
        <f>IF(F34+G34&gt;0,Input_Transaksi!F35&amp;Input_Transaksi!G35 &amp;" "&amp;Input_Transaksi!H35,"")</f>
        <v/>
      </c>
      <c r="F34" s="36">
        <f>IF(Input_Transaksi!CD35=$D$8,Input_Transaksi!CF35,0)</f>
        <v>0</v>
      </c>
      <c r="G34" s="36">
        <f>IF(Input_Transaksi!CG35=$D$8,Input_Transaksi!CI35,0)</f>
        <v>0</v>
      </c>
      <c r="H34" s="36">
        <f t="shared" si="1"/>
        <v>0</v>
      </c>
      <c r="I34" s="62"/>
    </row>
    <row r="35" spans="2:9" customFormat="1" ht="15" hidden="1" customHeight="1" x14ac:dyDescent="0.2">
      <c r="B35" s="65"/>
      <c r="C35" s="33" t="str">
        <f>IF(F35+G35&gt;0,Input_Transaksi!C36,"")</f>
        <v/>
      </c>
      <c r="D35" s="34" t="str">
        <f>IF(F35+G35&gt;0,Input_Transaksi!D36,"")</f>
        <v/>
      </c>
      <c r="E35" s="35" t="str">
        <f>IF(F35+G35&gt;0,Input_Transaksi!F36&amp;Input_Transaksi!G36 &amp;" "&amp;Input_Transaksi!H36,"")</f>
        <v/>
      </c>
      <c r="F35" s="36">
        <f>IF(Input_Transaksi!CD36=$D$8,Input_Transaksi!CF36,0)</f>
        <v>0</v>
      </c>
      <c r="G35" s="36">
        <f>IF(Input_Transaksi!CG36=$D$8,Input_Transaksi!CI36,0)</f>
        <v>0</v>
      </c>
      <c r="H35" s="36">
        <f t="shared" si="1"/>
        <v>0</v>
      </c>
      <c r="I35" s="61"/>
    </row>
    <row r="36" spans="2:9" customFormat="1" ht="15" hidden="1" customHeight="1" x14ac:dyDescent="0.2">
      <c r="B36" s="65"/>
      <c r="C36" s="33" t="str">
        <f>IF(F36+G36&gt;0,Input_Transaksi!C37,"")</f>
        <v/>
      </c>
      <c r="D36" s="34" t="str">
        <f>IF(F36+G36&gt;0,Input_Transaksi!D37,"")</f>
        <v/>
      </c>
      <c r="E36" s="35" t="str">
        <f>IF(F36+G36&gt;0,Input_Transaksi!F37&amp;Input_Transaksi!G37 &amp;" "&amp;Input_Transaksi!H37,"")</f>
        <v/>
      </c>
      <c r="F36" s="36">
        <f>IF(Input_Transaksi!CD37=$D$8,Input_Transaksi!CF37,0)</f>
        <v>0</v>
      </c>
      <c r="G36" s="36">
        <f>IF(Input_Transaksi!CG37=$D$8,Input_Transaksi!CI37,0)</f>
        <v>0</v>
      </c>
      <c r="H36" s="36">
        <f t="shared" si="1"/>
        <v>0</v>
      </c>
      <c r="I36" s="61"/>
    </row>
    <row r="37" spans="2:9" customFormat="1" ht="15" hidden="1" customHeight="1" x14ac:dyDescent="0.2">
      <c r="B37" s="65"/>
      <c r="C37" s="33" t="str">
        <f>IF(F37+G37&gt;0,Input_Transaksi!C38,"")</f>
        <v/>
      </c>
      <c r="D37" s="34" t="str">
        <f>IF(F37+G37&gt;0,Input_Transaksi!D38,"")</f>
        <v/>
      </c>
      <c r="E37" s="35" t="str">
        <f>IF(F37+G37&gt;0,Input_Transaksi!F38&amp;Input_Transaksi!G38 &amp;" "&amp;Input_Transaksi!H38,"")</f>
        <v/>
      </c>
      <c r="F37" s="36">
        <f>IF(Input_Transaksi!CD38=$D$8,Input_Transaksi!CF38,0)</f>
        <v>0</v>
      </c>
      <c r="G37" s="36">
        <f>IF(Input_Transaksi!CG38=$D$8,Input_Transaksi!CI38,0)</f>
        <v>0</v>
      </c>
      <c r="H37" s="36">
        <f t="shared" si="1"/>
        <v>0</v>
      </c>
      <c r="I37" s="61"/>
    </row>
    <row r="38" spans="2:9" customFormat="1" ht="15" hidden="1" customHeight="1" x14ac:dyDescent="0.2">
      <c r="B38" s="65"/>
      <c r="C38" s="33" t="str">
        <f>IF(F38+G38&gt;0,Input_Transaksi!C39,"")</f>
        <v/>
      </c>
      <c r="D38" s="34" t="str">
        <f>IF(F38+G38&gt;0,Input_Transaksi!D39,"")</f>
        <v/>
      </c>
      <c r="E38" s="35" t="str">
        <f>IF(F38+G38&gt;0,Input_Transaksi!F39&amp;Input_Transaksi!G39 &amp;" "&amp;Input_Transaksi!H39,"")</f>
        <v/>
      </c>
      <c r="F38" s="36">
        <f>IF(Input_Transaksi!CD39=$D$8,Input_Transaksi!CF39,0)</f>
        <v>0</v>
      </c>
      <c r="G38" s="36">
        <f>IF(Input_Transaksi!CG39=$D$8,Input_Transaksi!CI39,0)</f>
        <v>0</v>
      </c>
      <c r="H38" s="36">
        <f t="shared" si="1"/>
        <v>0</v>
      </c>
      <c r="I38" s="61"/>
    </row>
    <row r="39" spans="2:9" ht="15" hidden="1" customHeight="1" x14ac:dyDescent="0.2">
      <c r="B39" s="63"/>
      <c r="C39" s="33" t="str">
        <f>IF(F39+G39&gt;0,Input_Transaksi!C40,"")</f>
        <v/>
      </c>
      <c r="D39" s="34" t="str">
        <f>IF(F39+G39&gt;0,Input_Transaksi!D40,"")</f>
        <v/>
      </c>
      <c r="E39" s="35" t="str">
        <f>IF(F39+G39&gt;0,Input_Transaksi!F40&amp;Input_Transaksi!G40 &amp;" "&amp;Input_Transaksi!H40,"")</f>
        <v/>
      </c>
      <c r="F39" s="36">
        <f>IF(Input_Transaksi!CD40=$D$8,Input_Transaksi!CF40,0)</f>
        <v>0</v>
      </c>
      <c r="G39" s="36">
        <f>IF(Input_Transaksi!CG40=$D$8,Input_Transaksi!CI40,0)</f>
        <v>0</v>
      </c>
      <c r="H39" s="36">
        <f t="shared" si="1"/>
        <v>0</v>
      </c>
      <c r="I39" s="62"/>
    </row>
    <row r="40" spans="2:9" customFormat="1" ht="15" hidden="1" customHeight="1" x14ac:dyDescent="0.2">
      <c r="B40" s="65"/>
      <c r="C40" s="33" t="str">
        <f>IF(F40+G40&gt;0,Input_Transaksi!C41,"")</f>
        <v/>
      </c>
      <c r="D40" s="34" t="str">
        <f>IF(F40+G40&gt;0,Input_Transaksi!D41,"")</f>
        <v/>
      </c>
      <c r="E40" s="35" t="str">
        <f>IF(F40+G40&gt;0,Input_Transaksi!F41&amp;Input_Transaksi!G41 &amp;" "&amp;Input_Transaksi!H41,"")</f>
        <v/>
      </c>
      <c r="F40" s="36">
        <f>IF(Input_Transaksi!CD41=$D$8,Input_Transaksi!CF41,0)</f>
        <v>0</v>
      </c>
      <c r="G40" s="36">
        <f>IF(Input_Transaksi!CG41=$D$8,Input_Transaksi!CI41,0)</f>
        <v>0</v>
      </c>
      <c r="H40" s="36">
        <f t="shared" si="1"/>
        <v>0</v>
      </c>
      <c r="I40" s="61"/>
    </row>
    <row r="41" spans="2:9" customFormat="1" ht="15" hidden="1" customHeight="1" x14ac:dyDescent="0.2">
      <c r="B41" s="65"/>
      <c r="C41" s="33" t="str">
        <f>IF(F41+G41&gt;0,Input_Transaksi!C43,"")</f>
        <v/>
      </c>
      <c r="D41" s="34" t="str">
        <f>IF(F41+G41&gt;0,Input_Transaksi!D43,"")</f>
        <v/>
      </c>
      <c r="E41" s="35" t="str">
        <f>IF(F41+G41&gt;0,Input_Transaksi!F43&amp;Input_Transaksi!G43 &amp;" "&amp;Input_Transaksi!H43,"")</f>
        <v/>
      </c>
      <c r="F41" s="36">
        <f>IF(Input_Transaksi!CD43=$D$8,Input_Transaksi!CF43,0)</f>
        <v>0</v>
      </c>
      <c r="G41" s="36">
        <f>IF(Input_Transaksi!CG43=$D$8,Input_Transaksi!CI43,0)</f>
        <v>0</v>
      </c>
      <c r="H41" s="36">
        <f t="shared" si="1"/>
        <v>0</v>
      </c>
      <c r="I41" s="61"/>
    </row>
    <row r="42" spans="2:9" customFormat="1" ht="15" hidden="1" customHeight="1" x14ac:dyDescent="0.2">
      <c r="B42" s="65"/>
      <c r="C42" s="33" t="str">
        <f>IF(F42+G42&gt;0,Input_Transaksi!C44,"")</f>
        <v/>
      </c>
      <c r="D42" s="34" t="str">
        <f>IF(F42+G42&gt;0,Input_Transaksi!D44,"")</f>
        <v/>
      </c>
      <c r="E42" s="35" t="str">
        <f>IF(F42+G42&gt;0,Input_Transaksi!F44&amp;Input_Transaksi!G44 &amp;" "&amp;Input_Transaksi!H44,"")</f>
        <v/>
      </c>
      <c r="F42" s="36">
        <f>IF(Input_Transaksi!CD44=$D$8,Input_Transaksi!CF44,0)</f>
        <v>0</v>
      </c>
      <c r="G42" s="36">
        <f>IF(Input_Transaksi!CG44=$D$8,Input_Transaksi!CI44,0)</f>
        <v>0</v>
      </c>
      <c r="H42" s="36">
        <f t="shared" si="1"/>
        <v>0</v>
      </c>
      <c r="I42" s="61"/>
    </row>
    <row r="43" spans="2:9" customFormat="1" ht="15" hidden="1" customHeight="1" x14ac:dyDescent="0.2">
      <c r="B43" s="65"/>
      <c r="C43" s="33" t="str">
        <f>IF(F43+G43&gt;0,Input_Transaksi!C45,"")</f>
        <v/>
      </c>
      <c r="D43" s="34" t="str">
        <f>IF(F43+G43&gt;0,Input_Transaksi!D45,"")</f>
        <v/>
      </c>
      <c r="E43" s="35" t="str">
        <f>IF(F43+G43&gt;0,Input_Transaksi!F45&amp;Input_Transaksi!G45 &amp;" "&amp;Input_Transaksi!H45,"")</f>
        <v/>
      </c>
      <c r="F43" s="36">
        <f>IF(Input_Transaksi!CD45=$D$8,Input_Transaksi!CF45,0)</f>
        <v>0</v>
      </c>
      <c r="G43" s="36">
        <f>IF(Input_Transaksi!CG45=$D$8,Input_Transaksi!CI45,0)</f>
        <v>0</v>
      </c>
      <c r="H43" s="36">
        <f t="shared" si="1"/>
        <v>0</v>
      </c>
      <c r="I43" s="61"/>
    </row>
    <row r="44" spans="2:9" customFormat="1" ht="15" hidden="1" customHeight="1" x14ac:dyDescent="0.2">
      <c r="B44" s="65"/>
      <c r="C44" s="33" t="str">
        <f>IF(F44+G44&gt;0,Input_Transaksi!C46,"")</f>
        <v/>
      </c>
      <c r="D44" s="34" t="str">
        <f>IF(F44+G44&gt;0,Input_Transaksi!D46,"")</f>
        <v/>
      </c>
      <c r="E44" s="35" t="str">
        <f>IF(F44+G44&gt;0,Input_Transaksi!F46&amp;Input_Transaksi!G46 &amp;" "&amp;Input_Transaksi!H46,"")</f>
        <v/>
      </c>
      <c r="F44" s="36">
        <f>IF(Input_Transaksi!CD46=$D$8,Input_Transaksi!CF46,0)</f>
        <v>0</v>
      </c>
      <c r="G44" s="36">
        <f>IF(Input_Transaksi!CG46=$D$8,Input_Transaksi!CI46,0)</f>
        <v>0</v>
      </c>
      <c r="H44" s="36">
        <f t="shared" si="1"/>
        <v>0</v>
      </c>
      <c r="I44" s="61"/>
    </row>
    <row r="45" spans="2:9" customFormat="1" ht="15" hidden="1" customHeight="1" x14ac:dyDescent="0.2">
      <c r="B45" s="65"/>
      <c r="C45" s="33" t="str">
        <f>IF(F45+G45&gt;0,Input_Transaksi!C48,"")</f>
        <v/>
      </c>
      <c r="D45" s="34" t="str">
        <f>IF(F45+G45&gt;0,Input_Transaksi!D48,"")</f>
        <v/>
      </c>
      <c r="E45" s="35" t="str">
        <f>IF(F45+G45&gt;0,Input_Transaksi!F48&amp;Input_Transaksi!G48 &amp;" "&amp;Input_Transaksi!H48,"")</f>
        <v/>
      </c>
      <c r="F45" s="36">
        <f>IF(Input_Transaksi!CD48=$D$8,Input_Transaksi!CF48,0)</f>
        <v>0</v>
      </c>
      <c r="G45" s="36">
        <f>IF(Input_Transaksi!CG48=$D$8,Input_Transaksi!CI48,0)</f>
        <v>0</v>
      </c>
      <c r="H45" s="36">
        <f t="shared" si="1"/>
        <v>0</v>
      </c>
      <c r="I45" s="61"/>
    </row>
    <row r="46" spans="2:9" customFormat="1" ht="15" hidden="1" customHeight="1" x14ac:dyDescent="0.2">
      <c r="B46" s="65"/>
      <c r="C46" s="33" t="str">
        <f>IF(F46+G46&gt;0,Input_Transaksi!C49,"")</f>
        <v/>
      </c>
      <c r="D46" s="34" t="str">
        <f>IF(F46+G46&gt;0,Input_Transaksi!D49,"")</f>
        <v/>
      </c>
      <c r="E46" s="35" t="str">
        <f>IF(F46+G46&gt;0,Input_Transaksi!F49&amp;Input_Transaksi!G49 &amp;" "&amp;Input_Transaksi!H49,"")</f>
        <v/>
      </c>
      <c r="F46" s="36">
        <f>IF(Input_Transaksi!CD49=$D$8,Input_Transaksi!CF49,0)</f>
        <v>0</v>
      </c>
      <c r="G46" s="36">
        <f>IF(Input_Transaksi!CG49=$D$8,Input_Transaksi!CI49,0)</f>
        <v>0</v>
      </c>
      <c r="H46" s="36">
        <f t="shared" si="1"/>
        <v>0</v>
      </c>
      <c r="I46" s="61"/>
    </row>
    <row r="47" spans="2:9" customFormat="1" ht="15" hidden="1" customHeight="1" x14ac:dyDescent="0.2">
      <c r="B47" s="65"/>
      <c r="C47" s="33" t="str">
        <f>IF(F47+G47&gt;0,Input_Transaksi!C50,"")</f>
        <v/>
      </c>
      <c r="D47" s="34" t="str">
        <f>IF(F47+G47&gt;0,Input_Transaksi!D50,"")</f>
        <v/>
      </c>
      <c r="E47" s="35" t="str">
        <f>IF(F47+G47&gt;0,Input_Transaksi!F50&amp;Input_Transaksi!G50 &amp;" "&amp;Input_Transaksi!H50,"")</f>
        <v/>
      </c>
      <c r="F47" s="36">
        <f>IF(Input_Transaksi!CD50=$D$8,Input_Transaksi!CF50,0)</f>
        <v>0</v>
      </c>
      <c r="G47" s="36">
        <f>IF(Input_Transaksi!CG50=$D$8,Input_Transaksi!CI50,0)</f>
        <v>0</v>
      </c>
      <c r="H47" s="36">
        <f t="shared" si="1"/>
        <v>0</v>
      </c>
      <c r="I47" s="61"/>
    </row>
    <row r="48" spans="2:9" customFormat="1" ht="15" hidden="1" customHeight="1" x14ac:dyDescent="0.2">
      <c r="B48" s="65"/>
      <c r="C48" s="33" t="str">
        <f>IF(F48+G48&gt;0,Input_Transaksi!C51,"")</f>
        <v/>
      </c>
      <c r="D48" s="34" t="str">
        <f>IF(F48+G48&gt;0,Input_Transaksi!D51,"")</f>
        <v/>
      </c>
      <c r="E48" s="35" t="str">
        <f>IF(F48+G48&gt;0,Input_Transaksi!F51&amp;Input_Transaksi!G51 &amp;" "&amp;Input_Transaksi!H51,"")</f>
        <v/>
      </c>
      <c r="F48" s="36">
        <f>IF(Input_Transaksi!CD51=$D$8,Input_Transaksi!CF51,0)</f>
        <v>0</v>
      </c>
      <c r="G48" s="36">
        <f>IF(Input_Transaksi!CG51=$D$8,Input_Transaksi!CI51,0)</f>
        <v>0</v>
      </c>
      <c r="H48" s="36">
        <f t="shared" si="1"/>
        <v>0</v>
      </c>
      <c r="I48" s="61"/>
    </row>
    <row r="49" spans="2:9" customFormat="1" ht="15" hidden="1" customHeight="1" x14ac:dyDescent="0.2">
      <c r="B49" s="65"/>
      <c r="C49" s="33" t="str">
        <f>IF(F49+G49&gt;0,Input_Transaksi!C52,"")</f>
        <v/>
      </c>
      <c r="D49" s="34" t="str">
        <f>IF(F49+G49&gt;0,Input_Transaksi!D52,"")</f>
        <v/>
      </c>
      <c r="E49" s="35" t="str">
        <f>IF(F49+G49&gt;0,Input_Transaksi!F52&amp;Input_Transaksi!G52 &amp;" "&amp;Input_Transaksi!H52,"")</f>
        <v/>
      </c>
      <c r="F49" s="36">
        <f>IF(Input_Transaksi!CD52=$D$8,Input_Transaksi!CF52,0)</f>
        <v>0</v>
      </c>
      <c r="G49" s="36">
        <f>IF(Input_Transaksi!CG52=$D$8,Input_Transaksi!CI52,0)</f>
        <v>0</v>
      </c>
      <c r="H49" s="36">
        <f t="shared" si="1"/>
        <v>0</v>
      </c>
      <c r="I49" s="61"/>
    </row>
    <row r="50" spans="2:9" customFormat="1" ht="15" hidden="1" customHeight="1" x14ac:dyDescent="0.2">
      <c r="B50" s="65"/>
      <c r="C50" s="33" t="str">
        <f>IF(F50+G50&gt;0,Input_Transaksi!C53,"")</f>
        <v/>
      </c>
      <c r="D50" s="34" t="str">
        <f>IF(F50+G50&gt;0,Input_Transaksi!D53,"")</f>
        <v/>
      </c>
      <c r="E50" s="35" t="str">
        <f>IF(F50+G50&gt;0,Input_Transaksi!F53&amp;Input_Transaksi!G53 &amp;" "&amp;Input_Transaksi!H53,"")</f>
        <v/>
      </c>
      <c r="F50" s="36">
        <f>IF(Input_Transaksi!CD53=$D$8,Input_Transaksi!CF53,0)</f>
        <v>0</v>
      </c>
      <c r="G50" s="36">
        <f>IF(Input_Transaksi!CG53=$D$8,Input_Transaksi!CI53,0)</f>
        <v>0</v>
      </c>
      <c r="H50" s="36">
        <f t="shared" si="1"/>
        <v>0</v>
      </c>
      <c r="I50" s="61"/>
    </row>
    <row r="51" spans="2:9" customFormat="1" ht="15" hidden="1" customHeight="1" x14ac:dyDescent="0.2">
      <c r="B51" s="65"/>
      <c r="C51" s="33" t="str">
        <f>IF(F51+G51&gt;0,Input_Transaksi!C54,"")</f>
        <v/>
      </c>
      <c r="D51" s="34" t="str">
        <f>IF(F51+G51&gt;0,Input_Transaksi!D54,"")</f>
        <v/>
      </c>
      <c r="E51" s="35" t="str">
        <f>IF(F51+G51&gt;0,Input_Transaksi!F54&amp;Input_Transaksi!G54 &amp;" "&amp;Input_Transaksi!H54,"")</f>
        <v/>
      </c>
      <c r="F51" s="36">
        <f>IF(Input_Transaksi!CD54=$D$8,Input_Transaksi!CF54,0)</f>
        <v>0</v>
      </c>
      <c r="G51" s="36">
        <f>IF(Input_Transaksi!CG54=$D$8,Input_Transaksi!CI54,0)</f>
        <v>0</v>
      </c>
      <c r="H51" s="36">
        <f t="shared" si="1"/>
        <v>0</v>
      </c>
      <c r="I51" s="61"/>
    </row>
    <row r="52" spans="2:9" customFormat="1" ht="15" hidden="1" customHeight="1" x14ac:dyDescent="0.2">
      <c r="B52" s="65"/>
      <c r="C52" s="33" t="str">
        <f>IF(F52+G52&gt;0,Input_Transaksi!C55,"")</f>
        <v/>
      </c>
      <c r="D52" s="34" t="str">
        <f>IF(F52+G52&gt;0,Input_Transaksi!D55,"")</f>
        <v/>
      </c>
      <c r="E52" s="35" t="str">
        <f>IF(F52+G52&gt;0,Input_Transaksi!F55&amp;Input_Transaksi!G55 &amp;" "&amp;Input_Transaksi!H55,"")</f>
        <v/>
      </c>
      <c r="F52" s="36">
        <f>IF(Input_Transaksi!CD55=$D$8,Input_Transaksi!CF55,0)</f>
        <v>0</v>
      </c>
      <c r="G52" s="36">
        <f>IF(Input_Transaksi!CG55=$D$8,Input_Transaksi!CI55,0)</f>
        <v>0</v>
      </c>
      <c r="H52" s="36">
        <f t="shared" si="1"/>
        <v>0</v>
      </c>
      <c r="I52" s="61"/>
    </row>
    <row r="53" spans="2:9" customFormat="1" ht="15" hidden="1" customHeight="1" x14ac:dyDescent="0.2">
      <c r="B53" s="65"/>
      <c r="C53" s="33" t="str">
        <f>IF(F53+G53&gt;0,Input_Transaksi!C56,"")</f>
        <v/>
      </c>
      <c r="D53" s="34" t="str">
        <f>IF(F53+G53&gt;0,Input_Transaksi!D56,"")</f>
        <v/>
      </c>
      <c r="E53" s="35" t="str">
        <f>IF(F53+G53&gt;0,Input_Transaksi!F56&amp;Input_Transaksi!G56 &amp;" "&amp;Input_Transaksi!H56,"")</f>
        <v/>
      </c>
      <c r="F53" s="36">
        <f>IF(Input_Transaksi!CD56=$D$8,Input_Transaksi!CF56,0)</f>
        <v>0</v>
      </c>
      <c r="G53" s="36">
        <f>IF(Input_Transaksi!CG56=$D$8,Input_Transaksi!CI56,0)</f>
        <v>0</v>
      </c>
      <c r="H53" s="36">
        <f t="shared" si="1"/>
        <v>0</v>
      </c>
      <c r="I53" s="61"/>
    </row>
    <row r="54" spans="2:9" ht="15" hidden="1" customHeight="1" x14ac:dyDescent="0.2">
      <c r="B54" s="63"/>
      <c r="C54" s="33" t="str">
        <f>IF(F54+G54&gt;0,Input_Transaksi!C57,"")</f>
        <v/>
      </c>
      <c r="D54" s="34" t="str">
        <f>IF(F54+G54&gt;0,Input_Transaksi!D57,"")</f>
        <v/>
      </c>
      <c r="E54" s="35" t="str">
        <f>IF(F54+G54&gt;0,Input_Transaksi!F57&amp;Input_Transaksi!G57 &amp;" "&amp;Input_Transaksi!H57,"")</f>
        <v/>
      </c>
      <c r="F54" s="36">
        <f>IF(Input_Transaksi!CD57=$D$8,Input_Transaksi!CF57,0)</f>
        <v>0</v>
      </c>
      <c r="G54" s="36">
        <f>IF(Input_Transaksi!CG57=$D$8,Input_Transaksi!CI57,0)</f>
        <v>0</v>
      </c>
      <c r="H54" s="36">
        <f t="shared" si="1"/>
        <v>0</v>
      </c>
      <c r="I54" s="62"/>
    </row>
    <row r="55" spans="2:9" customFormat="1" ht="15" hidden="1" customHeight="1" x14ac:dyDescent="0.2">
      <c r="B55" s="65"/>
      <c r="C55" s="33" t="str">
        <f>IF(F55+G55&gt;0,Input_Transaksi!C58,"")</f>
        <v/>
      </c>
      <c r="D55" s="34" t="str">
        <f>IF(F55+G55&gt;0,Input_Transaksi!D58,"")</f>
        <v/>
      </c>
      <c r="E55" s="35" t="str">
        <f>IF(F55+G55&gt;0,Input_Transaksi!F58&amp;Input_Transaksi!G58 &amp;" "&amp;Input_Transaksi!H58,"")</f>
        <v/>
      </c>
      <c r="F55" s="36">
        <f>IF(Input_Transaksi!CD58=$D$8,Input_Transaksi!CF58,0)</f>
        <v>0</v>
      </c>
      <c r="G55" s="36">
        <f>IF(Input_Transaksi!CG58=$D$8,Input_Transaksi!CI58,0)</f>
        <v>0</v>
      </c>
      <c r="H55" s="36">
        <f t="shared" si="1"/>
        <v>0</v>
      </c>
      <c r="I55" s="61"/>
    </row>
    <row r="56" spans="2:9" customFormat="1" ht="15" hidden="1" customHeight="1" x14ac:dyDescent="0.2">
      <c r="B56" s="65"/>
      <c r="C56" s="33" t="str">
        <f>IF(F56+G56&gt;0,Input_Transaksi!C59,"")</f>
        <v/>
      </c>
      <c r="D56" s="34" t="str">
        <f>IF(F56+G56&gt;0,Input_Transaksi!D59,"")</f>
        <v/>
      </c>
      <c r="E56" s="35" t="str">
        <f>IF(F56+G56&gt;0,Input_Transaksi!F59&amp;Input_Transaksi!G59 &amp;" "&amp;Input_Transaksi!H59,"")</f>
        <v/>
      </c>
      <c r="F56" s="36">
        <f>IF(Input_Transaksi!CD59=$D$8,Input_Transaksi!CF59,0)</f>
        <v>0</v>
      </c>
      <c r="G56" s="36">
        <f>IF(Input_Transaksi!CG59=$D$8,Input_Transaksi!CI59,0)</f>
        <v>0</v>
      </c>
      <c r="H56" s="36">
        <f t="shared" si="1"/>
        <v>0</v>
      </c>
      <c r="I56" s="61"/>
    </row>
    <row r="57" spans="2:9" customFormat="1" ht="15" hidden="1" customHeight="1" x14ac:dyDescent="0.2">
      <c r="B57" s="65"/>
      <c r="C57" s="33" t="str">
        <f>IF(F57+G57&gt;0,Input_Transaksi!C60,"")</f>
        <v/>
      </c>
      <c r="D57" s="34" t="str">
        <f>IF(F57+G57&gt;0,Input_Transaksi!D60,"")</f>
        <v/>
      </c>
      <c r="E57" s="35" t="str">
        <f>IF(F57+G57&gt;0,Input_Transaksi!F60&amp;Input_Transaksi!G60 &amp;" "&amp;Input_Transaksi!H60,"")</f>
        <v/>
      </c>
      <c r="F57" s="36">
        <f>IF(Input_Transaksi!CD60=$D$8,Input_Transaksi!CF60,0)</f>
        <v>0</v>
      </c>
      <c r="G57" s="36">
        <f>IF(Input_Transaksi!CG60=$D$8,Input_Transaksi!CI60,0)</f>
        <v>0</v>
      </c>
      <c r="H57" s="36">
        <f t="shared" si="1"/>
        <v>0</v>
      </c>
      <c r="I57" s="61"/>
    </row>
    <row r="58" spans="2:9" customFormat="1" ht="15" hidden="1" customHeight="1" x14ac:dyDescent="0.2">
      <c r="B58" s="65"/>
      <c r="C58" s="33" t="str">
        <f>IF(F58+G58&gt;0,Input_Transaksi!C61,"")</f>
        <v/>
      </c>
      <c r="D58" s="34" t="str">
        <f>IF(F58+G58&gt;0,Input_Transaksi!D61,"")</f>
        <v/>
      </c>
      <c r="E58" s="35" t="str">
        <f>IF(F58+G58&gt;0,Input_Transaksi!F61&amp;Input_Transaksi!G61 &amp;" "&amp;Input_Transaksi!H61,"")</f>
        <v/>
      </c>
      <c r="F58" s="36">
        <f>IF(Input_Transaksi!CD61=$D$8,Input_Transaksi!CF61,0)</f>
        <v>0</v>
      </c>
      <c r="G58" s="36">
        <f>IF(Input_Transaksi!CG61=$D$8,Input_Transaksi!CI61,0)</f>
        <v>0</v>
      </c>
      <c r="H58" s="36">
        <f t="shared" si="1"/>
        <v>0</v>
      </c>
      <c r="I58" s="61"/>
    </row>
    <row r="59" spans="2:9" customFormat="1" ht="15" hidden="1" customHeight="1" x14ac:dyDescent="0.2">
      <c r="B59" s="65"/>
      <c r="C59" s="33" t="str">
        <f>IF(F59+G59&gt;0,Input_Transaksi!C62,"")</f>
        <v/>
      </c>
      <c r="D59" s="34" t="str">
        <f>IF(F59+G59&gt;0,Input_Transaksi!D62,"")</f>
        <v/>
      </c>
      <c r="E59" s="35" t="str">
        <f>IF(F59+G59&gt;0,Input_Transaksi!F62&amp;Input_Transaksi!G62 &amp;" "&amp;Input_Transaksi!H62,"")</f>
        <v/>
      </c>
      <c r="F59" s="36">
        <f>IF(Input_Transaksi!CD62=$D$8,Input_Transaksi!CF62,0)</f>
        <v>0</v>
      </c>
      <c r="G59" s="36">
        <f>IF(Input_Transaksi!CG62=$D$8,Input_Transaksi!CI62,0)</f>
        <v>0</v>
      </c>
      <c r="H59" s="36">
        <f t="shared" si="1"/>
        <v>0</v>
      </c>
      <c r="I59" s="61"/>
    </row>
    <row r="60" spans="2:9" customFormat="1" ht="15" hidden="1" customHeight="1" x14ac:dyDescent="0.2">
      <c r="B60" s="65"/>
      <c r="C60" s="33" t="str">
        <f>IF(F60+G60&gt;0,Input_Transaksi!C63,"")</f>
        <v/>
      </c>
      <c r="D60" s="34" t="str">
        <f>IF(F60+G60&gt;0,Input_Transaksi!D63,"")</f>
        <v/>
      </c>
      <c r="E60" s="35" t="str">
        <f>IF(F60+G60&gt;0,Input_Transaksi!F63&amp;Input_Transaksi!G63 &amp;" "&amp;Input_Transaksi!H63,"")</f>
        <v/>
      </c>
      <c r="F60" s="36">
        <f>IF(Input_Transaksi!CD63=$D$8,Input_Transaksi!CF63,0)</f>
        <v>0</v>
      </c>
      <c r="G60" s="36">
        <f>IF(Input_Transaksi!CG63=$D$8,Input_Transaksi!CI63,0)</f>
        <v>0</v>
      </c>
      <c r="H60" s="36">
        <f t="shared" si="1"/>
        <v>0</v>
      </c>
      <c r="I60" s="61"/>
    </row>
    <row r="61" spans="2:9" customFormat="1" ht="15" hidden="1" customHeight="1" x14ac:dyDescent="0.2">
      <c r="B61" s="65"/>
      <c r="C61" s="33" t="str">
        <f>IF(F61+G61&gt;0,Input_Transaksi!C64,"")</f>
        <v/>
      </c>
      <c r="D61" s="34" t="str">
        <f>IF(F61+G61&gt;0,Input_Transaksi!D64,"")</f>
        <v/>
      </c>
      <c r="E61" s="35" t="str">
        <f>IF(F61+G61&gt;0,Input_Transaksi!F64&amp;Input_Transaksi!G64 &amp;" "&amp;Input_Transaksi!H64,"")</f>
        <v/>
      </c>
      <c r="F61" s="36">
        <f>IF(Input_Transaksi!CD64=$D$8,Input_Transaksi!CF64,0)</f>
        <v>0</v>
      </c>
      <c r="G61" s="36">
        <f>IF(Input_Transaksi!CG64=$D$8,Input_Transaksi!CI64,0)</f>
        <v>0</v>
      </c>
      <c r="H61" s="36">
        <f t="shared" si="1"/>
        <v>0</v>
      </c>
      <c r="I61" s="61"/>
    </row>
    <row r="62" spans="2:9" customFormat="1" ht="15" hidden="1" customHeight="1" x14ac:dyDescent="0.2">
      <c r="B62" s="65"/>
      <c r="C62" s="33" t="str">
        <f>IF(F62+G62&gt;0,Input_Transaksi!C65,"")</f>
        <v/>
      </c>
      <c r="D62" s="34" t="str">
        <f>IF(F62+G62&gt;0,Input_Transaksi!D65,"")</f>
        <v/>
      </c>
      <c r="E62" s="35" t="str">
        <f>IF(F62+G62&gt;0,Input_Transaksi!F65&amp;Input_Transaksi!G65 &amp;" "&amp;Input_Transaksi!H65,"")</f>
        <v/>
      </c>
      <c r="F62" s="36">
        <f>IF(Input_Transaksi!CD65=$D$8,Input_Transaksi!CF65,0)</f>
        <v>0</v>
      </c>
      <c r="G62" s="36">
        <f>IF(Input_Transaksi!CG65=$D$8,Input_Transaksi!CI65,0)</f>
        <v>0</v>
      </c>
      <c r="H62" s="36">
        <f t="shared" si="1"/>
        <v>0</v>
      </c>
      <c r="I62" s="61"/>
    </row>
    <row r="63" spans="2:9" customFormat="1" ht="15" hidden="1" customHeight="1" x14ac:dyDescent="0.2">
      <c r="B63" s="65"/>
      <c r="C63" s="33" t="str">
        <f>IF(F63+G63&gt;0,Input_Transaksi!C66,"")</f>
        <v/>
      </c>
      <c r="D63" s="34" t="str">
        <f>IF(F63+G63&gt;0,Input_Transaksi!D66,"")</f>
        <v/>
      </c>
      <c r="E63" s="35" t="str">
        <f>IF(F63+G63&gt;0,Input_Transaksi!F66&amp;Input_Transaksi!G66 &amp;" "&amp;Input_Transaksi!H66,"")</f>
        <v/>
      </c>
      <c r="F63" s="36">
        <f>IF(Input_Transaksi!CD66=$D$8,Input_Transaksi!CF66,0)</f>
        <v>0</v>
      </c>
      <c r="G63" s="36">
        <f>IF(Input_Transaksi!CG66=$D$8,Input_Transaksi!CI66,0)</f>
        <v>0</v>
      </c>
      <c r="H63" s="36">
        <f t="shared" si="1"/>
        <v>0</v>
      </c>
      <c r="I63" s="61"/>
    </row>
    <row r="64" spans="2:9" customFormat="1" ht="15" hidden="1" customHeight="1" x14ac:dyDescent="0.2">
      <c r="B64" s="65"/>
      <c r="C64" s="33" t="str">
        <f>IF(F64+G64&gt;0,Input_Transaksi!C67,"")</f>
        <v/>
      </c>
      <c r="D64" s="34" t="str">
        <f>IF(F64+G64&gt;0,Input_Transaksi!D67,"")</f>
        <v/>
      </c>
      <c r="E64" s="35" t="str">
        <f>IF(F64+G64&gt;0,Input_Transaksi!F67&amp;Input_Transaksi!G67 &amp;" "&amp;Input_Transaksi!H67,"")</f>
        <v/>
      </c>
      <c r="F64" s="36">
        <f>IF(Input_Transaksi!CD67=$D$8,Input_Transaksi!CF67,0)</f>
        <v>0</v>
      </c>
      <c r="G64" s="36">
        <f>IF(Input_Transaksi!CG67=$D$8,Input_Transaksi!CI67,0)</f>
        <v>0</v>
      </c>
      <c r="H64" s="36">
        <f t="shared" si="1"/>
        <v>0</v>
      </c>
      <c r="I64" s="61"/>
    </row>
    <row r="65" spans="2:9" customFormat="1" ht="15" hidden="1" customHeight="1" x14ac:dyDescent="0.2">
      <c r="B65" s="65"/>
      <c r="C65" s="33" t="str">
        <f>IF(F65+G65&gt;0,Input_Transaksi!C69,"")</f>
        <v/>
      </c>
      <c r="D65" s="34" t="str">
        <f>IF(F65+G65&gt;0,Input_Transaksi!D69,"")</f>
        <v/>
      </c>
      <c r="E65" s="35" t="str">
        <f>IF(F65+G65&gt;0,Input_Transaksi!F69&amp;Input_Transaksi!G69 &amp;" "&amp;Input_Transaksi!H69,"")</f>
        <v/>
      </c>
      <c r="F65" s="36">
        <f>IF(Input_Transaksi!CD69=$D$8,Input_Transaksi!CF69,0)</f>
        <v>0</v>
      </c>
      <c r="G65" s="36">
        <f>IF(Input_Transaksi!CG69=$D$8,Input_Transaksi!CI69,0)</f>
        <v>0</v>
      </c>
      <c r="H65" s="36">
        <f t="shared" si="1"/>
        <v>0</v>
      </c>
      <c r="I65" s="61"/>
    </row>
    <row r="66" spans="2:9" customFormat="1" ht="15" hidden="1" customHeight="1" x14ac:dyDescent="0.2">
      <c r="B66" s="65"/>
      <c r="C66" s="33" t="str">
        <f>IF(F66+G66&gt;0,Input_Transaksi!C70,"")</f>
        <v/>
      </c>
      <c r="D66" s="34" t="str">
        <f>IF(F66+G66&gt;0,Input_Transaksi!D70,"")</f>
        <v/>
      </c>
      <c r="E66" s="35" t="str">
        <f>IF(F66+G66&gt;0,Input_Transaksi!F70&amp;Input_Transaksi!G70 &amp;" "&amp;Input_Transaksi!H70,"")</f>
        <v/>
      </c>
      <c r="F66" s="36">
        <f>IF(Input_Transaksi!CD70=$D$8,Input_Transaksi!CF70,0)</f>
        <v>0</v>
      </c>
      <c r="G66" s="36">
        <f>IF(Input_Transaksi!CG70=$D$8,Input_Transaksi!CI70,0)</f>
        <v>0</v>
      </c>
      <c r="H66" s="36">
        <f t="shared" si="1"/>
        <v>0</v>
      </c>
      <c r="I66" s="61"/>
    </row>
    <row r="67" spans="2:9" customFormat="1" ht="15" hidden="1" customHeight="1" x14ac:dyDescent="0.2">
      <c r="B67" s="65"/>
      <c r="C67" s="33" t="str">
        <f>IF(F67+G67&gt;0,Input_Transaksi!C72,"")</f>
        <v/>
      </c>
      <c r="D67" s="34" t="str">
        <f>IF(F67+G67&gt;0,Input_Transaksi!D72,"")</f>
        <v/>
      </c>
      <c r="E67" s="35" t="str">
        <f>IF(F67+G67&gt;0,Input_Transaksi!F72&amp;Input_Transaksi!G72 &amp;" "&amp;Input_Transaksi!H72,"")</f>
        <v/>
      </c>
      <c r="F67" s="36">
        <f>IF(Input_Transaksi!CD72=$D$8,Input_Transaksi!CF72,0)</f>
        <v>0</v>
      </c>
      <c r="G67" s="36">
        <f>IF(Input_Transaksi!CG72=$D$8,Input_Transaksi!CI72,0)</f>
        <v>0</v>
      </c>
      <c r="H67" s="36">
        <f t="shared" si="1"/>
        <v>0</v>
      </c>
      <c r="I67" s="61"/>
    </row>
    <row r="68" spans="2:9" customFormat="1" ht="15" hidden="1" customHeight="1" x14ac:dyDescent="0.2">
      <c r="B68" s="65"/>
      <c r="C68" s="33" t="str">
        <f>IF(F68+G68&gt;0,Input_Transaksi!C74,"")</f>
        <v/>
      </c>
      <c r="D68" s="34" t="str">
        <f>IF(F68+G68&gt;0,Input_Transaksi!D74,"")</f>
        <v/>
      </c>
      <c r="E68" s="35" t="str">
        <f>IF(F68+G68&gt;0,Input_Transaksi!F74&amp;Input_Transaksi!G74 &amp;" "&amp;Input_Transaksi!H74,"")</f>
        <v/>
      </c>
      <c r="F68" s="36">
        <f>IF(Input_Transaksi!CD74=$D$8,Input_Transaksi!CF74,0)</f>
        <v>0</v>
      </c>
      <c r="G68" s="36">
        <f>IF(Input_Transaksi!CG74=$D$8,Input_Transaksi!CI74,0)</f>
        <v>0</v>
      </c>
      <c r="H68" s="36">
        <f t="shared" si="1"/>
        <v>0</v>
      </c>
      <c r="I68" s="61"/>
    </row>
    <row r="69" spans="2:9" customFormat="1" ht="15" hidden="1" customHeight="1" x14ac:dyDescent="0.2">
      <c r="B69" s="65"/>
      <c r="C69" s="33" t="str">
        <f>IF(F69+G69&gt;0,Input_Transaksi!C76,"")</f>
        <v/>
      </c>
      <c r="D69" s="34" t="str">
        <f>IF(F69+G69&gt;0,Input_Transaksi!D76,"")</f>
        <v/>
      </c>
      <c r="E69" s="35" t="str">
        <f>IF(F69+G69&gt;0,Input_Transaksi!F76&amp;Input_Transaksi!G76 &amp;" "&amp;Input_Transaksi!H76,"")</f>
        <v/>
      </c>
      <c r="F69" s="36">
        <f>IF(Input_Transaksi!CD76=$D$8,Input_Transaksi!CF76,0)</f>
        <v>0</v>
      </c>
      <c r="G69" s="36">
        <f>IF(Input_Transaksi!CG76=$D$8,Input_Transaksi!CI76,0)</f>
        <v>0</v>
      </c>
      <c r="H69" s="36">
        <f t="shared" si="1"/>
        <v>0</v>
      </c>
      <c r="I69" s="61"/>
    </row>
    <row r="70" spans="2:9" customFormat="1" ht="15" hidden="1" customHeight="1" x14ac:dyDescent="0.2">
      <c r="B70" s="65"/>
      <c r="C70" s="33" t="str">
        <f>IF(F70+G70&gt;0,Input_Transaksi!C78,"")</f>
        <v/>
      </c>
      <c r="D70" s="34" t="str">
        <f>IF(F70+G70&gt;0,Input_Transaksi!D78,"")</f>
        <v/>
      </c>
      <c r="E70" s="35" t="str">
        <f>IF(F70+G70&gt;0,Input_Transaksi!F78&amp;Input_Transaksi!G78 &amp;" "&amp;Input_Transaksi!H78,"")</f>
        <v/>
      </c>
      <c r="F70" s="36">
        <f>IF(Input_Transaksi!CD78=$D$8,Input_Transaksi!CF78,0)</f>
        <v>0</v>
      </c>
      <c r="G70" s="36">
        <f>IF(Input_Transaksi!CG78=$D$8,Input_Transaksi!CI78,0)</f>
        <v>0</v>
      </c>
      <c r="H70" s="36">
        <f t="shared" si="1"/>
        <v>0</v>
      </c>
      <c r="I70" s="61"/>
    </row>
    <row r="71" spans="2:9" customFormat="1" ht="15" hidden="1" customHeight="1" x14ac:dyDescent="0.2">
      <c r="B71" s="65"/>
      <c r="C71" s="33" t="str">
        <f>IF(F71+G71&gt;0,Input_Transaksi!C79,"")</f>
        <v/>
      </c>
      <c r="D71" s="34" t="str">
        <f>IF(F71+G71&gt;0,Input_Transaksi!D79,"")</f>
        <v/>
      </c>
      <c r="E71" s="35" t="str">
        <f>IF(F71+G71&gt;0,Input_Transaksi!F79&amp;Input_Transaksi!G79 &amp;" "&amp;Input_Transaksi!H79,"")</f>
        <v/>
      </c>
      <c r="F71" s="36">
        <f>IF(Input_Transaksi!CD79=$D$8,Input_Transaksi!CF79,0)</f>
        <v>0</v>
      </c>
      <c r="G71" s="36">
        <f>IF(Input_Transaksi!CG79=$D$8,Input_Transaksi!CI79,0)</f>
        <v>0</v>
      </c>
      <c r="H71" s="36">
        <f t="shared" si="1"/>
        <v>0</v>
      </c>
      <c r="I71" s="61"/>
    </row>
    <row r="72" spans="2:9" customFormat="1" ht="15" hidden="1" customHeight="1" x14ac:dyDescent="0.2">
      <c r="B72" s="65"/>
      <c r="C72" s="33" t="str">
        <f>IF(F72+G72&gt;0,Input_Transaksi!C81,"")</f>
        <v/>
      </c>
      <c r="D72" s="34" t="str">
        <f>IF(F72+G72&gt;0,Input_Transaksi!D81,"")</f>
        <v/>
      </c>
      <c r="E72" s="35" t="str">
        <f>IF(F72+G72&gt;0,Input_Transaksi!F81&amp;Input_Transaksi!G81 &amp;" "&amp;Input_Transaksi!H81,"")</f>
        <v/>
      </c>
      <c r="F72" s="36">
        <f>IF(Input_Transaksi!CD81=$D$8,Input_Transaksi!CF81,0)</f>
        <v>0</v>
      </c>
      <c r="G72" s="36">
        <f>IF(Input_Transaksi!CG81=$D$8,Input_Transaksi!CI81,0)</f>
        <v>0</v>
      </c>
      <c r="H72" s="36">
        <f t="shared" si="1"/>
        <v>0</v>
      </c>
      <c r="I72" s="61"/>
    </row>
    <row r="73" spans="2:9" customFormat="1" ht="15" hidden="1" customHeight="1" x14ac:dyDescent="0.2">
      <c r="B73" s="65"/>
      <c r="C73" s="33" t="str">
        <f>IF(F73+G73&gt;0,Input_Transaksi!C83,"")</f>
        <v/>
      </c>
      <c r="D73" s="34" t="str">
        <f>IF(F73+G73&gt;0,Input_Transaksi!D83,"")</f>
        <v/>
      </c>
      <c r="E73" s="35" t="str">
        <f>IF(F73+G73&gt;0,Input_Transaksi!F83&amp;Input_Transaksi!G83 &amp;" "&amp;Input_Transaksi!H83,"")</f>
        <v/>
      </c>
      <c r="F73" s="36">
        <f>IF(Input_Transaksi!CD83=$D$8,Input_Transaksi!CF83,0)</f>
        <v>0</v>
      </c>
      <c r="G73" s="36">
        <f>IF(Input_Transaksi!CG83=$D$8,Input_Transaksi!CI83,0)</f>
        <v>0</v>
      </c>
      <c r="H73" s="36">
        <f t="shared" si="1"/>
        <v>0</v>
      </c>
      <c r="I73" s="61"/>
    </row>
    <row r="74" spans="2:9" customFormat="1" ht="15" hidden="1" customHeight="1" x14ac:dyDescent="0.2">
      <c r="B74" s="65"/>
      <c r="C74" s="33" t="str">
        <f>IF(F74+G74&gt;0,Input_Transaksi!C85,"")</f>
        <v/>
      </c>
      <c r="D74" s="34" t="str">
        <f>IF(F74+G74&gt;0,Input_Transaksi!D85,"")</f>
        <v/>
      </c>
      <c r="E74" s="35" t="str">
        <f>IF(F74+G74&gt;0,Input_Transaksi!F85&amp;Input_Transaksi!G85 &amp;" "&amp;Input_Transaksi!H85,"")</f>
        <v/>
      </c>
      <c r="F74" s="36">
        <f>IF(Input_Transaksi!CD85=$D$8,Input_Transaksi!CF85,0)</f>
        <v>0</v>
      </c>
      <c r="G74" s="36">
        <f>IF(Input_Transaksi!CG85=$D$8,Input_Transaksi!CI85,0)</f>
        <v>0</v>
      </c>
      <c r="H74" s="36">
        <f t="shared" si="1"/>
        <v>0</v>
      </c>
      <c r="I74" s="61"/>
    </row>
    <row r="75" spans="2:9" customFormat="1" ht="15" hidden="1" customHeight="1" x14ac:dyDescent="0.2">
      <c r="B75" s="65"/>
      <c r="C75" s="33" t="str">
        <f>IF(F75+G75&gt;0,Input_Transaksi!C86,"")</f>
        <v/>
      </c>
      <c r="D75" s="34" t="str">
        <f>IF(F75+G75&gt;0,Input_Transaksi!D86,"")</f>
        <v/>
      </c>
      <c r="E75" s="35" t="str">
        <f>IF(F75+G75&gt;0,Input_Transaksi!F86&amp;Input_Transaksi!G86 &amp;" "&amp;Input_Transaksi!H86,"")</f>
        <v/>
      </c>
      <c r="F75" s="36">
        <f>IF(Input_Transaksi!CD86=$D$8,Input_Transaksi!CF86,0)</f>
        <v>0</v>
      </c>
      <c r="G75" s="36">
        <f>IF(Input_Transaksi!CG86=$D$8,Input_Transaksi!CI86,0)</f>
        <v>0</v>
      </c>
      <c r="H75" s="36">
        <f t="shared" si="1"/>
        <v>0</v>
      </c>
      <c r="I75" s="61"/>
    </row>
    <row r="76" spans="2:9" customFormat="1" ht="15" hidden="1" customHeight="1" x14ac:dyDescent="0.2">
      <c r="B76" s="65"/>
      <c r="C76" s="33" t="str">
        <f>IF(F76+G76&gt;0,Input_Transaksi!C87,"")</f>
        <v/>
      </c>
      <c r="D76" s="34" t="str">
        <f>IF(F76+G76&gt;0,Input_Transaksi!D87,"")</f>
        <v/>
      </c>
      <c r="E76" s="35" t="str">
        <f>IF(F76+G76&gt;0,Input_Transaksi!F87&amp;Input_Transaksi!G87 &amp;" "&amp;Input_Transaksi!H87,"")</f>
        <v/>
      </c>
      <c r="F76" s="36">
        <f>IF(Input_Transaksi!CD87=$D$8,Input_Transaksi!CF87,0)</f>
        <v>0</v>
      </c>
      <c r="G76" s="36">
        <f>IF(Input_Transaksi!CG87=$D$8,Input_Transaksi!CI87,0)</f>
        <v>0</v>
      </c>
      <c r="H76" s="36">
        <f t="shared" si="1"/>
        <v>0</v>
      </c>
      <c r="I76" s="61"/>
    </row>
    <row r="77" spans="2:9" customFormat="1" ht="15" hidden="1" customHeight="1" x14ac:dyDescent="0.2">
      <c r="B77" s="65"/>
      <c r="C77" s="33" t="str">
        <f>IF(F77+G77&gt;0,Input_Transaksi!C88,"")</f>
        <v/>
      </c>
      <c r="D77" s="34" t="str">
        <f>IF(F77+G77&gt;0,Input_Transaksi!D88,"")</f>
        <v/>
      </c>
      <c r="E77" s="35" t="str">
        <f>IF(F77+G77&gt;0,Input_Transaksi!F88&amp;Input_Transaksi!G88 &amp;" "&amp;Input_Transaksi!H88,"")</f>
        <v/>
      </c>
      <c r="F77" s="36">
        <f>IF(Input_Transaksi!CD88=$D$8,Input_Transaksi!CF88,0)</f>
        <v>0</v>
      </c>
      <c r="G77" s="36">
        <f>IF(Input_Transaksi!CG88=$D$8,Input_Transaksi!CI88,0)</f>
        <v>0</v>
      </c>
      <c r="H77" s="36">
        <f t="shared" si="1"/>
        <v>0</v>
      </c>
      <c r="I77" s="61"/>
    </row>
    <row r="78" spans="2:9" customFormat="1" ht="15" hidden="1" customHeight="1" x14ac:dyDescent="0.2">
      <c r="B78" s="65"/>
      <c r="C78" s="33" t="str">
        <f>IF(F78+G78&gt;0,Input_Transaksi!C89,"")</f>
        <v/>
      </c>
      <c r="D78" s="34" t="str">
        <f>IF(F78+G78&gt;0,Input_Transaksi!D89,"")</f>
        <v/>
      </c>
      <c r="E78" s="35" t="str">
        <f>IF(F78+G78&gt;0,Input_Transaksi!F89&amp;Input_Transaksi!G89 &amp;" "&amp;Input_Transaksi!H89,"")</f>
        <v/>
      </c>
      <c r="F78" s="36">
        <f>IF(Input_Transaksi!CD89=$D$8,Input_Transaksi!CF89,0)</f>
        <v>0</v>
      </c>
      <c r="G78" s="36">
        <f>IF(Input_Transaksi!CG89=$D$8,Input_Transaksi!CI89,0)</f>
        <v>0</v>
      </c>
      <c r="H78" s="36">
        <f t="shared" si="1"/>
        <v>0</v>
      </c>
      <c r="I78" s="61"/>
    </row>
    <row r="79" spans="2:9" customFormat="1" ht="15" hidden="1" customHeight="1" x14ac:dyDescent="0.2">
      <c r="B79" s="65"/>
      <c r="C79" s="33" t="str">
        <f>IF(F79+G79&gt;0,Input_Transaksi!C90,"")</f>
        <v/>
      </c>
      <c r="D79" s="34" t="str">
        <f>IF(F79+G79&gt;0,Input_Transaksi!D90,"")</f>
        <v/>
      </c>
      <c r="E79" s="35" t="str">
        <f>IF(F79+G79&gt;0,Input_Transaksi!F90&amp;Input_Transaksi!G90 &amp;" "&amp;Input_Transaksi!H90,"")</f>
        <v/>
      </c>
      <c r="F79" s="36">
        <f>IF(Input_Transaksi!CD90=$D$8,Input_Transaksi!CF90,0)</f>
        <v>0</v>
      </c>
      <c r="G79" s="36">
        <f>IF(Input_Transaksi!CG90=$D$8,Input_Transaksi!CI90,0)</f>
        <v>0</v>
      </c>
      <c r="H79" s="36">
        <f t="shared" ref="H79:H106" si="2">H78+F79-G79</f>
        <v>0</v>
      </c>
      <c r="I79" s="61"/>
    </row>
    <row r="80" spans="2:9" customFormat="1" ht="15" hidden="1" customHeight="1" x14ac:dyDescent="0.2">
      <c r="B80" s="65"/>
      <c r="C80" s="33" t="str">
        <f>IF(F80+G80&gt;0,Input_Transaksi!C91,"")</f>
        <v/>
      </c>
      <c r="D80" s="34" t="str">
        <f>IF(F80+G80&gt;0,Input_Transaksi!D91,"")</f>
        <v/>
      </c>
      <c r="E80" s="35" t="str">
        <f>IF(F80+G80&gt;0,Input_Transaksi!F91&amp;Input_Transaksi!G91 &amp;" "&amp;Input_Transaksi!H91,"")</f>
        <v/>
      </c>
      <c r="F80" s="36">
        <f>IF(Input_Transaksi!CD91=$D$8,Input_Transaksi!CF91,0)</f>
        <v>0</v>
      </c>
      <c r="G80" s="36">
        <f>IF(Input_Transaksi!CG91=$D$8,Input_Transaksi!CI91,0)</f>
        <v>0</v>
      </c>
      <c r="H80" s="36">
        <f t="shared" si="2"/>
        <v>0</v>
      </c>
      <c r="I80" s="61"/>
    </row>
    <row r="81" spans="2:9" customFormat="1" ht="15" hidden="1" customHeight="1" x14ac:dyDescent="0.2">
      <c r="B81" s="65"/>
      <c r="C81" s="33" t="str">
        <f>IF(F81+G81&gt;0,Input_Transaksi!C92,"")</f>
        <v/>
      </c>
      <c r="D81" s="34" t="str">
        <f>IF(F81+G81&gt;0,Input_Transaksi!D92,"")</f>
        <v/>
      </c>
      <c r="E81" s="35" t="str">
        <f>IF(F81+G81&gt;0,Input_Transaksi!F92&amp;Input_Transaksi!G92 &amp;" "&amp;Input_Transaksi!H92,"")</f>
        <v/>
      </c>
      <c r="F81" s="36">
        <f>IF(Input_Transaksi!CD92=$D$8,Input_Transaksi!CF92,0)</f>
        <v>0</v>
      </c>
      <c r="G81" s="36">
        <f>IF(Input_Transaksi!CG92=$D$8,Input_Transaksi!CI92,0)</f>
        <v>0</v>
      </c>
      <c r="H81" s="36">
        <f t="shared" si="2"/>
        <v>0</v>
      </c>
      <c r="I81" s="61"/>
    </row>
    <row r="82" spans="2:9" customFormat="1" ht="15" hidden="1" customHeight="1" x14ac:dyDescent="0.2">
      <c r="B82" s="65"/>
      <c r="C82" s="33" t="str">
        <f>IF(F82+G82&gt;0,Input_Transaksi!C93,"")</f>
        <v/>
      </c>
      <c r="D82" s="34" t="str">
        <f>IF(F82+G82&gt;0,Input_Transaksi!D93,"")</f>
        <v/>
      </c>
      <c r="E82" s="35" t="str">
        <f>IF(F82+G82&gt;0,Input_Transaksi!F93&amp;Input_Transaksi!G93 &amp;" "&amp;Input_Transaksi!H93,"")</f>
        <v/>
      </c>
      <c r="F82" s="36">
        <f>IF(Input_Transaksi!CD93=$D$8,Input_Transaksi!CF93,0)</f>
        <v>0</v>
      </c>
      <c r="G82" s="36">
        <f>IF(Input_Transaksi!CG93=$D$8,Input_Transaksi!CI93,0)</f>
        <v>0</v>
      </c>
      <c r="H82" s="36">
        <f t="shared" si="2"/>
        <v>0</v>
      </c>
      <c r="I82" s="61"/>
    </row>
    <row r="83" spans="2:9" customFormat="1" ht="15" hidden="1" customHeight="1" x14ac:dyDescent="0.2">
      <c r="B83" s="65"/>
      <c r="C83" s="33" t="str">
        <f>IF(F83+G83&gt;0,Input_Transaksi!C94,"")</f>
        <v/>
      </c>
      <c r="D83" s="34" t="str">
        <f>IF(F83+G83&gt;0,Input_Transaksi!D94,"")</f>
        <v/>
      </c>
      <c r="E83" s="35" t="str">
        <f>IF(F83+G83&gt;0,Input_Transaksi!F94&amp;Input_Transaksi!G94 &amp;" "&amp;Input_Transaksi!H94,"")</f>
        <v/>
      </c>
      <c r="F83" s="36">
        <f>IF(Input_Transaksi!CD94=$D$8,Input_Transaksi!CF94,0)</f>
        <v>0</v>
      </c>
      <c r="G83" s="36">
        <f>IF(Input_Transaksi!CG94=$D$8,Input_Transaksi!CI94,0)</f>
        <v>0</v>
      </c>
      <c r="H83" s="36">
        <f t="shared" si="2"/>
        <v>0</v>
      </c>
      <c r="I83" s="61"/>
    </row>
    <row r="84" spans="2:9" customFormat="1" ht="15" hidden="1" customHeight="1" x14ac:dyDescent="0.2">
      <c r="B84" s="65"/>
      <c r="C84" s="33" t="str">
        <f>IF(F84+G84&gt;0,Input_Transaksi!C95,"")</f>
        <v/>
      </c>
      <c r="D84" s="34" t="str">
        <f>IF(F84+G84&gt;0,Input_Transaksi!D95,"")</f>
        <v/>
      </c>
      <c r="E84" s="35" t="str">
        <f>IF(F84+G84&gt;0,Input_Transaksi!F95&amp;Input_Transaksi!G95 &amp;" "&amp;Input_Transaksi!H95,"")</f>
        <v/>
      </c>
      <c r="F84" s="36">
        <f>IF(Input_Transaksi!CD95=$D$8,Input_Transaksi!CF95,0)</f>
        <v>0</v>
      </c>
      <c r="G84" s="36">
        <f>IF(Input_Transaksi!CG95=$D$8,Input_Transaksi!CI95,0)</f>
        <v>0</v>
      </c>
      <c r="H84" s="36">
        <f t="shared" si="2"/>
        <v>0</v>
      </c>
      <c r="I84" s="61"/>
    </row>
    <row r="85" spans="2:9" customFormat="1" ht="15" hidden="1" customHeight="1" x14ac:dyDescent="0.2">
      <c r="B85" s="65"/>
      <c r="C85" s="33" t="str">
        <f>IF(F85+G85&gt;0,Input_Transaksi!C96,"")</f>
        <v/>
      </c>
      <c r="D85" s="34" t="str">
        <f>IF(F85+G85&gt;0,Input_Transaksi!D96,"")</f>
        <v/>
      </c>
      <c r="E85" s="35" t="str">
        <f>IF(F85+G85&gt;0,Input_Transaksi!F96&amp;Input_Transaksi!G96 &amp;" "&amp;Input_Transaksi!H96,"")</f>
        <v/>
      </c>
      <c r="F85" s="36">
        <f>IF(Input_Transaksi!CD96=$D$8,Input_Transaksi!CF96,0)</f>
        <v>0</v>
      </c>
      <c r="G85" s="36">
        <f>IF(Input_Transaksi!CG96=$D$8,Input_Transaksi!CI96,0)</f>
        <v>0</v>
      </c>
      <c r="H85" s="36">
        <f t="shared" si="2"/>
        <v>0</v>
      </c>
      <c r="I85" s="61"/>
    </row>
    <row r="86" spans="2:9" ht="15" hidden="1" customHeight="1" x14ac:dyDescent="0.2">
      <c r="B86" s="63"/>
      <c r="C86" s="33" t="str">
        <f>IF(F86+G86&gt;0,Input_Transaksi!C97,"")</f>
        <v/>
      </c>
      <c r="D86" s="34" t="str">
        <f>IF(F86+G86&gt;0,Input_Transaksi!D97,"")</f>
        <v/>
      </c>
      <c r="E86" s="35" t="str">
        <f>IF(F86+G86&gt;0,Input_Transaksi!F97&amp;Input_Transaksi!G97 &amp;" "&amp;Input_Transaksi!H97,"")</f>
        <v/>
      </c>
      <c r="F86" s="36">
        <f>IF(Input_Transaksi!CD97=$D$8,Input_Transaksi!CF97,0)</f>
        <v>0</v>
      </c>
      <c r="G86" s="36">
        <f>IF(Input_Transaksi!CG97=$D$8,Input_Transaksi!CI97,0)</f>
        <v>0</v>
      </c>
      <c r="H86" s="36">
        <f t="shared" si="2"/>
        <v>0</v>
      </c>
      <c r="I86" s="62"/>
    </row>
    <row r="87" spans="2:9" customFormat="1" ht="15" hidden="1" customHeight="1" x14ac:dyDescent="0.2">
      <c r="B87" s="65"/>
      <c r="C87" s="33" t="str">
        <f>IF(F87+G87&gt;0,Input_Transaksi!C98,"")</f>
        <v/>
      </c>
      <c r="D87" s="34" t="str">
        <f>IF(F87+G87&gt;0,Input_Transaksi!D98,"")</f>
        <v/>
      </c>
      <c r="E87" s="35" t="str">
        <f>IF(F87+G87&gt;0,Input_Transaksi!F98&amp;Input_Transaksi!G98 &amp;" "&amp;Input_Transaksi!H98,"")</f>
        <v/>
      </c>
      <c r="F87" s="36">
        <f>IF(Input_Transaksi!CD98=$D$8,Input_Transaksi!CF98,0)</f>
        <v>0</v>
      </c>
      <c r="G87" s="36">
        <f>IF(Input_Transaksi!CG98=$D$8,Input_Transaksi!CI98,0)</f>
        <v>0</v>
      </c>
      <c r="H87" s="36">
        <f t="shared" si="2"/>
        <v>0</v>
      </c>
      <c r="I87" s="61"/>
    </row>
    <row r="88" spans="2:9" ht="15" hidden="1" customHeight="1" x14ac:dyDescent="0.2">
      <c r="B88" s="63"/>
      <c r="C88" s="33" t="str">
        <f>IF(F88+G88&gt;0,Input_Transaksi!C99,"")</f>
        <v/>
      </c>
      <c r="D88" s="34" t="str">
        <f>IF(F88+G88&gt;0,Input_Transaksi!D99,"")</f>
        <v/>
      </c>
      <c r="E88" s="35" t="str">
        <f>IF(F88+G88&gt;0,Input_Transaksi!F99&amp;Input_Transaksi!G99 &amp;" "&amp;Input_Transaksi!H99,"")</f>
        <v/>
      </c>
      <c r="F88" s="36">
        <f>IF(Input_Transaksi!CD99=$D$8,Input_Transaksi!CF99,0)</f>
        <v>0</v>
      </c>
      <c r="G88" s="36">
        <f>IF(Input_Transaksi!CG99=$D$8,Input_Transaksi!CI99,0)</f>
        <v>0</v>
      </c>
      <c r="H88" s="36">
        <f t="shared" si="2"/>
        <v>0</v>
      </c>
      <c r="I88" s="62"/>
    </row>
    <row r="89" spans="2:9" customFormat="1" ht="15" hidden="1" customHeight="1" x14ac:dyDescent="0.2">
      <c r="B89" s="65"/>
      <c r="C89" s="33" t="str">
        <f>IF(F89+G89&gt;0,Input_Transaksi!C100,"")</f>
        <v/>
      </c>
      <c r="D89" s="34" t="str">
        <f>IF(F89+G89&gt;0,Input_Transaksi!D100,"")</f>
        <v/>
      </c>
      <c r="E89" s="35" t="str">
        <f>IF(F89+G89&gt;0,Input_Transaksi!F100&amp;Input_Transaksi!G100 &amp;" "&amp;Input_Transaksi!H100,"")</f>
        <v/>
      </c>
      <c r="F89" s="36">
        <f>IF(Input_Transaksi!CD100=$D$8,Input_Transaksi!CF100,0)</f>
        <v>0</v>
      </c>
      <c r="G89" s="36">
        <f>IF(Input_Transaksi!CG100=$D$8,Input_Transaksi!CI100,0)</f>
        <v>0</v>
      </c>
      <c r="H89" s="36">
        <f t="shared" si="2"/>
        <v>0</v>
      </c>
      <c r="I89" s="61"/>
    </row>
    <row r="90" spans="2:9" customFormat="1" ht="15" hidden="1" customHeight="1" x14ac:dyDescent="0.2">
      <c r="B90" s="65"/>
      <c r="C90" s="33" t="str">
        <f>IF(F90+G90&gt;0,Input_Transaksi!C101,"")</f>
        <v/>
      </c>
      <c r="D90" s="34" t="str">
        <f>IF(F90+G90&gt;0,Input_Transaksi!D101,"")</f>
        <v/>
      </c>
      <c r="E90" s="35" t="str">
        <f>IF(F90+G90&gt;0,Input_Transaksi!F101&amp;Input_Transaksi!G101 &amp;" "&amp;Input_Transaksi!H101,"")</f>
        <v/>
      </c>
      <c r="F90" s="36">
        <f>IF(Input_Transaksi!CD101=$D$8,Input_Transaksi!CF101,0)</f>
        <v>0</v>
      </c>
      <c r="G90" s="36">
        <f>IF(Input_Transaksi!CG101=$D$8,Input_Transaksi!CI101,0)</f>
        <v>0</v>
      </c>
      <c r="H90" s="36">
        <f t="shared" si="2"/>
        <v>0</v>
      </c>
      <c r="I90" s="61"/>
    </row>
    <row r="91" spans="2:9" customFormat="1" ht="15" hidden="1" customHeight="1" x14ac:dyDescent="0.2">
      <c r="B91" s="65"/>
      <c r="C91" s="33" t="str">
        <f>IF(F91+G91&gt;0,Input_Transaksi!C102,"")</f>
        <v/>
      </c>
      <c r="D91" s="34" t="str">
        <f>IF(F91+G91&gt;0,Input_Transaksi!D102,"")</f>
        <v/>
      </c>
      <c r="E91" s="35" t="str">
        <f>IF(F91+G91&gt;0,Input_Transaksi!F102&amp;Input_Transaksi!G102 &amp;" "&amp;Input_Transaksi!H102,"")</f>
        <v/>
      </c>
      <c r="F91" s="36">
        <f>IF(Input_Transaksi!CD102=$D$8,Input_Transaksi!CF102,0)</f>
        <v>0</v>
      </c>
      <c r="G91" s="36">
        <f>IF(Input_Transaksi!CG102=$D$8,Input_Transaksi!CI102,0)</f>
        <v>0</v>
      </c>
      <c r="H91" s="36">
        <f t="shared" si="2"/>
        <v>0</v>
      </c>
      <c r="I91" s="61"/>
    </row>
    <row r="92" spans="2:9" customFormat="1" ht="15" hidden="1" customHeight="1" x14ac:dyDescent="0.2">
      <c r="B92" s="65"/>
      <c r="C92" s="33" t="str">
        <f>IF(F92+G92&gt;0,Input_Transaksi!C103,"")</f>
        <v/>
      </c>
      <c r="D92" s="34" t="str">
        <f>IF(F92+G92&gt;0,Input_Transaksi!D103,"")</f>
        <v/>
      </c>
      <c r="E92" s="35" t="str">
        <f>IF(F92+G92&gt;0,Input_Transaksi!F103&amp;Input_Transaksi!G103 &amp;" "&amp;Input_Transaksi!H103,"")</f>
        <v/>
      </c>
      <c r="F92" s="36">
        <f>IF(Input_Transaksi!CD103=$D$8,Input_Transaksi!CF103,0)</f>
        <v>0</v>
      </c>
      <c r="G92" s="36">
        <f>IF(Input_Transaksi!CG103=$D$8,Input_Transaksi!CI103,0)</f>
        <v>0</v>
      </c>
      <c r="H92" s="36">
        <f t="shared" si="2"/>
        <v>0</v>
      </c>
      <c r="I92" s="61"/>
    </row>
    <row r="93" spans="2:9" customFormat="1" ht="15" hidden="1" customHeight="1" x14ac:dyDescent="0.2">
      <c r="B93" s="65"/>
      <c r="C93" s="33" t="str">
        <f>IF(F93+G93&gt;0,Input_Transaksi!C104,"")</f>
        <v/>
      </c>
      <c r="D93" s="34" t="str">
        <f>IF(F93+G93&gt;0,Input_Transaksi!D104,"")</f>
        <v/>
      </c>
      <c r="E93" s="35" t="str">
        <f>IF(F93+G93&gt;0,Input_Transaksi!F104&amp;Input_Transaksi!G104 &amp;" "&amp;Input_Transaksi!H104,"")</f>
        <v/>
      </c>
      <c r="F93" s="36">
        <f>IF(Input_Transaksi!CD104=$D$8,Input_Transaksi!CF104,0)</f>
        <v>0</v>
      </c>
      <c r="G93" s="36">
        <f>IF(Input_Transaksi!CG104=$D$8,Input_Transaksi!CI104,0)</f>
        <v>0</v>
      </c>
      <c r="H93" s="36">
        <f t="shared" si="2"/>
        <v>0</v>
      </c>
      <c r="I93" s="61"/>
    </row>
    <row r="94" spans="2:9" customFormat="1" ht="15" hidden="1" customHeight="1" x14ac:dyDescent="0.2">
      <c r="B94" s="65"/>
      <c r="C94" s="33" t="str">
        <f>IF(F94+G94&gt;0,Input_Transaksi!C105,"")</f>
        <v/>
      </c>
      <c r="D94" s="34" t="str">
        <f>IF(F94+G94&gt;0,Input_Transaksi!D105,"")</f>
        <v/>
      </c>
      <c r="E94" s="35" t="str">
        <f>IF(F94+G94&gt;0,Input_Transaksi!F105&amp;Input_Transaksi!G105 &amp;" "&amp;Input_Transaksi!H105,"")</f>
        <v/>
      </c>
      <c r="F94" s="36">
        <f>IF(Input_Transaksi!CD105=$D$8,Input_Transaksi!CF105,0)</f>
        <v>0</v>
      </c>
      <c r="G94" s="36">
        <f>IF(Input_Transaksi!CG105=$D$8,Input_Transaksi!CI105,0)</f>
        <v>0</v>
      </c>
      <c r="H94" s="36">
        <f t="shared" si="2"/>
        <v>0</v>
      </c>
      <c r="I94" s="61"/>
    </row>
    <row r="95" spans="2:9" customFormat="1" ht="15" hidden="1" customHeight="1" x14ac:dyDescent="0.2">
      <c r="B95" s="65"/>
      <c r="C95" s="33" t="str">
        <f>IF(F95+G95&gt;0,Input_Transaksi!C106,"")</f>
        <v/>
      </c>
      <c r="D95" s="34" t="str">
        <f>IF(F95+G95&gt;0,Input_Transaksi!D106,"")</f>
        <v/>
      </c>
      <c r="E95" s="35" t="str">
        <f>IF(F95+G95&gt;0,Input_Transaksi!F106&amp;Input_Transaksi!G106 &amp;" "&amp;Input_Transaksi!H106,"")</f>
        <v/>
      </c>
      <c r="F95" s="36">
        <f>IF(Input_Transaksi!CD106=$D$8,Input_Transaksi!CF106,0)</f>
        <v>0</v>
      </c>
      <c r="G95" s="36">
        <f>IF(Input_Transaksi!CG106=$D$8,Input_Transaksi!CI106,0)</f>
        <v>0</v>
      </c>
      <c r="H95" s="36">
        <f t="shared" si="2"/>
        <v>0</v>
      </c>
      <c r="I95" s="61"/>
    </row>
    <row r="96" spans="2:9" customFormat="1" ht="15" hidden="1" customHeight="1" x14ac:dyDescent="0.2">
      <c r="B96" s="65"/>
      <c r="C96" s="33" t="str">
        <f>IF(F96+G96&gt;0,Input_Transaksi!C107,"")</f>
        <v/>
      </c>
      <c r="D96" s="34" t="str">
        <f>IF(F96+G96&gt;0,Input_Transaksi!D107,"")</f>
        <v/>
      </c>
      <c r="E96" s="35" t="str">
        <f>IF(F96+G96&gt;0,Input_Transaksi!F107&amp;Input_Transaksi!G107 &amp;" "&amp;Input_Transaksi!H107,"")</f>
        <v/>
      </c>
      <c r="F96" s="36">
        <f>IF(Input_Transaksi!CD107=$D$8,Input_Transaksi!CF107,0)</f>
        <v>0</v>
      </c>
      <c r="G96" s="36">
        <f>IF(Input_Transaksi!CG107=$D$8,Input_Transaksi!CI107,0)</f>
        <v>0</v>
      </c>
      <c r="H96" s="36">
        <f t="shared" si="2"/>
        <v>0</v>
      </c>
      <c r="I96" s="61"/>
    </row>
    <row r="97" spans="2:9" customFormat="1" ht="15" hidden="1" customHeight="1" x14ac:dyDescent="0.2">
      <c r="B97" s="65"/>
      <c r="C97" s="33" t="str">
        <f>IF(F97+G97&gt;0,Input_Transaksi!C108,"")</f>
        <v/>
      </c>
      <c r="D97" s="34" t="str">
        <f>IF(F97+G97&gt;0,Input_Transaksi!D108,"")</f>
        <v/>
      </c>
      <c r="E97" s="35" t="str">
        <f>IF(F97+G97&gt;0,Input_Transaksi!F108&amp;Input_Transaksi!G108 &amp;" "&amp;Input_Transaksi!H108,"")</f>
        <v/>
      </c>
      <c r="F97" s="36">
        <f>IF(Input_Transaksi!CD108=$D$8,Input_Transaksi!CF108,0)</f>
        <v>0</v>
      </c>
      <c r="G97" s="36">
        <f>IF(Input_Transaksi!CG108=$D$8,Input_Transaksi!CI108,0)</f>
        <v>0</v>
      </c>
      <c r="H97" s="36">
        <f t="shared" si="2"/>
        <v>0</v>
      </c>
      <c r="I97" s="61"/>
    </row>
    <row r="98" spans="2:9" customFormat="1" ht="15" hidden="1" customHeight="1" x14ac:dyDescent="0.2">
      <c r="B98" s="65"/>
      <c r="C98" s="33" t="str">
        <f>IF(F98+G98&gt;0,Input_Transaksi!C109,"")</f>
        <v/>
      </c>
      <c r="D98" s="34" t="str">
        <f>IF(F98+G98&gt;0,Input_Transaksi!D109,"")</f>
        <v/>
      </c>
      <c r="E98" s="35" t="str">
        <f>IF(F98+G98&gt;0,Input_Transaksi!F109&amp;Input_Transaksi!G109 &amp;" "&amp;Input_Transaksi!H109,"")</f>
        <v/>
      </c>
      <c r="F98" s="36">
        <f>IF(Input_Transaksi!CD109=$D$8,Input_Transaksi!CF109,0)</f>
        <v>0</v>
      </c>
      <c r="G98" s="36">
        <f>IF(Input_Transaksi!CG109=$D$8,Input_Transaksi!CI109,0)</f>
        <v>0</v>
      </c>
      <c r="H98" s="36">
        <f t="shared" si="2"/>
        <v>0</v>
      </c>
      <c r="I98" s="61"/>
    </row>
    <row r="99" spans="2:9" customFormat="1" ht="15" hidden="1" customHeight="1" x14ac:dyDescent="0.2">
      <c r="B99" s="65"/>
      <c r="C99" s="33" t="str">
        <f>IF(F99+G99&gt;0,Input_Transaksi!C110,"")</f>
        <v/>
      </c>
      <c r="D99" s="34" t="str">
        <f>IF(F99+G99&gt;0,Input_Transaksi!D110,"")</f>
        <v/>
      </c>
      <c r="E99" s="35" t="str">
        <f>IF(F99+G99&gt;0,Input_Transaksi!F110&amp;Input_Transaksi!G110 &amp;" "&amp;Input_Transaksi!H110,"")</f>
        <v/>
      </c>
      <c r="F99" s="36">
        <f>IF(Input_Transaksi!CD110=$D$8,Input_Transaksi!CF110,0)</f>
        <v>0</v>
      </c>
      <c r="G99" s="36">
        <f>IF(Input_Transaksi!CG110=$D$8,Input_Transaksi!CI110,0)</f>
        <v>0</v>
      </c>
      <c r="H99" s="36">
        <f t="shared" si="2"/>
        <v>0</v>
      </c>
      <c r="I99" s="61"/>
    </row>
    <row r="100" spans="2:9" customFormat="1" ht="15" hidden="1" customHeight="1" x14ac:dyDescent="0.2">
      <c r="B100" s="65"/>
      <c r="C100" s="33" t="str">
        <f>IF(F100+G100&gt;0,Input_Transaksi!C111,"")</f>
        <v/>
      </c>
      <c r="D100" s="34" t="str">
        <f>IF(F100+G100&gt;0,Input_Transaksi!D111,"")</f>
        <v/>
      </c>
      <c r="E100" s="35" t="str">
        <f>IF(F100+G100&gt;0,Input_Transaksi!F111&amp;Input_Transaksi!G111 &amp;" "&amp;Input_Transaksi!H111,"")</f>
        <v/>
      </c>
      <c r="F100" s="36">
        <f>IF(Input_Transaksi!CD111=$D$8,Input_Transaksi!CF111,0)</f>
        <v>0</v>
      </c>
      <c r="G100" s="36">
        <f>IF(Input_Transaksi!CG111=$D$8,Input_Transaksi!CI111,0)</f>
        <v>0</v>
      </c>
      <c r="H100" s="36">
        <f t="shared" si="2"/>
        <v>0</v>
      </c>
      <c r="I100" s="61"/>
    </row>
    <row r="101" spans="2:9" customFormat="1" ht="15" hidden="1" customHeight="1" x14ac:dyDescent="0.2">
      <c r="B101" s="65"/>
      <c r="C101" s="33" t="str">
        <f>IF(F101+G101&gt;0,Input_Transaksi!C112,"")</f>
        <v/>
      </c>
      <c r="D101" s="34" t="str">
        <f>IF(F101+G101&gt;0,Input_Transaksi!D112,"")</f>
        <v/>
      </c>
      <c r="E101" s="35" t="str">
        <f>IF(F101+G101&gt;0,Input_Transaksi!F112&amp;Input_Transaksi!G112 &amp;" "&amp;Input_Transaksi!H112,"")</f>
        <v/>
      </c>
      <c r="F101" s="36">
        <f>IF(Input_Transaksi!CD112=$D$8,Input_Transaksi!CF112,0)</f>
        <v>0</v>
      </c>
      <c r="G101" s="36">
        <f>IF(Input_Transaksi!CG112=$D$8,Input_Transaksi!CI112,0)</f>
        <v>0</v>
      </c>
      <c r="H101" s="36">
        <f t="shared" si="2"/>
        <v>0</v>
      </c>
      <c r="I101" s="61"/>
    </row>
    <row r="102" spans="2:9" customFormat="1" ht="15" hidden="1" customHeight="1" x14ac:dyDescent="0.2">
      <c r="B102" s="65"/>
      <c r="C102" s="33" t="str">
        <f>IF(F102+G102&gt;0,Input_Transaksi!C113,"")</f>
        <v/>
      </c>
      <c r="D102" s="34" t="str">
        <f>IF(F102+G102&gt;0,Input_Transaksi!D113,"")</f>
        <v/>
      </c>
      <c r="E102" s="35" t="str">
        <f>IF(F102+G102&gt;0,Input_Transaksi!F113&amp;Input_Transaksi!G113 &amp;" "&amp;Input_Transaksi!H113,"")</f>
        <v/>
      </c>
      <c r="F102" s="36">
        <f>IF(Input_Transaksi!CD113=$D$8,Input_Transaksi!CF113,0)</f>
        <v>0</v>
      </c>
      <c r="G102" s="36">
        <f>IF(Input_Transaksi!CG113=$D$8,Input_Transaksi!CI113,0)</f>
        <v>0</v>
      </c>
      <c r="H102" s="36">
        <f t="shared" si="2"/>
        <v>0</v>
      </c>
      <c r="I102" s="61"/>
    </row>
    <row r="103" spans="2:9" customFormat="1" ht="15" hidden="1" customHeight="1" x14ac:dyDescent="0.2">
      <c r="B103" s="65"/>
      <c r="C103" s="33" t="str">
        <f>IF(F103+G103&gt;0,Input_Transaksi!C114,"")</f>
        <v/>
      </c>
      <c r="D103" s="34" t="str">
        <f>IF(F103+G103&gt;0,Input_Transaksi!D114,"")</f>
        <v/>
      </c>
      <c r="E103" s="35" t="str">
        <f>IF(F103+G103&gt;0,Input_Transaksi!F114&amp;Input_Transaksi!G114 &amp;" "&amp;Input_Transaksi!H114,"")</f>
        <v/>
      </c>
      <c r="F103" s="36">
        <f>IF(Input_Transaksi!CD114=$D$8,Input_Transaksi!CF114,0)</f>
        <v>0</v>
      </c>
      <c r="G103" s="36">
        <f>IF(Input_Transaksi!CG114=$D$8,Input_Transaksi!CI114,0)</f>
        <v>0</v>
      </c>
      <c r="H103" s="36">
        <f t="shared" si="2"/>
        <v>0</v>
      </c>
      <c r="I103" s="61"/>
    </row>
    <row r="104" spans="2:9" customFormat="1" ht="15" hidden="1" customHeight="1" x14ac:dyDescent="0.2">
      <c r="B104" s="65"/>
      <c r="C104" s="33" t="str">
        <f>IF(F104+G104&gt;0,Input_Transaksi!C115,"")</f>
        <v/>
      </c>
      <c r="D104" s="34" t="str">
        <f>IF(F104+G104&gt;0,Input_Transaksi!D115,"")</f>
        <v/>
      </c>
      <c r="E104" s="35" t="str">
        <f>IF(F104+G104&gt;0,Input_Transaksi!F115&amp;Input_Transaksi!G115 &amp;" "&amp;Input_Transaksi!H115,"")</f>
        <v/>
      </c>
      <c r="F104" s="36">
        <f>IF(Input_Transaksi!CD115=$D$8,Input_Transaksi!CF115,0)</f>
        <v>0</v>
      </c>
      <c r="G104" s="36">
        <f>IF(Input_Transaksi!CG115=$D$8,Input_Transaksi!CI115,0)</f>
        <v>0</v>
      </c>
      <c r="H104" s="36">
        <f t="shared" si="2"/>
        <v>0</v>
      </c>
      <c r="I104" s="61"/>
    </row>
    <row r="105" spans="2:9" customFormat="1" ht="15" hidden="1" customHeight="1" x14ac:dyDescent="0.2">
      <c r="B105" s="65"/>
      <c r="C105" s="33" t="str">
        <f>IF(F105+G105&gt;0,Input_Transaksi!C116,"")</f>
        <v/>
      </c>
      <c r="D105" s="34" t="str">
        <f>IF(F105+G105&gt;0,Input_Transaksi!D116,"")</f>
        <v/>
      </c>
      <c r="E105" s="35" t="str">
        <f>IF(F105+G105&gt;0,Input_Transaksi!F116&amp;Input_Transaksi!G116 &amp;" "&amp;Input_Transaksi!H116,"")</f>
        <v/>
      </c>
      <c r="F105" s="36">
        <f>IF(Input_Transaksi!CD116=$D$8,Input_Transaksi!CF116,0)</f>
        <v>0</v>
      </c>
      <c r="G105" s="36">
        <f>IF(Input_Transaksi!CG116=$D$8,Input_Transaksi!CI116,0)</f>
        <v>0</v>
      </c>
      <c r="H105" s="36">
        <f t="shared" si="2"/>
        <v>0</v>
      </c>
      <c r="I105" s="61"/>
    </row>
    <row r="106" spans="2:9" customFormat="1" ht="15" hidden="1" customHeight="1" x14ac:dyDescent="0.2">
      <c r="B106" s="65"/>
      <c r="C106" s="33" t="str">
        <f>IF(F106+G106&gt;0,Input_Transaksi!C117,"")</f>
        <v/>
      </c>
      <c r="D106" s="34" t="str">
        <f>IF(F106+G106&gt;0,Input_Transaksi!D117,"")</f>
        <v/>
      </c>
      <c r="E106" s="35" t="str">
        <f>IF(F106+G106&gt;0,Input_Transaksi!F117&amp;Input_Transaksi!G117 &amp;" "&amp;Input_Transaksi!H117,"")</f>
        <v/>
      </c>
      <c r="F106" s="36">
        <f>IF(Input_Transaksi!CD117=$D$8,Input_Transaksi!CF117,0)</f>
        <v>0</v>
      </c>
      <c r="G106" s="36">
        <f>IF(Input_Transaksi!CG117=$D$8,Input_Transaksi!CI117,0)</f>
        <v>0</v>
      </c>
      <c r="H106" s="36">
        <f t="shared" si="2"/>
        <v>0</v>
      </c>
      <c r="I106" s="61"/>
    </row>
    <row r="107" spans="2:9" customFormat="1" ht="15" hidden="1" customHeight="1" x14ac:dyDescent="0.2">
      <c r="B107" s="65"/>
      <c r="C107" s="33" t="str">
        <f>IF(F107+G107&gt;0,Input_Transaksi!C119,"")</f>
        <v/>
      </c>
      <c r="D107" s="34" t="str">
        <f>IF(F107+G107&gt;0,Input_Transaksi!D119,"")</f>
        <v/>
      </c>
      <c r="E107" s="35" t="str">
        <f>IF(F107+G107&gt;0,Input_Transaksi!F119&amp;Input_Transaksi!G119 &amp;" "&amp;Input_Transaksi!H119,"")</f>
        <v/>
      </c>
      <c r="F107" s="617">
        <f>IF(Input_Transaksi!CD119=$D$8,Input_Transaksi!CF119,0)</f>
        <v>0</v>
      </c>
      <c r="G107" s="36">
        <f>IF(Input_Transaksi!CG119=$D$8,Input_Transaksi!CI119,0)</f>
        <v>0</v>
      </c>
      <c r="H107" s="617">
        <f t="shared" ref="H107:H169" si="3">H106+F107-G107</f>
        <v>0</v>
      </c>
      <c r="I107" s="61"/>
    </row>
    <row r="108" spans="2:9" customFormat="1" ht="15" hidden="1" customHeight="1" x14ac:dyDescent="0.2">
      <c r="B108" s="65"/>
      <c r="C108" s="33" t="str">
        <f>IF(F108+G108&gt;0,Input_Transaksi!C120,"")</f>
        <v/>
      </c>
      <c r="D108" s="34" t="str">
        <f>IF(F108+G108&gt;0,Input_Transaksi!D120,"")</f>
        <v/>
      </c>
      <c r="E108" s="35" t="str">
        <f>IF(F108+G108&gt;0,Input_Transaksi!F120&amp;Input_Transaksi!G120 &amp;" "&amp;Input_Transaksi!H120,"")</f>
        <v/>
      </c>
      <c r="F108" s="36">
        <f>IF(Input_Transaksi!CD120=$D$8,Input_Transaksi!CF120,0)</f>
        <v>0</v>
      </c>
      <c r="G108" s="36">
        <f>IF(Input_Transaksi!CG120=$D$8,Input_Transaksi!CI120,0)</f>
        <v>0</v>
      </c>
      <c r="H108" s="36">
        <f t="shared" si="3"/>
        <v>0</v>
      </c>
      <c r="I108" s="61"/>
    </row>
    <row r="109" spans="2:9" customFormat="1" ht="15" hidden="1" customHeight="1" x14ac:dyDescent="0.2">
      <c r="B109" s="65"/>
      <c r="C109" s="33" t="str">
        <f>IF(F109+G109&gt;0,Input_Transaksi!C121,"")</f>
        <v/>
      </c>
      <c r="D109" s="34" t="str">
        <f>IF(F109+G109&gt;0,Input_Transaksi!D121,"")</f>
        <v/>
      </c>
      <c r="E109" s="35" t="str">
        <f>IF(F109+G109&gt;0,Input_Transaksi!F121&amp;Input_Transaksi!G121 &amp;" "&amp;Input_Transaksi!H121,"")</f>
        <v/>
      </c>
      <c r="F109" s="36">
        <f>IF(Input_Transaksi!CD121=$D$8,Input_Transaksi!CF121,0)</f>
        <v>0</v>
      </c>
      <c r="G109" s="36">
        <f>IF(Input_Transaksi!CG121=$D$8,Input_Transaksi!CI121,0)</f>
        <v>0</v>
      </c>
      <c r="H109" s="36">
        <f t="shared" si="3"/>
        <v>0</v>
      </c>
      <c r="I109" s="61"/>
    </row>
    <row r="110" spans="2:9" customFormat="1" ht="15" hidden="1" customHeight="1" x14ac:dyDescent="0.2">
      <c r="B110" s="65"/>
      <c r="C110" s="33" t="str">
        <f>IF(F110+G110&gt;0,Input_Transaksi!C122,"")</f>
        <v/>
      </c>
      <c r="D110" s="34" t="str">
        <f>IF(F110+G110&gt;0,Input_Transaksi!D122,"")</f>
        <v/>
      </c>
      <c r="E110" s="35" t="str">
        <f>IF(F110+G110&gt;0,Input_Transaksi!F122&amp;Input_Transaksi!G122 &amp;" "&amp;Input_Transaksi!H122,"")</f>
        <v/>
      </c>
      <c r="F110" s="36">
        <f>IF(Input_Transaksi!CD122=$D$8,Input_Transaksi!CF122,0)</f>
        <v>0</v>
      </c>
      <c r="G110" s="36">
        <f>IF(Input_Transaksi!CG122=$D$8,Input_Transaksi!CI122,0)</f>
        <v>0</v>
      </c>
      <c r="H110" s="36">
        <f t="shared" si="3"/>
        <v>0</v>
      </c>
      <c r="I110" s="61"/>
    </row>
    <row r="111" spans="2:9" customFormat="1" ht="15" hidden="1" customHeight="1" x14ac:dyDescent="0.2">
      <c r="B111" s="65"/>
      <c r="C111" s="33" t="str">
        <f>IF(F111+G111&gt;0,Input_Transaksi!C124,"")</f>
        <v/>
      </c>
      <c r="D111" s="34" t="str">
        <f>IF(F111+G111&gt;0,Input_Transaksi!D124,"")</f>
        <v/>
      </c>
      <c r="E111" s="35" t="str">
        <f>IF(F111+G111&gt;0,Input_Transaksi!F124&amp;Input_Transaksi!G124 &amp;" "&amp;Input_Transaksi!H124,"")</f>
        <v/>
      </c>
      <c r="F111" s="36">
        <f>IF(Input_Transaksi!CD124=$D$8,Input_Transaksi!CF124,0)</f>
        <v>0</v>
      </c>
      <c r="G111" s="36">
        <f>IF(Input_Transaksi!CG124=$D$8,Input_Transaksi!CI124,0)</f>
        <v>0</v>
      </c>
      <c r="H111" s="36">
        <f t="shared" si="3"/>
        <v>0</v>
      </c>
      <c r="I111" s="61"/>
    </row>
    <row r="112" spans="2:9" customFormat="1" ht="15" hidden="1" customHeight="1" x14ac:dyDescent="0.2">
      <c r="B112" s="65"/>
      <c r="C112" s="33" t="str">
        <f>IF(F112+G112&gt;0,Input_Transaksi!C126,"")</f>
        <v/>
      </c>
      <c r="D112" s="34" t="str">
        <f>IF(F112+G112&gt;0,Input_Transaksi!D126,"")</f>
        <v/>
      </c>
      <c r="E112" s="35" t="str">
        <f>IF(F112+G112&gt;0,Input_Transaksi!F126&amp;Input_Transaksi!G126 &amp;" "&amp;Input_Transaksi!H126,"")</f>
        <v/>
      </c>
      <c r="F112" s="36">
        <f>IF(Input_Transaksi!CD126=$D$8,Input_Transaksi!CF126,0)</f>
        <v>0</v>
      </c>
      <c r="G112" s="36">
        <f>IF(Input_Transaksi!CG126=$D$8,Input_Transaksi!CI126,0)</f>
        <v>0</v>
      </c>
      <c r="H112" s="36">
        <f t="shared" si="3"/>
        <v>0</v>
      </c>
      <c r="I112" s="61"/>
    </row>
    <row r="113" spans="2:9" customFormat="1" ht="15" hidden="1" customHeight="1" x14ac:dyDescent="0.2">
      <c r="B113" s="65"/>
      <c r="C113" s="33" t="str">
        <f>IF(F113+G113&gt;0,Input_Transaksi!C128,"")</f>
        <v/>
      </c>
      <c r="D113" s="34" t="str">
        <f>IF(F113+G113&gt;0,Input_Transaksi!D128,"")</f>
        <v/>
      </c>
      <c r="E113" s="35" t="str">
        <f>IF(F113+G113&gt;0,Input_Transaksi!F128&amp;Input_Transaksi!G128 &amp;" "&amp;Input_Transaksi!H128,"")</f>
        <v/>
      </c>
      <c r="F113" s="36">
        <f>IF(Input_Transaksi!CD128=$D$8,Input_Transaksi!CF128,0)</f>
        <v>0</v>
      </c>
      <c r="G113" s="36">
        <f>IF(Input_Transaksi!CG128=$D$8,Input_Transaksi!CI128,0)</f>
        <v>0</v>
      </c>
      <c r="H113" s="36">
        <f t="shared" si="3"/>
        <v>0</v>
      </c>
      <c r="I113" s="61"/>
    </row>
    <row r="114" spans="2:9" customFormat="1" ht="15" hidden="1" customHeight="1" x14ac:dyDescent="0.2">
      <c r="B114" s="65"/>
      <c r="C114" s="33" t="str">
        <f>IF(F114+G114&gt;0,Input_Transaksi!C129,"")</f>
        <v/>
      </c>
      <c r="D114" s="34" t="str">
        <f>IF(F114+G114&gt;0,Input_Transaksi!D129,"")</f>
        <v/>
      </c>
      <c r="E114" s="35" t="str">
        <f>IF(F114+G114&gt;0,Input_Transaksi!F129&amp;Input_Transaksi!G129 &amp;" "&amp;Input_Transaksi!H129,"")</f>
        <v/>
      </c>
      <c r="F114" s="36">
        <f>IF(Input_Transaksi!CD129=$D$8,Input_Transaksi!CF129,0)</f>
        <v>0</v>
      </c>
      <c r="G114" s="36">
        <f>IF(Input_Transaksi!CG129=$D$8,Input_Transaksi!CI129,0)</f>
        <v>0</v>
      </c>
      <c r="H114" s="36">
        <f t="shared" si="3"/>
        <v>0</v>
      </c>
      <c r="I114" s="61"/>
    </row>
    <row r="115" spans="2:9" customFormat="1" ht="15" hidden="1" customHeight="1" x14ac:dyDescent="0.2">
      <c r="B115" s="65"/>
      <c r="C115" s="33" t="str">
        <f>IF(F115+G115&gt;0,Input_Transaksi!C131,"")</f>
        <v/>
      </c>
      <c r="D115" s="34" t="str">
        <f>IF(F115+G115&gt;0,Input_Transaksi!D131,"")</f>
        <v/>
      </c>
      <c r="E115" s="35" t="str">
        <f>IF(F115+G115&gt;0,Input_Transaksi!F131&amp;Input_Transaksi!G131 &amp;" "&amp;Input_Transaksi!H131,"")</f>
        <v/>
      </c>
      <c r="F115" s="36">
        <f>IF(Input_Transaksi!CD131=$D$8,Input_Transaksi!CF131,0)</f>
        <v>0</v>
      </c>
      <c r="G115" s="36">
        <f>IF(Input_Transaksi!CG131=$D$8,Input_Transaksi!CI131,0)</f>
        <v>0</v>
      </c>
      <c r="H115" s="36">
        <f t="shared" si="3"/>
        <v>0</v>
      </c>
      <c r="I115" s="61"/>
    </row>
    <row r="116" spans="2:9" customFormat="1" ht="15" hidden="1" customHeight="1" x14ac:dyDescent="0.2">
      <c r="B116" s="65"/>
      <c r="C116" s="33" t="str">
        <f>IF(F116+G116&gt;0,Input_Transaksi!C133,"")</f>
        <v/>
      </c>
      <c r="D116" s="34" t="str">
        <f>IF(F116+G116&gt;0,Input_Transaksi!D133,"")</f>
        <v/>
      </c>
      <c r="E116" s="35" t="str">
        <f>IF(F116+G116&gt;0,Input_Transaksi!F133&amp;Input_Transaksi!G133 &amp;" "&amp;Input_Transaksi!H133,"")</f>
        <v/>
      </c>
      <c r="F116" s="36">
        <f>IF(Input_Transaksi!CD133=$D$8,Input_Transaksi!CF133,0)</f>
        <v>0</v>
      </c>
      <c r="G116" s="36">
        <f>IF(Input_Transaksi!CG133=$D$8,Input_Transaksi!CI133,0)</f>
        <v>0</v>
      </c>
      <c r="H116" s="36">
        <f t="shared" si="3"/>
        <v>0</v>
      </c>
      <c r="I116" s="61"/>
    </row>
    <row r="117" spans="2:9" customFormat="1" ht="15" hidden="1" customHeight="1" x14ac:dyDescent="0.2">
      <c r="B117" s="65"/>
      <c r="C117" s="33" t="str">
        <f>IF(F117+G117&gt;0,Input_Transaksi!C134,"")</f>
        <v/>
      </c>
      <c r="D117" s="34" t="str">
        <f>IF(F117+G117&gt;0,Input_Transaksi!D134,"")</f>
        <v/>
      </c>
      <c r="E117" s="35" t="str">
        <f>IF(F117+G117&gt;0,Input_Transaksi!F134&amp;Input_Transaksi!G134 &amp;" "&amp;Input_Transaksi!H134,"")</f>
        <v/>
      </c>
      <c r="F117" s="617">
        <f>IF(Input_Transaksi!CD134=$D$8,Input_Transaksi!CF134,0)</f>
        <v>0</v>
      </c>
      <c r="G117" s="617">
        <f>IF(Input_Transaksi!CG134=$D$8,Input_Transaksi!CI134,0)</f>
        <v>0</v>
      </c>
      <c r="H117" s="617">
        <f t="shared" si="3"/>
        <v>0</v>
      </c>
      <c r="I117" s="61"/>
    </row>
    <row r="118" spans="2:9" customFormat="1" ht="15" hidden="1" customHeight="1" x14ac:dyDescent="0.2">
      <c r="B118" s="65"/>
      <c r="C118" s="33" t="str">
        <f>IF(F118+G118&gt;0,Input_Transaksi!C135,"")</f>
        <v/>
      </c>
      <c r="D118" s="34" t="str">
        <f>IF(F118+G118&gt;0,Input_Transaksi!D135,"")</f>
        <v/>
      </c>
      <c r="E118" s="35" t="str">
        <f>IF(F118+G118&gt;0,Input_Transaksi!F135&amp;Input_Transaksi!G135 &amp;" "&amp;Input_Transaksi!H135,"")</f>
        <v/>
      </c>
      <c r="F118" s="36">
        <f>IF(Input_Transaksi!CD135=$D$8,Input_Transaksi!CF135,0)</f>
        <v>0</v>
      </c>
      <c r="G118" s="36">
        <f>IF(Input_Transaksi!CG135=$D$8,Input_Transaksi!CI135,0)</f>
        <v>0</v>
      </c>
      <c r="H118" s="36">
        <f t="shared" si="3"/>
        <v>0</v>
      </c>
      <c r="I118" s="61"/>
    </row>
    <row r="119" spans="2:9" customFormat="1" ht="15" hidden="1" customHeight="1" x14ac:dyDescent="0.2">
      <c r="B119" s="65"/>
      <c r="C119" s="33" t="str">
        <f>IF(F119+G119&gt;0,Input_Transaksi!C136,"")</f>
        <v/>
      </c>
      <c r="D119" s="34" t="str">
        <f>IF(F119+G119&gt;0,Input_Transaksi!D136,"")</f>
        <v/>
      </c>
      <c r="E119" s="35" t="str">
        <f>IF(F119+G119&gt;0,Input_Transaksi!F136&amp;Input_Transaksi!G136 &amp;" "&amp;Input_Transaksi!H136,"")</f>
        <v/>
      </c>
      <c r="F119" s="36">
        <f>IF(Input_Transaksi!CD136=$D$8,Input_Transaksi!CF136,0)</f>
        <v>0</v>
      </c>
      <c r="G119" s="36">
        <f>IF(Input_Transaksi!CG136=$D$8,Input_Transaksi!CI136,0)</f>
        <v>0</v>
      </c>
      <c r="H119" s="36">
        <f t="shared" si="3"/>
        <v>0</v>
      </c>
      <c r="I119" s="61"/>
    </row>
    <row r="120" spans="2:9" customFormat="1" ht="15" hidden="1" customHeight="1" x14ac:dyDescent="0.2">
      <c r="B120" s="65"/>
      <c r="C120" s="33" t="str">
        <f>IF(F120+G120&gt;0,Input_Transaksi!C137,"")</f>
        <v/>
      </c>
      <c r="D120" s="34" t="str">
        <f>IF(F120+G120&gt;0,Input_Transaksi!D137,"")</f>
        <v/>
      </c>
      <c r="E120" s="35" t="str">
        <f>IF(F120+G120&gt;0,Input_Transaksi!F137&amp;Input_Transaksi!G137 &amp;" "&amp;Input_Transaksi!H137,"")</f>
        <v/>
      </c>
      <c r="F120" s="36">
        <f>IF(Input_Transaksi!CD137=$D$8,Input_Transaksi!CF137,0)</f>
        <v>0</v>
      </c>
      <c r="G120" s="36">
        <f>IF(Input_Transaksi!CG137=$D$8,Input_Transaksi!CI137,0)</f>
        <v>0</v>
      </c>
      <c r="H120" s="36">
        <f t="shared" si="3"/>
        <v>0</v>
      </c>
      <c r="I120" s="61"/>
    </row>
    <row r="121" spans="2:9" customFormat="1" ht="15" hidden="1" customHeight="1" x14ac:dyDescent="0.2">
      <c r="B121" s="65"/>
      <c r="C121" s="33" t="str">
        <f>IF(F121+G121&gt;0,Input_Transaksi!C138,"")</f>
        <v/>
      </c>
      <c r="D121" s="34" t="str">
        <f>IF(F121+G121&gt;0,Input_Transaksi!D138,"")</f>
        <v/>
      </c>
      <c r="E121" s="35" t="str">
        <f>IF(F121+G121&gt;0,Input_Transaksi!F138&amp;Input_Transaksi!G138 &amp;" "&amp;Input_Transaksi!H138,"")</f>
        <v/>
      </c>
      <c r="F121" s="36">
        <f>IF(Input_Transaksi!CD138=$D$8,Input_Transaksi!CF138,0)</f>
        <v>0</v>
      </c>
      <c r="G121" s="36">
        <f>IF(Input_Transaksi!CG138=$D$8,Input_Transaksi!CI138,0)</f>
        <v>0</v>
      </c>
      <c r="H121" s="36">
        <f t="shared" si="3"/>
        <v>0</v>
      </c>
      <c r="I121" s="61"/>
    </row>
    <row r="122" spans="2:9" customFormat="1" ht="15" hidden="1" customHeight="1" x14ac:dyDescent="0.2">
      <c r="B122" s="65"/>
      <c r="C122" s="33" t="str">
        <f>IF(F122+G122&gt;0,Input_Transaksi!C139,"")</f>
        <v/>
      </c>
      <c r="D122" s="34" t="str">
        <f>IF(F122+G122&gt;0,Input_Transaksi!D139,"")</f>
        <v/>
      </c>
      <c r="E122" s="35" t="str">
        <f>IF(F122+G122&gt;0,Input_Transaksi!F139&amp;Input_Transaksi!G139 &amp;" "&amp;Input_Transaksi!H139,"")</f>
        <v/>
      </c>
      <c r="F122" s="36">
        <f>IF(Input_Transaksi!CD139=$D$8,Input_Transaksi!CF139,0)</f>
        <v>0</v>
      </c>
      <c r="G122" s="36">
        <f>IF(Input_Transaksi!CG139=$D$8,Input_Transaksi!CI139,0)</f>
        <v>0</v>
      </c>
      <c r="H122" s="36">
        <f t="shared" si="3"/>
        <v>0</v>
      </c>
      <c r="I122" s="61"/>
    </row>
    <row r="123" spans="2:9" customFormat="1" ht="15" hidden="1" customHeight="1" x14ac:dyDescent="0.2">
      <c r="B123" s="65"/>
      <c r="C123" s="33" t="str">
        <f>IF(F123+G123&gt;0,Input_Transaksi!C140,"")</f>
        <v/>
      </c>
      <c r="D123" s="34" t="str">
        <f>IF(F123+G123&gt;0,Input_Transaksi!D140,"")</f>
        <v/>
      </c>
      <c r="E123" s="35" t="str">
        <f>IF(F123+G123&gt;0,Input_Transaksi!F140&amp;Input_Transaksi!G140 &amp;" "&amp;Input_Transaksi!H140,"")</f>
        <v/>
      </c>
      <c r="F123" s="36">
        <f>IF(Input_Transaksi!CD140=$D$8,Input_Transaksi!CF140,0)</f>
        <v>0</v>
      </c>
      <c r="G123" s="36">
        <f>IF(Input_Transaksi!CG140=$D$8,Input_Transaksi!CI140,0)</f>
        <v>0</v>
      </c>
      <c r="H123" s="36">
        <f t="shared" si="3"/>
        <v>0</v>
      </c>
      <c r="I123" s="61"/>
    </row>
    <row r="124" spans="2:9" customFormat="1" ht="15" hidden="1" customHeight="1" x14ac:dyDescent="0.2">
      <c r="B124" s="65"/>
      <c r="C124" s="33" t="str">
        <f>IF(F124+G124&gt;0,Input_Transaksi!C141,"")</f>
        <v/>
      </c>
      <c r="D124" s="34" t="str">
        <f>IF(F124+G124&gt;0,Input_Transaksi!D141,"")</f>
        <v/>
      </c>
      <c r="E124" s="35" t="str">
        <f>IF(F124+G124&gt;0,Input_Transaksi!F141&amp;Input_Transaksi!G141 &amp;" "&amp;Input_Transaksi!H141,"")</f>
        <v/>
      </c>
      <c r="F124" s="36">
        <f>IF(Input_Transaksi!CD141=$D$8,Input_Transaksi!CF141,0)</f>
        <v>0</v>
      </c>
      <c r="G124" s="36">
        <f>IF(Input_Transaksi!CG141=$D$8,Input_Transaksi!CI141,0)</f>
        <v>0</v>
      </c>
      <c r="H124" s="36">
        <f t="shared" si="3"/>
        <v>0</v>
      </c>
      <c r="I124" s="61"/>
    </row>
    <row r="125" spans="2:9" customFormat="1" ht="15" hidden="1" customHeight="1" x14ac:dyDescent="0.2">
      <c r="B125" s="65"/>
      <c r="C125" s="33" t="str">
        <f>IF(F125+G125&gt;0,Input_Transaksi!C142,"")</f>
        <v/>
      </c>
      <c r="D125" s="34" t="str">
        <f>IF(F125+G125&gt;0,Input_Transaksi!D142,"")</f>
        <v/>
      </c>
      <c r="E125" s="35" t="str">
        <f>IF(F125+G125&gt;0,Input_Transaksi!F142&amp;Input_Transaksi!G142 &amp;" "&amp;Input_Transaksi!H142,"")</f>
        <v/>
      </c>
      <c r="F125" s="36">
        <f>IF(Input_Transaksi!CD142=$D$8,Input_Transaksi!CF142,0)</f>
        <v>0</v>
      </c>
      <c r="G125" s="36">
        <f>IF(Input_Transaksi!CG142=$D$8,Input_Transaksi!CI142,0)</f>
        <v>0</v>
      </c>
      <c r="H125" s="36">
        <f t="shared" si="3"/>
        <v>0</v>
      </c>
      <c r="I125" s="61"/>
    </row>
    <row r="126" spans="2:9" customFormat="1" ht="15" hidden="1" customHeight="1" x14ac:dyDescent="0.2">
      <c r="B126" s="65"/>
      <c r="C126" s="33" t="str">
        <f>IF(F126+G126&gt;0,Input_Transaksi!C143,"")</f>
        <v/>
      </c>
      <c r="D126" s="34" t="str">
        <f>IF(F126+G126&gt;0,Input_Transaksi!D143,"")</f>
        <v/>
      </c>
      <c r="E126" s="35" t="str">
        <f>IF(F126+G126&gt;0,Input_Transaksi!F143&amp;Input_Transaksi!G143 &amp;" "&amp;Input_Transaksi!H143,"")</f>
        <v/>
      </c>
      <c r="F126" s="36">
        <f>IF(Input_Transaksi!CD143=$D$8,Input_Transaksi!CF143,0)</f>
        <v>0</v>
      </c>
      <c r="G126" s="36">
        <f>IF(Input_Transaksi!CG143=$D$8,Input_Transaksi!CI143,0)</f>
        <v>0</v>
      </c>
      <c r="H126" s="36">
        <f t="shared" si="3"/>
        <v>0</v>
      </c>
      <c r="I126" s="61"/>
    </row>
    <row r="127" spans="2:9" customFormat="1" ht="15" hidden="1" customHeight="1" x14ac:dyDescent="0.2">
      <c r="B127" s="65"/>
      <c r="C127" s="33" t="str">
        <f>IF(F127+G127&gt;0,Input_Transaksi!C145,"")</f>
        <v/>
      </c>
      <c r="D127" s="34" t="str">
        <f>IF(F127+G127&gt;0,Input_Transaksi!D145,"")</f>
        <v/>
      </c>
      <c r="E127" s="35" t="str">
        <f>IF(F127+G127&gt;0,Input_Transaksi!F145&amp;Input_Transaksi!G145 &amp;" "&amp;Input_Transaksi!H145,"")</f>
        <v/>
      </c>
      <c r="F127" s="36">
        <f>IF(Input_Transaksi!CD145=$D$8,Input_Transaksi!CF145,0)</f>
        <v>0</v>
      </c>
      <c r="G127" s="36">
        <f>IF(Input_Transaksi!CG145=$D$8,Input_Transaksi!CI145,0)</f>
        <v>0</v>
      </c>
      <c r="H127" s="36">
        <f t="shared" si="3"/>
        <v>0</v>
      </c>
      <c r="I127" s="61"/>
    </row>
    <row r="128" spans="2:9" customFormat="1" ht="15" hidden="1" customHeight="1" x14ac:dyDescent="0.2">
      <c r="B128" s="65"/>
      <c r="C128" s="33" t="str">
        <f>IF(F128+G128&gt;0,Input_Transaksi!C146,"")</f>
        <v/>
      </c>
      <c r="D128" s="34" t="str">
        <f>IF(F128+G128&gt;0,Input_Transaksi!D146,"")</f>
        <v/>
      </c>
      <c r="E128" s="35" t="str">
        <f>IF(F128+G128&gt;0,Input_Transaksi!F146&amp;Input_Transaksi!G146 &amp;" "&amp;Input_Transaksi!H146,"")</f>
        <v/>
      </c>
      <c r="F128" s="36">
        <f>IF(Input_Transaksi!CD146=$D$8,Input_Transaksi!CF146,0)</f>
        <v>0</v>
      </c>
      <c r="G128" s="36">
        <f>IF(Input_Transaksi!CG146=$D$8,Input_Transaksi!CI146,0)</f>
        <v>0</v>
      </c>
      <c r="H128" s="36">
        <f t="shared" si="3"/>
        <v>0</v>
      </c>
      <c r="I128" s="61"/>
    </row>
    <row r="129" spans="2:9" customFormat="1" ht="15" hidden="1" customHeight="1" x14ac:dyDescent="0.2">
      <c r="B129" s="65"/>
      <c r="C129" s="33" t="str">
        <f>IF(F129+G129&gt;0,Input_Transaksi!C147,"")</f>
        <v/>
      </c>
      <c r="D129" s="34" t="str">
        <f>IF(F129+G129&gt;0,Input_Transaksi!D147,"")</f>
        <v/>
      </c>
      <c r="E129" s="35" t="str">
        <f>IF(F129+G129&gt;0,Input_Transaksi!F147&amp;Input_Transaksi!G147 &amp;" "&amp;Input_Transaksi!H147,"")</f>
        <v/>
      </c>
      <c r="F129" s="36">
        <f>IF(Input_Transaksi!CD147=$D$8,Input_Transaksi!CF147,0)</f>
        <v>0</v>
      </c>
      <c r="G129" s="36">
        <f>IF(Input_Transaksi!CG147=$D$8,Input_Transaksi!CI147,0)</f>
        <v>0</v>
      </c>
      <c r="H129" s="36">
        <f t="shared" si="3"/>
        <v>0</v>
      </c>
      <c r="I129" s="61"/>
    </row>
    <row r="130" spans="2:9" customFormat="1" ht="15" hidden="1" customHeight="1" x14ac:dyDescent="0.2">
      <c r="B130" s="65"/>
      <c r="C130" s="33" t="str">
        <f>IF(F130+G130&gt;0,Input_Transaksi!C148,"")</f>
        <v/>
      </c>
      <c r="D130" s="34" t="str">
        <f>IF(F130+G130&gt;0,Input_Transaksi!D148,"")</f>
        <v/>
      </c>
      <c r="E130" s="35" t="str">
        <f>IF(F130+G130&gt;0,Input_Transaksi!F148&amp;Input_Transaksi!G148 &amp;" "&amp;Input_Transaksi!H148,"")</f>
        <v/>
      </c>
      <c r="F130" s="36">
        <f>IF(Input_Transaksi!CD148=$D$8,Input_Transaksi!CF148,0)</f>
        <v>0</v>
      </c>
      <c r="G130" s="36">
        <f>IF(Input_Transaksi!CG148=$D$8,Input_Transaksi!CI148,0)</f>
        <v>0</v>
      </c>
      <c r="H130" s="36">
        <f t="shared" si="3"/>
        <v>0</v>
      </c>
      <c r="I130" s="61"/>
    </row>
    <row r="131" spans="2:9" customFormat="1" ht="15" hidden="1" customHeight="1" x14ac:dyDescent="0.2">
      <c r="B131" s="65"/>
      <c r="C131" s="33" t="str">
        <f>IF(F131+G131&gt;0,Input_Transaksi!C149,"")</f>
        <v/>
      </c>
      <c r="D131" s="34" t="str">
        <f>IF(F131+G131&gt;0,Input_Transaksi!D149,"")</f>
        <v/>
      </c>
      <c r="E131" s="35" t="str">
        <f>IF(F131+G131&gt;0,Input_Transaksi!F149&amp;Input_Transaksi!G149 &amp;" "&amp;Input_Transaksi!H149,"")</f>
        <v/>
      </c>
      <c r="F131" s="36">
        <f>IF(Input_Transaksi!CD149=$D$8,Input_Transaksi!CF149,0)</f>
        <v>0</v>
      </c>
      <c r="G131" s="36">
        <f>IF(Input_Transaksi!CG149=$D$8,Input_Transaksi!CI149,0)</f>
        <v>0</v>
      </c>
      <c r="H131" s="36">
        <f t="shared" si="3"/>
        <v>0</v>
      </c>
      <c r="I131" s="61"/>
    </row>
    <row r="132" spans="2:9" customFormat="1" ht="15" hidden="1" customHeight="1" x14ac:dyDescent="0.2">
      <c r="B132" s="65"/>
      <c r="C132" s="33" t="str">
        <f>IF(F132+G132&gt;0,Input_Transaksi!C150,"")</f>
        <v/>
      </c>
      <c r="D132" s="34" t="str">
        <f>IF(F132+G132&gt;0,Input_Transaksi!D150,"")</f>
        <v/>
      </c>
      <c r="E132" s="35" t="str">
        <f>IF(F132+G132&gt;0,Input_Transaksi!F150&amp;Input_Transaksi!G150 &amp;" "&amp;Input_Transaksi!H150,"")</f>
        <v/>
      </c>
      <c r="F132" s="36">
        <f>IF(Input_Transaksi!CD150=$D$8,Input_Transaksi!CF150,0)</f>
        <v>0</v>
      </c>
      <c r="G132" s="36">
        <f>IF(Input_Transaksi!CG150=$D$8,Input_Transaksi!CI150,0)</f>
        <v>0</v>
      </c>
      <c r="H132" s="36">
        <f t="shared" si="3"/>
        <v>0</v>
      </c>
      <c r="I132" s="61"/>
    </row>
    <row r="133" spans="2:9" customFormat="1" ht="15" hidden="1" customHeight="1" x14ac:dyDescent="0.2">
      <c r="B133" s="65"/>
      <c r="C133" s="33" t="str">
        <f>IF(F133+G133&gt;0,Input_Transaksi!C151,"")</f>
        <v/>
      </c>
      <c r="D133" s="34" t="str">
        <f>IF(F133+G133&gt;0,Input_Transaksi!D151,"")</f>
        <v/>
      </c>
      <c r="E133" s="35" t="str">
        <f>IF(F133+G133&gt;0,Input_Transaksi!F151&amp;Input_Transaksi!G151 &amp;" "&amp;Input_Transaksi!H151,"")</f>
        <v/>
      </c>
      <c r="F133" s="36">
        <f>IF(Input_Transaksi!CD151=$D$8,Input_Transaksi!CF151,0)</f>
        <v>0</v>
      </c>
      <c r="G133" s="36">
        <f>IF(Input_Transaksi!CG151=$D$8,Input_Transaksi!CI151,0)</f>
        <v>0</v>
      </c>
      <c r="H133" s="36">
        <f t="shared" si="3"/>
        <v>0</v>
      </c>
      <c r="I133" s="61"/>
    </row>
    <row r="134" spans="2:9" customFormat="1" ht="15" hidden="1" customHeight="1" x14ac:dyDescent="0.2">
      <c r="B134" s="65"/>
      <c r="C134" s="33" t="str">
        <f>IF(F134+G134&gt;0,Input_Transaksi!C152,"")</f>
        <v/>
      </c>
      <c r="D134" s="34" t="str">
        <f>IF(F134+G134&gt;0,Input_Transaksi!D152,"")</f>
        <v/>
      </c>
      <c r="E134" s="35" t="str">
        <f>IF(F134+G134&gt;0,Input_Transaksi!F152&amp;Input_Transaksi!G152 &amp;" "&amp;Input_Transaksi!H152,"")</f>
        <v/>
      </c>
      <c r="F134" s="36">
        <f>IF(Input_Transaksi!CD152=$D$8,Input_Transaksi!CF152,0)</f>
        <v>0</v>
      </c>
      <c r="G134" s="36">
        <f>IF(Input_Transaksi!CG152=$D$8,Input_Transaksi!CI152,0)</f>
        <v>0</v>
      </c>
      <c r="H134" s="36">
        <f t="shared" si="3"/>
        <v>0</v>
      </c>
      <c r="I134" s="61"/>
    </row>
    <row r="135" spans="2:9" customFormat="1" ht="15" hidden="1" customHeight="1" x14ac:dyDescent="0.2">
      <c r="B135" s="65"/>
      <c r="C135" s="33" t="str">
        <f>IF(F135+G135&gt;0,Input_Transaksi!C154,"")</f>
        <v/>
      </c>
      <c r="D135" s="34" t="str">
        <f>IF(F135+G135&gt;0,Input_Transaksi!D154,"")</f>
        <v/>
      </c>
      <c r="E135" s="35" t="str">
        <f>IF(F135+G135&gt;0,Input_Transaksi!F154&amp;Input_Transaksi!G154 &amp;" "&amp;Input_Transaksi!H154,"")</f>
        <v/>
      </c>
      <c r="F135" s="36">
        <f>IF(Input_Transaksi!CD154=$D$8,Input_Transaksi!CF154,0)</f>
        <v>0</v>
      </c>
      <c r="G135" s="36">
        <f>IF(Input_Transaksi!CG154=$D$8,Input_Transaksi!CI154,0)</f>
        <v>0</v>
      </c>
      <c r="H135" s="36">
        <f t="shared" si="3"/>
        <v>0</v>
      </c>
      <c r="I135" s="61"/>
    </row>
    <row r="136" spans="2:9" customFormat="1" ht="15" hidden="1" customHeight="1" x14ac:dyDescent="0.2">
      <c r="B136" s="65"/>
      <c r="C136" s="33" t="str">
        <f>IF(F136+G136&gt;0,Input_Transaksi!C155,"")</f>
        <v/>
      </c>
      <c r="D136" s="34" t="str">
        <f>IF(F136+G136&gt;0,Input_Transaksi!D155,"")</f>
        <v/>
      </c>
      <c r="E136" s="35" t="str">
        <f>IF(F136+G136&gt;0,Input_Transaksi!F155&amp;Input_Transaksi!G155 &amp;" "&amp;Input_Transaksi!H155,"")</f>
        <v/>
      </c>
      <c r="F136" s="36">
        <f>IF(Input_Transaksi!CD155=$D$8,Input_Transaksi!CF155,0)</f>
        <v>0</v>
      </c>
      <c r="G136" s="36">
        <f>IF(Input_Transaksi!CG155=$D$8,Input_Transaksi!CI155,0)</f>
        <v>0</v>
      </c>
      <c r="H136" s="36">
        <f t="shared" si="3"/>
        <v>0</v>
      </c>
      <c r="I136" s="61"/>
    </row>
    <row r="137" spans="2:9" customFormat="1" ht="15" hidden="1" customHeight="1" x14ac:dyDescent="0.2">
      <c r="B137" s="65"/>
      <c r="C137" s="33" t="str">
        <f>IF(F137+G137&gt;0,Input_Transaksi!C156,"")</f>
        <v/>
      </c>
      <c r="D137" s="34" t="str">
        <f>IF(F137+G137&gt;0,Input_Transaksi!D156,"")</f>
        <v/>
      </c>
      <c r="E137" s="35" t="str">
        <f>IF(F137+G137&gt;0,Input_Transaksi!F156&amp;Input_Transaksi!G156 &amp;" "&amp;Input_Transaksi!H156,"")</f>
        <v/>
      </c>
      <c r="F137" s="36">
        <f>IF(Input_Transaksi!CD156=$D$8,Input_Transaksi!CF156,0)</f>
        <v>0</v>
      </c>
      <c r="G137" s="36">
        <f>IF(Input_Transaksi!CG156=$D$8,Input_Transaksi!CI156,0)</f>
        <v>0</v>
      </c>
      <c r="H137" s="36">
        <f t="shared" si="3"/>
        <v>0</v>
      </c>
      <c r="I137" s="61"/>
    </row>
    <row r="138" spans="2:9" customFormat="1" ht="15" hidden="1" customHeight="1" x14ac:dyDescent="0.2">
      <c r="B138" s="65"/>
      <c r="C138" s="33" t="str">
        <f>IF(F138+G138&gt;0,Input_Transaksi!C157,"")</f>
        <v/>
      </c>
      <c r="D138" s="34" t="str">
        <f>IF(F138+G138&gt;0,Input_Transaksi!D157,"")</f>
        <v/>
      </c>
      <c r="E138" s="35" t="str">
        <f>IF(F138+G138&gt;0,Input_Transaksi!F157&amp;Input_Transaksi!G157 &amp;" "&amp;Input_Transaksi!H157,"")</f>
        <v/>
      </c>
      <c r="F138" s="36">
        <f>IF(Input_Transaksi!CD157=$D$8,Input_Transaksi!CF157,0)</f>
        <v>0</v>
      </c>
      <c r="G138" s="36">
        <f>IF(Input_Transaksi!CG157=$D$8,Input_Transaksi!CI157,0)</f>
        <v>0</v>
      </c>
      <c r="H138" s="36">
        <f t="shared" si="3"/>
        <v>0</v>
      </c>
      <c r="I138" s="61"/>
    </row>
    <row r="139" spans="2:9" customFormat="1" ht="15" hidden="1" customHeight="1" x14ac:dyDescent="0.2">
      <c r="B139" s="65"/>
      <c r="C139" s="33" t="str">
        <f>IF(F139+G139&gt;0,Input_Transaksi!C158,"")</f>
        <v/>
      </c>
      <c r="D139" s="34" t="str">
        <f>IF(F139+G139&gt;0,Input_Transaksi!D158,"")</f>
        <v/>
      </c>
      <c r="E139" s="35" t="str">
        <f>IF(F139+G139&gt;0,Input_Transaksi!F158&amp;Input_Transaksi!G158 &amp;" "&amp;Input_Transaksi!H158,"")</f>
        <v/>
      </c>
      <c r="F139" s="36">
        <f>IF(Input_Transaksi!CD158=$D$8,Input_Transaksi!CF158,0)</f>
        <v>0</v>
      </c>
      <c r="G139" s="36">
        <f>IF(Input_Transaksi!CG158=$D$8,Input_Transaksi!CI158,0)</f>
        <v>0</v>
      </c>
      <c r="H139" s="36">
        <f t="shared" si="3"/>
        <v>0</v>
      </c>
      <c r="I139" s="61"/>
    </row>
    <row r="140" spans="2:9" customFormat="1" ht="15" hidden="1" customHeight="1" x14ac:dyDescent="0.2">
      <c r="B140" s="65"/>
      <c r="C140" s="33" t="str">
        <f>IF(F140+G140&gt;0,Input_Transaksi!C159,"")</f>
        <v/>
      </c>
      <c r="D140" s="34" t="str">
        <f>IF(F140+G140&gt;0,Input_Transaksi!D159,"")</f>
        <v/>
      </c>
      <c r="E140" s="35" t="str">
        <f>IF(F140+G140&gt;0,Input_Transaksi!F159&amp;Input_Transaksi!G159 &amp;" "&amp;Input_Transaksi!H159,"")</f>
        <v/>
      </c>
      <c r="F140" s="36">
        <f>IF(Input_Transaksi!CD159=$D$8,Input_Transaksi!CF159,0)</f>
        <v>0</v>
      </c>
      <c r="G140" s="36">
        <f>IF(Input_Transaksi!CG159=$D$8,Input_Transaksi!CI159,0)</f>
        <v>0</v>
      </c>
      <c r="H140" s="36">
        <f t="shared" si="3"/>
        <v>0</v>
      </c>
      <c r="I140" s="61"/>
    </row>
    <row r="141" spans="2:9" customFormat="1" ht="15" hidden="1" customHeight="1" x14ac:dyDescent="0.2">
      <c r="B141" s="65"/>
      <c r="C141" s="33" t="str">
        <f>IF(F141+G141&gt;0,Input_Transaksi!C160,"")</f>
        <v/>
      </c>
      <c r="D141" s="34" t="str">
        <f>IF(F141+G141&gt;0,Input_Transaksi!D160,"")</f>
        <v/>
      </c>
      <c r="E141" s="35" t="str">
        <f>IF(F141+G141&gt;0,Input_Transaksi!F160&amp;Input_Transaksi!G160 &amp;" "&amp;Input_Transaksi!H160,"")</f>
        <v/>
      </c>
      <c r="F141" s="36">
        <f>IF(Input_Transaksi!CD160=$D$8,Input_Transaksi!CF160,0)</f>
        <v>0</v>
      </c>
      <c r="G141" s="36">
        <f>IF(Input_Transaksi!CG160=$D$8,Input_Transaksi!CI160,0)</f>
        <v>0</v>
      </c>
      <c r="H141" s="36">
        <f t="shared" si="3"/>
        <v>0</v>
      </c>
      <c r="I141" s="61"/>
    </row>
    <row r="142" spans="2:9" customFormat="1" ht="15" hidden="1" customHeight="1" x14ac:dyDescent="0.2">
      <c r="B142" s="65"/>
      <c r="C142" s="33" t="str">
        <f>IF(F142+G142&gt;0,Input_Transaksi!C161,"")</f>
        <v/>
      </c>
      <c r="D142" s="34" t="str">
        <f>IF(F142+G142&gt;0,Input_Transaksi!D161,"")</f>
        <v/>
      </c>
      <c r="E142" s="35" t="str">
        <f>IF(F142+G142&gt;0,Input_Transaksi!F161&amp;Input_Transaksi!G161 &amp;" "&amp;Input_Transaksi!H161,"")</f>
        <v/>
      </c>
      <c r="F142" s="617">
        <f>IF(Input_Transaksi!CD161=$D$8,Input_Transaksi!CF161,0)</f>
        <v>0</v>
      </c>
      <c r="G142" s="617">
        <f>IF(Input_Transaksi!CG161=$D$8,Input_Transaksi!CI161,0)</f>
        <v>0</v>
      </c>
      <c r="H142" s="617">
        <f t="shared" si="3"/>
        <v>0</v>
      </c>
      <c r="I142" s="61"/>
    </row>
    <row r="143" spans="2:9" customFormat="1" ht="15" hidden="1" customHeight="1" x14ac:dyDescent="0.2">
      <c r="B143" s="65"/>
      <c r="C143" s="33" t="str">
        <f>IF(F143+G143&gt;0,Input_Transaksi!C162,"")</f>
        <v/>
      </c>
      <c r="D143" s="34" t="str">
        <f>IF(F143+G143&gt;0,Input_Transaksi!D162,"")</f>
        <v/>
      </c>
      <c r="E143" s="35" t="str">
        <f>IF(F143+G143&gt;0,Input_Transaksi!F162&amp;Input_Transaksi!G162 &amp;" "&amp;Input_Transaksi!H162,"")</f>
        <v/>
      </c>
      <c r="F143" s="36">
        <f>IF(Input_Transaksi!CD162=$D$8,Input_Transaksi!CF162,0)</f>
        <v>0</v>
      </c>
      <c r="G143" s="36">
        <f>IF(Input_Transaksi!CG162=$D$8,Input_Transaksi!CI162,0)</f>
        <v>0</v>
      </c>
      <c r="H143" s="36">
        <f t="shared" si="3"/>
        <v>0</v>
      </c>
      <c r="I143" s="61"/>
    </row>
    <row r="144" spans="2:9" customFormat="1" ht="15" hidden="1" customHeight="1" x14ac:dyDescent="0.2">
      <c r="B144" s="65"/>
      <c r="C144" s="33" t="str">
        <f>IF(F144+G144&gt;0,Input_Transaksi!C163,"")</f>
        <v/>
      </c>
      <c r="D144" s="34" t="str">
        <f>IF(F144+G144&gt;0,Input_Transaksi!D163,"")</f>
        <v/>
      </c>
      <c r="E144" s="35" t="str">
        <f>IF(F144+G144&gt;0,Input_Transaksi!F163&amp;Input_Transaksi!G163 &amp;" "&amp;Input_Transaksi!H163,"")</f>
        <v/>
      </c>
      <c r="F144" s="36">
        <f>IF(Input_Transaksi!CD163=$D$8,Input_Transaksi!CF163,0)</f>
        <v>0</v>
      </c>
      <c r="G144" s="36">
        <f>IF(Input_Transaksi!CG163=$D$8,Input_Transaksi!CI163,0)</f>
        <v>0</v>
      </c>
      <c r="H144" s="36">
        <f t="shared" si="3"/>
        <v>0</v>
      </c>
      <c r="I144" s="61"/>
    </row>
    <row r="145" spans="2:9" customFormat="1" ht="15" hidden="1" customHeight="1" x14ac:dyDescent="0.2">
      <c r="B145" s="65"/>
      <c r="C145" s="33" t="str">
        <f>IF(F145+G145&gt;0,Input_Transaksi!C164,"")</f>
        <v/>
      </c>
      <c r="D145" s="34" t="str">
        <f>IF(F145+G145&gt;0,Input_Transaksi!D164,"")</f>
        <v/>
      </c>
      <c r="E145" s="35" t="str">
        <f>IF(F145+G145&gt;0,Input_Transaksi!F164&amp;Input_Transaksi!G164 &amp;" "&amp;Input_Transaksi!H164,"")</f>
        <v/>
      </c>
      <c r="F145" s="36">
        <f>IF(Input_Transaksi!CD164=$D$8,Input_Transaksi!CF164,0)</f>
        <v>0</v>
      </c>
      <c r="G145" s="36">
        <f>IF(Input_Transaksi!CG164=$D$8,Input_Transaksi!CI164,0)</f>
        <v>0</v>
      </c>
      <c r="H145" s="36">
        <f t="shared" si="3"/>
        <v>0</v>
      </c>
      <c r="I145" s="61"/>
    </row>
    <row r="146" spans="2:9" customFormat="1" ht="15" hidden="1" customHeight="1" x14ac:dyDescent="0.2">
      <c r="B146" s="65"/>
      <c r="C146" s="33" t="str">
        <f>IF(F146+G146&gt;0,Input_Transaksi!C166,"")</f>
        <v/>
      </c>
      <c r="D146" s="34" t="str">
        <f>IF(F146+G146&gt;0,Input_Transaksi!D166,"")</f>
        <v/>
      </c>
      <c r="E146" s="35" t="str">
        <f>IF(F146+G146&gt;0,Input_Transaksi!F166&amp;Input_Transaksi!G166 &amp;" "&amp;Input_Transaksi!H166,"")</f>
        <v/>
      </c>
      <c r="F146" s="36">
        <f>IF(Input_Transaksi!CD166=$D$8,Input_Transaksi!CF166,0)</f>
        <v>0</v>
      </c>
      <c r="G146" s="36">
        <f>IF(Input_Transaksi!CG166=$D$8,Input_Transaksi!CI166,0)</f>
        <v>0</v>
      </c>
      <c r="H146" s="36">
        <f t="shared" si="3"/>
        <v>0</v>
      </c>
      <c r="I146" s="61"/>
    </row>
    <row r="147" spans="2:9" customFormat="1" ht="15" hidden="1" customHeight="1" x14ac:dyDescent="0.2">
      <c r="B147" s="65"/>
      <c r="C147" s="33" t="str">
        <f>IF(F147+G147&gt;0,Input_Transaksi!C168,"")</f>
        <v/>
      </c>
      <c r="D147" s="34" t="str">
        <f>IF(F147+G147&gt;0,Input_Transaksi!D168,"")</f>
        <v/>
      </c>
      <c r="E147" s="35" t="str">
        <f>IF(F147+G147&gt;0,Input_Transaksi!F168&amp;Input_Transaksi!G168 &amp;" "&amp;Input_Transaksi!H168,"")</f>
        <v/>
      </c>
      <c r="F147" s="36">
        <f>IF(Input_Transaksi!CD168=$D$8,Input_Transaksi!CF168,0)</f>
        <v>0</v>
      </c>
      <c r="G147" s="36">
        <f>IF(Input_Transaksi!CG168=$D$8,Input_Transaksi!CI168,0)</f>
        <v>0</v>
      </c>
      <c r="H147" s="36">
        <f t="shared" si="3"/>
        <v>0</v>
      </c>
      <c r="I147" s="61"/>
    </row>
    <row r="148" spans="2:9" customFormat="1" ht="15" hidden="1" customHeight="1" x14ac:dyDescent="0.2">
      <c r="B148" s="65"/>
      <c r="C148" s="33" t="str">
        <f>IF(F148+G148&gt;0,Input_Transaksi!C170,"")</f>
        <v/>
      </c>
      <c r="D148" s="34" t="str">
        <f>IF(F148+G148&gt;0,Input_Transaksi!D170,"")</f>
        <v/>
      </c>
      <c r="E148" s="35" t="str">
        <f>IF(F148+G148&gt;0,Input_Transaksi!F170&amp;Input_Transaksi!G170 &amp;" "&amp;Input_Transaksi!H170,"")</f>
        <v/>
      </c>
      <c r="F148" s="36">
        <f>IF(Input_Transaksi!CD170=$D$8,Input_Transaksi!CF170,0)</f>
        <v>0</v>
      </c>
      <c r="G148" s="36">
        <f>IF(Input_Transaksi!CG170=$D$8,Input_Transaksi!CI170,0)</f>
        <v>0</v>
      </c>
      <c r="H148" s="36">
        <f t="shared" si="3"/>
        <v>0</v>
      </c>
      <c r="I148" s="61"/>
    </row>
    <row r="149" spans="2:9" customFormat="1" ht="15" hidden="1" customHeight="1" x14ac:dyDescent="0.2">
      <c r="B149" s="65"/>
      <c r="C149" s="33" t="str">
        <f>IF(F149+G149&gt;0,Input_Transaksi!C171,"")</f>
        <v/>
      </c>
      <c r="D149" s="34" t="str">
        <f>IF(F149+G149&gt;0,Input_Transaksi!D171,"")</f>
        <v/>
      </c>
      <c r="E149" s="35" t="str">
        <f>IF(F149+G149&gt;0,Input_Transaksi!F171&amp;Input_Transaksi!G171 &amp;" "&amp;Input_Transaksi!H171,"")</f>
        <v/>
      </c>
      <c r="F149" s="36">
        <f>IF(Input_Transaksi!CD171=$D$8,Input_Transaksi!CF171,0)</f>
        <v>0</v>
      </c>
      <c r="G149" s="36">
        <f>IF(Input_Transaksi!CG171=$D$8,Input_Transaksi!CI171,0)</f>
        <v>0</v>
      </c>
      <c r="H149" s="36">
        <f t="shared" si="3"/>
        <v>0</v>
      </c>
      <c r="I149" s="61"/>
    </row>
    <row r="150" spans="2:9" customFormat="1" ht="15" hidden="1" customHeight="1" x14ac:dyDescent="0.2">
      <c r="B150" s="65"/>
      <c r="C150" s="33" t="str">
        <f>IF(F150+G150&gt;0,Input_Transaksi!C173,"")</f>
        <v/>
      </c>
      <c r="D150" s="34" t="str">
        <f>IF(F150+G150&gt;0,Input_Transaksi!D173,"")</f>
        <v/>
      </c>
      <c r="E150" s="35" t="str">
        <f>IF(F150+G150&gt;0,Input_Transaksi!F173&amp;Input_Transaksi!G173 &amp;" "&amp;Input_Transaksi!H173,"")</f>
        <v/>
      </c>
      <c r="F150" s="36">
        <f>IF(Input_Transaksi!CD173=$D$8,Input_Transaksi!CF173,0)</f>
        <v>0</v>
      </c>
      <c r="G150" s="36">
        <f>IF(Input_Transaksi!CG173=$D$8,Input_Transaksi!CI173,0)</f>
        <v>0</v>
      </c>
      <c r="H150" s="36">
        <f t="shared" si="3"/>
        <v>0</v>
      </c>
      <c r="I150" s="61"/>
    </row>
    <row r="151" spans="2:9" customFormat="1" ht="15" hidden="1" customHeight="1" x14ac:dyDescent="0.2">
      <c r="B151" s="65"/>
      <c r="C151" s="33" t="str">
        <f>IF(F151+G151&gt;0,Input_Transaksi!C174,"")</f>
        <v/>
      </c>
      <c r="D151" s="34" t="str">
        <f>IF(F151+G151&gt;0,Input_Transaksi!D174,"")</f>
        <v/>
      </c>
      <c r="E151" s="35" t="str">
        <f>IF(F151+G151&gt;0,Input_Transaksi!F174&amp;Input_Transaksi!G174 &amp;" "&amp;Input_Transaksi!H174,"")</f>
        <v/>
      </c>
      <c r="F151" s="36">
        <f>IF(Input_Transaksi!CD174=$D$8,Input_Transaksi!CF174,0)</f>
        <v>0</v>
      </c>
      <c r="G151" s="36">
        <f>IF(Input_Transaksi!CG174=$D$8,Input_Transaksi!CI174,0)</f>
        <v>0</v>
      </c>
      <c r="H151" s="36">
        <f t="shared" si="3"/>
        <v>0</v>
      </c>
      <c r="I151" s="61"/>
    </row>
    <row r="152" spans="2:9" customFormat="1" ht="15" hidden="1" customHeight="1" x14ac:dyDescent="0.2">
      <c r="B152" s="65"/>
      <c r="C152" s="33" t="str">
        <f>IF(F152+G152&gt;0,Input_Transaksi!C175,"")</f>
        <v/>
      </c>
      <c r="D152" s="34" t="str">
        <f>IF(F152+G152&gt;0,Input_Transaksi!D175,"")</f>
        <v/>
      </c>
      <c r="E152" s="35" t="str">
        <f>IF(F152+G152&gt;0,Input_Transaksi!F175&amp;Input_Transaksi!G175 &amp;" "&amp;Input_Transaksi!H175,"")</f>
        <v/>
      </c>
      <c r="F152" s="36">
        <f>IF(Input_Transaksi!CD175=$D$8,Input_Transaksi!CF175,0)</f>
        <v>0</v>
      </c>
      <c r="G152" s="36">
        <f>IF(Input_Transaksi!CG175=$D$8,Input_Transaksi!CI175,0)</f>
        <v>0</v>
      </c>
      <c r="H152" s="36">
        <f t="shared" si="3"/>
        <v>0</v>
      </c>
      <c r="I152" s="61"/>
    </row>
    <row r="153" spans="2:9" customFormat="1" ht="15" hidden="1" customHeight="1" x14ac:dyDescent="0.2">
      <c r="B153" s="65"/>
      <c r="C153" s="33" t="str">
        <f>IF(F153+G153&gt;0,Input_Transaksi!C176,"")</f>
        <v/>
      </c>
      <c r="D153" s="34" t="str">
        <f>IF(F153+G153&gt;0,Input_Transaksi!D176,"")</f>
        <v/>
      </c>
      <c r="E153" s="35" t="str">
        <f>IF(F153+G153&gt;0,Input_Transaksi!F176&amp;Input_Transaksi!G176 &amp;" "&amp;Input_Transaksi!H176,"")</f>
        <v/>
      </c>
      <c r="F153" s="36">
        <f>IF(Input_Transaksi!CD176=$D$8,Input_Transaksi!CF176,0)</f>
        <v>0</v>
      </c>
      <c r="G153" s="36">
        <f>IF(Input_Transaksi!CG176=$D$8,Input_Transaksi!CI176,0)</f>
        <v>0</v>
      </c>
      <c r="H153" s="36">
        <f t="shared" si="3"/>
        <v>0</v>
      </c>
      <c r="I153" s="61"/>
    </row>
    <row r="154" spans="2:9" customFormat="1" ht="15" hidden="1" customHeight="1" x14ac:dyDescent="0.2">
      <c r="B154" s="65"/>
      <c r="C154" s="33" t="str">
        <f>IF(F154+G154&gt;0,Input_Transaksi!C177,"")</f>
        <v/>
      </c>
      <c r="D154" s="34" t="str">
        <f>IF(F154+G154&gt;0,Input_Transaksi!D177,"")</f>
        <v/>
      </c>
      <c r="E154" s="35" t="str">
        <f>IF(F154+G154&gt;0,Input_Transaksi!F177&amp;Input_Transaksi!G177 &amp;" "&amp;Input_Transaksi!H177,"")</f>
        <v/>
      </c>
      <c r="F154" s="36">
        <f>IF(Input_Transaksi!CD177=$D$8,Input_Transaksi!CF177,0)</f>
        <v>0</v>
      </c>
      <c r="G154" s="36">
        <f>IF(Input_Transaksi!CG177=$D$8,Input_Transaksi!CI177,0)</f>
        <v>0</v>
      </c>
      <c r="H154" s="36">
        <f t="shared" si="3"/>
        <v>0</v>
      </c>
      <c r="I154" s="61"/>
    </row>
    <row r="155" spans="2:9" customFormat="1" ht="15" hidden="1" customHeight="1" x14ac:dyDescent="0.2">
      <c r="B155" s="65"/>
      <c r="C155" s="33" t="str">
        <f>IF(F155+G155&gt;0,Input_Transaksi!C178,"")</f>
        <v/>
      </c>
      <c r="D155" s="34" t="str">
        <f>IF(F155+G155&gt;0,Input_Transaksi!D178,"")</f>
        <v/>
      </c>
      <c r="E155" s="35" t="str">
        <f>IF(F155+G155&gt;0,Input_Transaksi!F178&amp;Input_Transaksi!G178 &amp;" "&amp;Input_Transaksi!H178,"")</f>
        <v/>
      </c>
      <c r="F155" s="36">
        <f>IF(Input_Transaksi!CD178=$D$8,Input_Transaksi!CF178,0)</f>
        <v>0</v>
      </c>
      <c r="G155" s="36">
        <f>IF(Input_Transaksi!CG178=$D$8,Input_Transaksi!CI178,0)</f>
        <v>0</v>
      </c>
      <c r="H155" s="36">
        <f t="shared" si="3"/>
        <v>0</v>
      </c>
      <c r="I155" s="61"/>
    </row>
    <row r="156" spans="2:9" customFormat="1" ht="15" hidden="1" customHeight="1" x14ac:dyDescent="0.2">
      <c r="B156" s="65"/>
      <c r="C156" s="33" t="str">
        <f>IF(F156+G156&gt;0,Input_Transaksi!C179,"")</f>
        <v/>
      </c>
      <c r="D156" s="34" t="str">
        <f>IF(F156+G156&gt;0,Input_Transaksi!D179,"")</f>
        <v/>
      </c>
      <c r="E156" s="35" t="str">
        <f>IF(F156+G156&gt;0,Input_Transaksi!F179&amp;Input_Transaksi!G179 &amp;" "&amp;Input_Transaksi!H179,"")</f>
        <v/>
      </c>
      <c r="F156" s="36">
        <f>IF(Input_Transaksi!CD179=$D$8,Input_Transaksi!CF179,0)</f>
        <v>0</v>
      </c>
      <c r="G156" s="36">
        <f>IF(Input_Transaksi!CG179=$D$8,Input_Transaksi!CI179,0)</f>
        <v>0</v>
      </c>
      <c r="H156" s="36">
        <f t="shared" si="3"/>
        <v>0</v>
      </c>
      <c r="I156" s="61"/>
    </row>
    <row r="157" spans="2:9" customFormat="1" ht="15" hidden="1" customHeight="1" x14ac:dyDescent="0.2">
      <c r="B157" s="65"/>
      <c r="C157" s="33" t="str">
        <f>IF(F157+G157&gt;0,Input_Transaksi!C180,"")</f>
        <v/>
      </c>
      <c r="D157" s="34" t="str">
        <f>IF(F157+G157&gt;0,Input_Transaksi!D180,"")</f>
        <v/>
      </c>
      <c r="E157" s="35" t="str">
        <f>IF(F157+G157&gt;0,Input_Transaksi!F180&amp;Input_Transaksi!G180 &amp;" "&amp;Input_Transaksi!H180,"")</f>
        <v/>
      </c>
      <c r="F157" s="36">
        <f>IF(Input_Transaksi!CD180=$D$8,Input_Transaksi!CF180,0)</f>
        <v>0</v>
      </c>
      <c r="G157" s="36">
        <f>IF(Input_Transaksi!CG180=$D$8,Input_Transaksi!CI180,0)</f>
        <v>0</v>
      </c>
      <c r="H157" s="36">
        <f t="shared" si="3"/>
        <v>0</v>
      </c>
      <c r="I157" s="61"/>
    </row>
    <row r="158" spans="2:9" customFormat="1" ht="15" hidden="1" customHeight="1" x14ac:dyDescent="0.2">
      <c r="B158" s="65"/>
      <c r="C158" s="33" t="str">
        <f>IF(F158+G158&gt;0,Input_Transaksi!C181,"")</f>
        <v/>
      </c>
      <c r="D158" s="34" t="str">
        <f>IF(F158+G158&gt;0,Input_Transaksi!D181,"")</f>
        <v/>
      </c>
      <c r="E158" s="35" t="str">
        <f>IF(F158+G158&gt;0,Input_Transaksi!F181&amp;Input_Transaksi!G181 &amp;" "&amp;Input_Transaksi!H181,"")</f>
        <v/>
      </c>
      <c r="F158" s="36">
        <f>IF(Input_Transaksi!CD181=$D$8,Input_Transaksi!CF181,0)</f>
        <v>0</v>
      </c>
      <c r="G158" s="36">
        <f>IF(Input_Transaksi!CG181=$D$8,Input_Transaksi!CI181,0)</f>
        <v>0</v>
      </c>
      <c r="H158" s="36">
        <f t="shared" si="3"/>
        <v>0</v>
      </c>
      <c r="I158" s="61"/>
    </row>
    <row r="159" spans="2:9" customFormat="1" ht="15" hidden="1" customHeight="1" x14ac:dyDescent="0.2">
      <c r="B159" s="65"/>
      <c r="C159" s="33" t="str">
        <f>IF(F159+G159&gt;0,Input_Transaksi!C182,"")</f>
        <v/>
      </c>
      <c r="D159" s="34" t="str">
        <f>IF(F159+G159&gt;0,Input_Transaksi!D182,"")</f>
        <v/>
      </c>
      <c r="E159" s="35" t="str">
        <f>IF(F159+G159&gt;0,Input_Transaksi!F182&amp;Input_Transaksi!G182 &amp;" "&amp;Input_Transaksi!H182,"")</f>
        <v/>
      </c>
      <c r="F159" s="36">
        <f>IF(Input_Transaksi!CD182=$D$8,Input_Transaksi!CF182,0)</f>
        <v>0</v>
      </c>
      <c r="G159" s="36">
        <f>IF(Input_Transaksi!CG182=$D$8,Input_Transaksi!CI182,0)</f>
        <v>0</v>
      </c>
      <c r="H159" s="36">
        <f t="shared" si="3"/>
        <v>0</v>
      </c>
      <c r="I159" s="61"/>
    </row>
    <row r="160" spans="2:9" customFormat="1" ht="15" hidden="1" customHeight="1" x14ac:dyDescent="0.2">
      <c r="B160" s="65"/>
      <c r="C160" s="33" t="str">
        <f>IF(F160+G160&gt;0,Input_Transaksi!C183,"")</f>
        <v/>
      </c>
      <c r="D160" s="34" t="str">
        <f>IF(F160+G160&gt;0,Input_Transaksi!D183,"")</f>
        <v/>
      </c>
      <c r="E160" s="35" t="str">
        <f>IF(F160+G160&gt;0,Input_Transaksi!F183&amp;Input_Transaksi!G183 &amp;" "&amp;Input_Transaksi!H183,"")</f>
        <v/>
      </c>
      <c r="F160" s="36">
        <f>IF(Input_Transaksi!CD183=$D$8,Input_Transaksi!CF183,0)</f>
        <v>0</v>
      </c>
      <c r="G160" s="36">
        <f>IF(Input_Transaksi!CG183=$D$8,Input_Transaksi!CI183,0)</f>
        <v>0</v>
      </c>
      <c r="H160" s="36">
        <f t="shared" si="3"/>
        <v>0</v>
      </c>
      <c r="I160" s="61"/>
    </row>
    <row r="161" spans="2:9" customFormat="1" ht="15" hidden="1" customHeight="1" x14ac:dyDescent="0.2">
      <c r="B161" s="65"/>
      <c r="C161" s="33" t="str">
        <f>IF(F161+G161&gt;0,Input_Transaksi!C184,"")</f>
        <v/>
      </c>
      <c r="D161" s="34" t="str">
        <f>IF(F161+G161&gt;0,Input_Transaksi!D184,"")</f>
        <v/>
      </c>
      <c r="E161" s="35" t="str">
        <f>IF(F161+G161&gt;0,Input_Transaksi!F184&amp;Input_Transaksi!G184 &amp;" "&amp;Input_Transaksi!H184,"")</f>
        <v/>
      </c>
      <c r="F161" s="36">
        <f>IF(Input_Transaksi!CD184=$D$8,Input_Transaksi!CF184,0)</f>
        <v>0</v>
      </c>
      <c r="G161" s="36">
        <f>IF(Input_Transaksi!CG184=$D$8,Input_Transaksi!CI184,0)</f>
        <v>0</v>
      </c>
      <c r="H161" s="36">
        <f t="shared" si="3"/>
        <v>0</v>
      </c>
      <c r="I161" s="61"/>
    </row>
    <row r="162" spans="2:9" customFormat="1" ht="15" hidden="1" customHeight="1" x14ac:dyDescent="0.2">
      <c r="B162" s="65"/>
      <c r="C162" s="33" t="str">
        <f>IF(F162+G162&gt;0,Input_Transaksi!C185,"")</f>
        <v/>
      </c>
      <c r="D162" s="34" t="str">
        <f>IF(F162+G162&gt;0,Input_Transaksi!D185,"")</f>
        <v/>
      </c>
      <c r="E162" s="35" t="str">
        <f>IF(F162+G162&gt;0,Input_Transaksi!F185&amp;Input_Transaksi!G185 &amp;" "&amp;Input_Transaksi!H185,"")</f>
        <v/>
      </c>
      <c r="F162" s="36">
        <f>IF(Input_Transaksi!CD185=$D$8,Input_Transaksi!CF185,0)</f>
        <v>0</v>
      </c>
      <c r="G162" s="36">
        <f>IF(Input_Transaksi!CG185=$D$8,Input_Transaksi!CI185,0)</f>
        <v>0</v>
      </c>
      <c r="H162" s="36">
        <f t="shared" si="3"/>
        <v>0</v>
      </c>
      <c r="I162" s="61"/>
    </row>
    <row r="163" spans="2:9" customFormat="1" ht="15" hidden="1" customHeight="1" x14ac:dyDescent="0.2">
      <c r="B163" s="65"/>
      <c r="C163" s="33" t="str">
        <f>IF(F163+G163&gt;0,Input_Transaksi!C186,"")</f>
        <v/>
      </c>
      <c r="D163" s="34" t="str">
        <f>IF(F163+G163&gt;0,Input_Transaksi!D186,"")</f>
        <v/>
      </c>
      <c r="E163" s="35" t="str">
        <f>IF(F163+G163&gt;0,Input_Transaksi!F186&amp;Input_Transaksi!G186 &amp;" "&amp;Input_Transaksi!H186,"")</f>
        <v/>
      </c>
      <c r="F163" s="36">
        <f>IF(Input_Transaksi!CD186=$D$8,Input_Transaksi!CF186,0)</f>
        <v>0</v>
      </c>
      <c r="G163" s="36">
        <f>IF(Input_Transaksi!CG186=$D$8,Input_Transaksi!CI186,0)</f>
        <v>0</v>
      </c>
      <c r="H163" s="36">
        <f t="shared" si="3"/>
        <v>0</v>
      </c>
      <c r="I163" s="61"/>
    </row>
    <row r="164" spans="2:9" customFormat="1" ht="15" hidden="1" customHeight="1" x14ac:dyDescent="0.2">
      <c r="B164" s="65"/>
      <c r="C164" s="33" t="str">
        <f>IF(F164+G164&gt;0,Input_Transaksi!C187,"")</f>
        <v/>
      </c>
      <c r="D164" s="34" t="str">
        <f>IF(F164+G164&gt;0,Input_Transaksi!D187,"")</f>
        <v/>
      </c>
      <c r="E164" s="35" t="str">
        <f>IF(F164+G164&gt;0,Input_Transaksi!F187&amp;Input_Transaksi!G187 &amp;" "&amp;Input_Transaksi!H187,"")</f>
        <v/>
      </c>
      <c r="F164" s="617">
        <f>IF(Input_Transaksi!CD187=$D$8,Input_Transaksi!CF187,0)</f>
        <v>0</v>
      </c>
      <c r="G164" s="617">
        <f>IF(Input_Transaksi!CG187=$D$8,Input_Transaksi!CI187,0)</f>
        <v>0</v>
      </c>
      <c r="H164" s="617">
        <f t="shared" si="3"/>
        <v>0</v>
      </c>
      <c r="I164" s="61"/>
    </row>
    <row r="165" spans="2:9" customFormat="1" ht="15" hidden="1" customHeight="1" x14ac:dyDescent="0.2">
      <c r="B165" s="65"/>
      <c r="C165" s="33" t="str">
        <f>IF(F165+G165&gt;0,Input_Transaksi!C188,"")</f>
        <v/>
      </c>
      <c r="D165" s="34" t="str">
        <f>IF(F165+G165&gt;0,Input_Transaksi!D188,"")</f>
        <v/>
      </c>
      <c r="E165" s="35" t="str">
        <f>IF(F165+G165&gt;0,Input_Transaksi!F188&amp;Input_Transaksi!G188 &amp;" "&amp;Input_Transaksi!H188,"")</f>
        <v/>
      </c>
      <c r="F165" s="36">
        <f>IF(Input_Transaksi!CD188=$D$8,Input_Transaksi!CF188,0)</f>
        <v>0</v>
      </c>
      <c r="G165" s="36">
        <f>IF(Input_Transaksi!CG188=$D$8,Input_Transaksi!CI188,0)</f>
        <v>0</v>
      </c>
      <c r="H165" s="36">
        <f t="shared" si="3"/>
        <v>0</v>
      </c>
      <c r="I165" s="61"/>
    </row>
    <row r="166" spans="2:9" customFormat="1" ht="15" hidden="1" customHeight="1" x14ac:dyDescent="0.2">
      <c r="B166" s="65"/>
      <c r="C166" s="33" t="str">
        <f>IF(F166+G166&gt;0,Input_Transaksi!C189,"")</f>
        <v/>
      </c>
      <c r="D166" s="34" t="str">
        <f>IF(F166+G166&gt;0,Input_Transaksi!D189,"")</f>
        <v/>
      </c>
      <c r="E166" s="35" t="str">
        <f>IF(F166+G166&gt;0,Input_Transaksi!F189&amp;Input_Transaksi!G189 &amp;" "&amp;Input_Transaksi!H189,"")</f>
        <v/>
      </c>
      <c r="F166" s="36">
        <f>IF(Input_Transaksi!CD189=$D$8,Input_Transaksi!CF189,0)</f>
        <v>0</v>
      </c>
      <c r="G166" s="36">
        <f>IF(Input_Transaksi!CG189=$D$8,Input_Transaksi!CI189,0)</f>
        <v>0</v>
      </c>
      <c r="H166" s="36">
        <f t="shared" si="3"/>
        <v>0</v>
      </c>
      <c r="I166" s="61"/>
    </row>
    <row r="167" spans="2:9" customFormat="1" ht="15" hidden="1" customHeight="1" x14ac:dyDescent="0.2">
      <c r="B167" s="65"/>
      <c r="C167" s="33" t="str">
        <f>IF(F167+G167&gt;0,Input_Transaksi!C191,"")</f>
        <v/>
      </c>
      <c r="D167" s="34" t="str">
        <f>IF(F167+G167&gt;0,Input_Transaksi!D191,"")</f>
        <v/>
      </c>
      <c r="E167" s="35" t="str">
        <f>IF(F167+G167&gt;0,Input_Transaksi!F191&amp;Input_Transaksi!G191 &amp;" "&amp;Input_Transaksi!H191,"")</f>
        <v/>
      </c>
      <c r="F167" s="36">
        <f>IF(Input_Transaksi!CD191=$D$8,Input_Transaksi!CF191,0)</f>
        <v>0</v>
      </c>
      <c r="G167" s="36">
        <f>IF(Input_Transaksi!CG191=$D$8,Input_Transaksi!CI191,0)</f>
        <v>0</v>
      </c>
      <c r="H167" s="36">
        <f t="shared" si="3"/>
        <v>0</v>
      </c>
      <c r="I167" s="61"/>
    </row>
    <row r="168" spans="2:9" customFormat="1" ht="15" hidden="1" customHeight="1" x14ac:dyDescent="0.2">
      <c r="B168" s="65"/>
      <c r="C168" s="33" t="str">
        <f>IF(F168+G168&gt;0,Input_Transaksi!C192,"")</f>
        <v/>
      </c>
      <c r="D168" s="34" t="str">
        <f>IF(F168+G168&gt;0,Input_Transaksi!D192,"")</f>
        <v/>
      </c>
      <c r="E168" s="35" t="str">
        <f>IF(F168+G168&gt;0,Input_Transaksi!F192&amp;Input_Transaksi!G192 &amp;" "&amp;Input_Transaksi!H192,"")</f>
        <v/>
      </c>
      <c r="F168" s="36">
        <f>IF(Input_Transaksi!CD192=$D$8,Input_Transaksi!CF192,0)</f>
        <v>0</v>
      </c>
      <c r="G168" s="36">
        <f>IF(Input_Transaksi!CG192=$D$8,Input_Transaksi!CI192,0)</f>
        <v>0</v>
      </c>
      <c r="H168" s="36">
        <f t="shared" si="3"/>
        <v>0</v>
      </c>
      <c r="I168" s="61"/>
    </row>
    <row r="169" spans="2:9" customFormat="1" ht="15" hidden="1" customHeight="1" x14ac:dyDescent="0.2">
      <c r="B169" s="65"/>
      <c r="C169" s="33" t="str">
        <f>IF(F169+G169&gt;0,Input_Transaksi!C194,"")</f>
        <v/>
      </c>
      <c r="D169" s="34" t="str">
        <f>IF(F169+G169&gt;0,Input_Transaksi!D194,"")</f>
        <v/>
      </c>
      <c r="E169" s="35" t="str">
        <f>IF(F169+G169&gt;0,Input_Transaksi!F194&amp;Input_Transaksi!G194 &amp;" "&amp;Input_Transaksi!H194,"")</f>
        <v/>
      </c>
      <c r="F169" s="36">
        <f>IF(Input_Transaksi!CD194=$D$8,Input_Transaksi!CF194,0)</f>
        <v>0</v>
      </c>
      <c r="G169" s="36">
        <f>IF(Input_Transaksi!CG194=$D$8,Input_Transaksi!CI194,0)</f>
        <v>0</v>
      </c>
      <c r="H169" s="36">
        <f t="shared" si="3"/>
        <v>0</v>
      </c>
      <c r="I169" s="61"/>
    </row>
    <row r="170" spans="2:9" customFormat="1" ht="15" hidden="1" customHeight="1" x14ac:dyDescent="0.2">
      <c r="B170" s="65"/>
      <c r="C170" s="33" t="str">
        <f>IF(F170+G170&gt;0,Input_Transaksi!C195,"")</f>
        <v/>
      </c>
      <c r="D170" s="34" t="str">
        <f>IF(F170+G170&gt;0,Input_Transaksi!D195,"")</f>
        <v/>
      </c>
      <c r="E170" s="35" t="str">
        <f>IF(F170+G170&gt;0,Input_Transaksi!F195&amp;Input_Transaksi!G195 &amp;" "&amp;Input_Transaksi!H195,"")</f>
        <v/>
      </c>
      <c r="F170" s="36">
        <f>IF(Input_Transaksi!CD195=$D$8,Input_Transaksi!CF195,0)</f>
        <v>0</v>
      </c>
      <c r="G170" s="36">
        <f>IF(Input_Transaksi!CG195=$D$8,Input_Transaksi!CI195,0)</f>
        <v>0</v>
      </c>
      <c r="H170" s="36">
        <f t="shared" ref="H170:H233" si="4">H169+F170-G170</f>
        <v>0</v>
      </c>
      <c r="I170" s="61"/>
    </row>
    <row r="171" spans="2:9" customFormat="1" ht="15" hidden="1" customHeight="1" x14ac:dyDescent="0.2">
      <c r="B171" s="65"/>
      <c r="C171" s="33" t="str">
        <f>IF(F171+G171&gt;0,Input_Transaksi!C196,"")</f>
        <v/>
      </c>
      <c r="D171" s="34" t="str">
        <f>IF(F171+G171&gt;0,Input_Transaksi!D196,"")</f>
        <v/>
      </c>
      <c r="E171" s="35" t="str">
        <f>IF(F171+G171&gt;0,Input_Transaksi!F196&amp;Input_Transaksi!G196 &amp;" "&amp;Input_Transaksi!H196,"")</f>
        <v/>
      </c>
      <c r="F171" s="36">
        <f>IF(Input_Transaksi!CD196=$D$8,Input_Transaksi!CF196,0)</f>
        <v>0</v>
      </c>
      <c r="G171" s="36">
        <f>IF(Input_Transaksi!CG196=$D$8,Input_Transaksi!CI196,0)</f>
        <v>0</v>
      </c>
      <c r="H171" s="36">
        <f t="shared" si="4"/>
        <v>0</v>
      </c>
      <c r="I171" s="61"/>
    </row>
    <row r="172" spans="2:9" customFormat="1" ht="15" hidden="1" customHeight="1" x14ac:dyDescent="0.2">
      <c r="B172" s="65"/>
      <c r="C172" s="33" t="str">
        <f>IF(F172+G172&gt;0,Input_Transaksi!C197,"")</f>
        <v/>
      </c>
      <c r="D172" s="34" t="str">
        <f>IF(F172+G172&gt;0,Input_Transaksi!D197,"")</f>
        <v/>
      </c>
      <c r="E172" s="35" t="str">
        <f>IF(F172+G172&gt;0,Input_Transaksi!F197&amp;Input_Transaksi!G197 &amp;" "&amp;Input_Transaksi!H197,"")</f>
        <v/>
      </c>
      <c r="F172" s="36">
        <f>IF(Input_Transaksi!CD197=$D$8,Input_Transaksi!CF197,0)</f>
        <v>0</v>
      </c>
      <c r="G172" s="36">
        <f>IF(Input_Transaksi!CG197=$D$8,Input_Transaksi!CI197,0)</f>
        <v>0</v>
      </c>
      <c r="H172" s="36">
        <f t="shared" si="4"/>
        <v>0</v>
      </c>
      <c r="I172" s="61"/>
    </row>
    <row r="173" spans="2:9" customFormat="1" ht="15" hidden="1" customHeight="1" x14ac:dyDescent="0.2">
      <c r="B173" s="65"/>
      <c r="C173" s="33" t="str">
        <f>IF(F173+G173&gt;0,Input_Transaksi!C198,"")</f>
        <v/>
      </c>
      <c r="D173" s="34" t="str">
        <f>IF(F173+G173&gt;0,Input_Transaksi!D198,"")</f>
        <v/>
      </c>
      <c r="E173" s="35" t="str">
        <f>IF(F173+G173&gt;0,Input_Transaksi!F198&amp;Input_Transaksi!G198 &amp;" "&amp;Input_Transaksi!H198,"")</f>
        <v/>
      </c>
      <c r="F173" s="36">
        <f>IF(Input_Transaksi!CD198=$D$8,Input_Transaksi!CF198,0)</f>
        <v>0</v>
      </c>
      <c r="G173" s="36">
        <f>IF(Input_Transaksi!CG198=$D$8,Input_Transaksi!CI198,0)</f>
        <v>0</v>
      </c>
      <c r="H173" s="36">
        <f t="shared" si="4"/>
        <v>0</v>
      </c>
      <c r="I173" s="61"/>
    </row>
    <row r="174" spans="2:9" customFormat="1" ht="15" hidden="1" customHeight="1" x14ac:dyDescent="0.2">
      <c r="B174" s="65"/>
      <c r="C174" s="33" t="str">
        <f>IF(F174+G174&gt;0,Input_Transaksi!C199,"")</f>
        <v/>
      </c>
      <c r="D174" s="34" t="str">
        <f>IF(F174+G174&gt;0,Input_Transaksi!D199,"")</f>
        <v/>
      </c>
      <c r="E174" s="35" t="str">
        <f>IF(F174+G174&gt;0,Input_Transaksi!F199&amp;Input_Transaksi!G199 &amp;" "&amp;Input_Transaksi!H199,"")</f>
        <v/>
      </c>
      <c r="F174" s="36">
        <f>IF(Input_Transaksi!CD199=$D$8,Input_Transaksi!CF199,0)</f>
        <v>0</v>
      </c>
      <c r="G174" s="36">
        <f>IF(Input_Transaksi!CG199=$D$8,Input_Transaksi!CI199,0)</f>
        <v>0</v>
      </c>
      <c r="H174" s="36">
        <f t="shared" si="4"/>
        <v>0</v>
      </c>
      <c r="I174" s="61"/>
    </row>
    <row r="175" spans="2:9" customFormat="1" ht="15" hidden="1" customHeight="1" x14ac:dyDescent="0.2">
      <c r="B175" s="65"/>
      <c r="C175" s="33" t="str">
        <f>IF(F175+G175&gt;0,Input_Transaksi!C200,"")</f>
        <v/>
      </c>
      <c r="D175" s="34" t="str">
        <f>IF(F175+G175&gt;0,Input_Transaksi!D200,"")</f>
        <v/>
      </c>
      <c r="E175" s="35" t="str">
        <f>IF(F175+G175&gt;0,Input_Transaksi!F200&amp;Input_Transaksi!G200 &amp;" "&amp;Input_Transaksi!H200,"")</f>
        <v/>
      </c>
      <c r="F175" s="36">
        <f>IF(Input_Transaksi!CD200=$D$8,Input_Transaksi!CF200,0)</f>
        <v>0</v>
      </c>
      <c r="G175" s="36">
        <f>IF(Input_Transaksi!CG200=$D$8,Input_Transaksi!CI200,0)</f>
        <v>0</v>
      </c>
      <c r="H175" s="36">
        <f t="shared" si="4"/>
        <v>0</v>
      </c>
      <c r="I175" s="61"/>
    </row>
    <row r="176" spans="2:9" customFormat="1" ht="15" hidden="1" customHeight="1" x14ac:dyDescent="0.2">
      <c r="B176" s="65"/>
      <c r="C176" s="33" t="str">
        <f>IF(F176+G176&gt;0,Input_Transaksi!C201,"")</f>
        <v/>
      </c>
      <c r="D176" s="34" t="str">
        <f>IF(F176+G176&gt;0,Input_Transaksi!D201,"")</f>
        <v/>
      </c>
      <c r="E176" s="35" t="str">
        <f>IF(F176+G176&gt;0,Input_Transaksi!F201&amp;Input_Transaksi!G201 &amp;" "&amp;Input_Transaksi!H201,"")</f>
        <v/>
      </c>
      <c r="F176" s="36">
        <f>IF(Input_Transaksi!CD201=$D$8,Input_Transaksi!CF201,0)</f>
        <v>0</v>
      </c>
      <c r="G176" s="36">
        <f>IF(Input_Transaksi!CG201=$D$8,Input_Transaksi!CI201,0)</f>
        <v>0</v>
      </c>
      <c r="H176" s="36">
        <f t="shared" si="4"/>
        <v>0</v>
      </c>
      <c r="I176" s="61"/>
    </row>
    <row r="177" spans="2:9" customFormat="1" ht="15" hidden="1" customHeight="1" x14ac:dyDescent="0.2">
      <c r="B177" s="65"/>
      <c r="C177" s="33" t="str">
        <f>IF(F177+G177&gt;0,Input_Transaksi!C202,"")</f>
        <v/>
      </c>
      <c r="D177" s="34" t="str">
        <f>IF(F177+G177&gt;0,Input_Transaksi!D202,"")</f>
        <v/>
      </c>
      <c r="E177" s="35" t="str">
        <f>IF(F177+G177&gt;0,Input_Transaksi!F202&amp;Input_Transaksi!G202 &amp;" "&amp;Input_Transaksi!H202,"")</f>
        <v/>
      </c>
      <c r="F177" s="36">
        <f>IF(Input_Transaksi!CD202=$D$8,Input_Transaksi!CF202,0)</f>
        <v>0</v>
      </c>
      <c r="G177" s="36">
        <f>IF(Input_Transaksi!CG202=$D$8,Input_Transaksi!CI202,0)</f>
        <v>0</v>
      </c>
      <c r="H177" s="36">
        <f t="shared" si="4"/>
        <v>0</v>
      </c>
      <c r="I177" s="61"/>
    </row>
    <row r="178" spans="2:9" customFormat="1" ht="15" hidden="1" customHeight="1" x14ac:dyDescent="0.2">
      <c r="B178" s="65"/>
      <c r="C178" s="33" t="str">
        <f>IF(F178+G178&gt;0,Input_Transaksi!C203,"")</f>
        <v/>
      </c>
      <c r="D178" s="34" t="str">
        <f>IF(F178+G178&gt;0,Input_Transaksi!D203,"")</f>
        <v/>
      </c>
      <c r="E178" s="35" t="str">
        <f>IF(F178+G178&gt;0,Input_Transaksi!F203&amp;Input_Transaksi!G203 &amp;" "&amp;Input_Transaksi!H203,"")</f>
        <v/>
      </c>
      <c r="F178" s="36">
        <f>IF(Input_Transaksi!CD203=$D$8,Input_Transaksi!CF203,0)</f>
        <v>0</v>
      </c>
      <c r="G178" s="36">
        <f>IF(Input_Transaksi!CG203=$D$8,Input_Transaksi!CI203,0)</f>
        <v>0</v>
      </c>
      <c r="H178" s="36">
        <f t="shared" si="4"/>
        <v>0</v>
      </c>
      <c r="I178" s="61"/>
    </row>
    <row r="179" spans="2:9" customFormat="1" ht="15" hidden="1" customHeight="1" x14ac:dyDescent="0.2">
      <c r="B179" s="65"/>
      <c r="C179" s="33" t="str">
        <f>IF(F179+G179&gt;0,Input_Transaksi!C204,"")</f>
        <v/>
      </c>
      <c r="D179" s="34" t="str">
        <f>IF(F179+G179&gt;0,Input_Transaksi!D204,"")</f>
        <v/>
      </c>
      <c r="E179" s="35" t="str">
        <f>IF(F179+G179&gt;0,Input_Transaksi!F204&amp;Input_Transaksi!G204 &amp;" "&amp;Input_Transaksi!H204,"")</f>
        <v/>
      </c>
      <c r="F179" s="36">
        <f>IF(Input_Transaksi!CD204=$D$8,Input_Transaksi!CF204,0)</f>
        <v>0</v>
      </c>
      <c r="G179" s="36">
        <f>IF(Input_Transaksi!CG204=$D$8,Input_Transaksi!CI204,0)</f>
        <v>0</v>
      </c>
      <c r="H179" s="36">
        <f t="shared" si="4"/>
        <v>0</v>
      </c>
      <c r="I179" s="61"/>
    </row>
    <row r="180" spans="2:9" customFormat="1" ht="15" hidden="1" customHeight="1" x14ac:dyDescent="0.2">
      <c r="B180" s="65"/>
      <c r="C180" s="33" t="str">
        <f>IF(F180+G180&gt;0,Input_Transaksi!C205,"")</f>
        <v/>
      </c>
      <c r="D180" s="34" t="str">
        <f>IF(F180+G180&gt;0,Input_Transaksi!D205,"")</f>
        <v/>
      </c>
      <c r="E180" s="35" t="str">
        <f>IF(F180+G180&gt;0,Input_Transaksi!F205&amp;Input_Transaksi!G205 &amp;" "&amp;Input_Transaksi!H205,"")</f>
        <v/>
      </c>
      <c r="F180" s="36">
        <f>IF(Input_Transaksi!CD205=$D$8,Input_Transaksi!CF205,0)</f>
        <v>0</v>
      </c>
      <c r="G180" s="36">
        <f>IF(Input_Transaksi!CG205=$D$8,Input_Transaksi!CI205,0)</f>
        <v>0</v>
      </c>
      <c r="H180" s="36">
        <f t="shared" si="4"/>
        <v>0</v>
      </c>
      <c r="I180" s="61"/>
    </row>
    <row r="181" spans="2:9" customFormat="1" ht="15" hidden="1" customHeight="1" x14ac:dyDescent="0.2">
      <c r="B181" s="65"/>
      <c r="C181" s="33" t="str">
        <f>IF(F181+G181&gt;0,Input_Transaksi!C206,"")</f>
        <v/>
      </c>
      <c r="D181" s="34" t="str">
        <f>IF(F181+G181&gt;0,Input_Transaksi!D206,"")</f>
        <v/>
      </c>
      <c r="E181" s="35" t="str">
        <f>IF(F181+G181&gt;0,Input_Transaksi!F206&amp;Input_Transaksi!G206 &amp;" "&amp;Input_Transaksi!H206,"")</f>
        <v/>
      </c>
      <c r="F181" s="36">
        <f>IF(Input_Transaksi!CD206=$D$8,Input_Transaksi!CF206,0)</f>
        <v>0</v>
      </c>
      <c r="G181" s="36">
        <f>IF(Input_Transaksi!CG206=$D$8,Input_Transaksi!CI206,0)</f>
        <v>0</v>
      </c>
      <c r="H181" s="36">
        <f t="shared" si="4"/>
        <v>0</v>
      </c>
      <c r="I181" s="61"/>
    </row>
    <row r="182" spans="2:9" customFormat="1" ht="15" hidden="1" customHeight="1" x14ac:dyDescent="0.2">
      <c r="B182" s="65"/>
      <c r="C182" s="33" t="str">
        <f>IF(F182+G182&gt;0,Input_Transaksi!C207,"")</f>
        <v/>
      </c>
      <c r="D182" s="34" t="str">
        <f>IF(F182+G182&gt;0,Input_Transaksi!D207,"")</f>
        <v/>
      </c>
      <c r="E182" s="35" t="str">
        <f>IF(F182+G182&gt;0,Input_Transaksi!F207&amp;Input_Transaksi!G207 &amp;" "&amp;Input_Transaksi!H207,"")</f>
        <v/>
      </c>
      <c r="F182" s="36">
        <f>IF(Input_Transaksi!CD207=$D$8,Input_Transaksi!CF207,0)</f>
        <v>0</v>
      </c>
      <c r="G182" s="36">
        <f>IF(Input_Transaksi!CG207=$D$8,Input_Transaksi!CI207,0)</f>
        <v>0</v>
      </c>
      <c r="H182" s="36">
        <f t="shared" si="4"/>
        <v>0</v>
      </c>
      <c r="I182" s="61"/>
    </row>
    <row r="183" spans="2:9" customFormat="1" ht="15" hidden="1" customHeight="1" x14ac:dyDescent="0.2">
      <c r="B183" s="65"/>
      <c r="C183" s="33" t="str">
        <f>IF(F183+G183&gt;0,Input_Transaksi!C208,"")</f>
        <v/>
      </c>
      <c r="D183" s="34" t="str">
        <f>IF(F183+G183&gt;0,Input_Transaksi!D208,"")</f>
        <v/>
      </c>
      <c r="E183" s="35" t="str">
        <f>IF(F183+G183&gt;0,Input_Transaksi!F208&amp;Input_Transaksi!G208 &amp;" "&amp;Input_Transaksi!H208,"")</f>
        <v/>
      </c>
      <c r="F183" s="36">
        <f>IF(Input_Transaksi!CD208=$D$8,Input_Transaksi!CF208,0)</f>
        <v>0</v>
      </c>
      <c r="G183" s="36">
        <f>IF(Input_Transaksi!CG208=$D$8,Input_Transaksi!CI208,0)</f>
        <v>0</v>
      </c>
      <c r="H183" s="36">
        <f t="shared" si="4"/>
        <v>0</v>
      </c>
      <c r="I183" s="61"/>
    </row>
    <row r="184" spans="2:9" customFormat="1" ht="15" hidden="1" customHeight="1" x14ac:dyDescent="0.2">
      <c r="B184" s="65"/>
      <c r="C184" s="33" t="str">
        <f>IF(F184+G184&gt;0,Input_Transaksi!C209,"")</f>
        <v/>
      </c>
      <c r="D184" s="34" t="str">
        <f>IF(F184+G184&gt;0,Input_Transaksi!D209,"")</f>
        <v/>
      </c>
      <c r="E184" s="35" t="str">
        <f>IF(F184+G184&gt;0,Input_Transaksi!F209&amp;Input_Transaksi!G209 &amp;" "&amp;Input_Transaksi!H209,"")</f>
        <v/>
      </c>
      <c r="F184" s="36">
        <f>IF(Input_Transaksi!CD209=$D$8,Input_Transaksi!CF209,0)</f>
        <v>0</v>
      </c>
      <c r="G184" s="36">
        <f>IF(Input_Transaksi!CG209=$D$8,Input_Transaksi!CI209,0)</f>
        <v>0</v>
      </c>
      <c r="H184" s="36">
        <f t="shared" si="4"/>
        <v>0</v>
      </c>
      <c r="I184" s="61"/>
    </row>
    <row r="185" spans="2:9" customFormat="1" ht="15" hidden="1" customHeight="1" x14ac:dyDescent="0.2">
      <c r="B185" s="65"/>
      <c r="C185" s="33" t="str">
        <f>IF(F185+G185&gt;0,Input_Transaksi!C210,"")</f>
        <v/>
      </c>
      <c r="D185" s="34" t="str">
        <f>IF(F185+G185&gt;0,Input_Transaksi!D210,"")</f>
        <v/>
      </c>
      <c r="E185" s="35" t="str">
        <f>IF(F185+G185&gt;0,Input_Transaksi!F210&amp;Input_Transaksi!G210 &amp;" "&amp;Input_Transaksi!H210,"")</f>
        <v/>
      </c>
      <c r="F185" s="36">
        <f>IF(Input_Transaksi!CD210=$D$8,Input_Transaksi!CF210,0)</f>
        <v>0</v>
      </c>
      <c r="G185" s="36">
        <f>IF(Input_Transaksi!CG210=$D$8,Input_Transaksi!CI210,0)</f>
        <v>0</v>
      </c>
      <c r="H185" s="36">
        <f t="shared" si="4"/>
        <v>0</v>
      </c>
      <c r="I185" s="61"/>
    </row>
    <row r="186" spans="2:9" customFormat="1" ht="15" hidden="1" customHeight="1" x14ac:dyDescent="0.2">
      <c r="B186" s="65"/>
      <c r="C186" s="33" t="str">
        <f>IF(F186+G186&gt;0,Input_Transaksi!C211,"")</f>
        <v/>
      </c>
      <c r="D186" s="34" t="str">
        <f>IF(F186+G186&gt;0,Input_Transaksi!D211,"")</f>
        <v/>
      </c>
      <c r="E186" s="35" t="str">
        <f>IF(F186+G186&gt;0,Input_Transaksi!F211&amp;Input_Transaksi!G211 &amp;" "&amp;Input_Transaksi!H211,"")</f>
        <v/>
      </c>
      <c r="F186" s="36">
        <f>IF(Input_Transaksi!CD211=$D$8,Input_Transaksi!CF211,0)</f>
        <v>0</v>
      </c>
      <c r="G186" s="36">
        <f>IF(Input_Transaksi!CG211=$D$8,Input_Transaksi!CI211,0)</f>
        <v>0</v>
      </c>
      <c r="H186" s="36">
        <f t="shared" si="4"/>
        <v>0</v>
      </c>
      <c r="I186" s="61"/>
    </row>
    <row r="187" spans="2:9" customFormat="1" ht="15" hidden="1" customHeight="1" x14ac:dyDescent="0.2">
      <c r="B187" s="65"/>
      <c r="C187" s="33" t="str">
        <f>IF(F187+G187&gt;0,Input_Transaksi!C212,"")</f>
        <v/>
      </c>
      <c r="D187" s="34" t="str">
        <f>IF(F187+G187&gt;0,Input_Transaksi!D212,"")</f>
        <v/>
      </c>
      <c r="E187" s="35" t="str">
        <f>IF(F187+G187&gt;0,Input_Transaksi!F212&amp;Input_Transaksi!G212 &amp;" "&amp;Input_Transaksi!H212,"")</f>
        <v/>
      </c>
      <c r="F187" s="36">
        <f>IF(Input_Transaksi!CD212=$D$8,Input_Transaksi!CF212,0)</f>
        <v>0</v>
      </c>
      <c r="G187" s="36">
        <f>IF(Input_Transaksi!CG212=$D$8,Input_Transaksi!CI212,0)</f>
        <v>0</v>
      </c>
      <c r="H187" s="36">
        <f t="shared" si="4"/>
        <v>0</v>
      </c>
      <c r="I187" s="61"/>
    </row>
    <row r="188" spans="2:9" customFormat="1" ht="15" hidden="1" customHeight="1" x14ac:dyDescent="0.2">
      <c r="B188" s="65"/>
      <c r="C188" s="33" t="str">
        <f>IF(F188+G188&gt;0,Input_Transaksi!C213,"")</f>
        <v/>
      </c>
      <c r="D188" s="34" t="str">
        <f>IF(F188+G188&gt;0,Input_Transaksi!D213,"")</f>
        <v/>
      </c>
      <c r="E188" s="35" t="str">
        <f>IF(F188+G188&gt;0,Input_Transaksi!F213&amp;Input_Transaksi!G213 &amp;" "&amp;Input_Transaksi!H213,"")</f>
        <v/>
      </c>
      <c r="F188" s="36">
        <f>IF(Input_Transaksi!CD213=$D$8,Input_Transaksi!CF213,0)</f>
        <v>0</v>
      </c>
      <c r="G188" s="36">
        <f>IF(Input_Transaksi!CG213=$D$8,Input_Transaksi!CI213,0)</f>
        <v>0</v>
      </c>
      <c r="H188" s="36">
        <f t="shared" si="4"/>
        <v>0</v>
      </c>
      <c r="I188" s="61"/>
    </row>
    <row r="189" spans="2:9" customFormat="1" ht="15" hidden="1" customHeight="1" x14ac:dyDescent="0.2">
      <c r="B189" s="65"/>
      <c r="C189" s="33" t="str">
        <f>IF(F189+G189&gt;0,Input_Transaksi!C214,"")</f>
        <v/>
      </c>
      <c r="D189" s="34" t="str">
        <f>IF(F189+G189&gt;0,Input_Transaksi!D214,"")</f>
        <v/>
      </c>
      <c r="E189" s="35" t="str">
        <f>IF(F189+G189&gt;0,Input_Transaksi!F214&amp;Input_Transaksi!G214 &amp;" "&amp;Input_Transaksi!H214,"")</f>
        <v/>
      </c>
      <c r="F189" s="36">
        <f>IF(Input_Transaksi!CD214=$D$8,Input_Transaksi!CF214,0)</f>
        <v>0</v>
      </c>
      <c r="G189" s="36">
        <f>IF(Input_Transaksi!CG214=$D$8,Input_Transaksi!CI214,0)</f>
        <v>0</v>
      </c>
      <c r="H189" s="36">
        <f t="shared" si="4"/>
        <v>0</v>
      </c>
      <c r="I189" s="61"/>
    </row>
    <row r="190" spans="2:9" customFormat="1" ht="15" hidden="1" customHeight="1" x14ac:dyDescent="0.2">
      <c r="B190" s="65"/>
      <c r="C190" s="33" t="str">
        <f>IF(F190+G190&gt;0,Input_Transaksi!C215,"")</f>
        <v/>
      </c>
      <c r="D190" s="34" t="str">
        <f>IF(F190+G190&gt;0,Input_Transaksi!D215,"")</f>
        <v/>
      </c>
      <c r="E190" s="35" t="str">
        <f>IF(F190+G190&gt;0,Input_Transaksi!F215&amp;Input_Transaksi!G215 &amp;" "&amp;Input_Transaksi!H215,"")</f>
        <v/>
      </c>
      <c r="F190" s="36">
        <f>IF(Input_Transaksi!CD215=$D$8,Input_Transaksi!CF215,0)</f>
        <v>0</v>
      </c>
      <c r="G190" s="36">
        <f>IF(Input_Transaksi!CG215=$D$8,Input_Transaksi!CI215,0)</f>
        <v>0</v>
      </c>
      <c r="H190" s="36">
        <f t="shared" si="4"/>
        <v>0</v>
      </c>
      <c r="I190" s="61"/>
    </row>
    <row r="191" spans="2:9" customFormat="1" ht="15" hidden="1" customHeight="1" x14ac:dyDescent="0.2">
      <c r="B191" s="65"/>
      <c r="C191" s="33" t="str">
        <f>IF(F191+G191&gt;0,Input_Transaksi!C216,"")</f>
        <v/>
      </c>
      <c r="D191" s="34" t="str">
        <f>IF(F191+G191&gt;0,Input_Transaksi!D216,"")</f>
        <v/>
      </c>
      <c r="E191" s="35" t="str">
        <f>IF(F191+G191&gt;0,Input_Transaksi!F216&amp;Input_Transaksi!G216 &amp;" "&amp;Input_Transaksi!H216,"")</f>
        <v/>
      </c>
      <c r="F191" s="36">
        <f>IF(Input_Transaksi!CD216=$D$8,Input_Transaksi!CF216,0)</f>
        <v>0</v>
      </c>
      <c r="G191" s="36">
        <f>IF(Input_Transaksi!CG216=$D$8,Input_Transaksi!CI216,0)</f>
        <v>0</v>
      </c>
      <c r="H191" s="36">
        <f t="shared" si="4"/>
        <v>0</v>
      </c>
      <c r="I191" s="61"/>
    </row>
    <row r="192" spans="2:9" customFormat="1" ht="15" hidden="1" customHeight="1" x14ac:dyDescent="0.2">
      <c r="B192" s="65"/>
      <c r="C192" s="33" t="str">
        <f>IF(F192+G192&gt;0,Input_Transaksi!C217,"")</f>
        <v/>
      </c>
      <c r="D192" s="34" t="str">
        <f>IF(F192+G192&gt;0,Input_Transaksi!D217,"")</f>
        <v/>
      </c>
      <c r="E192" s="35" t="str">
        <f>IF(F192+G192&gt;0,Input_Transaksi!F217&amp;Input_Transaksi!G217 &amp;" "&amp;Input_Transaksi!H217,"")</f>
        <v/>
      </c>
      <c r="F192" s="36">
        <f>IF(Input_Transaksi!CD217=$D$8,Input_Transaksi!CF217,0)</f>
        <v>0</v>
      </c>
      <c r="G192" s="36">
        <f>IF(Input_Transaksi!CG217=$D$8,Input_Transaksi!CI217,0)</f>
        <v>0</v>
      </c>
      <c r="H192" s="36">
        <f t="shared" si="4"/>
        <v>0</v>
      </c>
      <c r="I192" s="61"/>
    </row>
    <row r="193" spans="2:9" customFormat="1" ht="15" hidden="1" customHeight="1" x14ac:dyDescent="0.2">
      <c r="B193" s="65"/>
      <c r="C193" s="33" t="str">
        <f>IF(F193+G193&gt;0,Input_Transaksi!C218,"")</f>
        <v/>
      </c>
      <c r="D193" s="34" t="str">
        <f>IF(F193+G193&gt;0,Input_Transaksi!D218,"")</f>
        <v/>
      </c>
      <c r="E193" s="35" t="str">
        <f>IF(F193+G193&gt;0,Input_Transaksi!F218&amp;Input_Transaksi!G218 &amp;" "&amp;Input_Transaksi!H218,"")</f>
        <v/>
      </c>
      <c r="F193" s="36">
        <f>IF(Input_Transaksi!CD218=$D$8,Input_Transaksi!CF218,0)</f>
        <v>0</v>
      </c>
      <c r="G193" s="36">
        <f>IF(Input_Transaksi!CG218=$D$8,Input_Transaksi!CI218,0)</f>
        <v>0</v>
      </c>
      <c r="H193" s="36">
        <f t="shared" si="4"/>
        <v>0</v>
      </c>
      <c r="I193" s="61"/>
    </row>
    <row r="194" spans="2:9" customFormat="1" ht="15" hidden="1" customHeight="1" x14ac:dyDescent="0.2">
      <c r="B194" s="65"/>
      <c r="C194" s="33" t="str">
        <f>IF(F194+G194&gt;0,Input_Transaksi!C219,"")</f>
        <v/>
      </c>
      <c r="D194" s="34" t="str">
        <f>IF(F194+G194&gt;0,Input_Transaksi!D219,"")</f>
        <v/>
      </c>
      <c r="E194" s="35" t="str">
        <f>IF(F194+G194&gt;0,Input_Transaksi!F219&amp;Input_Transaksi!G219 &amp;" "&amp;Input_Transaksi!H219,"")</f>
        <v/>
      </c>
      <c r="F194" s="36">
        <f>IF(Input_Transaksi!CD219=$D$8,Input_Transaksi!CF219,0)</f>
        <v>0</v>
      </c>
      <c r="G194" s="36">
        <f>IF(Input_Transaksi!CG219=$D$8,Input_Transaksi!CI219,0)</f>
        <v>0</v>
      </c>
      <c r="H194" s="36">
        <f t="shared" si="4"/>
        <v>0</v>
      </c>
      <c r="I194" s="61"/>
    </row>
    <row r="195" spans="2:9" customFormat="1" ht="15" hidden="1" customHeight="1" x14ac:dyDescent="0.2">
      <c r="B195" s="65"/>
      <c r="C195" s="33" t="str">
        <f>IF(F195+G195&gt;0,Input_Transaksi!C220,"")</f>
        <v/>
      </c>
      <c r="D195" s="34" t="str">
        <f>IF(F195+G195&gt;0,Input_Transaksi!D220,"")</f>
        <v/>
      </c>
      <c r="E195" s="35" t="str">
        <f>IF(F195+G195&gt;0,Input_Transaksi!F220&amp;Input_Transaksi!G220 &amp;" "&amp;Input_Transaksi!H220,"")</f>
        <v/>
      </c>
      <c r="F195" s="36">
        <f>IF(Input_Transaksi!CD220=$D$8,Input_Transaksi!CF220,0)</f>
        <v>0</v>
      </c>
      <c r="G195" s="36">
        <f>IF(Input_Transaksi!CG220=$D$8,Input_Transaksi!CI220,0)</f>
        <v>0</v>
      </c>
      <c r="H195" s="36">
        <f t="shared" si="4"/>
        <v>0</v>
      </c>
      <c r="I195" s="61"/>
    </row>
    <row r="196" spans="2:9" customFormat="1" ht="15" hidden="1" customHeight="1" x14ac:dyDescent="0.2">
      <c r="B196" s="65"/>
      <c r="C196" s="33" t="str">
        <f>IF(F196+G196&gt;0,Input_Transaksi!C222,"")</f>
        <v/>
      </c>
      <c r="D196" s="34" t="str">
        <f>IF(F196+G196&gt;0,Input_Transaksi!D222,"")</f>
        <v/>
      </c>
      <c r="E196" s="35" t="str">
        <f>IF(F196+G196&gt;0,Input_Transaksi!F222&amp;Input_Transaksi!G222 &amp;" "&amp;Input_Transaksi!H222,"")</f>
        <v/>
      </c>
      <c r="F196" s="36">
        <f>IF(Input_Transaksi!CD222=$D$8,Input_Transaksi!CF222,0)</f>
        <v>0</v>
      </c>
      <c r="G196" s="36">
        <f>IF(Input_Transaksi!CG222=$D$8,Input_Transaksi!CI222,0)</f>
        <v>0</v>
      </c>
      <c r="H196" s="36">
        <f t="shared" si="4"/>
        <v>0</v>
      </c>
      <c r="I196" s="61"/>
    </row>
    <row r="197" spans="2:9" customFormat="1" ht="15" hidden="1" customHeight="1" x14ac:dyDescent="0.2">
      <c r="B197" s="65"/>
      <c r="C197" s="33" t="str">
        <f>IF(F197+G197&gt;0,Input_Transaksi!C223,"")</f>
        <v/>
      </c>
      <c r="D197" s="34" t="str">
        <f>IF(F197+G197&gt;0,Input_Transaksi!D223,"")</f>
        <v/>
      </c>
      <c r="E197" s="1116" t="str">
        <f>IF(F197+G197&gt;0,Input_Transaksi!F223&amp;Input_Transaksi!G223 &amp;" "&amp;Input_Transaksi!H223,"")</f>
        <v/>
      </c>
      <c r="F197" s="1111">
        <f>IF(Input_Transaksi!CD223=$D$8,Input_Transaksi!CF223,0)</f>
        <v>0</v>
      </c>
      <c r="G197" s="36">
        <f>IF(Input_Transaksi!CG223=$D$8,Input_Transaksi!CI223,0)</f>
        <v>0</v>
      </c>
      <c r="H197" s="1111">
        <f t="shared" si="4"/>
        <v>0</v>
      </c>
      <c r="I197" s="61"/>
    </row>
    <row r="198" spans="2:9" customFormat="1" ht="15" hidden="1" customHeight="1" x14ac:dyDescent="0.2">
      <c r="B198" s="65"/>
      <c r="C198" s="33" t="str">
        <f>IF(F198+G198&gt;0,Input_Transaksi!C224,"")</f>
        <v/>
      </c>
      <c r="D198" s="34" t="str">
        <f>IF(F198+G198&gt;0,Input_Transaksi!D224,"")</f>
        <v/>
      </c>
      <c r="E198" s="35" t="str">
        <f>IF(F198+G198&gt;0,Input_Transaksi!F224&amp;Input_Transaksi!G224 &amp;" "&amp;Input_Transaksi!H224,"")</f>
        <v/>
      </c>
      <c r="F198" s="36">
        <f>IF(Input_Transaksi!CD224=$D$8,Input_Transaksi!CF224,0)</f>
        <v>0</v>
      </c>
      <c r="G198" s="36">
        <f>IF(Input_Transaksi!CG224=$D$8,Input_Transaksi!CI224,0)</f>
        <v>0</v>
      </c>
      <c r="H198" s="36">
        <f t="shared" si="4"/>
        <v>0</v>
      </c>
      <c r="I198" s="61"/>
    </row>
    <row r="199" spans="2:9" customFormat="1" ht="15" hidden="1" customHeight="1" x14ac:dyDescent="0.2">
      <c r="B199" s="65"/>
      <c r="C199" s="33" t="str">
        <f>IF(F199+G199&gt;0,Input_Transaksi!C225,"")</f>
        <v/>
      </c>
      <c r="D199" s="34" t="str">
        <f>IF(F199+G199&gt;0,Input_Transaksi!D225,"")</f>
        <v/>
      </c>
      <c r="E199" s="35" t="str">
        <f>IF(F199+G199&gt;0,Input_Transaksi!F225&amp;Input_Transaksi!G225 &amp;" "&amp;Input_Transaksi!H225,"")</f>
        <v/>
      </c>
      <c r="F199" s="36">
        <f>IF(Input_Transaksi!CD225=$D$8,Input_Transaksi!CF225,0)</f>
        <v>0</v>
      </c>
      <c r="G199" s="36">
        <f>IF(Input_Transaksi!CG225=$D$8,Input_Transaksi!CI225,0)</f>
        <v>0</v>
      </c>
      <c r="H199" s="36">
        <f t="shared" si="4"/>
        <v>0</v>
      </c>
      <c r="I199" s="61"/>
    </row>
    <row r="200" spans="2:9" customFormat="1" ht="15" hidden="1" customHeight="1" x14ac:dyDescent="0.2">
      <c r="B200" s="65"/>
      <c r="C200" s="33" t="str">
        <f>IF(F200+G200&gt;0,Input_Transaksi!C227,"")</f>
        <v/>
      </c>
      <c r="D200" s="34" t="str">
        <f>IF(F200+G200&gt;0,Input_Transaksi!D227,"")</f>
        <v/>
      </c>
      <c r="E200" s="35" t="str">
        <f>IF(F200+G200&gt;0,Input_Transaksi!F227&amp;Input_Transaksi!G227 &amp;" "&amp;Input_Transaksi!H227,"")</f>
        <v/>
      </c>
      <c r="F200" s="36">
        <f>IF(Input_Transaksi!CD227=$D$8,Input_Transaksi!CF227,0)</f>
        <v>0</v>
      </c>
      <c r="G200" s="36">
        <f>IF(Input_Transaksi!CG227=$D$8,Input_Transaksi!CI227,0)</f>
        <v>0</v>
      </c>
      <c r="H200" s="36">
        <f t="shared" si="4"/>
        <v>0</v>
      </c>
      <c r="I200" s="61"/>
    </row>
    <row r="201" spans="2:9" customFormat="1" ht="15" hidden="1" customHeight="1" x14ac:dyDescent="0.2">
      <c r="B201" s="65"/>
      <c r="C201" s="33" t="str">
        <f>IF(F201+G201&gt;0,Input_Transaksi!C229,"")</f>
        <v/>
      </c>
      <c r="D201" s="34" t="str">
        <f>IF(F201+G201&gt;0,Input_Transaksi!D229,"")</f>
        <v/>
      </c>
      <c r="E201" s="35" t="str">
        <f>IF(F201+G201&gt;0,Input_Transaksi!F229&amp;Input_Transaksi!G229 &amp;" "&amp;Input_Transaksi!H229,"")</f>
        <v/>
      </c>
      <c r="F201" s="36">
        <f>IF(Input_Transaksi!CD229=$D$8,Input_Transaksi!CF229,0)</f>
        <v>0</v>
      </c>
      <c r="G201" s="36">
        <f>IF(Input_Transaksi!CG229=$D$8,Input_Transaksi!CI229,0)</f>
        <v>0</v>
      </c>
      <c r="H201" s="36">
        <f t="shared" si="4"/>
        <v>0</v>
      </c>
      <c r="I201" s="61"/>
    </row>
    <row r="202" spans="2:9" customFormat="1" ht="15" hidden="1" customHeight="1" x14ac:dyDescent="0.2">
      <c r="B202" s="65"/>
      <c r="C202" s="33" t="str">
        <f>IF(F202+G202&gt;0,Input_Transaksi!C230,"")</f>
        <v/>
      </c>
      <c r="D202" s="34" t="str">
        <f>IF(F202+G202&gt;0,Input_Transaksi!D230,"")</f>
        <v/>
      </c>
      <c r="E202" s="35" t="str">
        <f>IF(F202+G202&gt;0,Input_Transaksi!F230&amp;Input_Transaksi!G230 &amp;" "&amp;Input_Transaksi!H230,"")</f>
        <v/>
      </c>
      <c r="F202" s="36">
        <f>IF(Input_Transaksi!CD230=$D$8,Input_Transaksi!CF230,0)</f>
        <v>0</v>
      </c>
      <c r="G202" s="36">
        <f>IF(Input_Transaksi!CG230=$D$8,Input_Transaksi!CI230,0)</f>
        <v>0</v>
      </c>
      <c r="H202" s="36">
        <f t="shared" si="4"/>
        <v>0</v>
      </c>
      <c r="I202" s="61"/>
    </row>
    <row r="203" spans="2:9" customFormat="1" ht="15" hidden="1" customHeight="1" x14ac:dyDescent="0.2">
      <c r="B203" s="65"/>
      <c r="C203" s="33" t="str">
        <f>IF(F203+G203&gt;0,Input_Transaksi!C231,"")</f>
        <v/>
      </c>
      <c r="D203" s="34" t="str">
        <f>IF(F203+G203&gt;0,Input_Transaksi!D231,"")</f>
        <v/>
      </c>
      <c r="E203" s="35" t="str">
        <f>IF(F203+G203&gt;0,Input_Transaksi!F231&amp;Input_Transaksi!G231 &amp;" "&amp;Input_Transaksi!H231,"")</f>
        <v/>
      </c>
      <c r="F203" s="36">
        <f>IF(Input_Transaksi!CD231=$D$8,Input_Transaksi!CF231,0)</f>
        <v>0</v>
      </c>
      <c r="G203" s="36">
        <f>IF(Input_Transaksi!CG231=$D$8,Input_Transaksi!CI231,0)</f>
        <v>0</v>
      </c>
      <c r="H203" s="36">
        <f t="shared" si="4"/>
        <v>0</v>
      </c>
      <c r="I203" s="61"/>
    </row>
    <row r="204" spans="2:9" customFormat="1" ht="15" hidden="1" customHeight="1" x14ac:dyDescent="0.2">
      <c r="B204" s="65"/>
      <c r="C204" s="33" t="str">
        <f>IF(F204+G204&gt;0,Input_Transaksi!C232,"")</f>
        <v/>
      </c>
      <c r="D204" s="34" t="str">
        <f>IF(F204+G204&gt;0,Input_Transaksi!D232,"")</f>
        <v/>
      </c>
      <c r="E204" s="35" t="str">
        <f>IF(F204+G204&gt;0,Input_Transaksi!F232&amp;Input_Transaksi!G232 &amp;" "&amp;Input_Transaksi!H232,"")</f>
        <v/>
      </c>
      <c r="F204" s="36">
        <f>IF(Input_Transaksi!CD232=$D$8,Input_Transaksi!CF232,0)</f>
        <v>0</v>
      </c>
      <c r="G204" s="36">
        <f>IF(Input_Transaksi!CG232=$D$8,Input_Transaksi!CI232,0)</f>
        <v>0</v>
      </c>
      <c r="H204" s="36">
        <f t="shared" si="4"/>
        <v>0</v>
      </c>
      <c r="I204" s="61"/>
    </row>
    <row r="205" spans="2:9" customFormat="1" ht="15" hidden="1" customHeight="1" x14ac:dyDescent="0.2">
      <c r="B205" s="65"/>
      <c r="C205" s="33" t="str">
        <f>IF(F205+G205&gt;0,Input_Transaksi!C233,"")</f>
        <v/>
      </c>
      <c r="D205" s="34" t="str">
        <f>IF(F205+G205&gt;0,Input_Transaksi!D233,"")</f>
        <v/>
      </c>
      <c r="E205" s="35" t="str">
        <f>IF(F205+G205&gt;0,Input_Transaksi!F233&amp;Input_Transaksi!G233 &amp;" "&amp;Input_Transaksi!H233,"")</f>
        <v/>
      </c>
      <c r="F205" s="36">
        <f>IF(Input_Transaksi!CD233=$D$8,Input_Transaksi!CF233,0)</f>
        <v>0</v>
      </c>
      <c r="G205" s="36">
        <f>IF(Input_Transaksi!CG233=$D$8,Input_Transaksi!CI233,0)</f>
        <v>0</v>
      </c>
      <c r="H205" s="36">
        <f t="shared" si="4"/>
        <v>0</v>
      </c>
      <c r="I205" s="61"/>
    </row>
    <row r="206" spans="2:9" customFormat="1" ht="15" hidden="1" customHeight="1" x14ac:dyDescent="0.2">
      <c r="B206" s="65"/>
      <c r="C206" s="33" t="str">
        <f>IF(F206+G206&gt;0,Input_Transaksi!C234,"")</f>
        <v/>
      </c>
      <c r="D206" s="34" t="str">
        <f>IF(F206+G206&gt;0,Input_Transaksi!D234,"")</f>
        <v/>
      </c>
      <c r="E206" s="35" t="str">
        <f>IF(F206+G206&gt;0,Input_Transaksi!F234&amp;Input_Transaksi!G234 &amp;" "&amp;Input_Transaksi!H234,"")</f>
        <v/>
      </c>
      <c r="F206" s="36">
        <f>IF(Input_Transaksi!CD234=$D$8,Input_Transaksi!CF234,0)</f>
        <v>0</v>
      </c>
      <c r="G206" s="36">
        <f>IF(Input_Transaksi!CG234=$D$8,Input_Transaksi!CI234,0)</f>
        <v>0</v>
      </c>
      <c r="H206" s="36">
        <f t="shared" si="4"/>
        <v>0</v>
      </c>
      <c r="I206" s="61"/>
    </row>
    <row r="207" spans="2:9" customFormat="1" ht="15" hidden="1" customHeight="1" x14ac:dyDescent="0.2">
      <c r="B207" s="65"/>
      <c r="C207" s="33" t="str">
        <f>IF(F207+G207&gt;0,Input_Transaksi!C235,"")</f>
        <v/>
      </c>
      <c r="D207" s="34" t="str">
        <f>IF(F207+G207&gt;0,Input_Transaksi!D235,"")</f>
        <v/>
      </c>
      <c r="E207" s="35" t="str">
        <f>IF(F207+G207&gt;0,Input_Transaksi!F235&amp;Input_Transaksi!G235 &amp;" "&amp;Input_Transaksi!H235,"")</f>
        <v/>
      </c>
      <c r="F207" s="36">
        <f>IF(Input_Transaksi!CD235=$D$8,Input_Transaksi!CF235,0)</f>
        <v>0</v>
      </c>
      <c r="G207" s="36">
        <f>IF(Input_Transaksi!CG235=$D$8,Input_Transaksi!CI235,0)</f>
        <v>0</v>
      </c>
      <c r="H207" s="36">
        <f t="shared" si="4"/>
        <v>0</v>
      </c>
      <c r="I207" s="61"/>
    </row>
    <row r="208" spans="2:9" customFormat="1" ht="15" hidden="1" customHeight="1" x14ac:dyDescent="0.2">
      <c r="B208" s="65"/>
      <c r="C208" s="33" t="str">
        <f>IF(F208+G208&gt;0,Input_Transaksi!C236,"")</f>
        <v/>
      </c>
      <c r="D208" s="34" t="str">
        <f>IF(F208+G208&gt;0,Input_Transaksi!D236,"")</f>
        <v/>
      </c>
      <c r="E208" s="35" t="str">
        <f>IF(F208+G208&gt;0,Input_Transaksi!F236&amp;Input_Transaksi!G236 &amp;" "&amp;Input_Transaksi!H236,"")</f>
        <v/>
      </c>
      <c r="F208" s="36">
        <f>IF(Input_Transaksi!CD236=$D$8,Input_Transaksi!CF236,0)</f>
        <v>0</v>
      </c>
      <c r="G208" s="36">
        <f>IF(Input_Transaksi!CG236=$D$8,Input_Transaksi!CI236,0)</f>
        <v>0</v>
      </c>
      <c r="H208" s="36">
        <f t="shared" si="4"/>
        <v>0</v>
      </c>
      <c r="I208" s="61"/>
    </row>
    <row r="209" spans="2:9" customFormat="1" ht="15" hidden="1" customHeight="1" x14ac:dyDescent="0.2">
      <c r="B209" s="65"/>
      <c r="C209" s="33" t="str">
        <f>IF(F209+G209&gt;0,Input_Transaksi!C237,"")</f>
        <v/>
      </c>
      <c r="D209" s="34" t="str">
        <f>IF(F209+G209&gt;0,Input_Transaksi!D237,"")</f>
        <v/>
      </c>
      <c r="E209" s="35" t="str">
        <f>IF(F209+G209&gt;0,Input_Transaksi!F237&amp;Input_Transaksi!G237 &amp;" "&amp;Input_Transaksi!H237,"")</f>
        <v/>
      </c>
      <c r="F209" s="36">
        <f>IF(Input_Transaksi!CD237=$D$8,Input_Transaksi!CF237,0)</f>
        <v>0</v>
      </c>
      <c r="G209" s="36">
        <f>IF(Input_Transaksi!CG237=$D$8,Input_Transaksi!CI237,0)</f>
        <v>0</v>
      </c>
      <c r="H209" s="36">
        <f t="shared" si="4"/>
        <v>0</v>
      </c>
      <c r="I209" s="61"/>
    </row>
    <row r="210" spans="2:9" customFormat="1" ht="15" hidden="1" customHeight="1" x14ac:dyDescent="0.2">
      <c r="B210" s="65"/>
      <c r="C210" s="33" t="str">
        <f>IF(F210+G210&gt;0,Input_Transaksi!C238,"")</f>
        <v/>
      </c>
      <c r="D210" s="34" t="str">
        <f>IF(F210+G210&gt;0,Input_Transaksi!D238,"")</f>
        <v/>
      </c>
      <c r="E210" s="35" t="str">
        <f>IF(F210+G210&gt;0,Input_Transaksi!F238&amp;Input_Transaksi!G238 &amp;" "&amp;Input_Transaksi!H238,"")</f>
        <v/>
      </c>
      <c r="F210" s="36">
        <f>IF(Input_Transaksi!CD238=$D$8,Input_Transaksi!CF238,0)</f>
        <v>0</v>
      </c>
      <c r="G210" s="36">
        <f>IF(Input_Transaksi!CG238=$D$8,Input_Transaksi!CI238,0)</f>
        <v>0</v>
      </c>
      <c r="H210" s="36">
        <f t="shared" si="4"/>
        <v>0</v>
      </c>
      <c r="I210" s="61"/>
    </row>
    <row r="211" spans="2:9" customFormat="1" ht="15" hidden="1" customHeight="1" x14ac:dyDescent="0.2">
      <c r="B211" s="65"/>
      <c r="C211" s="33" t="str">
        <f>IF(F211+G211&gt;0,Input_Transaksi!C239,"")</f>
        <v/>
      </c>
      <c r="D211" s="34" t="str">
        <f>IF(F211+G211&gt;0,Input_Transaksi!D239,"")</f>
        <v/>
      </c>
      <c r="E211" s="35" t="str">
        <f>IF(F211+G211&gt;0,Input_Transaksi!F239&amp;Input_Transaksi!G239 &amp;" "&amp;Input_Transaksi!H239,"")</f>
        <v/>
      </c>
      <c r="F211" s="36">
        <f>IF(Input_Transaksi!CD239=$D$8,Input_Transaksi!CF239,0)</f>
        <v>0</v>
      </c>
      <c r="G211" s="36">
        <f>IF(Input_Transaksi!CG239=$D$8,Input_Transaksi!CI239,0)</f>
        <v>0</v>
      </c>
      <c r="H211" s="36">
        <f t="shared" si="4"/>
        <v>0</v>
      </c>
      <c r="I211" s="61"/>
    </row>
    <row r="212" spans="2:9" customFormat="1" ht="15" hidden="1" customHeight="1" x14ac:dyDescent="0.2">
      <c r="B212" s="65"/>
      <c r="C212" s="33" t="str">
        <f>IF(F212+G212&gt;0,Input_Transaksi!C240,"")</f>
        <v/>
      </c>
      <c r="D212" s="34" t="str">
        <f>IF(F212+G212&gt;0,Input_Transaksi!D240,"")</f>
        <v/>
      </c>
      <c r="E212" s="35" t="str">
        <f>IF(F212+G212&gt;0,Input_Transaksi!F240&amp;Input_Transaksi!G240 &amp;" "&amp;Input_Transaksi!H240,"")</f>
        <v/>
      </c>
      <c r="F212" s="36">
        <f>IF(Input_Transaksi!CD240=$D$8,Input_Transaksi!CF240,0)</f>
        <v>0</v>
      </c>
      <c r="G212" s="36">
        <f>IF(Input_Transaksi!CG240=$D$8,Input_Transaksi!CI240,0)</f>
        <v>0</v>
      </c>
      <c r="H212" s="36">
        <f t="shared" si="4"/>
        <v>0</v>
      </c>
      <c r="I212" s="61"/>
    </row>
    <row r="213" spans="2:9" customFormat="1" ht="15" hidden="1" customHeight="1" x14ac:dyDescent="0.2">
      <c r="B213" s="65"/>
      <c r="C213" s="33" t="str">
        <f>IF(F213+G213&gt;0,Input_Transaksi!C242,"")</f>
        <v/>
      </c>
      <c r="D213" s="34" t="str">
        <f>IF(F213+G213&gt;0,Input_Transaksi!D242,"")</f>
        <v/>
      </c>
      <c r="E213" s="35" t="str">
        <f>IF(F213+G213&gt;0,Input_Transaksi!F242&amp;Input_Transaksi!G242 &amp;" "&amp;Input_Transaksi!H242,"")</f>
        <v/>
      </c>
      <c r="F213" s="36">
        <f>IF(Input_Transaksi!CD242=$D$8,Input_Transaksi!CF242,0)</f>
        <v>0</v>
      </c>
      <c r="G213" s="36">
        <f>IF(Input_Transaksi!CG242=$D$8,Input_Transaksi!CI242,0)</f>
        <v>0</v>
      </c>
      <c r="H213" s="36">
        <f t="shared" si="4"/>
        <v>0</v>
      </c>
      <c r="I213" s="61"/>
    </row>
    <row r="214" spans="2:9" customFormat="1" ht="15" hidden="1" customHeight="1" x14ac:dyDescent="0.2">
      <c r="B214" s="65"/>
      <c r="C214" s="33" t="str">
        <f>IF(F214+G214&gt;0,Input_Transaksi!C244,"")</f>
        <v/>
      </c>
      <c r="D214" s="34" t="str">
        <f>IF(F214+G214&gt;0,Input_Transaksi!D244,"")</f>
        <v/>
      </c>
      <c r="E214" s="35" t="str">
        <f>IF(F214+G214&gt;0,Input_Transaksi!F244&amp;Input_Transaksi!G244 &amp;" "&amp;Input_Transaksi!H244,"")</f>
        <v/>
      </c>
      <c r="F214" s="36">
        <f>IF(Input_Transaksi!CD244=$D$8,Input_Transaksi!CF244,0)</f>
        <v>0</v>
      </c>
      <c r="G214" s="36">
        <f>IF(Input_Transaksi!CG244=$D$8,Input_Transaksi!CI244,0)</f>
        <v>0</v>
      </c>
      <c r="H214" s="36">
        <f t="shared" si="4"/>
        <v>0</v>
      </c>
      <c r="I214" s="61"/>
    </row>
    <row r="215" spans="2:9" customFormat="1" ht="15" hidden="1" customHeight="1" x14ac:dyDescent="0.2">
      <c r="B215" s="65"/>
      <c r="C215" s="33" t="str">
        <f>IF(F215+G215&gt;0,Input_Transaksi!C246,"")</f>
        <v/>
      </c>
      <c r="D215" s="34" t="str">
        <f>IF(F215+G215&gt;0,Input_Transaksi!D246,"")</f>
        <v/>
      </c>
      <c r="E215" s="35" t="str">
        <f>IF(F215+G215&gt;0,Input_Transaksi!F246&amp;Input_Transaksi!G246 &amp;" "&amp;Input_Transaksi!H246,"")</f>
        <v/>
      </c>
      <c r="F215" s="36">
        <f>IF(Input_Transaksi!CD246=$D$8,Input_Transaksi!CF246,0)</f>
        <v>0</v>
      </c>
      <c r="G215" s="36">
        <f>IF(Input_Transaksi!CG246=$D$8,Input_Transaksi!CI246,0)</f>
        <v>0</v>
      </c>
      <c r="H215" s="36">
        <f t="shared" si="4"/>
        <v>0</v>
      </c>
      <c r="I215" s="61"/>
    </row>
    <row r="216" spans="2:9" customFormat="1" ht="15" hidden="1" customHeight="1" x14ac:dyDescent="0.2">
      <c r="B216" s="65"/>
      <c r="C216" s="33" t="str">
        <f>IF(F216+G216&gt;0,Input_Transaksi!C247,"")</f>
        <v/>
      </c>
      <c r="D216" s="34" t="str">
        <f>IF(F216+G216&gt;0,Input_Transaksi!D247,"")</f>
        <v/>
      </c>
      <c r="E216" s="35" t="str">
        <f>IF(F216+G216&gt;0,Input_Transaksi!F247&amp;Input_Transaksi!G247 &amp;" "&amp;Input_Transaksi!H247,"")</f>
        <v/>
      </c>
      <c r="F216" s="36">
        <f>IF(Input_Transaksi!CD247=$D$8,Input_Transaksi!CF247,0)</f>
        <v>0</v>
      </c>
      <c r="G216" s="36">
        <f>IF(Input_Transaksi!CG247=$D$8,Input_Transaksi!CI247,0)</f>
        <v>0</v>
      </c>
      <c r="H216" s="36">
        <f t="shared" si="4"/>
        <v>0</v>
      </c>
      <c r="I216" s="61"/>
    </row>
    <row r="217" spans="2:9" customFormat="1" ht="15" hidden="1" customHeight="1" x14ac:dyDescent="0.2">
      <c r="B217" s="65"/>
      <c r="C217" s="33" t="str">
        <f>IF(F217+G217&gt;0,Input_Transaksi!C249,"")</f>
        <v/>
      </c>
      <c r="D217" s="34" t="str">
        <f>IF(F217+G217&gt;0,Input_Transaksi!D249,"")</f>
        <v/>
      </c>
      <c r="E217" s="35" t="str">
        <f>IF(F217+G217&gt;0,Input_Transaksi!F249&amp;Input_Transaksi!G249 &amp;" "&amp;Input_Transaksi!H249,"")</f>
        <v/>
      </c>
      <c r="F217" s="36">
        <f>IF(Input_Transaksi!CD249=$D$8,Input_Transaksi!CF249,0)</f>
        <v>0</v>
      </c>
      <c r="G217" s="36">
        <f>IF(Input_Transaksi!CG249=$D$8,Input_Transaksi!CI249,0)</f>
        <v>0</v>
      </c>
      <c r="H217" s="36">
        <f t="shared" si="4"/>
        <v>0</v>
      </c>
      <c r="I217" s="61"/>
    </row>
    <row r="218" spans="2:9" customFormat="1" ht="15" hidden="1" customHeight="1" x14ac:dyDescent="0.2">
      <c r="B218" s="65"/>
      <c r="C218" s="33" t="str">
        <f>IF(F218+G218&gt;0,Input_Transaksi!C250,"")</f>
        <v/>
      </c>
      <c r="D218" s="34" t="str">
        <f>IF(F218+G218&gt;0,Input_Transaksi!D250,"")</f>
        <v/>
      </c>
      <c r="E218" s="35" t="str">
        <f>IF(F218+G218&gt;0,Input_Transaksi!F250&amp;Input_Transaksi!G250 &amp;" "&amp;Input_Transaksi!H250,"")</f>
        <v/>
      </c>
      <c r="F218" s="36">
        <f>IF(Input_Transaksi!CD250=$D$8,Input_Transaksi!CF250,0)</f>
        <v>0</v>
      </c>
      <c r="G218" s="36">
        <f>IF(Input_Transaksi!CG250=$D$8,Input_Transaksi!CI250,0)</f>
        <v>0</v>
      </c>
      <c r="H218" s="36">
        <f t="shared" si="4"/>
        <v>0</v>
      </c>
      <c r="I218" s="61"/>
    </row>
    <row r="219" spans="2:9" customFormat="1" ht="15" hidden="1" customHeight="1" x14ac:dyDescent="0.2">
      <c r="B219" s="65"/>
      <c r="C219" s="33" t="str">
        <f>IF(F219+G219&gt;0,Input_Transaksi!C251,"")</f>
        <v/>
      </c>
      <c r="D219" s="34" t="str">
        <f>IF(F219+G219&gt;0,Input_Transaksi!D251,"")</f>
        <v/>
      </c>
      <c r="E219" s="35" t="str">
        <f>IF(F219+G219&gt;0,Input_Transaksi!F251&amp;Input_Transaksi!G251 &amp;" "&amp;Input_Transaksi!H251,"")</f>
        <v/>
      </c>
      <c r="F219" s="36">
        <f>IF(Input_Transaksi!CD251=$D$8,Input_Transaksi!CF251,0)</f>
        <v>0</v>
      </c>
      <c r="G219" s="36">
        <f>IF(Input_Transaksi!CG251=$D$8,Input_Transaksi!CI251,0)</f>
        <v>0</v>
      </c>
      <c r="H219" s="36">
        <f t="shared" si="4"/>
        <v>0</v>
      </c>
      <c r="I219" s="61"/>
    </row>
    <row r="220" spans="2:9" customFormat="1" ht="15" hidden="1" customHeight="1" x14ac:dyDescent="0.2">
      <c r="B220" s="65"/>
      <c r="C220" s="33" t="str">
        <f>IF(F220+G220&gt;0,Input_Transaksi!C252,"")</f>
        <v/>
      </c>
      <c r="D220" s="34" t="str">
        <f>IF(F220+G220&gt;0,Input_Transaksi!D252,"")</f>
        <v/>
      </c>
      <c r="E220" s="35" t="str">
        <f>IF(F220+G220&gt;0,Input_Transaksi!F252&amp;Input_Transaksi!G252 &amp;" "&amp;Input_Transaksi!H252,"")</f>
        <v/>
      </c>
      <c r="F220" s="36">
        <f>IF(Input_Transaksi!CD252=$D$8,Input_Transaksi!CF252,0)</f>
        <v>0</v>
      </c>
      <c r="G220" s="36">
        <f>IF(Input_Transaksi!CG252=$D$8,Input_Transaksi!CI252,0)</f>
        <v>0</v>
      </c>
      <c r="H220" s="36">
        <f t="shared" si="4"/>
        <v>0</v>
      </c>
      <c r="I220" s="61"/>
    </row>
    <row r="221" spans="2:9" customFormat="1" ht="15" hidden="1" customHeight="1" x14ac:dyDescent="0.2">
      <c r="B221" s="65"/>
      <c r="C221" s="33" t="str">
        <f>IF(F221+G221&gt;0,Input_Transaksi!C254,"")</f>
        <v/>
      </c>
      <c r="D221" s="34" t="str">
        <f>IF(F221+G221&gt;0,Input_Transaksi!D254,"")</f>
        <v/>
      </c>
      <c r="E221" s="35" t="str">
        <f>IF(F221+G221&gt;0,Input_Transaksi!F254&amp;Input_Transaksi!G254 &amp;" "&amp;Input_Transaksi!H254,"")</f>
        <v/>
      </c>
      <c r="F221" s="36">
        <f>IF(Input_Transaksi!CD254=$D$8,Input_Transaksi!CF254,0)</f>
        <v>0</v>
      </c>
      <c r="G221" s="36">
        <f>IF(Input_Transaksi!CG254=$D$8,Input_Transaksi!CI254,0)</f>
        <v>0</v>
      </c>
      <c r="H221" s="36">
        <f t="shared" si="4"/>
        <v>0</v>
      </c>
      <c r="I221" s="61"/>
    </row>
    <row r="222" spans="2:9" customFormat="1" ht="15" hidden="1" customHeight="1" x14ac:dyDescent="0.2">
      <c r="B222" s="65"/>
      <c r="C222" s="33" t="str">
        <f>IF(F222+G222&gt;0,Input_Transaksi!C256,"")</f>
        <v/>
      </c>
      <c r="D222" s="34" t="str">
        <f>IF(F222+G222&gt;0,Input_Transaksi!D256,"")</f>
        <v/>
      </c>
      <c r="E222" s="35" t="str">
        <f>IF(F222+G222&gt;0,Input_Transaksi!F256&amp;Input_Transaksi!G256 &amp;" "&amp;Input_Transaksi!H256,"")</f>
        <v/>
      </c>
      <c r="F222" s="36">
        <f>IF(Input_Transaksi!CD256=$D$8,Input_Transaksi!CF256,0)</f>
        <v>0</v>
      </c>
      <c r="G222" s="36">
        <f>IF(Input_Transaksi!CG256=$D$8,Input_Transaksi!CI256,0)</f>
        <v>0</v>
      </c>
      <c r="H222" s="36">
        <f t="shared" si="4"/>
        <v>0</v>
      </c>
      <c r="I222" s="61"/>
    </row>
    <row r="223" spans="2:9" customFormat="1" ht="15" hidden="1" customHeight="1" x14ac:dyDescent="0.2">
      <c r="B223" s="65"/>
      <c r="C223" s="33" t="str">
        <f>IF(F223+G223&gt;0,Input_Transaksi!C258,"")</f>
        <v/>
      </c>
      <c r="D223" s="34" t="str">
        <f>IF(F223+G223&gt;0,Input_Transaksi!D258,"")</f>
        <v/>
      </c>
      <c r="E223" s="35" t="str">
        <f>IF(F223+G223&gt;0,Input_Transaksi!F258&amp;Input_Transaksi!G258 &amp;" "&amp;Input_Transaksi!H258,"")</f>
        <v/>
      </c>
      <c r="F223" s="36">
        <f>IF(Input_Transaksi!CD258=$D$8,Input_Transaksi!CF258,0)</f>
        <v>0</v>
      </c>
      <c r="G223" s="36">
        <f>IF(Input_Transaksi!CG258=$D$8,Input_Transaksi!CI258,0)</f>
        <v>0</v>
      </c>
      <c r="H223" s="36">
        <f t="shared" si="4"/>
        <v>0</v>
      </c>
      <c r="I223" s="61"/>
    </row>
    <row r="224" spans="2:9" customFormat="1" ht="15" hidden="1" customHeight="1" x14ac:dyDescent="0.2">
      <c r="B224" s="65"/>
      <c r="C224" s="33" t="str">
        <f>IF(F224+G224&gt;0,Input_Transaksi!C259,"")</f>
        <v/>
      </c>
      <c r="D224" s="34" t="str">
        <f>IF(F224+G224&gt;0,Input_Transaksi!D259,"")</f>
        <v/>
      </c>
      <c r="E224" s="35" t="str">
        <f>IF(F224+G224&gt;0,Input_Transaksi!F259&amp;Input_Transaksi!G259 &amp;" "&amp;Input_Transaksi!H259,"")</f>
        <v/>
      </c>
      <c r="F224" s="36">
        <f>IF(Input_Transaksi!CD259=$D$8,Input_Transaksi!CF259,0)</f>
        <v>0</v>
      </c>
      <c r="G224" s="36">
        <f>IF(Input_Transaksi!CG259=$D$8,Input_Transaksi!CI259,0)</f>
        <v>0</v>
      </c>
      <c r="H224" s="36">
        <f t="shared" si="4"/>
        <v>0</v>
      </c>
      <c r="I224" s="61"/>
    </row>
    <row r="225" spans="2:9" customFormat="1" ht="15" hidden="1" customHeight="1" x14ac:dyDescent="0.2">
      <c r="B225" s="65"/>
      <c r="C225" s="33" t="str">
        <f>IF(F225+G225&gt;0,Input_Transaksi!C260,"")</f>
        <v/>
      </c>
      <c r="D225" s="34" t="str">
        <f>IF(F225+G225&gt;0,Input_Transaksi!D260,"")</f>
        <v/>
      </c>
      <c r="E225" s="35" t="str">
        <f>IF(F225+G225&gt;0,Input_Transaksi!F260&amp;Input_Transaksi!G260 &amp;" "&amp;Input_Transaksi!H260,"")</f>
        <v/>
      </c>
      <c r="F225" s="36">
        <f>IF(Input_Transaksi!CD260=$D$8,Input_Transaksi!CF260,0)</f>
        <v>0</v>
      </c>
      <c r="G225" s="36">
        <f>IF(Input_Transaksi!CG260=$D$8,Input_Transaksi!CI260,0)</f>
        <v>0</v>
      </c>
      <c r="H225" s="36">
        <f t="shared" si="4"/>
        <v>0</v>
      </c>
      <c r="I225" s="61"/>
    </row>
    <row r="226" spans="2:9" customFormat="1" ht="15" hidden="1" customHeight="1" x14ac:dyDescent="0.2">
      <c r="B226" s="65"/>
      <c r="C226" s="33" t="str">
        <f>IF(F226+G226&gt;0,Input_Transaksi!C261,"")</f>
        <v/>
      </c>
      <c r="D226" s="34" t="str">
        <f>IF(F226+G226&gt;0,Input_Transaksi!D261,"")</f>
        <v/>
      </c>
      <c r="E226" s="35" t="str">
        <f>IF(F226+G226&gt;0,Input_Transaksi!F261&amp;Input_Transaksi!G261 &amp;" "&amp;Input_Transaksi!H261,"")</f>
        <v/>
      </c>
      <c r="F226" s="36">
        <f>IF(Input_Transaksi!CD261=$D$8,Input_Transaksi!CF261,0)</f>
        <v>0</v>
      </c>
      <c r="G226" s="36">
        <f>IF(Input_Transaksi!CG261=$D$8,Input_Transaksi!CI261,0)</f>
        <v>0</v>
      </c>
      <c r="H226" s="36">
        <f t="shared" si="4"/>
        <v>0</v>
      </c>
      <c r="I226" s="61"/>
    </row>
    <row r="227" spans="2:9" customFormat="1" ht="15" hidden="1" customHeight="1" x14ac:dyDescent="0.2">
      <c r="B227" s="65"/>
      <c r="C227" s="33" t="str">
        <f>IF(F227+G227&gt;0,Input_Transaksi!C262,"")</f>
        <v/>
      </c>
      <c r="D227" s="34" t="str">
        <f>IF(F227+G227&gt;0,Input_Transaksi!D262,"")</f>
        <v/>
      </c>
      <c r="E227" s="35" t="str">
        <f>IF(F227+G227&gt;0,Input_Transaksi!F262&amp;Input_Transaksi!G262 &amp;" "&amp;Input_Transaksi!H262,"")</f>
        <v/>
      </c>
      <c r="F227" s="36">
        <f>IF(Input_Transaksi!CD262=$D$8,Input_Transaksi!CF262,0)</f>
        <v>0</v>
      </c>
      <c r="G227" s="36">
        <f>IF(Input_Transaksi!CG262=$D$8,Input_Transaksi!CI262,0)</f>
        <v>0</v>
      </c>
      <c r="H227" s="36">
        <f t="shared" si="4"/>
        <v>0</v>
      </c>
      <c r="I227" s="61"/>
    </row>
    <row r="228" spans="2:9" customFormat="1" ht="15" hidden="1" customHeight="1" x14ac:dyDescent="0.2">
      <c r="B228" s="65"/>
      <c r="C228" s="33" t="str">
        <f>IF(F228+G228&gt;0,Input_Transaksi!C263,"")</f>
        <v/>
      </c>
      <c r="D228" s="34" t="str">
        <f>IF(F228+G228&gt;0,Input_Transaksi!D263,"")</f>
        <v/>
      </c>
      <c r="E228" s="35" t="str">
        <f>IF(F228+G228&gt;0,Input_Transaksi!F263&amp;Input_Transaksi!G263 &amp;" "&amp;Input_Transaksi!H263,"")</f>
        <v/>
      </c>
      <c r="F228" s="36">
        <f>IF(Input_Transaksi!CD263=$D$8,Input_Transaksi!CF263,0)</f>
        <v>0</v>
      </c>
      <c r="G228" s="36">
        <f>IF(Input_Transaksi!CG263=$D$8,Input_Transaksi!CI263,0)</f>
        <v>0</v>
      </c>
      <c r="H228" s="36">
        <f t="shared" si="4"/>
        <v>0</v>
      </c>
      <c r="I228" s="61"/>
    </row>
    <row r="229" spans="2:9" customFormat="1" ht="15" hidden="1" customHeight="1" x14ac:dyDescent="0.2">
      <c r="B229" s="65"/>
      <c r="C229" s="33" t="str">
        <f>IF(F229+G229&gt;0,Input_Transaksi!C264,"")</f>
        <v/>
      </c>
      <c r="D229" s="34" t="str">
        <f>IF(F229+G229&gt;0,Input_Transaksi!D264,"")</f>
        <v/>
      </c>
      <c r="E229" s="35" t="str">
        <f>IF(F229+G229&gt;0,Input_Transaksi!F264&amp;Input_Transaksi!G264 &amp;" "&amp;Input_Transaksi!H264,"")</f>
        <v/>
      </c>
      <c r="F229" s="36">
        <f>IF(Input_Transaksi!CD264=$D$8,Input_Transaksi!CF264,0)</f>
        <v>0</v>
      </c>
      <c r="G229" s="36">
        <f>IF(Input_Transaksi!CG264=$D$8,Input_Transaksi!CI264,0)</f>
        <v>0</v>
      </c>
      <c r="H229" s="36">
        <f t="shared" si="4"/>
        <v>0</v>
      </c>
      <c r="I229" s="61"/>
    </row>
    <row r="230" spans="2:9" customFormat="1" ht="15" hidden="1" customHeight="1" x14ac:dyDescent="0.2">
      <c r="B230" s="65"/>
      <c r="C230" s="33" t="str">
        <f>IF(F230+G230&gt;0,Input_Transaksi!C265,"")</f>
        <v/>
      </c>
      <c r="D230" s="34" t="str">
        <f>IF(F230+G230&gt;0,Input_Transaksi!D265,"")</f>
        <v/>
      </c>
      <c r="E230" s="35" t="str">
        <f>IF(F230+G230&gt;0,Input_Transaksi!F265&amp;Input_Transaksi!G265 &amp;" "&amp;Input_Transaksi!H265,"")</f>
        <v/>
      </c>
      <c r="F230" s="36">
        <f>IF(Input_Transaksi!CD265=$D$8,Input_Transaksi!CF265,0)</f>
        <v>0</v>
      </c>
      <c r="G230" s="36">
        <f>IF(Input_Transaksi!CG265=$D$8,Input_Transaksi!CI265,0)</f>
        <v>0</v>
      </c>
      <c r="H230" s="36">
        <f t="shared" si="4"/>
        <v>0</v>
      </c>
      <c r="I230" s="61"/>
    </row>
    <row r="231" spans="2:9" customFormat="1" ht="15" hidden="1" customHeight="1" x14ac:dyDescent="0.2">
      <c r="B231" s="65"/>
      <c r="C231" s="33" t="str">
        <f>IF(F231+G231&gt;0,Input_Transaksi!C266,"")</f>
        <v/>
      </c>
      <c r="D231" s="34" t="str">
        <f>IF(F231+G231&gt;0,Input_Transaksi!D266,"")</f>
        <v/>
      </c>
      <c r="E231" s="35" t="str">
        <f>IF(F231+G231&gt;0,Input_Transaksi!F266&amp;Input_Transaksi!G266 &amp;" "&amp;Input_Transaksi!H266,"")</f>
        <v/>
      </c>
      <c r="F231" s="36">
        <f>IF(Input_Transaksi!CD266=$D$8,Input_Transaksi!CF266,0)</f>
        <v>0</v>
      </c>
      <c r="G231" s="36">
        <f>IF(Input_Transaksi!CG266=$D$8,Input_Transaksi!CI266,0)</f>
        <v>0</v>
      </c>
      <c r="H231" s="36">
        <f t="shared" si="4"/>
        <v>0</v>
      </c>
      <c r="I231" s="61"/>
    </row>
    <row r="232" spans="2:9" customFormat="1" ht="15" hidden="1" customHeight="1" x14ac:dyDescent="0.2">
      <c r="B232" s="65"/>
      <c r="C232" s="33" t="str">
        <f>IF(F232+G232&gt;0,Input_Transaksi!C267,"")</f>
        <v/>
      </c>
      <c r="D232" s="34" t="str">
        <f>IF(F232+G232&gt;0,Input_Transaksi!D267,"")</f>
        <v/>
      </c>
      <c r="E232" s="35" t="str">
        <f>IF(F232+G232&gt;0,Input_Transaksi!F267&amp;Input_Transaksi!G267 &amp;" "&amp;Input_Transaksi!H267,"")</f>
        <v/>
      </c>
      <c r="F232" s="36">
        <f>IF(Input_Transaksi!CD267=$D$8,Input_Transaksi!CF267,0)</f>
        <v>0</v>
      </c>
      <c r="G232" s="36">
        <f>IF(Input_Transaksi!CG267=$D$8,Input_Transaksi!CI267,0)</f>
        <v>0</v>
      </c>
      <c r="H232" s="36">
        <f t="shared" si="4"/>
        <v>0</v>
      </c>
      <c r="I232" s="61"/>
    </row>
    <row r="233" spans="2:9" customFormat="1" ht="15" hidden="1" customHeight="1" x14ac:dyDescent="0.2">
      <c r="B233" s="65"/>
      <c r="C233" s="33" t="str">
        <f>IF(F233+G233&gt;0,Input_Transaksi!C268,"")</f>
        <v/>
      </c>
      <c r="D233" s="34" t="str">
        <f>IF(F233+G233&gt;0,Input_Transaksi!D268,"")</f>
        <v/>
      </c>
      <c r="E233" s="35" t="str">
        <f>IF(F233+G233&gt;0,Input_Transaksi!F268&amp;Input_Transaksi!G268 &amp;" "&amp;Input_Transaksi!H268,"")</f>
        <v/>
      </c>
      <c r="F233" s="36">
        <f>IF(Input_Transaksi!CD268=$D$8,Input_Transaksi!CF268,0)</f>
        <v>0</v>
      </c>
      <c r="G233" s="36">
        <f>IF(Input_Transaksi!CG268=$D$8,Input_Transaksi!CI268,0)</f>
        <v>0</v>
      </c>
      <c r="H233" s="36">
        <f t="shared" si="4"/>
        <v>0</v>
      </c>
      <c r="I233" s="61"/>
    </row>
    <row r="234" spans="2:9" customFormat="1" ht="15" hidden="1" customHeight="1" x14ac:dyDescent="0.2">
      <c r="B234" s="65"/>
      <c r="C234" s="33" t="str">
        <f>IF(F234+G234&gt;0,Input_Transaksi!C270,"")</f>
        <v/>
      </c>
      <c r="D234" s="34" t="str">
        <f>IF(F234+G234&gt;0,Input_Transaksi!D270,"")</f>
        <v/>
      </c>
      <c r="E234" s="35" t="str">
        <f>IF(F234+G234&gt;0,Input_Transaksi!F270&amp;Input_Transaksi!G270 &amp;" "&amp;Input_Transaksi!H270,"")</f>
        <v/>
      </c>
      <c r="F234" s="36">
        <f>IF(Input_Transaksi!CD270=$D$8,Input_Transaksi!CF270,0)</f>
        <v>0</v>
      </c>
      <c r="G234" s="36">
        <f>IF(Input_Transaksi!CG270=$D$8,Input_Transaksi!CI270,0)</f>
        <v>0</v>
      </c>
      <c r="H234" s="36">
        <f t="shared" ref="H234:H238" si="5">H233+F234-G234</f>
        <v>0</v>
      </c>
      <c r="I234" s="61"/>
    </row>
    <row r="235" spans="2:9" customFormat="1" ht="15" hidden="1" customHeight="1" x14ac:dyDescent="0.2">
      <c r="B235" s="65"/>
      <c r="C235" s="33" t="str">
        <f>IF(F235+G235&gt;0,Input_Transaksi!C271,"")</f>
        <v/>
      </c>
      <c r="D235" s="34" t="str">
        <f>IF(F235+G235&gt;0,Input_Transaksi!D271,"")</f>
        <v/>
      </c>
      <c r="E235" s="35" t="str">
        <f>IF(F235+G235&gt;0,Input_Transaksi!F271&amp;Input_Transaksi!G271 &amp;" "&amp;Input_Transaksi!H271,"")</f>
        <v/>
      </c>
      <c r="F235" s="36">
        <f>IF(Input_Transaksi!CD271=$D$8,Input_Transaksi!CF271,0)</f>
        <v>0</v>
      </c>
      <c r="G235" s="36">
        <f>IF(Input_Transaksi!CG271=$D$8,Input_Transaksi!CI271,0)</f>
        <v>0</v>
      </c>
      <c r="H235" s="36">
        <f t="shared" si="5"/>
        <v>0</v>
      </c>
      <c r="I235" s="61"/>
    </row>
    <row r="236" spans="2:9" customFormat="1" ht="15" hidden="1" customHeight="1" x14ac:dyDescent="0.2">
      <c r="B236" s="65"/>
      <c r="C236" s="33" t="str">
        <f>IF(F236+G236&gt;0,Input_Transaksi!C272,"")</f>
        <v/>
      </c>
      <c r="D236" s="34" t="str">
        <f>IF(F236+G236&gt;0,Input_Transaksi!D272,"")</f>
        <v/>
      </c>
      <c r="E236" s="35" t="str">
        <f>IF(F236+G236&gt;0,Input_Transaksi!F272&amp;Input_Transaksi!G272 &amp;" "&amp;Input_Transaksi!H272,"")</f>
        <v/>
      </c>
      <c r="F236" s="36">
        <f>IF(Input_Transaksi!CD272=$D$8,Input_Transaksi!CF272,0)</f>
        <v>0</v>
      </c>
      <c r="G236" s="36">
        <f>IF(Input_Transaksi!CG272=$D$8,Input_Transaksi!CI272,0)</f>
        <v>0</v>
      </c>
      <c r="H236" s="36">
        <f t="shared" si="5"/>
        <v>0</v>
      </c>
      <c r="I236" s="61"/>
    </row>
    <row r="237" spans="2:9" customFormat="1" ht="15" hidden="1" customHeight="1" x14ac:dyDescent="0.2">
      <c r="B237" s="65"/>
      <c r="C237" s="33" t="str">
        <f>IF(F237+G237&gt;0,Input_Transaksi!C274,"")</f>
        <v/>
      </c>
      <c r="D237" s="34" t="str">
        <f>IF(F237+G237&gt;0,Input_Transaksi!D274,"")</f>
        <v/>
      </c>
      <c r="E237" s="35" t="str">
        <f>IF(F237+G237&gt;0,Input_Transaksi!F275&amp;Input_Transaksi!G274 &amp;" "&amp;Input_Transaksi!H274,"")</f>
        <v/>
      </c>
      <c r="F237" s="36">
        <f>IF(Input_Transaksi!CD274=$D$8,Input_Transaksi!CF274,0)</f>
        <v>0</v>
      </c>
      <c r="G237" s="36">
        <f>IF(Input_Transaksi!CG274=$D$8,Input_Transaksi!CI274,0)</f>
        <v>0</v>
      </c>
      <c r="H237" s="36">
        <f t="shared" si="5"/>
        <v>0</v>
      </c>
      <c r="I237" s="61"/>
    </row>
    <row r="238" spans="2:9" customFormat="1" ht="15" hidden="1" customHeight="1" x14ac:dyDescent="0.2">
      <c r="B238" s="65"/>
      <c r="C238" s="33" t="str">
        <f>IF(F238+G238&gt;0,Input_Transaksi!C276,"")</f>
        <v/>
      </c>
      <c r="D238" s="34" t="str">
        <f>IF(F238+G238&gt;0,Input_Transaksi!D276,"")</f>
        <v/>
      </c>
      <c r="E238" s="35" t="str">
        <f>IF(F238+G238&gt;0,Input_Transaksi!F277&amp;Input_Transaksi!G276 &amp;" "&amp;Input_Transaksi!H276,"")</f>
        <v/>
      </c>
      <c r="F238" s="36">
        <f>IF(Input_Transaksi!CD276=$D$8,Input_Transaksi!CF276,0)</f>
        <v>0</v>
      </c>
      <c r="G238" s="36">
        <f>IF(Input_Transaksi!CG276=$D$8,Input_Transaksi!CI276,0)</f>
        <v>0</v>
      </c>
      <c r="H238" s="36">
        <f t="shared" si="5"/>
        <v>0</v>
      </c>
      <c r="I238" s="61"/>
    </row>
    <row r="239" spans="2:9" customFormat="1" ht="15" hidden="1" customHeight="1" x14ac:dyDescent="0.2">
      <c r="B239" s="65"/>
      <c r="C239" s="33" t="str">
        <f>IF(F239+G239&gt;0,Input_Transaksi!C277,"")</f>
        <v/>
      </c>
      <c r="D239" s="34" t="str">
        <f>IF(F239+G239&gt;0,Input_Transaksi!D277,"")</f>
        <v/>
      </c>
      <c r="E239" s="35" t="str">
        <f>IF(F239+G239&gt;0,Input_Transaksi!#REF!&amp;Input_Transaksi!G277 &amp;" "&amp;Input_Transaksi!H277,"")</f>
        <v/>
      </c>
      <c r="F239" s="36">
        <f>IF(Input_Transaksi!CD277=$D$8,Input_Transaksi!CF277,0)</f>
        <v>0</v>
      </c>
      <c r="G239" s="36">
        <f>IF(Input_Transaksi!CG277=$D$8,Input_Transaksi!CI277,0)</f>
        <v>0</v>
      </c>
      <c r="H239" s="36">
        <f t="shared" ref="H239:H300" si="6">H238+F239-G239</f>
        <v>0</v>
      </c>
      <c r="I239" s="61"/>
    </row>
    <row r="240" spans="2:9" customFormat="1" ht="15" hidden="1" customHeight="1" x14ac:dyDescent="0.2">
      <c r="B240" s="65"/>
      <c r="C240" s="33" t="str">
        <f>IF(F240+G240&gt;0,Input_Transaksi!C278,"")</f>
        <v/>
      </c>
      <c r="D240" s="34" t="str">
        <f>IF(F240+G240&gt;0,Input_Transaksi!D278,"")</f>
        <v/>
      </c>
      <c r="E240" s="35" t="str">
        <f>IF(F240+G240&gt;0,Input_Transaksi!F278&amp;Input_Transaksi!G278 &amp;" "&amp;Input_Transaksi!H278,"")</f>
        <v/>
      </c>
      <c r="F240" s="36">
        <f>IF(Input_Transaksi!CD278=$D$8,Input_Transaksi!CF278,0)</f>
        <v>0</v>
      </c>
      <c r="G240" s="36">
        <f>IF(Input_Transaksi!CG278=$D$8,Input_Transaksi!CI278,0)</f>
        <v>0</v>
      </c>
      <c r="H240" s="36">
        <f t="shared" si="6"/>
        <v>0</v>
      </c>
      <c r="I240" s="61"/>
    </row>
    <row r="241" spans="2:9" customFormat="1" ht="15" hidden="1" customHeight="1" x14ac:dyDescent="0.2">
      <c r="B241" s="65"/>
      <c r="C241" s="33" t="str">
        <f>IF(F241+G241&gt;0,Input_Transaksi!C279,"")</f>
        <v/>
      </c>
      <c r="D241" s="34" t="str">
        <f>IF(F241+G241&gt;0,Input_Transaksi!D279,"")</f>
        <v/>
      </c>
      <c r="E241" s="35" t="str">
        <f>IF(F241+G241&gt;0,Input_Transaksi!F279&amp;Input_Transaksi!G279 &amp;" "&amp;Input_Transaksi!H279,"")</f>
        <v/>
      </c>
      <c r="F241" s="36">
        <f>IF(Input_Transaksi!CD279=$D$8,Input_Transaksi!CF279,0)</f>
        <v>0</v>
      </c>
      <c r="G241" s="36">
        <f>IF(Input_Transaksi!CG279=$D$8,Input_Transaksi!CI279,0)</f>
        <v>0</v>
      </c>
      <c r="H241" s="36">
        <f t="shared" si="6"/>
        <v>0</v>
      </c>
      <c r="I241" s="61"/>
    </row>
    <row r="242" spans="2:9" customFormat="1" ht="15" hidden="1" customHeight="1" x14ac:dyDescent="0.2">
      <c r="B242" s="65"/>
      <c r="C242" s="33" t="str">
        <f>IF(F242+G242&gt;0,Input_Transaksi!C280,"")</f>
        <v/>
      </c>
      <c r="D242" s="34" t="str">
        <f>IF(F242+G242&gt;0,Input_Transaksi!D280,"")</f>
        <v/>
      </c>
      <c r="E242" s="35" t="str">
        <f>IF(F242+G242&gt;0,Input_Transaksi!F280&amp;Input_Transaksi!G280 &amp;" "&amp;Input_Transaksi!H280,"")</f>
        <v/>
      </c>
      <c r="F242" s="36">
        <f>IF(Input_Transaksi!CD280=$D$8,Input_Transaksi!CF280,0)</f>
        <v>0</v>
      </c>
      <c r="G242" s="36">
        <f>IF(Input_Transaksi!CG280=$D$8,Input_Transaksi!CI280,0)</f>
        <v>0</v>
      </c>
      <c r="H242" s="36">
        <f t="shared" si="6"/>
        <v>0</v>
      </c>
      <c r="I242" s="61"/>
    </row>
    <row r="243" spans="2:9" customFormat="1" ht="15" hidden="1" customHeight="1" x14ac:dyDescent="0.2">
      <c r="B243" s="65"/>
      <c r="C243" s="33" t="str">
        <f>IF(F243+G243&gt;0,Input_Transaksi!C281,"")</f>
        <v/>
      </c>
      <c r="D243" s="34" t="str">
        <f>IF(F243+G243&gt;0,Input_Transaksi!D281,"")</f>
        <v/>
      </c>
      <c r="E243" s="35" t="str">
        <f>IF(F243+G243&gt;0,Input_Transaksi!F281&amp;Input_Transaksi!G281 &amp;" "&amp;Input_Transaksi!H281,"")</f>
        <v/>
      </c>
      <c r="F243" s="36">
        <f>IF(Input_Transaksi!CD281=$D$8,Input_Transaksi!CF281,0)</f>
        <v>0</v>
      </c>
      <c r="G243" s="36">
        <f>IF(Input_Transaksi!CG281=$D$8,Input_Transaksi!CI281,0)</f>
        <v>0</v>
      </c>
      <c r="H243" s="36">
        <f t="shared" si="6"/>
        <v>0</v>
      </c>
      <c r="I243" s="61"/>
    </row>
    <row r="244" spans="2:9" customFormat="1" ht="15" hidden="1" customHeight="1" x14ac:dyDescent="0.2">
      <c r="B244" s="65"/>
      <c r="C244" s="33" t="str">
        <f>IF(F244+G244&gt;0,Input_Transaksi!C282,"")</f>
        <v/>
      </c>
      <c r="D244" s="34" t="str">
        <f>IF(F244+G244&gt;0,Input_Transaksi!D282,"")</f>
        <v/>
      </c>
      <c r="E244" s="35" t="str">
        <f>IF(F244+G244&gt;0,Input_Transaksi!F282&amp;Input_Transaksi!G282 &amp;" "&amp;Input_Transaksi!H282,"")</f>
        <v/>
      </c>
      <c r="F244" s="36">
        <f>IF(Input_Transaksi!CD282=$D$8,Input_Transaksi!CF282,0)</f>
        <v>0</v>
      </c>
      <c r="G244" s="36">
        <f>IF(Input_Transaksi!CG282=$D$8,Input_Transaksi!CI282,0)</f>
        <v>0</v>
      </c>
      <c r="H244" s="36">
        <f t="shared" si="6"/>
        <v>0</v>
      </c>
      <c r="I244" s="61"/>
    </row>
    <row r="245" spans="2:9" customFormat="1" ht="15" hidden="1" customHeight="1" x14ac:dyDescent="0.2">
      <c r="B245" s="65"/>
      <c r="C245" s="33" t="str">
        <f>IF(F245+G245&gt;0,Input_Transaksi!C283,"")</f>
        <v/>
      </c>
      <c r="D245" s="34" t="str">
        <f>IF(F245+G245&gt;0,Input_Transaksi!D283,"")</f>
        <v/>
      </c>
      <c r="E245" s="35" t="str">
        <f>IF(F245+G245&gt;0,Input_Transaksi!F283&amp;Input_Transaksi!G283 &amp;" "&amp;Input_Transaksi!H283,"")</f>
        <v/>
      </c>
      <c r="F245" s="36">
        <f>IF(Input_Transaksi!CD283=$D$8,Input_Transaksi!CF283,0)</f>
        <v>0</v>
      </c>
      <c r="G245" s="36">
        <f>IF(Input_Transaksi!CG283=$D$8,Input_Transaksi!CI283,0)</f>
        <v>0</v>
      </c>
      <c r="H245" s="36">
        <f t="shared" si="6"/>
        <v>0</v>
      </c>
      <c r="I245" s="61"/>
    </row>
    <row r="246" spans="2:9" customFormat="1" ht="15" hidden="1" customHeight="1" x14ac:dyDescent="0.2">
      <c r="B246" s="65"/>
      <c r="C246" s="33" t="str">
        <f>IF(F246+G246&gt;0,Input_Transaksi!C284,"")</f>
        <v/>
      </c>
      <c r="D246" s="34" t="str">
        <f>IF(F246+G246&gt;0,Input_Transaksi!D284,"")</f>
        <v/>
      </c>
      <c r="E246" s="35" t="str">
        <f>IF(F246+G246&gt;0,Input_Transaksi!F284&amp;Input_Transaksi!G284 &amp;" "&amp;Input_Transaksi!H284,"")</f>
        <v/>
      </c>
      <c r="F246" s="36">
        <f>IF(Input_Transaksi!CD284=$D$8,Input_Transaksi!CF284,0)</f>
        <v>0</v>
      </c>
      <c r="G246" s="36">
        <f>IF(Input_Transaksi!CG284=$D$8,Input_Transaksi!CI284,0)</f>
        <v>0</v>
      </c>
      <c r="H246" s="36">
        <f t="shared" si="6"/>
        <v>0</v>
      </c>
      <c r="I246" s="61"/>
    </row>
    <row r="247" spans="2:9" customFormat="1" ht="15" hidden="1" customHeight="1" x14ac:dyDescent="0.2">
      <c r="B247" s="65"/>
      <c r="C247" s="33" t="str">
        <f>IF(F247+G247&gt;0,Input_Transaksi!C285,"")</f>
        <v/>
      </c>
      <c r="D247" s="34" t="str">
        <f>IF(F247+G247&gt;0,Input_Transaksi!D285,"")</f>
        <v/>
      </c>
      <c r="E247" s="35" t="str">
        <f>IF(F247+G247&gt;0,Input_Transaksi!F285&amp;Input_Transaksi!G285 &amp;" "&amp;Input_Transaksi!H285,"")</f>
        <v/>
      </c>
      <c r="F247" s="36">
        <f>IF(Input_Transaksi!CD285=$D$8,Input_Transaksi!CF285,0)</f>
        <v>0</v>
      </c>
      <c r="G247" s="36">
        <f>IF(Input_Transaksi!CG285=$D$8,Input_Transaksi!CI285,0)</f>
        <v>0</v>
      </c>
      <c r="H247" s="36">
        <f t="shared" si="6"/>
        <v>0</v>
      </c>
      <c r="I247" s="61"/>
    </row>
    <row r="248" spans="2:9" customFormat="1" ht="15" hidden="1" customHeight="1" x14ac:dyDescent="0.2">
      <c r="B248" s="65"/>
      <c r="C248" s="33" t="str">
        <f>IF(F248+G248&gt;0,Input_Transaksi!C286,"")</f>
        <v/>
      </c>
      <c r="D248" s="34" t="str">
        <f>IF(F248+G248&gt;0,Input_Transaksi!D286,"")</f>
        <v/>
      </c>
      <c r="E248" s="35" t="str">
        <f>IF(F248+G248&gt;0,Input_Transaksi!F286&amp;Input_Transaksi!G286 &amp;" "&amp;Input_Transaksi!H286,"")</f>
        <v/>
      </c>
      <c r="F248" s="36">
        <f>IF(Input_Transaksi!CD286=$D$8,Input_Transaksi!CF286,0)</f>
        <v>0</v>
      </c>
      <c r="G248" s="36">
        <f>IF(Input_Transaksi!CG286=$D$8,Input_Transaksi!CI286,0)</f>
        <v>0</v>
      </c>
      <c r="H248" s="36">
        <f t="shared" si="6"/>
        <v>0</v>
      </c>
      <c r="I248" s="61"/>
    </row>
    <row r="249" spans="2:9" customFormat="1" ht="15" hidden="1" customHeight="1" x14ac:dyDescent="0.2">
      <c r="B249" s="65"/>
      <c r="C249" s="33" t="str">
        <f>IF(F249+G249&gt;0,Input_Transaksi!C287,"")</f>
        <v/>
      </c>
      <c r="D249" s="34" t="str">
        <f>IF(F249+G249&gt;0,Input_Transaksi!D287,"")</f>
        <v/>
      </c>
      <c r="E249" s="35" t="str">
        <f>IF(F249+G249&gt;0,Input_Transaksi!F287&amp;Input_Transaksi!G287 &amp;" "&amp;Input_Transaksi!H287,"")</f>
        <v/>
      </c>
      <c r="F249" s="36">
        <f>IF(Input_Transaksi!CD287=$D$8,Input_Transaksi!CF287,0)</f>
        <v>0</v>
      </c>
      <c r="G249" s="36">
        <f>IF(Input_Transaksi!CG287=$D$8,Input_Transaksi!CI287,0)</f>
        <v>0</v>
      </c>
      <c r="H249" s="36">
        <f t="shared" si="6"/>
        <v>0</v>
      </c>
      <c r="I249" s="61"/>
    </row>
    <row r="250" spans="2:9" customFormat="1" ht="15" hidden="1" customHeight="1" x14ac:dyDescent="0.2">
      <c r="B250" s="65"/>
      <c r="C250" s="33" t="str">
        <f>IF(F250+G250&gt;0,Input_Transaksi!C288,"")</f>
        <v/>
      </c>
      <c r="D250" s="34" t="str">
        <f>IF(F250+G250&gt;0,Input_Transaksi!D288,"")</f>
        <v/>
      </c>
      <c r="E250" s="35" t="str">
        <f>IF(F250+G250&gt;0,Input_Transaksi!F288&amp;Input_Transaksi!G288 &amp;" "&amp;Input_Transaksi!H288,"")</f>
        <v/>
      </c>
      <c r="F250" s="36">
        <f>IF(Input_Transaksi!CD288=$D$8,Input_Transaksi!CF288,0)</f>
        <v>0</v>
      </c>
      <c r="G250" s="36">
        <f>IF(Input_Transaksi!CG288=$D$8,Input_Transaksi!CI288,0)</f>
        <v>0</v>
      </c>
      <c r="H250" s="36">
        <f t="shared" si="6"/>
        <v>0</v>
      </c>
      <c r="I250" s="61"/>
    </row>
    <row r="251" spans="2:9" customFormat="1" ht="15" hidden="1" customHeight="1" x14ac:dyDescent="0.2">
      <c r="B251" s="65"/>
      <c r="C251" s="33" t="str">
        <f>IF(F251+G251&gt;0,Input_Transaksi!C289,"")</f>
        <v/>
      </c>
      <c r="D251" s="34" t="str">
        <f>IF(F251+G251&gt;0,Input_Transaksi!D289,"")</f>
        <v/>
      </c>
      <c r="E251" s="35" t="str">
        <f>IF(F251+G251&gt;0,Input_Transaksi!F289&amp;Input_Transaksi!G289 &amp;" "&amp;Input_Transaksi!H289,"")</f>
        <v/>
      </c>
      <c r="F251" s="36">
        <f>IF(Input_Transaksi!CD289=$D$8,Input_Transaksi!CF289,0)</f>
        <v>0</v>
      </c>
      <c r="G251" s="36">
        <f>IF(Input_Transaksi!CG289=$D$8,Input_Transaksi!CI289,0)</f>
        <v>0</v>
      </c>
      <c r="H251" s="36">
        <f t="shared" si="6"/>
        <v>0</v>
      </c>
      <c r="I251" s="61"/>
    </row>
    <row r="252" spans="2:9" customFormat="1" ht="15" hidden="1" customHeight="1" x14ac:dyDescent="0.2">
      <c r="B252" s="65"/>
      <c r="C252" s="33" t="str">
        <f>IF(F252+G252&gt;0,Input_Transaksi!C290,"")</f>
        <v/>
      </c>
      <c r="D252" s="34" t="str">
        <f>IF(F252+G252&gt;0,Input_Transaksi!D290,"")</f>
        <v/>
      </c>
      <c r="E252" s="35" t="str">
        <f>IF(F252+G252&gt;0,Input_Transaksi!F290&amp;Input_Transaksi!G290 &amp;" "&amp;Input_Transaksi!H290,"")</f>
        <v/>
      </c>
      <c r="F252" s="36">
        <f>IF(Input_Transaksi!CD290=$D$8,Input_Transaksi!CF290,0)</f>
        <v>0</v>
      </c>
      <c r="G252" s="36">
        <f>IF(Input_Transaksi!CG290=$D$8,Input_Transaksi!CI290,0)</f>
        <v>0</v>
      </c>
      <c r="H252" s="36">
        <f t="shared" si="6"/>
        <v>0</v>
      </c>
      <c r="I252" s="61"/>
    </row>
    <row r="253" spans="2:9" customFormat="1" ht="15" hidden="1" customHeight="1" x14ac:dyDescent="0.2">
      <c r="B253" s="65"/>
      <c r="C253" s="33" t="str">
        <f>IF(F253+G253&gt;0,Input_Transaksi!C291,"")</f>
        <v/>
      </c>
      <c r="D253" s="34" t="str">
        <f>IF(F253+G253&gt;0,Input_Transaksi!D291,"")</f>
        <v/>
      </c>
      <c r="E253" s="35" t="str">
        <f>IF(F253+G253&gt;0,Input_Transaksi!F291&amp;Input_Transaksi!G291 &amp;" "&amp;Input_Transaksi!H291,"")</f>
        <v/>
      </c>
      <c r="F253" s="36">
        <f>IF(Input_Transaksi!CD291=$D$8,Input_Transaksi!CF291,0)</f>
        <v>0</v>
      </c>
      <c r="G253" s="36">
        <f>IF(Input_Transaksi!CG291=$D$8,Input_Transaksi!CI291,0)</f>
        <v>0</v>
      </c>
      <c r="H253" s="36">
        <f t="shared" si="6"/>
        <v>0</v>
      </c>
      <c r="I253" s="61"/>
    </row>
    <row r="254" spans="2:9" customFormat="1" ht="15" hidden="1" customHeight="1" x14ac:dyDescent="0.2">
      <c r="B254" s="65"/>
      <c r="C254" s="33" t="str">
        <f>IF(F254+G254&gt;0,Input_Transaksi!C292,"")</f>
        <v/>
      </c>
      <c r="D254" s="34" t="str">
        <f>IF(F254+G254&gt;0,Input_Transaksi!D292,"")</f>
        <v/>
      </c>
      <c r="E254" s="35" t="str">
        <f>IF(F254+G254&gt;0,Input_Transaksi!F292&amp;Input_Transaksi!G292 &amp;" "&amp;Input_Transaksi!H292,"")</f>
        <v/>
      </c>
      <c r="F254" s="36">
        <f>IF(Input_Transaksi!CD292=$D$8,Input_Transaksi!CF292,0)</f>
        <v>0</v>
      </c>
      <c r="G254" s="36">
        <f>IF(Input_Transaksi!CG292=$D$8,Input_Transaksi!CI292,0)</f>
        <v>0</v>
      </c>
      <c r="H254" s="36">
        <f t="shared" si="6"/>
        <v>0</v>
      </c>
      <c r="I254" s="61"/>
    </row>
    <row r="255" spans="2:9" customFormat="1" ht="15" hidden="1" customHeight="1" x14ac:dyDescent="0.2">
      <c r="B255" s="65"/>
      <c r="C255" s="33" t="str">
        <f>IF(F255+G255&gt;0,Input_Transaksi!C293,"")</f>
        <v/>
      </c>
      <c r="D255" s="34" t="str">
        <f>IF(F255+G255&gt;0,Input_Transaksi!D293,"")</f>
        <v/>
      </c>
      <c r="E255" s="35" t="str">
        <f>IF(F255+G255&gt;0,Input_Transaksi!F293&amp;Input_Transaksi!G293 &amp;" "&amp;Input_Transaksi!H293,"")</f>
        <v/>
      </c>
      <c r="F255" s="36">
        <f>IF(Input_Transaksi!CD293=$D$8,Input_Transaksi!CF293,0)</f>
        <v>0</v>
      </c>
      <c r="G255" s="36">
        <f>IF(Input_Transaksi!CG293=$D$8,Input_Transaksi!CI293,0)</f>
        <v>0</v>
      </c>
      <c r="H255" s="36">
        <f t="shared" si="6"/>
        <v>0</v>
      </c>
      <c r="I255" s="61"/>
    </row>
    <row r="256" spans="2:9" customFormat="1" ht="15" hidden="1" customHeight="1" x14ac:dyDescent="0.2">
      <c r="B256" s="65"/>
      <c r="C256" s="33" t="str">
        <f>IF(F256+G256&gt;0,Input_Transaksi!C294,"")</f>
        <v/>
      </c>
      <c r="D256" s="34" t="str">
        <f>IF(F256+G256&gt;0,Input_Transaksi!D294,"")</f>
        <v/>
      </c>
      <c r="E256" s="35" t="str">
        <f>IF(F256+G256&gt;0,Input_Transaksi!F294&amp;Input_Transaksi!G294 &amp;" "&amp;Input_Transaksi!H294,"")</f>
        <v/>
      </c>
      <c r="F256" s="36">
        <f>IF(Input_Transaksi!CD294=$D$8,Input_Transaksi!CF294,0)</f>
        <v>0</v>
      </c>
      <c r="G256" s="36">
        <f>IF(Input_Transaksi!CG294=$D$8,Input_Transaksi!CI294,0)</f>
        <v>0</v>
      </c>
      <c r="H256" s="36">
        <f t="shared" si="6"/>
        <v>0</v>
      </c>
      <c r="I256" s="61"/>
    </row>
    <row r="257" spans="2:9" customFormat="1" ht="15" hidden="1" customHeight="1" x14ac:dyDescent="0.2">
      <c r="B257" s="65"/>
      <c r="C257" s="33" t="str">
        <f>IF(F257+G257&gt;0,Input_Transaksi!C295,"")</f>
        <v/>
      </c>
      <c r="D257" s="34" t="str">
        <f>IF(F257+G257&gt;0,Input_Transaksi!D295,"")</f>
        <v/>
      </c>
      <c r="E257" s="35" t="str">
        <f>IF(F257+G257&gt;0,Input_Transaksi!F295&amp;Input_Transaksi!G295 &amp;" "&amp;Input_Transaksi!H295,"")</f>
        <v/>
      </c>
      <c r="F257" s="36">
        <f>IF(Input_Transaksi!CD295=$D$8,Input_Transaksi!CF295,0)</f>
        <v>0</v>
      </c>
      <c r="G257" s="36">
        <f>IF(Input_Transaksi!CG295=$D$8,Input_Transaksi!CI295,0)</f>
        <v>0</v>
      </c>
      <c r="H257" s="36">
        <f t="shared" si="6"/>
        <v>0</v>
      </c>
      <c r="I257" s="61"/>
    </row>
    <row r="258" spans="2:9" customFormat="1" ht="15" hidden="1" customHeight="1" x14ac:dyDescent="0.2">
      <c r="B258" s="65"/>
      <c r="C258" s="33" t="str">
        <f>IF(F258+G258&gt;0,Input_Transaksi!C296,"")</f>
        <v/>
      </c>
      <c r="D258" s="34" t="str">
        <f>IF(F258+G258&gt;0,Input_Transaksi!D296,"")</f>
        <v/>
      </c>
      <c r="E258" s="35" t="str">
        <f>IF(F258+G258&gt;0,Input_Transaksi!F296&amp;Input_Transaksi!G296 &amp;" "&amp;Input_Transaksi!H296,"")</f>
        <v/>
      </c>
      <c r="F258" s="36">
        <f>IF(Input_Transaksi!CD296=$D$8,Input_Transaksi!CF296,0)</f>
        <v>0</v>
      </c>
      <c r="G258" s="36">
        <f>IF(Input_Transaksi!CG296=$D$8,Input_Transaksi!CI296,0)</f>
        <v>0</v>
      </c>
      <c r="H258" s="36">
        <f t="shared" si="6"/>
        <v>0</v>
      </c>
      <c r="I258" s="61"/>
    </row>
    <row r="259" spans="2:9" customFormat="1" ht="15" hidden="1" customHeight="1" x14ac:dyDescent="0.2">
      <c r="B259" s="65"/>
      <c r="C259" s="33" t="str">
        <f>IF(F259+G259&gt;0,Input_Transaksi!C297,"")</f>
        <v/>
      </c>
      <c r="D259" s="34" t="str">
        <f>IF(F259+G259&gt;0,Input_Transaksi!D297,"")</f>
        <v/>
      </c>
      <c r="E259" s="35" t="str">
        <f>IF(F259+G259&gt;0,Input_Transaksi!F297&amp;Input_Transaksi!G297 &amp;" "&amp;Input_Transaksi!H297,"")</f>
        <v/>
      </c>
      <c r="F259" s="36">
        <f>IF(Input_Transaksi!CD297=$D$8,Input_Transaksi!CF297,0)</f>
        <v>0</v>
      </c>
      <c r="G259" s="36">
        <f>IF(Input_Transaksi!CG297=$D$8,Input_Transaksi!CI297,0)</f>
        <v>0</v>
      </c>
      <c r="H259" s="36">
        <f t="shared" si="6"/>
        <v>0</v>
      </c>
      <c r="I259" s="61"/>
    </row>
    <row r="260" spans="2:9" customFormat="1" ht="15" hidden="1" customHeight="1" x14ac:dyDescent="0.2">
      <c r="B260" s="65"/>
      <c r="C260" s="33" t="str">
        <f>IF(F260+G260&gt;0,Input_Transaksi!C298,"")</f>
        <v/>
      </c>
      <c r="D260" s="34" t="str">
        <f>IF(F260+G260&gt;0,Input_Transaksi!D298,"")</f>
        <v/>
      </c>
      <c r="E260" s="35" t="str">
        <f>IF(F260+G260&gt;0,Input_Transaksi!F298&amp;Input_Transaksi!G298 &amp;" "&amp;Input_Transaksi!H298,"")</f>
        <v/>
      </c>
      <c r="F260" s="36">
        <f>IF(Input_Transaksi!CD298=$D$8,Input_Transaksi!CF298,0)</f>
        <v>0</v>
      </c>
      <c r="G260" s="36">
        <f>IF(Input_Transaksi!CG298=$D$8,Input_Transaksi!CI298,0)</f>
        <v>0</v>
      </c>
      <c r="H260" s="36">
        <f t="shared" si="6"/>
        <v>0</v>
      </c>
      <c r="I260" s="61"/>
    </row>
    <row r="261" spans="2:9" customFormat="1" ht="15" hidden="1" customHeight="1" x14ac:dyDescent="0.2">
      <c r="B261" s="65"/>
      <c r="C261" s="33" t="str">
        <f>IF(F261+G261&gt;0,Input_Transaksi!C299,"")</f>
        <v/>
      </c>
      <c r="D261" s="34" t="str">
        <f>IF(F261+G261&gt;0,Input_Transaksi!D299,"")</f>
        <v/>
      </c>
      <c r="E261" s="35" t="str">
        <f>IF(F261+G261&gt;0,Input_Transaksi!F299&amp;Input_Transaksi!G299 &amp;" "&amp;Input_Transaksi!H299,"")</f>
        <v/>
      </c>
      <c r="F261" s="36">
        <f>IF(Input_Transaksi!CD299=$D$8,Input_Transaksi!CF299,0)</f>
        <v>0</v>
      </c>
      <c r="G261" s="36">
        <f>IF(Input_Transaksi!CG299=$D$8,Input_Transaksi!CI299,0)</f>
        <v>0</v>
      </c>
      <c r="H261" s="36">
        <f t="shared" si="6"/>
        <v>0</v>
      </c>
      <c r="I261" s="61"/>
    </row>
    <row r="262" spans="2:9" customFormat="1" ht="15" hidden="1" customHeight="1" x14ac:dyDescent="0.2">
      <c r="B262" s="65"/>
      <c r="C262" s="33" t="str">
        <f>IF(F262+G262&gt;0,Input_Transaksi!C300,"")</f>
        <v/>
      </c>
      <c r="D262" s="34" t="str">
        <f>IF(F262+G262&gt;0,Input_Transaksi!D300,"")</f>
        <v/>
      </c>
      <c r="E262" s="35" t="str">
        <f>IF(F262+G262&gt;0,Input_Transaksi!F300&amp;Input_Transaksi!G300 &amp;" "&amp;Input_Transaksi!H300,"")</f>
        <v/>
      </c>
      <c r="F262" s="36">
        <f>IF(Input_Transaksi!CD300=$D$8,Input_Transaksi!CF300,0)</f>
        <v>0</v>
      </c>
      <c r="G262" s="36">
        <f>IF(Input_Transaksi!CG300=$D$8,Input_Transaksi!CI300,0)</f>
        <v>0</v>
      </c>
      <c r="H262" s="36">
        <f t="shared" si="6"/>
        <v>0</v>
      </c>
      <c r="I262" s="61"/>
    </row>
    <row r="263" spans="2:9" customFormat="1" ht="15" hidden="1" customHeight="1" x14ac:dyDescent="0.2">
      <c r="B263" s="65"/>
      <c r="C263" s="33" t="str">
        <f>IF(F263+G263&gt;0,Input_Transaksi!C301,"")</f>
        <v/>
      </c>
      <c r="D263" s="34" t="str">
        <f>IF(F263+G263&gt;0,Input_Transaksi!D301,"")</f>
        <v/>
      </c>
      <c r="E263" s="35" t="str">
        <f>IF(F263+G263&gt;0,Input_Transaksi!F301&amp;Input_Transaksi!G301 &amp;" "&amp;Input_Transaksi!H301,"")</f>
        <v/>
      </c>
      <c r="F263" s="36">
        <f>IF(Input_Transaksi!CD301=$D$8,Input_Transaksi!CF301,0)</f>
        <v>0</v>
      </c>
      <c r="G263" s="36">
        <f>IF(Input_Transaksi!CG301=$D$8,Input_Transaksi!CI301,0)</f>
        <v>0</v>
      </c>
      <c r="H263" s="36">
        <f t="shared" si="6"/>
        <v>0</v>
      </c>
      <c r="I263" s="61"/>
    </row>
    <row r="264" spans="2:9" customFormat="1" ht="15" hidden="1" customHeight="1" x14ac:dyDescent="0.2">
      <c r="B264" s="65"/>
      <c r="C264" s="33" t="str">
        <f>IF(F264+G264&gt;0,Input_Transaksi!C302,"")</f>
        <v/>
      </c>
      <c r="D264" s="34" t="str">
        <f>IF(F264+G264&gt;0,Input_Transaksi!D302,"")</f>
        <v/>
      </c>
      <c r="E264" s="35" t="str">
        <f>IF(F264+G264&gt;0,Input_Transaksi!F302&amp;Input_Transaksi!G302 &amp;" "&amp;Input_Transaksi!H302,"")</f>
        <v/>
      </c>
      <c r="F264" s="36">
        <f>IF(Input_Transaksi!CD302=$D$8,Input_Transaksi!CF302,0)</f>
        <v>0</v>
      </c>
      <c r="G264" s="36">
        <f>IF(Input_Transaksi!CG302=$D$8,Input_Transaksi!CI302,0)</f>
        <v>0</v>
      </c>
      <c r="H264" s="36">
        <f t="shared" si="6"/>
        <v>0</v>
      </c>
      <c r="I264" s="61"/>
    </row>
    <row r="265" spans="2:9" customFormat="1" ht="15" hidden="1" customHeight="1" x14ac:dyDescent="0.2">
      <c r="B265" s="65"/>
      <c r="C265" s="33" t="str">
        <f>IF(F265+G265&gt;0,Input_Transaksi!C303,"")</f>
        <v/>
      </c>
      <c r="D265" s="34" t="str">
        <f>IF(F265+G265&gt;0,Input_Transaksi!D303,"")</f>
        <v/>
      </c>
      <c r="E265" s="35" t="str">
        <f>IF(F265+G265&gt;0,Input_Transaksi!F303&amp;Input_Transaksi!G303 &amp;" "&amp;Input_Transaksi!H303,"")</f>
        <v/>
      </c>
      <c r="F265" s="36">
        <f>IF(Input_Transaksi!CD303=$D$8,Input_Transaksi!CF303,0)</f>
        <v>0</v>
      </c>
      <c r="G265" s="36">
        <f>IF(Input_Transaksi!CG303=$D$8,Input_Transaksi!CI303,0)</f>
        <v>0</v>
      </c>
      <c r="H265" s="36">
        <f t="shared" si="6"/>
        <v>0</v>
      </c>
      <c r="I265" s="61"/>
    </row>
    <row r="266" spans="2:9" customFormat="1" ht="15" hidden="1" customHeight="1" x14ac:dyDescent="0.2">
      <c r="B266" s="65"/>
      <c r="C266" s="33" t="str">
        <f>IF(F266+G266&gt;0,Input_Transaksi!C304,"")</f>
        <v/>
      </c>
      <c r="D266" s="34" t="str">
        <f>IF(F266+G266&gt;0,Input_Transaksi!D304,"")</f>
        <v/>
      </c>
      <c r="E266" s="35" t="str">
        <f>IF(F266+G266&gt;0,Input_Transaksi!F304&amp;Input_Transaksi!G304 &amp;" "&amp;Input_Transaksi!H304,"")</f>
        <v/>
      </c>
      <c r="F266" s="36">
        <f>IF(Input_Transaksi!CD304=$D$8,Input_Transaksi!CF304,0)</f>
        <v>0</v>
      </c>
      <c r="G266" s="36">
        <f>IF(Input_Transaksi!CG304=$D$8,Input_Transaksi!CI304,0)</f>
        <v>0</v>
      </c>
      <c r="H266" s="36">
        <f t="shared" si="6"/>
        <v>0</v>
      </c>
      <c r="I266" s="61"/>
    </row>
    <row r="267" spans="2:9" customFormat="1" ht="15" hidden="1" customHeight="1" x14ac:dyDescent="0.2">
      <c r="B267" s="65"/>
      <c r="C267" s="33" t="str">
        <f>IF(F267+G267&gt;0,Input_Transaksi!C305,"")</f>
        <v/>
      </c>
      <c r="D267" s="34" t="str">
        <f>IF(F267+G267&gt;0,Input_Transaksi!D305,"")</f>
        <v/>
      </c>
      <c r="E267" s="35" t="str">
        <f>IF(F267+G267&gt;0,Input_Transaksi!F305&amp;Input_Transaksi!G305 &amp;" "&amp;Input_Transaksi!H305,"")</f>
        <v/>
      </c>
      <c r="F267" s="36">
        <f>IF(Input_Transaksi!CD305=$D$8,Input_Transaksi!CF305,0)</f>
        <v>0</v>
      </c>
      <c r="G267" s="36">
        <f>IF(Input_Transaksi!CG305=$D$8,Input_Transaksi!CI305,0)</f>
        <v>0</v>
      </c>
      <c r="H267" s="36">
        <f t="shared" si="6"/>
        <v>0</v>
      </c>
      <c r="I267" s="61"/>
    </row>
    <row r="268" spans="2:9" customFormat="1" ht="15" hidden="1" customHeight="1" x14ac:dyDescent="0.2">
      <c r="B268" s="65"/>
      <c r="C268" s="33" t="str">
        <f>IF(F268+G268&gt;0,Input_Transaksi!C306,"")</f>
        <v/>
      </c>
      <c r="D268" s="34" t="str">
        <f>IF(F268+G268&gt;0,Input_Transaksi!D306,"")</f>
        <v/>
      </c>
      <c r="E268" s="35" t="str">
        <f>IF(F268+G268&gt;0,Input_Transaksi!F306&amp;Input_Transaksi!G306 &amp;" "&amp;Input_Transaksi!H306,"")</f>
        <v/>
      </c>
      <c r="F268" s="36">
        <f>IF(Input_Transaksi!CD306=$D$8,Input_Transaksi!CF306,0)</f>
        <v>0</v>
      </c>
      <c r="G268" s="36">
        <f>IF(Input_Transaksi!CG306=$D$8,Input_Transaksi!CI306,0)</f>
        <v>0</v>
      </c>
      <c r="H268" s="36">
        <f t="shared" si="6"/>
        <v>0</v>
      </c>
      <c r="I268" s="61"/>
    </row>
    <row r="269" spans="2:9" customFormat="1" ht="15" hidden="1" customHeight="1" x14ac:dyDescent="0.2">
      <c r="B269" s="65"/>
      <c r="C269" s="33" t="str">
        <f>IF(F269+G269&gt;0,Input_Transaksi!C307,"")</f>
        <v/>
      </c>
      <c r="D269" s="34" t="str">
        <f>IF(F269+G269&gt;0,Input_Transaksi!D307,"")</f>
        <v/>
      </c>
      <c r="E269" s="35" t="str">
        <f>IF(F269+G269&gt;0,Input_Transaksi!F307&amp;Input_Transaksi!G307 &amp;" "&amp;Input_Transaksi!H307,"")</f>
        <v/>
      </c>
      <c r="F269" s="36">
        <f>IF(Input_Transaksi!CD307=$D$8,Input_Transaksi!CF307,0)</f>
        <v>0</v>
      </c>
      <c r="G269" s="36">
        <f>IF(Input_Transaksi!CG307=$D$8,Input_Transaksi!CI307,0)</f>
        <v>0</v>
      </c>
      <c r="H269" s="36">
        <f t="shared" si="6"/>
        <v>0</v>
      </c>
      <c r="I269" s="61"/>
    </row>
    <row r="270" spans="2:9" customFormat="1" ht="15" hidden="1" customHeight="1" x14ac:dyDescent="0.2">
      <c r="B270" s="65"/>
      <c r="C270" s="33" t="str">
        <f>IF(F270+G270&gt;0,Input_Transaksi!C308,"")</f>
        <v/>
      </c>
      <c r="D270" s="34" t="str">
        <f>IF(F270+G270&gt;0,Input_Transaksi!D308,"")</f>
        <v/>
      </c>
      <c r="E270" s="35" t="str">
        <f>IF(F270+G270&gt;0,Input_Transaksi!F308&amp;Input_Transaksi!G308 &amp;" "&amp;Input_Transaksi!H308,"")</f>
        <v/>
      </c>
      <c r="F270" s="36">
        <f>IF(Input_Transaksi!CD308=$D$8,Input_Transaksi!CF308,0)</f>
        <v>0</v>
      </c>
      <c r="G270" s="36">
        <f>IF(Input_Transaksi!CG308=$D$8,Input_Transaksi!CI308,0)</f>
        <v>0</v>
      </c>
      <c r="H270" s="36">
        <f t="shared" si="6"/>
        <v>0</v>
      </c>
      <c r="I270" s="61"/>
    </row>
    <row r="271" spans="2:9" customFormat="1" ht="15" hidden="1" customHeight="1" x14ac:dyDescent="0.2">
      <c r="B271" s="65"/>
      <c r="C271" s="33" t="str">
        <f>IF(F271+G271&gt;0,Input_Transaksi!C309,"")</f>
        <v/>
      </c>
      <c r="D271" s="34" t="str">
        <f>IF(F271+G271&gt;0,Input_Transaksi!D309,"")</f>
        <v/>
      </c>
      <c r="E271" s="35" t="str">
        <f>IF(F271+G271&gt;0,Input_Transaksi!F309&amp;Input_Transaksi!G309 &amp;" "&amp;Input_Transaksi!H309,"")</f>
        <v/>
      </c>
      <c r="F271" s="36">
        <f>IF(Input_Transaksi!CD309=$D$8,Input_Transaksi!CF309,0)</f>
        <v>0</v>
      </c>
      <c r="G271" s="36">
        <f>IF(Input_Transaksi!CG309=$D$8,Input_Transaksi!CI309,0)</f>
        <v>0</v>
      </c>
      <c r="H271" s="36">
        <f t="shared" si="6"/>
        <v>0</v>
      </c>
      <c r="I271" s="61"/>
    </row>
    <row r="272" spans="2:9" customFormat="1" ht="15" hidden="1" customHeight="1" x14ac:dyDescent="0.2">
      <c r="B272" s="65"/>
      <c r="C272" s="33" t="str">
        <f>IF(F272+G272&gt;0,Input_Transaksi!C310,"")</f>
        <v/>
      </c>
      <c r="D272" s="34" t="str">
        <f>IF(F272+G272&gt;0,Input_Transaksi!D310,"")</f>
        <v/>
      </c>
      <c r="E272" s="35" t="str">
        <f>IF(F272+G272&gt;0,Input_Transaksi!F310&amp;Input_Transaksi!G310 &amp;" "&amp;Input_Transaksi!H310,"")</f>
        <v/>
      </c>
      <c r="F272" s="36">
        <f>IF(Input_Transaksi!CD310=$D$8,Input_Transaksi!CF310,0)</f>
        <v>0</v>
      </c>
      <c r="G272" s="36">
        <f>IF(Input_Transaksi!CG310=$D$8,Input_Transaksi!CI310,0)</f>
        <v>0</v>
      </c>
      <c r="H272" s="36">
        <f t="shared" si="6"/>
        <v>0</v>
      </c>
      <c r="I272" s="61"/>
    </row>
    <row r="273" spans="2:9" customFormat="1" ht="15" hidden="1" customHeight="1" x14ac:dyDescent="0.2">
      <c r="B273" s="65"/>
      <c r="C273" s="33" t="str">
        <f>IF(F273+G273&gt;0,Input_Transaksi!C311,"")</f>
        <v/>
      </c>
      <c r="D273" s="34" t="str">
        <f>IF(F273+G273&gt;0,Input_Transaksi!D311,"")</f>
        <v/>
      </c>
      <c r="E273" s="35" t="str">
        <f>IF(F273+G273&gt;0,Input_Transaksi!F311&amp;Input_Transaksi!G311 &amp;" "&amp;Input_Transaksi!H311,"")</f>
        <v/>
      </c>
      <c r="F273" s="36">
        <f>IF(Input_Transaksi!CD311=$D$8,Input_Transaksi!CF311,0)</f>
        <v>0</v>
      </c>
      <c r="G273" s="36">
        <f>IF(Input_Transaksi!CG311=$D$8,Input_Transaksi!CI311,0)</f>
        <v>0</v>
      </c>
      <c r="H273" s="36">
        <f t="shared" si="6"/>
        <v>0</v>
      </c>
      <c r="I273" s="61"/>
    </row>
    <row r="274" spans="2:9" customFormat="1" ht="15" hidden="1" customHeight="1" x14ac:dyDescent="0.2">
      <c r="B274" s="65"/>
      <c r="C274" s="33" t="str">
        <f>IF(F274+G274&gt;0,Input_Transaksi!C312,"")</f>
        <v/>
      </c>
      <c r="D274" s="34" t="str">
        <f>IF(F274+G274&gt;0,Input_Transaksi!D312,"")</f>
        <v/>
      </c>
      <c r="E274" s="35" t="str">
        <f>IF(F274+G274&gt;0,Input_Transaksi!F312&amp;Input_Transaksi!G312 &amp;" "&amp;Input_Transaksi!H312,"")</f>
        <v/>
      </c>
      <c r="F274" s="36">
        <f>IF(Input_Transaksi!CD312=$D$8,Input_Transaksi!CF312,0)</f>
        <v>0</v>
      </c>
      <c r="G274" s="36">
        <f>IF(Input_Transaksi!CG312=$D$8,Input_Transaksi!CI312,0)</f>
        <v>0</v>
      </c>
      <c r="H274" s="36">
        <f t="shared" si="6"/>
        <v>0</v>
      </c>
      <c r="I274" s="61"/>
    </row>
    <row r="275" spans="2:9" customFormat="1" ht="15" hidden="1" customHeight="1" x14ac:dyDescent="0.2">
      <c r="B275" s="65"/>
      <c r="C275" s="33" t="str">
        <f>IF(F275+G275&gt;0,Input_Transaksi!C313,"")</f>
        <v/>
      </c>
      <c r="D275" s="34" t="str">
        <f>IF(F275+G275&gt;0,Input_Transaksi!D313,"")</f>
        <v/>
      </c>
      <c r="E275" s="35" t="str">
        <f>IF(F275+G275&gt;0,Input_Transaksi!F313&amp;Input_Transaksi!G313 &amp;" "&amp;Input_Transaksi!H313,"")</f>
        <v/>
      </c>
      <c r="F275" s="36">
        <f>IF(Input_Transaksi!CD313=$D$8,Input_Transaksi!CF313,0)</f>
        <v>0</v>
      </c>
      <c r="G275" s="36">
        <f>IF(Input_Transaksi!CG313=$D$8,Input_Transaksi!CI313,0)</f>
        <v>0</v>
      </c>
      <c r="H275" s="36">
        <f t="shared" si="6"/>
        <v>0</v>
      </c>
      <c r="I275" s="61"/>
    </row>
    <row r="276" spans="2:9" customFormat="1" ht="15" hidden="1" customHeight="1" x14ac:dyDescent="0.2">
      <c r="B276" s="65"/>
      <c r="C276" s="33" t="str">
        <f>IF(F276+G276&gt;0,Input_Transaksi!C314,"")</f>
        <v/>
      </c>
      <c r="D276" s="34" t="str">
        <f>IF(F276+G276&gt;0,Input_Transaksi!D314,"")</f>
        <v/>
      </c>
      <c r="E276" s="35" t="str">
        <f>IF(F276+G276&gt;0,Input_Transaksi!F314&amp;Input_Transaksi!G314 &amp;" "&amp;Input_Transaksi!H314,"")</f>
        <v/>
      </c>
      <c r="F276" s="36">
        <f>IF(Input_Transaksi!CD314=$D$8,Input_Transaksi!CF314,0)</f>
        <v>0</v>
      </c>
      <c r="G276" s="36">
        <f>IF(Input_Transaksi!CG314=$D$8,Input_Transaksi!CI314,0)</f>
        <v>0</v>
      </c>
      <c r="H276" s="36">
        <f t="shared" si="6"/>
        <v>0</v>
      </c>
      <c r="I276" s="61"/>
    </row>
    <row r="277" spans="2:9" customFormat="1" ht="15" hidden="1" customHeight="1" x14ac:dyDescent="0.2">
      <c r="B277" s="65"/>
      <c r="C277" s="33" t="str">
        <f>IF(F277+G277&gt;0,Input_Transaksi!C315,"")</f>
        <v/>
      </c>
      <c r="D277" s="34" t="str">
        <f>IF(F277+G277&gt;0,Input_Transaksi!D315,"")</f>
        <v/>
      </c>
      <c r="E277" s="35" t="str">
        <f>IF(F277+G277&gt;0,Input_Transaksi!F315&amp;Input_Transaksi!G315 &amp;" "&amp;Input_Transaksi!H315,"")</f>
        <v/>
      </c>
      <c r="F277" s="36">
        <f>IF(Input_Transaksi!CD315=$D$8,Input_Transaksi!CF315,0)</f>
        <v>0</v>
      </c>
      <c r="G277" s="36">
        <f>IF(Input_Transaksi!CG315=$D$8,Input_Transaksi!CI315,0)</f>
        <v>0</v>
      </c>
      <c r="H277" s="36">
        <f t="shared" si="6"/>
        <v>0</v>
      </c>
      <c r="I277" s="61"/>
    </row>
    <row r="278" spans="2:9" customFormat="1" ht="15" hidden="1" customHeight="1" x14ac:dyDescent="0.2">
      <c r="B278" s="65"/>
      <c r="C278" s="33" t="str">
        <f>IF(F278+G278&gt;0,Input_Transaksi!C316,"")</f>
        <v/>
      </c>
      <c r="D278" s="34" t="str">
        <f>IF(F278+G278&gt;0,Input_Transaksi!D316,"")</f>
        <v/>
      </c>
      <c r="E278" s="35" t="str">
        <f>IF(F278+G278&gt;0,Input_Transaksi!F316&amp;Input_Transaksi!G316 &amp;" "&amp;Input_Transaksi!H316,"")</f>
        <v/>
      </c>
      <c r="F278" s="36">
        <f>IF(Input_Transaksi!CD316=$D$8,Input_Transaksi!CF316,0)</f>
        <v>0</v>
      </c>
      <c r="G278" s="36">
        <f>IF(Input_Transaksi!CG316=$D$8,Input_Transaksi!CI316,0)</f>
        <v>0</v>
      </c>
      <c r="H278" s="36">
        <f t="shared" si="6"/>
        <v>0</v>
      </c>
      <c r="I278" s="61"/>
    </row>
    <row r="279" spans="2:9" customFormat="1" ht="15" hidden="1" customHeight="1" x14ac:dyDescent="0.2">
      <c r="B279" s="65"/>
      <c r="C279" s="33" t="str">
        <f>IF(F279+G279&gt;0,Input_Transaksi!C317,"")</f>
        <v/>
      </c>
      <c r="D279" s="34" t="str">
        <f>IF(F279+G279&gt;0,Input_Transaksi!D317,"")</f>
        <v/>
      </c>
      <c r="E279" s="35" t="str">
        <f>IF(F279+G279&gt;0,Input_Transaksi!F317&amp;Input_Transaksi!G317 &amp;" "&amp;Input_Transaksi!H317,"")</f>
        <v/>
      </c>
      <c r="F279" s="36">
        <f>IF(Input_Transaksi!CD317=$D$8,Input_Transaksi!CF317,0)</f>
        <v>0</v>
      </c>
      <c r="G279" s="36">
        <f>IF(Input_Transaksi!CG317=$D$8,Input_Transaksi!CI317,0)</f>
        <v>0</v>
      </c>
      <c r="H279" s="36">
        <f t="shared" si="6"/>
        <v>0</v>
      </c>
      <c r="I279" s="61"/>
    </row>
    <row r="280" spans="2:9" customFormat="1" ht="15" hidden="1" customHeight="1" x14ac:dyDescent="0.2">
      <c r="B280" s="65"/>
      <c r="C280" s="33" t="str">
        <f>IF(F280+G280&gt;0,Input_Transaksi!C318,"")</f>
        <v/>
      </c>
      <c r="D280" s="34" t="str">
        <f>IF(F280+G280&gt;0,Input_Transaksi!D318,"")</f>
        <v/>
      </c>
      <c r="E280" s="35" t="str">
        <f>IF(F280+G280&gt;0,Input_Transaksi!F318&amp;Input_Transaksi!G318 &amp;" "&amp;Input_Transaksi!H318,"")</f>
        <v/>
      </c>
      <c r="F280" s="36">
        <f>IF(Input_Transaksi!CD318=$D$8,Input_Transaksi!CF318,0)</f>
        <v>0</v>
      </c>
      <c r="G280" s="36">
        <f>IF(Input_Transaksi!CG318=$D$8,Input_Transaksi!CI318,0)</f>
        <v>0</v>
      </c>
      <c r="H280" s="36">
        <f t="shared" si="6"/>
        <v>0</v>
      </c>
      <c r="I280" s="61"/>
    </row>
    <row r="281" spans="2:9" customFormat="1" ht="15" hidden="1" customHeight="1" x14ac:dyDescent="0.2">
      <c r="B281" s="65"/>
      <c r="C281" s="33" t="str">
        <f>IF(F281+G281&gt;0,Input_Transaksi!C319,"")</f>
        <v/>
      </c>
      <c r="D281" s="34" t="str">
        <f>IF(F281+G281&gt;0,Input_Transaksi!D319,"")</f>
        <v/>
      </c>
      <c r="E281" s="35" t="str">
        <f>IF(F281+G281&gt;0,Input_Transaksi!F319&amp;Input_Transaksi!G319 &amp;" "&amp;Input_Transaksi!H319,"")</f>
        <v/>
      </c>
      <c r="F281" s="36">
        <f>IF(Input_Transaksi!CD319=$D$8,Input_Transaksi!CF319,0)</f>
        <v>0</v>
      </c>
      <c r="G281" s="36">
        <f>IF(Input_Transaksi!CG319=$D$8,Input_Transaksi!CI319,0)</f>
        <v>0</v>
      </c>
      <c r="H281" s="36">
        <f t="shared" si="6"/>
        <v>0</v>
      </c>
      <c r="I281" s="61"/>
    </row>
    <row r="282" spans="2:9" customFormat="1" ht="15" hidden="1" customHeight="1" x14ac:dyDescent="0.2">
      <c r="B282" s="65"/>
      <c r="C282" s="33" t="str">
        <f>IF(F282+G282&gt;0,Input_Transaksi!C320,"")</f>
        <v/>
      </c>
      <c r="D282" s="34" t="str">
        <f>IF(F282+G282&gt;0,Input_Transaksi!D320,"")</f>
        <v/>
      </c>
      <c r="E282" s="35" t="str">
        <f>IF(F282+G282&gt;0,Input_Transaksi!F320&amp;Input_Transaksi!G320 &amp;" "&amp;Input_Transaksi!H320,"")</f>
        <v/>
      </c>
      <c r="F282" s="36">
        <f>IF(Input_Transaksi!CD320=$D$8,Input_Transaksi!CF320,0)</f>
        <v>0</v>
      </c>
      <c r="G282" s="36">
        <f>IF(Input_Transaksi!CG320=$D$8,Input_Transaksi!CI320,0)</f>
        <v>0</v>
      </c>
      <c r="H282" s="36">
        <f t="shared" si="6"/>
        <v>0</v>
      </c>
      <c r="I282" s="61"/>
    </row>
    <row r="283" spans="2:9" customFormat="1" ht="15" hidden="1" customHeight="1" x14ac:dyDescent="0.2">
      <c r="B283" s="65"/>
      <c r="C283" s="33" t="str">
        <f>IF(F283+G283&gt;0,Input_Transaksi!C321,"")</f>
        <v/>
      </c>
      <c r="D283" s="34" t="str">
        <f>IF(F283+G283&gt;0,Input_Transaksi!D321,"")</f>
        <v/>
      </c>
      <c r="E283" s="35" t="str">
        <f>IF(F283+G283&gt;0,Input_Transaksi!F321&amp;Input_Transaksi!G321 &amp;" "&amp;Input_Transaksi!H321,"")</f>
        <v/>
      </c>
      <c r="F283" s="36">
        <f>IF(Input_Transaksi!CD321=$D$8,Input_Transaksi!CF321,0)</f>
        <v>0</v>
      </c>
      <c r="G283" s="36">
        <f>IF(Input_Transaksi!CG321=$D$8,Input_Transaksi!CI321,0)</f>
        <v>0</v>
      </c>
      <c r="H283" s="36">
        <f t="shared" si="6"/>
        <v>0</v>
      </c>
      <c r="I283" s="61"/>
    </row>
    <row r="284" spans="2:9" customFormat="1" ht="15" hidden="1" customHeight="1" x14ac:dyDescent="0.2">
      <c r="B284" s="65"/>
      <c r="C284" s="33" t="str">
        <f>IF(F284+G284&gt;0,Input_Transaksi!C322,"")</f>
        <v/>
      </c>
      <c r="D284" s="34" t="str">
        <f>IF(F284+G284&gt;0,Input_Transaksi!D322,"")</f>
        <v/>
      </c>
      <c r="E284" s="35" t="str">
        <f>IF(F284+G284&gt;0,Input_Transaksi!F322&amp;Input_Transaksi!G322 &amp;" "&amp;Input_Transaksi!H322,"")</f>
        <v/>
      </c>
      <c r="F284" s="36">
        <f>IF(Input_Transaksi!CD322=$D$8,Input_Transaksi!CF322,0)</f>
        <v>0</v>
      </c>
      <c r="G284" s="36">
        <f>IF(Input_Transaksi!CG322=$D$8,Input_Transaksi!CI322,0)</f>
        <v>0</v>
      </c>
      <c r="H284" s="36">
        <f t="shared" si="6"/>
        <v>0</v>
      </c>
      <c r="I284" s="61"/>
    </row>
    <row r="285" spans="2:9" customFormat="1" ht="15" hidden="1" customHeight="1" x14ac:dyDescent="0.2">
      <c r="B285" s="65"/>
      <c r="C285" s="33" t="str">
        <f>IF(F285+G285&gt;0,Input_Transaksi!C323,"")</f>
        <v/>
      </c>
      <c r="D285" s="34" t="str">
        <f>IF(F285+G285&gt;0,Input_Transaksi!D323,"")</f>
        <v/>
      </c>
      <c r="E285" s="35" t="str">
        <f>IF(F285+G285&gt;0,Input_Transaksi!F323&amp;Input_Transaksi!G323 &amp;" "&amp;Input_Transaksi!H323,"")</f>
        <v/>
      </c>
      <c r="F285" s="36">
        <f>IF(Input_Transaksi!CD323=$D$8,Input_Transaksi!CF323,0)</f>
        <v>0</v>
      </c>
      <c r="G285" s="36">
        <f>IF(Input_Transaksi!CG323=$D$8,Input_Transaksi!CI323,0)</f>
        <v>0</v>
      </c>
      <c r="H285" s="36">
        <f t="shared" si="6"/>
        <v>0</v>
      </c>
      <c r="I285" s="61"/>
    </row>
    <row r="286" spans="2:9" customFormat="1" ht="15" hidden="1" customHeight="1" x14ac:dyDescent="0.2">
      <c r="B286" s="65"/>
      <c r="C286" s="33" t="str">
        <f>IF(F286+G286&gt;0,Input_Transaksi!C324,"")</f>
        <v/>
      </c>
      <c r="D286" s="34" t="str">
        <f>IF(F286+G286&gt;0,Input_Transaksi!D324,"")</f>
        <v/>
      </c>
      <c r="E286" s="35" t="str">
        <f>IF(F286+G286&gt;0,Input_Transaksi!F324&amp;Input_Transaksi!G324 &amp;" "&amp;Input_Transaksi!H324,"")</f>
        <v/>
      </c>
      <c r="F286" s="36">
        <f>IF(Input_Transaksi!CD324=$D$8,Input_Transaksi!CF324,0)</f>
        <v>0</v>
      </c>
      <c r="G286" s="36">
        <f>IF(Input_Transaksi!CG324=$D$8,Input_Transaksi!CI324,0)</f>
        <v>0</v>
      </c>
      <c r="H286" s="36">
        <f t="shared" si="6"/>
        <v>0</v>
      </c>
      <c r="I286" s="61"/>
    </row>
    <row r="287" spans="2:9" customFormat="1" ht="15" hidden="1" customHeight="1" x14ac:dyDescent="0.2">
      <c r="B287" s="65"/>
      <c r="C287" s="33" t="str">
        <f>IF(F287+G287&gt;0,Input_Transaksi!C325,"")</f>
        <v/>
      </c>
      <c r="D287" s="34" t="str">
        <f>IF(F287+G287&gt;0,Input_Transaksi!D325,"")</f>
        <v/>
      </c>
      <c r="E287" s="35" t="str">
        <f>IF(F287+G287&gt;0,Input_Transaksi!F325&amp;Input_Transaksi!G325 &amp;" "&amp;Input_Transaksi!H325,"")</f>
        <v/>
      </c>
      <c r="F287" s="36">
        <f>IF(Input_Transaksi!CD325=$D$8,Input_Transaksi!CF325,0)</f>
        <v>0</v>
      </c>
      <c r="G287" s="36">
        <f>IF(Input_Transaksi!CG325=$D$8,Input_Transaksi!CI325,0)</f>
        <v>0</v>
      </c>
      <c r="H287" s="36">
        <f t="shared" si="6"/>
        <v>0</v>
      </c>
      <c r="I287" s="61"/>
    </row>
    <row r="288" spans="2:9" customFormat="1" ht="15" hidden="1" customHeight="1" x14ac:dyDescent="0.2">
      <c r="B288" s="65"/>
      <c r="C288" s="33" t="str">
        <f>IF(F288+G288&gt;0,Input_Transaksi!C326,"")</f>
        <v/>
      </c>
      <c r="D288" s="34" t="str">
        <f>IF(F288+G288&gt;0,Input_Transaksi!D326,"")</f>
        <v/>
      </c>
      <c r="E288" s="35" t="str">
        <f>IF(F288+G288&gt;0,Input_Transaksi!F326&amp;Input_Transaksi!G326 &amp;" "&amp;Input_Transaksi!H326,"")</f>
        <v/>
      </c>
      <c r="F288" s="36">
        <f>IF(Input_Transaksi!CD326=$D$8,Input_Transaksi!CF326,0)</f>
        <v>0</v>
      </c>
      <c r="G288" s="36">
        <f>IF(Input_Transaksi!CG326=$D$8,Input_Transaksi!CI326,0)</f>
        <v>0</v>
      </c>
      <c r="H288" s="36">
        <f t="shared" si="6"/>
        <v>0</v>
      </c>
      <c r="I288" s="61"/>
    </row>
    <row r="289" spans="2:9" customFormat="1" ht="15" hidden="1" customHeight="1" x14ac:dyDescent="0.2">
      <c r="B289" s="65"/>
      <c r="C289" s="33" t="str">
        <f>IF(F289+G289&gt;0,Input_Transaksi!C327,"")</f>
        <v/>
      </c>
      <c r="D289" s="34" t="str">
        <f>IF(F289+G289&gt;0,Input_Transaksi!D327,"")</f>
        <v/>
      </c>
      <c r="E289" s="35" t="str">
        <f>IF(F289+G289&gt;0,Input_Transaksi!F327&amp;Input_Transaksi!G327 &amp;" "&amp;Input_Transaksi!H327,"")</f>
        <v/>
      </c>
      <c r="F289" s="36">
        <f>IF(Input_Transaksi!CD327=$D$8,Input_Transaksi!CF327,0)</f>
        <v>0</v>
      </c>
      <c r="G289" s="36">
        <f>IF(Input_Transaksi!CG327=$D$8,Input_Transaksi!CI327,0)</f>
        <v>0</v>
      </c>
      <c r="H289" s="36">
        <f t="shared" si="6"/>
        <v>0</v>
      </c>
      <c r="I289" s="61"/>
    </row>
    <row r="290" spans="2:9" customFormat="1" ht="15" hidden="1" customHeight="1" x14ac:dyDescent="0.2">
      <c r="B290" s="65"/>
      <c r="C290" s="33" t="str">
        <f>IF(F290+G290&gt;0,Input_Transaksi!C328,"")</f>
        <v/>
      </c>
      <c r="D290" s="34" t="str">
        <f>IF(F290+G290&gt;0,Input_Transaksi!D328,"")</f>
        <v/>
      </c>
      <c r="E290" s="35" t="str">
        <f>IF(F290+G290&gt;0,Input_Transaksi!F328&amp;Input_Transaksi!G328 &amp;" "&amp;Input_Transaksi!H328,"")</f>
        <v/>
      </c>
      <c r="F290" s="36">
        <f>IF(Input_Transaksi!CD328=$D$8,Input_Transaksi!CF328,0)</f>
        <v>0</v>
      </c>
      <c r="G290" s="36">
        <f>IF(Input_Transaksi!CG328=$D$8,Input_Transaksi!CI328,0)</f>
        <v>0</v>
      </c>
      <c r="H290" s="36">
        <f t="shared" si="6"/>
        <v>0</v>
      </c>
      <c r="I290" s="61"/>
    </row>
    <row r="291" spans="2:9" customFormat="1" ht="15" hidden="1" customHeight="1" x14ac:dyDescent="0.2">
      <c r="B291" s="65"/>
      <c r="C291" s="33" t="str">
        <f>IF(F291+G291&gt;0,Input_Transaksi!C329,"")</f>
        <v/>
      </c>
      <c r="D291" s="34" t="str">
        <f>IF(F291+G291&gt;0,Input_Transaksi!D329,"")</f>
        <v/>
      </c>
      <c r="E291" s="35" t="str">
        <f>IF(F291+G291&gt;0,Input_Transaksi!F329&amp;Input_Transaksi!G329 &amp;" "&amp;Input_Transaksi!H329,"")</f>
        <v/>
      </c>
      <c r="F291" s="36">
        <f>IF(Input_Transaksi!CD329=$D$8,Input_Transaksi!CF329,0)</f>
        <v>0</v>
      </c>
      <c r="G291" s="36">
        <f>IF(Input_Transaksi!CG329=$D$8,Input_Transaksi!CI329,0)</f>
        <v>0</v>
      </c>
      <c r="H291" s="36">
        <f t="shared" si="6"/>
        <v>0</v>
      </c>
      <c r="I291" s="61"/>
    </row>
    <row r="292" spans="2:9" customFormat="1" ht="15" hidden="1" customHeight="1" x14ac:dyDescent="0.2">
      <c r="B292" s="65"/>
      <c r="C292" s="33" t="str">
        <f>IF(F292+G292&gt;0,Input_Transaksi!C330,"")</f>
        <v/>
      </c>
      <c r="D292" s="34" t="str">
        <f>IF(F292+G292&gt;0,Input_Transaksi!D330,"")</f>
        <v/>
      </c>
      <c r="E292" s="35" t="str">
        <f>IF(F292+G292&gt;0,Input_Transaksi!F330&amp;Input_Transaksi!G330 &amp;" "&amp;Input_Transaksi!H330,"")</f>
        <v/>
      </c>
      <c r="F292" s="36">
        <f>IF(Input_Transaksi!CD330=$D$8,Input_Transaksi!CF330,0)</f>
        <v>0</v>
      </c>
      <c r="G292" s="36">
        <f>IF(Input_Transaksi!CG330=$D$8,Input_Transaksi!CI330,0)</f>
        <v>0</v>
      </c>
      <c r="H292" s="36">
        <f t="shared" si="6"/>
        <v>0</v>
      </c>
      <c r="I292" s="61"/>
    </row>
    <row r="293" spans="2:9" customFormat="1" ht="15" hidden="1" customHeight="1" x14ac:dyDescent="0.2">
      <c r="B293" s="65"/>
      <c r="C293" s="33" t="str">
        <f>IF(F293+G293&gt;0,Input_Transaksi!C331,"")</f>
        <v/>
      </c>
      <c r="D293" s="34" t="str">
        <f>IF(F293+G293&gt;0,Input_Transaksi!D331,"")</f>
        <v/>
      </c>
      <c r="E293" s="35" t="str">
        <f>IF(F293+G293&gt;0,Input_Transaksi!F331&amp;Input_Transaksi!G331 &amp;" "&amp;Input_Transaksi!H331,"")</f>
        <v/>
      </c>
      <c r="F293" s="36">
        <f>IF(Input_Transaksi!CD331=$D$8,Input_Transaksi!CF331,0)</f>
        <v>0</v>
      </c>
      <c r="G293" s="36">
        <f>IF(Input_Transaksi!CG331=$D$8,Input_Transaksi!CI331,0)</f>
        <v>0</v>
      </c>
      <c r="H293" s="36">
        <f t="shared" si="6"/>
        <v>0</v>
      </c>
      <c r="I293" s="61"/>
    </row>
    <row r="294" spans="2:9" customFormat="1" ht="15" hidden="1" customHeight="1" x14ac:dyDescent="0.2">
      <c r="B294" s="65"/>
      <c r="C294" s="33" t="str">
        <f>IF(F294+G294&gt;0,Input_Transaksi!C332,"")</f>
        <v/>
      </c>
      <c r="D294" s="34" t="str">
        <f>IF(F294+G294&gt;0,Input_Transaksi!D332,"")</f>
        <v/>
      </c>
      <c r="E294" s="35" t="str">
        <f>IF(F294+G294&gt;0,Input_Transaksi!F332&amp;Input_Transaksi!G332 &amp;" "&amp;Input_Transaksi!H332,"")</f>
        <v/>
      </c>
      <c r="F294" s="36">
        <f>IF(Input_Transaksi!CD332=$D$8,Input_Transaksi!CF332,0)</f>
        <v>0</v>
      </c>
      <c r="G294" s="36">
        <f>IF(Input_Transaksi!CG332=$D$8,Input_Transaksi!CI332,0)</f>
        <v>0</v>
      </c>
      <c r="H294" s="36">
        <f t="shared" si="6"/>
        <v>0</v>
      </c>
      <c r="I294" s="61"/>
    </row>
    <row r="295" spans="2:9" customFormat="1" ht="15" hidden="1" customHeight="1" x14ac:dyDescent="0.2">
      <c r="B295" s="65"/>
      <c r="C295" s="33" t="str">
        <f>IF(F295+G295&gt;0,Input_Transaksi!C333,"")</f>
        <v/>
      </c>
      <c r="D295" s="34" t="str">
        <f>IF(F295+G295&gt;0,Input_Transaksi!D333,"")</f>
        <v/>
      </c>
      <c r="E295" s="35" t="str">
        <f>IF(F295+G295&gt;0,Input_Transaksi!F333&amp;Input_Transaksi!G333 &amp;" "&amp;Input_Transaksi!H333,"")</f>
        <v/>
      </c>
      <c r="F295" s="36">
        <f>IF(Input_Transaksi!CD333=$D$8,Input_Transaksi!CF333,0)</f>
        <v>0</v>
      </c>
      <c r="G295" s="36">
        <f>IF(Input_Transaksi!CG333=$D$8,Input_Transaksi!CI333,0)</f>
        <v>0</v>
      </c>
      <c r="H295" s="36">
        <f t="shared" si="6"/>
        <v>0</v>
      </c>
      <c r="I295" s="61"/>
    </row>
    <row r="296" spans="2:9" customFormat="1" ht="15" hidden="1" customHeight="1" x14ac:dyDescent="0.2">
      <c r="B296" s="65"/>
      <c r="C296" s="33" t="str">
        <f>IF(F296+G296&gt;0,Input_Transaksi!C334,"")</f>
        <v/>
      </c>
      <c r="D296" s="34" t="str">
        <f>IF(F296+G296&gt;0,Input_Transaksi!D334,"")</f>
        <v/>
      </c>
      <c r="E296" s="35" t="str">
        <f>IF(F296+G296&gt;0,Input_Transaksi!F334&amp;Input_Transaksi!G334 &amp;" "&amp;Input_Transaksi!H334,"")</f>
        <v/>
      </c>
      <c r="F296" s="36">
        <f>IF(Input_Transaksi!CD334=$D$8,Input_Transaksi!CF334,0)</f>
        <v>0</v>
      </c>
      <c r="G296" s="36">
        <f>IF(Input_Transaksi!CG334=$D$8,Input_Transaksi!CI334,0)</f>
        <v>0</v>
      </c>
      <c r="H296" s="36">
        <f t="shared" si="6"/>
        <v>0</v>
      </c>
      <c r="I296" s="61"/>
    </row>
    <row r="297" spans="2:9" customFormat="1" ht="15" hidden="1" customHeight="1" x14ac:dyDescent="0.2">
      <c r="B297" s="65"/>
      <c r="C297" s="33" t="str">
        <f>IF(F297+G297&gt;0,Input_Transaksi!C335,"")</f>
        <v/>
      </c>
      <c r="D297" s="34" t="str">
        <f>IF(F297+G297&gt;0,Input_Transaksi!D335,"")</f>
        <v/>
      </c>
      <c r="E297" s="35" t="str">
        <f>IF(F297+G297&gt;0,Input_Transaksi!F335&amp;Input_Transaksi!G335 &amp;" "&amp;Input_Transaksi!H335,"")</f>
        <v/>
      </c>
      <c r="F297" s="36">
        <f>IF(Input_Transaksi!CD335=$D$8,Input_Transaksi!CF335,0)</f>
        <v>0</v>
      </c>
      <c r="G297" s="36">
        <f>IF(Input_Transaksi!CG335=$D$8,Input_Transaksi!CI335,0)</f>
        <v>0</v>
      </c>
      <c r="H297" s="36">
        <f t="shared" si="6"/>
        <v>0</v>
      </c>
      <c r="I297" s="61"/>
    </row>
    <row r="298" spans="2:9" customFormat="1" ht="15" hidden="1" customHeight="1" x14ac:dyDescent="0.2">
      <c r="B298" s="65"/>
      <c r="C298" s="33" t="str">
        <f>IF(F298+G298&gt;0,Input_Transaksi!C336,"")</f>
        <v/>
      </c>
      <c r="D298" s="34" t="str">
        <f>IF(F298+G298&gt;0,Input_Transaksi!D336,"")</f>
        <v/>
      </c>
      <c r="E298" s="35" t="str">
        <f>IF(F298+G298&gt;0,Input_Transaksi!F336&amp;Input_Transaksi!G336 &amp;" "&amp;Input_Transaksi!H336,"")</f>
        <v/>
      </c>
      <c r="F298" s="36">
        <f>IF(Input_Transaksi!CD336=$D$8,Input_Transaksi!CF336,0)</f>
        <v>0</v>
      </c>
      <c r="G298" s="36">
        <f>IF(Input_Transaksi!CG336=$D$8,Input_Transaksi!CI336,0)</f>
        <v>0</v>
      </c>
      <c r="H298" s="36">
        <f t="shared" si="6"/>
        <v>0</v>
      </c>
      <c r="I298" s="61"/>
    </row>
    <row r="299" spans="2:9" customFormat="1" ht="15" hidden="1" customHeight="1" x14ac:dyDescent="0.2">
      <c r="B299" s="65"/>
      <c r="C299" s="33" t="str">
        <f>IF(F299+G299&gt;0,Input_Transaksi!C337,"")</f>
        <v/>
      </c>
      <c r="D299" s="34" t="str">
        <f>IF(F299+G299&gt;0,Input_Transaksi!D337,"")</f>
        <v/>
      </c>
      <c r="E299" s="35" t="str">
        <f>IF(F299+G299&gt;0,Input_Transaksi!F337&amp;Input_Transaksi!G337 &amp;" "&amp;Input_Transaksi!H337,"")</f>
        <v/>
      </c>
      <c r="F299" s="36">
        <f>IF(Input_Transaksi!CD337=$D$8,Input_Transaksi!CF337,0)</f>
        <v>0</v>
      </c>
      <c r="G299" s="36">
        <f>IF(Input_Transaksi!CG337=$D$8,Input_Transaksi!CI337,0)</f>
        <v>0</v>
      </c>
      <c r="H299" s="36">
        <f t="shared" si="6"/>
        <v>0</v>
      </c>
      <c r="I299" s="61"/>
    </row>
    <row r="300" spans="2:9" customFormat="1" ht="15" hidden="1" customHeight="1" x14ac:dyDescent="0.2">
      <c r="B300" s="65"/>
      <c r="C300" s="33" t="str">
        <f>IF(F300+G300&gt;0,Input_Transaksi!C338,"")</f>
        <v/>
      </c>
      <c r="D300" s="34" t="str">
        <f>IF(F300+G300&gt;0,Input_Transaksi!D338,"")</f>
        <v/>
      </c>
      <c r="E300" s="35" t="str">
        <f>IF(F300+G300&gt;0,Input_Transaksi!F338&amp;Input_Transaksi!G338 &amp;" "&amp;Input_Transaksi!H338,"")</f>
        <v/>
      </c>
      <c r="F300" s="36">
        <f>IF(Input_Transaksi!CD338=$D$8,Input_Transaksi!CF338,0)</f>
        <v>0</v>
      </c>
      <c r="G300" s="36">
        <f>IF(Input_Transaksi!CG338=$D$8,Input_Transaksi!CI338,0)</f>
        <v>0</v>
      </c>
      <c r="H300" s="36">
        <f t="shared" si="6"/>
        <v>0</v>
      </c>
      <c r="I300" s="61"/>
    </row>
    <row r="301" spans="2:9" customFormat="1" ht="15" hidden="1" customHeight="1" x14ac:dyDescent="0.2">
      <c r="B301" s="65"/>
      <c r="C301" s="33" t="str">
        <f>IF(F301+G301&gt;0,Input_Transaksi!C339,"")</f>
        <v/>
      </c>
      <c r="D301" s="34" t="str">
        <f>IF(F301+G301&gt;0,Input_Transaksi!D339,"")</f>
        <v/>
      </c>
      <c r="E301" s="35" t="str">
        <f>IF(F301+G301&gt;0,Input_Transaksi!F339&amp;Input_Transaksi!G339 &amp;" "&amp;Input_Transaksi!H339,"")</f>
        <v/>
      </c>
      <c r="F301" s="36">
        <f>IF(Input_Transaksi!CD339=$D$8,Input_Transaksi!CF339,0)</f>
        <v>0</v>
      </c>
      <c r="G301" s="36">
        <f>IF(Input_Transaksi!CG339=$D$8,Input_Transaksi!CI339,0)</f>
        <v>0</v>
      </c>
      <c r="H301" s="36">
        <f t="shared" ref="H301:H364" si="7">H300+F301-G301</f>
        <v>0</v>
      </c>
      <c r="I301" s="61"/>
    </row>
    <row r="302" spans="2:9" customFormat="1" ht="15" hidden="1" customHeight="1" x14ac:dyDescent="0.2">
      <c r="B302" s="65"/>
      <c r="C302" s="33" t="str">
        <f>IF(F302+G302&gt;0,Input_Transaksi!C340,"")</f>
        <v/>
      </c>
      <c r="D302" s="34" t="str">
        <f>IF(F302+G302&gt;0,Input_Transaksi!D340,"")</f>
        <v/>
      </c>
      <c r="E302" s="35" t="str">
        <f>IF(F302+G302&gt;0,Input_Transaksi!F340&amp;Input_Transaksi!G340 &amp;" "&amp;Input_Transaksi!H340,"")</f>
        <v/>
      </c>
      <c r="F302" s="36">
        <f>IF(Input_Transaksi!CD340=$D$8,Input_Transaksi!CF340,0)</f>
        <v>0</v>
      </c>
      <c r="G302" s="36">
        <f>IF(Input_Transaksi!CG340=$D$8,Input_Transaksi!CI340,0)</f>
        <v>0</v>
      </c>
      <c r="H302" s="36">
        <f t="shared" si="7"/>
        <v>0</v>
      </c>
      <c r="I302" s="61"/>
    </row>
    <row r="303" spans="2:9" customFormat="1" ht="15" hidden="1" customHeight="1" x14ac:dyDescent="0.2">
      <c r="B303" s="65"/>
      <c r="C303" s="33" t="str">
        <f>IF(F303+G303&gt;0,Input_Transaksi!C341,"")</f>
        <v/>
      </c>
      <c r="D303" s="34" t="str">
        <f>IF(F303+G303&gt;0,Input_Transaksi!D341,"")</f>
        <v/>
      </c>
      <c r="E303" s="35" t="str">
        <f>IF(F303+G303&gt;0,Input_Transaksi!F341&amp;Input_Transaksi!G341 &amp;" "&amp;Input_Transaksi!H341,"")</f>
        <v/>
      </c>
      <c r="F303" s="36">
        <f>IF(Input_Transaksi!CD341=$D$8,Input_Transaksi!CF341,0)</f>
        <v>0</v>
      </c>
      <c r="G303" s="36">
        <f>IF(Input_Transaksi!CG341=$D$8,Input_Transaksi!CI341,0)</f>
        <v>0</v>
      </c>
      <c r="H303" s="36">
        <f t="shared" si="7"/>
        <v>0</v>
      </c>
      <c r="I303" s="61"/>
    </row>
    <row r="304" spans="2:9" customFormat="1" ht="15" hidden="1" customHeight="1" x14ac:dyDescent="0.2">
      <c r="B304" s="65"/>
      <c r="C304" s="33" t="str">
        <f>IF(F304+G304&gt;0,Input_Transaksi!C342,"")</f>
        <v/>
      </c>
      <c r="D304" s="34" t="str">
        <f>IF(F304+G304&gt;0,Input_Transaksi!D342,"")</f>
        <v/>
      </c>
      <c r="E304" s="35" t="str">
        <f>IF(F304+G304&gt;0,Input_Transaksi!F342&amp;Input_Transaksi!G342 &amp;" "&amp;Input_Transaksi!H342,"")</f>
        <v/>
      </c>
      <c r="F304" s="36">
        <f>IF(Input_Transaksi!CD342=$D$8,Input_Transaksi!CF342,0)</f>
        <v>0</v>
      </c>
      <c r="G304" s="36">
        <f>IF(Input_Transaksi!CG342=$D$8,Input_Transaksi!CI342,0)</f>
        <v>0</v>
      </c>
      <c r="H304" s="36">
        <f t="shared" si="7"/>
        <v>0</v>
      </c>
      <c r="I304" s="61"/>
    </row>
    <row r="305" spans="2:9" customFormat="1" ht="15" hidden="1" customHeight="1" x14ac:dyDescent="0.2">
      <c r="B305" s="65"/>
      <c r="C305" s="33" t="str">
        <f>IF(F305+G305&gt;0,Input_Transaksi!C343,"")</f>
        <v/>
      </c>
      <c r="D305" s="34" t="str">
        <f>IF(F305+G305&gt;0,Input_Transaksi!D343,"")</f>
        <v/>
      </c>
      <c r="E305" s="35" t="str">
        <f>IF(F305+G305&gt;0,Input_Transaksi!F343&amp;Input_Transaksi!G343 &amp;" "&amp;Input_Transaksi!H343,"")</f>
        <v/>
      </c>
      <c r="F305" s="36">
        <f>IF(Input_Transaksi!CD343=$D$8,Input_Transaksi!CF343,0)</f>
        <v>0</v>
      </c>
      <c r="G305" s="36">
        <f>IF(Input_Transaksi!CG343=$D$8,Input_Transaksi!CI343,0)</f>
        <v>0</v>
      </c>
      <c r="H305" s="36">
        <f t="shared" si="7"/>
        <v>0</v>
      </c>
      <c r="I305" s="61"/>
    </row>
    <row r="306" spans="2:9" customFormat="1" ht="15" hidden="1" customHeight="1" x14ac:dyDescent="0.2">
      <c r="B306" s="65"/>
      <c r="C306" s="33" t="str">
        <f>IF(F306+G306&gt;0,Input_Transaksi!C344,"")</f>
        <v/>
      </c>
      <c r="D306" s="34" t="str">
        <f>IF(F306+G306&gt;0,Input_Transaksi!D344,"")</f>
        <v/>
      </c>
      <c r="E306" s="35" t="str">
        <f>IF(F306+G306&gt;0,Input_Transaksi!F344&amp;Input_Transaksi!G344 &amp;" "&amp;Input_Transaksi!H344,"")</f>
        <v/>
      </c>
      <c r="F306" s="36">
        <f>IF(Input_Transaksi!CD344=$D$8,Input_Transaksi!CF344,0)</f>
        <v>0</v>
      </c>
      <c r="G306" s="36">
        <f>IF(Input_Transaksi!CG344=$D$8,Input_Transaksi!CI344,0)</f>
        <v>0</v>
      </c>
      <c r="H306" s="36">
        <f t="shared" si="7"/>
        <v>0</v>
      </c>
      <c r="I306" s="61"/>
    </row>
    <row r="307" spans="2:9" customFormat="1" ht="15" hidden="1" customHeight="1" x14ac:dyDescent="0.2">
      <c r="B307" s="65"/>
      <c r="C307" s="33" t="str">
        <f>IF(F307+G307&gt;0,Input_Transaksi!C345,"")</f>
        <v/>
      </c>
      <c r="D307" s="34" t="str">
        <f>IF(F307+G307&gt;0,Input_Transaksi!D345,"")</f>
        <v/>
      </c>
      <c r="E307" s="35" t="str">
        <f>IF(F307+G307&gt;0,Input_Transaksi!F345&amp;Input_Transaksi!G345 &amp;" "&amp;Input_Transaksi!H345,"")</f>
        <v/>
      </c>
      <c r="F307" s="36">
        <f>IF(Input_Transaksi!CD345=$D$8,Input_Transaksi!CF345,0)</f>
        <v>0</v>
      </c>
      <c r="G307" s="36">
        <f>IF(Input_Transaksi!CG345=$D$8,Input_Transaksi!CI345,0)</f>
        <v>0</v>
      </c>
      <c r="H307" s="36">
        <f t="shared" si="7"/>
        <v>0</v>
      </c>
      <c r="I307" s="61"/>
    </row>
    <row r="308" spans="2:9" customFormat="1" ht="15" hidden="1" customHeight="1" x14ac:dyDescent="0.2">
      <c r="B308" s="65"/>
      <c r="C308" s="33" t="str">
        <f>IF(F308+G308&gt;0,Input_Transaksi!C346,"")</f>
        <v/>
      </c>
      <c r="D308" s="34" t="str">
        <f>IF(F308+G308&gt;0,Input_Transaksi!D346,"")</f>
        <v/>
      </c>
      <c r="E308" s="35" t="str">
        <f>IF(F308+G308&gt;0,Input_Transaksi!F346&amp;Input_Transaksi!G346 &amp;" "&amp;Input_Transaksi!H346,"")</f>
        <v/>
      </c>
      <c r="F308" s="36">
        <f>IF(Input_Transaksi!CD346=$D$8,Input_Transaksi!CF346,0)</f>
        <v>0</v>
      </c>
      <c r="G308" s="36">
        <f>IF(Input_Transaksi!CG346=$D$8,Input_Transaksi!CI346,0)</f>
        <v>0</v>
      </c>
      <c r="H308" s="36">
        <f t="shared" si="7"/>
        <v>0</v>
      </c>
      <c r="I308" s="61"/>
    </row>
    <row r="309" spans="2:9" customFormat="1" ht="15" hidden="1" customHeight="1" x14ac:dyDescent="0.2">
      <c r="B309" s="65"/>
      <c r="C309" s="33" t="str">
        <f>IF(F309+G309&gt;0,Input_Transaksi!C347,"")</f>
        <v/>
      </c>
      <c r="D309" s="34" t="str">
        <f>IF(F309+G309&gt;0,Input_Transaksi!D347,"")</f>
        <v/>
      </c>
      <c r="E309" s="35" t="str">
        <f>IF(F309+G309&gt;0,Input_Transaksi!F347&amp;Input_Transaksi!G347 &amp;" "&amp;Input_Transaksi!H347,"")</f>
        <v/>
      </c>
      <c r="F309" s="36">
        <f>IF(Input_Transaksi!CD347=$D$8,Input_Transaksi!CF347,0)</f>
        <v>0</v>
      </c>
      <c r="G309" s="36">
        <f>IF(Input_Transaksi!CG347=$D$8,Input_Transaksi!CI347,0)</f>
        <v>0</v>
      </c>
      <c r="H309" s="36">
        <f t="shared" si="7"/>
        <v>0</v>
      </c>
      <c r="I309" s="61"/>
    </row>
    <row r="310" spans="2:9" customFormat="1" ht="15" hidden="1" customHeight="1" x14ac:dyDescent="0.2">
      <c r="B310" s="65"/>
      <c r="C310" s="33" t="str">
        <f>IF(F310+G310&gt;0,Input_Transaksi!C348,"")</f>
        <v/>
      </c>
      <c r="D310" s="34" t="str">
        <f>IF(F310+G310&gt;0,Input_Transaksi!D348,"")</f>
        <v/>
      </c>
      <c r="E310" s="35" t="str">
        <f>IF(F310+G310&gt;0,Input_Transaksi!F348&amp;Input_Transaksi!G348 &amp;" "&amp;Input_Transaksi!H348,"")</f>
        <v/>
      </c>
      <c r="F310" s="36">
        <f>IF(Input_Transaksi!CD348=$D$8,Input_Transaksi!CF348,0)</f>
        <v>0</v>
      </c>
      <c r="G310" s="36">
        <f>IF(Input_Transaksi!CG348=$D$8,Input_Transaksi!CI348,0)</f>
        <v>0</v>
      </c>
      <c r="H310" s="36">
        <f t="shared" si="7"/>
        <v>0</v>
      </c>
      <c r="I310" s="61"/>
    </row>
    <row r="311" spans="2:9" customFormat="1" ht="15" hidden="1" customHeight="1" x14ac:dyDescent="0.2">
      <c r="B311" s="65"/>
      <c r="C311" s="33" t="str">
        <f>IF(F311+G311&gt;0,Input_Transaksi!C349,"")</f>
        <v/>
      </c>
      <c r="D311" s="34" t="str">
        <f>IF(F311+G311&gt;0,Input_Transaksi!D349,"")</f>
        <v/>
      </c>
      <c r="E311" s="35" t="str">
        <f>IF(F311+G311&gt;0,Input_Transaksi!F349&amp;Input_Transaksi!G349 &amp;" "&amp;Input_Transaksi!H349,"")</f>
        <v/>
      </c>
      <c r="F311" s="36">
        <f>IF(Input_Transaksi!CD349=$D$8,Input_Transaksi!CF349,0)</f>
        <v>0</v>
      </c>
      <c r="G311" s="36">
        <f>IF(Input_Transaksi!CG349=$D$8,Input_Transaksi!CI349,0)</f>
        <v>0</v>
      </c>
      <c r="H311" s="36">
        <f t="shared" si="7"/>
        <v>0</v>
      </c>
      <c r="I311" s="61"/>
    </row>
    <row r="312" spans="2:9" customFormat="1" ht="15" hidden="1" customHeight="1" x14ac:dyDescent="0.2">
      <c r="B312" s="65"/>
      <c r="C312" s="33" t="str">
        <f>IF(F312+G312&gt;0,Input_Transaksi!C350,"")</f>
        <v/>
      </c>
      <c r="D312" s="34" t="str">
        <f>IF(F312+G312&gt;0,Input_Transaksi!D350,"")</f>
        <v/>
      </c>
      <c r="E312" s="35" t="str">
        <f>IF(F312+G312&gt;0,Input_Transaksi!F350&amp;Input_Transaksi!G350 &amp;" "&amp;Input_Transaksi!H350,"")</f>
        <v/>
      </c>
      <c r="F312" s="36">
        <f>IF(Input_Transaksi!CD350=$D$8,Input_Transaksi!CF350,0)</f>
        <v>0</v>
      </c>
      <c r="G312" s="36">
        <f>IF(Input_Transaksi!CG350=$D$8,Input_Transaksi!CI350,0)</f>
        <v>0</v>
      </c>
      <c r="H312" s="36">
        <f t="shared" si="7"/>
        <v>0</v>
      </c>
      <c r="I312" s="61"/>
    </row>
    <row r="313" spans="2:9" customFormat="1" ht="15" hidden="1" customHeight="1" x14ac:dyDescent="0.2">
      <c r="B313" s="65"/>
      <c r="C313" s="33" t="str">
        <f>IF(F313+G313&gt;0,Input_Transaksi!C351,"")</f>
        <v/>
      </c>
      <c r="D313" s="34" t="str">
        <f>IF(F313+G313&gt;0,Input_Transaksi!D351,"")</f>
        <v/>
      </c>
      <c r="E313" s="35" t="str">
        <f>IF(F313+G313&gt;0,Input_Transaksi!F351&amp;Input_Transaksi!G351 &amp;" "&amp;Input_Transaksi!H351,"")</f>
        <v/>
      </c>
      <c r="F313" s="36">
        <f>IF(Input_Transaksi!CD351=$D$8,Input_Transaksi!CF351,0)</f>
        <v>0</v>
      </c>
      <c r="G313" s="36">
        <f>IF(Input_Transaksi!CG351=$D$8,Input_Transaksi!CI351,0)</f>
        <v>0</v>
      </c>
      <c r="H313" s="36">
        <f t="shared" si="7"/>
        <v>0</v>
      </c>
      <c r="I313" s="61"/>
    </row>
    <row r="314" spans="2:9" customFormat="1" ht="15" hidden="1" customHeight="1" x14ac:dyDescent="0.2">
      <c r="B314" s="65"/>
      <c r="C314" s="33" t="str">
        <f>IF(F314+G314&gt;0,Input_Transaksi!C352,"")</f>
        <v/>
      </c>
      <c r="D314" s="34" t="str">
        <f>IF(F314+G314&gt;0,Input_Transaksi!D352,"")</f>
        <v/>
      </c>
      <c r="E314" s="35" t="str">
        <f>IF(F314+G314&gt;0,Input_Transaksi!F352&amp;Input_Transaksi!G352 &amp;" "&amp;Input_Transaksi!H352,"")</f>
        <v/>
      </c>
      <c r="F314" s="36">
        <f>IF(Input_Transaksi!CD352=$D$8,Input_Transaksi!CF352,0)</f>
        <v>0</v>
      </c>
      <c r="G314" s="36">
        <f>IF(Input_Transaksi!CG352=$D$8,Input_Transaksi!CI352,0)</f>
        <v>0</v>
      </c>
      <c r="H314" s="36">
        <f t="shared" si="7"/>
        <v>0</v>
      </c>
      <c r="I314" s="61"/>
    </row>
    <row r="315" spans="2:9" customFormat="1" ht="15" hidden="1" customHeight="1" x14ac:dyDescent="0.2">
      <c r="B315" s="65"/>
      <c r="C315" s="33" t="str">
        <f>IF(F315+G315&gt;0,Input_Transaksi!C353,"")</f>
        <v/>
      </c>
      <c r="D315" s="34" t="str">
        <f>IF(F315+G315&gt;0,Input_Transaksi!D353,"")</f>
        <v/>
      </c>
      <c r="E315" s="35" t="str">
        <f>IF(F315+G315&gt;0,Input_Transaksi!F353&amp;Input_Transaksi!G353 &amp;" "&amp;Input_Transaksi!H353,"")</f>
        <v/>
      </c>
      <c r="F315" s="36">
        <f>IF(Input_Transaksi!CD353=$D$8,Input_Transaksi!CF353,0)</f>
        <v>0</v>
      </c>
      <c r="G315" s="36">
        <f>IF(Input_Transaksi!CG353=$D$8,Input_Transaksi!CI353,0)</f>
        <v>0</v>
      </c>
      <c r="H315" s="36">
        <f t="shared" si="7"/>
        <v>0</v>
      </c>
      <c r="I315" s="61"/>
    </row>
    <row r="316" spans="2:9" customFormat="1" ht="15" hidden="1" customHeight="1" x14ac:dyDescent="0.2">
      <c r="B316" s="65"/>
      <c r="C316" s="33" t="str">
        <f>IF(F316+G316&gt;0,Input_Transaksi!C354,"")</f>
        <v/>
      </c>
      <c r="D316" s="34" t="str">
        <f>IF(F316+G316&gt;0,Input_Transaksi!D354,"")</f>
        <v/>
      </c>
      <c r="E316" s="35" t="str">
        <f>IF(F316+G316&gt;0,Input_Transaksi!F354&amp;Input_Transaksi!G354 &amp;" "&amp;Input_Transaksi!H354,"")</f>
        <v/>
      </c>
      <c r="F316" s="36">
        <f>IF(Input_Transaksi!CD354=$D$8,Input_Transaksi!CF354,0)</f>
        <v>0</v>
      </c>
      <c r="G316" s="36">
        <f>IF(Input_Transaksi!CG354=$D$8,Input_Transaksi!CI354,0)</f>
        <v>0</v>
      </c>
      <c r="H316" s="36">
        <f t="shared" si="7"/>
        <v>0</v>
      </c>
      <c r="I316" s="61"/>
    </row>
    <row r="317" spans="2:9" customFormat="1" ht="15" hidden="1" customHeight="1" x14ac:dyDescent="0.2">
      <c r="B317" s="65"/>
      <c r="C317" s="33" t="str">
        <f>IF(F317+G317&gt;0,Input_Transaksi!C355,"")</f>
        <v/>
      </c>
      <c r="D317" s="34" t="str">
        <f>IF(F317+G317&gt;0,Input_Transaksi!D355,"")</f>
        <v/>
      </c>
      <c r="E317" s="35" t="str">
        <f>IF(F317+G317&gt;0,Input_Transaksi!F355&amp;Input_Transaksi!G355 &amp;" "&amp;Input_Transaksi!H355,"")</f>
        <v/>
      </c>
      <c r="F317" s="36">
        <f>IF(Input_Transaksi!CD355=$D$8,Input_Transaksi!CF355,0)</f>
        <v>0</v>
      </c>
      <c r="G317" s="36">
        <f>IF(Input_Transaksi!CG355=$D$8,Input_Transaksi!CI355,0)</f>
        <v>0</v>
      </c>
      <c r="H317" s="36">
        <f t="shared" si="7"/>
        <v>0</v>
      </c>
      <c r="I317" s="61"/>
    </row>
    <row r="318" spans="2:9" customFormat="1" ht="15" hidden="1" customHeight="1" x14ac:dyDescent="0.2">
      <c r="B318" s="65"/>
      <c r="C318" s="33" t="str">
        <f>IF(F318+G318&gt;0,Input_Transaksi!C356,"")</f>
        <v/>
      </c>
      <c r="D318" s="34" t="str">
        <f>IF(F318+G318&gt;0,Input_Transaksi!D356,"")</f>
        <v/>
      </c>
      <c r="E318" s="35" t="str">
        <f>IF(F318+G318&gt;0,Input_Transaksi!F356&amp;Input_Transaksi!G356 &amp;" "&amp;Input_Transaksi!H356,"")</f>
        <v/>
      </c>
      <c r="F318" s="36">
        <f>IF(Input_Transaksi!CD356=$D$8,Input_Transaksi!CF356,0)</f>
        <v>0</v>
      </c>
      <c r="G318" s="36">
        <f>IF(Input_Transaksi!CG356=$D$8,Input_Transaksi!CI356,0)</f>
        <v>0</v>
      </c>
      <c r="H318" s="36">
        <f t="shared" si="7"/>
        <v>0</v>
      </c>
      <c r="I318" s="61"/>
    </row>
    <row r="319" spans="2:9" customFormat="1" ht="15" hidden="1" customHeight="1" x14ac:dyDescent="0.2">
      <c r="B319" s="65"/>
      <c r="C319" s="33" t="str">
        <f>IF(F319+G319&gt;0,Input_Transaksi!C357,"")</f>
        <v/>
      </c>
      <c r="D319" s="34" t="str">
        <f>IF(F319+G319&gt;0,Input_Transaksi!D357,"")</f>
        <v/>
      </c>
      <c r="E319" s="35" t="str">
        <f>IF(F319+G319&gt;0,Input_Transaksi!F357&amp;Input_Transaksi!G357 &amp;" "&amp;Input_Transaksi!H357,"")</f>
        <v/>
      </c>
      <c r="F319" s="36">
        <f>IF(Input_Transaksi!CD357=$D$8,Input_Transaksi!CF357,0)</f>
        <v>0</v>
      </c>
      <c r="G319" s="36">
        <f>IF(Input_Transaksi!CG357=$D$8,Input_Transaksi!CI357,0)</f>
        <v>0</v>
      </c>
      <c r="H319" s="36">
        <f t="shared" si="7"/>
        <v>0</v>
      </c>
      <c r="I319" s="61"/>
    </row>
    <row r="320" spans="2:9" customFormat="1" ht="15" hidden="1" customHeight="1" x14ac:dyDescent="0.2">
      <c r="B320" s="65"/>
      <c r="C320" s="33" t="str">
        <f>IF(F320+G320&gt;0,Input_Transaksi!C358,"")</f>
        <v/>
      </c>
      <c r="D320" s="34" t="str">
        <f>IF(F320+G320&gt;0,Input_Transaksi!D358,"")</f>
        <v/>
      </c>
      <c r="E320" s="35" t="str">
        <f>IF(F320+G320&gt;0,Input_Transaksi!F358&amp;Input_Transaksi!G358 &amp;" "&amp;Input_Transaksi!H358,"")</f>
        <v/>
      </c>
      <c r="F320" s="36">
        <f>IF(Input_Transaksi!CD358=$D$8,Input_Transaksi!CF358,0)</f>
        <v>0</v>
      </c>
      <c r="G320" s="36">
        <f>IF(Input_Transaksi!CG358=$D$8,Input_Transaksi!CI358,0)</f>
        <v>0</v>
      </c>
      <c r="H320" s="36">
        <f t="shared" si="7"/>
        <v>0</v>
      </c>
      <c r="I320" s="61"/>
    </row>
    <row r="321" spans="2:9" customFormat="1" ht="15" hidden="1" customHeight="1" x14ac:dyDescent="0.2">
      <c r="B321" s="65"/>
      <c r="C321" s="33" t="str">
        <f>IF(F321+G321&gt;0,Input_Transaksi!C359,"")</f>
        <v/>
      </c>
      <c r="D321" s="34" t="str">
        <f>IF(F321+G321&gt;0,Input_Transaksi!D359,"")</f>
        <v/>
      </c>
      <c r="E321" s="35" t="str">
        <f>IF(F321+G321&gt;0,Input_Transaksi!F359&amp;Input_Transaksi!G359 &amp;" "&amp;Input_Transaksi!H359,"")</f>
        <v/>
      </c>
      <c r="F321" s="36">
        <f>IF(Input_Transaksi!CD359=$D$8,Input_Transaksi!CF359,0)</f>
        <v>0</v>
      </c>
      <c r="G321" s="36">
        <f>IF(Input_Transaksi!CG359=$D$8,Input_Transaksi!CI359,0)</f>
        <v>0</v>
      </c>
      <c r="H321" s="36">
        <f t="shared" si="7"/>
        <v>0</v>
      </c>
      <c r="I321" s="61"/>
    </row>
    <row r="322" spans="2:9" customFormat="1" ht="15" hidden="1" customHeight="1" x14ac:dyDescent="0.2">
      <c r="B322" s="65"/>
      <c r="C322" s="33" t="str">
        <f>IF(F322+G322&gt;0,Input_Transaksi!C360,"")</f>
        <v/>
      </c>
      <c r="D322" s="34" t="str">
        <f>IF(F322+G322&gt;0,Input_Transaksi!D360,"")</f>
        <v/>
      </c>
      <c r="E322" s="35" t="str">
        <f>IF(F322+G322&gt;0,Input_Transaksi!F360&amp;Input_Transaksi!G360 &amp;" "&amp;Input_Transaksi!H360,"")</f>
        <v/>
      </c>
      <c r="F322" s="36">
        <f>IF(Input_Transaksi!CD360=$D$8,Input_Transaksi!CF360,0)</f>
        <v>0</v>
      </c>
      <c r="G322" s="36">
        <f>IF(Input_Transaksi!CG360=$D$8,Input_Transaksi!CI360,0)</f>
        <v>0</v>
      </c>
      <c r="H322" s="36">
        <f t="shared" si="7"/>
        <v>0</v>
      </c>
      <c r="I322" s="61"/>
    </row>
    <row r="323" spans="2:9" customFormat="1" ht="15" hidden="1" customHeight="1" x14ac:dyDescent="0.2">
      <c r="B323" s="65"/>
      <c r="C323" s="33" t="str">
        <f>IF(F323+G323&gt;0,Input_Transaksi!C361,"")</f>
        <v/>
      </c>
      <c r="D323" s="34" t="str">
        <f>IF(F323+G323&gt;0,Input_Transaksi!D361,"")</f>
        <v/>
      </c>
      <c r="E323" s="35" t="str">
        <f>IF(F323+G323&gt;0,Input_Transaksi!F361&amp;Input_Transaksi!G361 &amp;" "&amp;Input_Transaksi!H361,"")</f>
        <v/>
      </c>
      <c r="F323" s="36">
        <f>IF(Input_Transaksi!CD361=$D$8,Input_Transaksi!CF361,0)</f>
        <v>0</v>
      </c>
      <c r="G323" s="36">
        <f>IF(Input_Transaksi!CG361=$D$8,Input_Transaksi!CI361,0)</f>
        <v>0</v>
      </c>
      <c r="H323" s="36">
        <f t="shared" si="7"/>
        <v>0</v>
      </c>
      <c r="I323" s="61"/>
    </row>
    <row r="324" spans="2:9" customFormat="1" ht="15" hidden="1" customHeight="1" x14ac:dyDescent="0.2">
      <c r="B324" s="65"/>
      <c r="C324" s="33" t="str">
        <f>IF(F324+G324&gt;0,Input_Transaksi!C362,"")</f>
        <v/>
      </c>
      <c r="D324" s="34" t="str">
        <f>IF(F324+G324&gt;0,Input_Transaksi!D362,"")</f>
        <v/>
      </c>
      <c r="E324" s="35" t="str">
        <f>IF(F324+G324&gt;0,Input_Transaksi!F362&amp;Input_Transaksi!G362 &amp;" "&amp;Input_Transaksi!H362,"")</f>
        <v/>
      </c>
      <c r="F324" s="36">
        <f>IF(Input_Transaksi!CD362=$D$8,Input_Transaksi!CF362,0)</f>
        <v>0</v>
      </c>
      <c r="G324" s="36">
        <f>IF(Input_Transaksi!CG362=$D$8,Input_Transaksi!CI362,0)</f>
        <v>0</v>
      </c>
      <c r="H324" s="36">
        <f t="shared" si="7"/>
        <v>0</v>
      </c>
      <c r="I324" s="61"/>
    </row>
    <row r="325" spans="2:9" customFormat="1" ht="15" hidden="1" customHeight="1" x14ac:dyDescent="0.2">
      <c r="B325" s="65"/>
      <c r="C325" s="33" t="str">
        <f>IF(F325+G325&gt;0,Input_Transaksi!C363,"")</f>
        <v/>
      </c>
      <c r="D325" s="34" t="str">
        <f>IF(F325+G325&gt;0,Input_Transaksi!D363,"")</f>
        <v/>
      </c>
      <c r="E325" s="35" t="str">
        <f>IF(F325+G325&gt;0,Input_Transaksi!F363&amp;Input_Transaksi!G363 &amp;" "&amp;Input_Transaksi!H363,"")</f>
        <v/>
      </c>
      <c r="F325" s="36">
        <f>IF(Input_Transaksi!CD363=$D$8,Input_Transaksi!CF363,0)</f>
        <v>0</v>
      </c>
      <c r="G325" s="36">
        <f>IF(Input_Transaksi!CG363=$D$8,Input_Transaksi!CI363,0)</f>
        <v>0</v>
      </c>
      <c r="H325" s="36">
        <f t="shared" si="7"/>
        <v>0</v>
      </c>
      <c r="I325" s="61"/>
    </row>
    <row r="326" spans="2:9" customFormat="1" ht="15" hidden="1" customHeight="1" x14ac:dyDescent="0.2">
      <c r="B326" s="65"/>
      <c r="C326" s="33" t="str">
        <f>IF(F326+G326&gt;0,Input_Transaksi!C364,"")</f>
        <v/>
      </c>
      <c r="D326" s="34" t="str">
        <f>IF(F326+G326&gt;0,Input_Transaksi!D364,"")</f>
        <v/>
      </c>
      <c r="E326" s="35" t="str">
        <f>IF(F326+G326&gt;0,Input_Transaksi!F364&amp;Input_Transaksi!G364 &amp;" "&amp;Input_Transaksi!H364,"")</f>
        <v/>
      </c>
      <c r="F326" s="36">
        <f>IF(Input_Transaksi!CD364=$D$8,Input_Transaksi!CF364,0)</f>
        <v>0</v>
      </c>
      <c r="G326" s="36">
        <f>IF(Input_Transaksi!CG364=$D$8,Input_Transaksi!CI364,0)</f>
        <v>0</v>
      </c>
      <c r="H326" s="36">
        <f t="shared" si="7"/>
        <v>0</v>
      </c>
      <c r="I326" s="61"/>
    </row>
    <row r="327" spans="2:9" customFormat="1" ht="15" hidden="1" customHeight="1" x14ac:dyDescent="0.2">
      <c r="B327" s="65"/>
      <c r="C327" s="33" t="str">
        <f>IF(F327+G327&gt;0,Input_Transaksi!C365,"")</f>
        <v/>
      </c>
      <c r="D327" s="34" t="str">
        <f>IF(F327+G327&gt;0,Input_Transaksi!D365,"")</f>
        <v/>
      </c>
      <c r="E327" s="35" t="str">
        <f>IF(F327+G327&gt;0,Input_Transaksi!F365&amp;Input_Transaksi!G365 &amp;" "&amp;Input_Transaksi!H365,"")</f>
        <v/>
      </c>
      <c r="F327" s="36">
        <f>IF(Input_Transaksi!CD365=$D$8,Input_Transaksi!CF365,0)</f>
        <v>0</v>
      </c>
      <c r="G327" s="36">
        <f>IF(Input_Transaksi!CG365=$D$8,Input_Transaksi!CI365,0)</f>
        <v>0</v>
      </c>
      <c r="H327" s="36">
        <f t="shared" si="7"/>
        <v>0</v>
      </c>
      <c r="I327" s="61"/>
    </row>
    <row r="328" spans="2:9" customFormat="1" ht="15" hidden="1" customHeight="1" x14ac:dyDescent="0.2">
      <c r="B328" s="65"/>
      <c r="C328" s="33" t="str">
        <f>IF(F328+G328&gt;0,Input_Transaksi!C366,"")</f>
        <v/>
      </c>
      <c r="D328" s="34" t="str">
        <f>IF(F328+G328&gt;0,Input_Transaksi!D366,"")</f>
        <v/>
      </c>
      <c r="E328" s="35" t="str">
        <f>IF(F328+G328&gt;0,Input_Transaksi!F366&amp;Input_Transaksi!G366 &amp;" "&amp;Input_Transaksi!H366,"")</f>
        <v/>
      </c>
      <c r="F328" s="36">
        <f>IF(Input_Transaksi!CD366=$D$8,Input_Transaksi!CF366,0)</f>
        <v>0</v>
      </c>
      <c r="G328" s="36">
        <f>IF(Input_Transaksi!CG366=$D$8,Input_Transaksi!CI366,0)</f>
        <v>0</v>
      </c>
      <c r="H328" s="36">
        <f t="shared" si="7"/>
        <v>0</v>
      </c>
      <c r="I328" s="61"/>
    </row>
    <row r="329" spans="2:9" customFormat="1" ht="15" hidden="1" customHeight="1" x14ac:dyDescent="0.2">
      <c r="B329" s="65"/>
      <c r="C329" s="33" t="str">
        <f>IF(F329+G329&gt;0,Input_Transaksi!C367,"")</f>
        <v/>
      </c>
      <c r="D329" s="34" t="str">
        <f>IF(F329+G329&gt;0,Input_Transaksi!D367,"")</f>
        <v/>
      </c>
      <c r="E329" s="35" t="str">
        <f>IF(F329+G329&gt;0,Input_Transaksi!F367&amp;Input_Transaksi!G367 &amp;" "&amp;Input_Transaksi!H367,"")</f>
        <v/>
      </c>
      <c r="F329" s="36">
        <f>IF(Input_Transaksi!CD367=$D$8,Input_Transaksi!CF367,0)</f>
        <v>0</v>
      </c>
      <c r="G329" s="36">
        <f>IF(Input_Transaksi!CG367=$D$8,Input_Transaksi!CI367,0)</f>
        <v>0</v>
      </c>
      <c r="H329" s="36">
        <f t="shared" si="7"/>
        <v>0</v>
      </c>
      <c r="I329" s="61"/>
    </row>
    <row r="330" spans="2:9" customFormat="1" ht="15" hidden="1" customHeight="1" x14ac:dyDescent="0.2">
      <c r="B330" s="65"/>
      <c r="C330" s="33" t="str">
        <f>IF(F330+G330&gt;0,Input_Transaksi!C368,"")</f>
        <v/>
      </c>
      <c r="D330" s="34" t="str">
        <f>IF(F330+G330&gt;0,Input_Transaksi!D368,"")</f>
        <v/>
      </c>
      <c r="E330" s="35" t="str">
        <f>IF(F330+G330&gt;0,Input_Transaksi!F368&amp;Input_Transaksi!G368 &amp;" "&amp;Input_Transaksi!H368,"")</f>
        <v/>
      </c>
      <c r="F330" s="36">
        <f>IF(Input_Transaksi!CD368=$D$8,Input_Transaksi!CF368,0)</f>
        <v>0</v>
      </c>
      <c r="G330" s="36">
        <f>IF(Input_Transaksi!CG368=$D$8,Input_Transaksi!CI368,0)</f>
        <v>0</v>
      </c>
      <c r="H330" s="36">
        <f t="shared" si="7"/>
        <v>0</v>
      </c>
      <c r="I330" s="61"/>
    </row>
    <row r="331" spans="2:9" customFormat="1" ht="15" hidden="1" customHeight="1" x14ac:dyDescent="0.2">
      <c r="B331" s="65"/>
      <c r="C331" s="33" t="str">
        <f>IF(F331+G331&gt;0,Input_Transaksi!C369,"")</f>
        <v/>
      </c>
      <c r="D331" s="34" t="str">
        <f>IF(F331+G331&gt;0,Input_Transaksi!D369,"")</f>
        <v/>
      </c>
      <c r="E331" s="35" t="str">
        <f>IF(F331+G331&gt;0,Input_Transaksi!F369&amp;Input_Transaksi!G369 &amp;" "&amp;Input_Transaksi!H369,"")</f>
        <v/>
      </c>
      <c r="F331" s="36">
        <f>IF(Input_Transaksi!CD369=$D$8,Input_Transaksi!CF369,0)</f>
        <v>0</v>
      </c>
      <c r="G331" s="36">
        <f>IF(Input_Transaksi!CG369=$D$8,Input_Transaksi!CI369,0)</f>
        <v>0</v>
      </c>
      <c r="H331" s="36">
        <f t="shared" si="7"/>
        <v>0</v>
      </c>
      <c r="I331" s="61"/>
    </row>
    <row r="332" spans="2:9" customFormat="1" ht="15" hidden="1" customHeight="1" x14ac:dyDescent="0.2">
      <c r="B332" s="65"/>
      <c r="C332" s="33" t="str">
        <f>IF(F332+G332&gt;0,Input_Transaksi!C370,"")</f>
        <v/>
      </c>
      <c r="D332" s="34" t="str">
        <f>IF(F332+G332&gt;0,Input_Transaksi!D370,"")</f>
        <v/>
      </c>
      <c r="E332" s="35" t="str">
        <f>IF(F332+G332&gt;0,Input_Transaksi!F370&amp;Input_Transaksi!G370 &amp;" "&amp;Input_Transaksi!H370,"")</f>
        <v/>
      </c>
      <c r="F332" s="36">
        <f>IF(Input_Transaksi!CD370=$D$8,Input_Transaksi!CF370,0)</f>
        <v>0</v>
      </c>
      <c r="G332" s="36">
        <f>IF(Input_Transaksi!CG370=$D$8,Input_Transaksi!CI370,0)</f>
        <v>0</v>
      </c>
      <c r="H332" s="36">
        <f t="shared" si="7"/>
        <v>0</v>
      </c>
      <c r="I332" s="61"/>
    </row>
    <row r="333" spans="2:9" customFormat="1" ht="15" hidden="1" customHeight="1" x14ac:dyDescent="0.2">
      <c r="B333" s="65"/>
      <c r="C333" s="33" t="str">
        <f>IF(F333+G333&gt;0,Input_Transaksi!C371,"")</f>
        <v/>
      </c>
      <c r="D333" s="34" t="str">
        <f>IF(F333+G333&gt;0,Input_Transaksi!D371,"")</f>
        <v/>
      </c>
      <c r="E333" s="35" t="str">
        <f>IF(F333+G333&gt;0,Input_Transaksi!F371&amp;Input_Transaksi!G371 &amp;" "&amp;Input_Transaksi!H371,"")</f>
        <v/>
      </c>
      <c r="F333" s="36">
        <f>IF(Input_Transaksi!CD371=$D$8,Input_Transaksi!CF371,0)</f>
        <v>0</v>
      </c>
      <c r="G333" s="36">
        <f>IF(Input_Transaksi!CG371=$D$8,Input_Transaksi!CI371,0)</f>
        <v>0</v>
      </c>
      <c r="H333" s="36">
        <f t="shared" si="7"/>
        <v>0</v>
      </c>
      <c r="I333" s="61"/>
    </row>
    <row r="334" spans="2:9" customFormat="1" ht="15" hidden="1" customHeight="1" x14ac:dyDescent="0.2">
      <c r="B334" s="65"/>
      <c r="C334" s="33" t="str">
        <f>IF(F334+G334&gt;0,Input_Transaksi!C372,"")</f>
        <v/>
      </c>
      <c r="D334" s="34" t="str">
        <f>IF(F334+G334&gt;0,Input_Transaksi!D372,"")</f>
        <v/>
      </c>
      <c r="E334" s="35" t="str">
        <f>IF(F334+G334&gt;0,Input_Transaksi!F372&amp;Input_Transaksi!G372 &amp;" "&amp;Input_Transaksi!H372,"")</f>
        <v/>
      </c>
      <c r="F334" s="36">
        <f>IF(Input_Transaksi!CD372=$D$8,Input_Transaksi!CF372,0)</f>
        <v>0</v>
      </c>
      <c r="G334" s="36">
        <f>IF(Input_Transaksi!CG372=$D$8,Input_Transaksi!CI372,0)</f>
        <v>0</v>
      </c>
      <c r="H334" s="36">
        <f t="shared" si="7"/>
        <v>0</v>
      </c>
      <c r="I334" s="61"/>
    </row>
    <row r="335" spans="2:9" customFormat="1" ht="15" hidden="1" customHeight="1" x14ac:dyDescent="0.2">
      <c r="B335" s="65"/>
      <c r="C335" s="33" t="str">
        <f>IF(F335+G335&gt;0,Input_Transaksi!C373,"")</f>
        <v/>
      </c>
      <c r="D335" s="34" t="str">
        <f>IF(F335+G335&gt;0,Input_Transaksi!D373,"")</f>
        <v/>
      </c>
      <c r="E335" s="35" t="str">
        <f>IF(F335+G335&gt;0,Input_Transaksi!F373&amp;Input_Transaksi!G373 &amp;" "&amp;Input_Transaksi!H373,"")</f>
        <v/>
      </c>
      <c r="F335" s="36">
        <f>IF(Input_Transaksi!CD373=$D$8,Input_Transaksi!CF373,0)</f>
        <v>0</v>
      </c>
      <c r="G335" s="36">
        <f>IF(Input_Transaksi!CG373=$D$8,Input_Transaksi!CI373,0)</f>
        <v>0</v>
      </c>
      <c r="H335" s="36">
        <f t="shared" si="7"/>
        <v>0</v>
      </c>
      <c r="I335" s="61"/>
    </row>
    <row r="336" spans="2:9" customFormat="1" ht="15" hidden="1" customHeight="1" x14ac:dyDescent="0.2">
      <c r="B336" s="65"/>
      <c r="C336" s="33" t="str">
        <f>IF(F336+G336&gt;0,Input_Transaksi!C374,"")</f>
        <v/>
      </c>
      <c r="D336" s="34" t="str">
        <f>IF(F336+G336&gt;0,Input_Transaksi!D374,"")</f>
        <v/>
      </c>
      <c r="E336" s="35" t="str">
        <f>IF(F336+G336&gt;0,Input_Transaksi!F374&amp;Input_Transaksi!G374 &amp;" "&amp;Input_Transaksi!H374,"")</f>
        <v/>
      </c>
      <c r="F336" s="36">
        <f>IF(Input_Transaksi!CD374=$D$8,Input_Transaksi!CF374,0)</f>
        <v>0</v>
      </c>
      <c r="G336" s="36">
        <f>IF(Input_Transaksi!CG374=$D$8,Input_Transaksi!CI374,0)</f>
        <v>0</v>
      </c>
      <c r="H336" s="36">
        <f t="shared" si="7"/>
        <v>0</v>
      </c>
      <c r="I336" s="61"/>
    </row>
    <row r="337" spans="2:9" customFormat="1" ht="15" hidden="1" customHeight="1" x14ac:dyDescent="0.2">
      <c r="B337" s="65"/>
      <c r="C337" s="33" t="str">
        <f>IF(F337+G337&gt;0,Input_Transaksi!C375,"")</f>
        <v/>
      </c>
      <c r="D337" s="34" t="str">
        <f>IF(F337+G337&gt;0,Input_Transaksi!D375,"")</f>
        <v/>
      </c>
      <c r="E337" s="35" t="str">
        <f>IF(F337+G337&gt;0,Input_Transaksi!F375&amp;Input_Transaksi!G375 &amp;" "&amp;Input_Transaksi!H375,"")</f>
        <v/>
      </c>
      <c r="F337" s="36">
        <f>IF(Input_Transaksi!CD375=$D$8,Input_Transaksi!CF375,0)</f>
        <v>0</v>
      </c>
      <c r="G337" s="36">
        <f>IF(Input_Transaksi!CG375=$D$8,Input_Transaksi!CI375,0)</f>
        <v>0</v>
      </c>
      <c r="H337" s="36">
        <f t="shared" si="7"/>
        <v>0</v>
      </c>
      <c r="I337" s="61"/>
    </row>
    <row r="338" spans="2:9" customFormat="1" ht="15" hidden="1" customHeight="1" x14ac:dyDescent="0.2">
      <c r="B338" s="65"/>
      <c r="C338" s="33" t="str">
        <f>IF(F338+G338&gt;0,Input_Transaksi!C376,"")</f>
        <v/>
      </c>
      <c r="D338" s="34" t="str">
        <f>IF(F338+G338&gt;0,Input_Transaksi!D376,"")</f>
        <v/>
      </c>
      <c r="E338" s="35" t="str">
        <f>IF(F338+G338&gt;0,Input_Transaksi!F376&amp;Input_Transaksi!G376 &amp;" "&amp;Input_Transaksi!H376,"")</f>
        <v/>
      </c>
      <c r="F338" s="36">
        <f>IF(Input_Transaksi!CD376=$D$8,Input_Transaksi!CF376,0)</f>
        <v>0</v>
      </c>
      <c r="G338" s="36">
        <f>IF(Input_Transaksi!CG376=$D$8,Input_Transaksi!CI376,0)</f>
        <v>0</v>
      </c>
      <c r="H338" s="36">
        <f t="shared" si="7"/>
        <v>0</v>
      </c>
      <c r="I338" s="61"/>
    </row>
    <row r="339" spans="2:9" customFormat="1" ht="30" hidden="1" customHeight="1" x14ac:dyDescent="0.2">
      <c r="B339" s="65"/>
      <c r="C339" s="599" t="str">
        <f>IF(F339+G339&gt;0,Input_Transaksi!C377,"")</f>
        <v/>
      </c>
      <c r="D339" s="600" t="str">
        <f>IF(F339+G339&gt;0,Input_Transaksi!D377,"")</f>
        <v/>
      </c>
      <c r="E339" s="1097" t="str">
        <f>IF(F339+G339&gt;0,Input_Transaksi!F377&amp;Input_Transaksi!G377 &amp;" "&amp;Input_Transaksi!H377,"")</f>
        <v/>
      </c>
      <c r="F339" s="617">
        <f>IF(Input_Transaksi!CD377=$D$8,Input_Transaksi!CF377,0)</f>
        <v>0</v>
      </c>
      <c r="G339" s="617">
        <f>IF(Input_Transaksi!CG377=$D$8,Input_Transaksi!CI377,0)</f>
        <v>0</v>
      </c>
      <c r="H339" s="617">
        <f t="shared" si="7"/>
        <v>0</v>
      </c>
      <c r="I339" s="61"/>
    </row>
    <row r="340" spans="2:9" customFormat="1" ht="15" hidden="1" customHeight="1" x14ac:dyDescent="0.2">
      <c r="B340" s="65"/>
      <c r="C340" s="33" t="str">
        <f>IF(F340+G340&gt;0,Input_Transaksi!C378,"")</f>
        <v/>
      </c>
      <c r="D340" s="34" t="str">
        <f>IF(F340+G340&gt;0,Input_Transaksi!D378,"")</f>
        <v/>
      </c>
      <c r="E340" s="35" t="str">
        <f>IF(F340+G340&gt;0,Input_Transaksi!F378&amp;Input_Transaksi!G378 &amp;" "&amp;Input_Transaksi!H378,"")</f>
        <v/>
      </c>
      <c r="F340" s="36">
        <f>IF(Input_Transaksi!CD378=$D$8,Input_Transaksi!CF378,0)</f>
        <v>0</v>
      </c>
      <c r="G340" s="36">
        <f>IF(Input_Transaksi!CG378=$D$8,Input_Transaksi!CI378,0)</f>
        <v>0</v>
      </c>
      <c r="H340" s="36">
        <f t="shared" si="7"/>
        <v>0</v>
      </c>
      <c r="I340" s="61"/>
    </row>
    <row r="341" spans="2:9" customFormat="1" ht="15" hidden="1" customHeight="1" x14ac:dyDescent="0.2">
      <c r="B341" s="65"/>
      <c r="C341" s="33" t="str">
        <f>IF(F341+G341&gt;0,Input_Transaksi!C379,"")</f>
        <v/>
      </c>
      <c r="D341" s="34" t="str">
        <f>IF(F341+G341&gt;0,Input_Transaksi!D379,"")</f>
        <v/>
      </c>
      <c r="E341" s="35" t="str">
        <f>IF(F341+G341&gt;0,Input_Transaksi!F379&amp;Input_Transaksi!G379 &amp;" "&amp;Input_Transaksi!H379,"")</f>
        <v/>
      </c>
      <c r="F341" s="36">
        <f>IF(Input_Transaksi!CD379=$D$8,Input_Transaksi!CF379,0)</f>
        <v>0</v>
      </c>
      <c r="G341" s="36">
        <f>IF(Input_Transaksi!CG379=$D$8,Input_Transaksi!CI379,0)</f>
        <v>0</v>
      </c>
      <c r="H341" s="36">
        <f t="shared" si="7"/>
        <v>0</v>
      </c>
      <c r="I341" s="61"/>
    </row>
    <row r="342" spans="2:9" customFormat="1" ht="15" hidden="1" customHeight="1" x14ac:dyDescent="0.2">
      <c r="B342" s="65"/>
      <c r="C342" s="33" t="str">
        <f>IF(F342+G342&gt;0,Input_Transaksi!C380,"")</f>
        <v/>
      </c>
      <c r="D342" s="34" t="str">
        <f>IF(F342+G342&gt;0,Input_Transaksi!D380,"")</f>
        <v/>
      </c>
      <c r="E342" s="35" t="str">
        <f>IF(F342+G342&gt;0,Input_Transaksi!F380&amp;Input_Transaksi!G380 &amp;" "&amp;Input_Transaksi!H380,"")</f>
        <v/>
      </c>
      <c r="F342" s="1120">
        <f>IF(Input_Transaksi!CD380=$D$8,Input_Transaksi!CF380,0)</f>
        <v>0</v>
      </c>
      <c r="G342" s="1120">
        <f>IF(Input_Transaksi!CG380=$D$8,Input_Transaksi!CI380,0)</f>
        <v>0</v>
      </c>
      <c r="H342" s="1120">
        <f t="shared" si="7"/>
        <v>0</v>
      </c>
      <c r="I342" s="61"/>
    </row>
    <row r="343" spans="2:9" customFormat="1" ht="15" hidden="1" customHeight="1" x14ac:dyDescent="0.2">
      <c r="B343" s="65"/>
      <c r="C343" s="33" t="str">
        <f>IF(F343+G343&gt;0,Input_Transaksi!C381,"")</f>
        <v/>
      </c>
      <c r="D343" s="34" t="str">
        <f>IF(F343+G343&gt;0,Input_Transaksi!D381,"")</f>
        <v/>
      </c>
      <c r="E343" s="35" t="str">
        <f>IF(F343+G343&gt;0,Input_Transaksi!F381&amp;Input_Transaksi!G381 &amp;" "&amp;Input_Transaksi!H381,"")</f>
        <v/>
      </c>
      <c r="F343" s="36">
        <f>IF(Input_Transaksi!CD381=$D$8,Input_Transaksi!CF381,0)</f>
        <v>0</v>
      </c>
      <c r="G343" s="36">
        <f>IF(Input_Transaksi!CG381=$D$8,Input_Transaksi!CI381,0)</f>
        <v>0</v>
      </c>
      <c r="H343" s="36">
        <f t="shared" si="7"/>
        <v>0</v>
      </c>
      <c r="I343" s="61"/>
    </row>
    <row r="344" spans="2:9" customFormat="1" ht="15" hidden="1" customHeight="1" x14ac:dyDescent="0.2">
      <c r="B344" s="65"/>
      <c r="C344" s="33" t="str">
        <f>IF(F344+G344&gt;0,Input_Transaksi!C382,"")</f>
        <v/>
      </c>
      <c r="D344" s="34" t="str">
        <f>IF(F344+G344&gt;0,Input_Transaksi!D382,"")</f>
        <v/>
      </c>
      <c r="E344" s="35" t="str">
        <f>IF(F344+G344&gt;0,Input_Transaksi!F382&amp;Input_Transaksi!G382 &amp;" "&amp;Input_Transaksi!H382,"")</f>
        <v/>
      </c>
      <c r="F344" s="36">
        <f>IF(Input_Transaksi!CD382=$D$8,Input_Transaksi!CF382,0)</f>
        <v>0</v>
      </c>
      <c r="G344" s="36">
        <f>IF(Input_Transaksi!CG382=$D$8,Input_Transaksi!CI382,0)</f>
        <v>0</v>
      </c>
      <c r="H344" s="36">
        <f t="shared" si="7"/>
        <v>0</v>
      </c>
      <c r="I344" s="61"/>
    </row>
    <row r="345" spans="2:9" customFormat="1" ht="15" hidden="1" customHeight="1" x14ac:dyDescent="0.2">
      <c r="B345" s="65"/>
      <c r="C345" s="33" t="str">
        <f>IF(F345+G345&gt;0,Input_Transaksi!C383,"")</f>
        <v/>
      </c>
      <c r="D345" s="34" t="str">
        <f>IF(F345+G345&gt;0,Input_Transaksi!D383,"")</f>
        <v/>
      </c>
      <c r="E345" s="35" t="str">
        <f>IF(F345+G345&gt;0,Input_Transaksi!F383&amp;Input_Transaksi!G383 &amp;" "&amp;Input_Transaksi!H383,"")</f>
        <v/>
      </c>
      <c r="F345" s="36">
        <f>IF(Input_Transaksi!CD383=$D$8,Input_Transaksi!CF383,0)</f>
        <v>0</v>
      </c>
      <c r="G345" s="36">
        <f>IF(Input_Transaksi!CG383=$D$8,Input_Transaksi!CI383,0)</f>
        <v>0</v>
      </c>
      <c r="H345" s="36">
        <f t="shared" si="7"/>
        <v>0</v>
      </c>
      <c r="I345" s="61"/>
    </row>
    <row r="346" spans="2:9" customFormat="1" ht="15" hidden="1" customHeight="1" x14ac:dyDescent="0.2">
      <c r="B346" s="65"/>
      <c r="C346" s="33" t="str">
        <f>IF(F346+G346&gt;0,Input_Transaksi!C384,"")</f>
        <v/>
      </c>
      <c r="D346" s="34" t="str">
        <f>IF(F346+G346&gt;0,Input_Transaksi!D384,"")</f>
        <v/>
      </c>
      <c r="E346" s="35" t="str">
        <f>IF(F346+G346&gt;0,Input_Transaksi!F384&amp;Input_Transaksi!G384 &amp;" "&amp;Input_Transaksi!H384,"")</f>
        <v/>
      </c>
      <c r="F346" s="36">
        <f>IF(Input_Transaksi!CD384=$D$8,Input_Transaksi!CF384,0)</f>
        <v>0</v>
      </c>
      <c r="G346" s="36">
        <f>IF(Input_Transaksi!CG384=$D$8,Input_Transaksi!CI384,0)</f>
        <v>0</v>
      </c>
      <c r="H346" s="36">
        <f t="shared" si="7"/>
        <v>0</v>
      </c>
      <c r="I346" s="61"/>
    </row>
    <row r="347" spans="2:9" customFormat="1" ht="15" hidden="1" customHeight="1" x14ac:dyDescent="0.2">
      <c r="B347" s="65"/>
      <c r="C347" s="33" t="str">
        <f>IF(F347+G347&gt;0,Input_Transaksi!C385,"")</f>
        <v/>
      </c>
      <c r="D347" s="34" t="str">
        <f>IF(F347+G347&gt;0,Input_Transaksi!D385,"")</f>
        <v/>
      </c>
      <c r="E347" s="35" t="str">
        <f>IF(F347+G347&gt;0,Input_Transaksi!F385&amp;Input_Transaksi!G385 &amp;" "&amp;Input_Transaksi!H385,"")</f>
        <v/>
      </c>
      <c r="F347" s="36">
        <f>IF(Input_Transaksi!CD385=$D$8,Input_Transaksi!CF385,0)</f>
        <v>0</v>
      </c>
      <c r="G347" s="36">
        <f>IF(Input_Transaksi!CG385=$D$8,Input_Transaksi!CI385,0)</f>
        <v>0</v>
      </c>
      <c r="H347" s="36">
        <f t="shared" si="7"/>
        <v>0</v>
      </c>
      <c r="I347" s="61"/>
    </row>
    <row r="348" spans="2:9" customFormat="1" ht="15" hidden="1" customHeight="1" x14ac:dyDescent="0.2">
      <c r="B348" s="65"/>
      <c r="C348" s="33" t="str">
        <f>IF(F348+G348&gt;0,Input_Transaksi!C386,"")</f>
        <v/>
      </c>
      <c r="D348" s="34" t="str">
        <f>IF(F348+G348&gt;0,Input_Transaksi!D386,"")</f>
        <v/>
      </c>
      <c r="E348" s="35" t="str">
        <f>IF(F348+G348&gt;0,Input_Transaksi!F386&amp;Input_Transaksi!G386 &amp;" "&amp;Input_Transaksi!H386,"")</f>
        <v/>
      </c>
      <c r="F348" s="36">
        <f>IF(Input_Transaksi!CD386=$D$8,Input_Transaksi!CF386,0)</f>
        <v>0</v>
      </c>
      <c r="G348" s="36">
        <f>IF(Input_Transaksi!CG386=$D$8,Input_Transaksi!CI386,0)</f>
        <v>0</v>
      </c>
      <c r="H348" s="36">
        <f t="shared" si="7"/>
        <v>0</v>
      </c>
      <c r="I348" s="61"/>
    </row>
    <row r="349" spans="2:9" customFormat="1" ht="15" hidden="1" customHeight="1" x14ac:dyDescent="0.2">
      <c r="B349" s="65"/>
      <c r="C349" s="33" t="str">
        <f>IF(F349+G349&gt;0,Input_Transaksi!C387,"")</f>
        <v/>
      </c>
      <c r="D349" s="34" t="str">
        <f>IF(F349+G349&gt;0,Input_Transaksi!D387,"")</f>
        <v/>
      </c>
      <c r="E349" s="35" t="str">
        <f>IF(F349+G349&gt;0,Input_Transaksi!F387&amp;Input_Transaksi!G387 &amp;" "&amp;Input_Transaksi!H387,"")</f>
        <v/>
      </c>
      <c r="F349" s="36">
        <f>IF(Input_Transaksi!CD387=$D$8,Input_Transaksi!CF387,0)</f>
        <v>0</v>
      </c>
      <c r="G349" s="36">
        <f>IF(Input_Transaksi!CG387=$D$8,Input_Transaksi!CI387,0)</f>
        <v>0</v>
      </c>
      <c r="H349" s="36">
        <f t="shared" si="7"/>
        <v>0</v>
      </c>
      <c r="I349" s="61"/>
    </row>
    <row r="350" spans="2:9" customFormat="1" ht="15" hidden="1" customHeight="1" x14ac:dyDescent="0.2">
      <c r="B350" s="65"/>
      <c r="C350" s="33" t="str">
        <f>IF(F350+G350&gt;0,Input_Transaksi!C388,"")</f>
        <v/>
      </c>
      <c r="D350" s="34" t="str">
        <f>IF(F350+G350&gt;0,Input_Transaksi!D388,"")</f>
        <v/>
      </c>
      <c r="E350" s="35" t="str">
        <f>IF(F350+G350&gt;0,Input_Transaksi!F388&amp;Input_Transaksi!G388 &amp;" "&amp;Input_Transaksi!H388,"")</f>
        <v/>
      </c>
      <c r="F350" s="36">
        <f>IF(Input_Transaksi!CD388=$D$8,Input_Transaksi!CF388,0)</f>
        <v>0</v>
      </c>
      <c r="G350" s="36">
        <f>IF(Input_Transaksi!CG388=$D$8,Input_Transaksi!CI388,0)</f>
        <v>0</v>
      </c>
      <c r="H350" s="36">
        <f t="shared" si="7"/>
        <v>0</v>
      </c>
      <c r="I350" s="61"/>
    </row>
    <row r="351" spans="2:9" customFormat="1" ht="15" hidden="1" customHeight="1" x14ac:dyDescent="0.2">
      <c r="B351" s="65"/>
      <c r="C351" s="33" t="str">
        <f>IF(F351+G351&gt;0,Input_Transaksi!C389,"")</f>
        <v/>
      </c>
      <c r="D351" s="34" t="str">
        <f>IF(F351+G351&gt;0,Input_Transaksi!D389,"")</f>
        <v/>
      </c>
      <c r="E351" s="35" t="str">
        <f>IF(F351+G351&gt;0,Input_Transaksi!F389&amp;Input_Transaksi!G389 &amp;" "&amp;Input_Transaksi!H389,"")</f>
        <v/>
      </c>
      <c r="F351" s="36">
        <f>IF(Input_Transaksi!CD389=$D$8,Input_Transaksi!CF389,0)</f>
        <v>0</v>
      </c>
      <c r="G351" s="36">
        <f>IF(Input_Transaksi!CG389=$D$8,Input_Transaksi!CI389,0)</f>
        <v>0</v>
      </c>
      <c r="H351" s="36">
        <f t="shared" si="7"/>
        <v>0</v>
      </c>
      <c r="I351" s="61"/>
    </row>
    <row r="352" spans="2:9" customFormat="1" ht="15" hidden="1" customHeight="1" x14ac:dyDescent="0.2">
      <c r="B352" s="65"/>
      <c r="C352" s="33" t="str">
        <f>IF(F352+G352&gt;0,Input_Transaksi!C390,"")</f>
        <v/>
      </c>
      <c r="D352" s="34" t="str">
        <f>IF(F352+G352&gt;0,Input_Transaksi!D390,"")</f>
        <v/>
      </c>
      <c r="E352" s="35" t="str">
        <f>IF(F352+G352&gt;0,Input_Transaksi!F390&amp;Input_Transaksi!G390 &amp;" "&amp;Input_Transaksi!H390,"")</f>
        <v/>
      </c>
      <c r="F352" s="36">
        <f>IF(Input_Transaksi!CD390=$D$8,Input_Transaksi!CF390,0)</f>
        <v>0</v>
      </c>
      <c r="G352" s="36">
        <f>IF(Input_Transaksi!CG390=$D$8,Input_Transaksi!CI390,0)</f>
        <v>0</v>
      </c>
      <c r="H352" s="36">
        <f t="shared" si="7"/>
        <v>0</v>
      </c>
      <c r="I352" s="61"/>
    </row>
    <row r="353" spans="2:9" customFormat="1" ht="15" hidden="1" customHeight="1" x14ac:dyDescent="0.2">
      <c r="B353" s="65"/>
      <c r="C353" s="33" t="str">
        <f>IF(F353+G353&gt;0,Input_Transaksi!C391,"")</f>
        <v/>
      </c>
      <c r="D353" s="34" t="str">
        <f>IF(F353+G353&gt;0,Input_Transaksi!D391,"")</f>
        <v/>
      </c>
      <c r="E353" s="35" t="str">
        <f>IF(F353+G353&gt;0,Input_Transaksi!F391&amp;Input_Transaksi!G391 &amp;" "&amp;Input_Transaksi!H391,"")</f>
        <v/>
      </c>
      <c r="F353" s="36">
        <f>IF(Input_Transaksi!CD391=$D$8,Input_Transaksi!CF391,0)</f>
        <v>0</v>
      </c>
      <c r="G353" s="36">
        <f>IF(Input_Transaksi!CG391=$D$8,Input_Transaksi!CI391,0)</f>
        <v>0</v>
      </c>
      <c r="H353" s="36">
        <f t="shared" si="7"/>
        <v>0</v>
      </c>
      <c r="I353" s="61"/>
    </row>
    <row r="354" spans="2:9" customFormat="1" ht="15" hidden="1" customHeight="1" x14ac:dyDescent="0.2">
      <c r="B354" s="65"/>
      <c r="C354" s="33" t="str">
        <f>IF(F354+G354&gt;0,Input_Transaksi!C392,"")</f>
        <v/>
      </c>
      <c r="D354" s="34" t="str">
        <f>IF(F354+G354&gt;0,Input_Transaksi!D392,"")</f>
        <v/>
      </c>
      <c r="E354" s="35" t="str">
        <f>IF(F354+G354&gt;0,Input_Transaksi!F392&amp;Input_Transaksi!G392 &amp;" "&amp;Input_Transaksi!H392,"")</f>
        <v/>
      </c>
      <c r="F354" s="36">
        <f>IF(Input_Transaksi!CD392=$D$8,Input_Transaksi!CF392,0)</f>
        <v>0</v>
      </c>
      <c r="G354" s="36">
        <f>IF(Input_Transaksi!CG392=$D$8,Input_Transaksi!CI392,0)</f>
        <v>0</v>
      </c>
      <c r="H354" s="36">
        <f t="shared" si="7"/>
        <v>0</v>
      </c>
      <c r="I354" s="61"/>
    </row>
    <row r="355" spans="2:9" customFormat="1" ht="15" hidden="1" customHeight="1" x14ac:dyDescent="0.2">
      <c r="B355" s="65"/>
      <c r="C355" s="33" t="str">
        <f>IF(F355+G355&gt;0,Input_Transaksi!C393,"")</f>
        <v/>
      </c>
      <c r="D355" s="34" t="str">
        <f>IF(F355+G355&gt;0,Input_Transaksi!D393,"")</f>
        <v/>
      </c>
      <c r="E355" s="35" t="str">
        <f>IF(F355+G355&gt;0,Input_Transaksi!F393&amp;Input_Transaksi!G393 &amp;" "&amp;Input_Transaksi!H393,"")</f>
        <v/>
      </c>
      <c r="F355" s="36">
        <f>IF(Input_Transaksi!CD393=$D$8,Input_Transaksi!CF393,0)</f>
        <v>0</v>
      </c>
      <c r="G355" s="36">
        <f>IF(Input_Transaksi!CG393=$D$8,Input_Transaksi!CI393,0)</f>
        <v>0</v>
      </c>
      <c r="H355" s="36">
        <f t="shared" si="7"/>
        <v>0</v>
      </c>
      <c r="I355" s="61"/>
    </row>
    <row r="356" spans="2:9" customFormat="1" ht="15" hidden="1" customHeight="1" x14ac:dyDescent="0.2">
      <c r="B356" s="65"/>
      <c r="C356" s="33" t="str">
        <f>IF(F356+G356&gt;0,Input_Transaksi!C394,"")</f>
        <v/>
      </c>
      <c r="D356" s="34" t="str">
        <f>IF(F356+G356&gt;0,Input_Transaksi!D394,"")</f>
        <v/>
      </c>
      <c r="E356" s="35" t="str">
        <f>IF(F356+G356&gt;0,Input_Transaksi!F394&amp;Input_Transaksi!G394 &amp;" "&amp;Input_Transaksi!H394,"")</f>
        <v/>
      </c>
      <c r="F356" s="36">
        <f>IF(Input_Transaksi!CD394=$D$8,Input_Transaksi!CF394,0)</f>
        <v>0</v>
      </c>
      <c r="G356" s="36">
        <f>IF(Input_Transaksi!CG394=$D$8,Input_Transaksi!CI394,0)</f>
        <v>0</v>
      </c>
      <c r="H356" s="36">
        <f t="shared" si="7"/>
        <v>0</v>
      </c>
      <c r="I356" s="61"/>
    </row>
    <row r="357" spans="2:9" customFormat="1" ht="15" hidden="1" customHeight="1" x14ac:dyDescent="0.2">
      <c r="B357" s="65"/>
      <c r="C357" s="33" t="str">
        <f>IF(F357+G357&gt;0,Input_Transaksi!C395,"")</f>
        <v/>
      </c>
      <c r="D357" s="34" t="str">
        <f>IF(F357+G357&gt;0,Input_Transaksi!D395,"")</f>
        <v/>
      </c>
      <c r="E357" s="35" t="str">
        <f>IF(F357+G357&gt;0,Input_Transaksi!F395&amp;Input_Transaksi!G395 &amp;" "&amp;Input_Transaksi!H395,"")</f>
        <v/>
      </c>
      <c r="F357" s="36">
        <f>IF(Input_Transaksi!CD395=$D$8,Input_Transaksi!CF395,0)</f>
        <v>0</v>
      </c>
      <c r="G357" s="36">
        <f>IF(Input_Transaksi!CG395=$D$8,Input_Transaksi!CI395,0)</f>
        <v>0</v>
      </c>
      <c r="H357" s="36">
        <f t="shared" si="7"/>
        <v>0</v>
      </c>
      <c r="I357" s="61"/>
    </row>
    <row r="358" spans="2:9" customFormat="1" ht="15" hidden="1" customHeight="1" x14ac:dyDescent="0.2">
      <c r="B358" s="65"/>
      <c r="C358" s="33" t="str">
        <f>IF(F358+G358&gt;0,Input_Transaksi!C396,"")</f>
        <v/>
      </c>
      <c r="D358" s="34" t="str">
        <f>IF(F358+G358&gt;0,Input_Transaksi!D396,"")</f>
        <v/>
      </c>
      <c r="E358" s="35" t="str">
        <f>IF(F358+G358&gt;0,Input_Transaksi!F396&amp;Input_Transaksi!G396 &amp;" "&amp;Input_Transaksi!H396,"")</f>
        <v/>
      </c>
      <c r="F358" s="36">
        <f>IF(Input_Transaksi!CD396=$D$8,Input_Transaksi!CF396,0)</f>
        <v>0</v>
      </c>
      <c r="G358" s="36">
        <f>IF(Input_Transaksi!CG396=$D$8,Input_Transaksi!CI396,0)</f>
        <v>0</v>
      </c>
      <c r="H358" s="36">
        <f t="shared" si="7"/>
        <v>0</v>
      </c>
      <c r="I358" s="61"/>
    </row>
    <row r="359" spans="2:9" customFormat="1" ht="15" hidden="1" customHeight="1" x14ac:dyDescent="0.2">
      <c r="B359" s="65"/>
      <c r="C359" s="33" t="str">
        <f>IF(F359+G359&gt;0,Input_Transaksi!C397,"")</f>
        <v/>
      </c>
      <c r="D359" s="34" t="str">
        <f>IF(F359+G359&gt;0,Input_Transaksi!D397,"")</f>
        <v/>
      </c>
      <c r="E359" s="35" t="str">
        <f>IF(F359+G359&gt;0,Input_Transaksi!F397&amp;Input_Transaksi!G397 &amp;" "&amp;Input_Transaksi!H397,"")</f>
        <v/>
      </c>
      <c r="F359" s="36">
        <f>IF(Input_Transaksi!CD397=$D$8,Input_Transaksi!CF397,0)</f>
        <v>0</v>
      </c>
      <c r="G359" s="36">
        <f>IF(Input_Transaksi!CG397=$D$8,Input_Transaksi!CI397,0)</f>
        <v>0</v>
      </c>
      <c r="H359" s="36">
        <f t="shared" si="7"/>
        <v>0</v>
      </c>
      <c r="I359" s="61"/>
    </row>
    <row r="360" spans="2:9" customFormat="1" ht="15" hidden="1" customHeight="1" x14ac:dyDescent="0.2">
      <c r="B360" s="65"/>
      <c r="C360" s="33" t="str">
        <f>IF(F360+G360&gt;0,Input_Transaksi!C398,"")</f>
        <v/>
      </c>
      <c r="D360" s="34" t="str">
        <f>IF(F360+G360&gt;0,Input_Transaksi!D398,"")</f>
        <v/>
      </c>
      <c r="E360" s="35" t="str">
        <f>IF(F360+G360&gt;0,Input_Transaksi!F398&amp;Input_Transaksi!G398 &amp;" "&amp;Input_Transaksi!H398,"")</f>
        <v/>
      </c>
      <c r="F360" s="36">
        <f>IF(Input_Transaksi!CD398=$D$8,Input_Transaksi!CF398,0)</f>
        <v>0</v>
      </c>
      <c r="G360" s="36">
        <f>IF(Input_Transaksi!CG398=$D$8,Input_Transaksi!CI398,0)</f>
        <v>0</v>
      </c>
      <c r="H360" s="36">
        <f t="shared" si="7"/>
        <v>0</v>
      </c>
      <c r="I360" s="61"/>
    </row>
    <row r="361" spans="2:9" customFormat="1" ht="15" hidden="1" customHeight="1" x14ac:dyDescent="0.2">
      <c r="B361" s="65"/>
      <c r="C361" s="33" t="str">
        <f>IF(F361+G361&gt;0,Input_Transaksi!C399,"")</f>
        <v/>
      </c>
      <c r="D361" s="34" t="str">
        <f>IF(F361+G361&gt;0,Input_Transaksi!D399,"")</f>
        <v/>
      </c>
      <c r="E361" s="35" t="str">
        <f>IF(F361+G361&gt;0,Input_Transaksi!F399&amp;Input_Transaksi!G399 &amp;" "&amp;Input_Transaksi!H399,"")</f>
        <v/>
      </c>
      <c r="F361" s="36">
        <f>IF(Input_Transaksi!CD399=$D$8,Input_Transaksi!CF399,0)</f>
        <v>0</v>
      </c>
      <c r="G361" s="36">
        <f>IF(Input_Transaksi!CG399=$D$8,Input_Transaksi!CI399,0)</f>
        <v>0</v>
      </c>
      <c r="H361" s="36">
        <f t="shared" si="7"/>
        <v>0</v>
      </c>
      <c r="I361" s="61"/>
    </row>
    <row r="362" spans="2:9" customFormat="1" ht="15" hidden="1" customHeight="1" x14ac:dyDescent="0.2">
      <c r="B362" s="65"/>
      <c r="C362" s="33" t="str">
        <f>IF(F362+G362&gt;0,Input_Transaksi!C400,"")</f>
        <v/>
      </c>
      <c r="D362" s="34" t="str">
        <f>IF(F362+G362&gt;0,Input_Transaksi!D400,"")</f>
        <v/>
      </c>
      <c r="E362" s="35" t="str">
        <f>IF(F362+G362&gt;0,Input_Transaksi!F400&amp;Input_Transaksi!G400 &amp;" "&amp;Input_Transaksi!H400,"")</f>
        <v/>
      </c>
      <c r="F362" s="36">
        <f>IF(Input_Transaksi!CD400=$D$8,Input_Transaksi!CF400,0)</f>
        <v>0</v>
      </c>
      <c r="G362" s="36">
        <f>IF(Input_Transaksi!CG400=$D$8,Input_Transaksi!CI400,0)</f>
        <v>0</v>
      </c>
      <c r="H362" s="36">
        <f t="shared" si="7"/>
        <v>0</v>
      </c>
      <c r="I362" s="61"/>
    </row>
    <row r="363" spans="2:9" customFormat="1" ht="15" hidden="1" customHeight="1" x14ac:dyDescent="0.2">
      <c r="B363" s="65"/>
      <c r="C363" s="33" t="str">
        <f>IF(F363+G363&gt;0,Input_Transaksi!C401,"")</f>
        <v/>
      </c>
      <c r="D363" s="34" t="str">
        <f>IF(F363+G363&gt;0,Input_Transaksi!D401,"")</f>
        <v/>
      </c>
      <c r="E363" s="35" t="str">
        <f>IF(F363+G363&gt;0,Input_Transaksi!F401&amp;Input_Transaksi!G401 &amp;" "&amp;Input_Transaksi!H401,"")</f>
        <v/>
      </c>
      <c r="F363" s="36">
        <f>IF(Input_Transaksi!CD401=$D$8,Input_Transaksi!CF401,0)</f>
        <v>0</v>
      </c>
      <c r="G363" s="36">
        <f>IF(Input_Transaksi!CG401=$D$8,Input_Transaksi!CI401,0)</f>
        <v>0</v>
      </c>
      <c r="H363" s="36">
        <f t="shared" si="7"/>
        <v>0</v>
      </c>
      <c r="I363" s="61"/>
    </row>
    <row r="364" spans="2:9" customFormat="1" ht="15" hidden="1" customHeight="1" x14ac:dyDescent="0.2">
      <c r="B364" s="65"/>
      <c r="C364" s="33" t="str">
        <f>IF(F364+G364&gt;0,Input_Transaksi!C402,"")</f>
        <v/>
      </c>
      <c r="D364" s="34" t="str">
        <f>IF(F364+G364&gt;0,Input_Transaksi!D402,"")</f>
        <v/>
      </c>
      <c r="E364" s="35" t="str">
        <f>IF(F364+G364&gt;0,Input_Transaksi!F402&amp;Input_Transaksi!G402 &amp;" "&amp;Input_Transaksi!H402,"")</f>
        <v/>
      </c>
      <c r="F364" s="36">
        <f>IF(Input_Transaksi!CD402=$D$8,Input_Transaksi!CF402,0)</f>
        <v>0</v>
      </c>
      <c r="G364" s="36">
        <f>IF(Input_Transaksi!CG402=$D$8,Input_Transaksi!CI402,0)</f>
        <v>0</v>
      </c>
      <c r="H364" s="36">
        <f t="shared" si="7"/>
        <v>0</v>
      </c>
      <c r="I364" s="61"/>
    </row>
    <row r="365" spans="2:9" customFormat="1" ht="15" hidden="1" customHeight="1" x14ac:dyDescent="0.2">
      <c r="B365" s="65"/>
      <c r="C365" s="33" t="str">
        <f>IF(F365+G365&gt;0,Input_Transaksi!C403,"")</f>
        <v/>
      </c>
      <c r="D365" s="34" t="str">
        <f>IF(F365+G365&gt;0,Input_Transaksi!D403,"")</f>
        <v/>
      </c>
      <c r="E365" s="35" t="str">
        <f>IF(F365+G365&gt;0,Input_Transaksi!F403&amp;Input_Transaksi!G403 &amp;" "&amp;Input_Transaksi!H403,"")</f>
        <v/>
      </c>
      <c r="F365" s="36">
        <f>IF(Input_Transaksi!CD403=$D$8,Input_Transaksi!CF403,0)</f>
        <v>0</v>
      </c>
      <c r="G365" s="36">
        <f>IF(Input_Transaksi!CG403=$D$8,Input_Transaksi!CI403,0)</f>
        <v>0</v>
      </c>
      <c r="H365" s="36">
        <f t="shared" ref="H365:H428" si="8">H364+F365-G365</f>
        <v>0</v>
      </c>
      <c r="I365" s="61"/>
    </row>
    <row r="366" spans="2:9" customFormat="1" ht="15" hidden="1" customHeight="1" x14ac:dyDescent="0.2">
      <c r="B366" s="65"/>
      <c r="C366" s="33" t="str">
        <f>IF(F366+G366&gt;0,Input_Transaksi!C404,"")</f>
        <v/>
      </c>
      <c r="D366" s="34" t="str">
        <f>IF(F366+G366&gt;0,Input_Transaksi!D404,"")</f>
        <v/>
      </c>
      <c r="E366" s="35" t="str">
        <f>IF(F366+G366&gt;0,Input_Transaksi!F404&amp;Input_Transaksi!G404 &amp;" "&amp;Input_Transaksi!H404,"")</f>
        <v/>
      </c>
      <c r="F366" s="36">
        <f>IF(Input_Transaksi!CD404=$D$8,Input_Transaksi!CF404,0)</f>
        <v>0</v>
      </c>
      <c r="G366" s="36">
        <f>IF(Input_Transaksi!CG404=$D$8,Input_Transaksi!CI404,0)</f>
        <v>0</v>
      </c>
      <c r="H366" s="36">
        <f t="shared" si="8"/>
        <v>0</v>
      </c>
      <c r="I366" s="61"/>
    </row>
    <row r="367" spans="2:9" customFormat="1" ht="15" hidden="1" customHeight="1" x14ac:dyDescent="0.2">
      <c r="B367" s="65"/>
      <c r="C367" s="33" t="str">
        <f>IF(F367+G367&gt;0,Input_Transaksi!C405,"")</f>
        <v/>
      </c>
      <c r="D367" s="34" t="str">
        <f>IF(F367+G367&gt;0,Input_Transaksi!D405,"")</f>
        <v/>
      </c>
      <c r="E367" s="35" t="str">
        <f>IF(F367+G367&gt;0,Input_Transaksi!F405&amp;Input_Transaksi!G405 &amp;" "&amp;Input_Transaksi!H405,"")</f>
        <v/>
      </c>
      <c r="F367" s="36">
        <f>IF(Input_Transaksi!CD405=$D$8,Input_Transaksi!CF405,0)</f>
        <v>0</v>
      </c>
      <c r="G367" s="36">
        <f>IF(Input_Transaksi!CG405=$D$8,Input_Transaksi!CI405,0)</f>
        <v>0</v>
      </c>
      <c r="H367" s="36">
        <f t="shared" si="8"/>
        <v>0</v>
      </c>
      <c r="I367" s="61"/>
    </row>
    <row r="368" spans="2:9" customFormat="1" ht="15" hidden="1" customHeight="1" x14ac:dyDescent="0.2">
      <c r="B368" s="65"/>
      <c r="C368" s="33" t="str">
        <f>IF(F368+G368&gt;0,Input_Transaksi!C406,"")</f>
        <v/>
      </c>
      <c r="D368" s="34" t="str">
        <f>IF(F368+G368&gt;0,Input_Transaksi!D406,"")</f>
        <v/>
      </c>
      <c r="E368" s="35" t="str">
        <f>IF(F368+G368&gt;0,Input_Transaksi!F406&amp;Input_Transaksi!G406 &amp;" "&amp;Input_Transaksi!H406,"")</f>
        <v/>
      </c>
      <c r="F368" s="36">
        <f>IF(Input_Transaksi!CD406=$D$8,Input_Transaksi!CF406,0)</f>
        <v>0</v>
      </c>
      <c r="G368" s="36">
        <f>IF(Input_Transaksi!CG406=$D$8,Input_Transaksi!CI406,0)</f>
        <v>0</v>
      </c>
      <c r="H368" s="36">
        <f t="shared" si="8"/>
        <v>0</v>
      </c>
      <c r="I368" s="61"/>
    </row>
    <row r="369" spans="2:9" customFormat="1" ht="15" hidden="1" customHeight="1" x14ac:dyDescent="0.2">
      <c r="B369" s="65"/>
      <c r="C369" s="33" t="str">
        <f>IF(F369+G369&gt;0,Input_Transaksi!C407,"")</f>
        <v/>
      </c>
      <c r="D369" s="34" t="str">
        <f>IF(F369+G369&gt;0,Input_Transaksi!D407,"")</f>
        <v/>
      </c>
      <c r="E369" s="35" t="str">
        <f>IF(F369+G369&gt;0,Input_Transaksi!F407&amp;Input_Transaksi!G407 &amp;" "&amp;Input_Transaksi!H407,"")</f>
        <v/>
      </c>
      <c r="F369" s="36">
        <f>IF(Input_Transaksi!CD407=$D$8,Input_Transaksi!CF407,0)</f>
        <v>0</v>
      </c>
      <c r="G369" s="36">
        <f>IF(Input_Transaksi!CG407=$D$8,Input_Transaksi!CI407,0)</f>
        <v>0</v>
      </c>
      <c r="H369" s="36">
        <f t="shared" si="8"/>
        <v>0</v>
      </c>
      <c r="I369" s="61"/>
    </row>
    <row r="370" spans="2:9" customFormat="1" ht="15" hidden="1" customHeight="1" x14ac:dyDescent="0.2">
      <c r="B370" s="65"/>
      <c r="C370" s="33" t="str">
        <f>IF(F370+G370&gt;0,Input_Transaksi!C408,"")</f>
        <v/>
      </c>
      <c r="D370" s="34" t="str">
        <f>IF(F370+G370&gt;0,Input_Transaksi!D408,"")</f>
        <v/>
      </c>
      <c r="E370" s="35" t="str">
        <f>IF(F370+G370&gt;0,Input_Transaksi!F408&amp;Input_Transaksi!G408 &amp;" "&amp;Input_Transaksi!H408,"")</f>
        <v/>
      </c>
      <c r="F370" s="36">
        <f>IF(Input_Transaksi!CD408=$D$8,Input_Transaksi!CF408,0)</f>
        <v>0</v>
      </c>
      <c r="G370" s="36">
        <f>IF(Input_Transaksi!CG408=$D$8,Input_Transaksi!CI408,0)</f>
        <v>0</v>
      </c>
      <c r="H370" s="36">
        <f t="shared" si="8"/>
        <v>0</v>
      </c>
      <c r="I370" s="61"/>
    </row>
    <row r="371" spans="2:9" customFormat="1" ht="15" hidden="1" customHeight="1" x14ac:dyDescent="0.2">
      <c r="B371" s="65"/>
      <c r="C371" s="33" t="str">
        <f>IF(F371+G371&gt;0,Input_Transaksi!C409,"")</f>
        <v/>
      </c>
      <c r="D371" s="34" t="str">
        <f>IF(F371+G371&gt;0,Input_Transaksi!D409,"")</f>
        <v/>
      </c>
      <c r="E371" s="35" t="str">
        <f>IF(F371+G371&gt;0,Input_Transaksi!F409&amp;Input_Transaksi!G409 &amp;" "&amp;Input_Transaksi!H409,"")</f>
        <v/>
      </c>
      <c r="F371" s="36">
        <f>IF(Input_Transaksi!CD409=$D$8,Input_Transaksi!CF409,0)</f>
        <v>0</v>
      </c>
      <c r="G371" s="36">
        <f>IF(Input_Transaksi!CG409=$D$8,Input_Transaksi!CI409,0)</f>
        <v>0</v>
      </c>
      <c r="H371" s="36">
        <f t="shared" si="8"/>
        <v>0</v>
      </c>
      <c r="I371" s="61"/>
    </row>
    <row r="372" spans="2:9" customFormat="1" ht="15" hidden="1" customHeight="1" x14ac:dyDescent="0.2">
      <c r="B372" s="65"/>
      <c r="C372" s="33" t="str">
        <f>IF(F372+G372&gt;0,Input_Transaksi!C410,"")</f>
        <v/>
      </c>
      <c r="D372" s="34" t="str">
        <f>IF(F372+G372&gt;0,Input_Transaksi!D410,"")</f>
        <v/>
      </c>
      <c r="E372" s="35" t="str">
        <f>IF(F372+G372&gt;0,Input_Transaksi!F410&amp;Input_Transaksi!G410 &amp;" "&amp;Input_Transaksi!H410,"")</f>
        <v/>
      </c>
      <c r="F372" s="36">
        <f>IF(Input_Transaksi!CD410=$D$8,Input_Transaksi!CF410,0)</f>
        <v>0</v>
      </c>
      <c r="G372" s="36">
        <f>IF(Input_Transaksi!CG410=$D$8,Input_Transaksi!CI410,0)</f>
        <v>0</v>
      </c>
      <c r="H372" s="36">
        <f t="shared" si="8"/>
        <v>0</v>
      </c>
      <c r="I372" s="61"/>
    </row>
    <row r="373" spans="2:9" customFormat="1" ht="15" hidden="1" customHeight="1" x14ac:dyDescent="0.2">
      <c r="B373" s="65"/>
      <c r="C373" s="33" t="str">
        <f>IF(F373+G373&gt;0,Input_Transaksi!C411,"")</f>
        <v/>
      </c>
      <c r="D373" s="34" t="str">
        <f>IF(F373+G373&gt;0,Input_Transaksi!D411,"")</f>
        <v/>
      </c>
      <c r="E373" s="35" t="str">
        <f>IF(F373+G373&gt;0,Input_Transaksi!F411&amp;Input_Transaksi!G411 &amp;" "&amp;Input_Transaksi!H411,"")</f>
        <v/>
      </c>
      <c r="F373" s="36">
        <f>IF(Input_Transaksi!CD411=$D$8,Input_Transaksi!CF411,0)</f>
        <v>0</v>
      </c>
      <c r="G373" s="36">
        <f>IF(Input_Transaksi!CG411=$D$8,Input_Transaksi!CI411,0)</f>
        <v>0</v>
      </c>
      <c r="H373" s="36">
        <f t="shared" si="8"/>
        <v>0</v>
      </c>
      <c r="I373" s="61"/>
    </row>
    <row r="374" spans="2:9" customFormat="1" ht="15" hidden="1" customHeight="1" x14ac:dyDescent="0.2">
      <c r="B374" s="65"/>
      <c r="C374" s="33" t="str">
        <f>IF(F374+G374&gt;0,Input_Transaksi!C412,"")</f>
        <v/>
      </c>
      <c r="D374" s="34" t="str">
        <f>IF(F374+G374&gt;0,Input_Transaksi!D412,"")</f>
        <v/>
      </c>
      <c r="E374" s="35" t="str">
        <f>IF(F374+G374&gt;0,Input_Transaksi!F412&amp;Input_Transaksi!G412 &amp;" "&amp;Input_Transaksi!H412,"")</f>
        <v/>
      </c>
      <c r="F374" s="36">
        <f>IF(Input_Transaksi!CD412=$D$8,Input_Transaksi!CF412,0)</f>
        <v>0</v>
      </c>
      <c r="G374" s="36">
        <f>IF(Input_Transaksi!CG412=$D$8,Input_Transaksi!CI412,0)</f>
        <v>0</v>
      </c>
      <c r="H374" s="36">
        <f t="shared" si="8"/>
        <v>0</v>
      </c>
      <c r="I374" s="61"/>
    </row>
    <row r="375" spans="2:9" customFormat="1" ht="15" hidden="1" customHeight="1" x14ac:dyDescent="0.2">
      <c r="B375" s="65"/>
      <c r="C375" s="33" t="str">
        <f>IF(F375+G375&gt;0,Input_Transaksi!C413,"")</f>
        <v/>
      </c>
      <c r="D375" s="34" t="str">
        <f>IF(F375+G375&gt;0,Input_Transaksi!D413,"")</f>
        <v/>
      </c>
      <c r="E375" s="35" t="str">
        <f>IF(F375+G375&gt;0,Input_Transaksi!F413&amp;Input_Transaksi!G413 &amp;" "&amp;Input_Transaksi!H413,"")</f>
        <v/>
      </c>
      <c r="F375" s="36">
        <f>IF(Input_Transaksi!CD413=$D$8,Input_Transaksi!CF413,0)</f>
        <v>0</v>
      </c>
      <c r="G375" s="36">
        <f>IF(Input_Transaksi!CG413=$D$8,Input_Transaksi!CI413,0)</f>
        <v>0</v>
      </c>
      <c r="H375" s="36">
        <f t="shared" si="8"/>
        <v>0</v>
      </c>
      <c r="I375" s="61"/>
    </row>
    <row r="376" spans="2:9" customFormat="1" ht="15" hidden="1" customHeight="1" x14ac:dyDescent="0.2">
      <c r="B376" s="65"/>
      <c r="C376" s="33" t="str">
        <f>IF(F376+G376&gt;0,Input_Transaksi!C414,"")</f>
        <v/>
      </c>
      <c r="D376" s="34" t="str">
        <f>IF(F376+G376&gt;0,Input_Transaksi!D414,"")</f>
        <v/>
      </c>
      <c r="E376" s="35" t="str">
        <f>IF(F376+G376&gt;0,Input_Transaksi!F414&amp;Input_Transaksi!G414 &amp;" "&amp;Input_Transaksi!H414,"")</f>
        <v/>
      </c>
      <c r="F376" s="36">
        <f>IF(Input_Transaksi!CD414=$D$8,Input_Transaksi!CF414,0)</f>
        <v>0</v>
      </c>
      <c r="G376" s="36">
        <f>IF(Input_Transaksi!CG414=$D$8,Input_Transaksi!CI414,0)</f>
        <v>0</v>
      </c>
      <c r="H376" s="36">
        <f t="shared" si="8"/>
        <v>0</v>
      </c>
      <c r="I376" s="61"/>
    </row>
    <row r="377" spans="2:9" customFormat="1" ht="15" hidden="1" customHeight="1" x14ac:dyDescent="0.2">
      <c r="B377" s="65"/>
      <c r="C377" s="33" t="str">
        <f>IF(F377+G377&gt;0,Input_Transaksi!C415,"")</f>
        <v/>
      </c>
      <c r="D377" s="34" t="str">
        <f>IF(F377+G377&gt;0,Input_Transaksi!D415,"")</f>
        <v/>
      </c>
      <c r="E377" s="35" t="str">
        <f>IF(F377+G377&gt;0,Input_Transaksi!F415&amp;Input_Transaksi!G415 &amp;" "&amp;Input_Transaksi!H415,"")</f>
        <v/>
      </c>
      <c r="F377" s="36">
        <f>IF(Input_Transaksi!CD415=$D$8,Input_Transaksi!CF415,0)</f>
        <v>0</v>
      </c>
      <c r="G377" s="36">
        <f>IF(Input_Transaksi!CG415=$D$8,Input_Transaksi!CI415,0)</f>
        <v>0</v>
      </c>
      <c r="H377" s="36">
        <f t="shared" si="8"/>
        <v>0</v>
      </c>
      <c r="I377" s="61"/>
    </row>
    <row r="378" spans="2:9" customFormat="1" ht="15" hidden="1" customHeight="1" x14ac:dyDescent="0.2">
      <c r="B378" s="65"/>
      <c r="C378" s="33" t="str">
        <f>IF(F378+G378&gt;0,Input_Transaksi!C416,"")</f>
        <v/>
      </c>
      <c r="D378" s="34" t="str">
        <f>IF(F378+G378&gt;0,Input_Transaksi!D416,"")</f>
        <v/>
      </c>
      <c r="E378" s="35" t="str">
        <f>IF(F378+G378&gt;0,Input_Transaksi!F416&amp;Input_Transaksi!G416 &amp;" "&amp;Input_Transaksi!H416,"")</f>
        <v/>
      </c>
      <c r="F378" s="36">
        <f>IF(Input_Transaksi!CD416=$D$8,Input_Transaksi!CF416,0)</f>
        <v>0</v>
      </c>
      <c r="G378" s="36">
        <f>IF(Input_Transaksi!CG416=$D$8,Input_Transaksi!CI416,0)</f>
        <v>0</v>
      </c>
      <c r="H378" s="36">
        <f t="shared" si="8"/>
        <v>0</v>
      </c>
      <c r="I378" s="61"/>
    </row>
    <row r="379" spans="2:9" customFormat="1" ht="15" hidden="1" customHeight="1" x14ac:dyDescent="0.2">
      <c r="B379" s="65"/>
      <c r="C379" s="33" t="str">
        <f>IF(F379+G379&gt;0,Input_Transaksi!C417,"")</f>
        <v/>
      </c>
      <c r="D379" s="34" t="str">
        <f>IF(F379+G379&gt;0,Input_Transaksi!D417,"")</f>
        <v/>
      </c>
      <c r="E379" s="35" t="str">
        <f>IF(F379+G379&gt;0,Input_Transaksi!F417&amp;Input_Transaksi!G417 &amp;" "&amp;Input_Transaksi!H417,"")</f>
        <v/>
      </c>
      <c r="F379" s="36">
        <f>IF(Input_Transaksi!CD417=$D$8,Input_Transaksi!CF417,0)</f>
        <v>0</v>
      </c>
      <c r="G379" s="36">
        <f>IF(Input_Transaksi!CG417=$D$8,Input_Transaksi!CI417,0)</f>
        <v>0</v>
      </c>
      <c r="H379" s="36">
        <f t="shared" si="8"/>
        <v>0</v>
      </c>
      <c r="I379" s="61"/>
    </row>
    <row r="380" spans="2:9" customFormat="1" ht="15" hidden="1" customHeight="1" x14ac:dyDescent="0.2">
      <c r="B380" s="65"/>
      <c r="C380" s="33" t="str">
        <f>IF(F380+G380&gt;0,Input_Transaksi!C418,"")</f>
        <v/>
      </c>
      <c r="D380" s="34" t="str">
        <f>IF(F380+G380&gt;0,Input_Transaksi!D418,"")</f>
        <v/>
      </c>
      <c r="E380" s="35" t="str">
        <f>IF(F380+G380&gt;0,Input_Transaksi!F418&amp;Input_Transaksi!G418 &amp;" "&amp;Input_Transaksi!H418,"")</f>
        <v/>
      </c>
      <c r="F380" s="36">
        <f>IF(Input_Transaksi!CD418=$D$8,Input_Transaksi!CF418,0)</f>
        <v>0</v>
      </c>
      <c r="G380" s="36">
        <f>IF(Input_Transaksi!CG418=$D$8,Input_Transaksi!CI418,0)</f>
        <v>0</v>
      </c>
      <c r="H380" s="36">
        <f t="shared" si="8"/>
        <v>0</v>
      </c>
      <c r="I380" s="61"/>
    </row>
    <row r="381" spans="2:9" customFormat="1" ht="15" hidden="1" customHeight="1" x14ac:dyDescent="0.2">
      <c r="B381" s="65"/>
      <c r="C381" s="33" t="str">
        <f>IF(F381+G381&gt;0,Input_Transaksi!C419,"")</f>
        <v/>
      </c>
      <c r="D381" s="34" t="str">
        <f>IF(F381+G381&gt;0,Input_Transaksi!D419,"")</f>
        <v/>
      </c>
      <c r="E381" s="35" t="str">
        <f>IF(F381+G381&gt;0,Input_Transaksi!F419&amp;Input_Transaksi!G419 &amp;" "&amp;Input_Transaksi!H419,"")</f>
        <v/>
      </c>
      <c r="F381" s="36">
        <f>IF(Input_Transaksi!CD419=$D$8,Input_Transaksi!CF419,0)</f>
        <v>0</v>
      </c>
      <c r="G381" s="36">
        <f>IF(Input_Transaksi!CG419=$D$8,Input_Transaksi!CI419,0)</f>
        <v>0</v>
      </c>
      <c r="H381" s="36">
        <f t="shared" si="8"/>
        <v>0</v>
      </c>
      <c r="I381" s="61"/>
    </row>
    <row r="382" spans="2:9" customFormat="1" ht="15" hidden="1" customHeight="1" x14ac:dyDescent="0.2">
      <c r="B382" s="65"/>
      <c r="C382" s="33" t="str">
        <f>IF(F382+G382&gt;0,Input_Transaksi!C420,"")</f>
        <v/>
      </c>
      <c r="D382" s="34" t="str">
        <f>IF(F382+G382&gt;0,Input_Transaksi!D420,"")</f>
        <v/>
      </c>
      <c r="E382" s="35" t="str">
        <f>IF(F382+G382&gt;0,Input_Transaksi!F420&amp;Input_Transaksi!G420 &amp;" "&amp;Input_Transaksi!H420,"")</f>
        <v/>
      </c>
      <c r="F382" s="36">
        <f>IF(Input_Transaksi!CD420=$D$8,Input_Transaksi!CF420,0)</f>
        <v>0</v>
      </c>
      <c r="G382" s="36">
        <f>IF(Input_Transaksi!CG420=$D$8,Input_Transaksi!CI420,0)</f>
        <v>0</v>
      </c>
      <c r="H382" s="36">
        <f t="shared" si="8"/>
        <v>0</v>
      </c>
      <c r="I382" s="61"/>
    </row>
    <row r="383" spans="2:9" customFormat="1" ht="15" hidden="1" customHeight="1" x14ac:dyDescent="0.2">
      <c r="B383" s="65"/>
      <c r="C383" s="33" t="str">
        <f>IF(F383+G383&gt;0,Input_Transaksi!C421,"")</f>
        <v/>
      </c>
      <c r="D383" s="34" t="str">
        <f>IF(F383+G383&gt;0,Input_Transaksi!D421,"")</f>
        <v/>
      </c>
      <c r="E383" s="35" t="str">
        <f>IF(F383+G383&gt;0,Input_Transaksi!F421&amp;Input_Transaksi!G421 &amp;" "&amp;Input_Transaksi!H421,"")</f>
        <v/>
      </c>
      <c r="F383" s="36">
        <f>IF(Input_Transaksi!CD421=$D$8,Input_Transaksi!CF421,0)</f>
        <v>0</v>
      </c>
      <c r="G383" s="36">
        <f>IF(Input_Transaksi!CG421=$D$8,Input_Transaksi!CI421,0)</f>
        <v>0</v>
      </c>
      <c r="H383" s="36">
        <f t="shared" si="8"/>
        <v>0</v>
      </c>
      <c r="I383" s="61"/>
    </row>
    <row r="384" spans="2:9" customFormat="1" ht="15" hidden="1" customHeight="1" x14ac:dyDescent="0.2">
      <c r="B384" s="65"/>
      <c r="C384" s="33" t="str">
        <f>IF(F384+G384&gt;0,Input_Transaksi!C422,"")</f>
        <v/>
      </c>
      <c r="D384" s="34" t="str">
        <f>IF(F384+G384&gt;0,Input_Transaksi!D422,"")</f>
        <v/>
      </c>
      <c r="E384" s="35" t="str">
        <f>IF(F384+G384&gt;0,Input_Transaksi!F422&amp;Input_Transaksi!G422 &amp;" "&amp;Input_Transaksi!H422,"")</f>
        <v/>
      </c>
      <c r="F384" s="36">
        <f>IF(Input_Transaksi!CD422=$D$8,Input_Transaksi!CF422,0)</f>
        <v>0</v>
      </c>
      <c r="G384" s="36">
        <f>IF(Input_Transaksi!CG422=$D$8,Input_Transaksi!CI422,0)</f>
        <v>0</v>
      </c>
      <c r="H384" s="36">
        <f t="shared" si="8"/>
        <v>0</v>
      </c>
      <c r="I384" s="61"/>
    </row>
    <row r="385" spans="2:9" customFormat="1" ht="15" hidden="1" customHeight="1" x14ac:dyDescent="0.2">
      <c r="B385" s="65"/>
      <c r="C385" s="33" t="str">
        <f>IF(F385+G385&gt;0,Input_Transaksi!C423,"")</f>
        <v/>
      </c>
      <c r="D385" s="34" t="str">
        <f>IF(F385+G385&gt;0,Input_Transaksi!D423,"")</f>
        <v/>
      </c>
      <c r="E385" s="35" t="str">
        <f>IF(F385+G385&gt;0,Input_Transaksi!F423&amp;Input_Transaksi!G423 &amp;" "&amp;Input_Transaksi!H423,"")</f>
        <v/>
      </c>
      <c r="F385" s="36">
        <f>IF(Input_Transaksi!CD423=$D$8,Input_Transaksi!CF423,0)</f>
        <v>0</v>
      </c>
      <c r="G385" s="36">
        <f>IF(Input_Transaksi!CG423=$D$8,Input_Transaksi!CI423,0)</f>
        <v>0</v>
      </c>
      <c r="H385" s="36">
        <f t="shared" si="8"/>
        <v>0</v>
      </c>
      <c r="I385" s="61"/>
    </row>
    <row r="386" spans="2:9" customFormat="1" ht="15" hidden="1" customHeight="1" x14ac:dyDescent="0.2">
      <c r="B386" s="65"/>
      <c r="C386" s="33" t="str">
        <f>IF(F386+G386&gt;0,Input_Transaksi!C424,"")</f>
        <v/>
      </c>
      <c r="D386" s="34" t="str">
        <f>IF(F386+G386&gt;0,Input_Transaksi!D424,"")</f>
        <v/>
      </c>
      <c r="E386" s="35" t="str">
        <f>IF(F386+G386&gt;0,Input_Transaksi!F424&amp;Input_Transaksi!G424 &amp;" "&amp;Input_Transaksi!H424,"")</f>
        <v/>
      </c>
      <c r="F386" s="36">
        <f>IF(Input_Transaksi!CD424=$D$8,Input_Transaksi!CF424,0)</f>
        <v>0</v>
      </c>
      <c r="G386" s="36">
        <f>IF(Input_Transaksi!CG424=$D$8,Input_Transaksi!CI424,0)</f>
        <v>0</v>
      </c>
      <c r="H386" s="36">
        <f t="shared" si="8"/>
        <v>0</v>
      </c>
      <c r="I386" s="61"/>
    </row>
    <row r="387" spans="2:9" customFormat="1" ht="15" hidden="1" customHeight="1" x14ac:dyDescent="0.2">
      <c r="B387" s="65"/>
      <c r="C387" s="33" t="str">
        <f>IF(F387+G387&gt;0,Input_Transaksi!C425,"")</f>
        <v/>
      </c>
      <c r="D387" s="34" t="str">
        <f>IF(F387+G387&gt;0,Input_Transaksi!D425,"")</f>
        <v/>
      </c>
      <c r="E387" s="35" t="str">
        <f>IF(F387+G387&gt;0,Input_Transaksi!F425&amp;Input_Transaksi!G425 &amp;" "&amp;Input_Transaksi!H425,"")</f>
        <v/>
      </c>
      <c r="F387" s="36">
        <f>IF(Input_Transaksi!CD425=$D$8,Input_Transaksi!CF425,0)</f>
        <v>0</v>
      </c>
      <c r="G387" s="36">
        <f>IF(Input_Transaksi!CG425=$D$8,Input_Transaksi!CI425,0)</f>
        <v>0</v>
      </c>
      <c r="H387" s="36">
        <f t="shared" si="8"/>
        <v>0</v>
      </c>
      <c r="I387" s="61"/>
    </row>
    <row r="388" spans="2:9" customFormat="1" ht="15" hidden="1" customHeight="1" x14ac:dyDescent="0.2">
      <c r="B388" s="65"/>
      <c r="C388" s="33" t="str">
        <f>IF(F388+G388&gt;0,Input_Transaksi!C426,"")</f>
        <v/>
      </c>
      <c r="D388" s="34" t="str">
        <f>IF(F388+G388&gt;0,Input_Transaksi!D426,"")</f>
        <v/>
      </c>
      <c r="E388" s="35" t="str">
        <f>IF(F388+G388&gt;0,Input_Transaksi!F426&amp;Input_Transaksi!G426 &amp;" "&amp;Input_Transaksi!H426,"")</f>
        <v/>
      </c>
      <c r="F388" s="36">
        <f>IF(Input_Transaksi!CD426=$D$8,Input_Transaksi!CF426,0)</f>
        <v>0</v>
      </c>
      <c r="G388" s="36">
        <f>IF(Input_Transaksi!CG426=$D$8,Input_Transaksi!CI426,0)</f>
        <v>0</v>
      </c>
      <c r="H388" s="36">
        <f t="shared" si="8"/>
        <v>0</v>
      </c>
      <c r="I388" s="61"/>
    </row>
    <row r="389" spans="2:9" customFormat="1" ht="15" hidden="1" customHeight="1" x14ac:dyDescent="0.2">
      <c r="B389" s="65"/>
      <c r="C389" s="33" t="str">
        <f>IF(F389+G389&gt;0,Input_Transaksi!C427,"")</f>
        <v/>
      </c>
      <c r="D389" s="34" t="str">
        <f>IF(F389+G389&gt;0,Input_Transaksi!D427,"")</f>
        <v/>
      </c>
      <c r="E389" s="35" t="str">
        <f>IF(F389+G389&gt;0,Input_Transaksi!F427&amp;Input_Transaksi!G427 &amp;" "&amp;Input_Transaksi!H427,"")</f>
        <v/>
      </c>
      <c r="F389" s="36">
        <f>IF(Input_Transaksi!CD427=$D$8,Input_Transaksi!CF427,0)</f>
        <v>0</v>
      </c>
      <c r="G389" s="36">
        <f>IF(Input_Transaksi!CG427=$D$8,Input_Transaksi!CI427,0)</f>
        <v>0</v>
      </c>
      <c r="H389" s="36">
        <f t="shared" si="8"/>
        <v>0</v>
      </c>
      <c r="I389" s="61"/>
    </row>
    <row r="390" spans="2:9" customFormat="1" ht="15" hidden="1" customHeight="1" x14ac:dyDescent="0.2">
      <c r="B390" s="65"/>
      <c r="C390" s="33" t="str">
        <f>IF(F390+G390&gt;0,Input_Transaksi!C428,"")</f>
        <v/>
      </c>
      <c r="D390" s="34" t="str">
        <f>IF(F390+G390&gt;0,Input_Transaksi!D428,"")</f>
        <v/>
      </c>
      <c r="E390" s="35" t="str">
        <f>IF(F390+G390&gt;0,Input_Transaksi!F428&amp;Input_Transaksi!G428 &amp;" "&amp;Input_Transaksi!H428,"")</f>
        <v/>
      </c>
      <c r="F390" s="36">
        <f>IF(Input_Transaksi!CD428=$D$8,Input_Transaksi!CF428,0)</f>
        <v>0</v>
      </c>
      <c r="G390" s="36">
        <f>IF(Input_Transaksi!CG428=$D$8,Input_Transaksi!CI428,0)</f>
        <v>0</v>
      </c>
      <c r="H390" s="36">
        <f t="shared" si="8"/>
        <v>0</v>
      </c>
      <c r="I390" s="61"/>
    </row>
    <row r="391" spans="2:9" customFormat="1" ht="15" hidden="1" customHeight="1" x14ac:dyDescent="0.2">
      <c r="B391" s="65"/>
      <c r="C391" s="33" t="str">
        <f>IF(F391+G391&gt;0,Input_Transaksi!C429,"")</f>
        <v/>
      </c>
      <c r="D391" s="34" t="str">
        <f>IF(F391+G391&gt;0,Input_Transaksi!D429,"")</f>
        <v/>
      </c>
      <c r="E391" s="35" t="str">
        <f>IF(F391+G391&gt;0,Input_Transaksi!F429&amp;Input_Transaksi!G429 &amp;" "&amp;Input_Transaksi!H429,"")</f>
        <v/>
      </c>
      <c r="F391" s="36">
        <f>IF(Input_Transaksi!CD429=$D$8,Input_Transaksi!CF429,0)</f>
        <v>0</v>
      </c>
      <c r="G391" s="36">
        <f>IF(Input_Transaksi!CG429=$D$8,Input_Transaksi!CI429,0)</f>
        <v>0</v>
      </c>
      <c r="H391" s="36">
        <f t="shared" si="8"/>
        <v>0</v>
      </c>
      <c r="I391" s="61"/>
    </row>
    <row r="392" spans="2:9" customFormat="1" ht="15" hidden="1" customHeight="1" x14ac:dyDescent="0.2">
      <c r="B392" s="65"/>
      <c r="C392" s="33" t="str">
        <f>IF(F392+G392&gt;0,Input_Transaksi!C430,"")</f>
        <v/>
      </c>
      <c r="D392" s="34" t="str">
        <f>IF(F392+G392&gt;0,Input_Transaksi!D430,"")</f>
        <v/>
      </c>
      <c r="E392" s="35" t="str">
        <f>IF(F392+G392&gt;0,Input_Transaksi!F430&amp;Input_Transaksi!G430 &amp;" "&amp;Input_Transaksi!H430,"")</f>
        <v/>
      </c>
      <c r="F392" s="36">
        <f>IF(Input_Transaksi!CD430=$D$8,Input_Transaksi!CF430,0)</f>
        <v>0</v>
      </c>
      <c r="G392" s="36">
        <f>IF(Input_Transaksi!CG430=$D$8,Input_Transaksi!CI430,0)</f>
        <v>0</v>
      </c>
      <c r="H392" s="36">
        <f t="shared" si="8"/>
        <v>0</v>
      </c>
      <c r="I392" s="61"/>
    </row>
    <row r="393" spans="2:9" customFormat="1" ht="15" hidden="1" customHeight="1" x14ac:dyDescent="0.2">
      <c r="B393" s="65"/>
      <c r="C393" s="33" t="str">
        <f>IF(F393+G393&gt;0,Input_Transaksi!C431,"")</f>
        <v/>
      </c>
      <c r="D393" s="34" t="str">
        <f>IF(F393+G393&gt;0,Input_Transaksi!D431,"")</f>
        <v/>
      </c>
      <c r="E393" s="35" t="str">
        <f>IF(F393+G393&gt;0,Input_Transaksi!F431&amp;Input_Transaksi!G431 &amp;" "&amp;Input_Transaksi!H431,"")</f>
        <v/>
      </c>
      <c r="F393" s="36">
        <f>IF(Input_Transaksi!CD431=$D$8,Input_Transaksi!CF431,0)</f>
        <v>0</v>
      </c>
      <c r="G393" s="36">
        <f>IF(Input_Transaksi!CG431=$D$8,Input_Transaksi!CI431,0)</f>
        <v>0</v>
      </c>
      <c r="H393" s="36">
        <f t="shared" si="8"/>
        <v>0</v>
      </c>
      <c r="I393" s="61"/>
    </row>
    <row r="394" spans="2:9" customFormat="1" ht="15" hidden="1" customHeight="1" x14ac:dyDescent="0.2">
      <c r="B394" s="65"/>
      <c r="C394" s="33" t="str">
        <f>IF(F394+G394&gt;0,Input_Transaksi!C432,"")</f>
        <v/>
      </c>
      <c r="D394" s="34" t="str">
        <f>IF(F394+G394&gt;0,Input_Transaksi!D432,"")</f>
        <v/>
      </c>
      <c r="E394" s="35" t="str">
        <f>IF(F394+G394&gt;0,Input_Transaksi!F432&amp;Input_Transaksi!G432 &amp;" "&amp;Input_Transaksi!H432,"")</f>
        <v/>
      </c>
      <c r="F394" s="36">
        <f>IF(Input_Transaksi!CD432=$D$8,Input_Transaksi!CF432,0)</f>
        <v>0</v>
      </c>
      <c r="G394" s="36">
        <f>IF(Input_Transaksi!CG432=$D$8,Input_Transaksi!CI432,0)</f>
        <v>0</v>
      </c>
      <c r="H394" s="36">
        <f t="shared" si="8"/>
        <v>0</v>
      </c>
      <c r="I394" s="61"/>
    </row>
    <row r="395" spans="2:9" customFormat="1" ht="15" hidden="1" customHeight="1" x14ac:dyDescent="0.2">
      <c r="B395" s="65"/>
      <c r="C395" s="33" t="str">
        <f>IF(F395+G395&gt;0,Input_Transaksi!C433,"")</f>
        <v/>
      </c>
      <c r="D395" s="34" t="str">
        <f>IF(F395+G395&gt;0,Input_Transaksi!D433,"")</f>
        <v/>
      </c>
      <c r="E395" s="35" t="str">
        <f>IF(F395+G395&gt;0,Input_Transaksi!F433&amp;Input_Transaksi!G433 &amp;" "&amp;Input_Transaksi!H433,"")</f>
        <v/>
      </c>
      <c r="F395" s="36">
        <f>IF(Input_Transaksi!CD433=$D$8,Input_Transaksi!CF433,0)</f>
        <v>0</v>
      </c>
      <c r="G395" s="36">
        <f>IF(Input_Transaksi!CG433=$D$8,Input_Transaksi!CI433,0)</f>
        <v>0</v>
      </c>
      <c r="H395" s="36">
        <f t="shared" si="8"/>
        <v>0</v>
      </c>
      <c r="I395" s="61"/>
    </row>
    <row r="396" spans="2:9" customFormat="1" ht="15" hidden="1" customHeight="1" x14ac:dyDescent="0.2">
      <c r="B396" s="65"/>
      <c r="C396" s="33" t="str">
        <f>IF(F396+G396&gt;0,Input_Transaksi!C434,"")</f>
        <v/>
      </c>
      <c r="D396" s="34" t="str">
        <f>IF(F396+G396&gt;0,Input_Transaksi!D434,"")</f>
        <v/>
      </c>
      <c r="E396" s="35" t="str">
        <f>IF(F396+G396&gt;0,Input_Transaksi!F434&amp;Input_Transaksi!G434 &amp;" "&amp;Input_Transaksi!H434,"")</f>
        <v/>
      </c>
      <c r="F396" s="36">
        <f>IF(Input_Transaksi!CD434=$D$8,Input_Transaksi!CF434,0)</f>
        <v>0</v>
      </c>
      <c r="G396" s="36">
        <f>IF(Input_Transaksi!CG434=$D$8,Input_Transaksi!CI434,0)</f>
        <v>0</v>
      </c>
      <c r="H396" s="36">
        <f t="shared" si="8"/>
        <v>0</v>
      </c>
      <c r="I396" s="61"/>
    </row>
    <row r="397" spans="2:9" customFormat="1" ht="15" hidden="1" customHeight="1" x14ac:dyDescent="0.2">
      <c r="B397" s="65"/>
      <c r="C397" s="33" t="str">
        <f>IF(F397+G397&gt;0,Input_Transaksi!C435,"")</f>
        <v/>
      </c>
      <c r="D397" s="34" t="str">
        <f>IF(F397+G397&gt;0,Input_Transaksi!D435,"")</f>
        <v/>
      </c>
      <c r="E397" s="35" t="str">
        <f>IF(F397+G397&gt;0,Input_Transaksi!F435&amp;Input_Transaksi!G435 &amp;" "&amp;Input_Transaksi!H435,"")</f>
        <v/>
      </c>
      <c r="F397" s="36">
        <f>IF(Input_Transaksi!CD435=$D$8,Input_Transaksi!CF435,0)</f>
        <v>0</v>
      </c>
      <c r="G397" s="36">
        <f>IF(Input_Transaksi!CG435=$D$8,Input_Transaksi!CI435,0)</f>
        <v>0</v>
      </c>
      <c r="H397" s="36">
        <f t="shared" si="8"/>
        <v>0</v>
      </c>
      <c r="I397" s="61"/>
    </row>
    <row r="398" spans="2:9" customFormat="1" ht="15" hidden="1" customHeight="1" x14ac:dyDescent="0.2">
      <c r="B398" s="65"/>
      <c r="C398" s="33" t="str">
        <f>IF(F398+G398&gt;0,Input_Transaksi!C436,"")</f>
        <v/>
      </c>
      <c r="D398" s="34" t="str">
        <f>IF(F398+G398&gt;0,Input_Transaksi!D436,"")</f>
        <v/>
      </c>
      <c r="E398" s="35" t="str">
        <f>IF(F398+G398&gt;0,Input_Transaksi!F436&amp;Input_Transaksi!G436 &amp;" "&amp;Input_Transaksi!H436,"")</f>
        <v/>
      </c>
      <c r="F398" s="36">
        <f>IF(Input_Transaksi!CD436=$D$8,Input_Transaksi!CF436,0)</f>
        <v>0</v>
      </c>
      <c r="G398" s="36">
        <f>IF(Input_Transaksi!CG436=$D$8,Input_Transaksi!CI436,0)</f>
        <v>0</v>
      </c>
      <c r="H398" s="36">
        <f t="shared" si="8"/>
        <v>0</v>
      </c>
      <c r="I398" s="61"/>
    </row>
    <row r="399" spans="2:9" customFormat="1" ht="15" hidden="1" customHeight="1" x14ac:dyDescent="0.2">
      <c r="B399" s="65"/>
      <c r="C399" s="33" t="str">
        <f>IF(F399+G399&gt;0,Input_Transaksi!C437,"")</f>
        <v/>
      </c>
      <c r="D399" s="34" t="str">
        <f>IF(F399+G399&gt;0,Input_Transaksi!D437,"")</f>
        <v/>
      </c>
      <c r="E399" s="35" t="str">
        <f>IF(F399+G399&gt;0,Input_Transaksi!F437&amp;Input_Transaksi!G437 &amp;" "&amp;Input_Transaksi!H437,"")</f>
        <v/>
      </c>
      <c r="F399" s="36">
        <f>IF(Input_Transaksi!CD437=$D$8,Input_Transaksi!CF437,0)</f>
        <v>0</v>
      </c>
      <c r="G399" s="36">
        <f>IF(Input_Transaksi!CG437=$D$8,Input_Transaksi!CI437,0)</f>
        <v>0</v>
      </c>
      <c r="H399" s="36">
        <f t="shared" si="8"/>
        <v>0</v>
      </c>
      <c r="I399" s="61"/>
    </row>
    <row r="400" spans="2:9" customFormat="1" ht="15" hidden="1" customHeight="1" x14ac:dyDescent="0.2">
      <c r="B400" s="65"/>
      <c r="C400" s="33" t="str">
        <f>IF(F400+G400&gt;0,Input_Transaksi!C438,"")</f>
        <v/>
      </c>
      <c r="D400" s="34" t="str">
        <f>IF(F400+G400&gt;0,Input_Transaksi!D438,"")</f>
        <v/>
      </c>
      <c r="E400" s="35" t="str">
        <f>IF(F400+G400&gt;0,Input_Transaksi!F438&amp;Input_Transaksi!G438 &amp;" "&amp;Input_Transaksi!H438,"")</f>
        <v/>
      </c>
      <c r="F400" s="36">
        <f>IF(Input_Transaksi!CD438=$D$8,Input_Transaksi!CF438,0)</f>
        <v>0</v>
      </c>
      <c r="G400" s="36">
        <f>IF(Input_Transaksi!CG438=$D$8,Input_Transaksi!CI438,0)</f>
        <v>0</v>
      </c>
      <c r="H400" s="36">
        <f t="shared" si="8"/>
        <v>0</v>
      </c>
      <c r="I400" s="61"/>
    </row>
    <row r="401" spans="2:9" customFormat="1" ht="15" hidden="1" customHeight="1" x14ac:dyDescent="0.2">
      <c r="B401" s="65"/>
      <c r="C401" s="33" t="str">
        <f>IF(F401+G401&gt;0,Input_Transaksi!C439,"")</f>
        <v/>
      </c>
      <c r="D401" s="34" t="str">
        <f>IF(F401+G401&gt;0,Input_Transaksi!D439,"")</f>
        <v/>
      </c>
      <c r="E401" s="35" t="str">
        <f>IF(F401+G401&gt;0,Input_Transaksi!F439&amp;Input_Transaksi!G439 &amp;" "&amp;Input_Transaksi!H439,"")</f>
        <v/>
      </c>
      <c r="F401" s="36">
        <f>IF(Input_Transaksi!CD439=$D$8,Input_Transaksi!CF439,0)</f>
        <v>0</v>
      </c>
      <c r="G401" s="36">
        <f>IF(Input_Transaksi!CG439=$D$8,Input_Transaksi!CI439,0)</f>
        <v>0</v>
      </c>
      <c r="H401" s="36">
        <f t="shared" si="8"/>
        <v>0</v>
      </c>
      <c r="I401" s="61"/>
    </row>
    <row r="402" spans="2:9" customFormat="1" ht="15" hidden="1" customHeight="1" x14ac:dyDescent="0.2">
      <c r="B402" s="65"/>
      <c r="C402" s="33" t="str">
        <f>IF(F402+G402&gt;0,Input_Transaksi!C440,"")</f>
        <v/>
      </c>
      <c r="D402" s="34" t="str">
        <f>IF(F402+G402&gt;0,Input_Transaksi!D440,"")</f>
        <v/>
      </c>
      <c r="E402" s="35" t="str">
        <f>IF(F402+G402&gt;0,Input_Transaksi!F440&amp;Input_Transaksi!G440 &amp;" "&amp;Input_Transaksi!H440,"")</f>
        <v/>
      </c>
      <c r="F402" s="36">
        <f>IF(Input_Transaksi!CD440=$D$8,Input_Transaksi!CF440,0)</f>
        <v>0</v>
      </c>
      <c r="G402" s="36">
        <f>IF(Input_Transaksi!CG440=$D$8,Input_Transaksi!CI440,0)</f>
        <v>0</v>
      </c>
      <c r="H402" s="36">
        <f t="shared" si="8"/>
        <v>0</v>
      </c>
      <c r="I402" s="61"/>
    </row>
    <row r="403" spans="2:9" customFormat="1" ht="15" hidden="1" customHeight="1" x14ac:dyDescent="0.2">
      <c r="B403" s="65"/>
      <c r="C403" s="33" t="str">
        <f>IF(F403+G403&gt;0,Input_Transaksi!C441,"")</f>
        <v/>
      </c>
      <c r="D403" s="34" t="str">
        <f>IF(F403+G403&gt;0,Input_Transaksi!D441,"")</f>
        <v/>
      </c>
      <c r="E403" s="35" t="str">
        <f>IF(F403+G403&gt;0,Input_Transaksi!F441&amp;Input_Transaksi!G441 &amp;" "&amp;Input_Transaksi!H441,"")</f>
        <v/>
      </c>
      <c r="F403" s="36">
        <f>IF(Input_Transaksi!CD441=$D$8,Input_Transaksi!CF441,0)</f>
        <v>0</v>
      </c>
      <c r="G403" s="36">
        <f>IF(Input_Transaksi!CG441=$D$8,Input_Transaksi!CI441,0)</f>
        <v>0</v>
      </c>
      <c r="H403" s="36">
        <f t="shared" si="8"/>
        <v>0</v>
      </c>
      <c r="I403" s="61"/>
    </row>
    <row r="404" spans="2:9" customFormat="1" ht="15" hidden="1" customHeight="1" x14ac:dyDescent="0.2">
      <c r="B404" s="65"/>
      <c r="C404" s="33" t="str">
        <f>IF(F404+G404&gt;0,Input_Transaksi!C442,"")</f>
        <v/>
      </c>
      <c r="D404" s="34" t="str">
        <f>IF(F404+G404&gt;0,Input_Transaksi!D442,"")</f>
        <v/>
      </c>
      <c r="E404" s="35" t="str">
        <f>IF(F404+G404&gt;0,Input_Transaksi!F442&amp;Input_Transaksi!G442 &amp;" "&amp;Input_Transaksi!H442,"")</f>
        <v/>
      </c>
      <c r="F404" s="36">
        <f>IF(Input_Transaksi!CD442=$D$8,Input_Transaksi!CF442,0)</f>
        <v>0</v>
      </c>
      <c r="G404" s="36">
        <f>IF(Input_Transaksi!CG442=$D$8,Input_Transaksi!CI442,0)</f>
        <v>0</v>
      </c>
      <c r="H404" s="36">
        <f t="shared" si="8"/>
        <v>0</v>
      </c>
      <c r="I404" s="61"/>
    </row>
    <row r="405" spans="2:9" customFormat="1" ht="15" hidden="1" customHeight="1" x14ac:dyDescent="0.2">
      <c r="B405" s="65"/>
      <c r="C405" s="33" t="str">
        <f>IF(F405+G405&gt;0,Input_Transaksi!C443,"")</f>
        <v/>
      </c>
      <c r="D405" s="34" t="str">
        <f>IF(F405+G405&gt;0,Input_Transaksi!D443,"")</f>
        <v/>
      </c>
      <c r="E405" s="35" t="str">
        <f>IF(F405+G405&gt;0,Input_Transaksi!F443&amp;Input_Transaksi!G443 &amp;" "&amp;Input_Transaksi!H443,"")</f>
        <v/>
      </c>
      <c r="F405" s="36">
        <f>IF(Input_Transaksi!CD443=$D$8,Input_Transaksi!CF443,0)</f>
        <v>0</v>
      </c>
      <c r="G405" s="36">
        <f>IF(Input_Transaksi!CG443=$D$8,Input_Transaksi!CI443,0)</f>
        <v>0</v>
      </c>
      <c r="H405" s="36">
        <f t="shared" si="8"/>
        <v>0</v>
      </c>
      <c r="I405" s="61"/>
    </row>
    <row r="406" spans="2:9" customFormat="1" ht="15" hidden="1" customHeight="1" x14ac:dyDescent="0.2">
      <c r="B406" s="65"/>
      <c r="C406" s="33" t="str">
        <f>IF(F406+G406&gt;0,Input_Transaksi!C444,"")</f>
        <v/>
      </c>
      <c r="D406" s="34" t="str">
        <f>IF(F406+G406&gt;0,Input_Transaksi!D444,"")</f>
        <v/>
      </c>
      <c r="E406" s="35" t="str">
        <f>IF(F406+G406&gt;0,Input_Transaksi!F444&amp;Input_Transaksi!G444 &amp;" "&amp;Input_Transaksi!H444,"")</f>
        <v/>
      </c>
      <c r="F406" s="36">
        <f>IF(Input_Transaksi!CD444=$D$8,Input_Transaksi!CF444,0)</f>
        <v>0</v>
      </c>
      <c r="G406" s="36">
        <f>IF(Input_Transaksi!CG444=$D$8,Input_Transaksi!CI444,0)</f>
        <v>0</v>
      </c>
      <c r="H406" s="36">
        <f t="shared" si="8"/>
        <v>0</v>
      </c>
      <c r="I406" s="61"/>
    </row>
    <row r="407" spans="2:9" customFormat="1" ht="15" hidden="1" customHeight="1" x14ac:dyDescent="0.2">
      <c r="B407" s="65"/>
      <c r="C407" s="33" t="str">
        <f>IF(F407+G407&gt;0,Input_Transaksi!C445,"")</f>
        <v/>
      </c>
      <c r="D407" s="34" t="str">
        <f>IF(F407+G407&gt;0,Input_Transaksi!D445,"")</f>
        <v/>
      </c>
      <c r="E407" s="35" t="str">
        <f>IF(F407+G407&gt;0,Input_Transaksi!F445&amp;Input_Transaksi!G445 &amp;" "&amp;Input_Transaksi!H445,"")</f>
        <v/>
      </c>
      <c r="F407" s="36">
        <f>IF(Input_Transaksi!CD445=$D$8,Input_Transaksi!CF445,0)</f>
        <v>0</v>
      </c>
      <c r="G407" s="36">
        <f>IF(Input_Transaksi!CG445=$D$8,Input_Transaksi!CI445,0)</f>
        <v>0</v>
      </c>
      <c r="H407" s="36">
        <f t="shared" si="8"/>
        <v>0</v>
      </c>
      <c r="I407" s="61"/>
    </row>
    <row r="408" spans="2:9" customFormat="1" ht="15" hidden="1" customHeight="1" x14ac:dyDescent="0.2">
      <c r="B408" s="65"/>
      <c r="C408" s="33" t="str">
        <f>IF(F408+G408&gt;0,Input_Transaksi!C446,"")</f>
        <v/>
      </c>
      <c r="D408" s="34" t="str">
        <f>IF(F408+G408&gt;0,Input_Transaksi!D446,"")</f>
        <v/>
      </c>
      <c r="E408" s="35" t="str">
        <f>IF(F408+G408&gt;0,Input_Transaksi!F446&amp;Input_Transaksi!G446 &amp;" "&amp;Input_Transaksi!H446,"")</f>
        <v/>
      </c>
      <c r="F408" s="36">
        <f>IF(Input_Transaksi!CD446=$D$8,Input_Transaksi!CF446,0)</f>
        <v>0</v>
      </c>
      <c r="G408" s="36">
        <f>IF(Input_Transaksi!CG446=$D$8,Input_Transaksi!CI446,0)</f>
        <v>0</v>
      </c>
      <c r="H408" s="36">
        <f t="shared" si="8"/>
        <v>0</v>
      </c>
      <c r="I408" s="61"/>
    </row>
    <row r="409" spans="2:9" customFormat="1" ht="15" hidden="1" customHeight="1" x14ac:dyDescent="0.2">
      <c r="B409" s="65"/>
      <c r="C409" s="33" t="str">
        <f>IF(F409+G409&gt;0,Input_Transaksi!C447,"")</f>
        <v/>
      </c>
      <c r="D409" s="34" t="str">
        <f>IF(F409+G409&gt;0,Input_Transaksi!D447,"")</f>
        <v/>
      </c>
      <c r="E409" s="35" t="str">
        <f>IF(F409+G409&gt;0,Input_Transaksi!F447&amp;Input_Transaksi!G447 &amp;" "&amp;Input_Transaksi!H447,"")</f>
        <v/>
      </c>
      <c r="F409" s="36">
        <f>IF(Input_Transaksi!CD447=$D$8,Input_Transaksi!CF447,0)</f>
        <v>0</v>
      </c>
      <c r="G409" s="36">
        <f>IF(Input_Transaksi!CG447=$D$8,Input_Transaksi!CI447,0)</f>
        <v>0</v>
      </c>
      <c r="H409" s="36">
        <f t="shared" si="8"/>
        <v>0</v>
      </c>
      <c r="I409" s="61"/>
    </row>
    <row r="410" spans="2:9" customFormat="1" ht="15" hidden="1" customHeight="1" x14ac:dyDescent="0.2">
      <c r="B410" s="65"/>
      <c r="C410" s="33" t="str">
        <f>IF(F410+G410&gt;0,Input_Transaksi!C448,"")</f>
        <v/>
      </c>
      <c r="D410" s="34" t="str">
        <f>IF(F410+G410&gt;0,Input_Transaksi!D448,"")</f>
        <v/>
      </c>
      <c r="E410" s="35" t="str">
        <f>IF(F410+G410&gt;0,Input_Transaksi!F448&amp;Input_Transaksi!G448 &amp;" "&amp;Input_Transaksi!H448,"")</f>
        <v/>
      </c>
      <c r="F410" s="36">
        <f>IF(Input_Transaksi!CD448=$D$8,Input_Transaksi!CF448,0)</f>
        <v>0</v>
      </c>
      <c r="G410" s="36">
        <f>IF(Input_Transaksi!CG448=$D$8,Input_Transaksi!CI448,0)</f>
        <v>0</v>
      </c>
      <c r="H410" s="36">
        <f t="shared" si="8"/>
        <v>0</v>
      </c>
      <c r="I410" s="61"/>
    </row>
    <row r="411" spans="2:9" customFormat="1" ht="15" hidden="1" customHeight="1" x14ac:dyDescent="0.2">
      <c r="B411" s="65"/>
      <c r="C411" s="33" t="str">
        <f>IF(F411+G411&gt;0,Input_Transaksi!C449,"")</f>
        <v/>
      </c>
      <c r="D411" s="34" t="str">
        <f>IF(F411+G411&gt;0,Input_Transaksi!D449,"")</f>
        <v/>
      </c>
      <c r="E411" s="35" t="str">
        <f>IF(F411+G411&gt;0,Input_Transaksi!F449&amp;Input_Transaksi!G449 &amp;" "&amp;Input_Transaksi!H449,"")</f>
        <v/>
      </c>
      <c r="F411" s="36">
        <f>IF(Input_Transaksi!CD449=$D$8,Input_Transaksi!CF449,0)</f>
        <v>0</v>
      </c>
      <c r="G411" s="36">
        <f>IF(Input_Transaksi!CG449=$D$8,Input_Transaksi!CI449,0)</f>
        <v>0</v>
      </c>
      <c r="H411" s="36">
        <f t="shared" si="8"/>
        <v>0</v>
      </c>
      <c r="I411" s="61"/>
    </row>
    <row r="412" spans="2:9" customFormat="1" ht="15" hidden="1" customHeight="1" x14ac:dyDescent="0.2">
      <c r="B412" s="65"/>
      <c r="C412" s="33" t="str">
        <f>IF(F412+G412&gt;0,Input_Transaksi!C450,"")</f>
        <v/>
      </c>
      <c r="D412" s="34" t="str">
        <f>IF(F412+G412&gt;0,Input_Transaksi!D450,"")</f>
        <v/>
      </c>
      <c r="E412" s="35" t="str">
        <f>IF(F412+G412&gt;0,Input_Transaksi!F450&amp;Input_Transaksi!G450 &amp;" "&amp;Input_Transaksi!H450,"")</f>
        <v/>
      </c>
      <c r="F412" s="36">
        <f>IF(Input_Transaksi!CD450=$D$8,Input_Transaksi!CF450,0)</f>
        <v>0</v>
      </c>
      <c r="G412" s="36">
        <f>IF(Input_Transaksi!CG450=$D$8,Input_Transaksi!CI450,0)</f>
        <v>0</v>
      </c>
      <c r="H412" s="36">
        <f t="shared" si="8"/>
        <v>0</v>
      </c>
      <c r="I412" s="61"/>
    </row>
    <row r="413" spans="2:9" customFormat="1" ht="15" hidden="1" customHeight="1" x14ac:dyDescent="0.2">
      <c r="B413" s="65"/>
      <c r="C413" s="33" t="str">
        <f>IF(F413+G413&gt;0,Input_Transaksi!C451,"")</f>
        <v/>
      </c>
      <c r="D413" s="34" t="str">
        <f>IF(F413+G413&gt;0,Input_Transaksi!D451,"")</f>
        <v/>
      </c>
      <c r="E413" s="35" t="str">
        <f>IF(F413+G413&gt;0,Input_Transaksi!F451&amp;Input_Transaksi!G451 &amp;" "&amp;Input_Transaksi!H451,"")</f>
        <v/>
      </c>
      <c r="F413" s="36">
        <f>IF(Input_Transaksi!CD451=$D$8,Input_Transaksi!CF451,0)</f>
        <v>0</v>
      </c>
      <c r="G413" s="36">
        <f>IF(Input_Transaksi!CG451=$D$8,Input_Transaksi!CI451,0)</f>
        <v>0</v>
      </c>
      <c r="H413" s="36">
        <f t="shared" si="8"/>
        <v>0</v>
      </c>
      <c r="I413" s="61"/>
    </row>
    <row r="414" spans="2:9" customFormat="1" ht="15" hidden="1" customHeight="1" x14ac:dyDescent="0.2">
      <c r="B414" s="65"/>
      <c r="C414" s="33" t="str">
        <f>IF(F414+G414&gt;0,Input_Transaksi!C452,"")</f>
        <v/>
      </c>
      <c r="D414" s="34" t="str">
        <f>IF(F414+G414&gt;0,Input_Transaksi!D452,"")</f>
        <v/>
      </c>
      <c r="E414" s="35" t="str">
        <f>IF(F414+G414&gt;0,Input_Transaksi!F452&amp;Input_Transaksi!G452 &amp;" "&amp;Input_Transaksi!H452,"")</f>
        <v/>
      </c>
      <c r="F414" s="36">
        <f>IF(Input_Transaksi!CD452=$D$8,Input_Transaksi!CF452,0)</f>
        <v>0</v>
      </c>
      <c r="G414" s="36">
        <f>IF(Input_Transaksi!CG452=$D$8,Input_Transaksi!CI452,0)</f>
        <v>0</v>
      </c>
      <c r="H414" s="36">
        <f t="shared" si="8"/>
        <v>0</v>
      </c>
      <c r="I414" s="61"/>
    </row>
    <row r="415" spans="2:9" customFormat="1" ht="15" hidden="1" customHeight="1" x14ac:dyDescent="0.2">
      <c r="B415" s="65"/>
      <c r="C415" s="33" t="str">
        <f>IF(F415+G415&gt;0,Input_Transaksi!C453,"")</f>
        <v/>
      </c>
      <c r="D415" s="34" t="str">
        <f>IF(F415+G415&gt;0,Input_Transaksi!D453,"")</f>
        <v/>
      </c>
      <c r="E415" s="35" t="str">
        <f>IF(F415+G415&gt;0,Input_Transaksi!F453&amp;Input_Transaksi!G453 &amp;" "&amp;Input_Transaksi!H453,"")</f>
        <v/>
      </c>
      <c r="F415" s="36">
        <f>IF(Input_Transaksi!CD453=$D$8,Input_Transaksi!CF453,0)</f>
        <v>0</v>
      </c>
      <c r="G415" s="36">
        <f>IF(Input_Transaksi!CG453=$D$8,Input_Transaksi!CI453,0)</f>
        <v>0</v>
      </c>
      <c r="H415" s="36">
        <f t="shared" si="8"/>
        <v>0</v>
      </c>
      <c r="I415" s="61"/>
    </row>
    <row r="416" spans="2:9" customFormat="1" ht="15" hidden="1" customHeight="1" x14ac:dyDescent="0.2">
      <c r="B416" s="65"/>
      <c r="C416" s="33" t="str">
        <f>IF(F416+G416&gt;0,Input_Transaksi!C454,"")</f>
        <v/>
      </c>
      <c r="D416" s="34" t="str">
        <f>IF(F416+G416&gt;0,Input_Transaksi!D454,"")</f>
        <v/>
      </c>
      <c r="E416" s="35" t="str">
        <f>IF(F416+G416&gt;0,Input_Transaksi!F454&amp;Input_Transaksi!G454 &amp;" "&amp;Input_Transaksi!H454,"")</f>
        <v/>
      </c>
      <c r="F416" s="36">
        <f>IF(Input_Transaksi!CD454=$D$8,Input_Transaksi!CF454,0)</f>
        <v>0</v>
      </c>
      <c r="G416" s="36">
        <f>IF(Input_Transaksi!CG454=$D$8,Input_Transaksi!CI454,0)</f>
        <v>0</v>
      </c>
      <c r="H416" s="36">
        <f t="shared" si="8"/>
        <v>0</v>
      </c>
      <c r="I416" s="61"/>
    </row>
    <row r="417" spans="2:9" customFormat="1" ht="15" hidden="1" customHeight="1" x14ac:dyDescent="0.2">
      <c r="B417" s="65"/>
      <c r="C417" s="33" t="str">
        <f>IF(F417+G417&gt;0,Input_Transaksi!C455,"")</f>
        <v/>
      </c>
      <c r="D417" s="34" t="str">
        <f>IF(F417+G417&gt;0,Input_Transaksi!D455,"")</f>
        <v/>
      </c>
      <c r="E417" s="35" t="str">
        <f>IF(F417+G417&gt;0,Input_Transaksi!F455&amp;Input_Transaksi!G455 &amp;" "&amp;Input_Transaksi!H455,"")</f>
        <v/>
      </c>
      <c r="F417" s="36">
        <f>IF(Input_Transaksi!CD455=$D$8,Input_Transaksi!CF455,0)</f>
        <v>0</v>
      </c>
      <c r="G417" s="36">
        <f>IF(Input_Transaksi!CG455=$D$8,Input_Transaksi!CI455,0)</f>
        <v>0</v>
      </c>
      <c r="H417" s="36">
        <f t="shared" si="8"/>
        <v>0</v>
      </c>
      <c r="I417" s="61"/>
    </row>
    <row r="418" spans="2:9" customFormat="1" ht="15" hidden="1" customHeight="1" x14ac:dyDescent="0.2">
      <c r="B418" s="65"/>
      <c r="C418" s="33" t="str">
        <f>IF(F418+G418&gt;0,Input_Transaksi!C456,"")</f>
        <v/>
      </c>
      <c r="D418" s="34" t="str">
        <f>IF(F418+G418&gt;0,Input_Transaksi!D456,"")</f>
        <v/>
      </c>
      <c r="E418" s="35" t="str">
        <f>IF(F418+G418&gt;0,Input_Transaksi!F456&amp;Input_Transaksi!G456 &amp;" "&amp;Input_Transaksi!H456,"")</f>
        <v/>
      </c>
      <c r="F418" s="36">
        <f>IF(Input_Transaksi!CD456=$D$8,Input_Transaksi!CF456,0)</f>
        <v>0</v>
      </c>
      <c r="G418" s="36">
        <f>IF(Input_Transaksi!CG456=$D$8,Input_Transaksi!CI456,0)</f>
        <v>0</v>
      </c>
      <c r="H418" s="36">
        <f t="shared" si="8"/>
        <v>0</v>
      </c>
      <c r="I418" s="61"/>
    </row>
    <row r="419" spans="2:9" customFormat="1" ht="15" hidden="1" customHeight="1" x14ac:dyDescent="0.2">
      <c r="B419" s="65"/>
      <c r="C419" s="33" t="str">
        <f>IF(F419+G419&gt;0,Input_Transaksi!C457,"")</f>
        <v/>
      </c>
      <c r="D419" s="34" t="str">
        <f>IF(F419+G419&gt;0,Input_Transaksi!D457,"")</f>
        <v/>
      </c>
      <c r="E419" s="35" t="str">
        <f>IF(F419+G419&gt;0,Input_Transaksi!F457&amp;Input_Transaksi!G457 &amp;" "&amp;Input_Transaksi!H457,"")</f>
        <v/>
      </c>
      <c r="F419" s="36">
        <f>IF(Input_Transaksi!CD457=$D$8,Input_Transaksi!CF457,0)</f>
        <v>0</v>
      </c>
      <c r="G419" s="36">
        <f>IF(Input_Transaksi!CG457=$D$8,Input_Transaksi!CI457,0)</f>
        <v>0</v>
      </c>
      <c r="H419" s="36">
        <f t="shared" si="8"/>
        <v>0</v>
      </c>
      <c r="I419" s="61"/>
    </row>
    <row r="420" spans="2:9" customFormat="1" ht="15" hidden="1" customHeight="1" x14ac:dyDescent="0.2">
      <c r="B420" s="65"/>
      <c r="C420" s="33" t="str">
        <f>IF(F420+G420&gt;0,Input_Transaksi!C458,"")</f>
        <v/>
      </c>
      <c r="D420" s="34" t="str">
        <f>IF(F420+G420&gt;0,Input_Transaksi!D458,"")</f>
        <v/>
      </c>
      <c r="E420" s="35" t="str">
        <f>IF(F420+G420&gt;0,Input_Transaksi!F458&amp;Input_Transaksi!G458 &amp;" "&amp;Input_Transaksi!H458,"")</f>
        <v/>
      </c>
      <c r="F420" s="36">
        <f>IF(Input_Transaksi!CD458=$D$8,Input_Transaksi!CF458,0)</f>
        <v>0</v>
      </c>
      <c r="G420" s="36">
        <f>IF(Input_Transaksi!CG458=$D$8,Input_Transaksi!CI458,0)</f>
        <v>0</v>
      </c>
      <c r="H420" s="36">
        <f t="shared" si="8"/>
        <v>0</v>
      </c>
      <c r="I420" s="61"/>
    </row>
    <row r="421" spans="2:9" customFormat="1" ht="15" hidden="1" customHeight="1" x14ac:dyDescent="0.2">
      <c r="B421" s="65"/>
      <c r="C421" s="33" t="str">
        <f>IF(F421+G421&gt;0,Input_Transaksi!C459,"")</f>
        <v/>
      </c>
      <c r="D421" s="34" t="str">
        <f>IF(F421+G421&gt;0,Input_Transaksi!D459,"")</f>
        <v/>
      </c>
      <c r="E421" s="35" t="str">
        <f>IF(F421+G421&gt;0,Input_Transaksi!F459&amp;Input_Transaksi!G459 &amp;" "&amp;Input_Transaksi!H459,"")</f>
        <v/>
      </c>
      <c r="F421" s="36">
        <f>IF(Input_Transaksi!CD459=$D$8,Input_Transaksi!CF459,0)</f>
        <v>0</v>
      </c>
      <c r="G421" s="36">
        <f>IF(Input_Transaksi!CG459=$D$8,Input_Transaksi!CI459,0)</f>
        <v>0</v>
      </c>
      <c r="H421" s="36">
        <f t="shared" si="8"/>
        <v>0</v>
      </c>
      <c r="I421" s="61"/>
    </row>
    <row r="422" spans="2:9" customFormat="1" ht="15" hidden="1" customHeight="1" x14ac:dyDescent="0.2">
      <c r="B422" s="65"/>
      <c r="C422" s="33" t="str">
        <f>IF(F422+G422&gt;0,Input_Transaksi!C460,"")</f>
        <v/>
      </c>
      <c r="D422" s="34" t="str">
        <f>IF(F422+G422&gt;0,Input_Transaksi!D460,"")</f>
        <v/>
      </c>
      <c r="E422" s="35" t="str">
        <f>IF(F422+G422&gt;0,Input_Transaksi!F460&amp;Input_Transaksi!G460 &amp;" "&amp;Input_Transaksi!H460,"")</f>
        <v/>
      </c>
      <c r="F422" s="36">
        <f>IF(Input_Transaksi!CD460=$D$8,Input_Transaksi!CF460,0)</f>
        <v>0</v>
      </c>
      <c r="G422" s="36">
        <f>IF(Input_Transaksi!CG460=$D$8,Input_Transaksi!CI460,0)</f>
        <v>0</v>
      </c>
      <c r="H422" s="36">
        <f t="shared" si="8"/>
        <v>0</v>
      </c>
      <c r="I422" s="61"/>
    </row>
    <row r="423" spans="2:9" customFormat="1" ht="15" hidden="1" customHeight="1" x14ac:dyDescent="0.2">
      <c r="B423" s="65"/>
      <c r="C423" s="33" t="str">
        <f>IF(F423+G423&gt;0,Input_Transaksi!C461,"")</f>
        <v/>
      </c>
      <c r="D423" s="34" t="str">
        <f>IF(F423+G423&gt;0,Input_Transaksi!D461,"")</f>
        <v/>
      </c>
      <c r="E423" s="35" t="str">
        <f>IF(F423+G423&gt;0,Input_Transaksi!F461&amp;Input_Transaksi!G461 &amp;" "&amp;Input_Transaksi!H461,"")</f>
        <v/>
      </c>
      <c r="F423" s="36">
        <f>IF(Input_Transaksi!CD461=$D$8,Input_Transaksi!CF461,0)</f>
        <v>0</v>
      </c>
      <c r="G423" s="36">
        <f>IF(Input_Transaksi!CG461=$D$8,Input_Transaksi!CI461,0)</f>
        <v>0</v>
      </c>
      <c r="H423" s="36">
        <f t="shared" si="8"/>
        <v>0</v>
      </c>
      <c r="I423" s="61"/>
    </row>
    <row r="424" spans="2:9" customFormat="1" ht="15" hidden="1" customHeight="1" x14ac:dyDescent="0.2">
      <c r="B424" s="65"/>
      <c r="C424" s="33" t="str">
        <f>IF(F424+G424&gt;0,Input_Transaksi!C462,"")</f>
        <v/>
      </c>
      <c r="D424" s="34" t="str">
        <f>IF(F424+G424&gt;0,Input_Transaksi!D462,"")</f>
        <v/>
      </c>
      <c r="E424" s="35" t="str">
        <f>IF(F424+G424&gt;0,Input_Transaksi!F462&amp;Input_Transaksi!G462 &amp;" "&amp;Input_Transaksi!H462,"")</f>
        <v/>
      </c>
      <c r="F424" s="36">
        <f>IF(Input_Transaksi!CD462=$D$8,Input_Transaksi!CF462,0)</f>
        <v>0</v>
      </c>
      <c r="G424" s="36">
        <f>IF(Input_Transaksi!CG462=$D$8,Input_Transaksi!CI462,0)</f>
        <v>0</v>
      </c>
      <c r="H424" s="36">
        <f t="shared" si="8"/>
        <v>0</v>
      </c>
      <c r="I424" s="61"/>
    </row>
    <row r="425" spans="2:9" customFormat="1" ht="15" hidden="1" customHeight="1" x14ac:dyDescent="0.2">
      <c r="B425" s="65"/>
      <c r="C425" s="33" t="str">
        <f>IF(F425+G425&gt;0,Input_Transaksi!C463,"")</f>
        <v/>
      </c>
      <c r="D425" s="34" t="str">
        <f>IF(F425+G425&gt;0,Input_Transaksi!D463,"")</f>
        <v/>
      </c>
      <c r="E425" s="35" t="str">
        <f>IF(F425+G425&gt;0,Input_Transaksi!F463&amp;Input_Transaksi!G463 &amp;" "&amp;Input_Transaksi!H463,"")</f>
        <v/>
      </c>
      <c r="F425" s="36">
        <f>IF(Input_Transaksi!CD463=$D$8,Input_Transaksi!CF463,0)</f>
        <v>0</v>
      </c>
      <c r="G425" s="36">
        <f>IF(Input_Transaksi!CG463=$D$8,Input_Transaksi!CI463,0)</f>
        <v>0</v>
      </c>
      <c r="H425" s="36">
        <f t="shared" si="8"/>
        <v>0</v>
      </c>
      <c r="I425" s="61"/>
    </row>
    <row r="426" spans="2:9" customFormat="1" ht="15" hidden="1" customHeight="1" x14ac:dyDescent="0.2">
      <c r="B426" s="65"/>
      <c r="C426" s="33" t="str">
        <f>IF(F426+G426&gt;0,Input_Transaksi!C464,"")</f>
        <v/>
      </c>
      <c r="D426" s="34" t="str">
        <f>IF(F426+G426&gt;0,Input_Transaksi!D464,"")</f>
        <v/>
      </c>
      <c r="E426" s="35" t="str">
        <f>IF(F426+G426&gt;0,Input_Transaksi!F464&amp;Input_Transaksi!G464 &amp;" "&amp;Input_Transaksi!H464,"")</f>
        <v/>
      </c>
      <c r="F426" s="36">
        <f>IF(Input_Transaksi!CD464=$D$8,Input_Transaksi!CF464,0)</f>
        <v>0</v>
      </c>
      <c r="G426" s="36">
        <f>IF(Input_Transaksi!CG464=$D$8,Input_Transaksi!CI464,0)</f>
        <v>0</v>
      </c>
      <c r="H426" s="36">
        <f t="shared" si="8"/>
        <v>0</v>
      </c>
      <c r="I426" s="61"/>
    </row>
    <row r="427" spans="2:9" customFormat="1" ht="15" hidden="1" customHeight="1" x14ac:dyDescent="0.2">
      <c r="B427" s="65"/>
      <c r="C427" s="33" t="str">
        <f>IF(F427+G427&gt;0,Input_Transaksi!C465,"")</f>
        <v/>
      </c>
      <c r="D427" s="34" t="str">
        <f>IF(F427+G427&gt;0,Input_Transaksi!D465,"")</f>
        <v/>
      </c>
      <c r="E427" s="35" t="str">
        <f>IF(F427+G427&gt;0,Input_Transaksi!F465&amp;Input_Transaksi!G465 &amp;" "&amp;Input_Transaksi!H465,"")</f>
        <v/>
      </c>
      <c r="F427" s="36">
        <f>IF(Input_Transaksi!CD465=$D$8,Input_Transaksi!CF465,0)</f>
        <v>0</v>
      </c>
      <c r="G427" s="36">
        <f>IF(Input_Transaksi!CG465=$D$8,Input_Transaksi!CI465,0)</f>
        <v>0</v>
      </c>
      <c r="H427" s="36">
        <f t="shared" si="8"/>
        <v>0</v>
      </c>
      <c r="I427" s="61"/>
    </row>
    <row r="428" spans="2:9" customFormat="1" ht="15" hidden="1" customHeight="1" x14ac:dyDescent="0.2">
      <c r="B428" s="65"/>
      <c r="C428" s="33" t="str">
        <f>IF(F428+G428&gt;0,Input_Transaksi!C466,"")</f>
        <v/>
      </c>
      <c r="D428" s="34" t="str">
        <f>IF(F428+G428&gt;0,Input_Transaksi!D466,"")</f>
        <v/>
      </c>
      <c r="E428" s="35" t="str">
        <f>IF(F428+G428&gt;0,Input_Transaksi!F466&amp;Input_Transaksi!G466 &amp;" "&amp;Input_Transaksi!H466,"")</f>
        <v/>
      </c>
      <c r="F428" s="36">
        <f>IF(Input_Transaksi!CD466=$D$8,Input_Transaksi!CF466,0)</f>
        <v>0</v>
      </c>
      <c r="G428" s="36">
        <f>IF(Input_Transaksi!CG466=$D$8,Input_Transaksi!CI466,0)</f>
        <v>0</v>
      </c>
      <c r="H428" s="36">
        <f t="shared" si="8"/>
        <v>0</v>
      </c>
      <c r="I428" s="61"/>
    </row>
    <row r="429" spans="2:9" customFormat="1" ht="15" hidden="1" customHeight="1" x14ac:dyDescent="0.2">
      <c r="B429" s="65"/>
      <c r="C429" s="33" t="str">
        <f>IF(F429+G429&gt;0,Input_Transaksi!C467,"")</f>
        <v/>
      </c>
      <c r="D429" s="34" t="str">
        <f>IF(F429+G429&gt;0,Input_Transaksi!D467,"")</f>
        <v/>
      </c>
      <c r="E429" s="35" t="str">
        <f>IF(F429+G429&gt;0,Input_Transaksi!F467&amp;Input_Transaksi!G467 &amp;" "&amp;Input_Transaksi!H467,"")</f>
        <v/>
      </c>
      <c r="F429" s="36">
        <f>IF(Input_Transaksi!CD467=$D$8,Input_Transaksi!CF467,0)</f>
        <v>0</v>
      </c>
      <c r="G429" s="36">
        <f>IF(Input_Transaksi!CG467=$D$8,Input_Transaksi!CI467,0)</f>
        <v>0</v>
      </c>
      <c r="H429" s="36">
        <f t="shared" ref="H429:H492" si="9">H428+F429-G429</f>
        <v>0</v>
      </c>
      <c r="I429" s="61"/>
    </row>
    <row r="430" spans="2:9" customFormat="1" ht="15" hidden="1" customHeight="1" x14ac:dyDescent="0.2">
      <c r="B430" s="65"/>
      <c r="C430" s="33" t="str">
        <f>IF(F430+G430&gt;0,Input_Transaksi!C468,"")</f>
        <v/>
      </c>
      <c r="D430" s="34" t="str">
        <f>IF(F430+G430&gt;0,Input_Transaksi!D468,"")</f>
        <v/>
      </c>
      <c r="E430" s="35" t="str">
        <f>IF(F430+G430&gt;0,Input_Transaksi!F468&amp;Input_Transaksi!G468 &amp;" "&amp;Input_Transaksi!H468,"")</f>
        <v/>
      </c>
      <c r="F430" s="36">
        <f>IF(Input_Transaksi!CD468=$D$8,Input_Transaksi!CF468,0)</f>
        <v>0</v>
      </c>
      <c r="G430" s="36">
        <f>IF(Input_Transaksi!CG468=$D$8,Input_Transaksi!CI468,0)</f>
        <v>0</v>
      </c>
      <c r="H430" s="36">
        <f t="shared" si="9"/>
        <v>0</v>
      </c>
      <c r="I430" s="61"/>
    </row>
    <row r="431" spans="2:9" customFormat="1" ht="15" hidden="1" customHeight="1" x14ac:dyDescent="0.2">
      <c r="B431" s="65"/>
      <c r="C431" s="33" t="str">
        <f>IF(F431+G431&gt;0,Input_Transaksi!C469,"")</f>
        <v/>
      </c>
      <c r="D431" s="34" t="str">
        <f>IF(F431+G431&gt;0,Input_Transaksi!D469,"")</f>
        <v/>
      </c>
      <c r="E431" s="35" t="str">
        <f>IF(F431+G431&gt;0,Input_Transaksi!F469&amp;Input_Transaksi!G469 &amp;" "&amp;Input_Transaksi!H469,"")</f>
        <v/>
      </c>
      <c r="F431" s="36">
        <f>IF(Input_Transaksi!CD469=$D$8,Input_Transaksi!CF469,0)</f>
        <v>0</v>
      </c>
      <c r="G431" s="36">
        <f>IF(Input_Transaksi!CG469=$D$8,Input_Transaksi!CI469,0)</f>
        <v>0</v>
      </c>
      <c r="H431" s="36">
        <f t="shared" si="9"/>
        <v>0</v>
      </c>
      <c r="I431" s="61"/>
    </row>
    <row r="432" spans="2:9" customFormat="1" ht="15" hidden="1" customHeight="1" x14ac:dyDescent="0.2">
      <c r="B432" s="65"/>
      <c r="C432" s="33" t="str">
        <f>IF(F432+G432&gt;0,Input_Transaksi!C470,"")</f>
        <v/>
      </c>
      <c r="D432" s="34" t="str">
        <f>IF(F432+G432&gt;0,Input_Transaksi!D470,"")</f>
        <v/>
      </c>
      <c r="E432" s="35" t="str">
        <f>IF(F432+G432&gt;0,Input_Transaksi!F470&amp;Input_Transaksi!G470 &amp;" "&amp;Input_Transaksi!H470,"")</f>
        <v/>
      </c>
      <c r="F432" s="36">
        <f>IF(Input_Transaksi!CD470=$D$8,Input_Transaksi!CF470,0)</f>
        <v>0</v>
      </c>
      <c r="G432" s="36">
        <f>IF(Input_Transaksi!CG470=$D$8,Input_Transaksi!CI470,0)</f>
        <v>0</v>
      </c>
      <c r="H432" s="36">
        <f t="shared" si="9"/>
        <v>0</v>
      </c>
      <c r="I432" s="61"/>
    </row>
    <row r="433" spans="2:9" customFormat="1" ht="15" hidden="1" customHeight="1" x14ac:dyDescent="0.2">
      <c r="B433" s="65"/>
      <c r="C433" s="33" t="str">
        <f>IF(F433+G433&gt;0,Input_Transaksi!C471,"")</f>
        <v/>
      </c>
      <c r="D433" s="34" t="str">
        <f>IF(F433+G433&gt;0,Input_Transaksi!D471,"")</f>
        <v/>
      </c>
      <c r="E433" s="35" t="str">
        <f>IF(F433+G433&gt;0,Input_Transaksi!F471&amp;Input_Transaksi!G471 &amp;" "&amp;Input_Transaksi!H471,"")</f>
        <v/>
      </c>
      <c r="F433" s="36">
        <f>IF(Input_Transaksi!CD471=$D$8,Input_Transaksi!CF471,0)</f>
        <v>0</v>
      </c>
      <c r="G433" s="36">
        <f>IF(Input_Transaksi!CG471=$D$8,Input_Transaksi!CI471,0)</f>
        <v>0</v>
      </c>
      <c r="H433" s="36">
        <f t="shared" si="9"/>
        <v>0</v>
      </c>
      <c r="I433" s="61"/>
    </row>
    <row r="434" spans="2:9" customFormat="1" ht="15" hidden="1" customHeight="1" x14ac:dyDescent="0.2">
      <c r="B434" s="65"/>
      <c r="C434" s="33" t="str">
        <f>IF(F434+G434&gt;0,Input_Transaksi!C472,"")</f>
        <v/>
      </c>
      <c r="D434" s="34" t="str">
        <f>IF(F434+G434&gt;0,Input_Transaksi!D472,"")</f>
        <v/>
      </c>
      <c r="E434" s="35" t="str">
        <f>IF(F434+G434&gt;0,Input_Transaksi!F472&amp;Input_Transaksi!G472 &amp;" "&amp;Input_Transaksi!H472,"")</f>
        <v/>
      </c>
      <c r="F434" s="36">
        <f>IF(Input_Transaksi!CD472=$D$8,Input_Transaksi!CF472,0)</f>
        <v>0</v>
      </c>
      <c r="G434" s="36">
        <f>IF(Input_Transaksi!CG472=$D$8,Input_Transaksi!CI472,0)</f>
        <v>0</v>
      </c>
      <c r="H434" s="36">
        <f t="shared" si="9"/>
        <v>0</v>
      </c>
      <c r="I434" s="61"/>
    </row>
    <row r="435" spans="2:9" customFormat="1" ht="15" hidden="1" customHeight="1" x14ac:dyDescent="0.2">
      <c r="B435" s="65"/>
      <c r="C435" s="33" t="str">
        <f>IF(F435+G435&gt;0,Input_Transaksi!C473,"")</f>
        <v/>
      </c>
      <c r="D435" s="34" t="str">
        <f>IF(F435+G435&gt;0,Input_Transaksi!D473,"")</f>
        <v/>
      </c>
      <c r="E435" s="35" t="str">
        <f>IF(F435+G435&gt;0,Input_Transaksi!F473&amp;Input_Transaksi!G473 &amp;" "&amp;Input_Transaksi!H473,"")</f>
        <v/>
      </c>
      <c r="F435" s="36">
        <f>IF(Input_Transaksi!CD473=$D$8,Input_Transaksi!CF473,0)</f>
        <v>0</v>
      </c>
      <c r="G435" s="36">
        <f>IF(Input_Transaksi!CG473=$D$8,Input_Transaksi!CI473,0)</f>
        <v>0</v>
      </c>
      <c r="H435" s="36">
        <f t="shared" si="9"/>
        <v>0</v>
      </c>
      <c r="I435" s="61"/>
    </row>
    <row r="436" spans="2:9" customFormat="1" ht="15" hidden="1" customHeight="1" x14ac:dyDescent="0.2">
      <c r="B436" s="65"/>
      <c r="C436" s="33" t="str">
        <f>IF(F436+G436&gt;0,Input_Transaksi!C474,"")</f>
        <v/>
      </c>
      <c r="D436" s="34" t="str">
        <f>IF(F436+G436&gt;0,Input_Transaksi!D474,"")</f>
        <v/>
      </c>
      <c r="E436" s="35" t="str">
        <f>IF(F436+G436&gt;0,Input_Transaksi!F474&amp;Input_Transaksi!G474 &amp;" "&amp;Input_Transaksi!H474,"")</f>
        <v/>
      </c>
      <c r="F436" s="36">
        <f>IF(Input_Transaksi!CD474=$D$8,Input_Transaksi!CF474,0)</f>
        <v>0</v>
      </c>
      <c r="G436" s="36">
        <f>IF(Input_Transaksi!CG474=$D$8,Input_Transaksi!CI474,0)</f>
        <v>0</v>
      </c>
      <c r="H436" s="36">
        <f t="shared" si="9"/>
        <v>0</v>
      </c>
      <c r="I436" s="61"/>
    </row>
    <row r="437" spans="2:9" customFormat="1" ht="15" hidden="1" customHeight="1" x14ac:dyDescent="0.2">
      <c r="B437" s="65"/>
      <c r="C437" s="33" t="str">
        <f>IF(F437+G437&gt;0,Input_Transaksi!C475,"")</f>
        <v/>
      </c>
      <c r="D437" s="34" t="str">
        <f>IF(F437+G437&gt;0,Input_Transaksi!D475,"")</f>
        <v/>
      </c>
      <c r="E437" s="35" t="str">
        <f>IF(F437+G437&gt;0,Input_Transaksi!F475&amp;Input_Transaksi!G475 &amp;" "&amp;Input_Transaksi!H475,"")</f>
        <v/>
      </c>
      <c r="F437" s="36">
        <f>IF(Input_Transaksi!CD475=$D$8,Input_Transaksi!CF475,0)</f>
        <v>0</v>
      </c>
      <c r="G437" s="36">
        <f>IF(Input_Transaksi!CG475=$D$8,Input_Transaksi!CI475,0)</f>
        <v>0</v>
      </c>
      <c r="H437" s="36">
        <f t="shared" si="9"/>
        <v>0</v>
      </c>
      <c r="I437" s="61"/>
    </row>
    <row r="438" spans="2:9" customFormat="1" ht="15" hidden="1" customHeight="1" x14ac:dyDescent="0.2">
      <c r="B438" s="65"/>
      <c r="C438" s="33" t="str">
        <f>IF(F438+G438&gt;0,Input_Transaksi!C476,"")</f>
        <v/>
      </c>
      <c r="D438" s="34" t="str">
        <f>IF(F438+G438&gt;0,Input_Transaksi!D476,"")</f>
        <v/>
      </c>
      <c r="E438" s="35" t="str">
        <f>IF(F438+G438&gt;0,Input_Transaksi!F476&amp;Input_Transaksi!G476 &amp;" "&amp;Input_Transaksi!H476,"")</f>
        <v/>
      </c>
      <c r="F438" s="36">
        <f>IF(Input_Transaksi!CD476=$D$8,Input_Transaksi!CF476,0)</f>
        <v>0</v>
      </c>
      <c r="G438" s="36">
        <f>IF(Input_Transaksi!CG476=$D$8,Input_Transaksi!CI476,0)</f>
        <v>0</v>
      </c>
      <c r="H438" s="36">
        <f t="shared" si="9"/>
        <v>0</v>
      </c>
      <c r="I438" s="61"/>
    </row>
    <row r="439" spans="2:9" customFormat="1" ht="15" hidden="1" customHeight="1" x14ac:dyDescent="0.2">
      <c r="B439" s="65"/>
      <c r="C439" s="33" t="str">
        <f>IF(F439+G439&gt;0,Input_Transaksi!C477,"")</f>
        <v/>
      </c>
      <c r="D439" s="34" t="str">
        <f>IF(F439+G439&gt;0,Input_Transaksi!D477,"")</f>
        <v/>
      </c>
      <c r="E439" s="35" t="str">
        <f>IF(F439+G439&gt;0,Input_Transaksi!F477&amp;Input_Transaksi!G477 &amp;" "&amp;Input_Transaksi!H477,"")</f>
        <v/>
      </c>
      <c r="F439" s="36">
        <f>IF(Input_Transaksi!CD477=$D$8,Input_Transaksi!CF477,0)</f>
        <v>0</v>
      </c>
      <c r="G439" s="36">
        <f>IF(Input_Transaksi!CG477=$D$8,Input_Transaksi!CI477,0)</f>
        <v>0</v>
      </c>
      <c r="H439" s="36">
        <f t="shared" si="9"/>
        <v>0</v>
      </c>
      <c r="I439" s="61"/>
    </row>
    <row r="440" spans="2:9" customFormat="1" ht="15" hidden="1" customHeight="1" x14ac:dyDescent="0.2">
      <c r="B440" s="65"/>
      <c r="C440" s="33" t="str">
        <f>IF(F440+G440&gt;0,Input_Transaksi!C478,"")</f>
        <v/>
      </c>
      <c r="D440" s="34" t="str">
        <f>IF(F440+G440&gt;0,Input_Transaksi!D478,"")</f>
        <v/>
      </c>
      <c r="E440" s="35" t="str">
        <f>IF(F440+G440&gt;0,Input_Transaksi!F478&amp;Input_Transaksi!G478 &amp;" "&amp;Input_Transaksi!H478,"")</f>
        <v/>
      </c>
      <c r="F440" s="36">
        <f>IF(Input_Transaksi!CD478=$D$8,Input_Transaksi!CF478,0)</f>
        <v>0</v>
      </c>
      <c r="G440" s="36">
        <f>IF(Input_Transaksi!CG478=$D$8,Input_Transaksi!CI478,0)</f>
        <v>0</v>
      </c>
      <c r="H440" s="36">
        <f t="shared" si="9"/>
        <v>0</v>
      </c>
      <c r="I440" s="61"/>
    </row>
    <row r="441" spans="2:9" customFormat="1" ht="15" hidden="1" customHeight="1" x14ac:dyDescent="0.2">
      <c r="B441" s="65"/>
      <c r="C441" s="33" t="str">
        <f>IF(F441+G441&gt;0,Input_Transaksi!C479,"")</f>
        <v/>
      </c>
      <c r="D441" s="34" t="str">
        <f>IF(F441+G441&gt;0,Input_Transaksi!D479,"")</f>
        <v/>
      </c>
      <c r="E441" s="35" t="str">
        <f>IF(F441+G441&gt;0,Input_Transaksi!F479&amp;Input_Transaksi!G479 &amp;" "&amp;Input_Transaksi!H479,"")</f>
        <v/>
      </c>
      <c r="F441" s="36">
        <f>IF(Input_Transaksi!CD479=$D$8,Input_Transaksi!CF479,0)</f>
        <v>0</v>
      </c>
      <c r="G441" s="36">
        <f>IF(Input_Transaksi!CG479=$D$8,Input_Transaksi!CI479,0)</f>
        <v>0</v>
      </c>
      <c r="H441" s="36">
        <f t="shared" si="9"/>
        <v>0</v>
      </c>
      <c r="I441" s="61"/>
    </row>
    <row r="442" spans="2:9" customFormat="1" ht="15" hidden="1" customHeight="1" x14ac:dyDescent="0.2">
      <c r="B442" s="65"/>
      <c r="C442" s="33" t="str">
        <f>IF(F442+G442&gt;0,Input_Transaksi!C480,"")</f>
        <v/>
      </c>
      <c r="D442" s="34" t="str">
        <f>IF(F442+G442&gt;0,Input_Transaksi!D480,"")</f>
        <v/>
      </c>
      <c r="E442" s="35" t="str">
        <f>IF(F442+G442&gt;0,Input_Transaksi!F480&amp;Input_Transaksi!G480 &amp;" "&amp;Input_Transaksi!H480,"")</f>
        <v/>
      </c>
      <c r="F442" s="36">
        <f>IF(Input_Transaksi!CD480=$D$8,Input_Transaksi!CF480,0)</f>
        <v>0</v>
      </c>
      <c r="G442" s="36">
        <f>IF(Input_Transaksi!CG480=$D$8,Input_Transaksi!CI480,0)</f>
        <v>0</v>
      </c>
      <c r="H442" s="36">
        <f t="shared" si="9"/>
        <v>0</v>
      </c>
      <c r="I442" s="61"/>
    </row>
    <row r="443" spans="2:9" customFormat="1" ht="15" hidden="1" customHeight="1" x14ac:dyDescent="0.2">
      <c r="B443" s="65"/>
      <c r="C443" s="33" t="str">
        <f>IF(F443+G443&gt;0,Input_Transaksi!C481,"")</f>
        <v/>
      </c>
      <c r="D443" s="34" t="str">
        <f>IF(F443+G443&gt;0,Input_Transaksi!D481,"")</f>
        <v/>
      </c>
      <c r="E443" s="35" t="str">
        <f>IF(F443+G443&gt;0,Input_Transaksi!F481&amp;Input_Transaksi!G481 &amp;" "&amp;Input_Transaksi!H481,"")</f>
        <v/>
      </c>
      <c r="F443" s="36">
        <f>IF(Input_Transaksi!CD481=$D$8,Input_Transaksi!CF481,0)</f>
        <v>0</v>
      </c>
      <c r="G443" s="36">
        <f>IF(Input_Transaksi!CG481=$D$8,Input_Transaksi!CI481,0)</f>
        <v>0</v>
      </c>
      <c r="H443" s="36">
        <f t="shared" si="9"/>
        <v>0</v>
      </c>
      <c r="I443" s="61"/>
    </row>
    <row r="444" spans="2:9" customFormat="1" ht="15" hidden="1" customHeight="1" x14ac:dyDescent="0.2">
      <c r="B444" s="65"/>
      <c r="C444" s="33" t="str">
        <f>IF(F444+G444&gt;0,Input_Transaksi!C482,"")</f>
        <v/>
      </c>
      <c r="D444" s="34" t="str">
        <f>IF(F444+G444&gt;0,Input_Transaksi!D482,"")</f>
        <v/>
      </c>
      <c r="E444" s="35" t="str">
        <f>IF(F444+G444&gt;0,Input_Transaksi!F482&amp;Input_Transaksi!G482 &amp;" "&amp;Input_Transaksi!H482,"")</f>
        <v/>
      </c>
      <c r="F444" s="36">
        <f>IF(Input_Transaksi!CD482=$D$8,Input_Transaksi!CF482,0)</f>
        <v>0</v>
      </c>
      <c r="G444" s="36">
        <f>IF(Input_Transaksi!CG482=$D$8,Input_Transaksi!CI482,0)</f>
        <v>0</v>
      </c>
      <c r="H444" s="36">
        <f t="shared" si="9"/>
        <v>0</v>
      </c>
      <c r="I444" s="61"/>
    </row>
    <row r="445" spans="2:9" customFormat="1" ht="15" hidden="1" customHeight="1" x14ac:dyDescent="0.2">
      <c r="B445" s="65"/>
      <c r="C445" s="33" t="str">
        <f>IF(F445+G445&gt;0,Input_Transaksi!C483,"")</f>
        <v/>
      </c>
      <c r="D445" s="34" t="str">
        <f>IF(F445+G445&gt;0,Input_Transaksi!D483,"")</f>
        <v/>
      </c>
      <c r="E445" s="35" t="str">
        <f>IF(F445+G445&gt;0,Input_Transaksi!F483&amp;Input_Transaksi!G483 &amp;" "&amp;Input_Transaksi!H483,"")</f>
        <v/>
      </c>
      <c r="F445" s="36">
        <f>IF(Input_Transaksi!CD483=$D$8,Input_Transaksi!CF483,0)</f>
        <v>0</v>
      </c>
      <c r="G445" s="36">
        <f>IF(Input_Transaksi!CG483=$D$8,Input_Transaksi!CI483,0)</f>
        <v>0</v>
      </c>
      <c r="H445" s="36">
        <f t="shared" si="9"/>
        <v>0</v>
      </c>
      <c r="I445" s="61"/>
    </row>
    <row r="446" spans="2:9" customFormat="1" ht="15" hidden="1" customHeight="1" x14ac:dyDescent="0.2">
      <c r="B446" s="65"/>
      <c r="C446" s="33" t="str">
        <f>IF(F446+G446&gt;0,Input_Transaksi!C484,"")</f>
        <v/>
      </c>
      <c r="D446" s="34" t="str">
        <f>IF(F446+G446&gt;0,Input_Transaksi!D484,"")</f>
        <v/>
      </c>
      <c r="E446" s="35" t="str">
        <f>IF(F446+G446&gt;0,Input_Transaksi!F484&amp;Input_Transaksi!G484 &amp;" "&amp;Input_Transaksi!H484,"")</f>
        <v/>
      </c>
      <c r="F446" s="36">
        <f>IF(Input_Transaksi!CD484=$D$8,Input_Transaksi!CF484,0)</f>
        <v>0</v>
      </c>
      <c r="G446" s="36">
        <f>IF(Input_Transaksi!CG484=$D$8,Input_Transaksi!CI484,0)</f>
        <v>0</v>
      </c>
      <c r="H446" s="36">
        <f t="shared" si="9"/>
        <v>0</v>
      </c>
      <c r="I446" s="61"/>
    </row>
    <row r="447" spans="2:9" customFormat="1" ht="15" hidden="1" customHeight="1" x14ac:dyDescent="0.2">
      <c r="B447" s="65"/>
      <c r="C447" s="33" t="str">
        <f>IF(F447+G447&gt;0,Input_Transaksi!C485,"")</f>
        <v/>
      </c>
      <c r="D447" s="34" t="str">
        <f>IF(F447+G447&gt;0,Input_Transaksi!D485,"")</f>
        <v/>
      </c>
      <c r="E447" s="35" t="str">
        <f>IF(F447+G447&gt;0,Input_Transaksi!F485&amp;Input_Transaksi!G485 &amp;" "&amp;Input_Transaksi!H485,"")</f>
        <v/>
      </c>
      <c r="F447" s="36">
        <f>IF(Input_Transaksi!CD485=$D$8,Input_Transaksi!CF485,0)</f>
        <v>0</v>
      </c>
      <c r="G447" s="36">
        <f>IF(Input_Transaksi!CG485=$D$8,Input_Transaksi!CI485,0)</f>
        <v>0</v>
      </c>
      <c r="H447" s="36">
        <f t="shared" si="9"/>
        <v>0</v>
      </c>
      <c r="I447" s="61"/>
    </row>
    <row r="448" spans="2:9" customFormat="1" ht="15" hidden="1" customHeight="1" x14ac:dyDescent="0.2">
      <c r="B448" s="65"/>
      <c r="C448" s="33" t="str">
        <f>IF(F448+G448&gt;0,Input_Transaksi!C486,"")</f>
        <v/>
      </c>
      <c r="D448" s="34" t="str">
        <f>IF(F448+G448&gt;0,Input_Transaksi!D486,"")</f>
        <v/>
      </c>
      <c r="E448" s="35" t="str">
        <f>IF(F448+G448&gt;0,Input_Transaksi!F486&amp;Input_Transaksi!G486 &amp;" "&amp;Input_Transaksi!H486,"")</f>
        <v/>
      </c>
      <c r="F448" s="36">
        <f>IF(Input_Transaksi!CD486=$D$8,Input_Transaksi!CF486,0)</f>
        <v>0</v>
      </c>
      <c r="G448" s="36">
        <f>IF(Input_Transaksi!CG486=$D$8,Input_Transaksi!CI486,0)</f>
        <v>0</v>
      </c>
      <c r="H448" s="36">
        <f t="shared" si="9"/>
        <v>0</v>
      </c>
      <c r="I448" s="61"/>
    </row>
    <row r="449" spans="2:9" customFormat="1" ht="15" hidden="1" customHeight="1" x14ac:dyDescent="0.2">
      <c r="B449" s="65"/>
      <c r="C449" s="33" t="str">
        <f>IF(F449+G449&gt;0,Input_Transaksi!C487,"")</f>
        <v/>
      </c>
      <c r="D449" s="34" t="str">
        <f>IF(F449+G449&gt;0,Input_Transaksi!D487,"")</f>
        <v/>
      </c>
      <c r="E449" s="35" t="str">
        <f>IF(F449+G449&gt;0,Input_Transaksi!F487&amp;Input_Transaksi!G487 &amp;" "&amp;Input_Transaksi!H487,"")</f>
        <v/>
      </c>
      <c r="F449" s="36">
        <f>IF(Input_Transaksi!CD487=$D$8,Input_Transaksi!CF487,0)</f>
        <v>0</v>
      </c>
      <c r="G449" s="36">
        <f>IF(Input_Transaksi!CG487=$D$8,Input_Transaksi!CI487,0)</f>
        <v>0</v>
      </c>
      <c r="H449" s="36">
        <f t="shared" si="9"/>
        <v>0</v>
      </c>
      <c r="I449" s="61"/>
    </row>
    <row r="450" spans="2:9" customFormat="1" ht="15" hidden="1" customHeight="1" x14ac:dyDescent="0.2">
      <c r="B450" s="65"/>
      <c r="C450" s="33" t="str">
        <f>IF(F450+G450&gt;0,Input_Transaksi!C488,"")</f>
        <v/>
      </c>
      <c r="D450" s="34" t="str">
        <f>IF(F450+G450&gt;0,Input_Transaksi!D488,"")</f>
        <v/>
      </c>
      <c r="E450" s="35" t="str">
        <f>IF(F450+G450&gt;0,Input_Transaksi!F488&amp;Input_Transaksi!G488 &amp;" "&amp;Input_Transaksi!H488,"")</f>
        <v/>
      </c>
      <c r="F450" s="36">
        <f>IF(Input_Transaksi!CD488=$D$8,Input_Transaksi!CF488,0)</f>
        <v>0</v>
      </c>
      <c r="G450" s="36">
        <f>IF(Input_Transaksi!CG488=$D$8,Input_Transaksi!CI488,0)</f>
        <v>0</v>
      </c>
      <c r="H450" s="36">
        <f t="shared" si="9"/>
        <v>0</v>
      </c>
      <c r="I450" s="61"/>
    </row>
    <row r="451" spans="2:9" customFormat="1" ht="15" hidden="1" customHeight="1" x14ac:dyDescent="0.2">
      <c r="B451" s="65"/>
      <c r="C451" s="33" t="str">
        <f>IF(F451+G451&gt;0,Input_Transaksi!C489,"")</f>
        <v/>
      </c>
      <c r="D451" s="34" t="str">
        <f>IF(F451+G451&gt;0,Input_Transaksi!D489,"")</f>
        <v/>
      </c>
      <c r="E451" s="35" t="str">
        <f>IF(F451+G451&gt;0,Input_Transaksi!F489&amp;Input_Transaksi!G489 &amp;" "&amp;Input_Transaksi!H489,"")</f>
        <v/>
      </c>
      <c r="F451" s="36">
        <f>IF(Input_Transaksi!CD489=$D$8,Input_Transaksi!CF489,0)</f>
        <v>0</v>
      </c>
      <c r="G451" s="36">
        <f>IF(Input_Transaksi!CG489=$D$8,Input_Transaksi!CI489,0)</f>
        <v>0</v>
      </c>
      <c r="H451" s="36">
        <f t="shared" si="9"/>
        <v>0</v>
      </c>
      <c r="I451" s="61"/>
    </row>
    <row r="452" spans="2:9" customFormat="1" ht="15" hidden="1" customHeight="1" x14ac:dyDescent="0.2">
      <c r="B452" s="65"/>
      <c r="C452" s="33" t="str">
        <f>IF(F452+G452&gt;0,Input_Transaksi!C490,"")</f>
        <v/>
      </c>
      <c r="D452" s="34" t="str">
        <f>IF(F452+G452&gt;0,Input_Transaksi!D490,"")</f>
        <v/>
      </c>
      <c r="E452" s="35" t="str">
        <f>IF(F452+G452&gt;0,Input_Transaksi!F490&amp;Input_Transaksi!G490 &amp;" "&amp;Input_Transaksi!H490,"")</f>
        <v/>
      </c>
      <c r="F452" s="36">
        <f>IF(Input_Transaksi!CD490=$D$8,Input_Transaksi!CF490,0)</f>
        <v>0</v>
      </c>
      <c r="G452" s="36">
        <f>IF(Input_Transaksi!CG490=$D$8,Input_Transaksi!CI490,0)</f>
        <v>0</v>
      </c>
      <c r="H452" s="36">
        <f t="shared" si="9"/>
        <v>0</v>
      </c>
      <c r="I452" s="61"/>
    </row>
    <row r="453" spans="2:9" customFormat="1" ht="15" hidden="1" customHeight="1" x14ac:dyDescent="0.2">
      <c r="B453" s="65"/>
      <c r="C453" s="33" t="str">
        <f>IF(F453+G453&gt;0,Input_Transaksi!C491,"")</f>
        <v/>
      </c>
      <c r="D453" s="34" t="str">
        <f>IF(F453+G453&gt;0,Input_Transaksi!D491,"")</f>
        <v/>
      </c>
      <c r="E453" s="35" t="str">
        <f>IF(F453+G453&gt;0,Input_Transaksi!F491&amp;Input_Transaksi!G491 &amp;" "&amp;Input_Transaksi!H491,"")</f>
        <v/>
      </c>
      <c r="F453" s="36">
        <f>IF(Input_Transaksi!CD491=$D$8,Input_Transaksi!CF491,0)</f>
        <v>0</v>
      </c>
      <c r="G453" s="36">
        <f>IF(Input_Transaksi!CG491=$D$8,Input_Transaksi!CI491,0)</f>
        <v>0</v>
      </c>
      <c r="H453" s="36">
        <f t="shared" si="9"/>
        <v>0</v>
      </c>
      <c r="I453" s="61"/>
    </row>
    <row r="454" spans="2:9" customFormat="1" ht="15" hidden="1" customHeight="1" x14ac:dyDescent="0.2">
      <c r="B454" s="65"/>
      <c r="C454" s="33" t="str">
        <f>IF(F454+G454&gt;0,Input_Transaksi!C492,"")</f>
        <v/>
      </c>
      <c r="D454" s="34" t="str">
        <f>IF(F454+G454&gt;0,Input_Transaksi!D492,"")</f>
        <v/>
      </c>
      <c r="E454" s="35" t="str">
        <f>IF(F454+G454&gt;0,Input_Transaksi!F492&amp;Input_Transaksi!G492 &amp;" "&amp;Input_Transaksi!H492,"")</f>
        <v/>
      </c>
      <c r="F454" s="36">
        <f>IF(Input_Transaksi!CD492=$D$8,Input_Transaksi!CF492,0)</f>
        <v>0</v>
      </c>
      <c r="G454" s="36">
        <f>IF(Input_Transaksi!CG492=$D$8,Input_Transaksi!CI492,0)</f>
        <v>0</v>
      </c>
      <c r="H454" s="36">
        <f t="shared" si="9"/>
        <v>0</v>
      </c>
      <c r="I454" s="61"/>
    </row>
    <row r="455" spans="2:9" customFormat="1" ht="15" hidden="1" customHeight="1" x14ac:dyDescent="0.2">
      <c r="B455" s="65"/>
      <c r="C455" s="33" t="str">
        <f>IF(F455+G455&gt;0,Input_Transaksi!C493,"")</f>
        <v/>
      </c>
      <c r="D455" s="34" t="str">
        <f>IF(F455+G455&gt;0,Input_Transaksi!D493,"")</f>
        <v/>
      </c>
      <c r="E455" s="35" t="str">
        <f>IF(F455+G455&gt;0,Input_Transaksi!F493&amp;Input_Transaksi!G493 &amp;" "&amp;Input_Transaksi!H493,"")</f>
        <v/>
      </c>
      <c r="F455" s="36">
        <f>IF(Input_Transaksi!CD493=$D$8,Input_Transaksi!CF493,0)</f>
        <v>0</v>
      </c>
      <c r="G455" s="36">
        <f>IF(Input_Transaksi!CG493=$D$8,Input_Transaksi!CI493,0)</f>
        <v>0</v>
      </c>
      <c r="H455" s="36">
        <f t="shared" si="9"/>
        <v>0</v>
      </c>
      <c r="I455" s="61"/>
    </row>
    <row r="456" spans="2:9" customFormat="1" ht="15" hidden="1" customHeight="1" x14ac:dyDescent="0.2">
      <c r="B456" s="65"/>
      <c r="C456" s="33" t="str">
        <f>IF(F456+G456&gt;0,Input_Transaksi!C494,"")</f>
        <v/>
      </c>
      <c r="D456" s="34" t="str">
        <f>IF(F456+G456&gt;0,Input_Transaksi!D494,"")</f>
        <v/>
      </c>
      <c r="E456" s="35" t="str">
        <f>IF(F456+G456&gt;0,Input_Transaksi!F494&amp;Input_Transaksi!G494 &amp;" "&amp;Input_Transaksi!H494,"")</f>
        <v/>
      </c>
      <c r="F456" s="36">
        <f>IF(Input_Transaksi!CD494=$D$8,Input_Transaksi!CF494,0)</f>
        <v>0</v>
      </c>
      <c r="G456" s="36">
        <f>IF(Input_Transaksi!CG494=$D$8,Input_Transaksi!CI494,0)</f>
        <v>0</v>
      </c>
      <c r="H456" s="36">
        <f t="shared" si="9"/>
        <v>0</v>
      </c>
      <c r="I456" s="61"/>
    </row>
    <row r="457" spans="2:9" customFormat="1" ht="15" hidden="1" customHeight="1" x14ac:dyDescent="0.2">
      <c r="B457" s="65"/>
      <c r="C457" s="33" t="str">
        <f>IF(F457+G457&gt;0,Input_Transaksi!C495,"")</f>
        <v/>
      </c>
      <c r="D457" s="34" t="str">
        <f>IF(F457+G457&gt;0,Input_Transaksi!D495,"")</f>
        <v/>
      </c>
      <c r="E457" s="35" t="str">
        <f>IF(F457+G457&gt;0,Input_Transaksi!F495&amp;Input_Transaksi!G495 &amp;" "&amp;Input_Transaksi!H495,"")</f>
        <v/>
      </c>
      <c r="F457" s="36">
        <f>IF(Input_Transaksi!CD495=$D$8,Input_Transaksi!CF495,0)</f>
        <v>0</v>
      </c>
      <c r="G457" s="36">
        <f>IF(Input_Transaksi!CG495=$D$8,Input_Transaksi!CI495,0)</f>
        <v>0</v>
      </c>
      <c r="H457" s="36">
        <f t="shared" si="9"/>
        <v>0</v>
      </c>
      <c r="I457" s="61"/>
    </row>
    <row r="458" spans="2:9" customFormat="1" ht="15" hidden="1" customHeight="1" x14ac:dyDescent="0.2">
      <c r="B458" s="65"/>
      <c r="C458" s="33" t="str">
        <f>IF(F458+G458&gt;0,Input_Transaksi!C496,"")</f>
        <v/>
      </c>
      <c r="D458" s="34" t="str">
        <f>IF(F458+G458&gt;0,Input_Transaksi!D496,"")</f>
        <v/>
      </c>
      <c r="E458" s="35" t="str">
        <f>IF(F458+G458&gt;0,Input_Transaksi!F496&amp;Input_Transaksi!G496 &amp;" "&amp;Input_Transaksi!H496,"")</f>
        <v/>
      </c>
      <c r="F458" s="36">
        <f>IF(Input_Transaksi!CD496=$D$8,Input_Transaksi!CF496,0)</f>
        <v>0</v>
      </c>
      <c r="G458" s="36">
        <f>IF(Input_Transaksi!CG496=$D$8,Input_Transaksi!CI496,0)</f>
        <v>0</v>
      </c>
      <c r="H458" s="36">
        <f t="shared" si="9"/>
        <v>0</v>
      </c>
      <c r="I458" s="61"/>
    </row>
    <row r="459" spans="2:9" customFormat="1" ht="15" hidden="1" customHeight="1" x14ac:dyDescent="0.2">
      <c r="B459" s="65"/>
      <c r="C459" s="33" t="str">
        <f>IF(F459+G459&gt;0,Input_Transaksi!C497,"")</f>
        <v/>
      </c>
      <c r="D459" s="34" t="str">
        <f>IF(F459+G459&gt;0,Input_Transaksi!D497,"")</f>
        <v/>
      </c>
      <c r="E459" s="35" t="str">
        <f>IF(F459+G459&gt;0,Input_Transaksi!F497&amp;Input_Transaksi!G497 &amp;" "&amp;Input_Transaksi!H497,"")</f>
        <v/>
      </c>
      <c r="F459" s="36">
        <f>IF(Input_Transaksi!CD497=$D$8,Input_Transaksi!CF497,0)</f>
        <v>0</v>
      </c>
      <c r="G459" s="36">
        <f>IF(Input_Transaksi!CG497=$D$8,Input_Transaksi!CI497,0)</f>
        <v>0</v>
      </c>
      <c r="H459" s="36">
        <f t="shared" si="9"/>
        <v>0</v>
      </c>
      <c r="I459" s="61"/>
    </row>
    <row r="460" spans="2:9" customFormat="1" ht="15" hidden="1" customHeight="1" x14ac:dyDescent="0.2">
      <c r="B460" s="65"/>
      <c r="C460" s="33" t="str">
        <f>IF(F460+G460&gt;0,Input_Transaksi!C498,"")</f>
        <v/>
      </c>
      <c r="D460" s="34" t="str">
        <f>IF(F460+G460&gt;0,Input_Transaksi!D498,"")</f>
        <v/>
      </c>
      <c r="E460" s="35" t="str">
        <f>IF(F460+G460&gt;0,Input_Transaksi!F498&amp;Input_Transaksi!G498 &amp;" "&amp;Input_Transaksi!H498,"")</f>
        <v/>
      </c>
      <c r="F460" s="36">
        <f>IF(Input_Transaksi!CD498=$D$8,Input_Transaksi!CF498,0)</f>
        <v>0</v>
      </c>
      <c r="G460" s="36">
        <f>IF(Input_Transaksi!CG498=$D$8,Input_Transaksi!CI498,0)</f>
        <v>0</v>
      </c>
      <c r="H460" s="36">
        <f t="shared" si="9"/>
        <v>0</v>
      </c>
      <c r="I460" s="61"/>
    </row>
    <row r="461" spans="2:9" customFormat="1" ht="15" hidden="1" customHeight="1" x14ac:dyDescent="0.2">
      <c r="B461" s="65"/>
      <c r="C461" s="33" t="str">
        <f>IF(F461+G461&gt;0,Input_Transaksi!C499,"")</f>
        <v/>
      </c>
      <c r="D461" s="34" t="str">
        <f>IF(F461+G461&gt;0,Input_Transaksi!D499,"")</f>
        <v/>
      </c>
      <c r="E461" s="35" t="str">
        <f>IF(F461+G461&gt;0,Input_Transaksi!F499&amp;Input_Transaksi!G499 &amp;" "&amp;Input_Transaksi!H499,"")</f>
        <v/>
      </c>
      <c r="F461" s="36">
        <f>IF(Input_Transaksi!CD499=$D$8,Input_Transaksi!CF499,0)</f>
        <v>0</v>
      </c>
      <c r="G461" s="36">
        <f>IF(Input_Transaksi!CG499=$D$8,Input_Transaksi!CI499,0)</f>
        <v>0</v>
      </c>
      <c r="H461" s="36">
        <f t="shared" si="9"/>
        <v>0</v>
      </c>
      <c r="I461" s="61"/>
    </row>
    <row r="462" spans="2:9" customFormat="1" ht="15" hidden="1" customHeight="1" x14ac:dyDescent="0.2">
      <c r="B462" s="65"/>
      <c r="C462" s="33" t="str">
        <f>IF(F462+G462&gt;0,Input_Transaksi!C500,"")</f>
        <v/>
      </c>
      <c r="D462" s="34" t="str">
        <f>IF(F462+G462&gt;0,Input_Transaksi!D500,"")</f>
        <v/>
      </c>
      <c r="E462" s="35" t="str">
        <f>IF(F462+G462&gt;0,Input_Transaksi!F500&amp;Input_Transaksi!G500 &amp;" "&amp;Input_Transaksi!H500,"")</f>
        <v/>
      </c>
      <c r="F462" s="36">
        <f>IF(Input_Transaksi!CD500=$D$8,Input_Transaksi!CF500,0)</f>
        <v>0</v>
      </c>
      <c r="G462" s="36">
        <f>IF(Input_Transaksi!CG500=$D$8,Input_Transaksi!CI500,0)</f>
        <v>0</v>
      </c>
      <c r="H462" s="36">
        <f t="shared" si="9"/>
        <v>0</v>
      </c>
      <c r="I462" s="61"/>
    </row>
    <row r="463" spans="2:9" customFormat="1" ht="15" hidden="1" customHeight="1" x14ac:dyDescent="0.2">
      <c r="B463" s="65"/>
      <c r="C463" s="33" t="str">
        <f>IF(F463+G463&gt;0,Input_Transaksi!C501,"")</f>
        <v/>
      </c>
      <c r="D463" s="34" t="str">
        <f>IF(F463+G463&gt;0,Input_Transaksi!D501,"")</f>
        <v/>
      </c>
      <c r="E463" s="35" t="str">
        <f>IF(F463+G463&gt;0,Input_Transaksi!F501&amp;Input_Transaksi!G501 &amp;" "&amp;Input_Transaksi!H501,"")</f>
        <v/>
      </c>
      <c r="F463" s="36">
        <f>IF(Input_Transaksi!CD501=$D$8,Input_Transaksi!CF501,0)</f>
        <v>0</v>
      </c>
      <c r="G463" s="36">
        <f>IF(Input_Transaksi!CG501=$D$8,Input_Transaksi!CI501,0)</f>
        <v>0</v>
      </c>
      <c r="H463" s="36">
        <f t="shared" si="9"/>
        <v>0</v>
      </c>
      <c r="I463" s="61"/>
    </row>
    <row r="464" spans="2:9" customFormat="1" ht="15" hidden="1" customHeight="1" x14ac:dyDescent="0.2">
      <c r="B464" s="65"/>
      <c r="C464" s="33" t="str">
        <f>IF(F464+G464&gt;0,Input_Transaksi!C502,"")</f>
        <v/>
      </c>
      <c r="D464" s="34" t="str">
        <f>IF(F464+G464&gt;0,Input_Transaksi!D502,"")</f>
        <v/>
      </c>
      <c r="E464" s="35" t="str">
        <f>IF(F464+G464&gt;0,Input_Transaksi!F502&amp;Input_Transaksi!G502 &amp;" "&amp;Input_Transaksi!H502,"")</f>
        <v/>
      </c>
      <c r="F464" s="36">
        <f>IF(Input_Transaksi!CD502=$D$8,Input_Transaksi!CF502,0)</f>
        <v>0</v>
      </c>
      <c r="G464" s="36">
        <f>IF(Input_Transaksi!CG502=$D$8,Input_Transaksi!CI502,0)</f>
        <v>0</v>
      </c>
      <c r="H464" s="36">
        <f t="shared" si="9"/>
        <v>0</v>
      </c>
      <c r="I464" s="61"/>
    </row>
    <row r="465" spans="2:9" customFormat="1" ht="15" hidden="1" customHeight="1" x14ac:dyDescent="0.2">
      <c r="B465" s="65"/>
      <c r="C465" s="33" t="str">
        <f>IF(F465+G465&gt;0,Input_Transaksi!C503,"")</f>
        <v/>
      </c>
      <c r="D465" s="34" t="str">
        <f>IF(F465+G465&gt;0,Input_Transaksi!D503,"")</f>
        <v/>
      </c>
      <c r="E465" s="35" t="str">
        <f>IF(F465+G465&gt;0,Input_Transaksi!F503&amp;Input_Transaksi!G503 &amp;" "&amp;Input_Transaksi!H503,"")</f>
        <v/>
      </c>
      <c r="F465" s="36">
        <f>IF(Input_Transaksi!CD503=$D$8,Input_Transaksi!CF503,0)</f>
        <v>0</v>
      </c>
      <c r="G465" s="36">
        <f>IF(Input_Transaksi!CG503=$D$8,Input_Transaksi!CI503,0)</f>
        <v>0</v>
      </c>
      <c r="H465" s="36">
        <f t="shared" si="9"/>
        <v>0</v>
      </c>
      <c r="I465" s="61"/>
    </row>
    <row r="466" spans="2:9" customFormat="1" ht="15" hidden="1" customHeight="1" x14ac:dyDescent="0.2">
      <c r="B466" s="65"/>
      <c r="C466" s="33" t="str">
        <f>IF(F466+G466&gt;0,Input_Transaksi!C504,"")</f>
        <v/>
      </c>
      <c r="D466" s="34" t="str">
        <f>IF(F466+G466&gt;0,Input_Transaksi!D504,"")</f>
        <v/>
      </c>
      <c r="E466" s="35" t="str">
        <f>IF(F466+G466&gt;0,Input_Transaksi!F504&amp;Input_Transaksi!G504 &amp;" "&amp;Input_Transaksi!H504,"")</f>
        <v/>
      </c>
      <c r="F466" s="36">
        <f>IF(Input_Transaksi!CD504=$D$8,Input_Transaksi!CF504,0)</f>
        <v>0</v>
      </c>
      <c r="G466" s="36">
        <f>IF(Input_Transaksi!CG504=$D$8,Input_Transaksi!CI504,0)</f>
        <v>0</v>
      </c>
      <c r="H466" s="36">
        <f t="shared" si="9"/>
        <v>0</v>
      </c>
      <c r="I466" s="61"/>
    </row>
    <row r="467" spans="2:9" customFormat="1" ht="15" hidden="1" customHeight="1" x14ac:dyDescent="0.2">
      <c r="B467" s="65"/>
      <c r="C467" s="33" t="str">
        <f>IF(F467+G467&gt;0,Input_Transaksi!C505,"")</f>
        <v/>
      </c>
      <c r="D467" s="34" t="str">
        <f>IF(F467+G467&gt;0,Input_Transaksi!D505,"")</f>
        <v/>
      </c>
      <c r="E467" s="35" t="str">
        <f>IF(F467+G467&gt;0,Input_Transaksi!F505&amp;Input_Transaksi!G505 &amp;" "&amp;Input_Transaksi!H505,"")</f>
        <v/>
      </c>
      <c r="F467" s="36">
        <f>IF(Input_Transaksi!CD505=$D$8,Input_Transaksi!CF505,0)</f>
        <v>0</v>
      </c>
      <c r="G467" s="36">
        <f>IF(Input_Transaksi!CG505=$D$8,Input_Transaksi!CI505,0)</f>
        <v>0</v>
      </c>
      <c r="H467" s="36">
        <f t="shared" si="9"/>
        <v>0</v>
      </c>
      <c r="I467" s="61"/>
    </row>
    <row r="468" spans="2:9" customFormat="1" ht="15" hidden="1" customHeight="1" x14ac:dyDescent="0.2">
      <c r="B468" s="65"/>
      <c r="C468" s="33" t="str">
        <f>IF(F468+G468&gt;0,Input_Transaksi!C506,"")</f>
        <v/>
      </c>
      <c r="D468" s="34" t="str">
        <f>IF(F468+G468&gt;0,Input_Transaksi!D506,"")</f>
        <v/>
      </c>
      <c r="E468" s="35" t="str">
        <f>IF(F468+G468&gt;0,Input_Transaksi!F506&amp;Input_Transaksi!G506 &amp;" "&amp;Input_Transaksi!H506,"")</f>
        <v/>
      </c>
      <c r="F468" s="36">
        <f>IF(Input_Transaksi!CD506=$D$8,Input_Transaksi!CF506,0)</f>
        <v>0</v>
      </c>
      <c r="G468" s="36">
        <f>IF(Input_Transaksi!CG506=$D$8,Input_Transaksi!CI506,0)</f>
        <v>0</v>
      </c>
      <c r="H468" s="36">
        <f t="shared" si="9"/>
        <v>0</v>
      </c>
      <c r="I468" s="61"/>
    </row>
    <row r="469" spans="2:9" customFormat="1" ht="15" hidden="1" customHeight="1" x14ac:dyDescent="0.2">
      <c r="B469" s="65"/>
      <c r="C469" s="33" t="str">
        <f>IF(F469+G469&gt;0,Input_Transaksi!C507,"")</f>
        <v/>
      </c>
      <c r="D469" s="34" t="str">
        <f>IF(F469+G469&gt;0,Input_Transaksi!D507,"")</f>
        <v/>
      </c>
      <c r="E469" s="35" t="str">
        <f>IF(F469+G469&gt;0,Input_Transaksi!F507&amp;Input_Transaksi!G507 &amp;" "&amp;Input_Transaksi!H507,"")</f>
        <v/>
      </c>
      <c r="F469" s="36">
        <f>IF(Input_Transaksi!CD507=$D$8,Input_Transaksi!CF507,0)</f>
        <v>0</v>
      </c>
      <c r="G469" s="36">
        <f>IF(Input_Transaksi!CG507=$D$8,Input_Transaksi!CI507,0)</f>
        <v>0</v>
      </c>
      <c r="H469" s="36">
        <f t="shared" si="9"/>
        <v>0</v>
      </c>
      <c r="I469" s="61"/>
    </row>
    <row r="470" spans="2:9" customFormat="1" ht="15" hidden="1" customHeight="1" x14ac:dyDescent="0.2">
      <c r="B470" s="65"/>
      <c r="C470" s="33" t="str">
        <f>IF(F470+G470&gt;0,Input_Transaksi!C508,"")</f>
        <v/>
      </c>
      <c r="D470" s="34" t="str">
        <f>IF(F470+G470&gt;0,Input_Transaksi!D508,"")</f>
        <v/>
      </c>
      <c r="E470" s="35" t="str">
        <f>IF(F470+G470&gt;0,Input_Transaksi!F508&amp;Input_Transaksi!G508 &amp;" "&amp;Input_Transaksi!H508,"")</f>
        <v/>
      </c>
      <c r="F470" s="36">
        <f>IF(Input_Transaksi!CD508=$D$8,Input_Transaksi!CF508,0)</f>
        <v>0</v>
      </c>
      <c r="G470" s="36">
        <f>IF(Input_Transaksi!CG508=$D$8,Input_Transaksi!CI508,0)</f>
        <v>0</v>
      </c>
      <c r="H470" s="36">
        <f t="shared" si="9"/>
        <v>0</v>
      </c>
      <c r="I470" s="61"/>
    </row>
    <row r="471" spans="2:9" customFormat="1" ht="15" hidden="1" customHeight="1" x14ac:dyDescent="0.2">
      <c r="B471" s="65"/>
      <c r="C471" s="33" t="str">
        <f>IF(F471+G471&gt;0,Input_Transaksi!C509,"")</f>
        <v/>
      </c>
      <c r="D471" s="34" t="str">
        <f>IF(F471+G471&gt;0,Input_Transaksi!D509,"")</f>
        <v/>
      </c>
      <c r="E471" s="35" t="str">
        <f>IF(F471+G471&gt;0,Input_Transaksi!F509&amp;Input_Transaksi!G509 &amp;" "&amp;Input_Transaksi!H509,"")</f>
        <v/>
      </c>
      <c r="F471" s="36">
        <f>IF(Input_Transaksi!CD509=$D$8,Input_Transaksi!CF509,0)</f>
        <v>0</v>
      </c>
      <c r="G471" s="36">
        <f>IF(Input_Transaksi!CG509=$D$8,Input_Transaksi!CI509,0)</f>
        <v>0</v>
      </c>
      <c r="H471" s="36">
        <f t="shared" si="9"/>
        <v>0</v>
      </c>
      <c r="I471" s="61"/>
    </row>
    <row r="472" spans="2:9" customFormat="1" ht="15" hidden="1" customHeight="1" x14ac:dyDescent="0.2">
      <c r="B472" s="65"/>
      <c r="C472" s="33" t="str">
        <f>IF(F472+G472&gt;0,Input_Transaksi!C510,"")</f>
        <v/>
      </c>
      <c r="D472" s="34" t="str">
        <f>IF(F472+G472&gt;0,Input_Transaksi!D510,"")</f>
        <v/>
      </c>
      <c r="E472" s="35" t="str">
        <f>IF(F472+G472&gt;0,Input_Transaksi!F510&amp;Input_Transaksi!G510 &amp;" "&amp;Input_Transaksi!H510,"")</f>
        <v/>
      </c>
      <c r="F472" s="36">
        <f>IF(Input_Transaksi!CD510=$D$8,Input_Transaksi!CF510,0)</f>
        <v>0</v>
      </c>
      <c r="G472" s="36">
        <f>IF(Input_Transaksi!CG510=$D$8,Input_Transaksi!CI510,0)</f>
        <v>0</v>
      </c>
      <c r="H472" s="36">
        <f t="shared" si="9"/>
        <v>0</v>
      </c>
      <c r="I472" s="61"/>
    </row>
    <row r="473" spans="2:9" customFormat="1" ht="15" hidden="1" customHeight="1" x14ac:dyDescent="0.2">
      <c r="B473" s="65"/>
      <c r="C473" s="33" t="str">
        <f>IF(F473+G473&gt;0,Input_Transaksi!C511,"")</f>
        <v/>
      </c>
      <c r="D473" s="34" t="str">
        <f>IF(F473+G473&gt;0,Input_Transaksi!D511,"")</f>
        <v/>
      </c>
      <c r="E473" s="35" t="str">
        <f>IF(F473+G473&gt;0,Input_Transaksi!F511&amp;Input_Transaksi!G511 &amp;" "&amp;Input_Transaksi!H511,"")</f>
        <v/>
      </c>
      <c r="F473" s="36">
        <f>IF(Input_Transaksi!CD511=$D$8,Input_Transaksi!CF511,0)</f>
        <v>0</v>
      </c>
      <c r="G473" s="36">
        <f>IF(Input_Transaksi!CG511=$D$8,Input_Transaksi!CI511,0)</f>
        <v>0</v>
      </c>
      <c r="H473" s="36">
        <f t="shared" si="9"/>
        <v>0</v>
      </c>
      <c r="I473" s="61"/>
    </row>
    <row r="474" spans="2:9" customFormat="1" ht="15" hidden="1" customHeight="1" x14ac:dyDescent="0.2">
      <c r="B474" s="65"/>
      <c r="C474" s="33" t="str">
        <f>IF(F474+G474&gt;0,Input_Transaksi!C512,"")</f>
        <v/>
      </c>
      <c r="D474" s="34" t="str">
        <f>IF(F474+G474&gt;0,Input_Transaksi!D512,"")</f>
        <v/>
      </c>
      <c r="E474" s="35" t="str">
        <f>IF(F474+G474&gt;0,Input_Transaksi!F512&amp;Input_Transaksi!G512 &amp;" "&amp;Input_Transaksi!H512,"")</f>
        <v/>
      </c>
      <c r="F474" s="36">
        <f>IF(Input_Transaksi!CD512=$D$8,Input_Transaksi!CF512,0)</f>
        <v>0</v>
      </c>
      <c r="G474" s="36">
        <f>IF(Input_Transaksi!CG512=$D$8,Input_Transaksi!CI512,0)</f>
        <v>0</v>
      </c>
      <c r="H474" s="36">
        <f t="shared" si="9"/>
        <v>0</v>
      </c>
      <c r="I474" s="61"/>
    </row>
    <row r="475" spans="2:9" customFormat="1" ht="15" hidden="1" customHeight="1" x14ac:dyDescent="0.2">
      <c r="B475" s="65"/>
      <c r="C475" s="33" t="str">
        <f>IF(F475+G475&gt;0,Input_Transaksi!C513,"")</f>
        <v/>
      </c>
      <c r="D475" s="34" t="str">
        <f>IF(F475+G475&gt;0,Input_Transaksi!D513,"")</f>
        <v/>
      </c>
      <c r="E475" s="35" t="str">
        <f>IF(F475+G475&gt;0,Input_Transaksi!F513&amp;Input_Transaksi!G513 &amp;" "&amp;Input_Transaksi!H513,"")</f>
        <v/>
      </c>
      <c r="F475" s="36">
        <f>IF(Input_Transaksi!CD513=$D$8,Input_Transaksi!CF513,0)</f>
        <v>0</v>
      </c>
      <c r="G475" s="36">
        <f>IF(Input_Transaksi!CG513=$D$8,Input_Transaksi!CI513,0)</f>
        <v>0</v>
      </c>
      <c r="H475" s="36">
        <f t="shared" si="9"/>
        <v>0</v>
      </c>
      <c r="I475" s="61"/>
    </row>
    <row r="476" spans="2:9" customFormat="1" ht="15" hidden="1" customHeight="1" x14ac:dyDescent="0.2">
      <c r="B476" s="65"/>
      <c r="C476" s="33" t="str">
        <f>IF(F476+G476&gt;0,Input_Transaksi!C514,"")</f>
        <v/>
      </c>
      <c r="D476" s="34" t="str">
        <f>IF(F476+G476&gt;0,Input_Transaksi!D514,"")</f>
        <v/>
      </c>
      <c r="E476" s="35" t="str">
        <f>IF(F476+G476&gt;0,Input_Transaksi!F514&amp;Input_Transaksi!G514 &amp;" "&amp;Input_Transaksi!H514,"")</f>
        <v/>
      </c>
      <c r="F476" s="36">
        <f>IF(Input_Transaksi!CD514=$D$8,Input_Transaksi!CF514,0)</f>
        <v>0</v>
      </c>
      <c r="G476" s="36">
        <f>IF(Input_Transaksi!CG514=$D$8,Input_Transaksi!CI514,0)</f>
        <v>0</v>
      </c>
      <c r="H476" s="36">
        <f t="shared" si="9"/>
        <v>0</v>
      </c>
      <c r="I476" s="61"/>
    </row>
    <row r="477" spans="2:9" customFormat="1" ht="15" hidden="1" customHeight="1" x14ac:dyDescent="0.2">
      <c r="B477" s="65"/>
      <c r="C477" s="33" t="str">
        <f>IF(F477+G477&gt;0,Input_Transaksi!C515,"")</f>
        <v/>
      </c>
      <c r="D477" s="34" t="str">
        <f>IF(F477+G477&gt;0,Input_Transaksi!D515,"")</f>
        <v/>
      </c>
      <c r="E477" s="35" t="str">
        <f>IF(F477+G477&gt;0,Input_Transaksi!F515&amp;Input_Transaksi!G515 &amp;" "&amp;Input_Transaksi!H515,"")</f>
        <v/>
      </c>
      <c r="F477" s="36">
        <f>IF(Input_Transaksi!CD515=$D$8,Input_Transaksi!CF515,0)</f>
        <v>0</v>
      </c>
      <c r="G477" s="36">
        <f>IF(Input_Transaksi!CG515=$D$8,Input_Transaksi!CI515,0)</f>
        <v>0</v>
      </c>
      <c r="H477" s="36">
        <f t="shared" si="9"/>
        <v>0</v>
      </c>
      <c r="I477" s="61"/>
    </row>
    <row r="478" spans="2:9" customFormat="1" ht="15" hidden="1" customHeight="1" x14ac:dyDescent="0.2">
      <c r="B478" s="65"/>
      <c r="C478" s="33" t="str">
        <f>IF(F478+G478&gt;0,Input_Transaksi!C516,"")</f>
        <v/>
      </c>
      <c r="D478" s="34" t="str">
        <f>IF(F478+G478&gt;0,Input_Transaksi!D516,"")</f>
        <v/>
      </c>
      <c r="E478" s="35" t="str">
        <f>IF(F478+G478&gt;0,Input_Transaksi!F516&amp;Input_Transaksi!G516 &amp;" "&amp;Input_Transaksi!H516,"")</f>
        <v/>
      </c>
      <c r="F478" s="36">
        <f>IF(Input_Transaksi!CD516=$D$8,Input_Transaksi!CF516,0)</f>
        <v>0</v>
      </c>
      <c r="G478" s="36">
        <f>IF(Input_Transaksi!CG516=$D$8,Input_Transaksi!CI516,0)</f>
        <v>0</v>
      </c>
      <c r="H478" s="36">
        <f t="shared" si="9"/>
        <v>0</v>
      </c>
      <c r="I478" s="61"/>
    </row>
    <row r="479" spans="2:9" customFormat="1" ht="15" hidden="1" customHeight="1" x14ac:dyDescent="0.2">
      <c r="B479" s="65"/>
      <c r="C479" s="33" t="str">
        <f>IF(F479+G479&gt;0,Input_Transaksi!C517,"")</f>
        <v/>
      </c>
      <c r="D479" s="34" t="str">
        <f>IF(F479+G479&gt;0,Input_Transaksi!D517,"")</f>
        <v/>
      </c>
      <c r="E479" s="35" t="str">
        <f>IF(F479+G479&gt;0,Input_Transaksi!F517&amp;Input_Transaksi!G517 &amp;" "&amp;Input_Transaksi!H517,"")</f>
        <v/>
      </c>
      <c r="F479" s="36">
        <f>IF(Input_Transaksi!CD517=$D$8,Input_Transaksi!CF517,0)</f>
        <v>0</v>
      </c>
      <c r="G479" s="36">
        <f>IF(Input_Transaksi!CG517=$D$8,Input_Transaksi!CI517,0)</f>
        <v>0</v>
      </c>
      <c r="H479" s="36">
        <f t="shared" si="9"/>
        <v>0</v>
      </c>
      <c r="I479" s="61"/>
    </row>
    <row r="480" spans="2:9" customFormat="1" ht="15" hidden="1" customHeight="1" x14ac:dyDescent="0.2">
      <c r="B480" s="65"/>
      <c r="C480" s="33" t="str">
        <f>IF(F480+G480&gt;0,Input_Transaksi!C518,"")</f>
        <v/>
      </c>
      <c r="D480" s="34" t="str">
        <f>IF(F480+G480&gt;0,Input_Transaksi!D518,"")</f>
        <v/>
      </c>
      <c r="E480" s="35" t="str">
        <f>IF(F480+G480&gt;0,Input_Transaksi!F518&amp;Input_Transaksi!G518 &amp;" "&amp;Input_Transaksi!H518,"")</f>
        <v/>
      </c>
      <c r="F480" s="36">
        <f>IF(Input_Transaksi!CD518=$D$8,Input_Transaksi!CF518,0)</f>
        <v>0</v>
      </c>
      <c r="G480" s="36">
        <f>IF(Input_Transaksi!CG518=$D$8,Input_Transaksi!CI518,0)</f>
        <v>0</v>
      </c>
      <c r="H480" s="36">
        <f t="shared" si="9"/>
        <v>0</v>
      </c>
      <c r="I480" s="61"/>
    </row>
    <row r="481" spans="2:9" customFormat="1" ht="15" hidden="1" customHeight="1" x14ac:dyDescent="0.2">
      <c r="B481" s="65"/>
      <c r="C481" s="33" t="str">
        <f>IF(F481+G481&gt;0,Input_Transaksi!C519,"")</f>
        <v/>
      </c>
      <c r="D481" s="34" t="str">
        <f>IF(F481+G481&gt;0,Input_Transaksi!D519,"")</f>
        <v/>
      </c>
      <c r="E481" s="35" t="str">
        <f>IF(F481+G481&gt;0,Input_Transaksi!F519&amp;Input_Transaksi!G519 &amp;" "&amp;Input_Transaksi!H519,"")</f>
        <v/>
      </c>
      <c r="F481" s="36">
        <f>IF(Input_Transaksi!CD519=$D$8,Input_Transaksi!CF519,0)</f>
        <v>0</v>
      </c>
      <c r="G481" s="36">
        <f>IF(Input_Transaksi!CG519=$D$8,Input_Transaksi!CI519,0)</f>
        <v>0</v>
      </c>
      <c r="H481" s="36">
        <f t="shared" si="9"/>
        <v>0</v>
      </c>
      <c r="I481" s="61"/>
    </row>
    <row r="482" spans="2:9" customFormat="1" ht="15" hidden="1" customHeight="1" x14ac:dyDescent="0.2">
      <c r="B482" s="65"/>
      <c r="C482" s="33" t="str">
        <f>IF(F482+G482&gt;0,Input_Transaksi!C520,"")</f>
        <v/>
      </c>
      <c r="D482" s="34" t="str">
        <f>IF(F482+G482&gt;0,Input_Transaksi!D520,"")</f>
        <v/>
      </c>
      <c r="E482" s="35" t="str">
        <f>IF(F482+G482&gt;0,Input_Transaksi!F520&amp;Input_Transaksi!G520 &amp;" "&amp;Input_Transaksi!H520,"")</f>
        <v/>
      </c>
      <c r="F482" s="36">
        <f>IF(Input_Transaksi!CD520=$D$8,Input_Transaksi!CF520,0)</f>
        <v>0</v>
      </c>
      <c r="G482" s="36">
        <f>IF(Input_Transaksi!CG520=$D$8,Input_Transaksi!CI520,0)</f>
        <v>0</v>
      </c>
      <c r="H482" s="36">
        <f t="shared" si="9"/>
        <v>0</v>
      </c>
      <c r="I482" s="61"/>
    </row>
    <row r="483" spans="2:9" customFormat="1" ht="15" hidden="1" customHeight="1" x14ac:dyDescent="0.2">
      <c r="B483" s="65"/>
      <c r="C483" s="33" t="str">
        <f>IF(F483+G483&gt;0,Input_Transaksi!C521,"")</f>
        <v/>
      </c>
      <c r="D483" s="34" t="str">
        <f>IF(F483+G483&gt;0,Input_Transaksi!D521,"")</f>
        <v/>
      </c>
      <c r="E483" s="35" t="str">
        <f>IF(F483+G483&gt;0,Input_Transaksi!F521&amp;Input_Transaksi!G521 &amp;" "&amp;Input_Transaksi!H521,"")</f>
        <v/>
      </c>
      <c r="F483" s="36">
        <f>IF(Input_Transaksi!CD521=$D$8,Input_Transaksi!CF521,0)</f>
        <v>0</v>
      </c>
      <c r="G483" s="36">
        <f>IF(Input_Transaksi!CG521=$D$8,Input_Transaksi!CI521,0)</f>
        <v>0</v>
      </c>
      <c r="H483" s="36">
        <f t="shared" si="9"/>
        <v>0</v>
      </c>
      <c r="I483" s="61"/>
    </row>
    <row r="484" spans="2:9" customFormat="1" ht="15" hidden="1" customHeight="1" x14ac:dyDescent="0.2">
      <c r="B484" s="65"/>
      <c r="C484" s="33" t="str">
        <f>IF(F484+G484&gt;0,Input_Transaksi!C522,"")</f>
        <v/>
      </c>
      <c r="D484" s="34" t="str">
        <f>IF(F484+G484&gt;0,Input_Transaksi!D522,"")</f>
        <v/>
      </c>
      <c r="E484" s="35" t="str">
        <f>IF(F484+G484&gt;0,Input_Transaksi!F522&amp;Input_Transaksi!G522 &amp;" "&amp;Input_Transaksi!H522,"")</f>
        <v/>
      </c>
      <c r="F484" s="36">
        <f>IF(Input_Transaksi!CD522=$D$8,Input_Transaksi!CF522,0)</f>
        <v>0</v>
      </c>
      <c r="G484" s="36">
        <f>IF(Input_Transaksi!CG522=$D$8,Input_Transaksi!CI522,0)</f>
        <v>0</v>
      </c>
      <c r="H484" s="36">
        <f t="shared" si="9"/>
        <v>0</v>
      </c>
      <c r="I484" s="61"/>
    </row>
    <row r="485" spans="2:9" customFormat="1" ht="15" hidden="1" customHeight="1" x14ac:dyDescent="0.2">
      <c r="B485" s="65"/>
      <c r="C485" s="33" t="str">
        <f>IF(F485+G485&gt;0,Input_Transaksi!C523,"")</f>
        <v/>
      </c>
      <c r="D485" s="34" t="str">
        <f>IF(F485+G485&gt;0,Input_Transaksi!D523,"")</f>
        <v/>
      </c>
      <c r="E485" s="35" t="str">
        <f>IF(F485+G485&gt;0,Input_Transaksi!F523&amp;Input_Transaksi!G523 &amp;" "&amp;Input_Transaksi!H523,"")</f>
        <v/>
      </c>
      <c r="F485" s="36">
        <f>IF(Input_Transaksi!CD523=$D$8,Input_Transaksi!CF523,0)</f>
        <v>0</v>
      </c>
      <c r="G485" s="36">
        <f>IF(Input_Transaksi!CG523=$D$8,Input_Transaksi!CI523,0)</f>
        <v>0</v>
      </c>
      <c r="H485" s="36">
        <f t="shared" si="9"/>
        <v>0</v>
      </c>
      <c r="I485" s="61"/>
    </row>
    <row r="486" spans="2:9" customFormat="1" ht="15" hidden="1" customHeight="1" x14ac:dyDescent="0.2">
      <c r="B486" s="65"/>
      <c r="C486" s="33" t="str">
        <f>IF(F486+G486&gt;0,Input_Transaksi!C524,"")</f>
        <v/>
      </c>
      <c r="D486" s="34" t="str">
        <f>IF(F486+G486&gt;0,Input_Transaksi!D524,"")</f>
        <v/>
      </c>
      <c r="E486" s="35" t="str">
        <f>IF(F486+G486&gt;0,Input_Transaksi!F524&amp;Input_Transaksi!G524 &amp;" "&amp;Input_Transaksi!H524,"")</f>
        <v/>
      </c>
      <c r="F486" s="36">
        <f>IF(Input_Transaksi!CD524=$D$8,Input_Transaksi!CF524,0)</f>
        <v>0</v>
      </c>
      <c r="G486" s="36">
        <f>IF(Input_Transaksi!CG524=$D$8,Input_Transaksi!CI524,0)</f>
        <v>0</v>
      </c>
      <c r="H486" s="36">
        <f t="shared" si="9"/>
        <v>0</v>
      </c>
      <c r="I486" s="61"/>
    </row>
    <row r="487" spans="2:9" customFormat="1" ht="15" hidden="1" customHeight="1" x14ac:dyDescent="0.2">
      <c r="B487" s="65"/>
      <c r="C487" s="33" t="str">
        <f>IF(F487+G487&gt;0,Input_Transaksi!C525,"")</f>
        <v/>
      </c>
      <c r="D487" s="34" t="str">
        <f>IF(F487+G487&gt;0,Input_Transaksi!D525,"")</f>
        <v/>
      </c>
      <c r="E487" s="35" t="str">
        <f>IF(F487+G487&gt;0,Input_Transaksi!F525&amp;Input_Transaksi!G525 &amp;" "&amp;Input_Transaksi!H525,"")</f>
        <v/>
      </c>
      <c r="F487" s="36">
        <f>IF(Input_Transaksi!CD525=$D$8,Input_Transaksi!CF525,0)</f>
        <v>0</v>
      </c>
      <c r="G487" s="36">
        <f>IF(Input_Transaksi!CG525=$D$8,Input_Transaksi!CI525,0)</f>
        <v>0</v>
      </c>
      <c r="H487" s="36">
        <f t="shared" si="9"/>
        <v>0</v>
      </c>
      <c r="I487" s="61"/>
    </row>
    <row r="488" spans="2:9" customFormat="1" ht="15" hidden="1" customHeight="1" x14ac:dyDescent="0.2">
      <c r="B488" s="65"/>
      <c r="C488" s="33" t="str">
        <f>IF(F488+G488&gt;0,Input_Transaksi!C526,"")</f>
        <v/>
      </c>
      <c r="D488" s="34" t="str">
        <f>IF(F488+G488&gt;0,Input_Transaksi!D526,"")</f>
        <v/>
      </c>
      <c r="E488" s="35" t="str">
        <f>IF(F488+G488&gt;0,Input_Transaksi!F526&amp;Input_Transaksi!G526 &amp;" "&amp;Input_Transaksi!H526,"")</f>
        <v/>
      </c>
      <c r="F488" s="36">
        <f>IF(Input_Transaksi!CD526=$D$8,Input_Transaksi!CF526,0)</f>
        <v>0</v>
      </c>
      <c r="G488" s="36">
        <f>IF(Input_Transaksi!CG526=$D$8,Input_Transaksi!CI526,0)</f>
        <v>0</v>
      </c>
      <c r="H488" s="36">
        <f t="shared" si="9"/>
        <v>0</v>
      </c>
      <c r="I488" s="61"/>
    </row>
    <row r="489" spans="2:9" customFormat="1" ht="15" hidden="1" customHeight="1" x14ac:dyDescent="0.2">
      <c r="B489" s="65"/>
      <c r="C489" s="33" t="str">
        <f>IF(F489+G489&gt;0,Input_Transaksi!C527,"")</f>
        <v/>
      </c>
      <c r="D489" s="34" t="str">
        <f>IF(F489+G489&gt;0,Input_Transaksi!D527,"")</f>
        <v/>
      </c>
      <c r="E489" s="35" t="str">
        <f>IF(F489+G489&gt;0,Input_Transaksi!F527&amp;Input_Transaksi!G527 &amp;" "&amp;Input_Transaksi!H527,"")</f>
        <v/>
      </c>
      <c r="F489" s="36">
        <f>IF(Input_Transaksi!CD527=$D$8,Input_Transaksi!CF527,0)</f>
        <v>0</v>
      </c>
      <c r="G489" s="36">
        <f>IF(Input_Transaksi!CG527=$D$8,Input_Transaksi!CI527,0)</f>
        <v>0</v>
      </c>
      <c r="H489" s="36">
        <f t="shared" si="9"/>
        <v>0</v>
      </c>
      <c r="I489" s="61"/>
    </row>
    <row r="490" spans="2:9" customFormat="1" ht="15" hidden="1" customHeight="1" x14ac:dyDescent="0.2">
      <c r="B490" s="65"/>
      <c r="C490" s="33" t="str">
        <f>IF(F490+G490&gt;0,Input_Transaksi!C528,"")</f>
        <v/>
      </c>
      <c r="D490" s="34" t="str">
        <f>IF(F490+G490&gt;0,Input_Transaksi!D528,"")</f>
        <v/>
      </c>
      <c r="E490" s="35" t="str">
        <f>IF(F490+G490&gt;0,Input_Transaksi!F528&amp;Input_Transaksi!G528 &amp;" "&amp;Input_Transaksi!H528,"")</f>
        <v/>
      </c>
      <c r="F490" s="36">
        <f>IF(Input_Transaksi!CD528=$D$8,Input_Transaksi!CF528,0)</f>
        <v>0</v>
      </c>
      <c r="G490" s="36">
        <f>IF(Input_Transaksi!CG528=$D$8,Input_Transaksi!CI528,0)</f>
        <v>0</v>
      </c>
      <c r="H490" s="36">
        <f t="shared" si="9"/>
        <v>0</v>
      </c>
      <c r="I490" s="61"/>
    </row>
    <row r="491" spans="2:9" customFormat="1" ht="15" hidden="1" customHeight="1" x14ac:dyDescent="0.2">
      <c r="B491" s="65"/>
      <c r="C491" s="33" t="str">
        <f>IF(F491+G491&gt;0,Input_Transaksi!C529,"")</f>
        <v/>
      </c>
      <c r="D491" s="34" t="str">
        <f>IF(F491+G491&gt;0,Input_Transaksi!D529,"")</f>
        <v/>
      </c>
      <c r="E491" s="35" t="str">
        <f>IF(F491+G491&gt;0,Input_Transaksi!F529&amp;Input_Transaksi!G529 &amp;" "&amp;Input_Transaksi!H529,"")</f>
        <v/>
      </c>
      <c r="F491" s="36">
        <f>IF(Input_Transaksi!CD529=$D$8,Input_Transaksi!CF529,0)</f>
        <v>0</v>
      </c>
      <c r="G491" s="36">
        <f>IF(Input_Transaksi!CG529=$D$8,Input_Transaksi!CI529,0)</f>
        <v>0</v>
      </c>
      <c r="H491" s="36">
        <f t="shared" si="9"/>
        <v>0</v>
      </c>
      <c r="I491" s="61"/>
    </row>
    <row r="492" spans="2:9" customFormat="1" ht="15" hidden="1" customHeight="1" x14ac:dyDescent="0.2">
      <c r="B492" s="65"/>
      <c r="C492" s="33" t="str">
        <f>IF(F492+G492&gt;0,Input_Transaksi!C530,"")</f>
        <v/>
      </c>
      <c r="D492" s="34" t="str">
        <f>IF(F492+G492&gt;0,Input_Transaksi!D530,"")</f>
        <v/>
      </c>
      <c r="E492" s="35" t="str">
        <f>IF(F492+G492&gt;0,Input_Transaksi!F530&amp;Input_Transaksi!G530 &amp;" "&amp;Input_Transaksi!H530,"")</f>
        <v/>
      </c>
      <c r="F492" s="36">
        <f>IF(Input_Transaksi!CD530=$D$8,Input_Transaksi!CF530,0)</f>
        <v>0</v>
      </c>
      <c r="G492" s="36">
        <f>IF(Input_Transaksi!CG530=$D$8,Input_Transaksi!CI530,0)</f>
        <v>0</v>
      </c>
      <c r="H492" s="36">
        <f t="shared" si="9"/>
        <v>0</v>
      </c>
      <c r="I492" s="61"/>
    </row>
    <row r="493" spans="2:9" customFormat="1" ht="15" hidden="1" customHeight="1" x14ac:dyDescent="0.2">
      <c r="B493" s="65"/>
      <c r="C493" s="33" t="str">
        <f>IF(F493+G493&gt;0,Input_Transaksi!C531,"")</f>
        <v/>
      </c>
      <c r="D493" s="34" t="str">
        <f>IF(F493+G493&gt;0,Input_Transaksi!D531,"")</f>
        <v/>
      </c>
      <c r="E493" s="35" t="str">
        <f>IF(F493+G493&gt;0,Input_Transaksi!F531&amp;Input_Transaksi!G531 &amp;" "&amp;Input_Transaksi!H531,"")</f>
        <v/>
      </c>
      <c r="F493" s="36">
        <f>IF(Input_Transaksi!CD531=$D$8,Input_Transaksi!CF531,0)</f>
        <v>0</v>
      </c>
      <c r="G493" s="36">
        <f>IF(Input_Transaksi!CG531=$D$8,Input_Transaksi!CI531,0)</f>
        <v>0</v>
      </c>
      <c r="H493" s="36">
        <f t="shared" ref="H493:H556" si="10">H492+F493-G493</f>
        <v>0</v>
      </c>
      <c r="I493" s="61"/>
    </row>
    <row r="494" spans="2:9" customFormat="1" ht="15" hidden="1" customHeight="1" x14ac:dyDescent="0.2">
      <c r="B494" s="65"/>
      <c r="C494" s="33" t="str">
        <f>IF(F494+G494&gt;0,Input_Transaksi!C532,"")</f>
        <v/>
      </c>
      <c r="D494" s="34" t="str">
        <f>IF(F494+G494&gt;0,Input_Transaksi!D532,"")</f>
        <v/>
      </c>
      <c r="E494" s="35" t="str">
        <f>IF(F494+G494&gt;0,Input_Transaksi!F532&amp;Input_Transaksi!G532 &amp;" "&amp;Input_Transaksi!H532,"")</f>
        <v/>
      </c>
      <c r="F494" s="36">
        <f>IF(Input_Transaksi!CD532=$D$8,Input_Transaksi!CF532,0)</f>
        <v>0</v>
      </c>
      <c r="G494" s="36">
        <f>IF(Input_Transaksi!CG532=$D$8,Input_Transaksi!CI532,0)</f>
        <v>0</v>
      </c>
      <c r="H494" s="36">
        <f t="shared" si="10"/>
        <v>0</v>
      </c>
      <c r="I494" s="61"/>
    </row>
    <row r="495" spans="2:9" customFormat="1" ht="15" hidden="1" customHeight="1" x14ac:dyDescent="0.2">
      <c r="B495" s="65"/>
      <c r="C495" s="33" t="str">
        <f>IF(F495+G495&gt;0,Input_Transaksi!C533,"")</f>
        <v/>
      </c>
      <c r="D495" s="34" t="str">
        <f>IF(F495+G495&gt;0,Input_Transaksi!D533,"")</f>
        <v/>
      </c>
      <c r="E495" s="35" t="str">
        <f>IF(F495+G495&gt;0,Input_Transaksi!F533&amp;Input_Transaksi!G533 &amp;" "&amp;Input_Transaksi!H533,"")</f>
        <v/>
      </c>
      <c r="F495" s="36">
        <f>IF(Input_Transaksi!CD533=$D$8,Input_Transaksi!CF533,0)</f>
        <v>0</v>
      </c>
      <c r="G495" s="36">
        <f>IF(Input_Transaksi!CG533=$D$8,Input_Transaksi!CI533,0)</f>
        <v>0</v>
      </c>
      <c r="H495" s="36">
        <f t="shared" si="10"/>
        <v>0</v>
      </c>
      <c r="I495" s="61"/>
    </row>
    <row r="496" spans="2:9" customFormat="1" ht="15" hidden="1" customHeight="1" x14ac:dyDescent="0.2">
      <c r="B496" s="65"/>
      <c r="C496" s="33" t="str">
        <f>IF(F496+G496&gt;0,Input_Transaksi!C534,"")</f>
        <v/>
      </c>
      <c r="D496" s="34" t="str">
        <f>IF(F496+G496&gt;0,Input_Transaksi!D534,"")</f>
        <v/>
      </c>
      <c r="E496" s="35" t="str">
        <f>IF(F496+G496&gt;0,Input_Transaksi!F534&amp;Input_Transaksi!G534 &amp;" "&amp;Input_Transaksi!H534,"")</f>
        <v/>
      </c>
      <c r="F496" s="36">
        <f>IF(Input_Transaksi!CD534=$D$8,Input_Transaksi!CF534,0)</f>
        <v>0</v>
      </c>
      <c r="G496" s="36">
        <f>IF(Input_Transaksi!CG534=$D$8,Input_Transaksi!CI534,0)</f>
        <v>0</v>
      </c>
      <c r="H496" s="36">
        <f t="shared" si="10"/>
        <v>0</v>
      </c>
      <c r="I496" s="61"/>
    </row>
    <row r="497" spans="2:9" customFormat="1" ht="15" hidden="1" customHeight="1" x14ac:dyDescent="0.2">
      <c r="B497" s="65"/>
      <c r="C497" s="33" t="str">
        <f>IF(F497+G497&gt;0,Input_Transaksi!C535,"")</f>
        <v/>
      </c>
      <c r="D497" s="34" t="str">
        <f>IF(F497+G497&gt;0,Input_Transaksi!D535,"")</f>
        <v/>
      </c>
      <c r="E497" s="35" t="str">
        <f>IF(F497+G497&gt;0,Input_Transaksi!F535&amp;Input_Transaksi!G535 &amp;" "&amp;Input_Transaksi!H535,"")</f>
        <v/>
      </c>
      <c r="F497" s="36">
        <f>IF(Input_Transaksi!CD535=$D$8,Input_Transaksi!CF535,0)</f>
        <v>0</v>
      </c>
      <c r="G497" s="36">
        <f>IF(Input_Transaksi!CG535=$D$8,Input_Transaksi!CI535,0)</f>
        <v>0</v>
      </c>
      <c r="H497" s="36">
        <f t="shared" si="10"/>
        <v>0</v>
      </c>
      <c r="I497" s="61"/>
    </row>
    <row r="498" spans="2:9" customFormat="1" ht="15" hidden="1" customHeight="1" x14ac:dyDescent="0.2">
      <c r="B498" s="65"/>
      <c r="C498" s="33" t="str">
        <f>IF(F498+G498&gt;0,Input_Transaksi!C536,"")</f>
        <v/>
      </c>
      <c r="D498" s="34" t="str">
        <f>IF(F498+G498&gt;0,Input_Transaksi!D536,"")</f>
        <v/>
      </c>
      <c r="E498" s="35" t="str">
        <f>IF(F498+G498&gt;0,Input_Transaksi!F536&amp;Input_Transaksi!G536 &amp;" "&amp;Input_Transaksi!H536,"")</f>
        <v/>
      </c>
      <c r="F498" s="36">
        <f>IF(Input_Transaksi!CD536=$D$8,Input_Transaksi!CF536,0)</f>
        <v>0</v>
      </c>
      <c r="G498" s="36">
        <f>IF(Input_Transaksi!CG536=$D$8,Input_Transaksi!CI536,0)</f>
        <v>0</v>
      </c>
      <c r="H498" s="36">
        <f t="shared" si="10"/>
        <v>0</v>
      </c>
      <c r="I498" s="61"/>
    </row>
    <row r="499" spans="2:9" customFormat="1" ht="15" hidden="1" customHeight="1" x14ac:dyDescent="0.2">
      <c r="B499" s="65"/>
      <c r="C499" s="33" t="str">
        <f>IF(F499+G499&gt;0,Input_Transaksi!C537,"")</f>
        <v/>
      </c>
      <c r="D499" s="34" t="str">
        <f>IF(F499+G499&gt;0,Input_Transaksi!D537,"")</f>
        <v/>
      </c>
      <c r="E499" s="35" t="str">
        <f>IF(F499+G499&gt;0,Input_Transaksi!F537&amp;Input_Transaksi!G537 &amp;" "&amp;Input_Transaksi!H537,"")</f>
        <v/>
      </c>
      <c r="F499" s="36">
        <f>IF(Input_Transaksi!CD537=$D$8,Input_Transaksi!CF537,0)</f>
        <v>0</v>
      </c>
      <c r="G499" s="36">
        <f>IF(Input_Transaksi!CG537=$D$8,Input_Transaksi!CI537,0)</f>
        <v>0</v>
      </c>
      <c r="H499" s="36">
        <f t="shared" si="10"/>
        <v>0</v>
      </c>
      <c r="I499" s="61"/>
    </row>
    <row r="500" spans="2:9" customFormat="1" ht="15" hidden="1" customHeight="1" x14ac:dyDescent="0.2">
      <c r="B500" s="65"/>
      <c r="C500" s="33" t="str">
        <f>IF(F500+G500&gt;0,Input_Transaksi!C538,"")</f>
        <v/>
      </c>
      <c r="D500" s="34" t="str">
        <f>IF(F500+G500&gt;0,Input_Transaksi!D538,"")</f>
        <v/>
      </c>
      <c r="E500" s="35" t="str">
        <f>IF(F500+G500&gt;0,Input_Transaksi!F538&amp;Input_Transaksi!G538 &amp;" "&amp;Input_Transaksi!H538,"")</f>
        <v/>
      </c>
      <c r="F500" s="36">
        <f>IF(Input_Transaksi!CD538=$D$8,Input_Transaksi!CF538,0)</f>
        <v>0</v>
      </c>
      <c r="G500" s="36">
        <f>IF(Input_Transaksi!CG538=$D$8,Input_Transaksi!CI538,0)</f>
        <v>0</v>
      </c>
      <c r="H500" s="36">
        <f t="shared" si="10"/>
        <v>0</v>
      </c>
      <c r="I500" s="61"/>
    </row>
    <row r="501" spans="2:9" customFormat="1" ht="15" hidden="1" customHeight="1" x14ac:dyDescent="0.2">
      <c r="B501" s="65"/>
      <c r="C501" s="33" t="str">
        <f>IF(F501+G501&gt;0,Input_Transaksi!C539,"")</f>
        <v/>
      </c>
      <c r="D501" s="34" t="str">
        <f>IF(F501+G501&gt;0,Input_Transaksi!D539,"")</f>
        <v/>
      </c>
      <c r="E501" s="35" t="str">
        <f>IF(F501+G501&gt;0,Input_Transaksi!F539&amp;Input_Transaksi!G539 &amp;" "&amp;Input_Transaksi!H539,"")</f>
        <v/>
      </c>
      <c r="F501" s="36">
        <f>IF(Input_Transaksi!CD539=$D$8,Input_Transaksi!CF539,0)</f>
        <v>0</v>
      </c>
      <c r="G501" s="36">
        <f>IF(Input_Transaksi!CG539=$D$8,Input_Transaksi!CI539,0)</f>
        <v>0</v>
      </c>
      <c r="H501" s="36">
        <f t="shared" si="10"/>
        <v>0</v>
      </c>
      <c r="I501" s="61"/>
    </row>
    <row r="502" spans="2:9" customFormat="1" ht="15" hidden="1" customHeight="1" x14ac:dyDescent="0.2">
      <c r="B502" s="65"/>
      <c r="C502" s="33" t="str">
        <f>IF(F502+G502&gt;0,Input_Transaksi!C540,"")</f>
        <v/>
      </c>
      <c r="D502" s="34" t="str">
        <f>IF(F502+G502&gt;0,Input_Transaksi!D540,"")</f>
        <v/>
      </c>
      <c r="E502" s="35" t="str">
        <f>IF(F502+G502&gt;0,Input_Transaksi!F540&amp;Input_Transaksi!G540 &amp;" "&amp;Input_Transaksi!H540,"")</f>
        <v/>
      </c>
      <c r="F502" s="36">
        <f>IF(Input_Transaksi!CD540=$D$8,Input_Transaksi!CF540,0)</f>
        <v>0</v>
      </c>
      <c r="G502" s="36">
        <f>IF(Input_Transaksi!CG540=$D$8,Input_Transaksi!CI540,0)</f>
        <v>0</v>
      </c>
      <c r="H502" s="36">
        <f t="shared" si="10"/>
        <v>0</v>
      </c>
      <c r="I502" s="61"/>
    </row>
    <row r="503" spans="2:9" customFormat="1" ht="15" hidden="1" customHeight="1" x14ac:dyDescent="0.2">
      <c r="B503" s="65"/>
      <c r="C503" s="33" t="str">
        <f>IF(F503+G503&gt;0,Input_Transaksi!C541,"")</f>
        <v/>
      </c>
      <c r="D503" s="34" t="str">
        <f>IF(F503+G503&gt;0,Input_Transaksi!D541,"")</f>
        <v/>
      </c>
      <c r="E503" s="35" t="str">
        <f>IF(F503+G503&gt;0,Input_Transaksi!F541&amp;Input_Transaksi!G541 &amp;" "&amp;Input_Transaksi!H541,"")</f>
        <v/>
      </c>
      <c r="F503" s="36">
        <f>IF(Input_Transaksi!CD541=$D$8,Input_Transaksi!CF541,0)</f>
        <v>0</v>
      </c>
      <c r="G503" s="36">
        <f>IF(Input_Transaksi!CG541=$D$8,Input_Transaksi!CI541,0)</f>
        <v>0</v>
      </c>
      <c r="H503" s="36">
        <f t="shared" si="10"/>
        <v>0</v>
      </c>
      <c r="I503" s="61"/>
    </row>
    <row r="504" spans="2:9" customFormat="1" ht="15" hidden="1" customHeight="1" x14ac:dyDescent="0.2">
      <c r="B504" s="65"/>
      <c r="C504" s="33" t="str">
        <f>IF(F504+G504&gt;0,Input_Transaksi!C542,"")</f>
        <v/>
      </c>
      <c r="D504" s="34" t="str">
        <f>IF(F504+G504&gt;0,Input_Transaksi!D542,"")</f>
        <v/>
      </c>
      <c r="E504" s="35" t="str">
        <f>IF(F504+G504&gt;0,Input_Transaksi!F542&amp;Input_Transaksi!G542 &amp;" "&amp;Input_Transaksi!H542,"")</f>
        <v/>
      </c>
      <c r="F504" s="36">
        <f>IF(Input_Transaksi!CD542=$D$8,Input_Transaksi!CF542,0)</f>
        <v>0</v>
      </c>
      <c r="G504" s="36">
        <f>IF(Input_Transaksi!CG542=$D$8,Input_Transaksi!CI542,0)</f>
        <v>0</v>
      </c>
      <c r="H504" s="36">
        <f t="shared" si="10"/>
        <v>0</v>
      </c>
      <c r="I504" s="61"/>
    </row>
    <row r="505" spans="2:9" customFormat="1" ht="15" hidden="1" customHeight="1" x14ac:dyDescent="0.2">
      <c r="B505" s="65"/>
      <c r="C505" s="33" t="str">
        <f>IF(F505+G505&gt;0,Input_Transaksi!C543,"")</f>
        <v/>
      </c>
      <c r="D505" s="34" t="str">
        <f>IF(F505+G505&gt;0,Input_Transaksi!D543,"")</f>
        <v/>
      </c>
      <c r="E505" s="35" t="str">
        <f>IF(F505+G505&gt;0,Input_Transaksi!F543&amp;Input_Transaksi!G543 &amp;" "&amp;Input_Transaksi!H543,"")</f>
        <v/>
      </c>
      <c r="F505" s="36">
        <f>IF(Input_Transaksi!CD543=$D$8,Input_Transaksi!CF543,0)</f>
        <v>0</v>
      </c>
      <c r="G505" s="36">
        <f>IF(Input_Transaksi!CG543=$D$8,Input_Transaksi!CI543,0)</f>
        <v>0</v>
      </c>
      <c r="H505" s="36">
        <f t="shared" si="10"/>
        <v>0</v>
      </c>
      <c r="I505" s="61"/>
    </row>
    <row r="506" spans="2:9" customFormat="1" ht="15" hidden="1" customHeight="1" x14ac:dyDescent="0.2">
      <c r="B506" s="65"/>
      <c r="C506" s="33" t="str">
        <f>IF(F506+G506&gt;0,Input_Transaksi!C544,"")</f>
        <v/>
      </c>
      <c r="D506" s="34" t="str">
        <f>IF(F506+G506&gt;0,Input_Transaksi!D544,"")</f>
        <v/>
      </c>
      <c r="E506" s="35" t="str">
        <f>IF(F506+G506&gt;0,Input_Transaksi!F544&amp;Input_Transaksi!G544 &amp;" "&amp;Input_Transaksi!H544,"")</f>
        <v/>
      </c>
      <c r="F506" s="36">
        <f>IF(Input_Transaksi!CD544=$D$8,Input_Transaksi!CF544,0)</f>
        <v>0</v>
      </c>
      <c r="G506" s="36">
        <f>IF(Input_Transaksi!CG544=$D$8,Input_Transaksi!CI544,0)</f>
        <v>0</v>
      </c>
      <c r="H506" s="36">
        <f t="shared" si="10"/>
        <v>0</v>
      </c>
      <c r="I506" s="61"/>
    </row>
    <row r="507" spans="2:9" customFormat="1" ht="15" hidden="1" customHeight="1" x14ac:dyDescent="0.2">
      <c r="B507" s="65"/>
      <c r="C507" s="33" t="str">
        <f>IF(F507+G507&gt;0,Input_Transaksi!C545,"")</f>
        <v/>
      </c>
      <c r="D507" s="34" t="str">
        <f>IF(F507+G507&gt;0,Input_Transaksi!D545,"")</f>
        <v/>
      </c>
      <c r="E507" s="35" t="str">
        <f>IF(F507+G507&gt;0,Input_Transaksi!F545&amp;Input_Transaksi!G545 &amp;" "&amp;Input_Transaksi!H545,"")</f>
        <v/>
      </c>
      <c r="F507" s="36">
        <f>IF(Input_Transaksi!CD545=$D$8,Input_Transaksi!CF545,0)</f>
        <v>0</v>
      </c>
      <c r="G507" s="36">
        <f>IF(Input_Transaksi!CG545=$D$8,Input_Transaksi!CI545,0)</f>
        <v>0</v>
      </c>
      <c r="H507" s="36">
        <f t="shared" si="10"/>
        <v>0</v>
      </c>
      <c r="I507" s="61"/>
    </row>
    <row r="508" spans="2:9" customFormat="1" ht="15" hidden="1" customHeight="1" x14ac:dyDescent="0.2">
      <c r="B508" s="65"/>
      <c r="C508" s="33" t="str">
        <f>IF(F508+G508&gt;0,Input_Transaksi!C546,"")</f>
        <v/>
      </c>
      <c r="D508" s="34" t="str">
        <f>IF(F508+G508&gt;0,Input_Transaksi!D546,"")</f>
        <v/>
      </c>
      <c r="E508" s="35" t="str">
        <f>IF(F508+G508&gt;0,Input_Transaksi!F546&amp;Input_Transaksi!G546 &amp;" "&amp;Input_Transaksi!H546,"")</f>
        <v/>
      </c>
      <c r="F508" s="36">
        <f>IF(Input_Transaksi!CD546=$D$8,Input_Transaksi!CF546,0)</f>
        <v>0</v>
      </c>
      <c r="G508" s="36">
        <f>IF(Input_Transaksi!CG546=$D$8,Input_Transaksi!CI546,0)</f>
        <v>0</v>
      </c>
      <c r="H508" s="36">
        <f t="shared" si="10"/>
        <v>0</v>
      </c>
      <c r="I508" s="61"/>
    </row>
    <row r="509" spans="2:9" customFormat="1" ht="15" hidden="1" customHeight="1" x14ac:dyDescent="0.2">
      <c r="B509" s="65"/>
      <c r="C509" s="33" t="str">
        <f>IF(F509+G509&gt;0,Input_Transaksi!C547,"")</f>
        <v/>
      </c>
      <c r="D509" s="34" t="str">
        <f>IF(F509+G509&gt;0,Input_Transaksi!D547,"")</f>
        <v/>
      </c>
      <c r="E509" s="35" t="str">
        <f>IF(F509+G509&gt;0,Input_Transaksi!F547&amp;Input_Transaksi!G547 &amp;" "&amp;Input_Transaksi!H547,"")</f>
        <v/>
      </c>
      <c r="F509" s="36">
        <f>IF(Input_Transaksi!CD547=$D$8,Input_Transaksi!CF547,0)</f>
        <v>0</v>
      </c>
      <c r="G509" s="36">
        <f>IF(Input_Transaksi!CG547=$D$8,Input_Transaksi!CI547,0)</f>
        <v>0</v>
      </c>
      <c r="H509" s="36">
        <f t="shared" si="10"/>
        <v>0</v>
      </c>
      <c r="I509" s="61"/>
    </row>
    <row r="510" spans="2:9" customFormat="1" ht="15" hidden="1" customHeight="1" x14ac:dyDescent="0.2">
      <c r="B510" s="65"/>
      <c r="C510" s="33" t="str">
        <f>IF(F510+G510&gt;0,Input_Transaksi!C548,"")</f>
        <v/>
      </c>
      <c r="D510" s="34" t="str">
        <f>IF(F510+G510&gt;0,Input_Transaksi!D548,"")</f>
        <v/>
      </c>
      <c r="E510" s="35" t="str">
        <f>IF(F510+G510&gt;0,Input_Transaksi!F548&amp;Input_Transaksi!G548 &amp;" "&amp;Input_Transaksi!H548,"")</f>
        <v/>
      </c>
      <c r="F510" s="36">
        <f>IF(Input_Transaksi!CD548=$D$8,Input_Transaksi!CF548,0)</f>
        <v>0</v>
      </c>
      <c r="G510" s="36">
        <f>IF(Input_Transaksi!CG548=$D$8,Input_Transaksi!CI548,0)</f>
        <v>0</v>
      </c>
      <c r="H510" s="36">
        <f t="shared" si="10"/>
        <v>0</v>
      </c>
      <c r="I510" s="61"/>
    </row>
    <row r="511" spans="2:9" customFormat="1" ht="15" hidden="1" customHeight="1" x14ac:dyDescent="0.2">
      <c r="B511" s="65"/>
      <c r="C511" s="33" t="str">
        <f>IF(F511+G511&gt;0,Input_Transaksi!C549,"")</f>
        <v/>
      </c>
      <c r="D511" s="34" t="str">
        <f>IF(F511+G511&gt;0,Input_Transaksi!D549,"")</f>
        <v/>
      </c>
      <c r="E511" s="35" t="str">
        <f>IF(F511+G511&gt;0,Input_Transaksi!F549&amp;Input_Transaksi!G549 &amp;" "&amp;Input_Transaksi!H549,"")</f>
        <v/>
      </c>
      <c r="F511" s="36">
        <f>IF(Input_Transaksi!CD549=$D$8,Input_Transaksi!CF549,0)</f>
        <v>0</v>
      </c>
      <c r="G511" s="36">
        <f>IF(Input_Transaksi!CG549=$D$8,Input_Transaksi!CI549,0)</f>
        <v>0</v>
      </c>
      <c r="H511" s="36">
        <f t="shared" si="10"/>
        <v>0</v>
      </c>
      <c r="I511" s="61"/>
    </row>
    <row r="512" spans="2:9" customFormat="1" ht="15" hidden="1" customHeight="1" x14ac:dyDescent="0.2">
      <c r="B512" s="65"/>
      <c r="C512" s="33" t="str">
        <f>IF(F512+G512&gt;0,Input_Transaksi!C550,"")</f>
        <v/>
      </c>
      <c r="D512" s="34" t="str">
        <f>IF(F512+G512&gt;0,Input_Transaksi!D550,"")</f>
        <v/>
      </c>
      <c r="E512" s="35" t="str">
        <f>IF(F512+G512&gt;0,Input_Transaksi!F550&amp;Input_Transaksi!G550 &amp;" "&amp;Input_Transaksi!H550,"")</f>
        <v/>
      </c>
      <c r="F512" s="36">
        <f>IF(Input_Transaksi!CD550=$D$8,Input_Transaksi!CF550,0)</f>
        <v>0</v>
      </c>
      <c r="G512" s="36">
        <f>IF(Input_Transaksi!CG550=$D$8,Input_Transaksi!CI550,0)</f>
        <v>0</v>
      </c>
      <c r="H512" s="36">
        <f t="shared" si="10"/>
        <v>0</v>
      </c>
      <c r="I512" s="61"/>
    </row>
    <row r="513" spans="2:9" customFormat="1" ht="15" hidden="1" customHeight="1" x14ac:dyDescent="0.2">
      <c r="B513" s="65"/>
      <c r="C513" s="33" t="str">
        <f>IF(F513+G513&gt;0,Input_Transaksi!C551,"")</f>
        <v/>
      </c>
      <c r="D513" s="34" t="str">
        <f>IF(F513+G513&gt;0,Input_Transaksi!D551,"")</f>
        <v/>
      </c>
      <c r="E513" s="35" t="str">
        <f>IF(F513+G513&gt;0,Input_Transaksi!F551&amp;Input_Transaksi!G551 &amp;" "&amp;Input_Transaksi!H551,"")</f>
        <v/>
      </c>
      <c r="F513" s="36">
        <f>IF(Input_Transaksi!CD551=$D$8,Input_Transaksi!CF551,0)</f>
        <v>0</v>
      </c>
      <c r="G513" s="36">
        <f>IF(Input_Transaksi!CG551=$D$8,Input_Transaksi!CI551,0)</f>
        <v>0</v>
      </c>
      <c r="H513" s="36">
        <f t="shared" si="10"/>
        <v>0</v>
      </c>
      <c r="I513" s="61"/>
    </row>
    <row r="514" spans="2:9" customFormat="1" ht="15" hidden="1" customHeight="1" x14ac:dyDescent="0.2">
      <c r="B514" s="65"/>
      <c r="C514" s="33" t="str">
        <f>IF(F514+G514&gt;0,Input_Transaksi!C552,"")</f>
        <v/>
      </c>
      <c r="D514" s="34" t="str">
        <f>IF(F514+G514&gt;0,Input_Transaksi!D552,"")</f>
        <v/>
      </c>
      <c r="E514" s="35" t="str">
        <f>IF(F514+G514&gt;0,Input_Transaksi!F552&amp;Input_Transaksi!G552 &amp;" "&amp;Input_Transaksi!H552,"")</f>
        <v/>
      </c>
      <c r="F514" s="36">
        <f>IF(Input_Transaksi!CD552=$D$8,Input_Transaksi!CF552,0)</f>
        <v>0</v>
      </c>
      <c r="G514" s="36">
        <f>IF(Input_Transaksi!CG552=$D$8,Input_Transaksi!CI552,0)</f>
        <v>0</v>
      </c>
      <c r="H514" s="36">
        <f t="shared" si="10"/>
        <v>0</v>
      </c>
      <c r="I514" s="61"/>
    </row>
    <row r="515" spans="2:9" customFormat="1" ht="15" hidden="1" customHeight="1" x14ac:dyDescent="0.2">
      <c r="B515" s="65"/>
      <c r="C515" s="33" t="str">
        <f>IF(F515+G515&gt;0,Input_Transaksi!C553,"")</f>
        <v/>
      </c>
      <c r="D515" s="34" t="str">
        <f>IF(F515+G515&gt;0,Input_Transaksi!D553,"")</f>
        <v/>
      </c>
      <c r="E515" s="35" t="str">
        <f>IF(F515+G515&gt;0,Input_Transaksi!F553&amp;Input_Transaksi!G553 &amp;" "&amp;Input_Transaksi!H553,"")</f>
        <v/>
      </c>
      <c r="F515" s="36">
        <f>IF(Input_Transaksi!CD553=$D$8,Input_Transaksi!CF553,0)</f>
        <v>0</v>
      </c>
      <c r="G515" s="36">
        <f>IF(Input_Transaksi!CG553=$D$8,Input_Transaksi!CI553,0)</f>
        <v>0</v>
      </c>
      <c r="H515" s="36">
        <f t="shared" si="10"/>
        <v>0</v>
      </c>
      <c r="I515" s="61"/>
    </row>
    <row r="516" spans="2:9" customFormat="1" ht="15" hidden="1" customHeight="1" x14ac:dyDescent="0.2">
      <c r="B516" s="65"/>
      <c r="C516" s="33" t="str">
        <f>IF(F516+G516&gt;0,Input_Transaksi!C554,"")</f>
        <v/>
      </c>
      <c r="D516" s="34" t="str">
        <f>IF(F516+G516&gt;0,Input_Transaksi!D554,"")</f>
        <v/>
      </c>
      <c r="E516" s="35" t="str">
        <f>IF(F516+G516&gt;0,Input_Transaksi!F554&amp;Input_Transaksi!G554 &amp;" "&amp;Input_Transaksi!H554,"")</f>
        <v/>
      </c>
      <c r="F516" s="36">
        <f>IF(Input_Transaksi!CD554=$D$8,Input_Transaksi!CF554,0)</f>
        <v>0</v>
      </c>
      <c r="G516" s="36">
        <f>IF(Input_Transaksi!CG554=$D$8,Input_Transaksi!CI554,0)</f>
        <v>0</v>
      </c>
      <c r="H516" s="36">
        <f t="shared" si="10"/>
        <v>0</v>
      </c>
      <c r="I516" s="61"/>
    </row>
    <row r="517" spans="2:9" customFormat="1" ht="15" hidden="1" customHeight="1" x14ac:dyDescent="0.2">
      <c r="B517" s="65"/>
      <c r="C517" s="33" t="str">
        <f>IF(F517+G517&gt;0,Input_Transaksi!C555,"")</f>
        <v/>
      </c>
      <c r="D517" s="34" t="str">
        <f>IF(F517+G517&gt;0,Input_Transaksi!D555,"")</f>
        <v/>
      </c>
      <c r="E517" s="35" t="str">
        <f>IF(F517+G517&gt;0,Input_Transaksi!F555&amp;Input_Transaksi!G555 &amp;" "&amp;Input_Transaksi!H555,"")</f>
        <v/>
      </c>
      <c r="F517" s="36">
        <f>IF(Input_Transaksi!CD555=$D$8,Input_Transaksi!CF555,0)</f>
        <v>0</v>
      </c>
      <c r="G517" s="36">
        <f>IF(Input_Transaksi!CG555=$D$8,Input_Transaksi!CI555,0)</f>
        <v>0</v>
      </c>
      <c r="H517" s="36">
        <f t="shared" si="10"/>
        <v>0</v>
      </c>
      <c r="I517" s="61"/>
    </row>
    <row r="518" spans="2:9" customFormat="1" ht="15" hidden="1" customHeight="1" x14ac:dyDescent="0.2">
      <c r="B518" s="65"/>
      <c r="C518" s="33" t="str">
        <f>IF(F518+G518&gt;0,Input_Transaksi!C556,"")</f>
        <v/>
      </c>
      <c r="D518" s="34" t="str">
        <f>IF(F518+G518&gt;0,Input_Transaksi!D556,"")</f>
        <v/>
      </c>
      <c r="E518" s="35" t="str">
        <f>IF(F518+G518&gt;0,Input_Transaksi!F556&amp;Input_Transaksi!G556 &amp;" "&amp;Input_Transaksi!H556,"")</f>
        <v/>
      </c>
      <c r="F518" s="36">
        <f>IF(Input_Transaksi!CD556=$D$8,Input_Transaksi!CF556,0)</f>
        <v>0</v>
      </c>
      <c r="G518" s="36">
        <f>IF(Input_Transaksi!CG556=$D$8,Input_Transaksi!CI556,0)</f>
        <v>0</v>
      </c>
      <c r="H518" s="36">
        <f t="shared" si="10"/>
        <v>0</v>
      </c>
      <c r="I518" s="61"/>
    </row>
    <row r="519" spans="2:9" customFormat="1" ht="15" hidden="1" customHeight="1" x14ac:dyDescent="0.2">
      <c r="B519" s="65"/>
      <c r="C519" s="33" t="str">
        <f>IF(F519+G519&gt;0,Input_Transaksi!C557,"")</f>
        <v/>
      </c>
      <c r="D519" s="34" t="str">
        <f>IF(F519+G519&gt;0,Input_Transaksi!D557,"")</f>
        <v/>
      </c>
      <c r="E519" s="35" t="str">
        <f>IF(F519+G519&gt;0,Input_Transaksi!F557&amp;Input_Transaksi!G557 &amp;" "&amp;Input_Transaksi!H557,"")</f>
        <v/>
      </c>
      <c r="F519" s="36">
        <f>IF(Input_Transaksi!CD557=$D$8,Input_Transaksi!CF557,0)</f>
        <v>0</v>
      </c>
      <c r="G519" s="36">
        <f>IF(Input_Transaksi!CG557=$D$8,Input_Transaksi!CI557,0)</f>
        <v>0</v>
      </c>
      <c r="H519" s="36">
        <f t="shared" si="10"/>
        <v>0</v>
      </c>
      <c r="I519" s="61"/>
    </row>
    <row r="520" spans="2:9" customFormat="1" ht="15" hidden="1" customHeight="1" x14ac:dyDescent="0.2">
      <c r="B520" s="65"/>
      <c r="C520" s="33" t="str">
        <f>IF(F520+G520&gt;0,Input_Transaksi!C558,"")</f>
        <v/>
      </c>
      <c r="D520" s="34" t="str">
        <f>IF(F520+G520&gt;0,Input_Transaksi!D558,"")</f>
        <v/>
      </c>
      <c r="E520" s="35" t="str">
        <f>IF(F520+G520&gt;0,Input_Transaksi!F558&amp;Input_Transaksi!G558 &amp;" "&amp;Input_Transaksi!H558,"")</f>
        <v/>
      </c>
      <c r="F520" s="36">
        <f>IF(Input_Transaksi!CD558=$D$8,Input_Transaksi!CF558,0)</f>
        <v>0</v>
      </c>
      <c r="G520" s="36">
        <f>IF(Input_Transaksi!CG558=$D$8,Input_Transaksi!CI558,0)</f>
        <v>0</v>
      </c>
      <c r="H520" s="36">
        <f t="shared" si="10"/>
        <v>0</v>
      </c>
      <c r="I520" s="61"/>
    </row>
    <row r="521" spans="2:9" customFormat="1" ht="15" hidden="1" customHeight="1" x14ac:dyDescent="0.2">
      <c r="B521" s="65"/>
      <c r="C521" s="33" t="str">
        <f>IF(F521+G521&gt;0,Input_Transaksi!C559,"")</f>
        <v/>
      </c>
      <c r="D521" s="34" t="str">
        <f>IF(F521+G521&gt;0,Input_Transaksi!D559,"")</f>
        <v/>
      </c>
      <c r="E521" s="35" t="str">
        <f>IF(F521+G521&gt;0,Input_Transaksi!F559&amp;Input_Transaksi!G559 &amp;" "&amp;Input_Transaksi!H559,"")</f>
        <v/>
      </c>
      <c r="F521" s="36">
        <f>IF(Input_Transaksi!CD559=$D$8,Input_Transaksi!CF559,0)</f>
        <v>0</v>
      </c>
      <c r="G521" s="36">
        <f>IF(Input_Transaksi!CG559=$D$8,Input_Transaksi!CI559,0)</f>
        <v>0</v>
      </c>
      <c r="H521" s="36">
        <f t="shared" si="10"/>
        <v>0</v>
      </c>
      <c r="I521" s="61"/>
    </row>
    <row r="522" spans="2:9" customFormat="1" ht="15" hidden="1" customHeight="1" x14ac:dyDescent="0.2">
      <c r="B522" s="65"/>
      <c r="C522" s="33" t="str">
        <f>IF(F522+G522&gt;0,Input_Transaksi!C560,"")</f>
        <v/>
      </c>
      <c r="D522" s="34" t="str">
        <f>IF(F522+G522&gt;0,Input_Transaksi!D560,"")</f>
        <v/>
      </c>
      <c r="E522" s="35" t="str">
        <f>IF(F522+G522&gt;0,Input_Transaksi!F560&amp;Input_Transaksi!G560 &amp;" "&amp;Input_Transaksi!H560,"")</f>
        <v/>
      </c>
      <c r="F522" s="36">
        <f>IF(Input_Transaksi!CD560=$D$8,Input_Transaksi!CF560,0)</f>
        <v>0</v>
      </c>
      <c r="G522" s="36">
        <f>IF(Input_Transaksi!CG560=$D$8,Input_Transaksi!CI560,0)</f>
        <v>0</v>
      </c>
      <c r="H522" s="36">
        <f t="shared" si="10"/>
        <v>0</v>
      </c>
      <c r="I522" s="61"/>
    </row>
    <row r="523" spans="2:9" customFormat="1" ht="15" hidden="1" customHeight="1" x14ac:dyDescent="0.2">
      <c r="B523" s="65"/>
      <c r="C523" s="33" t="str">
        <f>IF(F523+G523&gt;0,Input_Transaksi!C561,"")</f>
        <v/>
      </c>
      <c r="D523" s="34" t="str">
        <f>IF(F523+G523&gt;0,Input_Transaksi!D561,"")</f>
        <v/>
      </c>
      <c r="E523" s="35" t="str">
        <f>IF(F523+G523&gt;0,Input_Transaksi!F561&amp;Input_Transaksi!G561 &amp;" "&amp;Input_Transaksi!H561,"")</f>
        <v/>
      </c>
      <c r="F523" s="36">
        <f>IF(Input_Transaksi!CD561=$D$8,Input_Transaksi!CF561,0)</f>
        <v>0</v>
      </c>
      <c r="G523" s="36">
        <f>IF(Input_Transaksi!CG561=$D$8,Input_Transaksi!CI561,0)</f>
        <v>0</v>
      </c>
      <c r="H523" s="36">
        <f t="shared" si="10"/>
        <v>0</v>
      </c>
      <c r="I523" s="61"/>
    </row>
    <row r="524" spans="2:9" customFormat="1" ht="15" hidden="1" customHeight="1" x14ac:dyDescent="0.2">
      <c r="B524" s="65"/>
      <c r="C524" s="33" t="str">
        <f>IF(F524+G524&gt;0,Input_Transaksi!C562,"")</f>
        <v/>
      </c>
      <c r="D524" s="34" t="str">
        <f>IF(F524+G524&gt;0,Input_Transaksi!D562,"")</f>
        <v/>
      </c>
      <c r="E524" s="35" t="str">
        <f>IF(F524+G524&gt;0,Input_Transaksi!F562&amp;Input_Transaksi!G562 &amp;" "&amp;Input_Transaksi!H562,"")</f>
        <v/>
      </c>
      <c r="F524" s="36">
        <f>IF(Input_Transaksi!CD562=$D$8,Input_Transaksi!CF562,0)</f>
        <v>0</v>
      </c>
      <c r="G524" s="36">
        <f>IF(Input_Transaksi!CG562=$D$8,Input_Transaksi!CI562,0)</f>
        <v>0</v>
      </c>
      <c r="H524" s="36">
        <f t="shared" si="10"/>
        <v>0</v>
      </c>
      <c r="I524" s="61"/>
    </row>
    <row r="525" spans="2:9" customFormat="1" ht="15" hidden="1" customHeight="1" x14ac:dyDescent="0.2">
      <c r="B525" s="65"/>
      <c r="C525" s="33" t="str">
        <f>IF(F525+G525&gt;0,Input_Transaksi!C563,"")</f>
        <v/>
      </c>
      <c r="D525" s="34" t="str">
        <f>IF(F525+G525&gt;0,Input_Transaksi!D563,"")</f>
        <v/>
      </c>
      <c r="E525" s="35" t="str">
        <f>IF(F525+G525&gt;0,Input_Transaksi!F563&amp;Input_Transaksi!G563 &amp;" "&amp;Input_Transaksi!H563,"")</f>
        <v/>
      </c>
      <c r="F525" s="36">
        <f>IF(Input_Transaksi!CD563=$D$8,Input_Transaksi!CF563,0)</f>
        <v>0</v>
      </c>
      <c r="G525" s="36">
        <f>IF(Input_Transaksi!CG563=$D$8,Input_Transaksi!CI563,0)</f>
        <v>0</v>
      </c>
      <c r="H525" s="36">
        <f t="shared" si="10"/>
        <v>0</v>
      </c>
      <c r="I525" s="61"/>
    </row>
    <row r="526" spans="2:9" customFormat="1" ht="15" hidden="1" customHeight="1" x14ac:dyDescent="0.2">
      <c r="B526" s="65"/>
      <c r="C526" s="33" t="str">
        <f>IF(F526+G526&gt;0,Input_Transaksi!C564,"")</f>
        <v/>
      </c>
      <c r="D526" s="34" t="str">
        <f>IF(F526+G526&gt;0,Input_Transaksi!D564,"")</f>
        <v/>
      </c>
      <c r="E526" s="35" t="str">
        <f>IF(F526+G526&gt;0,Input_Transaksi!F564&amp;Input_Transaksi!G564 &amp;" "&amp;Input_Transaksi!H564,"")</f>
        <v/>
      </c>
      <c r="F526" s="36">
        <f>IF(Input_Transaksi!CD564=$D$8,Input_Transaksi!CF564,0)</f>
        <v>0</v>
      </c>
      <c r="G526" s="36">
        <f>IF(Input_Transaksi!CG564=$D$8,Input_Transaksi!CI564,0)</f>
        <v>0</v>
      </c>
      <c r="H526" s="36">
        <f t="shared" si="10"/>
        <v>0</v>
      </c>
      <c r="I526" s="61"/>
    </row>
    <row r="527" spans="2:9" customFormat="1" ht="15" hidden="1" customHeight="1" x14ac:dyDescent="0.2">
      <c r="B527" s="65"/>
      <c r="C527" s="33" t="str">
        <f>IF(F527+G527&gt;0,Input_Transaksi!C565,"")</f>
        <v/>
      </c>
      <c r="D527" s="34" t="str">
        <f>IF(F527+G527&gt;0,Input_Transaksi!D565,"")</f>
        <v/>
      </c>
      <c r="E527" s="35" t="str">
        <f>IF(F527+G527&gt;0,Input_Transaksi!F565&amp;Input_Transaksi!G565 &amp;" "&amp;Input_Transaksi!H565,"")</f>
        <v/>
      </c>
      <c r="F527" s="36">
        <f>IF(Input_Transaksi!CD565=$D$8,Input_Transaksi!CF565,0)</f>
        <v>0</v>
      </c>
      <c r="G527" s="36">
        <f>IF(Input_Transaksi!CG565=$D$8,Input_Transaksi!CI565,0)</f>
        <v>0</v>
      </c>
      <c r="H527" s="36">
        <f t="shared" si="10"/>
        <v>0</v>
      </c>
      <c r="I527" s="61"/>
    </row>
    <row r="528" spans="2:9" customFormat="1" ht="15" hidden="1" customHeight="1" x14ac:dyDescent="0.2">
      <c r="B528" s="65"/>
      <c r="C528" s="33" t="str">
        <f>IF(F528+G528&gt;0,Input_Transaksi!C566,"")</f>
        <v/>
      </c>
      <c r="D528" s="34" t="str">
        <f>IF(F528+G528&gt;0,Input_Transaksi!D566,"")</f>
        <v/>
      </c>
      <c r="E528" s="35" t="str">
        <f>IF(F528+G528&gt;0,Input_Transaksi!F566&amp;Input_Transaksi!G566 &amp;" "&amp;Input_Transaksi!H566,"")</f>
        <v/>
      </c>
      <c r="F528" s="36">
        <f>IF(Input_Transaksi!CD566=$D$8,Input_Transaksi!CF566,0)</f>
        <v>0</v>
      </c>
      <c r="G528" s="36">
        <f>IF(Input_Transaksi!CG566=$D$8,Input_Transaksi!CI566,0)</f>
        <v>0</v>
      </c>
      <c r="H528" s="36">
        <f t="shared" si="10"/>
        <v>0</v>
      </c>
      <c r="I528" s="61"/>
    </row>
    <row r="529" spans="2:9" customFormat="1" ht="15" hidden="1" customHeight="1" x14ac:dyDescent="0.2">
      <c r="B529" s="65"/>
      <c r="C529" s="33" t="str">
        <f>IF(F529+G529&gt;0,Input_Transaksi!C567,"")</f>
        <v/>
      </c>
      <c r="D529" s="34" t="str">
        <f>IF(F529+G529&gt;0,Input_Transaksi!D567,"")</f>
        <v/>
      </c>
      <c r="E529" s="35" t="str">
        <f>IF(F529+G529&gt;0,Input_Transaksi!F567&amp;Input_Transaksi!G567 &amp;" "&amp;Input_Transaksi!H567,"")</f>
        <v/>
      </c>
      <c r="F529" s="36">
        <f>IF(Input_Transaksi!CD567=$D$8,Input_Transaksi!CF567,0)</f>
        <v>0</v>
      </c>
      <c r="G529" s="36">
        <f>IF(Input_Transaksi!CG567=$D$8,Input_Transaksi!CI567,0)</f>
        <v>0</v>
      </c>
      <c r="H529" s="36">
        <f t="shared" si="10"/>
        <v>0</v>
      </c>
      <c r="I529" s="61"/>
    </row>
    <row r="530" spans="2:9" customFormat="1" ht="15" hidden="1" customHeight="1" x14ac:dyDescent="0.2">
      <c r="B530" s="65"/>
      <c r="C530" s="33" t="str">
        <f>IF(F530+G530&gt;0,Input_Transaksi!C568,"")</f>
        <v/>
      </c>
      <c r="D530" s="34" t="str">
        <f>IF(F530+G530&gt;0,Input_Transaksi!D568,"")</f>
        <v/>
      </c>
      <c r="E530" s="35" t="str">
        <f>IF(F530+G530&gt;0,Input_Transaksi!F568&amp;Input_Transaksi!G568 &amp;" "&amp;Input_Transaksi!H568,"")</f>
        <v/>
      </c>
      <c r="F530" s="36">
        <f>IF(Input_Transaksi!CD568=$D$8,Input_Transaksi!CF568,0)</f>
        <v>0</v>
      </c>
      <c r="G530" s="36">
        <f>IF(Input_Transaksi!CG568=$D$8,Input_Transaksi!CI568,0)</f>
        <v>0</v>
      </c>
      <c r="H530" s="36">
        <f t="shared" si="10"/>
        <v>0</v>
      </c>
      <c r="I530" s="61"/>
    </row>
    <row r="531" spans="2:9" customFormat="1" ht="15" hidden="1" customHeight="1" x14ac:dyDescent="0.2">
      <c r="B531" s="65"/>
      <c r="C531" s="33" t="str">
        <f>IF(F531+G531&gt;0,Input_Transaksi!C569,"")</f>
        <v/>
      </c>
      <c r="D531" s="34" t="str">
        <f>IF(F531+G531&gt;0,Input_Transaksi!D569,"")</f>
        <v/>
      </c>
      <c r="E531" s="35" t="str">
        <f>IF(F531+G531&gt;0,Input_Transaksi!F569&amp;Input_Transaksi!G569 &amp;" "&amp;Input_Transaksi!H569,"")</f>
        <v/>
      </c>
      <c r="F531" s="36">
        <f>IF(Input_Transaksi!CD569=$D$8,Input_Transaksi!CF569,0)</f>
        <v>0</v>
      </c>
      <c r="G531" s="36">
        <f>IF(Input_Transaksi!CG569=$D$8,Input_Transaksi!CI569,0)</f>
        <v>0</v>
      </c>
      <c r="H531" s="36">
        <f t="shared" si="10"/>
        <v>0</v>
      </c>
      <c r="I531" s="61"/>
    </row>
    <row r="532" spans="2:9" customFormat="1" ht="15" hidden="1" customHeight="1" x14ac:dyDescent="0.2">
      <c r="B532" s="65"/>
      <c r="C532" s="33" t="str">
        <f>IF(F532+G532&gt;0,Input_Transaksi!C570,"")</f>
        <v/>
      </c>
      <c r="D532" s="34" t="str">
        <f>IF(F532+G532&gt;0,Input_Transaksi!D570,"")</f>
        <v/>
      </c>
      <c r="E532" s="35" t="str">
        <f>IF(F532+G532&gt;0,Input_Transaksi!F570&amp;Input_Transaksi!G570 &amp;" "&amp;Input_Transaksi!H570,"")</f>
        <v/>
      </c>
      <c r="F532" s="36">
        <f>IF(Input_Transaksi!CD570=$D$8,Input_Transaksi!CF570,0)</f>
        <v>0</v>
      </c>
      <c r="G532" s="36">
        <f>IF(Input_Transaksi!CG570=$D$8,Input_Transaksi!CI570,0)</f>
        <v>0</v>
      </c>
      <c r="H532" s="36">
        <f t="shared" si="10"/>
        <v>0</v>
      </c>
      <c r="I532" s="61"/>
    </row>
    <row r="533" spans="2:9" customFormat="1" ht="15" hidden="1" customHeight="1" x14ac:dyDescent="0.2">
      <c r="B533" s="65"/>
      <c r="C533" s="33" t="str">
        <f>IF(F533+G533&gt;0,Input_Transaksi!C571,"")</f>
        <v/>
      </c>
      <c r="D533" s="34" t="str">
        <f>IF(F533+G533&gt;0,Input_Transaksi!D571,"")</f>
        <v/>
      </c>
      <c r="E533" s="35" t="str">
        <f>IF(F533+G533&gt;0,Input_Transaksi!F571&amp;Input_Transaksi!G571 &amp;" "&amp;Input_Transaksi!H571,"")</f>
        <v/>
      </c>
      <c r="F533" s="36">
        <f>IF(Input_Transaksi!CD571=$D$8,Input_Transaksi!CF571,0)</f>
        <v>0</v>
      </c>
      <c r="G533" s="36">
        <f>IF(Input_Transaksi!CG571=$D$8,Input_Transaksi!CI571,0)</f>
        <v>0</v>
      </c>
      <c r="H533" s="36">
        <f t="shared" si="10"/>
        <v>0</v>
      </c>
      <c r="I533" s="61"/>
    </row>
    <row r="534" spans="2:9" customFormat="1" ht="15" hidden="1" customHeight="1" x14ac:dyDescent="0.2">
      <c r="B534" s="65"/>
      <c r="C534" s="33" t="str">
        <f>IF(F534+G534&gt;0,Input_Transaksi!C572,"")</f>
        <v/>
      </c>
      <c r="D534" s="34" t="str">
        <f>IF(F534+G534&gt;0,Input_Transaksi!D572,"")</f>
        <v/>
      </c>
      <c r="E534" s="35" t="str">
        <f>IF(F534+G534&gt;0,Input_Transaksi!F572&amp;Input_Transaksi!G572 &amp;" "&amp;Input_Transaksi!H572,"")</f>
        <v/>
      </c>
      <c r="F534" s="36">
        <f>IF(Input_Transaksi!CD572=$D$8,Input_Transaksi!CF572,0)</f>
        <v>0</v>
      </c>
      <c r="G534" s="36">
        <f>IF(Input_Transaksi!CG572=$D$8,Input_Transaksi!CI572,0)</f>
        <v>0</v>
      </c>
      <c r="H534" s="36">
        <f t="shared" si="10"/>
        <v>0</v>
      </c>
      <c r="I534" s="61"/>
    </row>
    <row r="535" spans="2:9" customFormat="1" ht="15" hidden="1" customHeight="1" x14ac:dyDescent="0.2">
      <c r="B535" s="65"/>
      <c r="C535" s="33" t="str">
        <f>IF(F535+G535&gt;0,Input_Transaksi!C573,"")</f>
        <v/>
      </c>
      <c r="D535" s="34" t="str">
        <f>IF(F535+G535&gt;0,Input_Transaksi!D573,"")</f>
        <v/>
      </c>
      <c r="E535" s="35" t="str">
        <f>IF(F535+G535&gt;0,Input_Transaksi!F573&amp;Input_Transaksi!G573 &amp;" "&amp;Input_Transaksi!H573,"")</f>
        <v/>
      </c>
      <c r="F535" s="36">
        <f>IF(Input_Transaksi!CD573=$D$8,Input_Transaksi!CF573,0)</f>
        <v>0</v>
      </c>
      <c r="G535" s="36">
        <f>IF(Input_Transaksi!CG573=$D$8,Input_Transaksi!CI573,0)</f>
        <v>0</v>
      </c>
      <c r="H535" s="36">
        <f t="shared" si="10"/>
        <v>0</v>
      </c>
      <c r="I535" s="61"/>
    </row>
    <row r="536" spans="2:9" customFormat="1" ht="15" hidden="1" customHeight="1" x14ac:dyDescent="0.2">
      <c r="B536" s="65"/>
      <c r="C536" s="33" t="str">
        <f>IF(F536+G536&gt;0,Input_Transaksi!C574,"")</f>
        <v/>
      </c>
      <c r="D536" s="34" t="str">
        <f>IF(F536+G536&gt;0,Input_Transaksi!D574,"")</f>
        <v/>
      </c>
      <c r="E536" s="35" t="str">
        <f>IF(F536+G536&gt;0,Input_Transaksi!F574&amp;Input_Transaksi!G574 &amp;" "&amp;Input_Transaksi!H574,"")</f>
        <v/>
      </c>
      <c r="F536" s="36">
        <f>IF(Input_Transaksi!CD574=$D$8,Input_Transaksi!CF574,0)</f>
        <v>0</v>
      </c>
      <c r="G536" s="36">
        <f>IF(Input_Transaksi!CG574=$D$8,Input_Transaksi!CI574,0)</f>
        <v>0</v>
      </c>
      <c r="H536" s="36">
        <f t="shared" si="10"/>
        <v>0</v>
      </c>
      <c r="I536" s="61"/>
    </row>
    <row r="537" spans="2:9" customFormat="1" ht="15" hidden="1" customHeight="1" x14ac:dyDescent="0.2">
      <c r="B537" s="65"/>
      <c r="C537" s="33" t="str">
        <f>IF(F537+G537&gt;0,Input_Transaksi!C575,"")</f>
        <v/>
      </c>
      <c r="D537" s="34" t="str">
        <f>IF(F537+G537&gt;0,Input_Transaksi!D575,"")</f>
        <v/>
      </c>
      <c r="E537" s="35" t="str">
        <f>IF(F537+G537&gt;0,Input_Transaksi!F575&amp;Input_Transaksi!G575 &amp;" "&amp;Input_Transaksi!H575,"")</f>
        <v/>
      </c>
      <c r="F537" s="36">
        <f>IF(Input_Transaksi!CD575=$D$8,Input_Transaksi!CF575,0)</f>
        <v>0</v>
      </c>
      <c r="G537" s="36">
        <f>IF(Input_Transaksi!CG575=$D$8,Input_Transaksi!CI575,0)</f>
        <v>0</v>
      </c>
      <c r="H537" s="36">
        <f t="shared" si="10"/>
        <v>0</v>
      </c>
      <c r="I537" s="61"/>
    </row>
    <row r="538" spans="2:9" customFormat="1" ht="15" hidden="1" customHeight="1" x14ac:dyDescent="0.2">
      <c r="B538" s="65"/>
      <c r="C538" s="33" t="str">
        <f>IF(F538+G538&gt;0,Input_Transaksi!C576,"")</f>
        <v/>
      </c>
      <c r="D538" s="34" t="str">
        <f>IF(F538+G538&gt;0,Input_Transaksi!D576,"")</f>
        <v/>
      </c>
      <c r="E538" s="35" t="str">
        <f>IF(F538+G538&gt;0,Input_Transaksi!F576&amp;Input_Transaksi!G576 &amp;" "&amp;Input_Transaksi!H576,"")</f>
        <v/>
      </c>
      <c r="F538" s="36">
        <f>IF(Input_Transaksi!CD576=$D$8,Input_Transaksi!CF576,0)</f>
        <v>0</v>
      </c>
      <c r="G538" s="36">
        <f>IF(Input_Transaksi!CG576=$D$8,Input_Transaksi!CI576,0)</f>
        <v>0</v>
      </c>
      <c r="H538" s="36">
        <f t="shared" si="10"/>
        <v>0</v>
      </c>
      <c r="I538" s="61"/>
    </row>
    <row r="539" spans="2:9" customFormat="1" ht="15" hidden="1" customHeight="1" x14ac:dyDescent="0.2">
      <c r="B539" s="65"/>
      <c r="C539" s="33" t="str">
        <f>IF(F539+G539&gt;0,Input_Transaksi!C577,"")</f>
        <v/>
      </c>
      <c r="D539" s="34" t="str">
        <f>IF(F539+G539&gt;0,Input_Transaksi!D577,"")</f>
        <v/>
      </c>
      <c r="E539" s="35" t="str">
        <f>IF(F539+G539&gt;0,Input_Transaksi!F577&amp;Input_Transaksi!G577 &amp;" "&amp;Input_Transaksi!H577,"")</f>
        <v/>
      </c>
      <c r="F539" s="36">
        <f>IF(Input_Transaksi!CD577=$D$8,Input_Transaksi!CF577,0)</f>
        <v>0</v>
      </c>
      <c r="G539" s="36">
        <f>IF(Input_Transaksi!CG577=$D$8,Input_Transaksi!CI577,0)</f>
        <v>0</v>
      </c>
      <c r="H539" s="36">
        <f t="shared" si="10"/>
        <v>0</v>
      </c>
      <c r="I539" s="61"/>
    </row>
    <row r="540" spans="2:9" customFormat="1" ht="15" hidden="1" customHeight="1" x14ac:dyDescent="0.2">
      <c r="B540" s="65"/>
      <c r="C540" s="33" t="str">
        <f>IF(F540+G540&gt;0,Input_Transaksi!C578,"")</f>
        <v/>
      </c>
      <c r="D540" s="34" t="str">
        <f>IF(F540+G540&gt;0,Input_Transaksi!D578,"")</f>
        <v/>
      </c>
      <c r="E540" s="35" t="str">
        <f>IF(F540+G540&gt;0,Input_Transaksi!F578&amp;Input_Transaksi!G578 &amp;" "&amp;Input_Transaksi!H578,"")</f>
        <v/>
      </c>
      <c r="F540" s="36">
        <f>IF(Input_Transaksi!CD578=$D$8,Input_Transaksi!CF578,0)</f>
        <v>0</v>
      </c>
      <c r="G540" s="36">
        <f>IF(Input_Transaksi!CG578=$D$8,Input_Transaksi!CI578,0)</f>
        <v>0</v>
      </c>
      <c r="H540" s="36">
        <f t="shared" si="10"/>
        <v>0</v>
      </c>
      <c r="I540" s="61"/>
    </row>
    <row r="541" spans="2:9" customFormat="1" ht="15" hidden="1" customHeight="1" x14ac:dyDescent="0.2">
      <c r="B541" s="65"/>
      <c r="C541" s="33" t="str">
        <f>IF(F541+G541&gt;0,Input_Transaksi!C579,"")</f>
        <v/>
      </c>
      <c r="D541" s="34" t="str">
        <f>IF(F541+G541&gt;0,Input_Transaksi!D579,"")</f>
        <v/>
      </c>
      <c r="E541" s="35" t="str">
        <f>IF(F541+G541&gt;0,Input_Transaksi!F579&amp;Input_Transaksi!G579 &amp;" "&amp;Input_Transaksi!H579,"")</f>
        <v/>
      </c>
      <c r="F541" s="36">
        <f>IF(Input_Transaksi!CD579=$D$8,Input_Transaksi!CF579,0)</f>
        <v>0</v>
      </c>
      <c r="G541" s="36">
        <f>IF(Input_Transaksi!CG579=$D$8,Input_Transaksi!CI579,0)</f>
        <v>0</v>
      </c>
      <c r="H541" s="36">
        <f t="shared" si="10"/>
        <v>0</v>
      </c>
      <c r="I541" s="61"/>
    </row>
    <row r="542" spans="2:9" customFormat="1" ht="15" hidden="1" customHeight="1" x14ac:dyDescent="0.2">
      <c r="B542" s="65"/>
      <c r="C542" s="33" t="str">
        <f>IF(F542+G542&gt;0,Input_Transaksi!C580,"")</f>
        <v/>
      </c>
      <c r="D542" s="34" t="str">
        <f>IF(F542+G542&gt;0,Input_Transaksi!D580,"")</f>
        <v/>
      </c>
      <c r="E542" s="35" t="str">
        <f>IF(F542+G542&gt;0,Input_Transaksi!F580&amp;Input_Transaksi!G580 &amp;" "&amp;Input_Transaksi!H580,"")</f>
        <v/>
      </c>
      <c r="F542" s="36">
        <f>IF(Input_Transaksi!CD580=$D$8,Input_Transaksi!CF580,0)</f>
        <v>0</v>
      </c>
      <c r="G542" s="36">
        <f>IF(Input_Transaksi!CG580=$D$8,Input_Transaksi!CI580,0)</f>
        <v>0</v>
      </c>
      <c r="H542" s="36">
        <f t="shared" si="10"/>
        <v>0</v>
      </c>
      <c r="I542" s="61"/>
    </row>
    <row r="543" spans="2:9" customFormat="1" ht="15" hidden="1" customHeight="1" x14ac:dyDescent="0.2">
      <c r="B543" s="65"/>
      <c r="C543" s="33" t="str">
        <f>IF(F543+G543&gt;0,Input_Transaksi!C581,"")</f>
        <v/>
      </c>
      <c r="D543" s="34" t="str">
        <f>IF(F543+G543&gt;0,Input_Transaksi!D581,"")</f>
        <v/>
      </c>
      <c r="E543" s="35" t="str">
        <f>IF(F543+G543&gt;0,Input_Transaksi!F581&amp;Input_Transaksi!G581 &amp;" "&amp;Input_Transaksi!H581,"")</f>
        <v/>
      </c>
      <c r="F543" s="36">
        <f>IF(Input_Transaksi!CD581=$D$8,Input_Transaksi!CF581,0)</f>
        <v>0</v>
      </c>
      <c r="G543" s="36">
        <f>IF(Input_Transaksi!CG581=$D$8,Input_Transaksi!CI581,0)</f>
        <v>0</v>
      </c>
      <c r="H543" s="36">
        <f t="shared" si="10"/>
        <v>0</v>
      </c>
      <c r="I543" s="61"/>
    </row>
    <row r="544" spans="2:9" customFormat="1" ht="15" hidden="1" customHeight="1" x14ac:dyDescent="0.2">
      <c r="B544" s="65"/>
      <c r="C544" s="33" t="str">
        <f>IF(F544+G544&gt;0,Input_Transaksi!C582,"")</f>
        <v/>
      </c>
      <c r="D544" s="34" t="str">
        <f>IF(F544+G544&gt;0,Input_Transaksi!D582,"")</f>
        <v/>
      </c>
      <c r="E544" s="35" t="str">
        <f>IF(F544+G544&gt;0,Input_Transaksi!F582&amp;Input_Transaksi!G582 &amp;" "&amp;Input_Transaksi!H582,"")</f>
        <v/>
      </c>
      <c r="F544" s="36">
        <f>IF(Input_Transaksi!CD582=$D$8,Input_Transaksi!CF582,0)</f>
        <v>0</v>
      </c>
      <c r="G544" s="36">
        <f>IF(Input_Transaksi!CG582=$D$8,Input_Transaksi!CI582,0)</f>
        <v>0</v>
      </c>
      <c r="H544" s="36">
        <f t="shared" si="10"/>
        <v>0</v>
      </c>
      <c r="I544" s="61"/>
    </row>
    <row r="545" spans="1:10" customFormat="1" ht="15" hidden="1" customHeight="1" x14ac:dyDescent="0.2">
      <c r="B545" s="65"/>
      <c r="C545" s="33" t="str">
        <f>IF(F545+G545&gt;0,Input_Transaksi!C583,"")</f>
        <v/>
      </c>
      <c r="D545" s="34" t="str">
        <f>IF(F545+G545&gt;0,Input_Transaksi!D583,"")</f>
        <v/>
      </c>
      <c r="E545" s="35" t="str">
        <f>IF(F545+G545&gt;0,Input_Transaksi!F583&amp;Input_Transaksi!G583 &amp;" "&amp;Input_Transaksi!H583,"")</f>
        <v/>
      </c>
      <c r="F545" s="36">
        <f>IF(Input_Transaksi!CD583=$D$8,Input_Transaksi!CF583,0)</f>
        <v>0</v>
      </c>
      <c r="G545" s="36">
        <f>IF(Input_Transaksi!CG583=$D$8,Input_Transaksi!CI583,0)</f>
        <v>0</v>
      </c>
      <c r="H545" s="36">
        <f t="shared" si="10"/>
        <v>0</v>
      </c>
      <c r="I545" s="61"/>
    </row>
    <row r="546" spans="1:10" customFormat="1" ht="15" hidden="1" customHeight="1" x14ac:dyDescent="0.2">
      <c r="B546" s="65"/>
      <c r="C546" s="33" t="str">
        <f>IF(F546+G546&gt;0,Input_Transaksi!C584,"")</f>
        <v/>
      </c>
      <c r="D546" s="34" t="str">
        <f>IF(F546+G546&gt;0,Input_Transaksi!D584,"")</f>
        <v/>
      </c>
      <c r="E546" s="35" t="str">
        <f>IF(F546+G546&gt;0,Input_Transaksi!F584&amp;Input_Transaksi!G584 &amp;" "&amp;Input_Transaksi!H584,"")</f>
        <v/>
      </c>
      <c r="F546" s="36">
        <f>IF(Input_Transaksi!CD584=$D$8,Input_Transaksi!CF584,0)</f>
        <v>0</v>
      </c>
      <c r="G546" s="36">
        <f>IF(Input_Transaksi!CG584=$D$8,Input_Transaksi!CI584,0)</f>
        <v>0</v>
      </c>
      <c r="H546" s="36">
        <f t="shared" si="10"/>
        <v>0</v>
      </c>
      <c r="I546" s="61"/>
    </row>
    <row r="547" spans="1:10" customFormat="1" ht="15" hidden="1" customHeight="1" x14ac:dyDescent="0.2">
      <c r="B547" s="65"/>
      <c r="C547" s="33" t="str">
        <f>IF(F547+G547&gt;0,Input_Transaksi!C585,"")</f>
        <v/>
      </c>
      <c r="D547" s="34" t="str">
        <f>IF(F547+G547&gt;0,Input_Transaksi!D585,"")</f>
        <v/>
      </c>
      <c r="E547" s="35" t="str">
        <f>IF(F547+G547&gt;0,Input_Transaksi!F585&amp;Input_Transaksi!G585 &amp;" "&amp;Input_Transaksi!H585,"")</f>
        <v/>
      </c>
      <c r="F547" s="36">
        <f>IF(Input_Transaksi!CD585=$D$8,Input_Transaksi!CF585,0)</f>
        <v>0</v>
      </c>
      <c r="G547" s="36">
        <f>IF(Input_Transaksi!CG585=$D$8,Input_Transaksi!CI585,0)</f>
        <v>0</v>
      </c>
      <c r="H547" s="36">
        <f t="shared" si="10"/>
        <v>0</v>
      </c>
      <c r="I547" s="61"/>
    </row>
    <row r="548" spans="1:10" customFormat="1" ht="15" hidden="1" customHeight="1" x14ac:dyDescent="0.2">
      <c r="B548" s="65"/>
      <c r="C548" s="33" t="str">
        <f>IF(F548+G548&gt;0,Input_Transaksi!C586,"")</f>
        <v/>
      </c>
      <c r="D548" s="34" t="str">
        <f>IF(F548+G548&gt;0,Input_Transaksi!D586,"")</f>
        <v/>
      </c>
      <c r="E548" s="35" t="str">
        <f>IF(F548+G548&gt;0,Input_Transaksi!F586&amp;Input_Transaksi!G586 &amp;" "&amp;Input_Transaksi!H586,"")</f>
        <v/>
      </c>
      <c r="F548" s="36">
        <f>IF(Input_Transaksi!CD586=$D$8,Input_Transaksi!CF586,0)</f>
        <v>0</v>
      </c>
      <c r="G548" s="36">
        <f>IF(Input_Transaksi!CG586=$D$8,Input_Transaksi!CI586,0)</f>
        <v>0</v>
      </c>
      <c r="H548" s="36">
        <f t="shared" si="10"/>
        <v>0</v>
      </c>
      <c r="I548" s="61"/>
    </row>
    <row r="549" spans="1:10" customFormat="1" ht="15" hidden="1" customHeight="1" x14ac:dyDescent="0.2">
      <c r="B549" s="65"/>
      <c r="C549" s="33" t="str">
        <f>IF(F549+G549&gt;0,Input_Transaksi!C587,"")</f>
        <v/>
      </c>
      <c r="D549" s="34" t="str">
        <f>IF(F549+G549&gt;0,Input_Transaksi!D587,"")</f>
        <v/>
      </c>
      <c r="E549" s="35" t="str">
        <f>IF(F549+G549&gt;0,Input_Transaksi!F587&amp;Input_Transaksi!G587 &amp;" "&amp;Input_Transaksi!H587,"")</f>
        <v/>
      </c>
      <c r="F549" s="36">
        <f>IF(Input_Transaksi!CD587=$D$8,Input_Transaksi!CF587,0)</f>
        <v>0</v>
      </c>
      <c r="G549" s="36">
        <f>IF(Input_Transaksi!CG587=$D$8,Input_Transaksi!CI587,0)</f>
        <v>0</v>
      </c>
      <c r="H549" s="36">
        <f t="shared" si="10"/>
        <v>0</v>
      </c>
      <c r="I549" s="61"/>
    </row>
    <row r="550" spans="1:10" customFormat="1" ht="15" hidden="1" customHeight="1" x14ac:dyDescent="0.2">
      <c r="B550" s="65"/>
      <c r="C550" s="33" t="str">
        <f>IF(F550+G550&gt;0,Input_Transaksi!C588,"")</f>
        <v/>
      </c>
      <c r="D550" s="34" t="str">
        <f>IF(F550+G550&gt;0,Input_Transaksi!D588,"")</f>
        <v/>
      </c>
      <c r="E550" s="35" t="str">
        <f>IF(F550+G550&gt;0,Input_Transaksi!F588&amp;Input_Transaksi!G588 &amp;" "&amp;Input_Transaksi!H588,"")</f>
        <v/>
      </c>
      <c r="F550" s="36">
        <f>IF(Input_Transaksi!CD588=$D$8,Input_Transaksi!CF588,0)</f>
        <v>0</v>
      </c>
      <c r="G550" s="36">
        <f>IF(Input_Transaksi!CG588=$D$8,Input_Transaksi!CI588,0)</f>
        <v>0</v>
      </c>
      <c r="H550" s="36">
        <f t="shared" si="10"/>
        <v>0</v>
      </c>
      <c r="I550" s="61"/>
    </row>
    <row r="551" spans="1:10" customFormat="1" ht="15" hidden="1" customHeight="1" x14ac:dyDescent="0.2">
      <c r="B551" s="65"/>
      <c r="C551" s="33" t="str">
        <f>IF(F551+G551&gt;0,Input_Transaksi!C589,"")</f>
        <v/>
      </c>
      <c r="D551" s="34" t="str">
        <f>IF(F551+G551&gt;0,Input_Transaksi!D589,"")</f>
        <v/>
      </c>
      <c r="E551" s="35" t="str">
        <f>IF(F551+G551&gt;0,Input_Transaksi!F589&amp;Input_Transaksi!G589 &amp;" "&amp;Input_Transaksi!H589,"")</f>
        <v/>
      </c>
      <c r="F551" s="36">
        <f>IF(Input_Transaksi!CD589=$D$8,Input_Transaksi!CF589,0)</f>
        <v>0</v>
      </c>
      <c r="G551" s="36">
        <f>IF(Input_Transaksi!CG589=$D$8,Input_Transaksi!CI589,0)</f>
        <v>0</v>
      </c>
      <c r="H551" s="36">
        <f t="shared" si="10"/>
        <v>0</v>
      </c>
      <c r="I551" s="61"/>
    </row>
    <row r="552" spans="1:10" customFormat="1" ht="15" hidden="1" customHeight="1" x14ac:dyDescent="0.2">
      <c r="B552" s="65"/>
      <c r="C552" s="33" t="str">
        <f>IF(F552+G552&gt;0,Input_Transaksi!C590,"")</f>
        <v/>
      </c>
      <c r="D552" s="34" t="str">
        <f>IF(F552+G552&gt;0,Input_Transaksi!D590,"")</f>
        <v/>
      </c>
      <c r="E552" s="35" t="str">
        <f>IF(F552+G552&gt;0,Input_Transaksi!F590&amp;Input_Transaksi!G590 &amp;" "&amp;Input_Transaksi!H590,"")</f>
        <v/>
      </c>
      <c r="F552" s="36">
        <f>IF(Input_Transaksi!CD590=$D$8,Input_Transaksi!CF590,0)</f>
        <v>0</v>
      </c>
      <c r="G552" s="36">
        <f>IF(Input_Transaksi!CG590=$D$8,Input_Transaksi!CI590,0)</f>
        <v>0</v>
      </c>
      <c r="H552" s="36">
        <f t="shared" si="10"/>
        <v>0</v>
      </c>
      <c r="I552" s="61"/>
    </row>
    <row r="553" spans="1:10" customFormat="1" ht="15" hidden="1" customHeight="1" x14ac:dyDescent="0.2">
      <c r="B553" s="65"/>
      <c r="C553" s="33" t="str">
        <f>IF(F553+G553&gt;0,Input_Transaksi!C591,"")</f>
        <v/>
      </c>
      <c r="D553" s="34" t="str">
        <f>IF(F553+G553&gt;0,Input_Transaksi!D591,"")</f>
        <v/>
      </c>
      <c r="E553" s="35" t="str">
        <f>IF(F553+G553&gt;0,Input_Transaksi!F591&amp;Input_Transaksi!G591 &amp;" "&amp;Input_Transaksi!H591,"")</f>
        <v/>
      </c>
      <c r="F553" s="36">
        <f>IF(Input_Transaksi!CD591=$D$8,Input_Transaksi!CF591,0)</f>
        <v>0</v>
      </c>
      <c r="G553" s="36">
        <f>IF(Input_Transaksi!CG591=$D$8,Input_Transaksi!CI591,0)</f>
        <v>0</v>
      </c>
      <c r="H553" s="36">
        <f t="shared" si="10"/>
        <v>0</v>
      </c>
      <c r="I553" s="61"/>
    </row>
    <row r="554" spans="1:10" customFormat="1" ht="15" hidden="1" customHeight="1" x14ac:dyDescent="0.2">
      <c r="B554" s="65"/>
      <c r="C554" s="33" t="str">
        <f>IF(F554+G554&gt;0,Input_Transaksi!C592,"")</f>
        <v/>
      </c>
      <c r="D554" s="34" t="str">
        <f>IF(F554+G554&gt;0,Input_Transaksi!D592,"")</f>
        <v/>
      </c>
      <c r="E554" s="35" t="str">
        <f>IF(F554+G554&gt;0,Input_Transaksi!F592&amp;Input_Transaksi!G592 &amp;" "&amp;Input_Transaksi!H592,"")</f>
        <v/>
      </c>
      <c r="F554" s="36">
        <f>IF(Input_Transaksi!CD592=$D$8,Input_Transaksi!CF592,0)</f>
        <v>0</v>
      </c>
      <c r="G554" s="36">
        <f>IF(Input_Transaksi!CG592=$D$8,Input_Transaksi!CI592,0)</f>
        <v>0</v>
      </c>
      <c r="H554" s="36">
        <f t="shared" si="10"/>
        <v>0</v>
      </c>
      <c r="I554" s="61"/>
    </row>
    <row r="555" spans="1:10" customFormat="1" ht="15" hidden="1" customHeight="1" x14ac:dyDescent="0.2">
      <c r="B555" s="65"/>
      <c r="C555" s="33" t="str">
        <f>IF(F555+G555&gt;0,Input_Transaksi!C593,"")</f>
        <v/>
      </c>
      <c r="D555" s="34" t="str">
        <f>IF(F555+G555&gt;0,Input_Transaksi!D593,"")</f>
        <v/>
      </c>
      <c r="E555" s="35" t="str">
        <f>IF(F555+G555&gt;0,Input_Transaksi!F593&amp;Input_Transaksi!G593 &amp;" "&amp;Input_Transaksi!H593,"")</f>
        <v/>
      </c>
      <c r="F555" s="36">
        <f>IF(Input_Transaksi!CD593=$D$8,Input_Transaksi!CF593,0)</f>
        <v>0</v>
      </c>
      <c r="G555" s="36">
        <f>IF(Input_Transaksi!CG593=$D$8,Input_Transaksi!CI593,0)</f>
        <v>0</v>
      </c>
      <c r="H555" s="36">
        <f t="shared" si="10"/>
        <v>0</v>
      </c>
      <c r="I555" s="61"/>
    </row>
    <row r="556" spans="1:10" customFormat="1" ht="15" hidden="1" customHeight="1" x14ac:dyDescent="0.2">
      <c r="B556" s="65"/>
      <c r="C556" s="33" t="str">
        <f>IF(F556+G556&gt;0,Input_Transaksi!C594,"")</f>
        <v/>
      </c>
      <c r="D556" s="34" t="str">
        <f>IF(F556+G556&gt;0,Input_Transaksi!D594,"")</f>
        <v/>
      </c>
      <c r="E556" s="35" t="str">
        <f>IF(F556+G556&gt;0,Input_Transaksi!F594&amp;Input_Transaksi!G594 &amp;" "&amp;Input_Transaksi!H594,"")</f>
        <v/>
      </c>
      <c r="F556" s="36">
        <f>IF(Input_Transaksi!CD594=$D$8,Input_Transaksi!CF594,0)</f>
        <v>0</v>
      </c>
      <c r="G556" s="36">
        <f>IF(Input_Transaksi!CG594=$D$8,Input_Transaksi!CI594,0)</f>
        <v>0</v>
      </c>
      <c r="H556" s="36">
        <f t="shared" si="10"/>
        <v>0</v>
      </c>
      <c r="I556" s="61"/>
    </row>
    <row r="557" spans="1:10" x14ac:dyDescent="0.2">
      <c r="B557" s="63"/>
      <c r="F557" s="622"/>
      <c r="G557" s="622"/>
      <c r="H557" s="622"/>
      <c r="I557" s="62"/>
    </row>
    <row r="558" spans="1:10" s="14" customFormat="1" ht="8.5" customHeight="1" x14ac:dyDescent="0.2">
      <c r="A558" s="11"/>
      <c r="B558" s="56"/>
      <c r="C558" s="11"/>
      <c r="D558" s="11"/>
      <c r="E558" s="12" t="s">
        <v>3</v>
      </c>
      <c r="F558" s="618">
        <f>SUM(F13:F556)</f>
        <v>66573.83</v>
      </c>
      <c r="G558" s="618">
        <f>SUM(G13:G556)</f>
        <v>66573.83</v>
      </c>
      <c r="H558" s="619">
        <f>H556</f>
        <v>0</v>
      </c>
      <c r="I558" s="57"/>
      <c r="J558" s="13"/>
    </row>
    <row r="559" spans="1:10" ht="10" customHeight="1" x14ac:dyDescent="0.2">
      <c r="B559" s="69"/>
      <c r="C559" s="138"/>
      <c r="D559" s="58"/>
      <c r="E559" s="58"/>
      <c r="F559" s="58"/>
      <c r="G559" s="58"/>
      <c r="H559" s="58"/>
      <c r="I559" s="59"/>
    </row>
  </sheetData>
  <autoFilter ref="C12:C556" xr:uid="{00000000-0009-0000-0000-00000C000000}">
    <filterColumn colId="0">
      <customFilters>
        <customFilter operator="notEqual" val=" "/>
      </customFilters>
    </filterColumn>
  </autoFilter>
  <mergeCells count="4">
    <mergeCell ref="C4:H4"/>
    <mergeCell ref="C5:H5"/>
    <mergeCell ref="C6:H6"/>
    <mergeCell ref="C7:H7"/>
  </mergeCells>
  <phoneticPr fontId="0" type="noConversion"/>
  <hyperlinks>
    <hyperlink ref="C1" location="MENU!A1" display="Back to Menu" xr:uid="{00000000-0004-0000-0C00-000000000000}"/>
  </hyperlinks>
  <pageMargins left="0.59055118110236227" right="0.39370078740157483" top="0.39370078740157483" bottom="0.59055118110236227" header="0.51181102362204722" footer="0.31496062992125984"/>
  <pageSetup paperSize="9" orientation="landscape" horizontalDpi="360" verticalDpi="360" r:id="rId1"/>
  <headerFooter alignWithMargins="0">
    <oddFooter>&amp;RHal &amp;P dari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O559"/>
  <sheetViews>
    <sheetView showGridLines="0" view="pageBreakPreview" topLeftCell="A50" zoomScaleSheetLayoutView="100" workbookViewId="0">
      <selection activeCell="J561" sqref="J561"/>
    </sheetView>
  </sheetViews>
  <sheetFormatPr defaultColWidth="9.33203125" defaultRowHeight="10" x14ac:dyDescent="0.2"/>
  <cols>
    <col min="1" max="1" width="4.109375" style="1" customWidth="1"/>
    <col min="2" max="2" width="1.6640625" style="1" customWidth="1"/>
    <col min="3" max="3" width="9.44140625" style="1" customWidth="1"/>
    <col min="4" max="4" width="8.6640625" style="1" customWidth="1"/>
    <col min="5" max="5" width="71.33203125" style="1" customWidth="1"/>
    <col min="6" max="6" width="15" style="492" bestFit="1" customWidth="1"/>
    <col min="7" max="7" width="15.109375" style="492" customWidth="1"/>
    <col min="8" max="8" width="10.44140625" style="492" bestFit="1" customWidth="1"/>
    <col min="9" max="9" width="11.44140625" style="492" bestFit="1" customWidth="1"/>
    <col min="10" max="10" width="14.44140625" style="492" customWidth="1"/>
    <col min="11" max="11" width="11.77734375" style="492" bestFit="1" customWidth="1"/>
    <col min="12" max="12" width="16" style="492" bestFit="1" customWidth="1"/>
    <col min="13" max="13" width="14" style="492" bestFit="1" customWidth="1"/>
    <col min="14" max="14" width="1.6640625" style="1" customWidth="1"/>
    <col min="15" max="15" width="6" style="1" customWidth="1"/>
    <col min="16" max="16" width="13.33203125" style="1" bestFit="1" customWidth="1"/>
    <col min="17" max="16384" width="9.33203125" style="1"/>
  </cols>
  <sheetData>
    <row r="1" spans="2:14" ht="11" thickBot="1" x14ac:dyDescent="0.25">
      <c r="C1" s="631" t="s">
        <v>369</v>
      </c>
    </row>
    <row r="3" spans="2:14" ht="9" customHeight="1" x14ac:dyDescent="0.2">
      <c r="B3" s="41"/>
      <c r="C3" s="42"/>
      <c r="D3" s="42"/>
      <c r="E3" s="42"/>
      <c r="F3" s="1100"/>
      <c r="G3" s="1100"/>
      <c r="H3" s="1100"/>
      <c r="I3" s="1100"/>
      <c r="J3" s="1100"/>
      <c r="K3" s="1100"/>
      <c r="L3" s="1100"/>
      <c r="M3" s="1100"/>
      <c r="N3" s="44"/>
    </row>
    <row r="4" spans="2:14" ht="17.25" customHeight="1" x14ac:dyDescent="0.25">
      <c r="B4" s="45"/>
      <c r="C4" s="1149" t="str">
        <f>PERJADIN!C4</f>
        <v>BLU Kantor UPBU A.P.T. Pranoto Samarinda</v>
      </c>
      <c r="D4" s="1149"/>
      <c r="E4" s="1149"/>
      <c r="F4" s="1150"/>
      <c r="G4" s="1150"/>
      <c r="H4" s="1150"/>
      <c r="I4" s="1150"/>
      <c r="J4" s="1150"/>
      <c r="K4" s="1150"/>
      <c r="L4" s="1150"/>
      <c r="M4" s="1150"/>
      <c r="N4" s="46"/>
    </row>
    <row r="5" spans="2:14" ht="12.75" customHeight="1" x14ac:dyDescent="0.2">
      <c r="B5" s="47"/>
      <c r="C5" s="1145" t="str">
        <f>D9</f>
        <v>BUKU PEMBANTU PAJAK UP &amp; LS</v>
      </c>
      <c r="D5" s="1145"/>
      <c r="E5" s="1145"/>
      <c r="F5" s="1151"/>
      <c r="G5" s="1151"/>
      <c r="H5" s="1151"/>
      <c r="I5" s="1151"/>
      <c r="J5" s="1151"/>
      <c r="K5" s="1151"/>
      <c r="L5" s="1151"/>
      <c r="M5" s="1151"/>
      <c r="N5" s="48"/>
    </row>
    <row r="6" spans="2:14" ht="12.75" customHeight="1" x14ac:dyDescent="0.2">
      <c r="B6" s="47"/>
      <c r="C6" s="1145" t="str">
        <f>Input_Transaksi!C5</f>
        <v>PERIODE : 01 JANUARI S.D 31 JANUARI 2026</v>
      </c>
      <c r="D6" s="1145"/>
      <c r="E6" s="1145"/>
      <c r="F6" s="1151"/>
      <c r="G6" s="1151"/>
      <c r="H6" s="1151"/>
      <c r="I6" s="1151"/>
      <c r="J6" s="1151"/>
      <c r="K6" s="1151"/>
      <c r="L6" s="1151"/>
      <c r="M6" s="1151"/>
      <c r="N6" s="48"/>
    </row>
    <row r="7" spans="2:14" ht="8.15" customHeight="1" x14ac:dyDescent="0.2">
      <c r="B7" s="47"/>
      <c r="C7" s="1146"/>
      <c r="D7" s="1146"/>
      <c r="E7" s="1146"/>
      <c r="F7" s="1152"/>
      <c r="G7" s="1152"/>
      <c r="H7" s="1152"/>
      <c r="I7" s="1152"/>
      <c r="J7" s="1152"/>
      <c r="K7" s="1152"/>
      <c r="L7" s="1152"/>
      <c r="M7" s="1152"/>
      <c r="N7" s="48"/>
    </row>
    <row r="8" spans="2:14" s="2" customFormat="1" ht="12" customHeight="1" x14ac:dyDescent="0.2">
      <c r="B8" s="626"/>
      <c r="C8" s="113" t="s">
        <v>19</v>
      </c>
      <c r="D8" s="114">
        <v>10</v>
      </c>
      <c r="E8" s="114"/>
      <c r="F8" s="1101"/>
      <c r="G8" s="1101"/>
      <c r="H8" s="1101"/>
      <c r="I8" s="1101"/>
      <c r="J8" s="1101"/>
      <c r="K8" s="1101"/>
      <c r="L8" s="497" t="s">
        <v>487</v>
      </c>
      <c r="M8" s="1102">
        <f>VLOOKUP(D8,SETUP!$H$7:$J$16,3,FALSE)</f>
        <v>0</v>
      </c>
      <c r="N8" s="627"/>
    </row>
    <row r="9" spans="2:14" s="2" customFormat="1" ht="12" customHeight="1" x14ac:dyDescent="0.2">
      <c r="B9" s="626"/>
      <c r="C9" s="113" t="s">
        <v>20</v>
      </c>
      <c r="D9" s="128" t="str">
        <f>VLOOKUP(D8,SETUP!$H$7:$J$16,2,FALSE)</f>
        <v>BUKU PEMBANTU PAJAK UP &amp; LS</v>
      </c>
      <c r="E9" s="116"/>
      <c r="F9" s="1103"/>
      <c r="G9" s="1103"/>
      <c r="H9" s="1103"/>
      <c r="I9" s="1103"/>
      <c r="J9" s="1103"/>
      <c r="K9" s="1103"/>
      <c r="L9" s="498" t="s">
        <v>488</v>
      </c>
      <c r="M9" s="1104">
        <f>M558</f>
        <v>0</v>
      </c>
      <c r="N9" s="627"/>
    </row>
    <row r="10" spans="2:14" s="2" customFormat="1" ht="8.15" customHeight="1" x14ac:dyDescent="0.2">
      <c r="B10" s="626"/>
      <c r="C10" s="6"/>
      <c r="D10" s="19"/>
      <c r="E10" s="39"/>
      <c r="F10" s="1105"/>
      <c r="G10" s="1105"/>
      <c r="H10" s="1105"/>
      <c r="I10" s="1105"/>
      <c r="J10" s="1105"/>
      <c r="K10" s="1105"/>
      <c r="L10" s="1106"/>
      <c r="M10" s="1107"/>
      <c r="N10" s="627"/>
    </row>
    <row r="11" spans="2:14" ht="20.149999999999999" customHeight="1" x14ac:dyDescent="0.2">
      <c r="B11" s="53"/>
      <c r="C11" s="20" t="s">
        <v>91</v>
      </c>
      <c r="D11" s="21" t="s">
        <v>302</v>
      </c>
      <c r="E11" s="21" t="s">
        <v>296</v>
      </c>
      <c r="F11" s="22" t="s">
        <v>13</v>
      </c>
      <c r="G11" s="79" t="s">
        <v>303</v>
      </c>
      <c r="H11" s="79"/>
      <c r="I11" s="79"/>
      <c r="J11" s="79"/>
      <c r="K11" s="79"/>
      <c r="L11" s="628" t="s">
        <v>539</v>
      </c>
      <c r="M11" s="23" t="s">
        <v>305</v>
      </c>
      <c r="N11" s="54"/>
    </row>
    <row r="12" spans="2:14" ht="10.5" x14ac:dyDescent="0.2">
      <c r="B12" s="47"/>
      <c r="C12" s="24"/>
      <c r="D12" s="25"/>
      <c r="E12" s="26"/>
      <c r="F12" s="27"/>
      <c r="G12" s="78" t="s">
        <v>61</v>
      </c>
      <c r="H12" s="78" t="s">
        <v>62</v>
      </c>
      <c r="I12" s="78" t="s">
        <v>63</v>
      </c>
      <c r="J12" s="78" t="s">
        <v>78</v>
      </c>
      <c r="K12" s="78" t="s">
        <v>486</v>
      </c>
      <c r="L12" s="27"/>
      <c r="M12" s="28"/>
      <c r="N12" s="48"/>
    </row>
    <row r="13" spans="2:14" ht="10.5" x14ac:dyDescent="0.2">
      <c r="B13" s="47"/>
      <c r="C13" s="486">
        <f>IF(D8=" "," ",SETUP!J3)</f>
        <v>46023</v>
      </c>
      <c r="D13" s="30"/>
      <c r="E13" s="31" t="s">
        <v>76</v>
      </c>
      <c r="F13" s="636">
        <f>M8</f>
        <v>0</v>
      </c>
      <c r="G13" s="636"/>
      <c r="H13" s="636"/>
      <c r="I13" s="636"/>
      <c r="J13" s="636"/>
      <c r="K13" s="636"/>
      <c r="L13" s="636">
        <v>0</v>
      </c>
      <c r="M13" s="636">
        <f>M8</f>
        <v>0</v>
      </c>
      <c r="N13" s="48"/>
    </row>
    <row r="14" spans="2:14" hidden="1" x14ac:dyDescent="0.2">
      <c r="B14" s="47"/>
      <c r="C14" s="549" t="str">
        <f>IF(F14+L14&gt;0,Input_Transaksi!C11,"")</f>
        <v/>
      </c>
      <c r="D14" s="550" t="str">
        <f>IF(F14+L14&gt;0,Input_Transaksi!D11,"")</f>
        <v/>
      </c>
      <c r="E14" s="551" t="str">
        <f>IF(F14+L14&gt;0,Input_Transaksi!F11&amp;Input_Transaksi!G11&amp;" "&amp;Input_Transaksi!H11,"")</f>
        <v/>
      </c>
      <c r="F14" s="119">
        <f>IF(Input_Transaksi!CJ11=$D$8,Input_Transaksi!CL11,0)</f>
        <v>0</v>
      </c>
      <c r="G14" s="552">
        <f>IF(Input_Transaksi!K11=$G$12,F14,0)</f>
        <v>0</v>
      </c>
      <c r="H14" s="552">
        <f>IF(Input_Transaksi!K11=$H$12,F14,0)</f>
        <v>0</v>
      </c>
      <c r="I14" s="552">
        <f>IF(Input_Transaksi!K11=$I$12,F14,0)</f>
        <v>0</v>
      </c>
      <c r="J14" s="552">
        <f>IF(Input_Transaksi!K11=$J$12,F14,0)</f>
        <v>0</v>
      </c>
      <c r="K14" s="552">
        <f>IF(Input_Transaksi!K11=$K$12,F14,0)</f>
        <v>0</v>
      </c>
      <c r="L14" s="491">
        <f>IF(Input_Transaksi!CM11=$D$8,Input_Transaksi!CO11,0)</f>
        <v>0</v>
      </c>
      <c r="M14" s="491">
        <f>M13+G14+H14+I14+J14+K14-L14</f>
        <v>0</v>
      </c>
      <c r="N14" s="48"/>
    </row>
    <row r="15" spans="2:14" hidden="1" x14ac:dyDescent="0.2">
      <c r="B15" s="47"/>
      <c r="C15" s="549" t="str">
        <f>IF(F15+L15&gt;0,Input_Transaksi!C12,"")</f>
        <v/>
      </c>
      <c r="D15" s="550" t="str">
        <f>IF(F15+L15&gt;0,Input_Transaksi!D12,"")</f>
        <v/>
      </c>
      <c r="E15" s="551" t="str">
        <f>IF(F15+L15&gt;0,Input_Transaksi!F12&amp;Input_Transaksi!G12&amp;" "&amp;Input_Transaksi!H12,"")</f>
        <v/>
      </c>
      <c r="F15" s="119">
        <f>IF(Input_Transaksi!CJ12=$D$8,Input_Transaksi!CL12,0)</f>
        <v>0</v>
      </c>
      <c r="G15" s="552">
        <f>IF(Input_Transaksi!K12=$G$12,F15,0)</f>
        <v>0</v>
      </c>
      <c r="H15" s="552">
        <f>IF(Input_Transaksi!K12=$H$12,F15,0)</f>
        <v>0</v>
      </c>
      <c r="I15" s="552">
        <f>IF(Input_Transaksi!K12=$I$12,F15,0)</f>
        <v>0</v>
      </c>
      <c r="J15" s="552">
        <f>IF(Input_Transaksi!K12=$J$12,F15,0)</f>
        <v>0</v>
      </c>
      <c r="K15" s="552">
        <f>IF(Input_Transaksi!K12=$K$12,F15,0)</f>
        <v>0</v>
      </c>
      <c r="L15" s="491">
        <f>IF(Input_Transaksi!CM12=$D$8,Input_Transaksi!CO12,0)</f>
        <v>0</v>
      </c>
      <c r="M15" s="491">
        <f t="shared" ref="M15:M78" si="0">M14+G15+H15+I15+J15+K15-L15</f>
        <v>0</v>
      </c>
      <c r="N15" s="48"/>
    </row>
    <row r="16" spans="2:14" customFormat="1" hidden="1" x14ac:dyDescent="0.2">
      <c r="B16" s="64"/>
      <c r="C16" s="549" t="str">
        <f>IF(F16+L16&gt;0,Input_Transaksi!C13,"")</f>
        <v/>
      </c>
      <c r="D16" s="550" t="str">
        <f>IF(F16+L16&gt;0,Input_Transaksi!D13,"")</f>
        <v/>
      </c>
      <c r="E16" s="551" t="str">
        <f>IF(F16+L16&gt;0,Input_Transaksi!F13&amp;Input_Transaksi!G13&amp;" "&amp;Input_Transaksi!H13,"")</f>
        <v/>
      </c>
      <c r="F16" s="119">
        <f>IF(Input_Transaksi!CJ13=$D$8,Input_Transaksi!CL13,0)</f>
        <v>0</v>
      </c>
      <c r="G16" s="552">
        <f>IF(Input_Transaksi!K13=$G$12,F16,0)</f>
        <v>0</v>
      </c>
      <c r="H16" s="552">
        <f>IF(Input_Transaksi!K13=$H$12,F16,0)</f>
        <v>0</v>
      </c>
      <c r="I16" s="552">
        <f>IF(Input_Transaksi!K13=$I$12,F16,0)</f>
        <v>0</v>
      </c>
      <c r="J16" s="552">
        <f>IF(Input_Transaksi!K13=$J$12,F16,0)</f>
        <v>0</v>
      </c>
      <c r="K16" s="552">
        <f>IF(Input_Transaksi!K13=$K$12,F16,0)</f>
        <v>0</v>
      </c>
      <c r="L16" s="491">
        <f>IF(Input_Transaksi!CM13=$D$8,Input_Transaksi!CO13,0)</f>
        <v>0</v>
      </c>
      <c r="M16" s="491">
        <f t="shared" si="0"/>
        <v>0</v>
      </c>
      <c r="N16" s="60"/>
    </row>
    <row r="17" spans="2:14" customFormat="1" hidden="1" x14ac:dyDescent="0.2">
      <c r="B17" s="64"/>
      <c r="C17" s="549" t="str">
        <f>IF(F17+L17&gt;0,Input_Transaksi!C14,"")</f>
        <v/>
      </c>
      <c r="D17" s="550" t="str">
        <f>IF(F17+L17&gt;0,Input_Transaksi!D14,"")</f>
        <v/>
      </c>
      <c r="E17" s="551" t="str">
        <f>IF(F17+L17&gt;0,Input_Transaksi!F14&amp;Input_Transaksi!G14&amp;" "&amp;Input_Transaksi!H14,"")</f>
        <v/>
      </c>
      <c r="F17" s="119">
        <f>IF(Input_Transaksi!CJ14=$D$8,Input_Transaksi!CL14,0)</f>
        <v>0</v>
      </c>
      <c r="G17" s="552">
        <f>IF(Input_Transaksi!K14=$G$12,F17,0)</f>
        <v>0</v>
      </c>
      <c r="H17" s="552">
        <f>IF(Input_Transaksi!K14=$H$12,F17,0)</f>
        <v>0</v>
      </c>
      <c r="I17" s="552">
        <f>IF(Input_Transaksi!K14=$I$12,F17,0)</f>
        <v>0</v>
      </c>
      <c r="J17" s="552">
        <f>IF(Input_Transaksi!K14=$J$12,F17,0)</f>
        <v>0</v>
      </c>
      <c r="K17" s="552">
        <f>IF(Input_Transaksi!K14=$K$12,F17,0)</f>
        <v>0</v>
      </c>
      <c r="L17" s="491">
        <f>IF(Input_Transaksi!CM14=$D$8,Input_Transaksi!CO14,0)</f>
        <v>0</v>
      </c>
      <c r="M17" s="491">
        <f t="shared" si="0"/>
        <v>0</v>
      </c>
      <c r="N17" s="60"/>
    </row>
    <row r="18" spans="2:14" customFormat="1" hidden="1" x14ac:dyDescent="0.2">
      <c r="B18" s="64"/>
      <c r="C18" s="549" t="str">
        <f>IF(F18+L18&gt;0,Input_Transaksi!C15,"")</f>
        <v/>
      </c>
      <c r="D18" s="550" t="str">
        <f>IF(F18+L18&gt;0,Input_Transaksi!D15,"")</f>
        <v/>
      </c>
      <c r="E18" s="551" t="str">
        <f>IF(F18+L18&gt;0,Input_Transaksi!F15&amp;Input_Transaksi!G15&amp;" "&amp;Input_Transaksi!H15,"")</f>
        <v/>
      </c>
      <c r="F18" s="119">
        <f>IF(Input_Transaksi!CJ15=$D$8,Input_Transaksi!CL15,0)</f>
        <v>0</v>
      </c>
      <c r="G18" s="552">
        <f>IF(Input_Transaksi!K15=$G$12,F18,0)</f>
        <v>0</v>
      </c>
      <c r="H18" s="552">
        <f>IF(Input_Transaksi!K15=$H$12,F18,0)</f>
        <v>0</v>
      </c>
      <c r="I18" s="552">
        <f>IF(Input_Transaksi!K15=$I$12,F18,0)</f>
        <v>0</v>
      </c>
      <c r="J18" s="552">
        <f>IF(Input_Transaksi!K15=$J$12,F18,0)</f>
        <v>0</v>
      </c>
      <c r="K18" s="552">
        <f>IF(Input_Transaksi!K15=$K$12,F18,0)</f>
        <v>0</v>
      </c>
      <c r="L18" s="491">
        <f>IF(Input_Transaksi!CM15=$D$8,Input_Transaksi!CO15,0)</f>
        <v>0</v>
      </c>
      <c r="M18" s="491">
        <f t="shared" si="0"/>
        <v>0</v>
      </c>
      <c r="N18" s="60"/>
    </row>
    <row r="19" spans="2:14" customFormat="1" hidden="1" x14ac:dyDescent="0.2">
      <c r="B19" s="64"/>
      <c r="C19" s="549" t="str">
        <f>IF(F19+L19&gt;0,Input_Transaksi!C16,"")</f>
        <v/>
      </c>
      <c r="D19" s="550" t="str">
        <f>IF(F19+L19&gt;0,Input_Transaksi!D16,"")</f>
        <v/>
      </c>
      <c r="E19" s="551" t="str">
        <f>IF(F19+L19&gt;0,Input_Transaksi!F16&amp;Input_Transaksi!G16&amp;" "&amp;Input_Transaksi!H16,"")</f>
        <v/>
      </c>
      <c r="F19" s="119">
        <f>IF(Input_Transaksi!CJ16=$D$8,Input_Transaksi!CL16,0)</f>
        <v>0</v>
      </c>
      <c r="G19" s="552">
        <f>IF(Input_Transaksi!K16=$G$12,F19,0)</f>
        <v>0</v>
      </c>
      <c r="H19" s="552">
        <f>IF(Input_Transaksi!K16=$H$12,F19,0)</f>
        <v>0</v>
      </c>
      <c r="I19" s="552">
        <f>IF(Input_Transaksi!K16=$I$12,F19,0)</f>
        <v>0</v>
      </c>
      <c r="J19" s="552">
        <f>IF(Input_Transaksi!K16=$J$12,F19,0)</f>
        <v>0</v>
      </c>
      <c r="K19" s="552">
        <f>IF(Input_Transaksi!K16=$K$12,F19,0)</f>
        <v>0</v>
      </c>
      <c r="L19" s="491">
        <f>IF(Input_Transaksi!CM16=$D$8,Input_Transaksi!CO16,0)</f>
        <v>0</v>
      </c>
      <c r="M19" s="491">
        <f t="shared" si="0"/>
        <v>0</v>
      </c>
      <c r="N19" s="60"/>
    </row>
    <row r="20" spans="2:14" customFormat="1" hidden="1" x14ac:dyDescent="0.2">
      <c r="B20" s="64"/>
      <c r="C20" s="549" t="str">
        <f>IF(F20+L20&gt;0,Input_Transaksi!C17,"")</f>
        <v/>
      </c>
      <c r="D20" s="550" t="str">
        <f>IF(F20+L20&gt;0,Input_Transaksi!D17,"")</f>
        <v/>
      </c>
      <c r="E20" s="551" t="str">
        <f>IF(F20+L20&gt;0,Input_Transaksi!F17&amp;Input_Transaksi!G17&amp;" "&amp;Input_Transaksi!H17,"")</f>
        <v/>
      </c>
      <c r="F20" s="119">
        <f>IF(Input_Transaksi!CJ17=$D$8,Input_Transaksi!CL17,0)</f>
        <v>0</v>
      </c>
      <c r="G20" s="552">
        <f>IF(Input_Transaksi!K17=$G$12,F20,0)</f>
        <v>0</v>
      </c>
      <c r="H20" s="552">
        <f>IF(Input_Transaksi!K17=$H$12,F20,0)</f>
        <v>0</v>
      </c>
      <c r="I20" s="552">
        <f>IF(Input_Transaksi!K17=$I$12,F20,0)</f>
        <v>0</v>
      </c>
      <c r="J20" s="552">
        <f>IF(Input_Transaksi!K17=$J$12,F20,0)</f>
        <v>0</v>
      </c>
      <c r="K20" s="552">
        <f>IF(Input_Transaksi!K17=$K$12,F20,0)</f>
        <v>0</v>
      </c>
      <c r="L20" s="491">
        <f>IF(Input_Transaksi!CM17=$D$8,Input_Transaksi!CO17,0)</f>
        <v>0</v>
      </c>
      <c r="M20" s="491">
        <f t="shared" si="0"/>
        <v>0</v>
      </c>
      <c r="N20" s="60"/>
    </row>
    <row r="21" spans="2:14" customFormat="1" hidden="1" x14ac:dyDescent="0.2">
      <c r="B21" s="64"/>
      <c r="C21" s="549" t="str">
        <f>IF(F21+L21&gt;0,Input_Transaksi!C18,"")</f>
        <v/>
      </c>
      <c r="D21" s="550" t="str">
        <f>IF(F21+L21&gt;0,Input_Transaksi!D18,"")</f>
        <v/>
      </c>
      <c r="E21" s="551" t="str">
        <f>IF(F21+L21&gt;0,Input_Transaksi!F18&amp;Input_Transaksi!G18&amp;" "&amp;Input_Transaksi!H18,"")</f>
        <v/>
      </c>
      <c r="F21" s="119">
        <f>IF(Input_Transaksi!CJ18=$D$8,Input_Transaksi!CL18,0)</f>
        <v>0</v>
      </c>
      <c r="G21" s="552">
        <f>IF(Input_Transaksi!K18=$G$12,F21,0)</f>
        <v>0</v>
      </c>
      <c r="H21" s="552">
        <f>IF(Input_Transaksi!K18=$H$12,F21,0)</f>
        <v>0</v>
      </c>
      <c r="I21" s="552">
        <f>IF(Input_Transaksi!K18=$I$12,F21,0)</f>
        <v>0</v>
      </c>
      <c r="J21" s="552">
        <f>IF(Input_Transaksi!K18=$J$12,F21,0)</f>
        <v>0</v>
      </c>
      <c r="K21" s="552">
        <f>IF(Input_Transaksi!K18=$K$12,F21,0)</f>
        <v>0</v>
      </c>
      <c r="L21" s="491">
        <f>IF(Input_Transaksi!CM18=$D$8,Input_Transaksi!CO18,0)</f>
        <v>0</v>
      </c>
      <c r="M21" s="491">
        <f t="shared" si="0"/>
        <v>0</v>
      </c>
      <c r="N21" s="60"/>
    </row>
    <row r="22" spans="2:14" hidden="1" x14ac:dyDescent="0.2">
      <c r="B22" s="47"/>
      <c r="C22" s="549" t="str">
        <f>IF(F22+L22&gt;0,Input_Transaksi!C19,"")</f>
        <v/>
      </c>
      <c r="D22" s="550" t="str">
        <f>IF(F22+L22&gt;0,Input_Transaksi!D19,"")</f>
        <v/>
      </c>
      <c r="E22" s="551" t="str">
        <f>IF(F22+L22&gt;0,Input_Transaksi!F19&amp;Input_Transaksi!G19&amp;" "&amp;Input_Transaksi!H19,"")</f>
        <v/>
      </c>
      <c r="F22" s="119">
        <f>IF(Input_Transaksi!CJ19=$D$8,Input_Transaksi!CL19,0)</f>
        <v>0</v>
      </c>
      <c r="G22" s="552">
        <f>IF(Input_Transaksi!K19=$G$12,F22,0)</f>
        <v>0</v>
      </c>
      <c r="H22" s="552">
        <f>IF(Input_Transaksi!K19=$H$12,F22,0)</f>
        <v>0</v>
      </c>
      <c r="I22" s="552">
        <f>IF(Input_Transaksi!K19=$I$12,F22,0)</f>
        <v>0</v>
      </c>
      <c r="J22" s="552">
        <f>IF(Input_Transaksi!K19=$J$12,F22,0)</f>
        <v>0</v>
      </c>
      <c r="K22" s="552">
        <f>IF(Input_Transaksi!K19=$K$12,F22,0)</f>
        <v>0</v>
      </c>
      <c r="L22" s="491">
        <f>IF(Input_Transaksi!CM19=$D$8,Input_Transaksi!CO19,0)</f>
        <v>0</v>
      </c>
      <c r="M22" s="491">
        <f t="shared" si="0"/>
        <v>0</v>
      </c>
      <c r="N22" s="48"/>
    </row>
    <row r="23" spans="2:14" hidden="1" x14ac:dyDescent="0.2">
      <c r="B23" s="47"/>
      <c r="C23" s="549" t="str">
        <f>IF(F23+L23&gt;0,Input_Transaksi!C20,"")</f>
        <v/>
      </c>
      <c r="D23" s="550" t="str">
        <f>IF(F23+L23&gt;0,Input_Transaksi!D20,"")</f>
        <v/>
      </c>
      <c r="E23" s="551" t="str">
        <f>IF(F23+L23&gt;0,Input_Transaksi!F20&amp;Input_Transaksi!G20&amp;" "&amp;Input_Transaksi!H20,"")</f>
        <v/>
      </c>
      <c r="F23" s="119">
        <f>IF(Input_Transaksi!CJ20=$D$8,Input_Transaksi!CL20,0)</f>
        <v>0</v>
      </c>
      <c r="G23" s="552">
        <f>IF(Input_Transaksi!K20=$G$12,F23,0)</f>
        <v>0</v>
      </c>
      <c r="H23" s="552">
        <f>IF(Input_Transaksi!K20=$H$12,F23,0)</f>
        <v>0</v>
      </c>
      <c r="I23" s="552">
        <f>IF(Input_Transaksi!K20=$I$12,F23,0)</f>
        <v>0</v>
      </c>
      <c r="J23" s="552">
        <f>IF(Input_Transaksi!K20=$J$12,F23,0)</f>
        <v>0</v>
      </c>
      <c r="K23" s="552">
        <f>IF(Input_Transaksi!K20=$K$12,F23,0)</f>
        <v>0</v>
      </c>
      <c r="L23" s="491">
        <f>IF(Input_Transaksi!CM20=$D$8,Input_Transaksi!CO20,0)</f>
        <v>0</v>
      </c>
      <c r="M23" s="491">
        <f t="shared" si="0"/>
        <v>0</v>
      </c>
      <c r="N23" s="48"/>
    </row>
    <row r="24" spans="2:14" hidden="1" x14ac:dyDescent="0.2">
      <c r="B24" s="47"/>
      <c r="C24" s="549" t="str">
        <f>IF(F24+L24&gt;0,Input_Transaksi!C21,"")</f>
        <v/>
      </c>
      <c r="D24" s="550" t="str">
        <f>IF(F24+L24&gt;0,Input_Transaksi!D21,"")</f>
        <v/>
      </c>
      <c r="E24" s="551" t="str">
        <f>IF(F24+L24&gt;0,Input_Transaksi!F21&amp;Input_Transaksi!G21&amp;" "&amp;Input_Transaksi!H21,"")</f>
        <v/>
      </c>
      <c r="F24" s="119">
        <f>IF(Input_Transaksi!CJ21=$D$8,Input_Transaksi!CL21,0)</f>
        <v>0</v>
      </c>
      <c r="G24" s="552">
        <f>IF(Input_Transaksi!K21=$G$12,F24,0)</f>
        <v>0</v>
      </c>
      <c r="H24" s="552">
        <f>IF(Input_Transaksi!K21=$H$12,F24,0)</f>
        <v>0</v>
      </c>
      <c r="I24" s="552">
        <f>IF(Input_Transaksi!K21=$I$12,F24,0)</f>
        <v>0</v>
      </c>
      <c r="J24" s="552">
        <f>IF(Input_Transaksi!K21=$J$12,F24,0)</f>
        <v>0</v>
      </c>
      <c r="K24" s="552">
        <f>IF(Input_Transaksi!K21=$K$12,F24,0)</f>
        <v>0</v>
      </c>
      <c r="L24" s="491">
        <f>IF(Input_Transaksi!CM21=$D$8,Input_Transaksi!CO21,0)</f>
        <v>0</v>
      </c>
      <c r="M24" s="491">
        <f t="shared" si="0"/>
        <v>0</v>
      </c>
      <c r="N24" s="48"/>
    </row>
    <row r="25" spans="2:14" hidden="1" x14ac:dyDescent="0.2">
      <c r="B25" s="47"/>
      <c r="C25" s="549" t="str">
        <f>IF(F25+L25&gt;0,Input_Transaksi!C22,"")</f>
        <v/>
      </c>
      <c r="D25" s="550" t="str">
        <f>IF(F25+L25&gt;0,Input_Transaksi!D22,"")</f>
        <v/>
      </c>
      <c r="E25" s="1098" t="str">
        <f>IF(F25+L25&gt;0,Input_Transaksi!F22&amp;Input_Transaksi!G22&amp;" "&amp;Input_Transaksi!H22,"")</f>
        <v/>
      </c>
      <c r="F25" s="119">
        <f>IF(Input_Transaksi!CJ22=$D$8,Input_Transaksi!CL22,0)</f>
        <v>0</v>
      </c>
      <c r="G25" s="552">
        <f>IF(Input_Transaksi!K22=$G$12,F25,0)</f>
        <v>0</v>
      </c>
      <c r="H25" s="552">
        <f>IF(Input_Transaksi!K22=$H$12,F25,0)</f>
        <v>0</v>
      </c>
      <c r="I25" s="552">
        <f>IF(Input_Transaksi!K22=$I$12,F25,0)</f>
        <v>0</v>
      </c>
      <c r="J25" s="552">
        <f>IF(Input_Transaksi!K22=$J$12,F25,0)</f>
        <v>0</v>
      </c>
      <c r="K25" s="552">
        <f>IF(Input_Transaksi!K22=$K$12,F25,0)</f>
        <v>0</v>
      </c>
      <c r="L25" s="491">
        <f>IF(Input_Transaksi!CM22=$D$8,Input_Transaksi!CO22,0)</f>
        <v>0</v>
      </c>
      <c r="M25" s="491">
        <f t="shared" si="0"/>
        <v>0</v>
      </c>
      <c r="N25" s="48"/>
    </row>
    <row r="26" spans="2:14" customFormat="1" hidden="1" x14ac:dyDescent="0.2">
      <c r="B26" s="64"/>
      <c r="C26" s="549" t="str">
        <f>IF(F26+L26&gt;0,Input_Transaksi!C23,"")</f>
        <v/>
      </c>
      <c r="D26" s="550" t="str">
        <f>IF(F26+L26&gt;0,Input_Transaksi!D23,"")</f>
        <v/>
      </c>
      <c r="E26" s="1098" t="str">
        <f>IF(F26+L26&gt;0,Input_Transaksi!F23&amp;Input_Transaksi!G23&amp;" "&amp;Input_Transaksi!H23,"")</f>
        <v/>
      </c>
      <c r="F26" s="119">
        <f>IF(Input_Transaksi!CJ23=$D$8,Input_Transaksi!CL23,0)</f>
        <v>0</v>
      </c>
      <c r="G26" s="552">
        <f>IF(Input_Transaksi!K23=$G$12,F26,0)</f>
        <v>0</v>
      </c>
      <c r="H26" s="552">
        <f>IF(Input_Transaksi!K23=$H$12,F26,0)</f>
        <v>0</v>
      </c>
      <c r="I26" s="552">
        <f>IF(Input_Transaksi!K23=$I$12,F26,0)</f>
        <v>0</v>
      </c>
      <c r="J26" s="552">
        <f>IF(Input_Transaksi!K23=$J$12,F26,0)</f>
        <v>0</v>
      </c>
      <c r="K26" s="552">
        <f>IF(Input_Transaksi!K23=$K$12,F26,0)</f>
        <v>0</v>
      </c>
      <c r="L26" s="491">
        <f>IF(Input_Transaksi!CM23=$D$8,Input_Transaksi!CO23,0)</f>
        <v>0</v>
      </c>
      <c r="M26" s="491">
        <f t="shared" si="0"/>
        <v>0</v>
      </c>
      <c r="N26" s="60"/>
    </row>
    <row r="27" spans="2:14" customFormat="1" ht="18" x14ac:dyDescent="0.2">
      <c r="B27" s="64"/>
      <c r="C27" s="549">
        <f>IF(F27+L27&gt;0,Input_Transaksi!C24,"")</f>
        <v>46051</v>
      </c>
      <c r="D27" s="550" t="str">
        <f>IF(F27+L27&gt;0,Input_Transaksi!D24,"")</f>
        <v>2026.014</v>
      </c>
      <c r="E27" s="1098" t="str">
        <f>IF(F27+L27&gt;0,Input_Transaksi!F24&amp;Input_Transaksi!G24&amp;" "&amp;Input_Transaksi!H24,"")</f>
        <v>Pungut Pajak Belanja Barang Pekerjaan Pemotongan Rumput Sisi Udara Tahap I  : 1 (Satu) Paket  CV. GARUDA KARYA BERSAMA</v>
      </c>
      <c r="F27" s="1108">
        <f>IF(Input_Transaksi!CJ24=$D$8,Input_Transaksi!CL24,0)</f>
        <v>19492580</v>
      </c>
      <c r="G27" s="552">
        <f>IF(Input_Transaksi!K24=$G$12,F27,0)</f>
        <v>19492580</v>
      </c>
      <c r="H27" s="552">
        <f>IF(Input_Transaksi!K24=$H$12,F27,0)</f>
        <v>0</v>
      </c>
      <c r="I27" s="552">
        <f>IF(Input_Transaksi!K24=$I$12,F27,0)</f>
        <v>0</v>
      </c>
      <c r="J27" s="552">
        <f>IF(Input_Transaksi!K24=$J$12,F27,0)</f>
        <v>0</v>
      </c>
      <c r="K27" s="552">
        <f>IF(Input_Transaksi!K24=$K$12,F27,0)</f>
        <v>0</v>
      </c>
      <c r="L27" s="491">
        <f>IF(Input_Transaksi!CM24=$D$8,Input_Transaksi!CO24,0)</f>
        <v>0</v>
      </c>
      <c r="M27" s="491">
        <f t="shared" si="0"/>
        <v>19492580</v>
      </c>
      <c r="N27" s="60"/>
    </row>
    <row r="28" spans="2:14" customFormat="1" ht="18" x14ac:dyDescent="0.2">
      <c r="B28" s="64"/>
      <c r="C28" s="549">
        <f>IF(F28+L28&gt;0,Input_Transaksi!C25,"")</f>
        <v>46051</v>
      </c>
      <c r="D28" s="550" t="str">
        <f>IF(F28+L28&gt;0,Input_Transaksi!D25,"")</f>
        <v>2026.015</v>
      </c>
      <c r="E28" s="1098" t="str">
        <f>IF(F28+L28&gt;0,Input_Transaksi!F25&amp;Input_Transaksi!G25&amp;" "&amp;Input_Transaksi!H25,"")</f>
        <v>Setor Pajak Belanja Barang Pekerjaan Pemotongan Rumput Sisi Udara Tahap I  : 1 (Satu) Paket  CV. GARUDA KARYA BERSAMA</v>
      </c>
      <c r="F28" s="1108">
        <f>IF(Input_Transaksi!CJ25=$D$8,Input_Transaksi!CL25,0)</f>
        <v>0</v>
      </c>
      <c r="G28" s="552">
        <f>IF(Input_Transaksi!K25=$G$12,F28,0)</f>
        <v>0</v>
      </c>
      <c r="H28" s="552">
        <f>IF(Input_Transaksi!K25=$H$12,F28,0)</f>
        <v>0</v>
      </c>
      <c r="I28" s="552">
        <f>IF(Input_Transaksi!K25=$I$12,F28,0)</f>
        <v>0</v>
      </c>
      <c r="J28" s="552">
        <f>IF(Input_Transaksi!K25=$J$12,F28,0)</f>
        <v>0</v>
      </c>
      <c r="K28" s="552">
        <f>IF(Input_Transaksi!K25=$K$12,F28,0)</f>
        <v>0</v>
      </c>
      <c r="L28" s="491">
        <f>IF(Input_Transaksi!CM25=$D$8,Input_Transaksi!CO25,0)</f>
        <v>19492580</v>
      </c>
      <c r="M28" s="491">
        <f t="shared" si="0"/>
        <v>0</v>
      </c>
      <c r="N28" s="60"/>
    </row>
    <row r="29" spans="2:14" customFormat="1" x14ac:dyDescent="0.2">
      <c r="B29" s="65"/>
      <c r="C29" s="549">
        <f>IF(F29+L29&gt;0,Input_Transaksi!C26,"")</f>
        <v>46051</v>
      </c>
      <c r="D29" s="550" t="str">
        <f>IF(F29+L29&gt;0,Input_Transaksi!D26,"")</f>
        <v>2026.016</v>
      </c>
      <c r="E29" s="551" t="str">
        <f>IF(F29+L29&gt;0,Input_Transaksi!F26&amp;Input_Transaksi!G26&amp;" "&amp;Input_Transaksi!H26,"")</f>
        <v>Pungut Pajak Belanja Barang Pekerjaan Pemotongan Rumput Sisi Udara Tahap I  : 1 (Satu) Paket  CV. GARUDA KARYA BERSAMA</v>
      </c>
      <c r="F29" s="1108">
        <f>IF(Input_Transaksi!CJ26=$D$8,Input_Transaksi!CL26,0)</f>
        <v>3544106</v>
      </c>
      <c r="G29" s="552">
        <f>IF(Input_Transaksi!K26=$G$12,F29,0)</f>
        <v>0</v>
      </c>
      <c r="H29" s="552">
        <f>IF(Input_Transaksi!K26=$H$12,F29,0)</f>
        <v>0</v>
      </c>
      <c r="I29" s="552">
        <f>IF(Input_Transaksi!K26=$I$12,F29,0)</f>
        <v>0</v>
      </c>
      <c r="J29" s="552">
        <f>IF(Input_Transaksi!K26=$J$12,F29,0)</f>
        <v>3544106</v>
      </c>
      <c r="K29" s="552">
        <f>IF(Input_Transaksi!K26=$K$12,F29,0)</f>
        <v>0</v>
      </c>
      <c r="L29" s="491">
        <f>IF(Input_Transaksi!CM26=$D$8,Input_Transaksi!CO26,0)</f>
        <v>0</v>
      </c>
      <c r="M29" s="491">
        <f t="shared" si="0"/>
        <v>3544106</v>
      </c>
      <c r="N29" s="61"/>
    </row>
    <row r="30" spans="2:14" customFormat="1" ht="18" x14ac:dyDescent="0.2">
      <c r="B30" s="65"/>
      <c r="C30" s="549">
        <f>IF(F30+L30&gt;0,Input_Transaksi!C27,"")</f>
        <v>46051</v>
      </c>
      <c r="D30" s="550" t="str">
        <f>IF(F30+L30&gt;0,Input_Transaksi!D27,"")</f>
        <v>2026.017</v>
      </c>
      <c r="E30" s="1098" t="str">
        <f>IF(F30+L30&gt;0,Input_Transaksi!F27&amp;Input_Transaksi!G27&amp;" "&amp;Input_Transaksi!H27,"")</f>
        <v>Setor Pajak Belanja Barang Pekerjaan Pemotongan Rumput Sisi Udara Tahap I  : 1 (Satu) Paket  CV. GARUDA KARYA BERSAMA</v>
      </c>
      <c r="F30" s="1108">
        <f>IF(Input_Transaksi!CJ27=$D$8,Input_Transaksi!CL27,0)</f>
        <v>0</v>
      </c>
      <c r="G30" s="552">
        <f>IF(Input_Transaksi!K27=$G$12,F30,0)</f>
        <v>0</v>
      </c>
      <c r="H30" s="552">
        <f>IF(Input_Transaksi!K27=$H$12,F30,0)</f>
        <v>0</v>
      </c>
      <c r="I30" s="552">
        <f>IF(Input_Transaksi!K27=$I$12,F30,0)</f>
        <v>0</v>
      </c>
      <c r="J30" s="552">
        <f>IF(Input_Transaksi!K27=$J$12,F30,0)</f>
        <v>0</v>
      </c>
      <c r="K30" s="552">
        <f>IF(Input_Transaksi!K27=$K$12,F30,0)</f>
        <v>0</v>
      </c>
      <c r="L30" s="491">
        <f>IF(Input_Transaksi!CM27=$D$8,Input_Transaksi!CO27,0)</f>
        <v>3544106</v>
      </c>
      <c r="M30" s="491">
        <f t="shared" si="0"/>
        <v>0</v>
      </c>
      <c r="N30" s="61"/>
    </row>
    <row r="31" spans="2:14" customFormat="1" hidden="1" x14ac:dyDescent="0.2">
      <c r="B31" s="65"/>
      <c r="C31" s="549" t="str">
        <f>IF(F31+L31&gt;0,Input_Transaksi!C28,"")</f>
        <v/>
      </c>
      <c r="D31" s="550" t="str">
        <f>IF(F31+L31&gt;0,Input_Transaksi!D28,"")</f>
        <v/>
      </c>
      <c r="E31" s="1098" t="str">
        <f>IF(F31+L31&gt;0,Input_Transaksi!F28&amp;Input_Transaksi!G28&amp;" "&amp;Input_Transaksi!H28,"")</f>
        <v/>
      </c>
      <c r="F31" s="119">
        <f>IF(Input_Transaksi!CJ28=$D$8,Input_Transaksi!CL28,0)</f>
        <v>0</v>
      </c>
      <c r="G31" s="552">
        <f>IF(Input_Transaksi!K28=$G$12,F31,0)</f>
        <v>0</v>
      </c>
      <c r="H31" s="552">
        <f>IF(Input_Transaksi!K28=$H$12,F31,0)</f>
        <v>0</v>
      </c>
      <c r="I31" s="552">
        <f>IF(Input_Transaksi!K28=$I$12,F31,0)</f>
        <v>0</v>
      </c>
      <c r="J31" s="552">
        <f>IF(Input_Transaksi!K28=$J$12,F31,0)</f>
        <v>0</v>
      </c>
      <c r="K31" s="552">
        <f>IF(Input_Transaksi!K28=$K$12,F31,0)</f>
        <v>0</v>
      </c>
      <c r="L31" s="491">
        <f>IF(Input_Transaksi!CM28=$D$8,Input_Transaksi!CO28,0)</f>
        <v>0</v>
      </c>
      <c r="M31" s="491">
        <f t="shared" si="0"/>
        <v>0</v>
      </c>
      <c r="N31" s="61"/>
    </row>
    <row r="32" spans="2:14" x14ac:dyDescent="0.2">
      <c r="B32" s="63"/>
      <c r="C32" s="549">
        <f>IF(F32+L32&gt;0,Input_Transaksi!C29,"")</f>
        <v>46051</v>
      </c>
      <c r="D32" s="550" t="str">
        <f>IF(F32+L32&gt;0,Input_Transaksi!D29,"")</f>
        <v>2026.019</v>
      </c>
      <c r="E32" s="1098" t="str">
        <f>IF(F32+L32&gt;0,Input_Transaksi!F29&amp;Input_Transaksi!G29&amp;" "&amp;Input_Transaksi!H29,"")</f>
        <v xml:space="preserve">Pungut Pajak Belanja Barang Pengadaan Obat Air CV. GUNA AHKLAK SUKSES </v>
      </c>
      <c r="F32" s="1108">
        <f>IF(Input_Transaksi!CJ29=$D$8,Input_Transaksi!CL29,0)</f>
        <v>19322985</v>
      </c>
      <c r="G32" s="552">
        <f>IF(Input_Transaksi!K29=$G$12,F32,0)</f>
        <v>19322985</v>
      </c>
      <c r="H32" s="552">
        <f>IF(Input_Transaksi!K29=$H$12,F32,0)</f>
        <v>0</v>
      </c>
      <c r="I32" s="552">
        <f>IF(Input_Transaksi!K29=$I$12,F32,0)</f>
        <v>0</v>
      </c>
      <c r="J32" s="552">
        <f>IF(Input_Transaksi!K29=$J$12,F32,0)</f>
        <v>0</v>
      </c>
      <c r="K32" s="552">
        <f>IF(Input_Transaksi!K29=$K$12,F32,0)</f>
        <v>0</v>
      </c>
      <c r="L32" s="491">
        <f>IF(Input_Transaksi!CM29=$D$8,Input_Transaksi!CO29,0)</f>
        <v>0</v>
      </c>
      <c r="M32" s="491">
        <f t="shared" si="0"/>
        <v>19322985</v>
      </c>
      <c r="N32" s="62"/>
    </row>
    <row r="33" spans="2:14" customFormat="1" x14ac:dyDescent="0.2">
      <c r="B33" s="65"/>
      <c r="C33" s="549">
        <f>IF(F33+L33&gt;0,Input_Transaksi!C30,"")</f>
        <v>46051</v>
      </c>
      <c r="D33" s="550" t="str">
        <f>IF(F33+L33&gt;0,Input_Transaksi!D30,"")</f>
        <v>2026.020</v>
      </c>
      <c r="E33" s="1098" t="str">
        <f>IF(F33+L33&gt;0,Input_Transaksi!F30&amp;Input_Transaksi!G30&amp;" "&amp;Input_Transaksi!H30,"")</f>
        <v xml:space="preserve">Setor Pajak Belanja Barang Pengadaan Obat Air CV. GUNA AHKLAK SUKSES </v>
      </c>
      <c r="F33" s="1108">
        <f>IF(Input_Transaksi!CJ30=$D$8,Input_Transaksi!CL30,0)</f>
        <v>0</v>
      </c>
      <c r="G33" s="552">
        <f>IF(Input_Transaksi!K30=$G$12,F33,0)</f>
        <v>0</v>
      </c>
      <c r="H33" s="552">
        <f>IF(Input_Transaksi!K30=$H$12,F33,0)</f>
        <v>0</v>
      </c>
      <c r="I33" s="552">
        <f>IF(Input_Transaksi!K30=$I$12,F33,0)</f>
        <v>0</v>
      </c>
      <c r="J33" s="552">
        <f>IF(Input_Transaksi!K30=$J$12,F33,0)</f>
        <v>0</v>
      </c>
      <c r="K33" s="552">
        <f>IF(Input_Transaksi!K30=$K$12,F33,0)</f>
        <v>0</v>
      </c>
      <c r="L33" s="491">
        <f>IF(Input_Transaksi!CM30=$D$8,Input_Transaksi!CO30,0)</f>
        <v>19322985</v>
      </c>
      <c r="M33" s="491">
        <f t="shared" si="0"/>
        <v>0</v>
      </c>
      <c r="N33" s="61"/>
    </row>
    <row r="34" spans="2:14" x14ac:dyDescent="0.2">
      <c r="B34" s="63"/>
      <c r="C34" s="549">
        <f>IF(F34+L34&gt;0,Input_Transaksi!C31,"")</f>
        <v>46051</v>
      </c>
      <c r="D34" s="550" t="str">
        <f>IF(F34+L34&gt;0,Input_Transaksi!D31,"")</f>
        <v>2026.021</v>
      </c>
      <c r="E34" s="551" t="str">
        <f>IF(F34+L34&gt;0,Input_Transaksi!F31&amp;Input_Transaksi!G31&amp;" "&amp;Input_Transaksi!H31,"")</f>
        <v xml:space="preserve">Pungut Pajak Belanja Barang Pengadaan Obat Air CV. GUNA AHKLAK SUKSES </v>
      </c>
      <c r="F34" s="1108">
        <f>IF(Input_Transaksi!CJ31=$D$8,Input_Transaksi!CL31,0)</f>
        <v>3513270</v>
      </c>
      <c r="G34" s="552">
        <f>IF(Input_Transaksi!K31=$G$12,F34,0)</f>
        <v>0</v>
      </c>
      <c r="H34" s="552">
        <f>IF(Input_Transaksi!K31=$H$12,F34,0)</f>
        <v>0</v>
      </c>
      <c r="I34" s="552">
        <f>IF(Input_Transaksi!K31=$I$12,F34,0)</f>
        <v>0</v>
      </c>
      <c r="J34" s="552">
        <f>IF(Input_Transaksi!K31=$J$12,F34,0)</f>
        <v>3513270</v>
      </c>
      <c r="K34" s="552">
        <f>IF(Input_Transaksi!K31=$K$12,F34,0)</f>
        <v>0</v>
      </c>
      <c r="L34" s="491">
        <f>IF(Input_Transaksi!CM31=$D$8,Input_Transaksi!CO31,0)</f>
        <v>0</v>
      </c>
      <c r="M34" s="491">
        <f t="shared" si="0"/>
        <v>3513270</v>
      </c>
      <c r="N34" s="62"/>
    </row>
    <row r="35" spans="2:14" customFormat="1" x14ac:dyDescent="0.2">
      <c r="B35" s="65"/>
      <c r="C35" s="549">
        <f>IF(F35+L35&gt;0,Input_Transaksi!C32,"")</f>
        <v>46051</v>
      </c>
      <c r="D35" s="550" t="str">
        <f>IF(F35+L35&gt;0,Input_Transaksi!D32,"")</f>
        <v>2026.022</v>
      </c>
      <c r="E35" s="1098" t="str">
        <f>IF(F35+L35&gt;0,Input_Transaksi!F32&amp;Input_Transaksi!G32&amp;" "&amp;Input_Transaksi!H32,"")</f>
        <v xml:space="preserve">Setor Pajak Belanja Barang Pengadaan Obat Air CV. GUNA AHKLAK SUKSES </v>
      </c>
      <c r="F35" s="1108">
        <f>IF(Input_Transaksi!CJ32=$D$8,Input_Transaksi!CL32,0)</f>
        <v>0</v>
      </c>
      <c r="G35" s="552">
        <f>IF(Input_Transaksi!K32=$G$12,F35,0)</f>
        <v>0</v>
      </c>
      <c r="H35" s="552">
        <f>IF(Input_Transaksi!K32=$H$12,F35,0)</f>
        <v>0</v>
      </c>
      <c r="I35" s="552">
        <f>IF(Input_Transaksi!K32=$I$12,F35,0)</f>
        <v>0</v>
      </c>
      <c r="J35" s="552">
        <f>IF(Input_Transaksi!K32=$J$12,F35,0)</f>
        <v>0</v>
      </c>
      <c r="K35" s="552">
        <f>IF(Input_Transaksi!K32=$K$12,F35,0)</f>
        <v>0</v>
      </c>
      <c r="L35" s="491">
        <f>IF(Input_Transaksi!CM32=$D$8,Input_Transaksi!CO32,0)</f>
        <v>3513270</v>
      </c>
      <c r="M35" s="491">
        <f t="shared" si="0"/>
        <v>0</v>
      </c>
      <c r="N35" s="61"/>
    </row>
    <row r="36" spans="2:14" customFormat="1" hidden="1" x14ac:dyDescent="0.2">
      <c r="B36" s="65"/>
      <c r="C36" s="549" t="str">
        <f>IF(F36+L36&gt;0,Input_Transaksi!C33,"")</f>
        <v/>
      </c>
      <c r="D36" s="550" t="str">
        <f>IF(F36+L36&gt;0,Input_Transaksi!D33,"")</f>
        <v/>
      </c>
      <c r="E36" s="1098" t="str">
        <f>IF(F36+L36&gt;0,Input_Transaksi!F33&amp;Input_Transaksi!G33&amp;" "&amp;Input_Transaksi!H33,"")</f>
        <v/>
      </c>
      <c r="F36" s="119">
        <f>IF(Input_Transaksi!CJ33=$D$8,Input_Transaksi!CL33,0)</f>
        <v>0</v>
      </c>
      <c r="G36" s="552">
        <f>IF(Input_Transaksi!K33=$G$12,F36,0)</f>
        <v>0</v>
      </c>
      <c r="H36" s="552">
        <f>IF(Input_Transaksi!K33=$H$12,F36,0)</f>
        <v>0</v>
      </c>
      <c r="I36" s="552">
        <f>IF(Input_Transaksi!K33=$I$12,F36,0)</f>
        <v>0</v>
      </c>
      <c r="J36" s="552">
        <f>IF(Input_Transaksi!K33=$J$12,F36,0)</f>
        <v>0</v>
      </c>
      <c r="K36" s="552">
        <f>IF(Input_Transaksi!K33=$K$12,F36,0)</f>
        <v>0</v>
      </c>
      <c r="L36" s="491">
        <f>IF(Input_Transaksi!CM33=$D$8,Input_Transaksi!CO33,0)</f>
        <v>0</v>
      </c>
      <c r="M36" s="491">
        <f t="shared" si="0"/>
        <v>0</v>
      </c>
      <c r="N36" s="61"/>
    </row>
    <row r="37" spans="2:14" customFormat="1" x14ac:dyDescent="0.2">
      <c r="B37" s="65"/>
      <c r="C37" s="549">
        <f>IF(F37+L37&gt;0,Input_Transaksi!C34,"")</f>
        <v>46051</v>
      </c>
      <c r="D37" s="550" t="str">
        <f>IF(F37+L37&gt;0,Input_Transaksi!D34,"")</f>
        <v>2026.024</v>
      </c>
      <c r="E37" s="1098" t="str">
        <f>IF(F37+L37&gt;0,Input_Transaksi!F34&amp;Input_Transaksi!G34&amp;" "&amp;Input_Transaksi!H34,"")</f>
        <v>Pungut Pajak Belanja Barang Pemeliharaan Fasilitas Sisi Udara PT. ANGKASA JAYA SERVIS</v>
      </c>
      <c r="F37" s="1108">
        <f>IF(Input_Transaksi!CJ34=$D$8,Input_Transaksi!CL34,0)</f>
        <v>3564000</v>
      </c>
      <c r="G37" s="552">
        <f>IF(Input_Transaksi!K34=$G$12,F37,0)</f>
        <v>3564000</v>
      </c>
      <c r="H37" s="552">
        <f>IF(Input_Transaksi!K34=$H$12,F37,0)</f>
        <v>0</v>
      </c>
      <c r="I37" s="552">
        <f>IF(Input_Transaksi!K34=$I$12,F37,0)</f>
        <v>0</v>
      </c>
      <c r="J37" s="552">
        <f>IF(Input_Transaksi!K34=$J$12,F37,0)</f>
        <v>0</v>
      </c>
      <c r="K37" s="552">
        <f>IF(Input_Transaksi!K34=$K$12,F37,0)</f>
        <v>0</v>
      </c>
      <c r="L37" s="491">
        <f>IF(Input_Transaksi!CM34=$D$8,Input_Transaksi!CO34,0)</f>
        <v>0</v>
      </c>
      <c r="M37" s="491">
        <f t="shared" si="0"/>
        <v>3564000</v>
      </c>
      <c r="N37" s="61"/>
    </row>
    <row r="38" spans="2:14" customFormat="1" x14ac:dyDescent="0.2">
      <c r="B38" s="65"/>
      <c r="C38" s="549">
        <f>IF(F38+L38&gt;0,Input_Transaksi!C35,"")</f>
        <v>46051</v>
      </c>
      <c r="D38" s="550" t="str">
        <f>IF(F38+L38&gt;0,Input_Transaksi!D35,"")</f>
        <v>2026.025</v>
      </c>
      <c r="E38" s="1098" t="str">
        <f>IF(F38+L38&gt;0,Input_Transaksi!F35&amp;Input_Transaksi!G35&amp;" "&amp;Input_Transaksi!H35,"")</f>
        <v>Setor Pajak Belanja Barang Pemeliharaan Fasilitas Sisi Udara PT. ANGKASA JAYA SERVIS</v>
      </c>
      <c r="F38" s="1108">
        <f>IF(Input_Transaksi!CJ35=$D$8,Input_Transaksi!CL35,0)</f>
        <v>0</v>
      </c>
      <c r="G38" s="552">
        <f>IF(Input_Transaksi!K35=$G$12,F38,0)</f>
        <v>0</v>
      </c>
      <c r="H38" s="552">
        <f>IF(Input_Transaksi!K35=$H$12,F38,0)</f>
        <v>0</v>
      </c>
      <c r="I38" s="552">
        <f>IF(Input_Transaksi!K35=$I$12,F38,0)</f>
        <v>0</v>
      </c>
      <c r="J38" s="552">
        <f>IF(Input_Transaksi!K35=$J$12,F38,0)</f>
        <v>0</v>
      </c>
      <c r="K38" s="552">
        <f>IF(Input_Transaksi!K35=$K$12,F38,0)</f>
        <v>0</v>
      </c>
      <c r="L38" s="491">
        <f>IF(Input_Transaksi!CM35=$D$8,Input_Transaksi!CO35,0)</f>
        <v>3564000</v>
      </c>
      <c r="M38" s="491">
        <f t="shared" si="0"/>
        <v>0</v>
      </c>
      <c r="N38" s="61"/>
    </row>
    <row r="39" spans="2:14" x14ac:dyDescent="0.2">
      <c r="B39" s="63"/>
      <c r="C39" s="549">
        <f>IF(F39+L39&gt;0,Input_Transaksi!C36,"")</f>
        <v>46051</v>
      </c>
      <c r="D39" s="550" t="str">
        <f>IF(F39+L39&gt;0,Input_Transaksi!D36,"")</f>
        <v>2026.026</v>
      </c>
      <c r="E39" s="1098" t="str">
        <f>IF(F39+L39&gt;0,Input_Transaksi!F36&amp;Input_Transaksi!G36&amp;" "&amp;Input_Transaksi!H36,"")</f>
        <v>Pungut Pajak Belanja Barang Pemeliharaan Fasilitas Sisi Udara PT. ANGKASA JAYA SERVIS</v>
      </c>
      <c r="F39" s="1108">
        <f>IF(Input_Transaksi!CJ36=$D$8,Input_Transaksi!CL36,0)</f>
        <v>648000</v>
      </c>
      <c r="G39" s="552">
        <f>IF(Input_Transaksi!K36=$G$12,F39,0)</f>
        <v>0</v>
      </c>
      <c r="H39" s="552">
        <f>IF(Input_Transaksi!K36=$H$12,F39,0)</f>
        <v>0</v>
      </c>
      <c r="I39" s="552">
        <f>IF(Input_Transaksi!K36=$I$12,F39,0)</f>
        <v>0</v>
      </c>
      <c r="J39" s="552">
        <f>IF(Input_Transaksi!K36=$J$12,F39,0)</f>
        <v>648000</v>
      </c>
      <c r="K39" s="552">
        <f>IF(Input_Transaksi!K36=$K$12,F39,0)</f>
        <v>0</v>
      </c>
      <c r="L39" s="491">
        <f>IF(Input_Transaksi!CM36=$D$8,Input_Transaksi!CO36,0)</f>
        <v>0</v>
      </c>
      <c r="M39" s="491">
        <f t="shared" si="0"/>
        <v>648000</v>
      </c>
      <c r="N39" s="62"/>
    </row>
    <row r="40" spans="2:14" customFormat="1" x14ac:dyDescent="0.2">
      <c r="B40" s="65"/>
      <c r="C40" s="549">
        <f>IF(F40+L40&gt;0,Input_Transaksi!C37,"")</f>
        <v>46051</v>
      </c>
      <c r="D40" s="550" t="str">
        <f>IF(F40+L40&gt;0,Input_Transaksi!D37,"")</f>
        <v>2026.027</v>
      </c>
      <c r="E40" s="1098" t="str">
        <f>IF(F40+L40&gt;0,Input_Transaksi!F37&amp;Input_Transaksi!G37&amp;" "&amp;Input_Transaksi!H37,"")</f>
        <v>Setor Pajak Belanja Barang Pemeliharaan Fasilitas Sisi Udara PT. ANGKASA JAYA SERVIS</v>
      </c>
      <c r="F40" s="1108">
        <f>IF(Input_Transaksi!CJ37=$D$8,Input_Transaksi!CL37,0)</f>
        <v>0</v>
      </c>
      <c r="G40" s="552">
        <f>IF(Input_Transaksi!K37=$G$12,F40,0)</f>
        <v>0</v>
      </c>
      <c r="H40" s="552">
        <f>IF(Input_Transaksi!K37=$H$12,F40,0)</f>
        <v>0</v>
      </c>
      <c r="I40" s="552">
        <f>IF(Input_Transaksi!K37=$I$12,F40,0)</f>
        <v>0</v>
      </c>
      <c r="J40" s="552">
        <f>IF(Input_Transaksi!K37=$J$12,F40,0)</f>
        <v>0</v>
      </c>
      <c r="K40" s="552">
        <f>IF(Input_Transaksi!K37=$K$12,F40,0)</f>
        <v>0</v>
      </c>
      <c r="L40" s="491">
        <f>IF(Input_Transaksi!CM37=$D$8,Input_Transaksi!CO37,0)</f>
        <v>648000</v>
      </c>
      <c r="M40" s="491">
        <f t="shared" si="0"/>
        <v>0</v>
      </c>
      <c r="N40" s="61"/>
    </row>
    <row r="41" spans="2:14" customFormat="1" hidden="1" x14ac:dyDescent="0.2">
      <c r="B41" s="65"/>
      <c r="C41" s="549" t="str">
        <f>IF(F41+L41&gt;0,Input_Transaksi!C38,"")</f>
        <v/>
      </c>
      <c r="D41" s="550" t="str">
        <f>IF(F41+L41&gt;0,Input_Transaksi!D38,"")</f>
        <v/>
      </c>
      <c r="E41" s="1098" t="str">
        <f>IF(F41+L41&gt;0,Input_Transaksi!F38&amp;Input_Transaksi!G38&amp;" "&amp;Input_Transaksi!H38,"")</f>
        <v/>
      </c>
      <c r="F41" s="1108">
        <f>IF(Input_Transaksi!CJ38=$D$8,Input_Transaksi!CL38,0)</f>
        <v>0</v>
      </c>
      <c r="G41" s="552">
        <f>IF(Input_Transaksi!K38=$G$12,F41,0)</f>
        <v>0</v>
      </c>
      <c r="H41" s="552">
        <f>IF(Input_Transaksi!K38=$H$12,F41,0)</f>
        <v>0</v>
      </c>
      <c r="I41" s="552">
        <f>IF(Input_Transaksi!K38=$I$12,F41,0)</f>
        <v>0</v>
      </c>
      <c r="J41" s="552">
        <f>IF(Input_Transaksi!K38=$J$12,F41,0)</f>
        <v>0</v>
      </c>
      <c r="K41" s="552">
        <f>IF(Input_Transaksi!K38=$K$12,F41,0)</f>
        <v>0</v>
      </c>
      <c r="L41" s="491">
        <f>IF(Input_Transaksi!CM38=$D$8,Input_Transaksi!CO38,0)</f>
        <v>0</v>
      </c>
      <c r="M41" s="491">
        <f t="shared" si="0"/>
        <v>0</v>
      </c>
      <c r="N41" s="61"/>
    </row>
    <row r="42" spans="2:14" customFormat="1" x14ac:dyDescent="0.2">
      <c r="B42" s="65"/>
      <c r="C42" s="549">
        <f>IF(F42+L42&gt;0,Input_Transaksi!C39,"")</f>
        <v>46051</v>
      </c>
      <c r="D42" s="550" t="str">
        <f>IF(F42+L42&gt;0,Input_Transaksi!D39,"")</f>
        <v>2026.029</v>
      </c>
      <c r="E42" s="551" t="str">
        <f>IF(F42+L42&gt;0,Input_Transaksi!F39&amp;Input_Transaksi!G39&amp;" "&amp;Input_Transaksi!H39,"")</f>
        <v xml:space="preserve">Pungut Pajak Belanja Barang Pemeliharaan Sistem Tata Udara CV. GUNA AHKLAK SUKSES </v>
      </c>
      <c r="F42" s="1108">
        <f>IF(Input_Transaksi!CJ39=$D$8,Input_Transaksi!CL39,0)</f>
        <v>480000</v>
      </c>
      <c r="G42" s="552">
        <f>IF(Input_Transaksi!K39=$G$12,F42,0)</f>
        <v>0</v>
      </c>
      <c r="H42" s="552">
        <f>IF(Input_Transaksi!K39=$H$12,F42,0)</f>
        <v>0</v>
      </c>
      <c r="I42" s="552">
        <f>IF(Input_Transaksi!K39=$I$12,F42,0)</f>
        <v>0</v>
      </c>
      <c r="J42" s="552">
        <f>IF(Input_Transaksi!K39=$J$12,F42,0)</f>
        <v>480000</v>
      </c>
      <c r="K42" s="552">
        <f>IF(Input_Transaksi!K39=$K$12,F42,0)</f>
        <v>0</v>
      </c>
      <c r="L42" s="491">
        <f>IF(Input_Transaksi!CM39=$D$8,Input_Transaksi!CO39,0)</f>
        <v>0</v>
      </c>
      <c r="M42" s="491">
        <f t="shared" si="0"/>
        <v>480000</v>
      </c>
      <c r="N42" s="61"/>
    </row>
    <row r="43" spans="2:14" customFormat="1" x14ac:dyDescent="0.2">
      <c r="B43" s="65"/>
      <c r="C43" s="549">
        <f>IF(F43+L43&gt;0,Input_Transaksi!C40,"")</f>
        <v>46051</v>
      </c>
      <c r="D43" s="550" t="str">
        <f>IF(F43+L43&gt;0,Input_Transaksi!D40,"")</f>
        <v>2026.030</v>
      </c>
      <c r="E43" s="551" t="str">
        <f>IF(F43+L43&gt;0,Input_Transaksi!F40&amp;Input_Transaksi!G40&amp;" "&amp;Input_Transaksi!H40,"")</f>
        <v xml:space="preserve">Setor Pajak Belanja Barang Pemeliharaan Sistem Tata Udara CV. GUNA AHKLAK SUKSES </v>
      </c>
      <c r="F43" s="1108">
        <f>IF(Input_Transaksi!CJ40=$D$8,Input_Transaksi!CL40,0)</f>
        <v>0</v>
      </c>
      <c r="G43" s="552">
        <f>IF(Input_Transaksi!K40=$G$12,F43,0)</f>
        <v>0</v>
      </c>
      <c r="H43" s="552">
        <f>IF(Input_Transaksi!K40=$H$12,F43,0)</f>
        <v>0</v>
      </c>
      <c r="I43" s="552">
        <f>IF(Input_Transaksi!K40=$I$12,F43,0)</f>
        <v>0</v>
      </c>
      <c r="J43" s="552">
        <f>IF(Input_Transaksi!K40=$J$12,F43,0)</f>
        <v>0</v>
      </c>
      <c r="K43" s="552">
        <f>IF(Input_Transaksi!K40=$K$12,F43,0)</f>
        <v>0</v>
      </c>
      <c r="L43" s="491">
        <f>IF(Input_Transaksi!CM40=$D$8,Input_Transaksi!CO40,0)</f>
        <v>480000</v>
      </c>
      <c r="M43" s="491">
        <f t="shared" si="0"/>
        <v>0</v>
      </c>
      <c r="N43" s="61"/>
    </row>
    <row r="44" spans="2:14" customFormat="1" x14ac:dyDescent="0.2">
      <c r="B44" s="65"/>
      <c r="C44" s="549">
        <f>IF(F44+L44&gt;0,Input_Transaksi!C41,"")</f>
        <v>46051</v>
      </c>
      <c r="D44" s="550" t="str">
        <f>IF(F44+L44&gt;0,Input_Transaksi!D41,"")</f>
        <v>2026.031</v>
      </c>
      <c r="E44" s="1098" t="str">
        <f>IF(F44+L44&gt;0,Input_Transaksi!F41&amp;Input_Transaksi!G41&amp;" "&amp;Input_Transaksi!H41,"")</f>
        <v xml:space="preserve">Pungut Pajak Belanja Barang Pemeliharaan Sistem Tata Udara CV. GUNA AHKLAK SUKSES </v>
      </c>
      <c r="F44" s="1108">
        <f>IF(Input_Transaksi!CJ41=$D$8,Input_Transaksi!CL41,0)</f>
        <v>2640000</v>
      </c>
      <c r="G44" s="552">
        <f>IF(Input_Transaksi!K41=$G$12,F44,0)</f>
        <v>2640000</v>
      </c>
      <c r="H44" s="552">
        <f>IF(Input_Transaksi!K41=$H$12,F44,0)</f>
        <v>0</v>
      </c>
      <c r="I44" s="552">
        <f>IF(Input_Transaksi!K41=$I$12,F44,0)</f>
        <v>0</v>
      </c>
      <c r="J44" s="552">
        <f>IF(Input_Transaksi!K41=$J$12,F44,0)</f>
        <v>0</v>
      </c>
      <c r="K44" s="552">
        <f>IF(Input_Transaksi!K41=$K$12,F44,0)</f>
        <v>0</v>
      </c>
      <c r="L44" s="491">
        <f>IF(Input_Transaksi!CM41=$D$8,Input_Transaksi!CO41,0)</f>
        <v>0</v>
      </c>
      <c r="M44" s="491">
        <f t="shared" si="0"/>
        <v>2640000</v>
      </c>
      <c r="N44" s="61"/>
    </row>
    <row r="45" spans="2:14" customFormat="1" x14ac:dyDescent="0.2">
      <c r="B45" s="65"/>
      <c r="C45" s="549">
        <f>IF(F45+L45&gt;0,Input_Transaksi!C42,"")</f>
        <v>46051</v>
      </c>
      <c r="D45" s="550" t="str">
        <f>IF(F45+L45&gt;0,Input_Transaksi!D42,"")</f>
        <v>2026.032</v>
      </c>
      <c r="E45" s="1098" t="str">
        <f>IF(F45+L45&gt;0,Input_Transaksi!F42&amp;Input_Transaksi!G42&amp;" "&amp;Input_Transaksi!H42,"")</f>
        <v xml:space="preserve">Setor Pajak Belanja Barang Pemeliharaan Sistem Tata Udara CV. GUNA AHKLAK SUKSES </v>
      </c>
      <c r="F45" s="1108">
        <f>IF(Input_Transaksi!CJ42=$D$8,Input_Transaksi!CL42,0)</f>
        <v>0</v>
      </c>
      <c r="G45" s="552">
        <f>IF(Input_Transaksi!K42=$G$12,F45,0)</f>
        <v>0</v>
      </c>
      <c r="H45" s="552">
        <f>IF(Input_Transaksi!K42=$H$12,F45,0)</f>
        <v>0</v>
      </c>
      <c r="I45" s="552">
        <f>IF(Input_Transaksi!K42=$I$12,F45,0)</f>
        <v>0</v>
      </c>
      <c r="J45" s="552">
        <f>IF(Input_Transaksi!K42=$J$12,F45,0)</f>
        <v>0</v>
      </c>
      <c r="K45" s="552">
        <f>IF(Input_Transaksi!K42=$K$12,F45,0)</f>
        <v>0</v>
      </c>
      <c r="L45" s="491">
        <f>IF(Input_Transaksi!CM42=$D$8,Input_Transaksi!CO42,0)</f>
        <v>2640000</v>
      </c>
      <c r="M45" s="491">
        <f t="shared" si="0"/>
        <v>0</v>
      </c>
      <c r="N45" s="61"/>
    </row>
    <row r="46" spans="2:14" customFormat="1" hidden="1" x14ac:dyDescent="0.2">
      <c r="B46" s="65"/>
      <c r="C46" s="549" t="str">
        <f>IF(F46+L46&gt;0,Input_Transaksi!C43,"")</f>
        <v/>
      </c>
      <c r="D46" s="550" t="str">
        <f>IF(F46+L46&gt;0,Input_Transaksi!D43,"")</f>
        <v/>
      </c>
      <c r="E46" s="1098" t="str">
        <f>IF(F46+L46&gt;0,Input_Transaksi!F43&amp;Input_Transaksi!G43&amp;" "&amp;Input_Transaksi!H43,"")</f>
        <v/>
      </c>
      <c r="F46" s="1108">
        <f>IF(Input_Transaksi!CJ43=$D$8,Input_Transaksi!CL43,0)</f>
        <v>0</v>
      </c>
      <c r="G46" s="552">
        <f>IF(Input_Transaksi!K43=$G$12,F46,0)</f>
        <v>0</v>
      </c>
      <c r="H46" s="552">
        <f>IF(Input_Transaksi!K43=$H$12,F46,0)</f>
        <v>0</v>
      </c>
      <c r="I46" s="552">
        <f>IF(Input_Transaksi!K43=$I$12,F46,0)</f>
        <v>0</v>
      </c>
      <c r="J46" s="552">
        <f>IF(Input_Transaksi!K43=$J$12,F46,0)</f>
        <v>0</v>
      </c>
      <c r="K46" s="552">
        <f>IF(Input_Transaksi!K43=$K$12,F46,0)</f>
        <v>0</v>
      </c>
      <c r="L46" s="491">
        <f>IF(Input_Transaksi!CM43=$D$8,Input_Transaksi!CO43,0)</f>
        <v>0</v>
      </c>
      <c r="M46" s="491">
        <f t="shared" si="0"/>
        <v>0</v>
      </c>
      <c r="N46" s="61"/>
    </row>
    <row r="47" spans="2:14" customFormat="1" x14ac:dyDescent="0.2">
      <c r="B47" s="65"/>
      <c r="C47" s="549">
        <f>IF(F47+L47&gt;0,Input_Transaksi!C44,"")</f>
        <v>46051</v>
      </c>
      <c r="D47" s="550" t="str">
        <f>IF(F47+L47&gt;0,Input_Transaksi!D44,"")</f>
        <v>2026.034</v>
      </c>
      <c r="E47" s="1098" t="str">
        <f>IF(F47+L47&gt;0,Input_Transaksi!F44&amp;Input_Transaksi!G44&amp;" "&amp;Input_Transaksi!H44,"")</f>
        <v xml:space="preserve">Pungut Pajak Belanja Barang Pemeliharaan Sistem Air Bersih CV. GUNA AHKLAK SUKSES </v>
      </c>
      <c r="F47" s="1108">
        <f>IF(Input_Transaksi!CJ44=$D$8,Input_Transaksi!CL44,0)</f>
        <v>1089000</v>
      </c>
      <c r="G47" s="552">
        <f>IF(Input_Transaksi!K44=$G$12,F47,0)</f>
        <v>1089000</v>
      </c>
      <c r="H47" s="552">
        <f>IF(Input_Transaksi!K44=$H$12,F47,0)</f>
        <v>0</v>
      </c>
      <c r="I47" s="552">
        <f>IF(Input_Transaksi!K44=$I$12,F47,0)</f>
        <v>0</v>
      </c>
      <c r="J47" s="552">
        <f>IF(Input_Transaksi!K44=$J$12,F47,0)</f>
        <v>0</v>
      </c>
      <c r="K47" s="552">
        <f>IF(Input_Transaksi!K44=$K$12,F47,0)</f>
        <v>0</v>
      </c>
      <c r="L47" s="491">
        <f>IF(Input_Transaksi!CM44=$D$8,Input_Transaksi!CO44,0)</f>
        <v>0</v>
      </c>
      <c r="M47" s="491">
        <f t="shared" si="0"/>
        <v>1089000</v>
      </c>
      <c r="N47" s="61"/>
    </row>
    <row r="48" spans="2:14" customFormat="1" x14ac:dyDescent="0.2">
      <c r="B48" s="65"/>
      <c r="C48" s="549">
        <f>IF(F48+L48&gt;0,Input_Transaksi!C45,"")</f>
        <v>46051</v>
      </c>
      <c r="D48" s="550" t="str">
        <f>IF(F48+L48&gt;0,Input_Transaksi!D45,"")</f>
        <v>2026.035</v>
      </c>
      <c r="E48" s="1098" t="str">
        <f>IF(F48+L48&gt;0,Input_Transaksi!F45&amp;Input_Transaksi!G45&amp;" "&amp;Input_Transaksi!H45,"")</f>
        <v xml:space="preserve">Setor Pajak Belanja Barang Pemeliharaan Sistem Air Bersih CV. GUNA AHKLAK SUKSES </v>
      </c>
      <c r="F48" s="1108">
        <f>IF(Input_Transaksi!CJ45=$D$8,Input_Transaksi!CL45,0)</f>
        <v>0</v>
      </c>
      <c r="G48" s="552">
        <f>IF(Input_Transaksi!K45=$G$12,F48,0)</f>
        <v>0</v>
      </c>
      <c r="H48" s="552">
        <f>IF(Input_Transaksi!K45=$H$12,F48,0)</f>
        <v>0</v>
      </c>
      <c r="I48" s="552">
        <f>IF(Input_Transaksi!K45=$I$12,F48,0)</f>
        <v>0</v>
      </c>
      <c r="J48" s="552">
        <f>IF(Input_Transaksi!K45=$J$12,F48,0)</f>
        <v>0</v>
      </c>
      <c r="K48" s="552">
        <f>IF(Input_Transaksi!K45=$K$12,F48,0)</f>
        <v>0</v>
      </c>
      <c r="L48" s="491">
        <f>IF(Input_Transaksi!CM45=$D$8,Input_Transaksi!CO45,0)</f>
        <v>1089000</v>
      </c>
      <c r="M48" s="491">
        <f t="shared" si="0"/>
        <v>0</v>
      </c>
      <c r="N48" s="61"/>
    </row>
    <row r="49" spans="2:14" customFormat="1" x14ac:dyDescent="0.2">
      <c r="B49" s="65"/>
      <c r="C49" s="549">
        <f>IF(F49+L49&gt;0,Input_Transaksi!C46,"")</f>
        <v>46051</v>
      </c>
      <c r="D49" s="550" t="str">
        <f>IF(F49+L49&gt;0,Input_Transaksi!D46,"")</f>
        <v>2026.036</v>
      </c>
      <c r="E49" s="1098" t="str">
        <f>IF(F49+L49&gt;0,Input_Transaksi!F46&amp;Input_Transaksi!G46&amp;" "&amp;Input_Transaksi!H46,"")</f>
        <v xml:space="preserve">Pungut Pajak Belanja Barang Pemeliharaan Sistem Air Bersih CV. GUNA AHKLAK SUKSES </v>
      </c>
      <c r="F49" s="1108">
        <f>IF(Input_Transaksi!CJ46=$D$8,Input_Transaksi!CL46,0)</f>
        <v>198000</v>
      </c>
      <c r="G49" s="552">
        <f>IF(Input_Transaksi!K46=$G$12,F49,0)</f>
        <v>0</v>
      </c>
      <c r="H49" s="552">
        <f>IF(Input_Transaksi!K46=$H$12,F49,0)</f>
        <v>0</v>
      </c>
      <c r="I49" s="552">
        <f>IF(Input_Transaksi!K46=$I$12,F49,0)</f>
        <v>0</v>
      </c>
      <c r="J49" s="552">
        <f>IF(Input_Transaksi!K46=$J$12,F49,0)</f>
        <v>198000</v>
      </c>
      <c r="K49" s="552">
        <f>IF(Input_Transaksi!K46=$K$12,F49,0)</f>
        <v>0</v>
      </c>
      <c r="L49" s="491">
        <f>IF(Input_Transaksi!CM46=$D$8,Input_Transaksi!CO46,0)</f>
        <v>0</v>
      </c>
      <c r="M49" s="491">
        <f t="shared" si="0"/>
        <v>198000</v>
      </c>
      <c r="N49" s="61"/>
    </row>
    <row r="50" spans="2:14" customFormat="1" x14ac:dyDescent="0.2">
      <c r="B50" s="65"/>
      <c r="C50" s="549">
        <f>IF(F50+L50&gt;0,Input_Transaksi!C47,"")</f>
        <v>46051</v>
      </c>
      <c r="D50" s="550" t="str">
        <f>IF(F50+L50&gt;0,Input_Transaksi!D47,"")</f>
        <v>2026.037</v>
      </c>
      <c r="E50" s="1098" t="str">
        <f>IF(F50+L50&gt;0,Input_Transaksi!F47&amp;Input_Transaksi!G47&amp;" "&amp;Input_Transaksi!H47,"")</f>
        <v xml:space="preserve">Setor Pajak Belanja Barang Pemeliharaan Sistem Air Bersih CV. GUNA AHKLAK SUKSES </v>
      </c>
      <c r="F50" s="1108">
        <f>IF(Input_Transaksi!CJ47=$D$8,Input_Transaksi!CL47,0)</f>
        <v>0</v>
      </c>
      <c r="G50" s="552">
        <f>IF(Input_Transaksi!K47=$G$12,F50,0)</f>
        <v>0</v>
      </c>
      <c r="H50" s="552">
        <f>IF(Input_Transaksi!K47=$H$12,F50,0)</f>
        <v>0</v>
      </c>
      <c r="I50" s="552">
        <f>IF(Input_Transaksi!K47=$I$12,F50,0)</f>
        <v>0</v>
      </c>
      <c r="J50" s="552">
        <f>IF(Input_Transaksi!K47=$J$12,F50,0)</f>
        <v>0</v>
      </c>
      <c r="K50" s="552">
        <f>IF(Input_Transaksi!K47=$K$12,F50,0)</f>
        <v>0</v>
      </c>
      <c r="L50" s="491">
        <f>IF(Input_Transaksi!CM47=$D$8,Input_Transaksi!CO47,0)</f>
        <v>198000</v>
      </c>
      <c r="M50" s="491">
        <f t="shared" si="0"/>
        <v>0</v>
      </c>
      <c r="N50" s="61"/>
    </row>
    <row r="51" spans="2:14" customFormat="1" hidden="1" x14ac:dyDescent="0.2">
      <c r="B51" s="65"/>
      <c r="C51" s="549" t="str">
        <f>IF(F51+L51&gt;0,Input_Transaksi!C48,"")</f>
        <v/>
      </c>
      <c r="D51" s="550" t="str">
        <f>IF(F51+L51&gt;0,Input_Transaksi!D48,"")</f>
        <v/>
      </c>
      <c r="E51" s="1098" t="str">
        <f>IF(F51+L51&gt;0,Input_Transaksi!F48&amp;Input_Transaksi!G48&amp;" "&amp;Input_Transaksi!H48,"")</f>
        <v/>
      </c>
      <c r="F51" s="1108">
        <f>IF(Input_Transaksi!CJ48=$D$8,Input_Transaksi!CL48,0)</f>
        <v>0</v>
      </c>
      <c r="G51" s="552">
        <f>IF(Input_Transaksi!K48=$G$12,F51,0)</f>
        <v>0</v>
      </c>
      <c r="H51" s="552">
        <f>IF(Input_Transaksi!K48=$H$12,F51,0)</f>
        <v>0</v>
      </c>
      <c r="I51" s="552">
        <f>IF(Input_Transaksi!K48=$I$12,F51,0)</f>
        <v>0</v>
      </c>
      <c r="J51" s="552">
        <f>IF(Input_Transaksi!K48=$J$12,F51,0)</f>
        <v>0</v>
      </c>
      <c r="K51" s="552">
        <f>IF(Input_Transaksi!K48=$K$12,F51,0)</f>
        <v>0</v>
      </c>
      <c r="L51" s="491">
        <f>IF(Input_Transaksi!CM48=$D$8,Input_Transaksi!CO48,0)</f>
        <v>0</v>
      </c>
      <c r="M51" s="491">
        <f t="shared" si="0"/>
        <v>0</v>
      </c>
      <c r="N51" s="61"/>
    </row>
    <row r="52" spans="2:14" customFormat="1" x14ac:dyDescent="0.2">
      <c r="B52" s="65"/>
      <c r="C52" s="549">
        <f>IF(F52+L52&gt;0,Input_Transaksi!C49,"")</f>
        <v>46051</v>
      </c>
      <c r="D52" s="550" t="str">
        <f>IF(F52+L52&gt;0,Input_Transaksi!D49,"")</f>
        <v>2026.039</v>
      </c>
      <c r="E52" s="1098" t="str">
        <f>IF(F52+L52&gt;0,Input_Transaksi!F49&amp;Input_Transaksi!G49&amp;" "&amp;Input_Transaksi!H49,"")</f>
        <v>Pungut Pajak Belanja Barang Pengelolaan Sistem Limbah PT. ANGKASA JAYA SERVIS</v>
      </c>
      <c r="F52" s="1108">
        <f>IF(Input_Transaksi!CJ49=$D$8,Input_Transaksi!CL49,0)</f>
        <v>2167000</v>
      </c>
      <c r="G52" s="552">
        <f>IF(Input_Transaksi!K49=$G$12,F52,0)</f>
        <v>2167000</v>
      </c>
      <c r="H52" s="552">
        <f>IF(Input_Transaksi!K49=$H$12,F52,0)</f>
        <v>0</v>
      </c>
      <c r="I52" s="552">
        <f>IF(Input_Transaksi!K49=$I$12,F52,0)</f>
        <v>0</v>
      </c>
      <c r="J52" s="552">
        <f>IF(Input_Transaksi!K49=$J$12,F52,0)</f>
        <v>0</v>
      </c>
      <c r="K52" s="552">
        <f>IF(Input_Transaksi!K49=$K$12,F52,0)</f>
        <v>0</v>
      </c>
      <c r="L52" s="491">
        <f>IF(Input_Transaksi!CM49=$D$8,Input_Transaksi!CO49,0)</f>
        <v>0</v>
      </c>
      <c r="M52" s="491">
        <f t="shared" si="0"/>
        <v>2167000</v>
      </c>
      <c r="N52" s="61"/>
    </row>
    <row r="53" spans="2:14" x14ac:dyDescent="0.2">
      <c r="B53" s="63"/>
      <c r="C53" s="549">
        <f>IF(F53+L53&gt;0,Input_Transaksi!C50,"")</f>
        <v>46051</v>
      </c>
      <c r="D53" s="550" t="str">
        <f>IF(F53+L53&gt;0,Input_Transaksi!D50,"")</f>
        <v>2026.040</v>
      </c>
      <c r="E53" s="1098" t="str">
        <f>IF(F53+L53&gt;0,Input_Transaksi!F50&amp;Input_Transaksi!G50&amp;" "&amp;Input_Transaksi!H50,"")</f>
        <v>Setor Pajak Belanja Barang Pengelolaan Sistem Limbah PT. ANGKASA JAYA SERVIS</v>
      </c>
      <c r="F53" s="1108">
        <f>IF(Input_Transaksi!CJ50=$D$8,Input_Transaksi!CL50,0)</f>
        <v>0</v>
      </c>
      <c r="G53" s="552">
        <f>IF(Input_Transaksi!K50=$G$12,F53,0)</f>
        <v>0</v>
      </c>
      <c r="H53" s="552">
        <f>IF(Input_Transaksi!K50=$H$12,F53,0)</f>
        <v>0</v>
      </c>
      <c r="I53" s="552">
        <f>IF(Input_Transaksi!K50=$I$12,F53,0)</f>
        <v>0</v>
      </c>
      <c r="J53" s="552">
        <f>IF(Input_Transaksi!K50=$J$12,F53,0)</f>
        <v>0</v>
      </c>
      <c r="K53" s="552">
        <f>IF(Input_Transaksi!K50=$K$12,F53,0)</f>
        <v>0</v>
      </c>
      <c r="L53" s="491">
        <f>IF(Input_Transaksi!CM50=$D$8,Input_Transaksi!CO50,0)</f>
        <v>2167000</v>
      </c>
      <c r="M53" s="491">
        <f t="shared" si="0"/>
        <v>0</v>
      </c>
      <c r="N53" s="62"/>
    </row>
    <row r="54" spans="2:14" x14ac:dyDescent="0.2">
      <c r="B54" s="63"/>
      <c r="C54" s="549">
        <f>IF(F54+L54&gt;0,Input_Transaksi!C51,"")</f>
        <v>46051</v>
      </c>
      <c r="D54" s="550" t="str">
        <f>IF(F54+L54&gt;0,Input_Transaksi!D51,"")</f>
        <v>2026.041</v>
      </c>
      <c r="E54" s="1098" t="str">
        <f>IF(F54+L54&gt;0,Input_Transaksi!F51&amp;Input_Transaksi!G51&amp;" "&amp;Input_Transaksi!H51,"")</f>
        <v>Pungut Pajak Belanja Barang Pengelolaan Sistem Limbah PT. ANGKASA JAYA SERVIS</v>
      </c>
      <c r="F54" s="1108">
        <f>IF(Input_Transaksi!CJ51=$D$8,Input_Transaksi!CL51,0)</f>
        <v>394000</v>
      </c>
      <c r="G54" s="552">
        <f>IF(Input_Transaksi!K51=$G$12,F54,0)</f>
        <v>0</v>
      </c>
      <c r="H54" s="552">
        <f>IF(Input_Transaksi!K51=$H$12,F54,0)</f>
        <v>0</v>
      </c>
      <c r="I54" s="552">
        <f>IF(Input_Transaksi!K51=$I$12,F54,0)</f>
        <v>0</v>
      </c>
      <c r="J54" s="552">
        <f>IF(Input_Transaksi!K51=$J$12,F54,0)</f>
        <v>394000</v>
      </c>
      <c r="K54" s="552">
        <f>IF(Input_Transaksi!K51=$K$12,F54,0)</f>
        <v>0</v>
      </c>
      <c r="L54" s="491">
        <f>IF(Input_Transaksi!CM51=$D$8,Input_Transaksi!CO51,0)</f>
        <v>0</v>
      </c>
      <c r="M54" s="491">
        <f t="shared" si="0"/>
        <v>394000</v>
      </c>
      <c r="N54" s="62"/>
    </row>
    <row r="55" spans="2:14" x14ac:dyDescent="0.2">
      <c r="B55" s="63"/>
      <c r="C55" s="549">
        <f>IF(F55+L55&gt;0,Input_Transaksi!C52,"")</f>
        <v>46051</v>
      </c>
      <c r="D55" s="550" t="str">
        <f>IF(F55+L55&gt;0,Input_Transaksi!D52,"")</f>
        <v>2026.042</v>
      </c>
      <c r="E55" s="1098" t="str">
        <f>IF(F55+L55&gt;0,Input_Transaksi!F52&amp;Input_Transaksi!G52&amp;" "&amp;Input_Transaksi!H52,"")</f>
        <v>Setor Pajak Belanja Barang Pengelolaan Sistem Limbah PT. ANGKASA JAYA SERVIS</v>
      </c>
      <c r="F55" s="1108">
        <f>IF(Input_Transaksi!CJ52=$D$8,Input_Transaksi!CL52,0)</f>
        <v>0</v>
      </c>
      <c r="G55" s="552">
        <f>IF(Input_Transaksi!K52=$G$12,F55,0)</f>
        <v>0</v>
      </c>
      <c r="H55" s="552">
        <f>IF(Input_Transaksi!K52=$H$12,F55,0)</f>
        <v>0</v>
      </c>
      <c r="I55" s="552">
        <f>IF(Input_Transaksi!K52=$I$12,F55,0)</f>
        <v>0</v>
      </c>
      <c r="J55" s="552">
        <f>IF(Input_Transaksi!K52=$J$12,F55,0)</f>
        <v>0</v>
      </c>
      <c r="K55" s="552">
        <f>IF(Input_Transaksi!K52=$K$12,F55,0)</f>
        <v>0</v>
      </c>
      <c r="L55" s="491">
        <f>IF(Input_Transaksi!CM52=$D$8,Input_Transaksi!CO52,0)</f>
        <v>394000</v>
      </c>
      <c r="M55" s="491">
        <f t="shared" si="0"/>
        <v>0</v>
      </c>
      <c r="N55" s="62"/>
    </row>
    <row r="56" spans="2:14" hidden="1" x14ac:dyDescent="0.2">
      <c r="B56" s="63"/>
      <c r="C56" s="549" t="str">
        <f>IF(F56+L56&gt;0,Input_Transaksi!C53,"")</f>
        <v/>
      </c>
      <c r="D56" s="550" t="str">
        <f>IF(F56+L56&gt;0,Input_Transaksi!D53,"")</f>
        <v/>
      </c>
      <c r="E56" s="1098" t="str">
        <f>IF(F56+L56&gt;0,Input_Transaksi!F53&amp;Input_Transaksi!G53&amp;" "&amp;Input_Transaksi!H53,"")</f>
        <v/>
      </c>
      <c r="F56" s="1108">
        <f>IF(Input_Transaksi!CJ53=$D$8,Input_Transaksi!CL53,0)</f>
        <v>0</v>
      </c>
      <c r="G56" s="552">
        <f>IF(Input_Transaksi!K53=$G$12,F56,0)</f>
        <v>0</v>
      </c>
      <c r="H56" s="552">
        <f>IF(Input_Transaksi!K53=$H$12,F56,0)</f>
        <v>0</v>
      </c>
      <c r="I56" s="552">
        <f>IF(Input_Transaksi!K53=$I$12,F56,0)</f>
        <v>0</v>
      </c>
      <c r="J56" s="552">
        <f>IF(Input_Transaksi!K53=$J$12,F56,0)</f>
        <v>0</v>
      </c>
      <c r="K56" s="552">
        <f>IF(Input_Transaksi!K53=$K$12,F56,0)</f>
        <v>0</v>
      </c>
      <c r="L56" s="491">
        <f>IF(Input_Transaksi!CM53=$D$8,Input_Transaksi!CO53,0)</f>
        <v>0</v>
      </c>
      <c r="M56" s="491">
        <f t="shared" si="0"/>
        <v>0</v>
      </c>
      <c r="N56" s="62"/>
    </row>
    <row r="57" spans="2:14" customFormat="1" x14ac:dyDescent="0.2">
      <c r="B57" s="65"/>
      <c r="C57" s="549">
        <f>IF(F57+L57&gt;0,Input_Transaksi!C54,"")</f>
        <v>46051</v>
      </c>
      <c r="D57" s="550" t="str">
        <f>IF(F57+L57&gt;0,Input_Transaksi!D54,"")</f>
        <v>2026.044</v>
      </c>
      <c r="E57" s="1098" t="str">
        <f>IF(F57+L57&gt;0,Input_Transaksi!F54&amp;Input_Transaksi!G54&amp;" "&amp;Input_Transaksi!H54,"")</f>
        <v xml:space="preserve">Pungut Pajak Belanja Barang Perbaikan Sofa Disabilitas CV. GUNA AHKLAK SUKSES </v>
      </c>
      <c r="F57" s="1108">
        <f>IF(Input_Transaksi!CJ54=$D$8,Input_Transaksi!CL54,0)</f>
        <v>640000</v>
      </c>
      <c r="G57" s="552">
        <f>IF(Input_Transaksi!K54=$G$12,F57,0)</f>
        <v>0</v>
      </c>
      <c r="H57" s="552">
        <f>IF(Input_Transaksi!K54=$H$12,F57,0)</f>
        <v>0</v>
      </c>
      <c r="I57" s="552">
        <f>IF(Input_Transaksi!K54=$I$12,F57,0)</f>
        <v>0</v>
      </c>
      <c r="J57" s="552">
        <f>IF(Input_Transaksi!K54=$J$12,F57,0)</f>
        <v>640000</v>
      </c>
      <c r="K57" s="552">
        <f>IF(Input_Transaksi!K54=$K$12,F57,0)</f>
        <v>0</v>
      </c>
      <c r="L57" s="491">
        <f>IF(Input_Transaksi!CM54=$D$8,Input_Transaksi!CO54,0)</f>
        <v>0</v>
      </c>
      <c r="M57" s="491">
        <f t="shared" si="0"/>
        <v>640000</v>
      </c>
      <c r="N57" s="61"/>
    </row>
    <row r="58" spans="2:14" x14ac:dyDescent="0.2">
      <c r="B58" s="63"/>
      <c r="C58" s="549">
        <f>IF(F58+L58&gt;0,Input_Transaksi!C55,"")</f>
        <v>46051</v>
      </c>
      <c r="D58" s="550" t="str">
        <f>IF(F58+L58&gt;0,Input_Transaksi!D55,"")</f>
        <v>2026.045</v>
      </c>
      <c r="E58" s="551" t="str">
        <f>IF(F58+L58&gt;0,Input_Transaksi!F55&amp;Input_Transaksi!G55&amp;" "&amp;Input_Transaksi!H55,"")</f>
        <v xml:space="preserve">Setor Pajak Belanja Barang Perbaikan Sofa Disabilitas CV. GUNA AHKLAK SUKSES </v>
      </c>
      <c r="F58" s="1108">
        <f>IF(Input_Transaksi!CJ55=$D$8,Input_Transaksi!CL55,0)</f>
        <v>0</v>
      </c>
      <c r="G58" s="552">
        <f>IF(Input_Transaksi!K55=$G$12,F58,0)</f>
        <v>0</v>
      </c>
      <c r="H58" s="552">
        <f>IF(Input_Transaksi!K55=$H$12,F58,0)</f>
        <v>0</v>
      </c>
      <c r="I58" s="552">
        <f>IF(Input_Transaksi!K55=$I$12,F58,0)</f>
        <v>0</v>
      </c>
      <c r="J58" s="552">
        <f>IF(Input_Transaksi!K55=$J$12,F58,0)</f>
        <v>0</v>
      </c>
      <c r="K58" s="552">
        <f>IF(Input_Transaksi!K55=$K$12,F58,0)</f>
        <v>0</v>
      </c>
      <c r="L58" s="491">
        <f>IF(Input_Transaksi!CM55=$D$8,Input_Transaksi!CO55,0)</f>
        <v>640000</v>
      </c>
      <c r="M58" s="491">
        <f t="shared" si="0"/>
        <v>0</v>
      </c>
      <c r="N58" s="62"/>
    </row>
    <row r="59" spans="2:14" x14ac:dyDescent="0.2">
      <c r="B59" s="63"/>
      <c r="C59" s="549">
        <f>IF(F59+L59&gt;0,Input_Transaksi!C56,"")</f>
        <v>46051</v>
      </c>
      <c r="D59" s="550" t="str">
        <f>IF(F59+L59&gt;0,Input_Transaksi!D56,"")</f>
        <v>2026.046</v>
      </c>
      <c r="E59" s="1098" t="str">
        <f>IF(F59+L59&gt;0,Input_Transaksi!F56&amp;Input_Transaksi!G56&amp;" "&amp;Input_Transaksi!H56,"")</f>
        <v xml:space="preserve">Pungut Pajak Belanja Barang Perbaikan Sofa Disabilitas CV. GUNA AHKLAK SUKSES </v>
      </c>
      <c r="F59" s="1108">
        <f>IF(Input_Transaksi!CJ56=$D$8,Input_Transaksi!CL56,0)</f>
        <v>3520000</v>
      </c>
      <c r="G59" s="552">
        <f>IF(Input_Transaksi!K56=$G$12,F59,0)</f>
        <v>3520000</v>
      </c>
      <c r="H59" s="552">
        <f>IF(Input_Transaksi!K56=$H$12,F59,0)</f>
        <v>0</v>
      </c>
      <c r="I59" s="552">
        <f>IF(Input_Transaksi!K56=$I$12,F59,0)</f>
        <v>0</v>
      </c>
      <c r="J59" s="552">
        <f>IF(Input_Transaksi!K56=$J$12,F59,0)</f>
        <v>0</v>
      </c>
      <c r="K59" s="552">
        <f>IF(Input_Transaksi!K56=$K$12,F59,0)</f>
        <v>0</v>
      </c>
      <c r="L59" s="491">
        <f>IF(Input_Transaksi!CM56=$D$8,Input_Transaksi!CO56,0)</f>
        <v>0</v>
      </c>
      <c r="M59" s="491">
        <f t="shared" si="0"/>
        <v>3520000</v>
      </c>
      <c r="N59" s="62"/>
    </row>
    <row r="60" spans="2:14" x14ac:dyDescent="0.2">
      <c r="B60" s="63"/>
      <c r="C60" s="549">
        <f>IF(F60+L60&gt;0,Input_Transaksi!C57,"")</f>
        <v>46051</v>
      </c>
      <c r="D60" s="550" t="str">
        <f>IF(F60+L60&gt;0,Input_Transaksi!D57,"")</f>
        <v>2026.047</v>
      </c>
      <c r="E60" s="1098" t="str">
        <f>IF(F60+L60&gt;0,Input_Transaksi!F57&amp;Input_Transaksi!G57&amp;" "&amp;Input_Transaksi!H57,"")</f>
        <v xml:space="preserve">Setor Pajak Belanja Barang Perbaikan Sofa Disabilitas CV. GUNA AHKLAK SUKSES </v>
      </c>
      <c r="F60" s="1108">
        <f>IF(Input_Transaksi!CJ57=$D$8,Input_Transaksi!CL57,0)</f>
        <v>0</v>
      </c>
      <c r="G60" s="552">
        <f>IF(Input_Transaksi!K57=$G$12,F60,0)</f>
        <v>0</v>
      </c>
      <c r="H60" s="552">
        <f>IF(Input_Transaksi!K57=$H$12,F60,0)</f>
        <v>0</v>
      </c>
      <c r="I60" s="552">
        <f>IF(Input_Transaksi!K57=$I$12,F60,0)</f>
        <v>0</v>
      </c>
      <c r="J60" s="552">
        <f>IF(Input_Transaksi!K57=$J$12,F60,0)</f>
        <v>0</v>
      </c>
      <c r="K60" s="552">
        <f>IF(Input_Transaksi!K57=$K$12,F60,0)</f>
        <v>0</v>
      </c>
      <c r="L60" s="491">
        <f>IF(Input_Transaksi!CM57=$D$8,Input_Transaksi!CO57,0)</f>
        <v>3520000</v>
      </c>
      <c r="M60" s="491">
        <f t="shared" si="0"/>
        <v>0</v>
      </c>
      <c r="N60" s="62"/>
    </row>
    <row r="61" spans="2:14" hidden="1" x14ac:dyDescent="0.2">
      <c r="B61" s="63"/>
      <c r="C61" s="549" t="str">
        <f>IF(F61+L61&gt;0,Input_Transaksi!C58,"")</f>
        <v/>
      </c>
      <c r="D61" s="550" t="str">
        <f>IF(F61+L61&gt;0,Input_Transaksi!D58,"")</f>
        <v/>
      </c>
      <c r="E61" s="1098" t="str">
        <f>IF(F61+L61&gt;0,Input_Transaksi!F58&amp;Input_Transaksi!G58&amp;" "&amp;Input_Transaksi!H58,"")</f>
        <v/>
      </c>
      <c r="F61" s="119">
        <f>IF(Input_Transaksi!CJ58=$D$8,Input_Transaksi!CL58,0)</f>
        <v>0</v>
      </c>
      <c r="G61" s="1099">
        <f>IF(Input_Transaksi!K58=$G$12,F61,0)</f>
        <v>0</v>
      </c>
      <c r="H61" s="1099">
        <f>IF(Input_Transaksi!K58=$H$12,F61,0)</f>
        <v>0</v>
      </c>
      <c r="I61" s="1099">
        <f>IF(Input_Transaksi!K58=$I$12,F61,0)</f>
        <v>0</v>
      </c>
      <c r="J61" s="1099">
        <f>IF(Input_Transaksi!K58=$J$12,F61,0)</f>
        <v>0</v>
      </c>
      <c r="K61" s="1099">
        <f>IF(Input_Transaksi!K58=$K$12,F61,0)</f>
        <v>0</v>
      </c>
      <c r="L61" s="36">
        <f>IF(Input_Transaksi!CM58=$D$8,Input_Transaksi!CO58,0)</f>
        <v>0</v>
      </c>
      <c r="M61" s="36">
        <f t="shared" si="0"/>
        <v>0</v>
      </c>
      <c r="N61" s="62"/>
    </row>
    <row r="62" spans="2:14" customFormat="1" x14ac:dyDescent="0.2">
      <c r="B62" s="65"/>
      <c r="C62" s="549">
        <f>IF(F62+L62&gt;0,Input_Transaksi!C59,"")</f>
        <v>46051</v>
      </c>
      <c r="D62" s="550" t="str">
        <f>IF(F62+L62&gt;0,Input_Transaksi!D59,"")</f>
        <v>2026.049</v>
      </c>
      <c r="E62" s="1098" t="str">
        <f>IF(F62+L62&gt;0,Input_Transaksi!F59&amp;Input_Transaksi!G59&amp;" "&amp;Input_Transaksi!H59,"")</f>
        <v>Pungut Pajak Belanja Barang Perbaikan Conveyor CheckIn PT. ANGKASA JAYA SERVIS</v>
      </c>
      <c r="F62" s="1108">
        <f>IF(Input_Transaksi!CJ59=$D$8,Input_Transaksi!CL59,0)</f>
        <v>440000</v>
      </c>
      <c r="G62" s="552">
        <f>IF(Input_Transaksi!K59=$G$12,F62,0)</f>
        <v>440000</v>
      </c>
      <c r="H62" s="552">
        <f>IF(Input_Transaksi!K59=$H$12,F62,0)</f>
        <v>0</v>
      </c>
      <c r="I62" s="552">
        <f>IF(Input_Transaksi!K59=$I$12,F62,0)</f>
        <v>0</v>
      </c>
      <c r="J62" s="552">
        <f>IF(Input_Transaksi!K59=$J$12,F62,0)</f>
        <v>0</v>
      </c>
      <c r="K62" s="552">
        <f>IF(Input_Transaksi!K59=$K$12,F62,0)</f>
        <v>0</v>
      </c>
      <c r="L62" s="491">
        <f>IF(Input_Transaksi!CM59=$D$8,Input_Transaksi!CO59,0)</f>
        <v>0</v>
      </c>
      <c r="M62" s="491">
        <f t="shared" si="0"/>
        <v>440000</v>
      </c>
      <c r="N62" s="61"/>
    </row>
    <row r="63" spans="2:14" customFormat="1" x14ac:dyDescent="0.2">
      <c r="B63" s="65"/>
      <c r="C63" s="549">
        <f>IF(F63+L63&gt;0,Input_Transaksi!C60,"")</f>
        <v>46051</v>
      </c>
      <c r="D63" s="550" t="str">
        <f>IF(F63+L63&gt;0,Input_Transaksi!D60,"")</f>
        <v>2026.050</v>
      </c>
      <c r="E63" s="551" t="str">
        <f>IF(F63+L63&gt;0,Input_Transaksi!F60&amp;Input_Transaksi!G60&amp;" "&amp;Input_Transaksi!H60,"")</f>
        <v>Setor Pajak Belanja Barang Perbaikan Conveyor CheckIn PT. ANGKASA JAYA SERVIS</v>
      </c>
      <c r="F63" s="1108">
        <f>IF(Input_Transaksi!CJ60=$D$8,Input_Transaksi!CL60,0)</f>
        <v>0</v>
      </c>
      <c r="G63" s="552">
        <f>IF(Input_Transaksi!K60=$G$12,F63,0)</f>
        <v>0</v>
      </c>
      <c r="H63" s="552">
        <f>IF(Input_Transaksi!K60=$H$12,F63,0)</f>
        <v>0</v>
      </c>
      <c r="I63" s="552">
        <f>IF(Input_Transaksi!K60=$I$12,F63,0)</f>
        <v>0</v>
      </c>
      <c r="J63" s="552">
        <f>IF(Input_Transaksi!K60=$J$12,F63,0)</f>
        <v>0</v>
      </c>
      <c r="K63" s="552">
        <f>IF(Input_Transaksi!K60=$K$12,F63,0)</f>
        <v>0</v>
      </c>
      <c r="L63" s="491">
        <f>IF(Input_Transaksi!CM60=$D$8,Input_Transaksi!CO60,0)</f>
        <v>440000</v>
      </c>
      <c r="M63" s="491">
        <f t="shared" si="0"/>
        <v>0</v>
      </c>
      <c r="N63" s="61"/>
    </row>
    <row r="64" spans="2:14" x14ac:dyDescent="0.2">
      <c r="B64" s="63"/>
      <c r="C64" s="549">
        <f>IF(F64+L64&gt;0,Input_Transaksi!C61,"")</f>
        <v>46051</v>
      </c>
      <c r="D64" s="550" t="str">
        <f>IF(F64+L64&gt;0,Input_Transaksi!D61,"")</f>
        <v>2026.051</v>
      </c>
      <c r="E64" s="551" t="str">
        <f>IF(F64+L64&gt;0,Input_Transaksi!F61&amp;Input_Transaksi!G61&amp;" "&amp;Input_Transaksi!H61,"")</f>
        <v>Pungut Pajak Belanja Barang Perbaikan Conveyor CheckIn PT. ANGKASA JAYA SERVIS</v>
      </c>
      <c r="F64" s="1108">
        <f>IF(Input_Transaksi!CJ61=$D$8,Input_Transaksi!CL61,0)</f>
        <v>80000</v>
      </c>
      <c r="G64" s="552">
        <f>IF(Input_Transaksi!K61=$G$12,F64,0)</f>
        <v>0</v>
      </c>
      <c r="H64" s="552">
        <f>IF(Input_Transaksi!K61=$H$12,F64,0)</f>
        <v>0</v>
      </c>
      <c r="I64" s="552">
        <f>IF(Input_Transaksi!K61=$I$12,F64,0)</f>
        <v>0</v>
      </c>
      <c r="J64" s="552">
        <f>IF(Input_Transaksi!K61=$J$12,F64,0)</f>
        <v>80000</v>
      </c>
      <c r="K64" s="552">
        <f>IF(Input_Transaksi!K61=$K$12,F64,0)</f>
        <v>0</v>
      </c>
      <c r="L64" s="491">
        <f>IF(Input_Transaksi!CM61=$D$8,Input_Transaksi!CO61,0)</f>
        <v>0</v>
      </c>
      <c r="M64" s="491">
        <f t="shared" si="0"/>
        <v>80000</v>
      </c>
      <c r="N64" s="62"/>
    </row>
    <row r="65" spans="2:14" x14ac:dyDescent="0.2">
      <c r="B65" s="63"/>
      <c r="C65" s="549">
        <f>IF(F65+L65&gt;0,Input_Transaksi!C62,"")</f>
        <v>46051</v>
      </c>
      <c r="D65" s="550" t="str">
        <f>IF(F65+L65&gt;0,Input_Transaksi!D62,"")</f>
        <v>2026.052</v>
      </c>
      <c r="E65" s="1098" t="str">
        <f>IF(F65+L65&gt;0,Input_Transaksi!F62&amp;Input_Transaksi!G62&amp;" "&amp;Input_Transaksi!H62,"")</f>
        <v>Setor Pajak Belanja Barang Perbaikan Conveyor CheckIn PT. ANGKASA JAYA SERVIS</v>
      </c>
      <c r="F65" s="1108">
        <f>IF(Input_Transaksi!CJ62=$D$8,Input_Transaksi!CL62,0)</f>
        <v>0</v>
      </c>
      <c r="G65" s="552">
        <f>IF(Input_Transaksi!K62=$G$12,F65,0)</f>
        <v>0</v>
      </c>
      <c r="H65" s="552">
        <f>IF(Input_Transaksi!K62=$H$12,F65,0)</f>
        <v>0</v>
      </c>
      <c r="I65" s="552">
        <f>IF(Input_Transaksi!K62=$I$12,F65,0)</f>
        <v>0</v>
      </c>
      <c r="J65" s="552">
        <f>IF(Input_Transaksi!K62=$J$12,F65,0)</f>
        <v>0</v>
      </c>
      <c r="K65" s="552">
        <f>IF(Input_Transaksi!K62=$K$12,F65,0)</f>
        <v>0</v>
      </c>
      <c r="L65" s="491">
        <f>IF(Input_Transaksi!CM62=$D$8,Input_Transaksi!CO62,0)</f>
        <v>80000</v>
      </c>
      <c r="M65" s="491">
        <f t="shared" si="0"/>
        <v>0</v>
      </c>
      <c r="N65" s="62"/>
    </row>
    <row r="66" spans="2:14" hidden="1" x14ac:dyDescent="0.2">
      <c r="B66" s="63"/>
      <c r="C66" s="549" t="str">
        <f>IF(F66+L66&gt;0,Input_Transaksi!C63,"")</f>
        <v/>
      </c>
      <c r="D66" s="550" t="str">
        <f>IF(F66+L66&gt;0,Input_Transaksi!D63,"")</f>
        <v/>
      </c>
      <c r="E66" s="1098" t="str">
        <f>IF(F66+L66&gt;0,Input_Transaksi!F63&amp;Input_Transaksi!G63&amp;" "&amp;Input_Transaksi!H63,"")</f>
        <v/>
      </c>
      <c r="F66" s="119">
        <f>IF(Input_Transaksi!CJ63=$D$8,Input_Transaksi!CL63,0)</f>
        <v>0</v>
      </c>
      <c r="G66" s="1099">
        <f>IF(Input_Transaksi!K63=$G$12,F66,0)</f>
        <v>0</v>
      </c>
      <c r="H66" s="1099">
        <f>IF(Input_Transaksi!K63=$H$12,F66,0)</f>
        <v>0</v>
      </c>
      <c r="I66" s="1099">
        <f>IF(Input_Transaksi!K63=$I$12,F66,0)</f>
        <v>0</v>
      </c>
      <c r="J66" s="1099">
        <f>IF(Input_Transaksi!K63=$J$12,F66,0)</f>
        <v>0</v>
      </c>
      <c r="K66" s="1099">
        <f>IF(Input_Transaksi!K63=$K$12,F66,0)</f>
        <v>0</v>
      </c>
      <c r="L66" s="36">
        <f>IF(Input_Transaksi!CM63=$D$8,Input_Transaksi!CO63,0)</f>
        <v>0</v>
      </c>
      <c r="M66" s="36">
        <f t="shared" si="0"/>
        <v>0</v>
      </c>
      <c r="N66" s="62"/>
    </row>
    <row r="67" spans="2:14" hidden="1" x14ac:dyDescent="0.2">
      <c r="B67" s="63"/>
      <c r="C67" s="549" t="str">
        <f>IF(F67+L67&gt;0,Input_Transaksi!C64,"")</f>
        <v/>
      </c>
      <c r="D67" s="550" t="str">
        <f>IF(F67+L67&gt;0,Input_Transaksi!D64,"")</f>
        <v/>
      </c>
      <c r="E67" s="1098" t="str">
        <f>IF(F67+L67&gt;0,Input_Transaksi!F64&amp;Input_Transaksi!G64&amp;" "&amp;Input_Transaksi!H64,"")</f>
        <v/>
      </c>
      <c r="F67" s="119">
        <f>IF(Input_Transaksi!CJ64=$D$8,Input_Transaksi!CL64,0)</f>
        <v>0</v>
      </c>
      <c r="G67" s="1099">
        <f>IF(Input_Transaksi!K64=$G$12,F67,0)</f>
        <v>0</v>
      </c>
      <c r="H67" s="1099">
        <f>IF(Input_Transaksi!K64=$H$12,F67,0)</f>
        <v>0</v>
      </c>
      <c r="I67" s="1099">
        <f>IF(Input_Transaksi!K64=$I$12,F67,0)</f>
        <v>0</v>
      </c>
      <c r="J67" s="1099">
        <f>IF(Input_Transaksi!K64=$J$12,F67,0)</f>
        <v>0</v>
      </c>
      <c r="K67" s="1099">
        <f>IF(Input_Transaksi!K64=$K$12,F67,0)</f>
        <v>0</v>
      </c>
      <c r="L67" s="36">
        <f>IF(Input_Transaksi!CM64=$D$8,Input_Transaksi!CO64,0)</f>
        <v>0</v>
      </c>
      <c r="M67" s="36">
        <f t="shared" si="0"/>
        <v>0</v>
      </c>
      <c r="N67" s="62"/>
    </row>
    <row r="68" spans="2:14" customFormat="1" hidden="1" x14ac:dyDescent="0.2">
      <c r="B68" s="65"/>
      <c r="C68" s="549" t="str">
        <f>IF(F68+L68&gt;0,Input_Transaksi!C65,"")</f>
        <v/>
      </c>
      <c r="D68" s="550" t="str">
        <f>IF(F68+L68&gt;0,Input_Transaksi!D65,"")</f>
        <v/>
      </c>
      <c r="E68" s="1098" t="str">
        <f>IF(F68+L68&gt;0,Input_Transaksi!F65&amp;Input_Transaksi!G65&amp;" "&amp;Input_Transaksi!H65,"")</f>
        <v/>
      </c>
      <c r="F68" s="119">
        <f>IF(Input_Transaksi!CJ65=$D$8,Input_Transaksi!CL65,0)</f>
        <v>0</v>
      </c>
      <c r="G68" s="1099">
        <f>IF(Input_Transaksi!K65=$G$12,F68,0)</f>
        <v>0</v>
      </c>
      <c r="H68" s="1099">
        <f>IF(Input_Transaksi!K65=$H$12,F68,0)</f>
        <v>0</v>
      </c>
      <c r="I68" s="1099">
        <f>IF(Input_Transaksi!K65=$I$12,F68,0)</f>
        <v>0</v>
      </c>
      <c r="J68" s="1099">
        <f>IF(Input_Transaksi!K65=$J$12,F68,0)</f>
        <v>0</v>
      </c>
      <c r="K68" s="1099">
        <f>IF(Input_Transaksi!K65=$K$12,F68,0)</f>
        <v>0</v>
      </c>
      <c r="L68" s="36">
        <f>IF(Input_Transaksi!CM65=$D$8,Input_Transaksi!CO65,0)</f>
        <v>0</v>
      </c>
      <c r="M68" s="36">
        <f t="shared" si="0"/>
        <v>0</v>
      </c>
      <c r="N68" s="61"/>
    </row>
    <row r="69" spans="2:14" hidden="1" x14ac:dyDescent="0.2">
      <c r="B69" s="63"/>
      <c r="C69" s="549" t="str">
        <f>IF(F69+L69&gt;0,Input_Transaksi!C66,"")</f>
        <v/>
      </c>
      <c r="D69" s="550" t="str">
        <f>IF(F69+L69&gt;0,Input_Transaksi!D66,"")</f>
        <v/>
      </c>
      <c r="E69" s="551" t="str">
        <f>IF(F69+L69&gt;0,Input_Transaksi!F66&amp;Input_Transaksi!G66&amp;" "&amp;Input_Transaksi!H66,"")</f>
        <v/>
      </c>
      <c r="F69" s="119">
        <f>IF(Input_Transaksi!CJ66=$D$8,Input_Transaksi!CL66,0)</f>
        <v>0</v>
      </c>
      <c r="G69" s="552">
        <f>IF(Input_Transaksi!K66=$G$12,F69,0)</f>
        <v>0</v>
      </c>
      <c r="H69" s="552">
        <f>IF(Input_Transaksi!K66=$H$12,F69,0)</f>
        <v>0</v>
      </c>
      <c r="I69" s="552">
        <f>IF(Input_Transaksi!K66=$I$12,F69,0)</f>
        <v>0</v>
      </c>
      <c r="J69" s="552">
        <f>IF(Input_Transaksi!K66=$J$12,F69,0)</f>
        <v>0</v>
      </c>
      <c r="K69" s="552">
        <f>IF(Input_Transaksi!K66=$K$12,F69,0)</f>
        <v>0</v>
      </c>
      <c r="L69" s="491">
        <f>IF(Input_Transaksi!CM66=$D$8,Input_Transaksi!CO66,0)</f>
        <v>0</v>
      </c>
      <c r="M69" s="491">
        <f t="shared" si="0"/>
        <v>0</v>
      </c>
      <c r="N69" s="62"/>
    </row>
    <row r="70" spans="2:14" s="2" customFormat="1" hidden="1" x14ac:dyDescent="0.2">
      <c r="B70" s="632"/>
      <c r="C70" s="549" t="str">
        <f>IF(F70+L70&gt;0,Input_Transaksi!C67,"")</f>
        <v/>
      </c>
      <c r="D70" s="550" t="str">
        <f>IF(F70+L70&gt;0,Input_Transaksi!D67,"")</f>
        <v/>
      </c>
      <c r="E70" s="1098" t="str">
        <f>IF(F70+L70&gt;0,Input_Transaksi!F67&amp;Input_Transaksi!G67&amp;" "&amp;Input_Transaksi!H67,"")</f>
        <v/>
      </c>
      <c r="F70" s="119">
        <f>IF(Input_Transaksi!CJ67=$D$8,Input_Transaksi!CL67,0)</f>
        <v>0</v>
      </c>
      <c r="G70" s="1099">
        <f>IF(Input_Transaksi!K67=$G$12,F70,0)</f>
        <v>0</v>
      </c>
      <c r="H70" s="1099">
        <f>IF(Input_Transaksi!K67=$H$12,F70,0)</f>
        <v>0</v>
      </c>
      <c r="I70" s="1099">
        <f>IF(Input_Transaksi!K67=$I$12,F70,0)</f>
        <v>0</v>
      </c>
      <c r="J70" s="1099">
        <f>IF(Input_Transaksi!K67=$J$12,F70,0)</f>
        <v>0</v>
      </c>
      <c r="K70" s="1099">
        <f>IF(Input_Transaksi!K67=$K$12,F70,0)</f>
        <v>0</v>
      </c>
      <c r="L70" s="36">
        <f>IF(Input_Transaksi!CM67=$D$8,Input_Transaksi!CO67,0)</f>
        <v>0</v>
      </c>
      <c r="M70" s="36">
        <f t="shared" si="0"/>
        <v>0</v>
      </c>
      <c r="N70" s="82"/>
    </row>
    <row r="71" spans="2:14" hidden="1" x14ac:dyDescent="0.2">
      <c r="B71" s="63"/>
      <c r="C71" s="549" t="str">
        <f>IF(F71+L71&gt;0,Input_Transaksi!C68,"")</f>
        <v/>
      </c>
      <c r="D71" s="550" t="str">
        <f>IF(F71+L71&gt;0,Input_Transaksi!D68,"")</f>
        <v/>
      </c>
      <c r="E71" s="1098" t="str">
        <f>IF(F71+L71&gt;0,Input_Transaksi!F68&amp;Input_Transaksi!G68&amp;" "&amp;Input_Transaksi!H68,"")</f>
        <v/>
      </c>
      <c r="F71" s="119">
        <f>IF(Input_Transaksi!CJ68=$D$8,Input_Transaksi!CL68,0)</f>
        <v>0</v>
      </c>
      <c r="G71" s="1099">
        <f>IF(Input_Transaksi!K68=$G$12,F71,0)</f>
        <v>0</v>
      </c>
      <c r="H71" s="1099">
        <f>IF(Input_Transaksi!K68=$H$12,F71,0)</f>
        <v>0</v>
      </c>
      <c r="I71" s="1099">
        <f>IF(Input_Transaksi!K68=$I$12,F71,0)</f>
        <v>0</v>
      </c>
      <c r="J71" s="1099">
        <f>IF(Input_Transaksi!K68=$J$12,F71,0)</f>
        <v>0</v>
      </c>
      <c r="K71" s="1099">
        <f>IF(Input_Transaksi!K68=$K$12,F71,0)</f>
        <v>0</v>
      </c>
      <c r="L71" s="36">
        <f>IF(Input_Transaksi!CM68=$D$8,Input_Transaksi!CO68,0)</f>
        <v>0</v>
      </c>
      <c r="M71" s="36">
        <f t="shared" si="0"/>
        <v>0</v>
      </c>
      <c r="N71" s="62"/>
    </row>
    <row r="72" spans="2:14" s="2" customFormat="1" hidden="1" x14ac:dyDescent="0.2">
      <c r="B72" s="632"/>
      <c r="C72" s="549" t="str">
        <f>IF(F72+L72&gt;0,Input_Transaksi!C69,"")</f>
        <v/>
      </c>
      <c r="D72" s="550" t="str">
        <f>IF(F72+L72&gt;0,Input_Transaksi!D69,"")</f>
        <v/>
      </c>
      <c r="E72" s="1098" t="str">
        <f>IF(F72+L72&gt;0,Input_Transaksi!F69&amp;Input_Transaksi!G69&amp;" "&amp;Input_Transaksi!H69,"")</f>
        <v/>
      </c>
      <c r="F72" s="1108">
        <f>IF(Input_Transaksi!CJ69=$D$8,Input_Transaksi!CL69,0)</f>
        <v>0</v>
      </c>
      <c r="G72" s="552">
        <f>IF(Input_Transaksi!K69=$G$12,F72,0)</f>
        <v>0</v>
      </c>
      <c r="H72" s="552">
        <f>IF(Input_Transaksi!K69=$H$12,F72,0)</f>
        <v>0</v>
      </c>
      <c r="I72" s="552">
        <f>IF(Input_Transaksi!K69=$I$12,F72,0)</f>
        <v>0</v>
      </c>
      <c r="J72" s="552">
        <f>IF(Input_Transaksi!K69=$J$12,F72,0)</f>
        <v>0</v>
      </c>
      <c r="K72" s="552">
        <f>IF(Input_Transaksi!K69=$K$12,F72,0)</f>
        <v>0</v>
      </c>
      <c r="L72" s="491">
        <f>IF(Input_Transaksi!CM69=$D$8,Input_Transaksi!CO69,0)</f>
        <v>0</v>
      </c>
      <c r="M72" s="491">
        <f t="shared" si="0"/>
        <v>0</v>
      </c>
      <c r="N72" s="82"/>
    </row>
    <row r="73" spans="2:14" customFormat="1" hidden="1" x14ac:dyDescent="0.2">
      <c r="B73" s="65"/>
      <c r="C73" s="549" t="str">
        <f>IF(F73+L73&gt;0,Input_Transaksi!C70,"")</f>
        <v/>
      </c>
      <c r="D73" s="550" t="str">
        <f>IF(F73+L73&gt;0,Input_Transaksi!D70,"")</f>
        <v/>
      </c>
      <c r="E73" s="1098" t="str">
        <f>IF(F73+L73&gt;0,Input_Transaksi!F70&amp;Input_Transaksi!G70&amp;" "&amp;Input_Transaksi!H70,"")</f>
        <v/>
      </c>
      <c r="F73" s="1108">
        <f>IF(Input_Transaksi!CJ70=$D$8,Input_Transaksi!CL70,0)</f>
        <v>0</v>
      </c>
      <c r="G73" s="552">
        <f>IF(Input_Transaksi!K70=$G$12,F73,0)</f>
        <v>0</v>
      </c>
      <c r="H73" s="552">
        <f>IF(Input_Transaksi!K70=$H$12,F73,0)</f>
        <v>0</v>
      </c>
      <c r="I73" s="552">
        <f>IF(Input_Transaksi!K70=$I$12,F73,0)</f>
        <v>0</v>
      </c>
      <c r="J73" s="552">
        <f>IF(Input_Transaksi!K70=$J$12,F73,0)</f>
        <v>0</v>
      </c>
      <c r="K73" s="552">
        <f>IF(Input_Transaksi!K70=$K$12,F73,0)</f>
        <v>0</v>
      </c>
      <c r="L73" s="491">
        <f>IF(Input_Transaksi!CM70=$D$8,Input_Transaksi!CO70,0)</f>
        <v>0</v>
      </c>
      <c r="M73" s="491">
        <f t="shared" si="0"/>
        <v>0</v>
      </c>
      <c r="N73" s="61"/>
    </row>
    <row r="74" spans="2:14" hidden="1" x14ac:dyDescent="0.2">
      <c r="B74" s="63"/>
      <c r="C74" s="549" t="str">
        <f>IF(F74+L74&gt;0,Input_Transaksi!C71,"")</f>
        <v/>
      </c>
      <c r="D74" s="550" t="str">
        <f>IF(F74+L74&gt;0,Input_Transaksi!D71,"")</f>
        <v/>
      </c>
      <c r="E74" s="1098" t="str">
        <f>IF(F74+L74&gt;0,Input_Transaksi!F71&amp;Input_Transaksi!G71&amp;" "&amp;Input_Transaksi!H71,"")</f>
        <v/>
      </c>
      <c r="F74" s="119">
        <f>IF(Input_Transaksi!CJ71=$D$8,Input_Transaksi!CL71,0)</f>
        <v>0</v>
      </c>
      <c r="G74" s="552">
        <f>IF(Input_Transaksi!K71=$G$12,F74,0)</f>
        <v>0</v>
      </c>
      <c r="H74" s="552">
        <f>IF(Input_Transaksi!K71=$H$12,F74,0)</f>
        <v>0</v>
      </c>
      <c r="I74" s="552">
        <f>IF(Input_Transaksi!K71=$I$12,F74,0)</f>
        <v>0</v>
      </c>
      <c r="J74" s="552">
        <f>IF(Input_Transaksi!K71=$J$12,F74,0)</f>
        <v>0</v>
      </c>
      <c r="K74" s="552">
        <f>IF(Input_Transaksi!K71=$K$12,F74,0)</f>
        <v>0</v>
      </c>
      <c r="L74" s="491">
        <f>IF(Input_Transaksi!CM71=$D$8,Input_Transaksi!CO71,0)</f>
        <v>0</v>
      </c>
      <c r="M74" s="491">
        <f t="shared" si="0"/>
        <v>0</v>
      </c>
      <c r="N74" s="62"/>
    </row>
    <row r="75" spans="2:14" hidden="1" x14ac:dyDescent="0.2">
      <c r="B75" s="63"/>
      <c r="C75" s="549" t="str">
        <f>IF(F75+L75&gt;0,Input_Transaksi!C72,"")</f>
        <v/>
      </c>
      <c r="D75" s="550" t="str">
        <f>IF(F75+L75&gt;0,Input_Transaksi!D72,"")</f>
        <v/>
      </c>
      <c r="E75" s="1098" t="str">
        <f>IF(F75+L75&gt;0,Input_Transaksi!F72&amp;Input_Transaksi!G72&amp;" "&amp;Input_Transaksi!H72,"")</f>
        <v/>
      </c>
      <c r="F75" s="119">
        <f>IF(Input_Transaksi!CJ72=$D$8,Input_Transaksi!CL72,0)</f>
        <v>0</v>
      </c>
      <c r="G75" s="552">
        <f>IF(Input_Transaksi!K72=$G$12,F75,0)</f>
        <v>0</v>
      </c>
      <c r="H75" s="552">
        <f>IF(Input_Transaksi!K72=$H$12,F75,0)</f>
        <v>0</v>
      </c>
      <c r="I75" s="552">
        <f>IF(Input_Transaksi!K72=$I$12,F75,0)</f>
        <v>0</v>
      </c>
      <c r="J75" s="552">
        <f>IF(Input_Transaksi!K72=$J$12,F75,0)</f>
        <v>0</v>
      </c>
      <c r="K75" s="552">
        <f>IF(Input_Transaksi!K72=$K$12,F75,0)</f>
        <v>0</v>
      </c>
      <c r="L75" s="491">
        <f>IF(Input_Transaksi!CM72=$D$8,Input_Transaksi!CO72,0)</f>
        <v>0</v>
      </c>
      <c r="M75" s="491">
        <f t="shared" si="0"/>
        <v>0</v>
      </c>
      <c r="N75" s="62"/>
    </row>
    <row r="76" spans="2:14" hidden="1" x14ac:dyDescent="0.2">
      <c r="B76" s="63"/>
      <c r="C76" s="549" t="str">
        <f>IF(F76+L76&gt;0,Input_Transaksi!C73,"")</f>
        <v/>
      </c>
      <c r="D76" s="550" t="str">
        <f>IF(F76+L76&gt;0,Input_Transaksi!D73,"")</f>
        <v/>
      </c>
      <c r="E76" s="551" t="str">
        <f>IF(F76+L76&gt;0,Input_Transaksi!F73&amp;Input_Transaksi!G73&amp;" "&amp;Input_Transaksi!H73,"")</f>
        <v/>
      </c>
      <c r="F76" s="119">
        <f>IF(Input_Transaksi!CJ73=$D$8,Input_Transaksi!CL73,0)</f>
        <v>0</v>
      </c>
      <c r="G76" s="552">
        <f>IF(Input_Transaksi!K73=$G$12,F76,0)</f>
        <v>0</v>
      </c>
      <c r="H76" s="552">
        <f>IF(Input_Transaksi!K73=$H$12,F76,0)</f>
        <v>0</v>
      </c>
      <c r="I76" s="552">
        <f>IF(Input_Transaksi!K73=$I$12,F76,0)</f>
        <v>0</v>
      </c>
      <c r="J76" s="552">
        <f>IF(Input_Transaksi!K73=$J$12,F76,0)</f>
        <v>0</v>
      </c>
      <c r="K76" s="552">
        <f>IF(Input_Transaksi!K73=$K$12,F76,0)</f>
        <v>0</v>
      </c>
      <c r="L76" s="491">
        <f>IF(Input_Transaksi!CM73=$D$8,Input_Transaksi!CO73,0)</f>
        <v>0</v>
      </c>
      <c r="M76" s="491">
        <f t="shared" si="0"/>
        <v>0</v>
      </c>
      <c r="N76" s="62"/>
    </row>
    <row r="77" spans="2:14" hidden="1" x14ac:dyDescent="0.2">
      <c r="B77" s="63"/>
      <c r="C77" s="549" t="str">
        <f>IF(F77+L77&gt;0,Input_Transaksi!C74,"")</f>
        <v/>
      </c>
      <c r="D77" s="550" t="str">
        <f>IF(F77+L77&gt;0,Input_Transaksi!D74,"")</f>
        <v/>
      </c>
      <c r="E77" s="551" t="str">
        <f>IF(F77+L77&gt;0,Input_Transaksi!F74&amp;Input_Transaksi!G74&amp;" "&amp;Input_Transaksi!H74,"")</f>
        <v/>
      </c>
      <c r="F77" s="119">
        <f>IF(Input_Transaksi!CJ74=$D$8,Input_Transaksi!CL74,0)</f>
        <v>0</v>
      </c>
      <c r="G77" s="552">
        <f>IF(Input_Transaksi!K74=$G$12,F77,0)</f>
        <v>0</v>
      </c>
      <c r="H77" s="552">
        <f>IF(Input_Transaksi!K74=$H$12,F77,0)</f>
        <v>0</v>
      </c>
      <c r="I77" s="552">
        <f>IF(Input_Transaksi!K74=$I$12,F77,0)</f>
        <v>0</v>
      </c>
      <c r="J77" s="552">
        <f>IF(Input_Transaksi!K74=$J$12,F77,0)</f>
        <v>0</v>
      </c>
      <c r="K77" s="552">
        <f>IF(Input_Transaksi!K74=$K$12,F77,0)</f>
        <v>0</v>
      </c>
      <c r="L77" s="491">
        <f>IF(Input_Transaksi!CM74=$D$8,Input_Transaksi!CO74,0)</f>
        <v>0</v>
      </c>
      <c r="M77" s="491">
        <f t="shared" si="0"/>
        <v>0</v>
      </c>
      <c r="N77" s="62"/>
    </row>
    <row r="78" spans="2:14" customFormat="1" hidden="1" x14ac:dyDescent="0.2">
      <c r="B78" s="65"/>
      <c r="C78" s="549" t="str">
        <f>IF(F78+L78&gt;0,Input_Transaksi!C75,"")</f>
        <v/>
      </c>
      <c r="D78" s="550" t="str">
        <f>IF(F78+L78&gt;0,Input_Transaksi!D75,"")</f>
        <v/>
      </c>
      <c r="E78" s="1098" t="str">
        <f>IF(F78+L78&gt;0,Input_Transaksi!F75&amp;Input_Transaksi!G75&amp;" "&amp;Input_Transaksi!H75,"")</f>
        <v/>
      </c>
      <c r="F78" s="119">
        <f>IF(Input_Transaksi!CJ75=$D$8,Input_Transaksi!CL75,0)</f>
        <v>0</v>
      </c>
      <c r="G78" s="552">
        <f>IF(Input_Transaksi!K75=$G$12,F78,0)</f>
        <v>0</v>
      </c>
      <c r="H78" s="552">
        <f>IF(Input_Transaksi!K75=$H$12,F78,0)</f>
        <v>0</v>
      </c>
      <c r="I78" s="552">
        <f>IF(Input_Transaksi!K75=$I$12,F78,0)</f>
        <v>0</v>
      </c>
      <c r="J78" s="552">
        <f>IF(Input_Transaksi!K75=$J$12,F78,0)</f>
        <v>0</v>
      </c>
      <c r="K78" s="552">
        <f>IF(Input_Transaksi!K75=$K$12,F78,0)</f>
        <v>0</v>
      </c>
      <c r="L78" s="491">
        <f>IF(Input_Transaksi!CM75=$D$8,Input_Transaksi!CO75,0)</f>
        <v>0</v>
      </c>
      <c r="M78" s="491">
        <f t="shared" si="0"/>
        <v>0</v>
      </c>
      <c r="N78" s="61"/>
    </row>
    <row r="79" spans="2:14" hidden="1" x14ac:dyDescent="0.2">
      <c r="B79" s="63"/>
      <c r="C79" s="549" t="str">
        <f>IF(F79+L79&gt;0,Input_Transaksi!C76,"")</f>
        <v/>
      </c>
      <c r="D79" s="550" t="str">
        <f>IF(F79+L79&gt;0,Input_Transaksi!D76,"")</f>
        <v/>
      </c>
      <c r="E79" s="1098" t="str">
        <f>IF(F79+L79&gt;0,Input_Transaksi!F76&amp;Input_Transaksi!G76&amp;" "&amp;Input_Transaksi!H76,"")</f>
        <v/>
      </c>
      <c r="F79" s="119">
        <f>IF(Input_Transaksi!CJ76=$D$8,Input_Transaksi!CL76,0)</f>
        <v>0</v>
      </c>
      <c r="G79" s="552">
        <f>IF(Input_Transaksi!K76=$G$12,F79,0)</f>
        <v>0</v>
      </c>
      <c r="H79" s="552">
        <f>IF(Input_Transaksi!K76=$H$12,F79,0)</f>
        <v>0</v>
      </c>
      <c r="I79" s="552">
        <f>IF(Input_Transaksi!K76=$I$12,F79,0)</f>
        <v>0</v>
      </c>
      <c r="J79" s="552">
        <f>IF(Input_Transaksi!K76=$J$12,F79,0)</f>
        <v>0</v>
      </c>
      <c r="K79" s="552">
        <f>IF(Input_Transaksi!K76=$K$12,F79,0)</f>
        <v>0</v>
      </c>
      <c r="L79" s="491">
        <f>IF(Input_Transaksi!CM76=$D$8,Input_Transaksi!CO76,0)</f>
        <v>0</v>
      </c>
      <c r="M79" s="491">
        <f t="shared" ref="M79:M142" si="1">M78+G79+H79+I79+J79+K79-L79</f>
        <v>0</v>
      </c>
      <c r="N79" s="62"/>
    </row>
    <row r="80" spans="2:14" hidden="1" x14ac:dyDescent="0.2">
      <c r="B80" s="63"/>
      <c r="C80" s="549" t="str">
        <f>IF(F80+L80&gt;0,Input_Transaksi!C77,"")</f>
        <v/>
      </c>
      <c r="D80" s="550" t="str">
        <f>IF(F80+L80&gt;0,Input_Transaksi!D77,"")</f>
        <v/>
      </c>
      <c r="E80" s="1098" t="str">
        <f>IF(F80+L80&gt;0,Input_Transaksi!F77&amp;Input_Transaksi!G77&amp;" "&amp;Input_Transaksi!H77,"")</f>
        <v/>
      </c>
      <c r="F80" s="119">
        <f>IF(Input_Transaksi!CJ77=$D$8,Input_Transaksi!CL77,0)</f>
        <v>0</v>
      </c>
      <c r="G80" s="552">
        <f>IF(Input_Transaksi!K77=$G$12,F80,0)</f>
        <v>0</v>
      </c>
      <c r="H80" s="552">
        <f>IF(Input_Transaksi!K77=$H$12,F80,0)</f>
        <v>0</v>
      </c>
      <c r="I80" s="552">
        <f>IF(Input_Transaksi!K77=$I$12,F80,0)</f>
        <v>0</v>
      </c>
      <c r="J80" s="552">
        <f>IF(Input_Transaksi!K77=$J$12,F80,0)</f>
        <v>0</v>
      </c>
      <c r="K80" s="552">
        <f>IF(Input_Transaksi!K77=$K$12,F80,0)</f>
        <v>0</v>
      </c>
      <c r="L80" s="491">
        <f>IF(Input_Transaksi!CM77=$D$8,Input_Transaksi!CO77,0)</f>
        <v>0</v>
      </c>
      <c r="M80" s="491">
        <f t="shared" si="1"/>
        <v>0</v>
      </c>
      <c r="N80" s="62"/>
    </row>
    <row r="81" spans="2:14" hidden="1" x14ac:dyDescent="0.2">
      <c r="B81" s="63"/>
      <c r="C81" s="549" t="str">
        <f>IF(F81+L81&gt;0,Input_Transaksi!C78,"")</f>
        <v/>
      </c>
      <c r="D81" s="550" t="str">
        <f>IF(F81+L81&gt;0,Input_Transaksi!D78,"")</f>
        <v/>
      </c>
      <c r="E81" s="1098" t="str">
        <f>IF(F81+L81&gt;0,Input_Transaksi!F78&amp;Input_Transaksi!G78&amp;" "&amp;Input_Transaksi!H78,"")</f>
        <v/>
      </c>
      <c r="F81" s="119">
        <f>IF(Input_Transaksi!CJ78=$D$8,Input_Transaksi!CL78,0)</f>
        <v>0</v>
      </c>
      <c r="G81" s="552">
        <f>IF(Input_Transaksi!K78=$G$12,F81,0)</f>
        <v>0</v>
      </c>
      <c r="H81" s="552">
        <f>IF(Input_Transaksi!K78=$H$12,F81,0)</f>
        <v>0</v>
      </c>
      <c r="I81" s="552">
        <f>IF(Input_Transaksi!K78=$I$12,F81,0)</f>
        <v>0</v>
      </c>
      <c r="J81" s="552">
        <f>IF(Input_Transaksi!K78=$J$12,F81,0)</f>
        <v>0</v>
      </c>
      <c r="K81" s="552">
        <f>IF(Input_Transaksi!K78=$K$12,F81,0)</f>
        <v>0</v>
      </c>
      <c r="L81" s="491">
        <f>IF(Input_Transaksi!CM78=$D$8,Input_Transaksi!CO78,0)</f>
        <v>0</v>
      </c>
      <c r="M81" s="491">
        <f t="shared" si="1"/>
        <v>0</v>
      </c>
      <c r="N81" s="62"/>
    </row>
    <row r="82" spans="2:14" hidden="1" x14ac:dyDescent="0.2">
      <c r="B82" s="63"/>
      <c r="C82" s="549" t="str">
        <f>IF(F82+L82&gt;0,Input_Transaksi!C79,"")</f>
        <v/>
      </c>
      <c r="D82" s="550" t="str">
        <f>IF(F82+L82&gt;0,Input_Transaksi!D79,"")</f>
        <v/>
      </c>
      <c r="E82" s="551" t="str">
        <f>IF(F82+L82&gt;0,Input_Transaksi!F79&amp;Input_Transaksi!G79&amp;" "&amp;Input_Transaksi!H79,"")</f>
        <v/>
      </c>
      <c r="F82" s="119">
        <f>IF(Input_Transaksi!CJ79=$D$8,Input_Transaksi!CL79,0)</f>
        <v>0</v>
      </c>
      <c r="G82" s="552">
        <f>IF(Input_Transaksi!K79=$G$12,F82,0)</f>
        <v>0</v>
      </c>
      <c r="H82" s="552">
        <f>IF(Input_Transaksi!K79=$H$12,F82,0)</f>
        <v>0</v>
      </c>
      <c r="I82" s="552">
        <f>IF(Input_Transaksi!K79=$I$12,F82,0)</f>
        <v>0</v>
      </c>
      <c r="J82" s="552">
        <f>IF(Input_Transaksi!K79=$J$12,F82,0)</f>
        <v>0</v>
      </c>
      <c r="K82" s="552">
        <f>IF(Input_Transaksi!K79=$K$12,F82,0)</f>
        <v>0</v>
      </c>
      <c r="L82" s="491">
        <f>IF(Input_Transaksi!CM79=$D$8,Input_Transaksi!CO79,0)</f>
        <v>0</v>
      </c>
      <c r="M82" s="491">
        <f t="shared" si="1"/>
        <v>0</v>
      </c>
      <c r="N82" s="62"/>
    </row>
    <row r="83" spans="2:14" customFormat="1" hidden="1" x14ac:dyDescent="0.2">
      <c r="B83" s="65"/>
      <c r="C83" s="549" t="str">
        <f>IF(F83+L83&gt;0,Input_Transaksi!C80,"")</f>
        <v/>
      </c>
      <c r="D83" s="550" t="str">
        <f>IF(F83+L83&gt;0,Input_Transaksi!D80,"")</f>
        <v/>
      </c>
      <c r="E83" s="551" t="str">
        <f>IF(F83+L83&gt;0,Input_Transaksi!F80&amp;Input_Transaksi!G80&amp;" "&amp;Input_Transaksi!H80,"")</f>
        <v/>
      </c>
      <c r="F83" s="119">
        <f>IF(Input_Transaksi!CJ80=$D$8,Input_Transaksi!CL80,0)</f>
        <v>0</v>
      </c>
      <c r="G83" s="552">
        <f>IF(Input_Transaksi!K80=$G$12,F83,0)</f>
        <v>0</v>
      </c>
      <c r="H83" s="552">
        <f>IF(Input_Transaksi!K80=$H$12,F83,0)</f>
        <v>0</v>
      </c>
      <c r="I83" s="552">
        <f>IF(Input_Transaksi!K80=$I$12,F83,0)</f>
        <v>0</v>
      </c>
      <c r="J83" s="552">
        <f>IF(Input_Transaksi!K80=$J$12,F83,0)</f>
        <v>0</v>
      </c>
      <c r="K83" s="552">
        <f>IF(Input_Transaksi!K80=$K$12,F83,0)</f>
        <v>0</v>
      </c>
      <c r="L83" s="491">
        <f>IF(Input_Transaksi!CM80=$D$8,Input_Transaksi!CO80,0)</f>
        <v>0</v>
      </c>
      <c r="M83" s="491">
        <f t="shared" si="1"/>
        <v>0</v>
      </c>
      <c r="N83" s="61"/>
    </row>
    <row r="84" spans="2:14" hidden="1" x14ac:dyDescent="0.2">
      <c r="B84" s="63"/>
      <c r="C84" s="549" t="str">
        <f>IF(F84+L84&gt;0,Input_Transaksi!C81,"")</f>
        <v/>
      </c>
      <c r="D84" s="550" t="str">
        <f>IF(F84+L84&gt;0,Input_Transaksi!D81,"")</f>
        <v/>
      </c>
      <c r="E84" s="551" t="str">
        <f>IF(F84+L84&gt;0,Input_Transaksi!F81&amp;Input_Transaksi!G81&amp;" "&amp;Input_Transaksi!H81,"")</f>
        <v/>
      </c>
      <c r="F84" s="119">
        <f>IF(Input_Transaksi!CJ81=$D$8,Input_Transaksi!CL81,0)</f>
        <v>0</v>
      </c>
      <c r="G84" s="552">
        <f>IF(Input_Transaksi!K81=$G$12,F84,0)</f>
        <v>0</v>
      </c>
      <c r="H84" s="552">
        <f>IF(Input_Transaksi!K81=$H$12,F84,0)</f>
        <v>0</v>
      </c>
      <c r="I84" s="552">
        <f>IF(Input_Transaksi!K81=$I$12,F84,0)</f>
        <v>0</v>
      </c>
      <c r="J84" s="552">
        <f>IF(Input_Transaksi!K81=$J$12,F84,0)</f>
        <v>0</v>
      </c>
      <c r="K84" s="552">
        <f>IF(Input_Transaksi!K81=$K$12,F84,0)</f>
        <v>0</v>
      </c>
      <c r="L84" s="491">
        <f>IF(Input_Transaksi!CM81=$D$8,Input_Transaksi!CO81,0)</f>
        <v>0</v>
      </c>
      <c r="M84" s="491">
        <f t="shared" si="1"/>
        <v>0</v>
      </c>
      <c r="N84" s="62"/>
    </row>
    <row r="85" spans="2:14" hidden="1" x14ac:dyDescent="0.2">
      <c r="B85" s="63"/>
      <c r="C85" s="549" t="str">
        <f>IF(F85+L85&gt;0,Input_Transaksi!C82,"")</f>
        <v/>
      </c>
      <c r="D85" s="550" t="str">
        <f>IF(F85+L85&gt;0,Input_Transaksi!D82,"")</f>
        <v/>
      </c>
      <c r="E85" s="551" t="str">
        <f>IF(F85+L85&gt;0,Input_Transaksi!F82&amp;Input_Transaksi!G82&amp;" "&amp;Input_Transaksi!H82,"")</f>
        <v/>
      </c>
      <c r="F85" s="119">
        <f>IF(Input_Transaksi!CJ82=$D$8,Input_Transaksi!CL82,0)</f>
        <v>0</v>
      </c>
      <c r="G85" s="552">
        <f>IF(Input_Transaksi!K82=$G$12,F85,0)</f>
        <v>0</v>
      </c>
      <c r="H85" s="552">
        <f>IF(Input_Transaksi!K82=$H$12,F85,0)</f>
        <v>0</v>
      </c>
      <c r="I85" s="552">
        <f>IF(Input_Transaksi!K82=$I$12,F85,0)</f>
        <v>0</v>
      </c>
      <c r="J85" s="552">
        <f>IF(Input_Transaksi!K82=$J$12,F85,0)</f>
        <v>0</v>
      </c>
      <c r="K85" s="552">
        <f>IF(Input_Transaksi!K82=$K$12,F85,0)</f>
        <v>0</v>
      </c>
      <c r="L85" s="491">
        <f>IF(Input_Transaksi!CM82=$D$8,Input_Transaksi!CO82,0)</f>
        <v>0</v>
      </c>
      <c r="M85" s="491">
        <f t="shared" si="1"/>
        <v>0</v>
      </c>
      <c r="N85" s="62"/>
    </row>
    <row r="86" spans="2:14" hidden="1" x14ac:dyDescent="0.2">
      <c r="B86" s="63"/>
      <c r="C86" s="549" t="str">
        <f>IF(F86+L86&gt;0,Input_Transaksi!C83,"")</f>
        <v/>
      </c>
      <c r="D86" s="550" t="str">
        <f>IF(F86+L86&gt;0,Input_Transaksi!D83,"")</f>
        <v/>
      </c>
      <c r="E86" s="551" t="str">
        <f>IF(F86+L86&gt;0,Input_Transaksi!F83&amp;Input_Transaksi!G83&amp;" "&amp;Input_Transaksi!H83,"")</f>
        <v/>
      </c>
      <c r="F86" s="119">
        <f>IF(Input_Transaksi!CJ83=$D$8,Input_Transaksi!CL83,0)</f>
        <v>0</v>
      </c>
      <c r="G86" s="552">
        <f>IF(Input_Transaksi!K83=$G$12,F86,0)</f>
        <v>0</v>
      </c>
      <c r="H86" s="552">
        <f>IF(Input_Transaksi!K83=$H$12,F86,0)</f>
        <v>0</v>
      </c>
      <c r="I86" s="552">
        <f>IF(Input_Transaksi!K83=$I$12,F86,0)</f>
        <v>0</v>
      </c>
      <c r="J86" s="552">
        <f>IF(Input_Transaksi!K83=$J$12,F86,0)</f>
        <v>0</v>
      </c>
      <c r="K86" s="552">
        <f>IF(Input_Transaksi!K83=$K$12,F86,0)</f>
        <v>0</v>
      </c>
      <c r="L86" s="491">
        <f>IF(Input_Transaksi!CM83=$D$8,Input_Transaksi!CO83,0)</f>
        <v>0</v>
      </c>
      <c r="M86" s="491">
        <f t="shared" si="1"/>
        <v>0</v>
      </c>
      <c r="N86" s="62"/>
    </row>
    <row r="87" spans="2:14" hidden="1" x14ac:dyDescent="0.2">
      <c r="B87" s="63"/>
      <c r="C87" s="549" t="str">
        <f>IF(F87+L87&gt;0,Input_Transaksi!C84,"")</f>
        <v/>
      </c>
      <c r="D87" s="550" t="str">
        <f>IF(F87+L87&gt;0,Input_Transaksi!D84,"")</f>
        <v/>
      </c>
      <c r="E87" s="551" t="str">
        <f>IF(F87+L87&gt;0,Input_Transaksi!F84&amp;Input_Transaksi!G84&amp;" "&amp;Input_Transaksi!H84,"")</f>
        <v/>
      </c>
      <c r="F87" s="119">
        <f>IF(Input_Transaksi!CJ84=$D$8,Input_Transaksi!CL84,0)</f>
        <v>0</v>
      </c>
      <c r="G87" s="552">
        <f>IF(Input_Transaksi!K84=$G$12,F87,0)</f>
        <v>0</v>
      </c>
      <c r="H87" s="552">
        <f>IF(Input_Transaksi!K84=$H$12,F87,0)</f>
        <v>0</v>
      </c>
      <c r="I87" s="552">
        <f>IF(Input_Transaksi!K84=$I$12,F87,0)</f>
        <v>0</v>
      </c>
      <c r="J87" s="552">
        <f>IF(Input_Transaksi!K84=$J$12,F87,0)</f>
        <v>0</v>
      </c>
      <c r="K87" s="552">
        <f>IF(Input_Transaksi!K84=$K$12,F87,0)</f>
        <v>0</v>
      </c>
      <c r="L87" s="491">
        <f>IF(Input_Transaksi!CM84=$D$8,Input_Transaksi!CO84,0)</f>
        <v>0</v>
      </c>
      <c r="M87" s="491">
        <f t="shared" si="1"/>
        <v>0</v>
      </c>
      <c r="N87" s="62"/>
    </row>
    <row r="88" spans="2:14" hidden="1" x14ac:dyDescent="0.2">
      <c r="B88" s="63"/>
      <c r="C88" s="549" t="str">
        <f>IF(F88+L88&gt;0,Input_Transaksi!C85,"")</f>
        <v/>
      </c>
      <c r="D88" s="550" t="str">
        <f>IF(F88+L88&gt;0,Input_Transaksi!D85,"")</f>
        <v/>
      </c>
      <c r="E88" s="551" t="str">
        <f>IF(F88+L88&gt;0,Input_Transaksi!F85&amp;Input_Transaksi!G85&amp;" "&amp;Input_Transaksi!H85,"")</f>
        <v/>
      </c>
      <c r="F88" s="119">
        <f>IF(Input_Transaksi!CJ85=$D$8,Input_Transaksi!CL85,0)</f>
        <v>0</v>
      </c>
      <c r="G88" s="552">
        <f>IF(Input_Transaksi!K85=$G$12,F88,0)</f>
        <v>0</v>
      </c>
      <c r="H88" s="552">
        <f>IF(Input_Transaksi!K85=$H$12,F88,0)</f>
        <v>0</v>
      </c>
      <c r="I88" s="552">
        <f>IF(Input_Transaksi!K85=$I$12,F88,0)</f>
        <v>0</v>
      </c>
      <c r="J88" s="552">
        <f>IF(Input_Transaksi!K85=$J$12,F88,0)</f>
        <v>0</v>
      </c>
      <c r="K88" s="552">
        <f>IF(Input_Transaksi!K85=$K$12,F88,0)</f>
        <v>0</v>
      </c>
      <c r="L88" s="491">
        <f>IF(Input_Transaksi!CM85=$D$8,Input_Transaksi!CO85,0)</f>
        <v>0</v>
      </c>
      <c r="M88" s="491">
        <f t="shared" si="1"/>
        <v>0</v>
      </c>
      <c r="N88" s="62"/>
    </row>
    <row r="89" spans="2:14" hidden="1" x14ac:dyDescent="0.2">
      <c r="B89" s="63"/>
      <c r="C89" s="549" t="str">
        <f>IF(F89+L89&gt;0,Input_Transaksi!C86,"")</f>
        <v/>
      </c>
      <c r="D89" s="550" t="str">
        <f>IF(F89+L89&gt;0,Input_Transaksi!D86,"")</f>
        <v/>
      </c>
      <c r="E89" s="551" t="str">
        <f>IF(F89+L89&gt;0,Input_Transaksi!F86&amp;Input_Transaksi!G86&amp;" "&amp;Input_Transaksi!H86,"")</f>
        <v/>
      </c>
      <c r="F89" s="119">
        <f>IF(Input_Transaksi!CJ86=$D$8,Input_Transaksi!CL86,0)</f>
        <v>0</v>
      </c>
      <c r="G89" s="552">
        <f>IF(Input_Transaksi!K86=$G$12,F89,0)</f>
        <v>0</v>
      </c>
      <c r="H89" s="552">
        <f>IF(Input_Transaksi!K86=$H$12,F89,0)</f>
        <v>0</v>
      </c>
      <c r="I89" s="552">
        <f>IF(Input_Transaksi!K86=$I$12,F89,0)</f>
        <v>0</v>
      </c>
      <c r="J89" s="552">
        <f>IF(Input_Transaksi!K86=$J$12,F89,0)</f>
        <v>0</v>
      </c>
      <c r="K89" s="552">
        <f>IF(Input_Transaksi!K86=$K$12,F89,0)</f>
        <v>0</v>
      </c>
      <c r="L89" s="491">
        <f>IF(Input_Transaksi!CM86=$D$8,Input_Transaksi!CO86,0)</f>
        <v>0</v>
      </c>
      <c r="M89" s="491">
        <f t="shared" si="1"/>
        <v>0</v>
      </c>
      <c r="N89" s="62"/>
    </row>
    <row r="90" spans="2:14" hidden="1" x14ac:dyDescent="0.2">
      <c r="B90" s="63"/>
      <c r="C90" s="549" t="str">
        <f>IF(F90+L90&gt;0,Input_Transaksi!C87,"")</f>
        <v/>
      </c>
      <c r="D90" s="550" t="str">
        <f>IF(F90+L90&gt;0,Input_Transaksi!D87,"")</f>
        <v/>
      </c>
      <c r="E90" s="551" t="str">
        <f>IF(F90+L90&gt;0,Input_Transaksi!F87&amp;Input_Transaksi!G87&amp;" "&amp;Input_Transaksi!H87,"")</f>
        <v/>
      </c>
      <c r="F90" s="119">
        <f>IF(Input_Transaksi!CJ87=$D$8,Input_Transaksi!CL87,0)</f>
        <v>0</v>
      </c>
      <c r="G90" s="552">
        <f>IF(Input_Transaksi!K87=$G$12,F90,0)</f>
        <v>0</v>
      </c>
      <c r="H90" s="552">
        <f>IF(Input_Transaksi!K87=$H$12,F90,0)</f>
        <v>0</v>
      </c>
      <c r="I90" s="552">
        <f>IF(Input_Transaksi!K87=$I$12,F90,0)</f>
        <v>0</v>
      </c>
      <c r="J90" s="552">
        <f>IF(Input_Transaksi!K87=$J$12,F90,0)</f>
        <v>0</v>
      </c>
      <c r="K90" s="552">
        <f>IF(Input_Transaksi!K87=$K$12,F90,0)</f>
        <v>0</v>
      </c>
      <c r="L90" s="491">
        <f>IF(Input_Transaksi!CM87=$D$8,Input_Transaksi!CO87,0)</f>
        <v>0</v>
      </c>
      <c r="M90" s="491">
        <f t="shared" si="1"/>
        <v>0</v>
      </c>
      <c r="N90" s="62"/>
    </row>
    <row r="91" spans="2:14" hidden="1" x14ac:dyDescent="0.2">
      <c r="B91" s="63"/>
      <c r="C91" s="549" t="str">
        <f>IF(F91+L91&gt;0,Input_Transaksi!C88,"")</f>
        <v/>
      </c>
      <c r="D91" s="550" t="str">
        <f>IF(F91+L91&gt;0,Input_Transaksi!D88,"")</f>
        <v/>
      </c>
      <c r="E91" s="551" t="str">
        <f>IF(F91+L91&gt;0,Input_Transaksi!F88&amp;Input_Transaksi!G88&amp;" "&amp;Input_Transaksi!H88,"")</f>
        <v/>
      </c>
      <c r="F91" s="119">
        <f>IF(Input_Transaksi!CJ88=$D$8,Input_Transaksi!CL88,0)</f>
        <v>0</v>
      </c>
      <c r="G91" s="552">
        <f>IF(Input_Transaksi!K88=$G$12,F91,0)</f>
        <v>0</v>
      </c>
      <c r="H91" s="552">
        <f>IF(Input_Transaksi!K88=$H$12,F91,0)</f>
        <v>0</v>
      </c>
      <c r="I91" s="552">
        <f>IF(Input_Transaksi!K88=$I$12,F91,0)</f>
        <v>0</v>
      </c>
      <c r="J91" s="552">
        <f>IF(Input_Transaksi!K88=$J$12,F91,0)</f>
        <v>0</v>
      </c>
      <c r="K91" s="552">
        <f>IF(Input_Transaksi!K88=$K$12,F91,0)</f>
        <v>0</v>
      </c>
      <c r="L91" s="491">
        <f>IF(Input_Transaksi!CM88=$D$8,Input_Transaksi!CO88,0)</f>
        <v>0</v>
      </c>
      <c r="M91" s="491">
        <f t="shared" si="1"/>
        <v>0</v>
      </c>
      <c r="N91" s="62"/>
    </row>
    <row r="92" spans="2:14" hidden="1" x14ac:dyDescent="0.2">
      <c r="B92" s="63"/>
      <c r="C92" s="549" t="str">
        <f>IF(F92+L92&gt;0,Input_Transaksi!C89,"")</f>
        <v/>
      </c>
      <c r="D92" s="550" t="str">
        <f>IF(F92+L92&gt;0,Input_Transaksi!D89,"")</f>
        <v/>
      </c>
      <c r="E92" s="551" t="str">
        <f>IF(F92+L92&gt;0,Input_Transaksi!F89&amp;Input_Transaksi!G89&amp;" "&amp;Input_Transaksi!H89,"")</f>
        <v/>
      </c>
      <c r="F92" s="119">
        <f>IF(Input_Transaksi!CJ89=$D$8,Input_Transaksi!CL89,0)</f>
        <v>0</v>
      </c>
      <c r="G92" s="552">
        <f>IF(Input_Transaksi!K89=$G$12,F92,0)</f>
        <v>0</v>
      </c>
      <c r="H92" s="552">
        <f>IF(Input_Transaksi!K89=$H$12,F92,0)</f>
        <v>0</v>
      </c>
      <c r="I92" s="552">
        <f>IF(Input_Transaksi!K89=$I$12,F92,0)</f>
        <v>0</v>
      </c>
      <c r="J92" s="552">
        <f>IF(Input_Transaksi!K89=$J$12,F92,0)</f>
        <v>0</v>
      </c>
      <c r="K92" s="552">
        <f>IF(Input_Transaksi!K89=$K$12,F92,0)</f>
        <v>0</v>
      </c>
      <c r="L92" s="491">
        <f>IF(Input_Transaksi!CM89=$D$8,Input_Transaksi!CO89,0)</f>
        <v>0</v>
      </c>
      <c r="M92" s="491">
        <f t="shared" si="1"/>
        <v>0</v>
      </c>
      <c r="N92" s="62"/>
    </row>
    <row r="93" spans="2:14" customFormat="1" hidden="1" x14ac:dyDescent="0.2">
      <c r="B93" s="65"/>
      <c r="C93" s="549" t="str">
        <f>IF(F93+L93&gt;0,Input_Transaksi!C90,"")</f>
        <v/>
      </c>
      <c r="D93" s="550" t="str">
        <f>IF(F93+L93&gt;0,Input_Transaksi!D90,"")</f>
        <v/>
      </c>
      <c r="E93" s="551" t="str">
        <f>IF(F93+L93&gt;0,Input_Transaksi!F90&amp;Input_Transaksi!G90&amp;" "&amp;Input_Transaksi!H90,"")</f>
        <v/>
      </c>
      <c r="F93" s="119">
        <f>IF(Input_Transaksi!CJ90=$D$8,Input_Transaksi!CL90,0)</f>
        <v>0</v>
      </c>
      <c r="G93" s="552">
        <f>IF(Input_Transaksi!K90=$G$12,F93,0)</f>
        <v>0</v>
      </c>
      <c r="H93" s="552">
        <f>IF(Input_Transaksi!K90=$H$12,F93,0)</f>
        <v>0</v>
      </c>
      <c r="I93" s="552">
        <f>IF(Input_Transaksi!K90=$I$12,F93,0)</f>
        <v>0</v>
      </c>
      <c r="J93" s="552">
        <f>IF(Input_Transaksi!K90=$J$12,F93,0)</f>
        <v>0</v>
      </c>
      <c r="K93" s="552">
        <f>IF(Input_Transaksi!K90=$K$12,F93,0)</f>
        <v>0</v>
      </c>
      <c r="L93" s="491">
        <f>IF(Input_Transaksi!CM90=$D$8,Input_Transaksi!CO90,0)</f>
        <v>0</v>
      </c>
      <c r="M93" s="491">
        <f t="shared" si="1"/>
        <v>0</v>
      </c>
      <c r="N93" s="61"/>
    </row>
    <row r="94" spans="2:14" hidden="1" x14ac:dyDescent="0.2">
      <c r="B94" s="63"/>
      <c r="C94" s="549" t="str">
        <f>IF(F94+L94&gt;0,Input_Transaksi!C91,"")</f>
        <v/>
      </c>
      <c r="D94" s="550" t="str">
        <f>IF(F94+L94&gt;0,Input_Transaksi!D91,"")</f>
        <v/>
      </c>
      <c r="E94" s="551" t="str">
        <f>IF(F94+L94&gt;0,Input_Transaksi!F91&amp;Input_Transaksi!G91&amp;" "&amp;Input_Transaksi!H91,"")</f>
        <v/>
      </c>
      <c r="F94" s="119">
        <f>IF(Input_Transaksi!CJ91=$D$8,Input_Transaksi!CL91,0)</f>
        <v>0</v>
      </c>
      <c r="G94" s="552">
        <f>IF(Input_Transaksi!K91=$G$12,F94,0)</f>
        <v>0</v>
      </c>
      <c r="H94" s="552">
        <f>IF(Input_Transaksi!K91=$H$12,F94,0)</f>
        <v>0</v>
      </c>
      <c r="I94" s="552">
        <f>IF(Input_Transaksi!K91=$I$12,F94,0)</f>
        <v>0</v>
      </c>
      <c r="J94" s="552">
        <f>IF(Input_Transaksi!K91=$J$12,F94,0)</f>
        <v>0</v>
      </c>
      <c r="K94" s="552">
        <f>IF(Input_Transaksi!K91=$K$12,F94,0)</f>
        <v>0</v>
      </c>
      <c r="L94" s="491">
        <f>IF(Input_Transaksi!CM91=$D$8,Input_Transaksi!CO91,0)</f>
        <v>0</v>
      </c>
      <c r="M94" s="491">
        <f t="shared" si="1"/>
        <v>0</v>
      </c>
      <c r="N94" s="62"/>
    </row>
    <row r="95" spans="2:14" hidden="1" x14ac:dyDescent="0.2">
      <c r="B95" s="63"/>
      <c r="C95" s="549" t="str">
        <f>IF(F95+L95&gt;0,Input_Transaksi!C92,"")</f>
        <v/>
      </c>
      <c r="D95" s="550" t="str">
        <f>IF(F95+L95&gt;0,Input_Transaksi!D92,"")</f>
        <v/>
      </c>
      <c r="E95" s="551" t="str">
        <f>IF(F95+L95&gt;0,Input_Transaksi!F92&amp;Input_Transaksi!G92&amp;" "&amp;Input_Transaksi!H92,"")</f>
        <v/>
      </c>
      <c r="F95" s="119">
        <f>IF(Input_Transaksi!CJ92=$D$8,Input_Transaksi!CL92,0)</f>
        <v>0</v>
      </c>
      <c r="G95" s="552">
        <f>IF(Input_Transaksi!K92=$G$12,F95,0)</f>
        <v>0</v>
      </c>
      <c r="H95" s="552">
        <f>IF(Input_Transaksi!K92=$H$12,F95,0)</f>
        <v>0</v>
      </c>
      <c r="I95" s="552">
        <f>IF(Input_Transaksi!K92=$I$12,F95,0)</f>
        <v>0</v>
      </c>
      <c r="J95" s="552">
        <f>IF(Input_Transaksi!K92=$J$12,F95,0)</f>
        <v>0</v>
      </c>
      <c r="K95" s="552">
        <f>IF(Input_Transaksi!K92=$K$12,F95,0)</f>
        <v>0</v>
      </c>
      <c r="L95" s="491">
        <f>IF(Input_Transaksi!CM92=$D$8,Input_Transaksi!CO92,0)</f>
        <v>0</v>
      </c>
      <c r="M95" s="491">
        <f t="shared" si="1"/>
        <v>0</v>
      </c>
      <c r="N95" s="62"/>
    </row>
    <row r="96" spans="2:14" hidden="1" x14ac:dyDescent="0.2">
      <c r="B96" s="63"/>
      <c r="C96" s="549" t="str">
        <f>IF(F96+L96&gt;0,Input_Transaksi!C93,"")</f>
        <v/>
      </c>
      <c r="D96" s="550" t="str">
        <f>IF(F96+L96&gt;0,Input_Transaksi!D93,"")</f>
        <v/>
      </c>
      <c r="E96" s="551" t="str">
        <f>IF(F96+L96&gt;0,Input_Transaksi!F93&amp;Input_Transaksi!G93&amp;" "&amp;Input_Transaksi!H93,"")</f>
        <v/>
      </c>
      <c r="F96" s="119">
        <f>IF(Input_Transaksi!CJ93=$D$8,Input_Transaksi!CL93,0)</f>
        <v>0</v>
      </c>
      <c r="G96" s="552">
        <f>IF(Input_Transaksi!K93=$G$12,F96,0)</f>
        <v>0</v>
      </c>
      <c r="H96" s="552">
        <f>IF(Input_Transaksi!K93=$H$12,F96,0)</f>
        <v>0</v>
      </c>
      <c r="I96" s="552">
        <f>IF(Input_Transaksi!K93=$I$12,F96,0)</f>
        <v>0</v>
      </c>
      <c r="J96" s="552">
        <f>IF(Input_Transaksi!K93=$J$12,F96,0)</f>
        <v>0</v>
      </c>
      <c r="K96" s="552">
        <f>IF(Input_Transaksi!K93=$K$12,F96,0)</f>
        <v>0</v>
      </c>
      <c r="L96" s="491">
        <f>IF(Input_Transaksi!CM93=$D$8,Input_Transaksi!CO93,0)</f>
        <v>0</v>
      </c>
      <c r="M96" s="491">
        <f t="shared" si="1"/>
        <v>0</v>
      </c>
      <c r="N96" s="62"/>
    </row>
    <row r="97" spans="2:14" hidden="1" x14ac:dyDescent="0.2">
      <c r="B97" s="63"/>
      <c r="C97" s="549" t="str">
        <f>IF(F97+L97&gt;0,Input_Transaksi!C94,"")</f>
        <v/>
      </c>
      <c r="D97" s="550" t="str">
        <f>IF(F97+L97&gt;0,Input_Transaksi!D94,"")</f>
        <v/>
      </c>
      <c r="E97" s="551" t="str">
        <f>IF(F97+L97&gt;0,Input_Transaksi!F94&amp;Input_Transaksi!G94&amp;" "&amp;Input_Transaksi!H94,"")</f>
        <v/>
      </c>
      <c r="F97" s="119">
        <f>IF(Input_Transaksi!CJ94=$D$8,Input_Transaksi!CL94,0)</f>
        <v>0</v>
      </c>
      <c r="G97" s="552">
        <f>IF(Input_Transaksi!K94=$G$12,F97,0)</f>
        <v>0</v>
      </c>
      <c r="H97" s="552">
        <f>IF(Input_Transaksi!K94=$H$12,F97,0)</f>
        <v>0</v>
      </c>
      <c r="I97" s="552">
        <f>IF(Input_Transaksi!K94=$I$12,F97,0)</f>
        <v>0</v>
      </c>
      <c r="J97" s="552">
        <f>IF(Input_Transaksi!K94=$J$12,F97,0)</f>
        <v>0</v>
      </c>
      <c r="K97" s="552">
        <f>IF(Input_Transaksi!K94=$K$12,F97,0)</f>
        <v>0</v>
      </c>
      <c r="L97" s="491">
        <f>IF(Input_Transaksi!CM94=$D$8,Input_Transaksi!CO94,0)</f>
        <v>0</v>
      </c>
      <c r="M97" s="491">
        <f t="shared" si="1"/>
        <v>0</v>
      </c>
      <c r="N97" s="62"/>
    </row>
    <row r="98" spans="2:14" customFormat="1" hidden="1" x14ac:dyDescent="0.2">
      <c r="B98" s="65"/>
      <c r="C98" s="549" t="str">
        <f>IF(F98+L98&gt;0,Input_Transaksi!C95,"")</f>
        <v/>
      </c>
      <c r="D98" s="550" t="str">
        <f>IF(F98+L98&gt;0,Input_Transaksi!D95,"")</f>
        <v/>
      </c>
      <c r="E98" s="551" t="str">
        <f>IF(F98+L98&gt;0,Input_Transaksi!F95&amp;Input_Transaksi!G95&amp;" "&amp;Input_Transaksi!H95,"")</f>
        <v/>
      </c>
      <c r="F98" s="119">
        <f>IF(Input_Transaksi!CJ95=$D$8,Input_Transaksi!CL95,0)</f>
        <v>0</v>
      </c>
      <c r="G98" s="552">
        <f>IF(Input_Transaksi!K95=$G$12,F98,0)</f>
        <v>0</v>
      </c>
      <c r="H98" s="552">
        <f>IF(Input_Transaksi!K95=$H$12,F98,0)</f>
        <v>0</v>
      </c>
      <c r="I98" s="552">
        <f>IF(Input_Transaksi!K95=$I$12,F98,0)</f>
        <v>0</v>
      </c>
      <c r="J98" s="552">
        <f>IF(Input_Transaksi!K95=$J$12,F98,0)</f>
        <v>0</v>
      </c>
      <c r="K98" s="552">
        <f>IF(Input_Transaksi!K95=$K$12,F98,0)</f>
        <v>0</v>
      </c>
      <c r="L98" s="491">
        <f>IF(Input_Transaksi!CM95=$D$8,Input_Transaksi!CO95,0)</f>
        <v>0</v>
      </c>
      <c r="M98" s="491">
        <f t="shared" si="1"/>
        <v>0</v>
      </c>
      <c r="N98" s="61"/>
    </row>
    <row r="99" spans="2:14" hidden="1" x14ac:dyDescent="0.2">
      <c r="B99" s="63"/>
      <c r="C99" s="549" t="str">
        <f>IF(F99+L99&gt;0,Input_Transaksi!C96,"")</f>
        <v/>
      </c>
      <c r="D99" s="550" t="str">
        <f>IF(F99+L99&gt;0,Input_Transaksi!D96,"")</f>
        <v/>
      </c>
      <c r="E99" s="551" t="str">
        <f>IF(F99+L99&gt;0,Input_Transaksi!F96&amp;Input_Transaksi!G96&amp;" "&amp;Input_Transaksi!H96,"")</f>
        <v/>
      </c>
      <c r="F99" s="119">
        <f>IF(Input_Transaksi!CJ96=$D$8,Input_Transaksi!CL96,0)</f>
        <v>0</v>
      </c>
      <c r="G99" s="552">
        <f>IF(Input_Transaksi!K96=$G$12,F99,0)</f>
        <v>0</v>
      </c>
      <c r="H99" s="552">
        <f>IF(Input_Transaksi!K96=$H$12,F99,0)</f>
        <v>0</v>
      </c>
      <c r="I99" s="552">
        <f>IF(Input_Transaksi!K96=$I$12,F99,0)</f>
        <v>0</v>
      </c>
      <c r="J99" s="552">
        <f>IF(Input_Transaksi!K96=$J$12,F99,0)</f>
        <v>0</v>
      </c>
      <c r="K99" s="552">
        <f>IF(Input_Transaksi!K96=$K$12,F99,0)</f>
        <v>0</v>
      </c>
      <c r="L99" s="491">
        <f>IF(Input_Transaksi!CM96=$D$8,Input_Transaksi!CO96,0)</f>
        <v>0</v>
      </c>
      <c r="M99" s="491">
        <f t="shared" si="1"/>
        <v>0</v>
      </c>
      <c r="N99" s="62"/>
    </row>
    <row r="100" spans="2:14" hidden="1" x14ac:dyDescent="0.2">
      <c r="B100" s="63"/>
      <c r="C100" s="549" t="str">
        <f>IF(F100+L100&gt;0,Input_Transaksi!C97,"")</f>
        <v/>
      </c>
      <c r="D100" s="550" t="str">
        <f>IF(F100+L100&gt;0,Input_Transaksi!D97,"")</f>
        <v/>
      </c>
      <c r="E100" s="551" t="str">
        <f>IF(F100+L100&gt;0,Input_Transaksi!F97&amp;Input_Transaksi!G97&amp;" "&amp;Input_Transaksi!H97,"")</f>
        <v/>
      </c>
      <c r="F100" s="119">
        <f>IF(Input_Transaksi!CJ97=$D$8,Input_Transaksi!CL97,0)</f>
        <v>0</v>
      </c>
      <c r="G100" s="552">
        <f>IF(Input_Transaksi!K97=$G$12,F100,0)</f>
        <v>0</v>
      </c>
      <c r="H100" s="552">
        <f>IF(Input_Transaksi!K97=$H$12,F100,0)</f>
        <v>0</v>
      </c>
      <c r="I100" s="552">
        <f>IF(Input_Transaksi!K97=$I$12,F100,0)</f>
        <v>0</v>
      </c>
      <c r="J100" s="552">
        <f>IF(Input_Transaksi!K97=$J$12,F100,0)</f>
        <v>0</v>
      </c>
      <c r="K100" s="552">
        <f>IF(Input_Transaksi!K97=$K$12,F100,0)</f>
        <v>0</v>
      </c>
      <c r="L100" s="491">
        <f>IF(Input_Transaksi!CM97=$D$8,Input_Transaksi!CO97,0)</f>
        <v>0</v>
      </c>
      <c r="M100" s="491">
        <f t="shared" si="1"/>
        <v>0</v>
      </c>
      <c r="N100" s="62"/>
    </row>
    <row r="101" spans="2:14" hidden="1" x14ac:dyDescent="0.2">
      <c r="B101" s="63"/>
      <c r="C101" s="549" t="str">
        <f>IF(F101+L101&gt;0,Input_Transaksi!C98,"")</f>
        <v/>
      </c>
      <c r="D101" s="550" t="str">
        <f>IF(F101+L101&gt;0,Input_Transaksi!D98,"")</f>
        <v/>
      </c>
      <c r="E101" s="551" t="str">
        <f>IF(F101+L101&gt;0,Input_Transaksi!F98&amp;Input_Transaksi!G98&amp;" "&amp;Input_Transaksi!H98,"")</f>
        <v/>
      </c>
      <c r="F101" s="119">
        <f>IF(Input_Transaksi!CJ98=$D$8,Input_Transaksi!CL98,0)</f>
        <v>0</v>
      </c>
      <c r="G101" s="552">
        <f>IF(Input_Transaksi!K98=$G$12,F101,0)</f>
        <v>0</v>
      </c>
      <c r="H101" s="552">
        <f>IF(Input_Transaksi!K98=$H$12,F101,0)</f>
        <v>0</v>
      </c>
      <c r="I101" s="552">
        <f>IF(Input_Transaksi!K98=$I$12,F101,0)</f>
        <v>0</v>
      </c>
      <c r="J101" s="552">
        <f>IF(Input_Transaksi!K98=$J$12,F101,0)</f>
        <v>0</v>
      </c>
      <c r="K101" s="552">
        <f>IF(Input_Transaksi!K98=$K$12,F101,0)</f>
        <v>0</v>
      </c>
      <c r="L101" s="491">
        <f>IF(Input_Transaksi!CM98=$D$8,Input_Transaksi!CO98,0)</f>
        <v>0</v>
      </c>
      <c r="M101" s="491">
        <f t="shared" si="1"/>
        <v>0</v>
      </c>
      <c r="N101" s="62"/>
    </row>
    <row r="102" spans="2:14" hidden="1" x14ac:dyDescent="0.2">
      <c r="B102" s="63"/>
      <c r="C102" s="549" t="str">
        <f>IF(F102+L102&gt;0,Input_Transaksi!C99,"")</f>
        <v/>
      </c>
      <c r="D102" s="550" t="str">
        <f>IF(F102+L102&gt;0,Input_Transaksi!D99,"")</f>
        <v/>
      </c>
      <c r="E102" s="551" t="str">
        <f>IF(F102+L102&gt;0,Input_Transaksi!F99&amp;Input_Transaksi!G99&amp;" "&amp;Input_Transaksi!H99,"")</f>
        <v/>
      </c>
      <c r="F102" s="119">
        <f>IF(Input_Transaksi!CJ99=$D$8,Input_Transaksi!CL99,0)</f>
        <v>0</v>
      </c>
      <c r="G102" s="552">
        <f>IF(Input_Transaksi!K99=$G$12,F102,0)</f>
        <v>0</v>
      </c>
      <c r="H102" s="552">
        <f>IF(Input_Transaksi!K99=$H$12,F102,0)</f>
        <v>0</v>
      </c>
      <c r="I102" s="552">
        <f>IF(Input_Transaksi!K99=$I$12,F102,0)</f>
        <v>0</v>
      </c>
      <c r="J102" s="552">
        <f>IF(Input_Transaksi!K99=$J$12,F102,0)</f>
        <v>0</v>
      </c>
      <c r="K102" s="552">
        <f>IF(Input_Transaksi!K99=$K$12,F102,0)</f>
        <v>0</v>
      </c>
      <c r="L102" s="491">
        <f>IF(Input_Transaksi!CM99=$D$8,Input_Transaksi!CO99,0)</f>
        <v>0</v>
      </c>
      <c r="M102" s="491">
        <f t="shared" si="1"/>
        <v>0</v>
      </c>
      <c r="N102" s="62"/>
    </row>
    <row r="103" spans="2:14" customFormat="1" hidden="1" x14ac:dyDescent="0.2">
      <c r="B103" s="65"/>
      <c r="C103" s="549" t="str">
        <f>IF(F103+L103&gt;0,Input_Transaksi!C100,"")</f>
        <v/>
      </c>
      <c r="D103" s="550" t="str">
        <f>IF(F103+L103&gt;0,Input_Transaksi!D100,"")</f>
        <v/>
      </c>
      <c r="E103" s="551" t="str">
        <f>IF(F103+L103&gt;0,Input_Transaksi!F100&amp;Input_Transaksi!G100&amp;" "&amp;Input_Transaksi!H100,"")</f>
        <v/>
      </c>
      <c r="F103" s="119">
        <f>IF(Input_Transaksi!CJ100=$D$8,Input_Transaksi!CL100,0)</f>
        <v>0</v>
      </c>
      <c r="G103" s="552">
        <f>IF(Input_Transaksi!K100=$G$12,F103,0)</f>
        <v>0</v>
      </c>
      <c r="H103" s="552">
        <f>IF(Input_Transaksi!K100=$H$12,F103,0)</f>
        <v>0</v>
      </c>
      <c r="I103" s="552">
        <f>IF(Input_Transaksi!K100=$I$12,F103,0)</f>
        <v>0</v>
      </c>
      <c r="J103" s="552">
        <f>IF(Input_Transaksi!K100=$J$12,F103,0)</f>
        <v>0</v>
      </c>
      <c r="K103" s="552">
        <f>IF(Input_Transaksi!K100=$K$12,F103,0)</f>
        <v>0</v>
      </c>
      <c r="L103" s="491">
        <f>IF(Input_Transaksi!CM100=$D$8,Input_Transaksi!CO100,0)</f>
        <v>0</v>
      </c>
      <c r="M103" s="491">
        <f t="shared" si="1"/>
        <v>0</v>
      </c>
      <c r="N103" s="61"/>
    </row>
    <row r="104" spans="2:14" hidden="1" x14ac:dyDescent="0.2">
      <c r="B104" s="63"/>
      <c r="C104" s="549" t="str">
        <f>IF(F104+L104&gt;0,Input_Transaksi!C101,"")</f>
        <v/>
      </c>
      <c r="D104" s="550" t="str">
        <f>IF(F104+L104&gt;0,Input_Transaksi!D101,"")</f>
        <v/>
      </c>
      <c r="E104" s="551" t="str">
        <f>IF(F104+L104&gt;0,Input_Transaksi!F101&amp;Input_Transaksi!G101&amp;" "&amp;Input_Transaksi!H101,"")</f>
        <v/>
      </c>
      <c r="F104" s="119">
        <f>IF(Input_Transaksi!CJ101=$D$8,Input_Transaksi!CL101,0)</f>
        <v>0</v>
      </c>
      <c r="G104" s="552">
        <f>IF(Input_Transaksi!K101=$G$12,F104,0)</f>
        <v>0</v>
      </c>
      <c r="H104" s="552">
        <f>IF(Input_Transaksi!K101=$H$12,F104,0)</f>
        <v>0</v>
      </c>
      <c r="I104" s="552">
        <f>IF(Input_Transaksi!K101=$I$12,F104,0)</f>
        <v>0</v>
      </c>
      <c r="J104" s="552">
        <f>IF(Input_Transaksi!K101=$J$12,F104,0)</f>
        <v>0</v>
      </c>
      <c r="K104" s="552">
        <f>IF(Input_Transaksi!K101=$K$12,F104,0)</f>
        <v>0</v>
      </c>
      <c r="L104" s="491">
        <f>IF(Input_Transaksi!CM101=$D$8,Input_Transaksi!CO101,0)</f>
        <v>0</v>
      </c>
      <c r="M104" s="491">
        <f t="shared" si="1"/>
        <v>0</v>
      </c>
      <c r="N104" s="62"/>
    </row>
    <row r="105" spans="2:14" hidden="1" x14ac:dyDescent="0.2">
      <c r="B105" s="63"/>
      <c r="C105" s="549" t="str">
        <f>IF(F105+L105&gt;0,Input_Transaksi!C102,"")</f>
        <v/>
      </c>
      <c r="D105" s="550" t="str">
        <f>IF(F105+L105&gt;0,Input_Transaksi!D102,"")</f>
        <v/>
      </c>
      <c r="E105" s="551" t="str">
        <f>IF(F105+L105&gt;0,Input_Transaksi!F102&amp;Input_Transaksi!G102&amp;" "&amp;Input_Transaksi!H102,"")</f>
        <v/>
      </c>
      <c r="F105" s="119">
        <f>IF(Input_Transaksi!CJ102=$D$8,Input_Transaksi!CL102,0)</f>
        <v>0</v>
      </c>
      <c r="G105" s="552">
        <f>IF(Input_Transaksi!K102=$G$12,F105,0)</f>
        <v>0</v>
      </c>
      <c r="H105" s="552">
        <f>IF(Input_Transaksi!K102=$H$12,F105,0)</f>
        <v>0</v>
      </c>
      <c r="I105" s="552">
        <f>IF(Input_Transaksi!K102=$I$12,F105,0)</f>
        <v>0</v>
      </c>
      <c r="J105" s="552">
        <f>IF(Input_Transaksi!K102=$J$12,F105,0)</f>
        <v>0</v>
      </c>
      <c r="K105" s="552">
        <f>IF(Input_Transaksi!K102=$K$12,F105,0)</f>
        <v>0</v>
      </c>
      <c r="L105" s="491">
        <f>IF(Input_Transaksi!CM102=$D$8,Input_Transaksi!CO102,0)</f>
        <v>0</v>
      </c>
      <c r="M105" s="491">
        <f t="shared" si="1"/>
        <v>0</v>
      </c>
      <c r="N105" s="62"/>
    </row>
    <row r="106" spans="2:14" hidden="1" x14ac:dyDescent="0.2">
      <c r="B106" s="63"/>
      <c r="C106" s="549" t="str">
        <f>IF(F106+L106&gt;0,Input_Transaksi!C103,"")</f>
        <v/>
      </c>
      <c r="D106" s="550" t="str">
        <f>IF(F106+L106&gt;0,Input_Transaksi!D103,"")</f>
        <v/>
      </c>
      <c r="E106" s="551" t="str">
        <f>IF(F106+L106&gt;0,Input_Transaksi!F103&amp;Input_Transaksi!G103&amp;" "&amp;Input_Transaksi!H103,"")</f>
        <v/>
      </c>
      <c r="F106" s="119">
        <f>IF(Input_Transaksi!CJ103=$D$8,Input_Transaksi!CL103,0)</f>
        <v>0</v>
      </c>
      <c r="G106" s="552">
        <f>IF(Input_Transaksi!K103=$G$12,F106,0)</f>
        <v>0</v>
      </c>
      <c r="H106" s="552">
        <f>IF(Input_Transaksi!K103=$H$12,F106,0)</f>
        <v>0</v>
      </c>
      <c r="I106" s="552">
        <f>IF(Input_Transaksi!K103=$I$12,F106,0)</f>
        <v>0</v>
      </c>
      <c r="J106" s="552">
        <f>IF(Input_Transaksi!K103=$J$12,F106,0)</f>
        <v>0</v>
      </c>
      <c r="K106" s="552">
        <f>IF(Input_Transaksi!K103=$K$12,F106,0)</f>
        <v>0</v>
      </c>
      <c r="L106" s="491">
        <f>IF(Input_Transaksi!CM103=$D$8,Input_Transaksi!CO103,0)</f>
        <v>0</v>
      </c>
      <c r="M106" s="491">
        <f t="shared" si="1"/>
        <v>0</v>
      </c>
      <c r="N106" s="62"/>
    </row>
    <row r="107" spans="2:14" hidden="1" x14ac:dyDescent="0.2">
      <c r="B107" s="63"/>
      <c r="C107" s="549" t="str">
        <f>IF(F107+L107&gt;0,Input_Transaksi!C104,"")</f>
        <v/>
      </c>
      <c r="D107" s="550" t="str">
        <f>IF(F107+L107&gt;0,Input_Transaksi!D104,"")</f>
        <v/>
      </c>
      <c r="E107" s="551" t="str">
        <f>IF(F107+L107&gt;0,Input_Transaksi!F104&amp;Input_Transaksi!G104&amp;" "&amp;Input_Transaksi!H104,"")</f>
        <v/>
      </c>
      <c r="F107" s="119">
        <f>IF(Input_Transaksi!CJ104=$D$8,Input_Transaksi!CL104,0)</f>
        <v>0</v>
      </c>
      <c r="G107" s="552">
        <f>IF(Input_Transaksi!K104=$G$12,F107,0)</f>
        <v>0</v>
      </c>
      <c r="H107" s="552">
        <f>IF(Input_Transaksi!K104=$H$12,F107,0)</f>
        <v>0</v>
      </c>
      <c r="I107" s="552">
        <f>IF(Input_Transaksi!K104=$I$12,F107,0)</f>
        <v>0</v>
      </c>
      <c r="J107" s="552">
        <f>IF(Input_Transaksi!K104=$J$12,F107,0)</f>
        <v>0</v>
      </c>
      <c r="K107" s="552">
        <f>IF(Input_Transaksi!K104=$K$12,F107,0)</f>
        <v>0</v>
      </c>
      <c r="L107" s="491">
        <f>IF(Input_Transaksi!CM104=$D$8,Input_Transaksi!CO104,0)</f>
        <v>0</v>
      </c>
      <c r="M107" s="491">
        <f t="shared" si="1"/>
        <v>0</v>
      </c>
      <c r="N107" s="62"/>
    </row>
    <row r="108" spans="2:14" customFormat="1" hidden="1" x14ac:dyDescent="0.2">
      <c r="B108" s="65"/>
      <c r="C108" s="549" t="str">
        <f>IF(F108+L108&gt;0,Input_Transaksi!C105,"")</f>
        <v/>
      </c>
      <c r="D108" s="550" t="str">
        <f>IF(F108+L108&gt;0,Input_Transaksi!D105,"")</f>
        <v/>
      </c>
      <c r="E108" s="551" t="str">
        <f>IF(F108+L108&gt;0,Input_Transaksi!F105&amp;Input_Transaksi!G105&amp;" "&amp;Input_Transaksi!H105,"")</f>
        <v/>
      </c>
      <c r="F108" s="119">
        <f>IF(Input_Transaksi!CJ105=$D$8,Input_Transaksi!CL105,0)</f>
        <v>0</v>
      </c>
      <c r="G108" s="552">
        <f>IF(Input_Transaksi!K105=$G$12,F108,0)</f>
        <v>0</v>
      </c>
      <c r="H108" s="552">
        <f>IF(Input_Transaksi!K105=$H$12,F108,0)</f>
        <v>0</v>
      </c>
      <c r="I108" s="552">
        <f>IF(Input_Transaksi!K105=$I$12,F108,0)</f>
        <v>0</v>
      </c>
      <c r="J108" s="552">
        <f>IF(Input_Transaksi!K105=$J$12,F108,0)</f>
        <v>0</v>
      </c>
      <c r="K108" s="552">
        <f>IF(Input_Transaksi!K105=$K$12,F108,0)</f>
        <v>0</v>
      </c>
      <c r="L108" s="491">
        <f>IF(Input_Transaksi!CM105=$D$8,Input_Transaksi!CO105,0)</f>
        <v>0</v>
      </c>
      <c r="M108" s="491">
        <f t="shared" si="1"/>
        <v>0</v>
      </c>
      <c r="N108" s="61"/>
    </row>
    <row r="109" spans="2:14" customFormat="1" hidden="1" x14ac:dyDescent="0.2">
      <c r="B109" s="65"/>
      <c r="C109" s="549" t="str">
        <f>IF(F109+L109&gt;0,Input_Transaksi!C106,"")</f>
        <v/>
      </c>
      <c r="D109" s="550" t="str">
        <f>IF(F109+L109&gt;0,Input_Transaksi!D106,"")</f>
        <v/>
      </c>
      <c r="E109" s="551" t="str">
        <f>IF(F109+L109&gt;0,Input_Transaksi!F106&amp;Input_Transaksi!G106&amp;" "&amp;Input_Transaksi!H106,"")</f>
        <v/>
      </c>
      <c r="F109" s="119">
        <f>IF(Input_Transaksi!CJ106=$D$8,Input_Transaksi!CL106,0)</f>
        <v>0</v>
      </c>
      <c r="G109" s="552">
        <f>IF(Input_Transaksi!K106=$G$12,F109,0)</f>
        <v>0</v>
      </c>
      <c r="H109" s="552">
        <f>IF(Input_Transaksi!K106=$H$12,F109,0)</f>
        <v>0</v>
      </c>
      <c r="I109" s="552">
        <f>IF(Input_Transaksi!K106=$I$12,F109,0)</f>
        <v>0</v>
      </c>
      <c r="J109" s="552">
        <f>IF(Input_Transaksi!K106=$J$12,F109,0)</f>
        <v>0</v>
      </c>
      <c r="K109" s="552">
        <f>IF(Input_Transaksi!K106=$K$12,F109,0)</f>
        <v>0</v>
      </c>
      <c r="L109" s="491">
        <f>IF(Input_Transaksi!CM106=$D$8,Input_Transaksi!CO106,0)</f>
        <v>0</v>
      </c>
      <c r="M109" s="491">
        <f t="shared" si="1"/>
        <v>0</v>
      </c>
      <c r="N109" s="61"/>
    </row>
    <row r="110" spans="2:14" customFormat="1" hidden="1" x14ac:dyDescent="0.2">
      <c r="B110" s="65"/>
      <c r="C110" s="549" t="str">
        <f>IF(F110+L110&gt;0,Input_Transaksi!C107,"")</f>
        <v/>
      </c>
      <c r="D110" s="550" t="str">
        <f>IF(F110+L110&gt;0,Input_Transaksi!D107,"")</f>
        <v/>
      </c>
      <c r="E110" s="551" t="str">
        <f>IF(F110+L110&gt;0,Input_Transaksi!F107&amp;Input_Transaksi!G107&amp;" "&amp;Input_Transaksi!H107,"")</f>
        <v/>
      </c>
      <c r="F110" s="119">
        <f>IF(Input_Transaksi!CJ107=$D$8,Input_Transaksi!CL107,0)</f>
        <v>0</v>
      </c>
      <c r="G110" s="552">
        <f>IF(Input_Transaksi!K107=$G$12,F110,0)</f>
        <v>0</v>
      </c>
      <c r="H110" s="552">
        <f>IF(Input_Transaksi!K107=$H$12,F110,0)</f>
        <v>0</v>
      </c>
      <c r="I110" s="552">
        <f>IF(Input_Transaksi!K107=$I$12,F110,0)</f>
        <v>0</v>
      </c>
      <c r="J110" s="552">
        <f>IF(Input_Transaksi!K107=$J$12,F110,0)</f>
        <v>0</v>
      </c>
      <c r="K110" s="552">
        <f>IF(Input_Transaksi!K107=$K$12,F110,0)</f>
        <v>0</v>
      </c>
      <c r="L110" s="491">
        <f>IF(Input_Transaksi!CM107=$D$8,Input_Transaksi!CO107,0)</f>
        <v>0</v>
      </c>
      <c r="M110" s="491">
        <f t="shared" si="1"/>
        <v>0</v>
      </c>
      <c r="N110" s="61"/>
    </row>
    <row r="111" spans="2:14" customFormat="1" hidden="1" x14ac:dyDescent="0.2">
      <c r="B111" s="65"/>
      <c r="C111" s="549" t="str">
        <f>IF(F111+L111&gt;0,Input_Transaksi!C108,"")</f>
        <v/>
      </c>
      <c r="D111" s="550" t="str">
        <f>IF(F111+L111&gt;0,Input_Transaksi!D108,"")</f>
        <v/>
      </c>
      <c r="E111" s="551" t="str">
        <f>IF(F111+L111&gt;0,Input_Transaksi!F108&amp;Input_Transaksi!G108&amp;" "&amp;Input_Transaksi!H108,"")</f>
        <v/>
      </c>
      <c r="F111" s="119">
        <f>IF(Input_Transaksi!CJ108=$D$8,Input_Transaksi!CL108,0)</f>
        <v>0</v>
      </c>
      <c r="G111" s="552">
        <f>IF(Input_Transaksi!K108=$G$12,F111,0)</f>
        <v>0</v>
      </c>
      <c r="H111" s="552">
        <f>IF(Input_Transaksi!K108=$H$12,F111,0)</f>
        <v>0</v>
      </c>
      <c r="I111" s="552">
        <f>IF(Input_Transaksi!K108=$I$12,F111,0)</f>
        <v>0</v>
      </c>
      <c r="J111" s="552">
        <f>IF(Input_Transaksi!K108=$J$12,F111,0)</f>
        <v>0</v>
      </c>
      <c r="K111" s="552">
        <f>IF(Input_Transaksi!K108=$K$12,F111,0)</f>
        <v>0</v>
      </c>
      <c r="L111" s="491">
        <f>IF(Input_Transaksi!CM108=$D$8,Input_Transaksi!CO108,0)</f>
        <v>0</v>
      </c>
      <c r="M111" s="491">
        <f t="shared" si="1"/>
        <v>0</v>
      </c>
      <c r="N111" s="61"/>
    </row>
    <row r="112" spans="2:14" customFormat="1" hidden="1" x14ac:dyDescent="0.2">
      <c r="B112" s="65"/>
      <c r="C112" s="549" t="str">
        <f>IF(F112+L112&gt;0,Input_Transaksi!C109,"")</f>
        <v/>
      </c>
      <c r="D112" s="550" t="str">
        <f>IF(F112+L112&gt;0,Input_Transaksi!D109,"")</f>
        <v/>
      </c>
      <c r="E112" s="551" t="str">
        <f>IF(F112+L112&gt;0,Input_Transaksi!F109&amp;Input_Transaksi!G109&amp;" "&amp;Input_Transaksi!H109,"")</f>
        <v/>
      </c>
      <c r="F112" s="119">
        <f>IF(Input_Transaksi!CJ109=$D$8,Input_Transaksi!CL109,0)</f>
        <v>0</v>
      </c>
      <c r="G112" s="552">
        <f>IF(Input_Transaksi!K109=$G$12,F112,0)</f>
        <v>0</v>
      </c>
      <c r="H112" s="552">
        <f>IF(Input_Transaksi!K109=$H$12,F112,0)</f>
        <v>0</v>
      </c>
      <c r="I112" s="552">
        <f>IF(Input_Transaksi!K109=$I$12,F112,0)</f>
        <v>0</v>
      </c>
      <c r="J112" s="552">
        <f>IF(Input_Transaksi!K109=$J$12,F112,0)</f>
        <v>0</v>
      </c>
      <c r="K112" s="552">
        <f>IF(Input_Transaksi!K109=$K$12,F112,0)</f>
        <v>0</v>
      </c>
      <c r="L112" s="491">
        <f>IF(Input_Transaksi!CM109=$D$8,Input_Transaksi!CO109,0)</f>
        <v>0</v>
      </c>
      <c r="M112" s="491">
        <f t="shared" si="1"/>
        <v>0</v>
      </c>
      <c r="N112" s="61"/>
    </row>
    <row r="113" spans="2:14" customFormat="1" hidden="1" x14ac:dyDescent="0.2">
      <c r="B113" s="65"/>
      <c r="C113" s="549" t="str">
        <f>IF(F113+L113&gt;0,Input_Transaksi!C110,"")</f>
        <v/>
      </c>
      <c r="D113" s="550" t="str">
        <f>IF(F113+L113&gt;0,Input_Transaksi!D110,"")</f>
        <v/>
      </c>
      <c r="E113" s="551" t="str">
        <f>IF(F113+L113&gt;0,Input_Transaksi!F110&amp;Input_Transaksi!G110&amp;" "&amp;Input_Transaksi!H110,"")</f>
        <v/>
      </c>
      <c r="F113" s="119">
        <f>IF(Input_Transaksi!CJ110=$D$8,Input_Transaksi!CL110,0)</f>
        <v>0</v>
      </c>
      <c r="G113" s="552">
        <f>IF(Input_Transaksi!K110=$G$12,F113,0)</f>
        <v>0</v>
      </c>
      <c r="H113" s="552">
        <f>IF(Input_Transaksi!K110=$H$12,F113,0)</f>
        <v>0</v>
      </c>
      <c r="I113" s="552">
        <f>IF(Input_Transaksi!K110=$I$12,F113,0)</f>
        <v>0</v>
      </c>
      <c r="J113" s="552">
        <f>IF(Input_Transaksi!K110=$J$12,F113,0)</f>
        <v>0</v>
      </c>
      <c r="K113" s="552">
        <f>IF(Input_Transaksi!K110=$K$12,F113,0)</f>
        <v>0</v>
      </c>
      <c r="L113" s="491">
        <f>IF(Input_Transaksi!CM110=$D$8,Input_Transaksi!CO110,0)</f>
        <v>0</v>
      </c>
      <c r="M113" s="491">
        <f t="shared" si="1"/>
        <v>0</v>
      </c>
      <c r="N113" s="61"/>
    </row>
    <row r="114" spans="2:14" customFormat="1" hidden="1" x14ac:dyDescent="0.2">
      <c r="B114" s="65"/>
      <c r="C114" s="549" t="str">
        <f>IF(F114+L114&gt;0,Input_Transaksi!C111,"")</f>
        <v/>
      </c>
      <c r="D114" s="550" t="str">
        <f>IF(F114+L114&gt;0,Input_Transaksi!D111,"")</f>
        <v/>
      </c>
      <c r="E114" s="551" t="str">
        <f>IF(F114+L114&gt;0,Input_Transaksi!F111&amp;Input_Transaksi!G111&amp;" "&amp;Input_Transaksi!H111,"")</f>
        <v/>
      </c>
      <c r="F114" s="119">
        <f>IF(Input_Transaksi!CJ111=$D$8,Input_Transaksi!CL111,0)</f>
        <v>0</v>
      </c>
      <c r="G114" s="552">
        <f>IF(Input_Transaksi!K111=$G$12,F114,0)</f>
        <v>0</v>
      </c>
      <c r="H114" s="552">
        <f>IF(Input_Transaksi!K111=$H$12,F114,0)</f>
        <v>0</v>
      </c>
      <c r="I114" s="552">
        <f>IF(Input_Transaksi!K111=$I$12,F114,0)</f>
        <v>0</v>
      </c>
      <c r="J114" s="552">
        <f>IF(Input_Transaksi!K111=$J$12,F114,0)</f>
        <v>0</v>
      </c>
      <c r="K114" s="552">
        <f>IF(Input_Transaksi!K111=$K$12,F114,0)</f>
        <v>0</v>
      </c>
      <c r="L114" s="491">
        <f>IF(Input_Transaksi!CM111=$D$8,Input_Transaksi!CO111,0)</f>
        <v>0</v>
      </c>
      <c r="M114" s="491">
        <f t="shared" si="1"/>
        <v>0</v>
      </c>
      <c r="N114" s="61"/>
    </row>
    <row r="115" spans="2:14" customFormat="1" hidden="1" x14ac:dyDescent="0.2">
      <c r="B115" s="65"/>
      <c r="C115" s="549" t="str">
        <f>IF(F115+L115&gt;0,Input_Transaksi!C112,"")</f>
        <v/>
      </c>
      <c r="D115" s="550" t="str">
        <f>IF(F115+L115&gt;0,Input_Transaksi!D112,"")</f>
        <v/>
      </c>
      <c r="E115" s="551" t="str">
        <f>IF(F115+L115&gt;0,Input_Transaksi!F112&amp;Input_Transaksi!G112&amp;" "&amp;Input_Transaksi!H112,"")</f>
        <v/>
      </c>
      <c r="F115" s="119">
        <f>IF(Input_Transaksi!CJ112=$D$8,Input_Transaksi!CL112,0)</f>
        <v>0</v>
      </c>
      <c r="G115" s="552">
        <f>IF(Input_Transaksi!K112=$G$12,F115,0)</f>
        <v>0</v>
      </c>
      <c r="H115" s="552">
        <f>IF(Input_Transaksi!K112=$H$12,F115,0)</f>
        <v>0</v>
      </c>
      <c r="I115" s="552">
        <f>IF(Input_Transaksi!K112=$I$12,F115,0)</f>
        <v>0</v>
      </c>
      <c r="J115" s="552">
        <f>IF(Input_Transaksi!K112=$J$12,F115,0)</f>
        <v>0</v>
      </c>
      <c r="K115" s="552">
        <f>IF(Input_Transaksi!K112=$K$12,F115,0)</f>
        <v>0</v>
      </c>
      <c r="L115" s="491">
        <f>IF(Input_Transaksi!CM112=$D$8,Input_Transaksi!CO112,0)</f>
        <v>0</v>
      </c>
      <c r="M115" s="491">
        <f t="shared" si="1"/>
        <v>0</v>
      </c>
      <c r="N115" s="61"/>
    </row>
    <row r="116" spans="2:14" customFormat="1" hidden="1" x14ac:dyDescent="0.2">
      <c r="B116" s="65"/>
      <c r="C116" s="549" t="str">
        <f>IF(F116+L116&gt;0,Input_Transaksi!C113,"")</f>
        <v/>
      </c>
      <c r="D116" s="550" t="str">
        <f>IF(F116+L116&gt;0,Input_Transaksi!D113,"")</f>
        <v/>
      </c>
      <c r="E116" s="551" t="str">
        <f>IF(F116+L116&gt;0,Input_Transaksi!F113&amp;Input_Transaksi!G113&amp;" "&amp;Input_Transaksi!H113,"")</f>
        <v/>
      </c>
      <c r="F116" s="119">
        <f>IF(Input_Transaksi!CJ113=$D$8,Input_Transaksi!CL113,0)</f>
        <v>0</v>
      </c>
      <c r="G116" s="552">
        <f>IF(Input_Transaksi!K113=$G$12,F116,0)</f>
        <v>0</v>
      </c>
      <c r="H116" s="552">
        <f>IF(Input_Transaksi!K113=$H$12,F116,0)</f>
        <v>0</v>
      </c>
      <c r="I116" s="552">
        <f>IF(Input_Transaksi!K113=$I$12,F116,0)</f>
        <v>0</v>
      </c>
      <c r="J116" s="552">
        <f>IF(Input_Transaksi!K113=$J$12,F116,0)</f>
        <v>0</v>
      </c>
      <c r="K116" s="552">
        <f>IF(Input_Transaksi!K113=$K$12,F116,0)</f>
        <v>0</v>
      </c>
      <c r="L116" s="491">
        <f>IF(Input_Transaksi!CM113=$D$8,Input_Transaksi!CO113,0)</f>
        <v>0</v>
      </c>
      <c r="M116" s="491">
        <f t="shared" si="1"/>
        <v>0</v>
      </c>
      <c r="N116" s="61"/>
    </row>
    <row r="117" spans="2:14" customFormat="1" hidden="1" x14ac:dyDescent="0.2">
      <c r="B117" s="65"/>
      <c r="C117" s="549" t="str">
        <f>IF(F117+L117&gt;0,Input_Transaksi!C114,"")</f>
        <v/>
      </c>
      <c r="D117" s="550" t="str">
        <f>IF(F117+L117&gt;0,Input_Transaksi!D114,"")</f>
        <v/>
      </c>
      <c r="E117" s="551" t="str">
        <f>IF(F117+L117&gt;0,Input_Transaksi!F114&amp;Input_Transaksi!G114&amp;" "&amp;Input_Transaksi!H114,"")</f>
        <v/>
      </c>
      <c r="F117" s="119">
        <f>IF(Input_Transaksi!CJ114=$D$8,Input_Transaksi!CL114,0)</f>
        <v>0</v>
      </c>
      <c r="G117" s="552">
        <f>IF(Input_Transaksi!K114=$G$12,F117,0)</f>
        <v>0</v>
      </c>
      <c r="H117" s="552">
        <f>IF(Input_Transaksi!K114=$H$12,F117,0)</f>
        <v>0</v>
      </c>
      <c r="I117" s="552">
        <f>IF(Input_Transaksi!K114=$I$12,F117,0)</f>
        <v>0</v>
      </c>
      <c r="J117" s="552">
        <f>IF(Input_Transaksi!K114=$J$12,F117,0)</f>
        <v>0</v>
      </c>
      <c r="K117" s="552">
        <f>IF(Input_Transaksi!K114=$K$12,F117,0)</f>
        <v>0</v>
      </c>
      <c r="L117" s="491">
        <f>IF(Input_Transaksi!CM114=$D$8,Input_Transaksi!CO114,0)</f>
        <v>0</v>
      </c>
      <c r="M117" s="491">
        <f t="shared" si="1"/>
        <v>0</v>
      </c>
      <c r="N117" s="61"/>
    </row>
    <row r="118" spans="2:14" customFormat="1" hidden="1" x14ac:dyDescent="0.2">
      <c r="B118" s="65"/>
      <c r="C118" s="549" t="str">
        <f>IF(F118+L118&gt;0,Input_Transaksi!C115,"")</f>
        <v/>
      </c>
      <c r="D118" s="550" t="str">
        <f>IF(F118+L118&gt;0,Input_Transaksi!D115,"")</f>
        <v/>
      </c>
      <c r="E118" s="551" t="str">
        <f>IF(F118+L118&gt;0,Input_Transaksi!F115&amp;Input_Transaksi!G115&amp;" "&amp;Input_Transaksi!H115,"")</f>
        <v/>
      </c>
      <c r="F118" s="119">
        <f>IF(Input_Transaksi!CJ115=$D$8,Input_Transaksi!CL115,0)</f>
        <v>0</v>
      </c>
      <c r="G118" s="552">
        <f>IF(Input_Transaksi!K115=$G$12,F118,0)</f>
        <v>0</v>
      </c>
      <c r="H118" s="552">
        <f>IF(Input_Transaksi!K115=$H$12,F118,0)</f>
        <v>0</v>
      </c>
      <c r="I118" s="552">
        <f>IF(Input_Transaksi!K115=$I$12,F118,0)</f>
        <v>0</v>
      </c>
      <c r="J118" s="552">
        <f>IF(Input_Transaksi!K115=$J$12,F118,0)</f>
        <v>0</v>
      </c>
      <c r="K118" s="552">
        <f>IF(Input_Transaksi!K115=$K$12,F118,0)</f>
        <v>0</v>
      </c>
      <c r="L118" s="491">
        <f>IF(Input_Transaksi!CM115=$D$8,Input_Transaksi!CO115,0)</f>
        <v>0</v>
      </c>
      <c r="M118" s="491">
        <f t="shared" si="1"/>
        <v>0</v>
      </c>
      <c r="N118" s="61"/>
    </row>
    <row r="119" spans="2:14" customFormat="1" hidden="1" x14ac:dyDescent="0.2">
      <c r="B119" s="65"/>
      <c r="C119" s="549" t="str">
        <f>IF(F119+L119&gt;0,Input_Transaksi!C116,"")</f>
        <v/>
      </c>
      <c r="D119" s="550" t="str">
        <f>IF(F119+L119&gt;0,Input_Transaksi!D116,"")</f>
        <v/>
      </c>
      <c r="E119" s="551" t="str">
        <f>IF(F119+L119&gt;0,Input_Transaksi!F116&amp;Input_Transaksi!G116&amp;" "&amp;Input_Transaksi!H116,"")</f>
        <v/>
      </c>
      <c r="F119" s="119">
        <f>IF(Input_Transaksi!CJ116=$D$8,Input_Transaksi!CL116,0)</f>
        <v>0</v>
      </c>
      <c r="G119" s="552">
        <f>IF(Input_Transaksi!K116=$G$12,F119,0)</f>
        <v>0</v>
      </c>
      <c r="H119" s="552">
        <f>IF(Input_Transaksi!K116=$H$12,F119,0)</f>
        <v>0</v>
      </c>
      <c r="I119" s="552">
        <f>IF(Input_Transaksi!K116=$I$12,F119,0)</f>
        <v>0</v>
      </c>
      <c r="J119" s="552">
        <f>IF(Input_Transaksi!K116=$J$12,F119,0)</f>
        <v>0</v>
      </c>
      <c r="K119" s="552">
        <f>IF(Input_Transaksi!K116=$K$12,F119,0)</f>
        <v>0</v>
      </c>
      <c r="L119" s="491">
        <f>IF(Input_Transaksi!CM116=$D$8,Input_Transaksi!CO116,0)</f>
        <v>0</v>
      </c>
      <c r="M119" s="491">
        <f t="shared" si="1"/>
        <v>0</v>
      </c>
      <c r="N119" s="61"/>
    </row>
    <row r="120" spans="2:14" customFormat="1" hidden="1" x14ac:dyDescent="0.2">
      <c r="B120" s="65"/>
      <c r="C120" s="549" t="str">
        <f>IF(F120+L120&gt;0,Input_Transaksi!C117,"")</f>
        <v/>
      </c>
      <c r="D120" s="550" t="str">
        <f>IF(F120+L120&gt;0,Input_Transaksi!D117,"")</f>
        <v/>
      </c>
      <c r="E120" s="551" t="str">
        <f>IF(F120+L120&gt;0,Input_Transaksi!F117&amp;Input_Transaksi!G117&amp;" "&amp;Input_Transaksi!H117,"")</f>
        <v/>
      </c>
      <c r="F120" s="119">
        <f>IF(Input_Transaksi!CJ117=$D$8,Input_Transaksi!CL117,0)</f>
        <v>0</v>
      </c>
      <c r="G120" s="552">
        <f>IF(Input_Transaksi!K117=$G$12,F120,0)</f>
        <v>0</v>
      </c>
      <c r="H120" s="552">
        <f>IF(Input_Transaksi!K117=$H$12,F120,0)</f>
        <v>0</v>
      </c>
      <c r="I120" s="552">
        <f>IF(Input_Transaksi!K117=$I$12,F120,0)</f>
        <v>0</v>
      </c>
      <c r="J120" s="552">
        <f>IF(Input_Transaksi!K117=$J$12,F120,0)</f>
        <v>0</v>
      </c>
      <c r="K120" s="552">
        <f>IF(Input_Transaksi!K117=$K$12,F120,0)</f>
        <v>0</v>
      </c>
      <c r="L120" s="491">
        <f>IF(Input_Transaksi!CM117=$D$8,Input_Transaksi!CO117,0)</f>
        <v>0</v>
      </c>
      <c r="M120" s="491">
        <f t="shared" si="1"/>
        <v>0</v>
      </c>
      <c r="N120" s="61"/>
    </row>
    <row r="121" spans="2:14" customFormat="1" hidden="1" x14ac:dyDescent="0.2">
      <c r="B121" s="65"/>
      <c r="C121" s="549" t="str">
        <f>IF(F121+L121&gt;0,Input_Transaksi!C118,"")</f>
        <v/>
      </c>
      <c r="D121" s="550" t="str">
        <f>IF(F121+L121&gt;0,Input_Transaksi!D118,"")</f>
        <v/>
      </c>
      <c r="E121" s="1098" t="str">
        <f>IF(F121+L121&gt;0,Input_Transaksi!F118&amp;Input_Transaksi!G118&amp;" "&amp;Input_Transaksi!H118,"")</f>
        <v/>
      </c>
      <c r="F121" s="1108">
        <f>IF(Input_Transaksi!CJ118=$D$8,Input_Transaksi!CL118,0)</f>
        <v>0</v>
      </c>
      <c r="G121" s="552">
        <f>IF(Input_Transaksi!K118=$G$12,F121,0)</f>
        <v>0</v>
      </c>
      <c r="H121" s="552">
        <f>IF(Input_Transaksi!K118=$H$12,F121,0)</f>
        <v>0</v>
      </c>
      <c r="I121" s="552">
        <f>IF(Input_Transaksi!K118=$I$12,F121,0)</f>
        <v>0</v>
      </c>
      <c r="J121" s="552">
        <f>IF(Input_Transaksi!K118=$J$12,F121,0)</f>
        <v>0</v>
      </c>
      <c r="K121" s="552">
        <f>IF(Input_Transaksi!K118=$K$12,F121,0)</f>
        <v>0</v>
      </c>
      <c r="L121" s="491">
        <f>IF(Input_Transaksi!CM118=$D$8,Input_Transaksi!CO118,0)</f>
        <v>0</v>
      </c>
      <c r="M121" s="491">
        <f t="shared" si="1"/>
        <v>0</v>
      </c>
      <c r="N121" s="61"/>
    </row>
    <row r="122" spans="2:14" customFormat="1" hidden="1" x14ac:dyDescent="0.2">
      <c r="B122" s="65"/>
      <c r="C122" s="549" t="str">
        <f>IF(F122+L122&gt;0,Input_Transaksi!C119,"")</f>
        <v/>
      </c>
      <c r="D122" s="550" t="str">
        <f>IF(F122+L122&gt;0,Input_Transaksi!D119,"")</f>
        <v/>
      </c>
      <c r="E122" s="1098" t="str">
        <f>IF(F122+L122&gt;0,Input_Transaksi!F119&amp;Input_Transaksi!G119&amp;" "&amp;Input_Transaksi!H119,"")</f>
        <v/>
      </c>
      <c r="F122" s="1108">
        <f>IF(Input_Transaksi!CJ119=$D$8,Input_Transaksi!CL119,0)</f>
        <v>0</v>
      </c>
      <c r="G122" s="552">
        <f>IF(Input_Transaksi!K119=$G$12,F122,0)</f>
        <v>0</v>
      </c>
      <c r="H122" s="552">
        <f>IF(Input_Transaksi!K119=$H$12,F122,0)</f>
        <v>0</v>
      </c>
      <c r="I122" s="552">
        <f>IF(Input_Transaksi!K119=$I$12,F122,0)</f>
        <v>0</v>
      </c>
      <c r="J122" s="552">
        <f>IF(Input_Transaksi!K119=$J$12,F122,0)</f>
        <v>0</v>
      </c>
      <c r="K122" s="552">
        <f>IF(Input_Transaksi!K119=$K$12,F122,0)</f>
        <v>0</v>
      </c>
      <c r="L122" s="491">
        <f>IF(Input_Transaksi!CM119=$D$8,Input_Transaksi!CO119,0)</f>
        <v>0</v>
      </c>
      <c r="M122" s="491">
        <f t="shared" si="1"/>
        <v>0</v>
      </c>
      <c r="N122" s="61"/>
    </row>
    <row r="123" spans="2:14" hidden="1" x14ac:dyDescent="0.2">
      <c r="B123" s="63"/>
      <c r="C123" s="549" t="str">
        <f>IF(F123+L123&gt;0,Input_Transaksi!C120,"")</f>
        <v/>
      </c>
      <c r="D123" s="550" t="str">
        <f>IF(F123+L123&gt;0,Input_Transaksi!D120,"")</f>
        <v/>
      </c>
      <c r="E123" s="1098" t="str">
        <f>IF(F123+L123&gt;0,Input_Transaksi!F120&amp;Input_Transaksi!G120&amp;" "&amp;Input_Transaksi!H120,"")</f>
        <v/>
      </c>
      <c r="F123" s="1108">
        <f>IF(Input_Transaksi!CJ120=$D$8,Input_Transaksi!CL120,0)</f>
        <v>0</v>
      </c>
      <c r="G123" s="552">
        <f>IF(Input_Transaksi!K120=$G$12,F123,0)</f>
        <v>0</v>
      </c>
      <c r="H123" s="552">
        <f>IF(Input_Transaksi!K120=$H$12,F123,0)</f>
        <v>0</v>
      </c>
      <c r="I123" s="552">
        <f>IF(Input_Transaksi!K120=$I$12,F123,0)</f>
        <v>0</v>
      </c>
      <c r="J123" s="552">
        <f>IF(Input_Transaksi!K120=$J$12,F123,0)</f>
        <v>0</v>
      </c>
      <c r="K123" s="552">
        <f>IF(Input_Transaksi!K120=$K$12,F123,0)</f>
        <v>0</v>
      </c>
      <c r="L123" s="491">
        <f>IF(Input_Transaksi!CM120=$D$8,Input_Transaksi!CO120,0)</f>
        <v>0</v>
      </c>
      <c r="M123" s="491">
        <f t="shared" si="1"/>
        <v>0</v>
      </c>
      <c r="N123" s="62"/>
    </row>
    <row r="124" spans="2:14" hidden="1" x14ac:dyDescent="0.2">
      <c r="B124" s="63"/>
      <c r="C124" s="549" t="str">
        <f>IF(F124+L124&gt;0,Input_Transaksi!C121,"")</f>
        <v/>
      </c>
      <c r="D124" s="550" t="str">
        <f>IF(F124+L124&gt;0,Input_Transaksi!D121,"")</f>
        <v/>
      </c>
      <c r="E124" s="1098" t="str">
        <f>IF(F124+L124&gt;0,Input_Transaksi!F121&amp;Input_Transaksi!G121&amp;" "&amp;Input_Transaksi!H121,"")</f>
        <v/>
      </c>
      <c r="F124" s="1108">
        <f>IF(Input_Transaksi!CJ121=$D$8,Input_Transaksi!CL121,0)</f>
        <v>0</v>
      </c>
      <c r="G124" s="552">
        <f>IF(Input_Transaksi!K121=$G$12,F124,0)</f>
        <v>0</v>
      </c>
      <c r="H124" s="552">
        <f>IF(Input_Transaksi!K121=$H$12,F124,0)</f>
        <v>0</v>
      </c>
      <c r="I124" s="552">
        <f>IF(Input_Transaksi!K121=$I$12,F124,0)</f>
        <v>0</v>
      </c>
      <c r="J124" s="552">
        <f>IF(Input_Transaksi!K121=$J$12,F124,0)</f>
        <v>0</v>
      </c>
      <c r="K124" s="552">
        <f>IF(Input_Transaksi!K121=$K$12,F124,0)</f>
        <v>0</v>
      </c>
      <c r="L124" s="491">
        <f>IF(Input_Transaksi!CM121=$D$8,Input_Transaksi!CO121,0)</f>
        <v>0</v>
      </c>
      <c r="M124" s="491">
        <f t="shared" si="1"/>
        <v>0</v>
      </c>
      <c r="N124" s="62"/>
    </row>
    <row r="125" spans="2:14" customFormat="1" hidden="1" x14ac:dyDescent="0.2">
      <c r="B125" s="65"/>
      <c r="C125" s="549" t="str">
        <f>IF(F125+L125&gt;0,Input_Transaksi!C122,"")</f>
        <v/>
      </c>
      <c r="D125" s="550" t="str">
        <f>IF(F125+L125&gt;0,Input_Transaksi!D122,"")</f>
        <v/>
      </c>
      <c r="E125" s="551" t="str">
        <f>IF(F125+L125&gt;0,Input_Transaksi!F122&amp;Input_Transaksi!G122&amp;" "&amp;Input_Transaksi!H122,"")</f>
        <v/>
      </c>
      <c r="F125" s="119">
        <f>IF(Input_Transaksi!CJ122=$D$8,Input_Transaksi!CL122,0)</f>
        <v>0</v>
      </c>
      <c r="G125" s="552">
        <f>IF(Input_Transaksi!K122=$G$12,F125,0)</f>
        <v>0</v>
      </c>
      <c r="H125" s="552">
        <f>IF(Input_Transaksi!K122=$H$12,F125,0)</f>
        <v>0</v>
      </c>
      <c r="I125" s="552">
        <f>IF(Input_Transaksi!K122=$I$12,F125,0)</f>
        <v>0</v>
      </c>
      <c r="J125" s="552">
        <f>IF(Input_Transaksi!K122=$J$12,F125,0)</f>
        <v>0</v>
      </c>
      <c r="K125" s="552">
        <f>IF(Input_Transaksi!K122=$K$12,F125,0)</f>
        <v>0</v>
      </c>
      <c r="L125" s="491">
        <f>IF(Input_Transaksi!CM122=$D$8,Input_Transaksi!CO122,0)</f>
        <v>0</v>
      </c>
      <c r="M125" s="491">
        <f t="shared" si="1"/>
        <v>0</v>
      </c>
      <c r="N125" s="61"/>
    </row>
    <row r="126" spans="2:14" hidden="1" x14ac:dyDescent="0.2">
      <c r="B126" s="63"/>
      <c r="C126" s="549" t="str">
        <f>IF(F126+L126&gt;0,Input_Transaksi!C123,"")</f>
        <v/>
      </c>
      <c r="D126" s="550" t="str">
        <f>IF(F126+L126&gt;0,Input_Transaksi!D123,"")</f>
        <v/>
      </c>
      <c r="E126" s="1098" t="str">
        <f>IF(F126+L126&gt;0,Input_Transaksi!F123&amp;Input_Transaksi!G123&amp;" "&amp;Input_Transaksi!H123,"")</f>
        <v/>
      </c>
      <c r="F126" s="1108">
        <f>IF(Input_Transaksi!CJ123=$D$8,Input_Transaksi!CL123,0)</f>
        <v>0</v>
      </c>
      <c r="G126" s="552">
        <f>IF(Input_Transaksi!K123=$G$12,F126,0)</f>
        <v>0</v>
      </c>
      <c r="H126" s="552">
        <f>IF(Input_Transaksi!K123=$H$12,F126,0)</f>
        <v>0</v>
      </c>
      <c r="I126" s="552">
        <f>IF(Input_Transaksi!K123=$I$12,F126,0)</f>
        <v>0</v>
      </c>
      <c r="J126" s="552">
        <f>IF(Input_Transaksi!K123=$J$12,F126,0)</f>
        <v>0</v>
      </c>
      <c r="K126" s="552">
        <f>IF(Input_Transaksi!K123=$K$12,F126,0)</f>
        <v>0</v>
      </c>
      <c r="L126" s="491">
        <f>IF(Input_Transaksi!CM123=$D$8,Input_Transaksi!CO123,0)</f>
        <v>0</v>
      </c>
      <c r="M126" s="491">
        <f t="shared" si="1"/>
        <v>0</v>
      </c>
      <c r="N126" s="62"/>
    </row>
    <row r="127" spans="2:14" hidden="1" x14ac:dyDescent="0.2">
      <c r="B127" s="63"/>
      <c r="C127" s="549" t="str">
        <f>IF(F127+L127&gt;0,Input_Transaksi!C124,"")</f>
        <v/>
      </c>
      <c r="D127" s="550" t="str">
        <f>IF(F127+L127&gt;0,Input_Transaksi!D124,"")</f>
        <v/>
      </c>
      <c r="E127" s="1098" t="str">
        <f>IF(F127+L127&gt;0,Input_Transaksi!F124&amp;Input_Transaksi!G124&amp;" "&amp;Input_Transaksi!H124,"")</f>
        <v/>
      </c>
      <c r="F127" s="1108">
        <f>IF(Input_Transaksi!CJ124=$D$8,Input_Transaksi!CL124,0)</f>
        <v>0</v>
      </c>
      <c r="G127" s="552">
        <f>IF(Input_Transaksi!K124=$G$12,F127,0)</f>
        <v>0</v>
      </c>
      <c r="H127" s="552">
        <f>IF(Input_Transaksi!K124=$H$12,F127,0)</f>
        <v>0</v>
      </c>
      <c r="I127" s="552">
        <f>IF(Input_Transaksi!K124=$I$12,F127,0)</f>
        <v>0</v>
      </c>
      <c r="J127" s="552">
        <f>IF(Input_Transaksi!K124=$J$12,F127,0)</f>
        <v>0</v>
      </c>
      <c r="K127" s="552">
        <f>IF(Input_Transaksi!K124=$K$12,F127,0)</f>
        <v>0</v>
      </c>
      <c r="L127" s="491">
        <f>IF(Input_Transaksi!CM124=$D$8,Input_Transaksi!CO124,0)</f>
        <v>0</v>
      </c>
      <c r="M127" s="491">
        <f t="shared" si="1"/>
        <v>0</v>
      </c>
      <c r="N127" s="62"/>
    </row>
    <row r="128" spans="2:14" hidden="1" x14ac:dyDescent="0.2">
      <c r="B128" s="63"/>
      <c r="C128" s="549" t="str">
        <f>IF(F128+L128&gt;0,Input_Transaksi!C125,"")</f>
        <v/>
      </c>
      <c r="D128" s="550" t="str">
        <f>IF(F128+L128&gt;0,Input_Transaksi!D125,"")</f>
        <v/>
      </c>
      <c r="E128" s="1098" t="str">
        <f>IF(F128+L128&gt;0,Input_Transaksi!F125&amp;Input_Transaksi!G125&amp;" "&amp;Input_Transaksi!H125,"")</f>
        <v/>
      </c>
      <c r="F128" s="1108">
        <f>IF(Input_Transaksi!CJ125=$D$8,Input_Transaksi!CL125,0)</f>
        <v>0</v>
      </c>
      <c r="G128" s="552">
        <f>IF(Input_Transaksi!K125=$G$12,F128,0)</f>
        <v>0</v>
      </c>
      <c r="H128" s="552">
        <f>IF(Input_Transaksi!K125=$H$12,F128,0)</f>
        <v>0</v>
      </c>
      <c r="I128" s="552">
        <f>IF(Input_Transaksi!K125=$I$12,F128,0)</f>
        <v>0</v>
      </c>
      <c r="J128" s="552">
        <f>IF(Input_Transaksi!K125=$J$12,F128,0)</f>
        <v>0</v>
      </c>
      <c r="K128" s="552">
        <f>IF(Input_Transaksi!K125=$K$12,F128,0)</f>
        <v>0</v>
      </c>
      <c r="L128" s="491">
        <f>IF(Input_Transaksi!CM125=$D$8,Input_Transaksi!CO125,0)</f>
        <v>0</v>
      </c>
      <c r="M128" s="491">
        <f t="shared" si="1"/>
        <v>0</v>
      </c>
      <c r="N128" s="62"/>
    </row>
    <row r="129" spans="2:14" hidden="1" x14ac:dyDescent="0.2">
      <c r="B129" s="63"/>
      <c r="C129" s="549" t="str">
        <f>IF(F129+L129&gt;0,Input_Transaksi!C126,"")</f>
        <v/>
      </c>
      <c r="D129" s="550" t="str">
        <f>IF(F129+L129&gt;0,Input_Transaksi!D126,"")</f>
        <v/>
      </c>
      <c r="E129" s="1098" t="str">
        <f>IF(F129+L129&gt;0,Input_Transaksi!F126&amp;Input_Transaksi!G126&amp;" "&amp;Input_Transaksi!H126,"")</f>
        <v/>
      </c>
      <c r="F129" s="1108">
        <f>IF(Input_Transaksi!CJ126=$D$8,Input_Transaksi!CL126,0)</f>
        <v>0</v>
      </c>
      <c r="G129" s="552">
        <f>IF(Input_Transaksi!K126=$G$12,F129,0)</f>
        <v>0</v>
      </c>
      <c r="H129" s="552">
        <f>IF(Input_Transaksi!K126=$H$12,F129,0)</f>
        <v>0</v>
      </c>
      <c r="I129" s="552">
        <f>IF(Input_Transaksi!K126=$I$12,F129,0)</f>
        <v>0</v>
      </c>
      <c r="J129" s="552">
        <f>IF(Input_Transaksi!K126=$J$12,F129,0)</f>
        <v>0</v>
      </c>
      <c r="K129" s="552">
        <f>IF(Input_Transaksi!K126=$K$12,F129,0)</f>
        <v>0</v>
      </c>
      <c r="L129" s="491">
        <f>IF(Input_Transaksi!CM126=$D$8,Input_Transaksi!CO126,0)</f>
        <v>0</v>
      </c>
      <c r="M129" s="491">
        <f t="shared" si="1"/>
        <v>0</v>
      </c>
      <c r="N129" s="62"/>
    </row>
    <row r="130" spans="2:14" customFormat="1" hidden="1" x14ac:dyDescent="0.2">
      <c r="B130" s="65"/>
      <c r="C130" s="549" t="str">
        <f>IF(F130+L130&gt;0,Input_Transaksi!C127,"")</f>
        <v/>
      </c>
      <c r="D130" s="550" t="str">
        <f>IF(F130+L130&gt;0,Input_Transaksi!D127,"")</f>
        <v/>
      </c>
      <c r="E130" s="551" t="str">
        <f>IF(F130+L130&gt;0,Input_Transaksi!F127&amp;Input_Transaksi!G127&amp;" "&amp;Input_Transaksi!H127,"")</f>
        <v/>
      </c>
      <c r="F130" s="119">
        <f>IF(Input_Transaksi!CJ127=$D$8,Input_Transaksi!CL127,0)</f>
        <v>0</v>
      </c>
      <c r="G130" s="552">
        <f>IF(Input_Transaksi!K127=$G$12,F130,0)</f>
        <v>0</v>
      </c>
      <c r="H130" s="552">
        <f>IF(Input_Transaksi!K127=$H$12,F130,0)</f>
        <v>0</v>
      </c>
      <c r="I130" s="552">
        <f>IF(Input_Transaksi!K127=$I$12,F130,0)</f>
        <v>0</v>
      </c>
      <c r="J130" s="552">
        <f>IF(Input_Transaksi!K127=$J$12,F130,0)</f>
        <v>0</v>
      </c>
      <c r="K130" s="552">
        <f>IF(Input_Transaksi!K127=$K$12,F130,0)</f>
        <v>0</v>
      </c>
      <c r="L130" s="491">
        <f>IF(Input_Transaksi!CM127=$D$8,Input_Transaksi!CO127,0)</f>
        <v>0</v>
      </c>
      <c r="M130" s="491">
        <f t="shared" si="1"/>
        <v>0</v>
      </c>
      <c r="N130" s="61"/>
    </row>
    <row r="131" spans="2:14" customFormat="1" hidden="1" x14ac:dyDescent="0.2">
      <c r="B131" s="65"/>
      <c r="C131" s="549" t="str">
        <f>IF(F131+L131&gt;0,Input_Transaksi!C128,"")</f>
        <v/>
      </c>
      <c r="D131" s="550" t="str">
        <f>IF(F131+L131&gt;0,Input_Transaksi!D128,"")</f>
        <v/>
      </c>
      <c r="E131" s="551" t="str">
        <f>IF(F131+L131&gt;0,Input_Transaksi!F128&amp;Input_Transaksi!G128&amp;" "&amp;Input_Transaksi!H128,"")</f>
        <v/>
      </c>
      <c r="F131" s="119">
        <f>IF(Input_Transaksi!CJ128=$D$8,Input_Transaksi!CL128,0)</f>
        <v>0</v>
      </c>
      <c r="G131" s="552">
        <f>IF(Input_Transaksi!K128=$G$12,F131,0)</f>
        <v>0</v>
      </c>
      <c r="H131" s="552">
        <f>IF(Input_Transaksi!K128=$H$12,F131,0)</f>
        <v>0</v>
      </c>
      <c r="I131" s="552">
        <f>IF(Input_Transaksi!K128=$I$12,F131,0)</f>
        <v>0</v>
      </c>
      <c r="J131" s="552">
        <f>IF(Input_Transaksi!K128=$J$12,F131,0)</f>
        <v>0</v>
      </c>
      <c r="K131" s="552">
        <f>IF(Input_Transaksi!K128=$K$12,F131,0)</f>
        <v>0</v>
      </c>
      <c r="L131" s="491">
        <f>IF(Input_Transaksi!CM128=$D$8,Input_Transaksi!CO128,0)</f>
        <v>0</v>
      </c>
      <c r="M131" s="491">
        <f t="shared" si="1"/>
        <v>0</v>
      </c>
      <c r="N131" s="61"/>
    </row>
    <row r="132" spans="2:14" customFormat="1" hidden="1" x14ac:dyDescent="0.2">
      <c r="B132" s="65"/>
      <c r="C132" s="549" t="str">
        <f>IF(F132+L132&gt;0,Input_Transaksi!C129,"")</f>
        <v/>
      </c>
      <c r="D132" s="550" t="str">
        <f>IF(F132+L132&gt;0,Input_Transaksi!D129,"")</f>
        <v/>
      </c>
      <c r="E132" s="551" t="str">
        <f>IF(F132+L132&gt;0,Input_Transaksi!F129&amp;Input_Transaksi!G129&amp;" "&amp;Input_Transaksi!H129,"")</f>
        <v/>
      </c>
      <c r="F132" s="119">
        <f>IF(Input_Transaksi!CJ129=$D$8,Input_Transaksi!CL129,0)</f>
        <v>0</v>
      </c>
      <c r="G132" s="552">
        <f>IF(Input_Transaksi!K129=$G$12,F132,0)</f>
        <v>0</v>
      </c>
      <c r="H132" s="552">
        <f>IF(Input_Transaksi!K129=$H$12,F132,0)</f>
        <v>0</v>
      </c>
      <c r="I132" s="552">
        <f>IF(Input_Transaksi!K129=$I$12,F132,0)</f>
        <v>0</v>
      </c>
      <c r="J132" s="552">
        <f>IF(Input_Transaksi!K129=$J$12,F132,0)</f>
        <v>0</v>
      </c>
      <c r="K132" s="552">
        <f>IF(Input_Transaksi!K129=$K$12,F132,0)</f>
        <v>0</v>
      </c>
      <c r="L132" s="491">
        <f>IF(Input_Transaksi!CM129=$D$8,Input_Transaksi!CO129,0)</f>
        <v>0</v>
      </c>
      <c r="M132" s="491">
        <f t="shared" si="1"/>
        <v>0</v>
      </c>
      <c r="N132" s="61"/>
    </row>
    <row r="133" spans="2:14" customFormat="1" hidden="1" x14ac:dyDescent="0.2">
      <c r="B133" s="65"/>
      <c r="C133" s="549" t="str">
        <f>IF(F133+L133&gt;0,Input_Transaksi!C130,"")</f>
        <v/>
      </c>
      <c r="D133" s="550" t="str">
        <f>IF(F133+L133&gt;0,Input_Transaksi!D130,"")</f>
        <v/>
      </c>
      <c r="E133" s="551" t="str">
        <f>IF(F133+L133&gt;0,Input_Transaksi!F130&amp;Input_Transaksi!G130&amp;" "&amp;Input_Transaksi!H130,"")</f>
        <v/>
      </c>
      <c r="F133" s="119">
        <f>IF(Input_Transaksi!CJ130=$D$8,Input_Transaksi!CL130,0)</f>
        <v>0</v>
      </c>
      <c r="G133" s="552">
        <f>IF(Input_Transaksi!K130=$G$12,F133,0)</f>
        <v>0</v>
      </c>
      <c r="H133" s="552">
        <f>IF(Input_Transaksi!K130=$H$12,F133,0)</f>
        <v>0</v>
      </c>
      <c r="I133" s="552">
        <f>IF(Input_Transaksi!K130=$I$12,F133,0)</f>
        <v>0</v>
      </c>
      <c r="J133" s="552">
        <f>IF(Input_Transaksi!K130=$J$12,F133,0)</f>
        <v>0</v>
      </c>
      <c r="K133" s="552">
        <f>IF(Input_Transaksi!K130=$K$12,F133,0)</f>
        <v>0</v>
      </c>
      <c r="L133" s="491">
        <f>IF(Input_Transaksi!CM130=$D$8,Input_Transaksi!CO130,0)</f>
        <v>0</v>
      </c>
      <c r="M133" s="491">
        <f t="shared" si="1"/>
        <v>0</v>
      </c>
      <c r="N133" s="61"/>
    </row>
    <row r="134" spans="2:14" customFormat="1" hidden="1" x14ac:dyDescent="0.2">
      <c r="B134" s="65"/>
      <c r="C134" s="549" t="str">
        <f>IF(F134+L134&gt;0,Input_Transaksi!C131,"")</f>
        <v/>
      </c>
      <c r="D134" s="550" t="str">
        <f>IF(F134+L134&gt;0,Input_Transaksi!D131,"")</f>
        <v/>
      </c>
      <c r="E134" s="1098" t="str">
        <f>IF(F134+L134&gt;0,Input_Transaksi!F131&amp;Input_Transaksi!G131&amp;" "&amp;Input_Transaksi!H131,"")</f>
        <v/>
      </c>
      <c r="F134" s="1108">
        <f>IF(Input_Transaksi!CJ131=$D$8,Input_Transaksi!CL131,0)</f>
        <v>0</v>
      </c>
      <c r="G134" s="552">
        <f>IF(Input_Transaksi!K131=$G$12,F134,0)</f>
        <v>0</v>
      </c>
      <c r="H134" s="552">
        <f>IF(Input_Transaksi!K131=$H$12,F134,0)</f>
        <v>0</v>
      </c>
      <c r="I134" s="552">
        <f>IF(Input_Transaksi!K131=$I$12,F134,0)</f>
        <v>0</v>
      </c>
      <c r="J134" s="552">
        <f>IF(Input_Transaksi!K131=$J$12,F134,0)</f>
        <v>0</v>
      </c>
      <c r="K134" s="552">
        <f>IF(Input_Transaksi!K131=$K$12,F134,0)</f>
        <v>0</v>
      </c>
      <c r="L134" s="491">
        <f>IF(Input_Transaksi!CM131=$D$8,Input_Transaksi!CO131,0)</f>
        <v>0</v>
      </c>
      <c r="M134" s="491">
        <f t="shared" si="1"/>
        <v>0</v>
      </c>
      <c r="N134" s="61"/>
    </row>
    <row r="135" spans="2:14" customFormat="1" hidden="1" x14ac:dyDescent="0.2">
      <c r="B135" s="65"/>
      <c r="C135" s="549" t="str">
        <f>IF(F135+L135&gt;0,Input_Transaksi!C132,"")</f>
        <v/>
      </c>
      <c r="D135" s="550" t="str">
        <f>IF(F135+L135&gt;0,Input_Transaksi!D132,"")</f>
        <v/>
      </c>
      <c r="E135" s="1098" t="str">
        <f>IF(F135+L135&gt;0,Input_Transaksi!F132&amp;Input_Transaksi!G132&amp;" "&amp;Input_Transaksi!H132,"")</f>
        <v/>
      </c>
      <c r="F135" s="1108">
        <f>IF(Input_Transaksi!CJ132=$D$8,Input_Transaksi!CL132,0)</f>
        <v>0</v>
      </c>
      <c r="G135" s="552">
        <f>IF(Input_Transaksi!K132=$G$12,F135,0)</f>
        <v>0</v>
      </c>
      <c r="H135" s="552">
        <f>IF(Input_Transaksi!K132=$H$12,F135,0)</f>
        <v>0</v>
      </c>
      <c r="I135" s="552">
        <f>IF(Input_Transaksi!K132=$I$12,F135,0)</f>
        <v>0</v>
      </c>
      <c r="J135" s="552">
        <f>IF(Input_Transaksi!K132=$J$12,F135,0)</f>
        <v>0</v>
      </c>
      <c r="K135" s="552">
        <f>IF(Input_Transaksi!K132=$K$12,F135,0)</f>
        <v>0</v>
      </c>
      <c r="L135" s="491">
        <f>IF(Input_Transaksi!CM132=$D$8,Input_Transaksi!CO132,0)</f>
        <v>0</v>
      </c>
      <c r="M135" s="491">
        <f t="shared" si="1"/>
        <v>0</v>
      </c>
      <c r="N135" s="61"/>
    </row>
    <row r="136" spans="2:14" customFormat="1" hidden="1" x14ac:dyDescent="0.2">
      <c r="B136" s="65"/>
      <c r="C136" s="549" t="str">
        <f>IF(F136+L136&gt;0,Input_Transaksi!C133,"")</f>
        <v/>
      </c>
      <c r="D136" s="550" t="str">
        <f>IF(F136+L136&gt;0,Input_Transaksi!D133,"")</f>
        <v/>
      </c>
      <c r="E136" s="1098" t="str">
        <f>IF(F136+L136&gt;0,Input_Transaksi!F133&amp;Input_Transaksi!G133&amp;" "&amp;Input_Transaksi!H133,"")</f>
        <v/>
      </c>
      <c r="F136" s="1108">
        <f>IF(Input_Transaksi!CJ133=$D$8,Input_Transaksi!CL133,0)</f>
        <v>0</v>
      </c>
      <c r="G136" s="552">
        <f>IF(Input_Transaksi!K133=$G$12,F136,0)</f>
        <v>0</v>
      </c>
      <c r="H136" s="552">
        <f>IF(Input_Transaksi!K133=$H$12,F136,0)</f>
        <v>0</v>
      </c>
      <c r="I136" s="552">
        <f>IF(Input_Transaksi!K133=$I$12,F136,0)</f>
        <v>0</v>
      </c>
      <c r="J136" s="552">
        <f>IF(Input_Transaksi!K133=$J$12,F136,0)</f>
        <v>0</v>
      </c>
      <c r="K136" s="552">
        <f>IF(Input_Transaksi!K133=$K$12,F136,0)</f>
        <v>0</v>
      </c>
      <c r="L136" s="491">
        <f>IF(Input_Transaksi!CM133=$D$8,Input_Transaksi!CO133,0)</f>
        <v>0</v>
      </c>
      <c r="M136" s="491">
        <f t="shared" si="1"/>
        <v>0</v>
      </c>
      <c r="N136" s="61"/>
    </row>
    <row r="137" spans="2:14" customFormat="1" hidden="1" x14ac:dyDescent="0.2">
      <c r="B137" s="65"/>
      <c r="C137" s="549" t="str">
        <f>IF(F137+L137&gt;0,Input_Transaksi!C134,"")</f>
        <v/>
      </c>
      <c r="D137" s="550" t="str">
        <f>IF(F137+L137&gt;0,Input_Transaksi!D134,"")</f>
        <v/>
      </c>
      <c r="E137" s="1098" t="str">
        <f>IF(F137+L137&gt;0,Input_Transaksi!F134&amp;Input_Transaksi!G134&amp;" "&amp;Input_Transaksi!H134,"")</f>
        <v/>
      </c>
      <c r="F137" s="1108">
        <f>IF(Input_Transaksi!CJ134=$D$8,Input_Transaksi!CL134,0)</f>
        <v>0</v>
      </c>
      <c r="G137" s="552">
        <f>IF(Input_Transaksi!K134=$G$12,F137,0)</f>
        <v>0</v>
      </c>
      <c r="H137" s="552">
        <f>IF(Input_Transaksi!K134=$H$12,F137,0)</f>
        <v>0</v>
      </c>
      <c r="I137" s="552">
        <f>IF(Input_Transaksi!K134=$I$12,F137,0)</f>
        <v>0</v>
      </c>
      <c r="J137" s="552">
        <f>IF(Input_Transaksi!K134=$J$12,F137,0)</f>
        <v>0</v>
      </c>
      <c r="K137" s="552">
        <f>IF(Input_Transaksi!K134=$K$12,F137,0)</f>
        <v>0</v>
      </c>
      <c r="L137" s="491">
        <f>IF(Input_Transaksi!CM134=$D$8,Input_Transaksi!CO134,0)</f>
        <v>0</v>
      </c>
      <c r="M137" s="491">
        <f t="shared" si="1"/>
        <v>0</v>
      </c>
      <c r="N137" s="61"/>
    </row>
    <row r="138" spans="2:14" customFormat="1" hidden="1" x14ac:dyDescent="0.2">
      <c r="B138" s="65"/>
      <c r="C138" s="549" t="str">
        <f>IF(F138+L138&gt;0,Input_Transaksi!C135,"")</f>
        <v/>
      </c>
      <c r="D138" s="550" t="str">
        <f>IF(F138+L138&gt;0,Input_Transaksi!D135,"")</f>
        <v/>
      </c>
      <c r="E138" s="551" t="str">
        <f>IF(F138+L138&gt;0,Input_Transaksi!F135&amp;Input_Transaksi!G135&amp;" "&amp;Input_Transaksi!H135,"")</f>
        <v/>
      </c>
      <c r="F138" s="119">
        <f>IF(Input_Transaksi!CJ135=$D$8,Input_Transaksi!CL135,0)</f>
        <v>0</v>
      </c>
      <c r="G138" s="552">
        <f>IF(Input_Transaksi!K135=$G$12,F138,0)</f>
        <v>0</v>
      </c>
      <c r="H138" s="552">
        <f>IF(Input_Transaksi!K135=$H$12,F138,0)</f>
        <v>0</v>
      </c>
      <c r="I138" s="552">
        <f>IF(Input_Transaksi!K135=$I$12,F138,0)</f>
        <v>0</v>
      </c>
      <c r="J138" s="552">
        <f>IF(Input_Transaksi!K135=$J$12,F138,0)</f>
        <v>0</v>
      </c>
      <c r="K138" s="552">
        <f>IF(Input_Transaksi!K135=$K$12,F138,0)</f>
        <v>0</v>
      </c>
      <c r="L138" s="491">
        <f>IF(Input_Transaksi!CM135=$D$8,Input_Transaksi!CO135,0)</f>
        <v>0</v>
      </c>
      <c r="M138" s="491">
        <f t="shared" si="1"/>
        <v>0</v>
      </c>
      <c r="N138" s="61"/>
    </row>
    <row r="139" spans="2:14" customFormat="1" hidden="1" x14ac:dyDescent="0.2">
      <c r="B139" s="65"/>
      <c r="C139" s="549" t="str">
        <f>IF(F139+L139&gt;0,Input_Transaksi!C136,"")</f>
        <v/>
      </c>
      <c r="D139" s="550" t="str">
        <f>IF(F139+L139&gt;0,Input_Transaksi!D136,"")</f>
        <v/>
      </c>
      <c r="E139" s="1098" t="str">
        <f>IF(F139+L139&gt;0,Input_Transaksi!F136&amp;Input_Transaksi!G136&amp;" "&amp;Input_Transaksi!H136,"")</f>
        <v/>
      </c>
      <c r="F139" s="1108">
        <f>IF(Input_Transaksi!CJ136=$D$8,Input_Transaksi!CL136,0)</f>
        <v>0</v>
      </c>
      <c r="G139" s="552">
        <f>IF(Input_Transaksi!K136=$G$12,F139,0)</f>
        <v>0</v>
      </c>
      <c r="H139" s="552">
        <f>IF(Input_Transaksi!K136=$H$12,F139,0)</f>
        <v>0</v>
      </c>
      <c r="I139" s="552">
        <f>IF(Input_Transaksi!K136=$I$12,F139,0)</f>
        <v>0</v>
      </c>
      <c r="J139" s="552">
        <f>IF(Input_Transaksi!K136=$J$12,F139,0)</f>
        <v>0</v>
      </c>
      <c r="K139" s="552">
        <f>IF(Input_Transaksi!K136=$K$12,F139,0)</f>
        <v>0</v>
      </c>
      <c r="L139" s="491">
        <f>IF(Input_Transaksi!CM136=$D$8,Input_Transaksi!CO136,0)</f>
        <v>0</v>
      </c>
      <c r="M139" s="491">
        <f t="shared" si="1"/>
        <v>0</v>
      </c>
      <c r="N139" s="61"/>
    </row>
    <row r="140" spans="2:14" hidden="1" x14ac:dyDescent="0.2">
      <c r="B140" s="63"/>
      <c r="C140" s="549" t="str">
        <f>IF(F140+L140&gt;0,Input_Transaksi!C137,"")</f>
        <v/>
      </c>
      <c r="D140" s="550" t="str">
        <f>IF(F140+L140&gt;0,Input_Transaksi!D137,"")</f>
        <v/>
      </c>
      <c r="E140" s="1098" t="str">
        <f>IF(F140+L140&gt;0,Input_Transaksi!F137&amp;Input_Transaksi!G137&amp;" "&amp;Input_Transaksi!H137,"")</f>
        <v/>
      </c>
      <c r="F140" s="1108">
        <f>IF(Input_Transaksi!CJ137=$D$8,Input_Transaksi!CL137,0)</f>
        <v>0</v>
      </c>
      <c r="G140" s="552">
        <f>IF(Input_Transaksi!K137=$G$12,F140,0)</f>
        <v>0</v>
      </c>
      <c r="H140" s="552">
        <f>IF(Input_Transaksi!K137=$H$12,F140,0)</f>
        <v>0</v>
      </c>
      <c r="I140" s="552">
        <f>IF(Input_Transaksi!K137=$I$12,F140,0)</f>
        <v>0</v>
      </c>
      <c r="J140" s="552">
        <f>IF(Input_Transaksi!K137=$J$12,F140,0)</f>
        <v>0</v>
      </c>
      <c r="K140" s="552">
        <f>IF(Input_Transaksi!K137=$K$12,F140,0)</f>
        <v>0</v>
      </c>
      <c r="L140" s="491">
        <f>IF(Input_Transaksi!CM137=$D$8,Input_Transaksi!CO137,0)</f>
        <v>0</v>
      </c>
      <c r="M140" s="491">
        <f t="shared" si="1"/>
        <v>0</v>
      </c>
      <c r="N140" s="62"/>
    </row>
    <row r="141" spans="2:14" hidden="1" x14ac:dyDescent="0.2">
      <c r="B141" s="63"/>
      <c r="C141" s="549" t="str">
        <f>IF(F141+L141&gt;0,Input_Transaksi!C138,"")</f>
        <v/>
      </c>
      <c r="D141" s="550" t="str">
        <f>IF(F141+L141&gt;0,Input_Transaksi!D138,"")</f>
        <v/>
      </c>
      <c r="E141" s="1098" t="str">
        <f>IF(F141+L141&gt;0,Input_Transaksi!F138&amp;Input_Transaksi!G138&amp;" "&amp;Input_Transaksi!H138,"")</f>
        <v/>
      </c>
      <c r="F141" s="1108">
        <f>IF(Input_Transaksi!CJ138=$D$8,Input_Transaksi!CL138,0)</f>
        <v>0</v>
      </c>
      <c r="G141" s="552">
        <f>IF(Input_Transaksi!K138=$G$12,F141,0)</f>
        <v>0</v>
      </c>
      <c r="H141" s="552">
        <f>IF(Input_Transaksi!K138=$H$12,F141,0)</f>
        <v>0</v>
      </c>
      <c r="I141" s="552">
        <f>IF(Input_Transaksi!K138=$I$12,F141,0)</f>
        <v>0</v>
      </c>
      <c r="J141" s="552">
        <f>IF(Input_Transaksi!K138=$J$12,F141,0)</f>
        <v>0</v>
      </c>
      <c r="K141" s="552">
        <f>IF(Input_Transaksi!K138=$K$12,F141,0)</f>
        <v>0</v>
      </c>
      <c r="L141" s="491">
        <f>IF(Input_Transaksi!CM138=$D$8,Input_Transaksi!CO138,0)</f>
        <v>0</v>
      </c>
      <c r="M141" s="491">
        <f t="shared" si="1"/>
        <v>0</v>
      </c>
      <c r="N141" s="62"/>
    </row>
    <row r="142" spans="2:14" hidden="1" x14ac:dyDescent="0.2">
      <c r="B142" s="63"/>
      <c r="C142" s="549" t="str">
        <f>IF(F142+L142&gt;0,Input_Transaksi!C139,"")</f>
        <v/>
      </c>
      <c r="D142" s="550" t="str">
        <f>IF(F142+L142&gt;0,Input_Transaksi!D139,"")</f>
        <v/>
      </c>
      <c r="E142" s="1098" t="str">
        <f>IF(F142+L142&gt;0,Input_Transaksi!F139&amp;Input_Transaksi!G139&amp;" "&amp;Input_Transaksi!H139,"")</f>
        <v/>
      </c>
      <c r="F142" s="1108">
        <f>IF(Input_Transaksi!CJ139=$D$8,Input_Transaksi!CL139,0)</f>
        <v>0</v>
      </c>
      <c r="G142" s="552">
        <f>IF(Input_Transaksi!K139=$G$12,F142,0)</f>
        <v>0</v>
      </c>
      <c r="H142" s="552">
        <f>IF(Input_Transaksi!K139=$H$12,F142,0)</f>
        <v>0</v>
      </c>
      <c r="I142" s="552">
        <f>IF(Input_Transaksi!K139=$I$12,F142,0)</f>
        <v>0</v>
      </c>
      <c r="J142" s="552">
        <f>IF(Input_Transaksi!K139=$J$12,F142,0)</f>
        <v>0</v>
      </c>
      <c r="K142" s="552">
        <f>IF(Input_Transaksi!K139=$K$12,F142,0)</f>
        <v>0</v>
      </c>
      <c r="L142" s="491">
        <f>IF(Input_Transaksi!CM139=$D$8,Input_Transaksi!CO139,0)</f>
        <v>0</v>
      </c>
      <c r="M142" s="491">
        <f t="shared" si="1"/>
        <v>0</v>
      </c>
      <c r="N142" s="62"/>
    </row>
    <row r="143" spans="2:14" hidden="1" x14ac:dyDescent="0.2">
      <c r="B143" s="63"/>
      <c r="C143" s="549" t="str">
        <f>IF(F143+L143&gt;0,Input_Transaksi!C140,"")</f>
        <v/>
      </c>
      <c r="D143" s="550" t="str">
        <f>IF(F143+L143&gt;0,Input_Transaksi!D140,"")</f>
        <v/>
      </c>
      <c r="E143" s="551" t="str">
        <f>IF(F143+L143&gt;0,Input_Transaksi!F140&amp;Input_Transaksi!G140&amp;" "&amp;Input_Transaksi!H140,"")</f>
        <v/>
      </c>
      <c r="F143" s="119">
        <f>IF(Input_Transaksi!CJ140=$D$8,Input_Transaksi!CL140,0)</f>
        <v>0</v>
      </c>
      <c r="G143" s="552">
        <f>IF(Input_Transaksi!K140=$G$12,F143,0)</f>
        <v>0</v>
      </c>
      <c r="H143" s="552">
        <f>IF(Input_Transaksi!K140=$H$12,F143,0)</f>
        <v>0</v>
      </c>
      <c r="I143" s="552">
        <f>IF(Input_Transaksi!K140=$I$12,F143,0)</f>
        <v>0</v>
      </c>
      <c r="J143" s="552">
        <f>IF(Input_Transaksi!K140=$J$12,F143,0)</f>
        <v>0</v>
      </c>
      <c r="K143" s="552">
        <f>IF(Input_Transaksi!K140=$K$12,F143,0)</f>
        <v>0</v>
      </c>
      <c r="L143" s="491">
        <f>IF(Input_Transaksi!CM140=$D$8,Input_Transaksi!CO140,0)</f>
        <v>0</v>
      </c>
      <c r="M143" s="491">
        <f t="shared" ref="M143:M206" si="2">M142+G143+H143+I143+J143+K143-L143</f>
        <v>0</v>
      </c>
      <c r="N143" s="62"/>
    </row>
    <row r="144" spans="2:14" customFormat="1" hidden="1" x14ac:dyDescent="0.2">
      <c r="B144" s="65"/>
      <c r="C144" s="549" t="str">
        <f>IF(F144+L144&gt;0,Input_Transaksi!C141,"")</f>
        <v/>
      </c>
      <c r="D144" s="550" t="str">
        <f>IF(F144+L144&gt;0,Input_Transaksi!D141,"")</f>
        <v/>
      </c>
      <c r="E144" s="1098" t="str">
        <f>IF(F144+L144&gt;0,Input_Transaksi!F141&amp;Input_Transaksi!G141&amp;" "&amp;Input_Transaksi!H141,"")</f>
        <v/>
      </c>
      <c r="F144" s="1108">
        <f>IF(Input_Transaksi!CJ141=$D$8,Input_Transaksi!CL141,0)</f>
        <v>0</v>
      </c>
      <c r="G144" s="552">
        <f>IF(Input_Transaksi!K141=$G$12,F144,0)</f>
        <v>0</v>
      </c>
      <c r="H144" s="552">
        <f>IF(Input_Transaksi!K141=$H$12,F144,0)</f>
        <v>0</v>
      </c>
      <c r="I144" s="552">
        <f>IF(Input_Transaksi!K141=$I$12,F144,0)</f>
        <v>0</v>
      </c>
      <c r="J144" s="552">
        <f>IF(Input_Transaksi!K141=$J$12,F144,0)</f>
        <v>0</v>
      </c>
      <c r="K144" s="552">
        <f>IF(Input_Transaksi!K141=$K$12,F144,0)</f>
        <v>0</v>
      </c>
      <c r="L144" s="491">
        <f>IF(Input_Transaksi!CM141=$D$8,Input_Transaksi!CO141,0)</f>
        <v>0</v>
      </c>
      <c r="M144" s="491">
        <f t="shared" si="2"/>
        <v>0</v>
      </c>
      <c r="N144" s="61"/>
    </row>
    <row r="145" spans="2:14" hidden="1" x14ac:dyDescent="0.2">
      <c r="B145" s="63"/>
      <c r="C145" s="549" t="str">
        <f>IF(F145+L145&gt;0,Input_Transaksi!C142,"")</f>
        <v/>
      </c>
      <c r="D145" s="550" t="str">
        <f>IF(F145+L145&gt;0,Input_Transaksi!D142,"")</f>
        <v/>
      </c>
      <c r="E145" s="1098" t="str">
        <f>IF(F145+L145&gt;0,Input_Transaksi!F142&amp;Input_Transaksi!G142&amp;" "&amp;Input_Transaksi!H142,"")</f>
        <v/>
      </c>
      <c r="F145" s="1108">
        <f>IF(Input_Transaksi!CJ142=$D$8,Input_Transaksi!CL142,0)</f>
        <v>0</v>
      </c>
      <c r="G145" s="552">
        <f>IF(Input_Transaksi!K142=$G$12,F145,0)</f>
        <v>0</v>
      </c>
      <c r="H145" s="552">
        <f>IF(Input_Transaksi!K142=$H$12,F145,0)</f>
        <v>0</v>
      </c>
      <c r="I145" s="552">
        <f>IF(Input_Transaksi!K142=$I$12,F145,0)</f>
        <v>0</v>
      </c>
      <c r="J145" s="552">
        <f>IF(Input_Transaksi!K142=$J$12,F145,0)</f>
        <v>0</v>
      </c>
      <c r="K145" s="552">
        <f>IF(Input_Transaksi!K142=$K$12,F145,0)</f>
        <v>0</v>
      </c>
      <c r="L145" s="491">
        <f>IF(Input_Transaksi!CM142=$D$8,Input_Transaksi!CO142,0)</f>
        <v>0</v>
      </c>
      <c r="M145" s="491">
        <f t="shared" si="2"/>
        <v>0</v>
      </c>
      <c r="N145" s="62"/>
    </row>
    <row r="146" spans="2:14" hidden="1" x14ac:dyDescent="0.2">
      <c r="B146" s="63"/>
      <c r="C146" s="549" t="str">
        <f>IF(F146+L146&gt;0,Input_Transaksi!C143,"")</f>
        <v/>
      </c>
      <c r="D146" s="550" t="str">
        <f>IF(F146+L146&gt;0,Input_Transaksi!D143,"")</f>
        <v/>
      </c>
      <c r="E146" s="1098" t="str">
        <f>IF(F146+L146&gt;0,Input_Transaksi!F143&amp;Input_Transaksi!G143&amp;" "&amp;Input_Transaksi!H143,"")</f>
        <v/>
      </c>
      <c r="F146" s="1108">
        <f>IF(Input_Transaksi!CJ143=$D$8,Input_Transaksi!CL143,0)</f>
        <v>0</v>
      </c>
      <c r="G146" s="552">
        <f>IF(Input_Transaksi!K143=$G$12,F146,0)</f>
        <v>0</v>
      </c>
      <c r="H146" s="552">
        <f>IF(Input_Transaksi!K143=$H$12,F146,0)</f>
        <v>0</v>
      </c>
      <c r="I146" s="552">
        <f>IF(Input_Transaksi!K143=$I$12,F146,0)</f>
        <v>0</v>
      </c>
      <c r="J146" s="552">
        <f>IF(Input_Transaksi!K143=$J$12,F146,0)</f>
        <v>0</v>
      </c>
      <c r="K146" s="552">
        <f>IF(Input_Transaksi!K143=$K$12,F146,0)</f>
        <v>0</v>
      </c>
      <c r="L146" s="491">
        <f>IF(Input_Transaksi!CM143=$D$8,Input_Transaksi!CO143,0)</f>
        <v>0</v>
      </c>
      <c r="M146" s="491">
        <f t="shared" si="2"/>
        <v>0</v>
      </c>
      <c r="N146" s="62"/>
    </row>
    <row r="147" spans="2:14" hidden="1" x14ac:dyDescent="0.2">
      <c r="B147" s="63"/>
      <c r="C147" s="549" t="str">
        <f>IF(F147+L147&gt;0,Input_Transaksi!C144,"")</f>
        <v/>
      </c>
      <c r="D147" s="550" t="str">
        <f>IF(F147+L147&gt;0,Input_Transaksi!D144,"")</f>
        <v/>
      </c>
      <c r="E147" s="1098" t="str">
        <f>IF(F147+L147&gt;0,Input_Transaksi!F144&amp;Input_Transaksi!G144&amp;" "&amp;Input_Transaksi!H144,"")</f>
        <v/>
      </c>
      <c r="F147" s="1108">
        <f>IF(Input_Transaksi!CJ144=$D$8,Input_Transaksi!CL144,0)</f>
        <v>0</v>
      </c>
      <c r="G147" s="552">
        <f>IF(Input_Transaksi!K144=$G$12,F147,0)</f>
        <v>0</v>
      </c>
      <c r="H147" s="552">
        <f>IF(Input_Transaksi!K144=$H$12,F147,0)</f>
        <v>0</v>
      </c>
      <c r="I147" s="552">
        <f>IF(Input_Transaksi!K144=$I$12,F147,0)</f>
        <v>0</v>
      </c>
      <c r="J147" s="552">
        <f>IF(Input_Transaksi!K144=$J$12,F147,0)</f>
        <v>0</v>
      </c>
      <c r="K147" s="552">
        <f>IF(Input_Transaksi!K144=$K$12,F147,0)</f>
        <v>0</v>
      </c>
      <c r="L147" s="491">
        <f>IF(Input_Transaksi!CM144=$D$8,Input_Transaksi!CO144,0)</f>
        <v>0</v>
      </c>
      <c r="M147" s="491">
        <f t="shared" si="2"/>
        <v>0</v>
      </c>
      <c r="N147" s="62"/>
    </row>
    <row r="148" spans="2:14" hidden="1" x14ac:dyDescent="0.2">
      <c r="B148" s="63"/>
      <c r="C148" s="549" t="str">
        <f>IF(F148+L148&gt;0,Input_Transaksi!C145,"")</f>
        <v/>
      </c>
      <c r="D148" s="550" t="str">
        <f>IF(F148+L148&gt;0,Input_Transaksi!D145,"")</f>
        <v/>
      </c>
      <c r="E148" s="551" t="str">
        <f>IF(F148+L148&gt;0,Input_Transaksi!F145&amp;Input_Transaksi!G145&amp;" "&amp;Input_Transaksi!H145,"")</f>
        <v/>
      </c>
      <c r="F148" s="119">
        <f>IF(Input_Transaksi!CJ145=$D$8,Input_Transaksi!CL145,0)</f>
        <v>0</v>
      </c>
      <c r="G148" s="552">
        <f>IF(Input_Transaksi!K145=$G$12,F148,0)</f>
        <v>0</v>
      </c>
      <c r="H148" s="552">
        <f>IF(Input_Transaksi!K145=$H$12,F148,0)</f>
        <v>0</v>
      </c>
      <c r="I148" s="552">
        <f>IF(Input_Transaksi!K145=$I$12,F148,0)</f>
        <v>0</v>
      </c>
      <c r="J148" s="552">
        <f>IF(Input_Transaksi!K145=$J$12,F148,0)</f>
        <v>0</v>
      </c>
      <c r="K148" s="552">
        <f>IF(Input_Transaksi!K145=$K$12,F148,0)</f>
        <v>0</v>
      </c>
      <c r="L148" s="491">
        <f>IF(Input_Transaksi!CM145=$D$8,Input_Transaksi!CO145,0)</f>
        <v>0</v>
      </c>
      <c r="M148" s="491">
        <f t="shared" si="2"/>
        <v>0</v>
      </c>
      <c r="N148" s="62"/>
    </row>
    <row r="149" spans="2:14" customFormat="1" hidden="1" x14ac:dyDescent="0.2">
      <c r="B149" s="65"/>
      <c r="C149" s="549" t="str">
        <f>IF(F149+L149&gt;0,Input_Transaksi!C146,"")</f>
        <v/>
      </c>
      <c r="D149" s="550" t="str">
        <f>IF(F149+L149&gt;0,Input_Transaksi!D146,"")</f>
        <v/>
      </c>
      <c r="E149" s="551" t="str">
        <f>IF(F149+L149&gt;0,Input_Transaksi!F146&amp;Input_Transaksi!G146&amp;" "&amp;Input_Transaksi!H146,"")</f>
        <v/>
      </c>
      <c r="F149" s="119">
        <f>IF(Input_Transaksi!CJ146=$D$8,Input_Transaksi!CL146,0)</f>
        <v>0</v>
      </c>
      <c r="G149" s="552">
        <f>IF(Input_Transaksi!K146=$G$12,F149,0)</f>
        <v>0</v>
      </c>
      <c r="H149" s="552">
        <f>IF(Input_Transaksi!K146=$H$12,F149,0)</f>
        <v>0</v>
      </c>
      <c r="I149" s="552">
        <f>IF(Input_Transaksi!K146=$I$12,F149,0)</f>
        <v>0</v>
      </c>
      <c r="J149" s="552">
        <f>IF(Input_Transaksi!K146=$J$12,F149,0)</f>
        <v>0</v>
      </c>
      <c r="K149" s="552">
        <f>IF(Input_Transaksi!K146=$K$12,F149,0)</f>
        <v>0</v>
      </c>
      <c r="L149" s="491">
        <f>IF(Input_Transaksi!CM146=$D$8,Input_Transaksi!CO146,0)</f>
        <v>0</v>
      </c>
      <c r="M149" s="491">
        <f t="shared" si="2"/>
        <v>0</v>
      </c>
      <c r="N149" s="61"/>
    </row>
    <row r="150" spans="2:14" customFormat="1" hidden="1" x14ac:dyDescent="0.2">
      <c r="B150" s="65"/>
      <c r="C150" s="549" t="str">
        <f>IF(F150+L150&gt;0,Input_Transaksi!C147,"")</f>
        <v/>
      </c>
      <c r="D150" s="550" t="str">
        <f>IF(F150+L150&gt;0,Input_Transaksi!D147,"")</f>
        <v/>
      </c>
      <c r="E150" s="551" t="str">
        <f>IF(F150+L150&gt;0,Input_Transaksi!F147&amp;Input_Transaksi!G147&amp;" "&amp;Input_Transaksi!H147,"")</f>
        <v/>
      </c>
      <c r="F150" s="119">
        <f>IF(Input_Transaksi!CJ147=$D$8,Input_Transaksi!CL147,0)</f>
        <v>0</v>
      </c>
      <c r="G150" s="552">
        <f>IF(Input_Transaksi!K147=$G$12,F150,0)</f>
        <v>0</v>
      </c>
      <c r="H150" s="552">
        <f>IF(Input_Transaksi!K147=$H$12,F150,0)</f>
        <v>0</v>
      </c>
      <c r="I150" s="552">
        <f>IF(Input_Transaksi!K147=$I$12,F150,0)</f>
        <v>0</v>
      </c>
      <c r="J150" s="552">
        <f>IF(Input_Transaksi!K147=$J$12,F150,0)</f>
        <v>0</v>
      </c>
      <c r="K150" s="552">
        <f>IF(Input_Transaksi!K147=$K$12,F150,0)</f>
        <v>0</v>
      </c>
      <c r="L150" s="491">
        <f>IF(Input_Transaksi!CM147=$D$8,Input_Transaksi!CO147,0)</f>
        <v>0</v>
      </c>
      <c r="M150" s="491">
        <f t="shared" si="2"/>
        <v>0</v>
      </c>
      <c r="N150" s="61"/>
    </row>
    <row r="151" spans="2:14" customFormat="1" hidden="1" x14ac:dyDescent="0.2">
      <c r="B151" s="65"/>
      <c r="C151" s="549" t="str">
        <f>IF(F151+L151&gt;0,Input_Transaksi!C148,"")</f>
        <v/>
      </c>
      <c r="D151" s="550" t="str">
        <f>IF(F151+L151&gt;0,Input_Transaksi!D148,"")</f>
        <v/>
      </c>
      <c r="E151" s="1098" t="str">
        <f>IF(F151+L151&gt;0,Input_Transaksi!F148&amp;Input_Transaksi!G148&amp;" "&amp;Input_Transaksi!H148,"")</f>
        <v/>
      </c>
      <c r="F151" s="1108">
        <f>IF(Input_Transaksi!CJ148=$D$8,Input_Transaksi!CL148,0)</f>
        <v>0</v>
      </c>
      <c r="G151" s="552">
        <f>IF(Input_Transaksi!K148=$G$12,F151,0)</f>
        <v>0</v>
      </c>
      <c r="H151" s="552">
        <f>IF(Input_Transaksi!K148=$H$12,F151,0)</f>
        <v>0</v>
      </c>
      <c r="I151" s="552">
        <f>IF(Input_Transaksi!K148=$I$12,F151,0)</f>
        <v>0</v>
      </c>
      <c r="J151" s="552">
        <f>IF(Input_Transaksi!K148=$J$12,F151,0)</f>
        <v>0</v>
      </c>
      <c r="K151" s="552">
        <f>IF(Input_Transaksi!K148=$K$12,F151,0)</f>
        <v>0</v>
      </c>
      <c r="L151" s="491">
        <f>IF(Input_Transaksi!CM148=$D$8,Input_Transaksi!CO148,0)</f>
        <v>0</v>
      </c>
      <c r="M151" s="491">
        <f t="shared" si="2"/>
        <v>0</v>
      </c>
      <c r="N151" s="61"/>
    </row>
    <row r="152" spans="2:14" customFormat="1" hidden="1" x14ac:dyDescent="0.2">
      <c r="B152" s="65"/>
      <c r="C152" s="549" t="str">
        <f>IF(F152+L152&gt;0,Input_Transaksi!C149,"")</f>
        <v/>
      </c>
      <c r="D152" s="550" t="str">
        <f>IF(F152+L152&gt;0,Input_Transaksi!D149,"")</f>
        <v/>
      </c>
      <c r="E152" s="1098" t="str">
        <f>IF(F152+L152&gt;0,Input_Transaksi!F149&amp;Input_Transaksi!G149&amp;" "&amp;Input_Transaksi!H149,"")</f>
        <v/>
      </c>
      <c r="F152" s="1108">
        <f>IF(Input_Transaksi!CJ149=$D$8,Input_Transaksi!CL149,0)</f>
        <v>0</v>
      </c>
      <c r="G152" s="552">
        <f>IF(Input_Transaksi!K149=$G$12,F152,0)</f>
        <v>0</v>
      </c>
      <c r="H152" s="552">
        <f>IF(Input_Transaksi!K149=$H$12,F152,0)</f>
        <v>0</v>
      </c>
      <c r="I152" s="552">
        <f>IF(Input_Transaksi!K149=$I$12,F152,0)</f>
        <v>0</v>
      </c>
      <c r="J152" s="552">
        <f>IF(Input_Transaksi!K149=$J$12,F152,0)</f>
        <v>0</v>
      </c>
      <c r="K152" s="552">
        <f>IF(Input_Transaksi!K149=$K$12,F152,0)</f>
        <v>0</v>
      </c>
      <c r="L152" s="491">
        <f>IF(Input_Transaksi!CM149=$D$8,Input_Transaksi!CO149,0)</f>
        <v>0</v>
      </c>
      <c r="M152" s="491">
        <f t="shared" si="2"/>
        <v>0</v>
      </c>
      <c r="N152" s="61"/>
    </row>
    <row r="153" spans="2:14" customFormat="1" hidden="1" x14ac:dyDescent="0.2">
      <c r="B153" s="65"/>
      <c r="C153" s="549" t="str">
        <f>IF(F153+L153&gt;0,Input_Transaksi!C150,"")</f>
        <v/>
      </c>
      <c r="D153" s="550" t="str">
        <f>IF(F153+L153&gt;0,Input_Transaksi!D150,"")</f>
        <v/>
      </c>
      <c r="E153" s="1098" t="str">
        <f>IF(F153+L153&gt;0,Input_Transaksi!F150&amp;Input_Transaksi!G150&amp;" "&amp;Input_Transaksi!H150,"")</f>
        <v/>
      </c>
      <c r="F153" s="1108">
        <f>IF(Input_Transaksi!CJ150=$D$8,Input_Transaksi!CL150,0)</f>
        <v>0</v>
      </c>
      <c r="G153" s="552">
        <f>IF(Input_Transaksi!K150=$G$12,F153,0)</f>
        <v>0</v>
      </c>
      <c r="H153" s="552">
        <f>IF(Input_Transaksi!K150=$H$12,F153,0)</f>
        <v>0</v>
      </c>
      <c r="I153" s="552">
        <f>IF(Input_Transaksi!K150=$I$12,F153,0)</f>
        <v>0</v>
      </c>
      <c r="J153" s="552">
        <f>IF(Input_Transaksi!K150=$J$12,F153,0)</f>
        <v>0</v>
      </c>
      <c r="K153" s="552">
        <f>IF(Input_Transaksi!K150=$K$12,F153,0)</f>
        <v>0</v>
      </c>
      <c r="L153" s="491">
        <f>IF(Input_Transaksi!CM150=$D$8,Input_Transaksi!CO150,0)</f>
        <v>0</v>
      </c>
      <c r="M153" s="491">
        <f t="shared" si="2"/>
        <v>0</v>
      </c>
      <c r="N153" s="61"/>
    </row>
    <row r="154" spans="2:14" customFormat="1" hidden="1" x14ac:dyDescent="0.2">
      <c r="B154" s="65"/>
      <c r="C154" s="549" t="str">
        <f>IF(F154+L154&gt;0,Input_Transaksi!C151,"")</f>
        <v/>
      </c>
      <c r="D154" s="550" t="str">
        <f>IF(F154+L154&gt;0,Input_Transaksi!D151,"")</f>
        <v/>
      </c>
      <c r="E154" s="1098" t="str">
        <f>IF(F154+L154&gt;0,Input_Transaksi!F151&amp;Input_Transaksi!G151&amp;" "&amp;Input_Transaksi!H151,"")</f>
        <v/>
      </c>
      <c r="F154" s="1108">
        <f>IF(Input_Transaksi!CJ151=$D$8,Input_Transaksi!CL151,0)</f>
        <v>0</v>
      </c>
      <c r="G154" s="552">
        <f>IF(Input_Transaksi!K151=$G$12,F154,0)</f>
        <v>0</v>
      </c>
      <c r="H154" s="552">
        <f>IF(Input_Transaksi!K151=$H$12,F154,0)</f>
        <v>0</v>
      </c>
      <c r="I154" s="552">
        <f>IF(Input_Transaksi!K151=$I$12,F154,0)</f>
        <v>0</v>
      </c>
      <c r="J154" s="552">
        <f>IF(Input_Transaksi!K151=$J$12,F154,0)</f>
        <v>0</v>
      </c>
      <c r="K154" s="552">
        <f>IF(Input_Transaksi!K151=$K$12,F154,0)</f>
        <v>0</v>
      </c>
      <c r="L154" s="491">
        <f>IF(Input_Transaksi!CM151=$D$8,Input_Transaksi!CO151,0)</f>
        <v>0</v>
      </c>
      <c r="M154" s="491">
        <f t="shared" si="2"/>
        <v>0</v>
      </c>
      <c r="N154" s="61"/>
    </row>
    <row r="155" spans="2:14" customFormat="1" hidden="1" x14ac:dyDescent="0.2">
      <c r="B155" s="65"/>
      <c r="C155" s="549" t="str">
        <f>IF(F155+L155&gt;0,Input_Transaksi!C152,"")</f>
        <v/>
      </c>
      <c r="D155" s="550" t="str">
        <f>IF(F155+L155&gt;0,Input_Transaksi!D152,"")</f>
        <v/>
      </c>
      <c r="E155" s="551" t="str">
        <f>IF(F155+L155&gt;0,Input_Transaksi!F152&amp;Input_Transaksi!G152&amp;" "&amp;Input_Transaksi!H152,"")</f>
        <v/>
      </c>
      <c r="F155" s="119">
        <f>IF(Input_Transaksi!CJ152=$D$8,Input_Transaksi!CL152,0)</f>
        <v>0</v>
      </c>
      <c r="G155" s="552">
        <f>IF(Input_Transaksi!K152=$G$12,F155,0)</f>
        <v>0</v>
      </c>
      <c r="H155" s="552">
        <f>IF(Input_Transaksi!K152=$H$12,F155,0)</f>
        <v>0</v>
      </c>
      <c r="I155" s="552">
        <f>IF(Input_Transaksi!K152=$I$12,F155,0)</f>
        <v>0</v>
      </c>
      <c r="J155" s="552">
        <f>IF(Input_Transaksi!K152=$J$12,F155,0)</f>
        <v>0</v>
      </c>
      <c r="K155" s="552">
        <f>IF(Input_Transaksi!K152=$K$12,F155,0)</f>
        <v>0</v>
      </c>
      <c r="L155" s="491">
        <f>IF(Input_Transaksi!CM152=$D$8,Input_Transaksi!CO152,0)</f>
        <v>0</v>
      </c>
      <c r="M155" s="491">
        <f t="shared" si="2"/>
        <v>0</v>
      </c>
      <c r="N155" s="61"/>
    </row>
    <row r="156" spans="2:14" customFormat="1" hidden="1" x14ac:dyDescent="0.2">
      <c r="B156" s="65"/>
      <c r="C156" s="549" t="str">
        <f>IF(F156+L156&gt;0,Input_Transaksi!C153,"")</f>
        <v/>
      </c>
      <c r="D156" s="550" t="str">
        <f>IF(F156+L156&gt;0,Input_Transaksi!D153,"")</f>
        <v/>
      </c>
      <c r="E156" s="551" t="str">
        <f>IF(F156+L156&gt;0,Input_Transaksi!F153&amp;Input_Transaksi!G153&amp;" "&amp;Input_Transaksi!H153,"")</f>
        <v/>
      </c>
      <c r="F156" s="119">
        <f>IF(Input_Transaksi!CJ153=$D$8,Input_Transaksi!CL153,0)</f>
        <v>0</v>
      </c>
      <c r="G156" s="552">
        <f>IF(Input_Transaksi!K153=$G$12,F156,0)</f>
        <v>0</v>
      </c>
      <c r="H156" s="552">
        <f>IF(Input_Transaksi!K153=$H$12,F156,0)</f>
        <v>0</v>
      </c>
      <c r="I156" s="552">
        <f>IF(Input_Transaksi!K153=$I$12,F156,0)</f>
        <v>0</v>
      </c>
      <c r="J156" s="552">
        <f>IF(Input_Transaksi!K153=$J$12,F156,0)</f>
        <v>0</v>
      </c>
      <c r="K156" s="552">
        <f>IF(Input_Transaksi!K153=$K$12,F156,0)</f>
        <v>0</v>
      </c>
      <c r="L156" s="491">
        <f>IF(Input_Transaksi!CM153=$D$8,Input_Transaksi!CO153,0)</f>
        <v>0</v>
      </c>
      <c r="M156" s="491">
        <f t="shared" si="2"/>
        <v>0</v>
      </c>
      <c r="N156" s="61"/>
    </row>
    <row r="157" spans="2:14" customFormat="1" hidden="1" x14ac:dyDescent="0.2">
      <c r="B157" s="65"/>
      <c r="C157" s="549" t="str">
        <f>IF(F157+L157&gt;0,Input_Transaksi!C154,"")</f>
        <v/>
      </c>
      <c r="D157" s="550" t="str">
        <f>IF(F157+L157&gt;0,Input_Transaksi!D154,"")</f>
        <v/>
      </c>
      <c r="E157" s="1098" t="str">
        <f>IF(F157+L157&gt;0,Input_Transaksi!F154&amp;Input_Transaksi!G154&amp;" "&amp;Input_Transaksi!H154,"")</f>
        <v/>
      </c>
      <c r="F157" s="1108">
        <f>IF(Input_Transaksi!CJ154=$D$8,Input_Transaksi!CL154,0)</f>
        <v>0</v>
      </c>
      <c r="G157" s="552">
        <f>IF(Input_Transaksi!K154=$G$12,F157,0)</f>
        <v>0</v>
      </c>
      <c r="H157" s="552">
        <f>IF(Input_Transaksi!K154=$H$12,F157,0)</f>
        <v>0</v>
      </c>
      <c r="I157" s="552">
        <f>IF(Input_Transaksi!K154=$I$12,F157,0)</f>
        <v>0</v>
      </c>
      <c r="J157" s="552">
        <f>IF(Input_Transaksi!K154=$J$12,F157,0)</f>
        <v>0</v>
      </c>
      <c r="K157" s="552">
        <f>IF(Input_Transaksi!K154=$K$12,F157,0)</f>
        <v>0</v>
      </c>
      <c r="L157" s="491">
        <f>IF(Input_Transaksi!CM154=$D$8,Input_Transaksi!CO154,0)</f>
        <v>0</v>
      </c>
      <c r="M157" s="491">
        <f t="shared" si="2"/>
        <v>0</v>
      </c>
      <c r="N157" s="61"/>
    </row>
    <row r="158" spans="2:14" customFormat="1" hidden="1" x14ac:dyDescent="0.2">
      <c r="B158" s="65"/>
      <c r="C158" s="549" t="str">
        <f>IF(F158+L158&gt;0,Input_Transaksi!C155,"")</f>
        <v/>
      </c>
      <c r="D158" s="550" t="str">
        <f>IF(F158+L158&gt;0,Input_Transaksi!D155,"")</f>
        <v/>
      </c>
      <c r="E158" s="1098" t="str">
        <f>IF(F158+L158&gt;0,Input_Transaksi!F155&amp;Input_Transaksi!G155&amp;" "&amp;Input_Transaksi!H155,"")</f>
        <v/>
      </c>
      <c r="F158" s="1108">
        <f>IF(Input_Transaksi!CJ155=$D$8,Input_Transaksi!CL155,0)</f>
        <v>0</v>
      </c>
      <c r="G158" s="552">
        <f>IF(Input_Transaksi!K155=$G$12,F158,0)</f>
        <v>0</v>
      </c>
      <c r="H158" s="552">
        <f>IF(Input_Transaksi!K155=$H$12,F158,0)</f>
        <v>0</v>
      </c>
      <c r="I158" s="552">
        <f>IF(Input_Transaksi!K155=$I$12,F158,0)</f>
        <v>0</v>
      </c>
      <c r="J158" s="552">
        <f>IF(Input_Transaksi!K155=$J$12,F158,0)</f>
        <v>0</v>
      </c>
      <c r="K158" s="552">
        <f>IF(Input_Transaksi!K155=$K$12,F158,0)</f>
        <v>0</v>
      </c>
      <c r="L158" s="491">
        <f>IF(Input_Transaksi!CM155=$D$8,Input_Transaksi!CO155,0)</f>
        <v>0</v>
      </c>
      <c r="M158" s="491">
        <f t="shared" si="2"/>
        <v>0</v>
      </c>
      <c r="N158" s="61"/>
    </row>
    <row r="159" spans="2:14" customFormat="1" hidden="1" x14ac:dyDescent="0.2">
      <c r="B159" s="65"/>
      <c r="C159" s="549" t="str">
        <f>IF(F159+L159&gt;0,Input_Transaksi!C156,"")</f>
        <v/>
      </c>
      <c r="D159" s="550" t="str">
        <f>IF(F159+L159&gt;0,Input_Transaksi!D156,"")</f>
        <v/>
      </c>
      <c r="E159" s="1098" t="str">
        <f>IF(F159+L159&gt;0,Input_Transaksi!F156&amp;Input_Transaksi!G156&amp;" "&amp;Input_Transaksi!H156,"")</f>
        <v/>
      </c>
      <c r="F159" s="1108">
        <f>IF(Input_Transaksi!CJ156=$D$8,Input_Transaksi!CL156,0)</f>
        <v>0</v>
      </c>
      <c r="G159" s="552">
        <f>IF(Input_Transaksi!K156=$G$12,F159,0)</f>
        <v>0</v>
      </c>
      <c r="H159" s="552">
        <f>IF(Input_Transaksi!K156=$H$12,F159,0)</f>
        <v>0</v>
      </c>
      <c r="I159" s="552">
        <f>IF(Input_Transaksi!K156=$I$12,F159,0)</f>
        <v>0</v>
      </c>
      <c r="J159" s="552">
        <f>IF(Input_Transaksi!K156=$J$12,F159,0)</f>
        <v>0</v>
      </c>
      <c r="K159" s="552">
        <f>IF(Input_Transaksi!K156=$K$12,F159,0)</f>
        <v>0</v>
      </c>
      <c r="L159" s="491">
        <f>IF(Input_Transaksi!CM156=$D$8,Input_Transaksi!CO156,0)</f>
        <v>0</v>
      </c>
      <c r="M159" s="491">
        <f t="shared" si="2"/>
        <v>0</v>
      </c>
      <c r="N159" s="61"/>
    </row>
    <row r="160" spans="2:14" customFormat="1" hidden="1" x14ac:dyDescent="0.2">
      <c r="B160" s="65"/>
      <c r="C160" s="549" t="str">
        <f>IF(F160+L160&gt;0,Input_Transaksi!C157,"")</f>
        <v/>
      </c>
      <c r="D160" s="550" t="str">
        <f>IF(F160+L160&gt;0,Input_Transaksi!D157,"")</f>
        <v/>
      </c>
      <c r="E160" s="1098" t="str">
        <f>IF(F160+L160&gt;0,Input_Transaksi!F157&amp;Input_Transaksi!G157&amp;" "&amp;Input_Transaksi!H157,"")</f>
        <v/>
      </c>
      <c r="F160" s="1108">
        <f>IF(Input_Transaksi!CJ157=$D$8,Input_Transaksi!CL157,0)</f>
        <v>0</v>
      </c>
      <c r="G160" s="552">
        <f>IF(Input_Transaksi!K157=$G$12,F160,0)</f>
        <v>0</v>
      </c>
      <c r="H160" s="552">
        <f>IF(Input_Transaksi!K157=$H$12,F160,0)</f>
        <v>0</v>
      </c>
      <c r="I160" s="552">
        <f>IF(Input_Transaksi!K157=$I$12,F160,0)</f>
        <v>0</v>
      </c>
      <c r="J160" s="552">
        <f>IF(Input_Transaksi!K157=$J$12,F160,0)</f>
        <v>0</v>
      </c>
      <c r="K160" s="552">
        <f>IF(Input_Transaksi!K157=$K$12,F160,0)</f>
        <v>0</v>
      </c>
      <c r="L160" s="491">
        <f>IF(Input_Transaksi!CM157=$D$8,Input_Transaksi!CO157,0)</f>
        <v>0</v>
      </c>
      <c r="M160" s="491">
        <f t="shared" si="2"/>
        <v>0</v>
      </c>
      <c r="N160" s="61"/>
    </row>
    <row r="161" spans="2:14" customFormat="1" hidden="1" x14ac:dyDescent="0.2">
      <c r="B161" s="65"/>
      <c r="C161" s="549" t="str">
        <f>IF(F161+L161&gt;0,Input_Transaksi!C158,"")</f>
        <v/>
      </c>
      <c r="D161" s="550" t="str">
        <f>IF(F161+L161&gt;0,Input_Transaksi!D158,"")</f>
        <v/>
      </c>
      <c r="E161" s="551" t="str">
        <f>IF(F161+L161&gt;0,Input_Transaksi!F158&amp;Input_Transaksi!G158&amp;" "&amp;Input_Transaksi!H158,"")</f>
        <v/>
      </c>
      <c r="F161" s="119">
        <f>IF(Input_Transaksi!CJ158=$D$8,Input_Transaksi!CL158,0)</f>
        <v>0</v>
      </c>
      <c r="G161" s="552">
        <f>IF(Input_Transaksi!K158=$G$12,F161,0)</f>
        <v>0</v>
      </c>
      <c r="H161" s="552">
        <f>IF(Input_Transaksi!K158=$H$12,F161,0)</f>
        <v>0</v>
      </c>
      <c r="I161" s="552">
        <f>IF(Input_Transaksi!K158=$I$12,F161,0)</f>
        <v>0</v>
      </c>
      <c r="J161" s="552">
        <f>IF(Input_Transaksi!K158=$J$12,F161,0)</f>
        <v>0</v>
      </c>
      <c r="K161" s="552">
        <f>IF(Input_Transaksi!K158=$K$12,F161,0)</f>
        <v>0</v>
      </c>
      <c r="L161" s="491">
        <f>IF(Input_Transaksi!CM158=$D$8,Input_Transaksi!CO158,0)</f>
        <v>0</v>
      </c>
      <c r="M161" s="491">
        <f t="shared" si="2"/>
        <v>0</v>
      </c>
      <c r="N161" s="61"/>
    </row>
    <row r="162" spans="2:14" customFormat="1" hidden="1" x14ac:dyDescent="0.2">
      <c r="B162" s="65"/>
      <c r="C162" s="549" t="str">
        <f>IF(F162+L162&gt;0,Input_Transaksi!C159,"")</f>
        <v/>
      </c>
      <c r="D162" s="550" t="str">
        <f>IF(F162+L162&gt;0,Input_Transaksi!D159,"")</f>
        <v/>
      </c>
      <c r="E162" s="551" t="str">
        <f>IF(F162+L162&gt;0,Input_Transaksi!F159&amp;Input_Transaksi!G159&amp;" "&amp;Input_Transaksi!H159,"")</f>
        <v/>
      </c>
      <c r="F162" s="119">
        <f>IF(Input_Transaksi!CJ159=$D$8,Input_Transaksi!CL159,0)</f>
        <v>0</v>
      </c>
      <c r="G162" s="552">
        <f>IF(Input_Transaksi!K159=$G$12,F162,0)</f>
        <v>0</v>
      </c>
      <c r="H162" s="552">
        <f>IF(Input_Transaksi!K159=$H$12,F162,0)</f>
        <v>0</v>
      </c>
      <c r="I162" s="552">
        <f>IF(Input_Transaksi!K159=$I$12,F162,0)</f>
        <v>0</v>
      </c>
      <c r="J162" s="552">
        <f>IF(Input_Transaksi!K159=$J$12,F162,0)</f>
        <v>0</v>
      </c>
      <c r="K162" s="552">
        <f>IF(Input_Transaksi!K159=$K$12,F162,0)</f>
        <v>0</v>
      </c>
      <c r="L162" s="491">
        <f>IF(Input_Transaksi!CM159=$D$8,Input_Transaksi!CO159,0)</f>
        <v>0</v>
      </c>
      <c r="M162" s="491">
        <f t="shared" si="2"/>
        <v>0</v>
      </c>
      <c r="N162" s="61"/>
    </row>
    <row r="163" spans="2:14" customFormat="1" hidden="1" x14ac:dyDescent="0.2">
      <c r="B163" s="65"/>
      <c r="C163" s="549" t="str">
        <f>IF(F163+L163&gt;0,Input_Transaksi!C160,"")</f>
        <v/>
      </c>
      <c r="D163" s="550" t="str">
        <f>IF(F163+L163&gt;0,Input_Transaksi!D160,"")</f>
        <v/>
      </c>
      <c r="E163" s="551" t="str">
        <f>IF(F163+L163&gt;0,Input_Transaksi!F160&amp;Input_Transaksi!G160&amp;" "&amp;Input_Transaksi!H160,"")</f>
        <v/>
      </c>
      <c r="F163" s="119">
        <f>IF(Input_Transaksi!CJ160=$D$8,Input_Transaksi!CL160,0)</f>
        <v>0</v>
      </c>
      <c r="G163" s="552">
        <f>IF(Input_Transaksi!K160=$G$12,F163,0)</f>
        <v>0</v>
      </c>
      <c r="H163" s="552">
        <f>IF(Input_Transaksi!K160=$H$12,F163,0)</f>
        <v>0</v>
      </c>
      <c r="I163" s="552">
        <f>IF(Input_Transaksi!K160=$I$12,F163,0)</f>
        <v>0</v>
      </c>
      <c r="J163" s="552">
        <f>IF(Input_Transaksi!K160=$J$12,F163,0)</f>
        <v>0</v>
      </c>
      <c r="K163" s="552">
        <f>IF(Input_Transaksi!K160=$K$12,F163,0)</f>
        <v>0</v>
      </c>
      <c r="L163" s="491">
        <f>IF(Input_Transaksi!CM160=$D$8,Input_Transaksi!CO160,0)</f>
        <v>0</v>
      </c>
      <c r="M163" s="491">
        <f t="shared" si="2"/>
        <v>0</v>
      </c>
      <c r="N163" s="61"/>
    </row>
    <row r="164" spans="2:14" customFormat="1" hidden="1" x14ac:dyDescent="0.2">
      <c r="B164" s="65"/>
      <c r="C164" s="549" t="str">
        <f>IF(F164+L164&gt;0,Input_Transaksi!C161,"")</f>
        <v/>
      </c>
      <c r="D164" s="550" t="str">
        <f>IF(F164+L164&gt;0,Input_Transaksi!D161,"")</f>
        <v/>
      </c>
      <c r="E164" s="551" t="str">
        <f>IF(F164+L164&gt;0,Input_Transaksi!F161&amp;Input_Transaksi!G161&amp;" "&amp;Input_Transaksi!H161,"")</f>
        <v/>
      </c>
      <c r="F164" s="119">
        <f>IF(Input_Transaksi!CJ161=$D$8,Input_Transaksi!CL161,0)</f>
        <v>0</v>
      </c>
      <c r="G164" s="552">
        <f>IF(Input_Transaksi!K161=$G$12,F164,0)</f>
        <v>0</v>
      </c>
      <c r="H164" s="552">
        <f>IF(Input_Transaksi!K161=$H$12,F164,0)</f>
        <v>0</v>
      </c>
      <c r="I164" s="552">
        <f>IF(Input_Transaksi!K161=$I$12,F164,0)</f>
        <v>0</v>
      </c>
      <c r="J164" s="552">
        <f>IF(Input_Transaksi!K161=$J$12,F164,0)</f>
        <v>0</v>
      </c>
      <c r="K164" s="552">
        <f>IF(Input_Transaksi!K161=$K$12,F164,0)</f>
        <v>0</v>
      </c>
      <c r="L164" s="491">
        <f>IF(Input_Transaksi!CM161=$D$8,Input_Transaksi!CO161,0)</f>
        <v>0</v>
      </c>
      <c r="M164" s="491">
        <f t="shared" si="2"/>
        <v>0</v>
      </c>
      <c r="N164" s="61"/>
    </row>
    <row r="165" spans="2:14" customFormat="1" hidden="1" x14ac:dyDescent="0.2">
      <c r="B165" s="65"/>
      <c r="C165" s="549" t="str">
        <f>IF(F165+L165&gt;0,Input_Transaksi!C162,"")</f>
        <v/>
      </c>
      <c r="D165" s="550" t="str">
        <f>IF(F165+L165&gt;0,Input_Transaksi!D162,"")</f>
        <v/>
      </c>
      <c r="E165" s="551" t="str">
        <f>IF(F165+L165&gt;0,Input_Transaksi!F162&amp;Input_Transaksi!G162&amp;" "&amp;Input_Transaksi!H162,"")</f>
        <v/>
      </c>
      <c r="F165" s="119">
        <f>IF(Input_Transaksi!CJ162=$D$8,Input_Transaksi!CL162,0)</f>
        <v>0</v>
      </c>
      <c r="G165" s="552">
        <f>IF(Input_Transaksi!K162=$G$12,F165,0)</f>
        <v>0</v>
      </c>
      <c r="H165" s="552">
        <f>IF(Input_Transaksi!K162=$H$12,F165,0)</f>
        <v>0</v>
      </c>
      <c r="I165" s="552">
        <f>IF(Input_Transaksi!K162=$I$12,F165,0)</f>
        <v>0</v>
      </c>
      <c r="J165" s="552">
        <f>IF(Input_Transaksi!K162=$J$12,F165,0)</f>
        <v>0</v>
      </c>
      <c r="K165" s="552">
        <f>IF(Input_Transaksi!K162=$K$12,F165,0)</f>
        <v>0</v>
      </c>
      <c r="L165" s="491">
        <f>IF(Input_Transaksi!CM162=$D$8,Input_Transaksi!CO162,0)</f>
        <v>0</v>
      </c>
      <c r="M165" s="491">
        <f t="shared" si="2"/>
        <v>0</v>
      </c>
      <c r="N165" s="61"/>
    </row>
    <row r="166" spans="2:14" customFormat="1" hidden="1" x14ac:dyDescent="0.2">
      <c r="B166" s="65"/>
      <c r="C166" s="549" t="str">
        <f>IF(F166+L166&gt;0,Input_Transaksi!C163,"")</f>
        <v/>
      </c>
      <c r="D166" s="550" t="str">
        <f>IF(F166+L166&gt;0,Input_Transaksi!D163,"")</f>
        <v/>
      </c>
      <c r="E166" s="551" t="str">
        <f>IF(F166+L166&gt;0,Input_Transaksi!F163&amp;Input_Transaksi!G163&amp;" "&amp;Input_Transaksi!H163,"")</f>
        <v/>
      </c>
      <c r="F166" s="119">
        <f>IF(Input_Transaksi!CJ163=$D$8,Input_Transaksi!CL163,0)</f>
        <v>0</v>
      </c>
      <c r="G166" s="552">
        <f>IF(Input_Transaksi!K163=$G$12,F166,0)</f>
        <v>0</v>
      </c>
      <c r="H166" s="552">
        <f>IF(Input_Transaksi!K163=$H$12,F166,0)</f>
        <v>0</v>
      </c>
      <c r="I166" s="552">
        <f>IF(Input_Transaksi!K163=$I$12,F166,0)</f>
        <v>0</v>
      </c>
      <c r="J166" s="552">
        <f>IF(Input_Transaksi!K163=$J$12,F166,0)</f>
        <v>0</v>
      </c>
      <c r="K166" s="552">
        <f>IF(Input_Transaksi!K163=$K$12,F166,0)</f>
        <v>0</v>
      </c>
      <c r="L166" s="491">
        <f>IF(Input_Transaksi!CM163=$D$8,Input_Transaksi!CO163,0)</f>
        <v>0</v>
      </c>
      <c r="M166" s="491">
        <f t="shared" si="2"/>
        <v>0</v>
      </c>
      <c r="N166" s="61"/>
    </row>
    <row r="167" spans="2:14" customFormat="1" hidden="1" x14ac:dyDescent="0.2">
      <c r="B167" s="65"/>
      <c r="C167" s="549" t="str">
        <f>IF(F167+L167&gt;0,Input_Transaksi!C164,"")</f>
        <v/>
      </c>
      <c r="D167" s="550" t="str">
        <f>IF(F167+L167&gt;0,Input_Transaksi!D164,"")</f>
        <v/>
      </c>
      <c r="E167" s="551" t="str">
        <f>IF(F167+L167&gt;0,Input_Transaksi!F164&amp;Input_Transaksi!G164&amp;" "&amp;Input_Transaksi!H164,"")</f>
        <v/>
      </c>
      <c r="F167" s="119">
        <f>IF(Input_Transaksi!CJ164=$D$8,Input_Transaksi!CL164,0)</f>
        <v>0</v>
      </c>
      <c r="G167" s="552">
        <f>IF(Input_Transaksi!K164=$G$12,F167,0)</f>
        <v>0</v>
      </c>
      <c r="H167" s="552">
        <f>IF(Input_Transaksi!K164=$H$12,F167,0)</f>
        <v>0</v>
      </c>
      <c r="I167" s="552">
        <f>IF(Input_Transaksi!K164=$I$12,F167,0)</f>
        <v>0</v>
      </c>
      <c r="J167" s="552">
        <f>IF(Input_Transaksi!K164=$J$12,F167,0)</f>
        <v>0</v>
      </c>
      <c r="K167" s="552">
        <f>IF(Input_Transaksi!K164=$K$12,F167,0)</f>
        <v>0</v>
      </c>
      <c r="L167" s="491">
        <f>IF(Input_Transaksi!CM164=$D$8,Input_Transaksi!CO164,0)</f>
        <v>0</v>
      </c>
      <c r="M167" s="491">
        <f t="shared" si="2"/>
        <v>0</v>
      </c>
      <c r="N167" s="61"/>
    </row>
    <row r="168" spans="2:14" customFormat="1" hidden="1" x14ac:dyDescent="0.2">
      <c r="B168" s="65"/>
      <c r="C168" s="549" t="str">
        <f>IF(F168+L168&gt;0,Input_Transaksi!C165,"")</f>
        <v/>
      </c>
      <c r="D168" s="550" t="str">
        <f>IF(F168+L168&gt;0,Input_Transaksi!D165,"")</f>
        <v/>
      </c>
      <c r="E168" s="551" t="str">
        <f>IF(F168+L168&gt;0,Input_Transaksi!F165&amp;Input_Transaksi!G165&amp;" "&amp;Input_Transaksi!H165,"")</f>
        <v/>
      </c>
      <c r="F168" s="119">
        <f>IF(Input_Transaksi!CJ165=$D$8,Input_Transaksi!CL165,0)</f>
        <v>0</v>
      </c>
      <c r="G168" s="552">
        <f>IF(Input_Transaksi!K165=$G$12,F168,0)</f>
        <v>0</v>
      </c>
      <c r="H168" s="552">
        <f>IF(Input_Transaksi!K165=$H$12,F168,0)</f>
        <v>0</v>
      </c>
      <c r="I168" s="552">
        <f>IF(Input_Transaksi!K165=$I$12,F168,0)</f>
        <v>0</v>
      </c>
      <c r="J168" s="552">
        <f>IF(Input_Transaksi!K165=$J$12,F168,0)</f>
        <v>0</v>
      </c>
      <c r="K168" s="552">
        <f>IF(Input_Transaksi!K165=$K$12,F168,0)</f>
        <v>0</v>
      </c>
      <c r="L168" s="491">
        <f>IF(Input_Transaksi!CM165=$D$8,Input_Transaksi!CO165,0)</f>
        <v>0</v>
      </c>
      <c r="M168" s="491">
        <f t="shared" si="2"/>
        <v>0</v>
      </c>
      <c r="N168" s="61"/>
    </row>
    <row r="169" spans="2:14" customFormat="1" hidden="1" x14ac:dyDescent="0.2">
      <c r="B169" s="65"/>
      <c r="C169" s="549" t="str">
        <f>IF(F169+L169&gt;0,Input_Transaksi!C166,"")</f>
        <v/>
      </c>
      <c r="D169" s="550" t="str">
        <f>IF(F169+L169&gt;0,Input_Transaksi!D166,"")</f>
        <v/>
      </c>
      <c r="E169" s="551" t="str">
        <f>IF(F169+L169&gt;0,Input_Transaksi!F166&amp;Input_Transaksi!G166&amp;" "&amp;Input_Transaksi!H166,"")</f>
        <v/>
      </c>
      <c r="F169" s="119">
        <f>IF(Input_Transaksi!CJ166=$D$8,Input_Transaksi!CL166,0)</f>
        <v>0</v>
      </c>
      <c r="G169" s="552">
        <f>IF(Input_Transaksi!K166=$G$12,F169,0)</f>
        <v>0</v>
      </c>
      <c r="H169" s="552">
        <f>IF(Input_Transaksi!K166=$H$12,F169,0)</f>
        <v>0</v>
      </c>
      <c r="I169" s="552">
        <f>IF(Input_Transaksi!K166=$I$12,F169,0)</f>
        <v>0</v>
      </c>
      <c r="J169" s="552">
        <f>IF(Input_Transaksi!K166=$J$12,F169,0)</f>
        <v>0</v>
      </c>
      <c r="K169" s="552">
        <f>IF(Input_Transaksi!K166=$K$12,F169,0)</f>
        <v>0</v>
      </c>
      <c r="L169" s="491">
        <f>IF(Input_Transaksi!CM166=$D$8,Input_Transaksi!CO166,0)</f>
        <v>0</v>
      </c>
      <c r="M169" s="491">
        <f t="shared" si="2"/>
        <v>0</v>
      </c>
      <c r="N169" s="61"/>
    </row>
    <row r="170" spans="2:14" customFormat="1" hidden="1" x14ac:dyDescent="0.2">
      <c r="B170" s="65"/>
      <c r="C170" s="549" t="str">
        <f>IF(F170+L170&gt;0,Input_Transaksi!C167,"")</f>
        <v/>
      </c>
      <c r="D170" s="550" t="str">
        <f>IF(F170+L170&gt;0,Input_Transaksi!D167,"")</f>
        <v/>
      </c>
      <c r="E170" s="551" t="str">
        <f>IF(F170+L170&gt;0,Input_Transaksi!F167&amp;Input_Transaksi!G167&amp;" "&amp;Input_Transaksi!H167,"")</f>
        <v/>
      </c>
      <c r="F170" s="119">
        <f>IF(Input_Transaksi!CJ167=$D$8,Input_Transaksi!CL167,0)</f>
        <v>0</v>
      </c>
      <c r="G170" s="552">
        <f>IF(Input_Transaksi!K167=$G$12,F170,0)</f>
        <v>0</v>
      </c>
      <c r="H170" s="552">
        <f>IF(Input_Transaksi!K167=$H$12,F170,0)</f>
        <v>0</v>
      </c>
      <c r="I170" s="552">
        <f>IF(Input_Transaksi!K167=$I$12,F170,0)</f>
        <v>0</v>
      </c>
      <c r="J170" s="552">
        <f>IF(Input_Transaksi!K167=$J$12,F170,0)</f>
        <v>0</v>
      </c>
      <c r="K170" s="552">
        <f>IF(Input_Transaksi!K167=$K$12,F170,0)</f>
        <v>0</v>
      </c>
      <c r="L170" s="491">
        <f>IF(Input_Transaksi!CM167=$D$8,Input_Transaksi!CO167,0)</f>
        <v>0</v>
      </c>
      <c r="M170" s="491">
        <f t="shared" si="2"/>
        <v>0</v>
      </c>
      <c r="N170" s="61"/>
    </row>
    <row r="171" spans="2:14" customFormat="1" hidden="1" x14ac:dyDescent="0.2">
      <c r="B171" s="65"/>
      <c r="C171" s="549" t="str">
        <f>IF(F171+L171&gt;0,Input_Transaksi!C168,"")</f>
        <v/>
      </c>
      <c r="D171" s="550" t="str">
        <f>IF(F171+L171&gt;0,Input_Transaksi!D168,"")</f>
        <v/>
      </c>
      <c r="E171" s="551" t="str">
        <f>IF(F171+L171&gt;0,Input_Transaksi!F168&amp;Input_Transaksi!G168&amp;" "&amp;Input_Transaksi!H168,"")</f>
        <v/>
      </c>
      <c r="F171" s="119">
        <f>IF(Input_Transaksi!CJ168=$D$8,Input_Transaksi!CL168,0)</f>
        <v>0</v>
      </c>
      <c r="G171" s="552">
        <f>IF(Input_Transaksi!K168=$G$12,F171,0)</f>
        <v>0</v>
      </c>
      <c r="H171" s="552">
        <f>IF(Input_Transaksi!K168=$H$12,F171,0)</f>
        <v>0</v>
      </c>
      <c r="I171" s="552">
        <f>IF(Input_Transaksi!K168=$I$12,F171,0)</f>
        <v>0</v>
      </c>
      <c r="J171" s="552">
        <f>IF(Input_Transaksi!K168=$J$12,F171,0)</f>
        <v>0</v>
      </c>
      <c r="K171" s="552">
        <f>IF(Input_Transaksi!K168=$K$12,F171,0)</f>
        <v>0</v>
      </c>
      <c r="L171" s="491">
        <f>IF(Input_Transaksi!CM168=$D$8,Input_Transaksi!CO168,0)</f>
        <v>0</v>
      </c>
      <c r="M171" s="491">
        <f t="shared" si="2"/>
        <v>0</v>
      </c>
      <c r="N171" s="61"/>
    </row>
    <row r="172" spans="2:14" customFormat="1" hidden="1" x14ac:dyDescent="0.2">
      <c r="B172" s="65"/>
      <c r="C172" s="549" t="str">
        <f>IF(F172+L172&gt;0,Input_Transaksi!C169,"")</f>
        <v/>
      </c>
      <c r="D172" s="550" t="str">
        <f>IF(F172+L172&gt;0,Input_Transaksi!D169,"")</f>
        <v/>
      </c>
      <c r="E172" s="551" t="str">
        <f>IF(F172+L172&gt;0,Input_Transaksi!F169&amp;Input_Transaksi!G169&amp;" "&amp;Input_Transaksi!H169,"")</f>
        <v/>
      </c>
      <c r="F172" s="119">
        <f>IF(Input_Transaksi!CJ169=$D$8,Input_Transaksi!CL169,0)</f>
        <v>0</v>
      </c>
      <c r="G172" s="552">
        <f>IF(Input_Transaksi!K169=$G$12,F172,0)</f>
        <v>0</v>
      </c>
      <c r="H172" s="552">
        <f>IF(Input_Transaksi!K169=$H$12,F172,0)</f>
        <v>0</v>
      </c>
      <c r="I172" s="552">
        <f>IF(Input_Transaksi!K169=$I$12,F172,0)</f>
        <v>0</v>
      </c>
      <c r="J172" s="552">
        <f>IF(Input_Transaksi!K169=$J$12,F172,0)</f>
        <v>0</v>
      </c>
      <c r="K172" s="552">
        <f>IF(Input_Transaksi!K169=$K$12,F172,0)</f>
        <v>0</v>
      </c>
      <c r="L172" s="491">
        <f>IF(Input_Transaksi!CM169=$D$8,Input_Transaksi!CO169,0)</f>
        <v>0</v>
      </c>
      <c r="M172" s="491">
        <f t="shared" si="2"/>
        <v>0</v>
      </c>
      <c r="N172" s="61"/>
    </row>
    <row r="173" spans="2:14" customFormat="1" hidden="1" x14ac:dyDescent="0.2">
      <c r="B173" s="65"/>
      <c r="C173" s="549" t="str">
        <f>IF(F173+L173&gt;0,Input_Transaksi!C170,"")</f>
        <v/>
      </c>
      <c r="D173" s="550" t="str">
        <f>IF(F173+L173&gt;0,Input_Transaksi!D170,"")</f>
        <v/>
      </c>
      <c r="E173" s="551" t="str">
        <f>IF(F173+L173&gt;0,Input_Transaksi!F170&amp;Input_Transaksi!G170&amp;" "&amp;Input_Transaksi!H170,"")</f>
        <v/>
      </c>
      <c r="F173" s="119">
        <f>IF(Input_Transaksi!CJ170=$D$8,Input_Transaksi!CL170,0)</f>
        <v>0</v>
      </c>
      <c r="G173" s="552">
        <f>IF(Input_Transaksi!K170=$G$12,F173,0)</f>
        <v>0</v>
      </c>
      <c r="H173" s="552">
        <f>IF(Input_Transaksi!K170=$H$12,F173,0)</f>
        <v>0</v>
      </c>
      <c r="I173" s="552">
        <f>IF(Input_Transaksi!K170=$I$12,F173,0)</f>
        <v>0</v>
      </c>
      <c r="J173" s="552">
        <f>IF(Input_Transaksi!K170=$J$12,F173,0)</f>
        <v>0</v>
      </c>
      <c r="K173" s="552">
        <f>IF(Input_Transaksi!K170=$K$12,F173,0)</f>
        <v>0</v>
      </c>
      <c r="L173" s="491">
        <f>IF(Input_Transaksi!CM170=$D$8,Input_Transaksi!CO170,0)</f>
        <v>0</v>
      </c>
      <c r="M173" s="491">
        <f t="shared" si="2"/>
        <v>0</v>
      </c>
      <c r="N173" s="61"/>
    </row>
    <row r="174" spans="2:14" customFormat="1" hidden="1" x14ac:dyDescent="0.2">
      <c r="B174" s="65"/>
      <c r="C174" s="549" t="str">
        <f>IF(F174+L174&gt;0,Input_Transaksi!C171,"")</f>
        <v/>
      </c>
      <c r="D174" s="550" t="str">
        <f>IF(F174+L174&gt;0,Input_Transaksi!D171,"")</f>
        <v/>
      </c>
      <c r="E174" s="551" t="str">
        <f>IF(F174+L174&gt;0,Input_Transaksi!F171&amp;Input_Transaksi!G171&amp;" "&amp;Input_Transaksi!H171,"")</f>
        <v/>
      </c>
      <c r="F174" s="119">
        <f>IF(Input_Transaksi!CJ171=$D$8,Input_Transaksi!CL171,0)</f>
        <v>0</v>
      </c>
      <c r="G174" s="552">
        <f>IF(Input_Transaksi!K171=$G$12,F174,0)</f>
        <v>0</v>
      </c>
      <c r="H174" s="552">
        <f>IF(Input_Transaksi!K171=$H$12,F174,0)</f>
        <v>0</v>
      </c>
      <c r="I174" s="552">
        <f>IF(Input_Transaksi!K171=$I$12,F174,0)</f>
        <v>0</v>
      </c>
      <c r="J174" s="552">
        <f>IF(Input_Transaksi!K171=$J$12,F174,0)</f>
        <v>0</v>
      </c>
      <c r="K174" s="552">
        <f>IF(Input_Transaksi!K171=$K$12,F174,0)</f>
        <v>0</v>
      </c>
      <c r="L174" s="491">
        <f>IF(Input_Transaksi!CM171=$D$8,Input_Transaksi!CO171,0)</f>
        <v>0</v>
      </c>
      <c r="M174" s="491">
        <f t="shared" si="2"/>
        <v>0</v>
      </c>
      <c r="N174" s="61"/>
    </row>
    <row r="175" spans="2:14" customFormat="1" hidden="1" x14ac:dyDescent="0.2">
      <c r="B175" s="65"/>
      <c r="C175" s="549" t="str">
        <f>IF(F175+L175&gt;0,Input_Transaksi!C172,"")</f>
        <v/>
      </c>
      <c r="D175" s="550" t="str">
        <f>IF(F175+L175&gt;0,Input_Transaksi!D172,"")</f>
        <v/>
      </c>
      <c r="E175" s="1098" t="str">
        <f>IF(F175+L175&gt;0,Input_Transaksi!F172&amp;Input_Transaksi!G172&amp;" "&amp;Input_Transaksi!H172,"")</f>
        <v/>
      </c>
      <c r="F175" s="119">
        <f>IF(Input_Transaksi!CJ172=$D$8,Input_Transaksi!CL172,0)</f>
        <v>0</v>
      </c>
      <c r="G175" s="552">
        <f>IF(Input_Transaksi!K172=$G$12,F175,0)</f>
        <v>0</v>
      </c>
      <c r="H175" s="552">
        <f>IF(Input_Transaksi!K172=$H$12,F175,0)</f>
        <v>0</v>
      </c>
      <c r="I175" s="552">
        <f>IF(Input_Transaksi!K172=$I$12,F175,0)</f>
        <v>0</v>
      </c>
      <c r="J175" s="552">
        <f>IF(Input_Transaksi!K172=$J$12,F175,0)</f>
        <v>0</v>
      </c>
      <c r="K175" s="552">
        <f>IF(Input_Transaksi!K172=$K$12,F175,0)</f>
        <v>0</v>
      </c>
      <c r="L175" s="491">
        <f>IF(Input_Transaksi!CM172=$D$8,Input_Transaksi!CO172,0)</f>
        <v>0</v>
      </c>
      <c r="M175" s="491">
        <f t="shared" si="2"/>
        <v>0</v>
      </c>
      <c r="N175" s="61"/>
    </row>
    <row r="176" spans="2:14" customFormat="1" hidden="1" x14ac:dyDescent="0.2">
      <c r="B176" s="65"/>
      <c r="C176" s="549" t="str">
        <f>IF(F176+L176&gt;0,Input_Transaksi!C173,"")</f>
        <v/>
      </c>
      <c r="D176" s="550" t="str">
        <f>IF(F176+L176&gt;0,Input_Transaksi!D173,"")</f>
        <v/>
      </c>
      <c r="E176" s="1098" t="str">
        <f>IF(F176+L176&gt;0,Input_Transaksi!F173&amp;Input_Transaksi!G173&amp;" "&amp;Input_Transaksi!H173,"")</f>
        <v/>
      </c>
      <c r="F176" s="119">
        <f>IF(Input_Transaksi!CJ173=$D$8,Input_Transaksi!CL173,0)</f>
        <v>0</v>
      </c>
      <c r="G176" s="552">
        <f>IF(Input_Transaksi!K173=$G$12,F176,0)</f>
        <v>0</v>
      </c>
      <c r="H176" s="552">
        <f>IF(Input_Transaksi!K173=$H$12,F176,0)</f>
        <v>0</v>
      </c>
      <c r="I176" s="552">
        <f>IF(Input_Transaksi!K173=$I$12,F176,0)</f>
        <v>0</v>
      </c>
      <c r="J176" s="552">
        <f>IF(Input_Transaksi!K173=$J$12,F176,0)</f>
        <v>0</v>
      </c>
      <c r="K176" s="552">
        <f>IF(Input_Transaksi!K173=$K$12,F176,0)</f>
        <v>0</v>
      </c>
      <c r="L176" s="491">
        <f>IF(Input_Transaksi!CM173=$D$8,Input_Transaksi!CO173,0)</f>
        <v>0</v>
      </c>
      <c r="M176" s="491">
        <f t="shared" si="2"/>
        <v>0</v>
      </c>
      <c r="N176" s="61"/>
    </row>
    <row r="177" spans="2:14" customFormat="1" hidden="1" x14ac:dyDescent="0.2">
      <c r="B177" s="65"/>
      <c r="C177" s="549" t="str">
        <f>IF(F177+L177&gt;0,Input_Transaksi!C174,"")</f>
        <v/>
      </c>
      <c r="D177" s="550" t="str">
        <f>IF(F177+L177&gt;0,Input_Transaksi!D174,"")</f>
        <v/>
      </c>
      <c r="E177" s="1098" t="str">
        <f>IF(F177+L177&gt;0,Input_Transaksi!F174&amp;Input_Transaksi!G174&amp;" "&amp;Input_Transaksi!H174,"")</f>
        <v/>
      </c>
      <c r="F177" s="119">
        <f>IF(Input_Transaksi!CJ174=$D$8,Input_Transaksi!CL174,0)</f>
        <v>0</v>
      </c>
      <c r="G177" s="552">
        <f>IF(Input_Transaksi!K174=$G$12,F177,0)</f>
        <v>0</v>
      </c>
      <c r="H177" s="552">
        <f>IF(Input_Transaksi!K174=$H$12,F177,0)</f>
        <v>0</v>
      </c>
      <c r="I177" s="552">
        <f>IF(Input_Transaksi!K174=$I$12,F177,0)</f>
        <v>0</v>
      </c>
      <c r="J177" s="552">
        <f>IF(Input_Transaksi!K174=$J$12,F177,0)</f>
        <v>0</v>
      </c>
      <c r="K177" s="552">
        <f>IF(Input_Transaksi!K174=$K$12,F177,0)</f>
        <v>0</v>
      </c>
      <c r="L177" s="491">
        <f>IF(Input_Transaksi!CM174=$D$8,Input_Transaksi!CO174,0)</f>
        <v>0</v>
      </c>
      <c r="M177" s="491">
        <f t="shared" si="2"/>
        <v>0</v>
      </c>
      <c r="N177" s="61"/>
    </row>
    <row r="178" spans="2:14" customFormat="1" hidden="1" x14ac:dyDescent="0.2">
      <c r="B178" s="65"/>
      <c r="C178" s="549" t="str">
        <f>IF(F178+L178&gt;0,Input_Transaksi!C175,"")</f>
        <v/>
      </c>
      <c r="D178" s="550" t="str">
        <f>IF(F178+L178&gt;0,Input_Transaksi!D175,"")</f>
        <v/>
      </c>
      <c r="E178" s="1098" t="str">
        <f>IF(F178+L178&gt;0,Input_Transaksi!F175&amp;Input_Transaksi!G175&amp;" "&amp;Input_Transaksi!H175,"")</f>
        <v/>
      </c>
      <c r="F178" s="119">
        <f>IF(Input_Transaksi!CJ175=$D$8,Input_Transaksi!CL175,0)</f>
        <v>0</v>
      </c>
      <c r="G178" s="552">
        <f>IF(Input_Transaksi!K175=$G$12,F178,0)</f>
        <v>0</v>
      </c>
      <c r="H178" s="552">
        <f>IF(Input_Transaksi!K175=$H$12,F178,0)</f>
        <v>0</v>
      </c>
      <c r="I178" s="552">
        <f>IF(Input_Transaksi!K175=$I$12,F178,0)</f>
        <v>0</v>
      </c>
      <c r="J178" s="552">
        <f>IF(Input_Transaksi!K175=$J$12,F178,0)</f>
        <v>0</v>
      </c>
      <c r="K178" s="552">
        <f>IF(Input_Transaksi!K175=$K$12,F178,0)</f>
        <v>0</v>
      </c>
      <c r="L178" s="491">
        <f>IF(Input_Transaksi!CM175=$D$8,Input_Transaksi!CO175,0)</f>
        <v>0</v>
      </c>
      <c r="M178" s="491">
        <f t="shared" si="2"/>
        <v>0</v>
      </c>
      <c r="N178" s="61"/>
    </row>
    <row r="179" spans="2:14" customFormat="1" hidden="1" x14ac:dyDescent="0.2">
      <c r="B179" s="65"/>
      <c r="C179" s="549" t="str">
        <f>IF(F179+L179&gt;0,Input_Transaksi!C176,"")</f>
        <v/>
      </c>
      <c r="D179" s="550" t="str">
        <f>IF(F179+L179&gt;0,Input_Transaksi!D176,"")</f>
        <v/>
      </c>
      <c r="E179" s="551" t="str">
        <f>IF(F179+L179&gt;0,Input_Transaksi!F176&amp;Input_Transaksi!G176&amp;" "&amp;Input_Transaksi!H176,"")</f>
        <v/>
      </c>
      <c r="F179" s="119">
        <f>IF(Input_Transaksi!CJ176=$D$8,Input_Transaksi!CL176,0)</f>
        <v>0</v>
      </c>
      <c r="G179" s="552">
        <f>IF(Input_Transaksi!K176=$G$12,F179,0)</f>
        <v>0</v>
      </c>
      <c r="H179" s="552">
        <f>IF(Input_Transaksi!K176=$H$12,F179,0)</f>
        <v>0</v>
      </c>
      <c r="I179" s="552">
        <f>IF(Input_Transaksi!K176=$I$12,F179,0)</f>
        <v>0</v>
      </c>
      <c r="J179" s="552">
        <f>IF(Input_Transaksi!K176=$J$12,F179,0)</f>
        <v>0</v>
      </c>
      <c r="K179" s="552">
        <f>IF(Input_Transaksi!K176=$K$12,F179,0)</f>
        <v>0</v>
      </c>
      <c r="L179" s="491">
        <f>IF(Input_Transaksi!CM176=$D$8,Input_Transaksi!CO176,0)</f>
        <v>0</v>
      </c>
      <c r="M179" s="491">
        <f t="shared" si="2"/>
        <v>0</v>
      </c>
      <c r="N179" s="61"/>
    </row>
    <row r="180" spans="2:14" customFormat="1" hidden="1" x14ac:dyDescent="0.2">
      <c r="B180" s="65"/>
      <c r="C180" s="549" t="str">
        <f>IF(F180+L180&gt;0,Input_Transaksi!C177,"")</f>
        <v/>
      </c>
      <c r="D180" s="550" t="str">
        <f>IF(F180+L180&gt;0,Input_Transaksi!D177,"")</f>
        <v/>
      </c>
      <c r="E180" s="551" t="str">
        <f>IF(F180+L180&gt;0,Input_Transaksi!F177&amp;Input_Transaksi!G177&amp;" "&amp;Input_Transaksi!H177,"")</f>
        <v/>
      </c>
      <c r="F180" s="1108">
        <f>IF(Input_Transaksi!CJ177=$D$8,Input_Transaksi!CL177,0)</f>
        <v>0</v>
      </c>
      <c r="G180" s="552">
        <f>IF(Input_Transaksi!K177=$G$12,F180,0)</f>
        <v>0</v>
      </c>
      <c r="H180" s="552">
        <f>IF(Input_Transaksi!K177=$H$12,F180,0)</f>
        <v>0</v>
      </c>
      <c r="I180" s="552">
        <f>IF(Input_Transaksi!K177=$I$12,F180,0)</f>
        <v>0</v>
      </c>
      <c r="J180" s="552">
        <f>IF(Input_Transaksi!K177=$J$12,F180,0)</f>
        <v>0</v>
      </c>
      <c r="K180" s="552">
        <f>IF(Input_Transaksi!K177=$K$12,F180,0)</f>
        <v>0</v>
      </c>
      <c r="L180" s="491">
        <f>IF(Input_Transaksi!CM177=$D$8,Input_Transaksi!CO177,0)</f>
        <v>0</v>
      </c>
      <c r="M180" s="491">
        <f t="shared" si="2"/>
        <v>0</v>
      </c>
      <c r="N180" s="61"/>
    </row>
    <row r="181" spans="2:14" customFormat="1" hidden="1" x14ac:dyDescent="0.2">
      <c r="B181" s="65"/>
      <c r="C181" s="549" t="str">
        <f>IF(F181+L181&gt;0,Input_Transaksi!C178,"")</f>
        <v/>
      </c>
      <c r="D181" s="550" t="str">
        <f>IF(F181+L181&gt;0,Input_Transaksi!D178,"")</f>
        <v/>
      </c>
      <c r="E181" s="1098" t="str">
        <f>IF(F181+L181&gt;0,Input_Transaksi!F178&amp;Input_Transaksi!G178&amp;" "&amp;Input_Transaksi!H178,"")</f>
        <v/>
      </c>
      <c r="F181" s="1108">
        <f>IF(Input_Transaksi!CJ178=$D$8,Input_Transaksi!CL178,0)</f>
        <v>0</v>
      </c>
      <c r="G181" s="552">
        <f>IF(Input_Transaksi!K178=$G$12,F181,0)</f>
        <v>0</v>
      </c>
      <c r="H181" s="552">
        <f>IF(Input_Transaksi!K178=$H$12,F181,0)</f>
        <v>0</v>
      </c>
      <c r="I181" s="552">
        <f>IF(Input_Transaksi!K178=$I$12,F181,0)</f>
        <v>0</v>
      </c>
      <c r="J181" s="552">
        <f>IF(Input_Transaksi!K178=$J$12,F181,0)</f>
        <v>0</v>
      </c>
      <c r="K181" s="552">
        <f>IF(Input_Transaksi!K178=$K$12,F181,0)</f>
        <v>0</v>
      </c>
      <c r="L181" s="491">
        <f>IF(Input_Transaksi!CM178=$D$8,Input_Transaksi!CO178,0)</f>
        <v>0</v>
      </c>
      <c r="M181" s="491">
        <f t="shared" si="2"/>
        <v>0</v>
      </c>
      <c r="N181" s="61"/>
    </row>
    <row r="182" spans="2:14" customFormat="1" hidden="1" x14ac:dyDescent="0.2">
      <c r="B182" s="65"/>
      <c r="C182" s="549" t="str">
        <f>IF(F182+L182&gt;0,Input_Transaksi!C179,"")</f>
        <v/>
      </c>
      <c r="D182" s="550" t="str">
        <f>IF(F182+L182&gt;0,Input_Transaksi!D179,"")</f>
        <v/>
      </c>
      <c r="E182" s="1098" t="str">
        <f>IF(F182+L182&gt;0,Input_Transaksi!F179&amp;Input_Transaksi!G179&amp;" "&amp;Input_Transaksi!H179,"")</f>
        <v/>
      </c>
      <c r="F182" s="1108">
        <f>IF(Input_Transaksi!CJ179=$D$8,Input_Transaksi!CL179,0)</f>
        <v>0</v>
      </c>
      <c r="G182" s="552">
        <f>IF(Input_Transaksi!K179=$G$12,F182,0)</f>
        <v>0</v>
      </c>
      <c r="H182" s="552">
        <f>IF(Input_Transaksi!K179=$H$12,F182,0)</f>
        <v>0</v>
      </c>
      <c r="I182" s="552">
        <f>IF(Input_Transaksi!K179=$I$12,F182,0)</f>
        <v>0</v>
      </c>
      <c r="J182" s="552">
        <f>IF(Input_Transaksi!K179=$J$12,F182,0)</f>
        <v>0</v>
      </c>
      <c r="K182" s="552">
        <f>IF(Input_Transaksi!K179=$K$12,F182,0)</f>
        <v>0</v>
      </c>
      <c r="L182" s="491">
        <f>IF(Input_Transaksi!CM179=$D$8,Input_Transaksi!CO179,0)</f>
        <v>0</v>
      </c>
      <c r="M182" s="491">
        <f t="shared" si="2"/>
        <v>0</v>
      </c>
      <c r="N182" s="61"/>
    </row>
    <row r="183" spans="2:14" customFormat="1" hidden="1" x14ac:dyDescent="0.2">
      <c r="B183" s="65"/>
      <c r="C183" s="549" t="str">
        <f>IF(F183+L183&gt;0,Input_Transaksi!C180,"")</f>
        <v/>
      </c>
      <c r="D183" s="550" t="str">
        <f>IF(F183+L183&gt;0,Input_Transaksi!D180,"")</f>
        <v/>
      </c>
      <c r="E183" s="1098" t="str">
        <f>IF(F183+L183&gt;0,Input_Transaksi!F180&amp;Input_Transaksi!G180&amp;" "&amp;Input_Transaksi!H180,"")</f>
        <v/>
      </c>
      <c r="F183" s="1108">
        <f>IF(Input_Transaksi!CJ180=$D$8,Input_Transaksi!CL180,0)</f>
        <v>0</v>
      </c>
      <c r="G183" s="552">
        <f>IF(Input_Transaksi!K180=$G$12,F183,0)</f>
        <v>0</v>
      </c>
      <c r="H183" s="552">
        <f>IF(Input_Transaksi!K180=$H$12,F183,0)</f>
        <v>0</v>
      </c>
      <c r="I183" s="552">
        <f>IF(Input_Transaksi!K180=$I$12,F183,0)</f>
        <v>0</v>
      </c>
      <c r="J183" s="552">
        <f>IF(Input_Transaksi!K180=$J$12,F183,0)</f>
        <v>0</v>
      </c>
      <c r="K183" s="552">
        <f>IF(Input_Transaksi!K180=$K$12,F183,0)</f>
        <v>0</v>
      </c>
      <c r="L183" s="491">
        <f>IF(Input_Transaksi!CM180=$D$8,Input_Transaksi!CO180,0)</f>
        <v>0</v>
      </c>
      <c r="M183" s="491">
        <f t="shared" si="2"/>
        <v>0</v>
      </c>
      <c r="N183" s="61"/>
    </row>
    <row r="184" spans="2:14" customFormat="1" hidden="1" x14ac:dyDescent="0.2">
      <c r="B184" s="65"/>
      <c r="C184" s="549" t="str">
        <f>IF(F184+L184&gt;0,Input_Transaksi!C181,"")</f>
        <v/>
      </c>
      <c r="D184" s="550" t="str">
        <f>IF(F184+L184&gt;0,Input_Transaksi!D181,"")</f>
        <v/>
      </c>
      <c r="E184" s="1098" t="str">
        <f>IF(F184+L184&gt;0,Input_Transaksi!F181&amp;Input_Transaksi!G181&amp;" "&amp;Input_Transaksi!H181,"")</f>
        <v/>
      </c>
      <c r="F184" s="119">
        <f>IF(Input_Transaksi!CJ181=$D$8,Input_Transaksi!CL181,0)</f>
        <v>0</v>
      </c>
      <c r="G184" s="552">
        <f>IF(Input_Transaksi!K181=$G$12,F184,0)</f>
        <v>0</v>
      </c>
      <c r="H184" s="552">
        <f>IF(Input_Transaksi!K181=$H$12,F184,0)</f>
        <v>0</v>
      </c>
      <c r="I184" s="552">
        <f>IF(Input_Transaksi!K181=$I$12,F184,0)</f>
        <v>0</v>
      </c>
      <c r="J184" s="552">
        <f>IF(Input_Transaksi!K181=$J$12,F184,0)</f>
        <v>0</v>
      </c>
      <c r="K184" s="552">
        <f>IF(Input_Transaksi!K181=$K$12,F184,0)</f>
        <v>0</v>
      </c>
      <c r="L184" s="491">
        <f>IF(Input_Transaksi!CM181=$D$8,Input_Transaksi!CO181,0)</f>
        <v>0</v>
      </c>
      <c r="M184" s="491">
        <f t="shared" si="2"/>
        <v>0</v>
      </c>
      <c r="N184" s="61"/>
    </row>
    <row r="185" spans="2:14" customFormat="1" hidden="1" x14ac:dyDescent="0.2">
      <c r="B185" s="65"/>
      <c r="C185" s="549" t="str">
        <f>IF(F185+L185&gt;0,Input_Transaksi!C182,"")</f>
        <v/>
      </c>
      <c r="D185" s="550" t="str">
        <f>IF(F185+L185&gt;0,Input_Transaksi!D182,"")</f>
        <v/>
      </c>
      <c r="E185" s="551" t="str">
        <f>IF(F185+L185&gt;0,Input_Transaksi!F182&amp;Input_Transaksi!G182&amp;" "&amp;Input_Transaksi!H182,"")</f>
        <v/>
      </c>
      <c r="F185" s="119">
        <f>IF(Input_Transaksi!CJ182=$D$8,Input_Transaksi!CL182,0)</f>
        <v>0</v>
      </c>
      <c r="G185" s="552">
        <f>IF(Input_Transaksi!K182=$G$12,F185,0)</f>
        <v>0</v>
      </c>
      <c r="H185" s="552">
        <f>IF(Input_Transaksi!K182=$H$12,F185,0)</f>
        <v>0</v>
      </c>
      <c r="I185" s="552">
        <f>IF(Input_Transaksi!K182=$I$12,F185,0)</f>
        <v>0</v>
      </c>
      <c r="J185" s="552">
        <f>IF(Input_Transaksi!K182=$J$12,F185,0)</f>
        <v>0</v>
      </c>
      <c r="K185" s="552">
        <f>IF(Input_Transaksi!K182=$K$12,F185,0)</f>
        <v>0</v>
      </c>
      <c r="L185" s="491">
        <f>IF(Input_Transaksi!CM182=$D$8,Input_Transaksi!CO182,0)</f>
        <v>0</v>
      </c>
      <c r="M185" s="491">
        <f t="shared" si="2"/>
        <v>0</v>
      </c>
      <c r="N185" s="61"/>
    </row>
    <row r="186" spans="2:14" customFormat="1" hidden="1" x14ac:dyDescent="0.2">
      <c r="B186" s="65"/>
      <c r="C186" s="549" t="str">
        <f>IF(F186+L186&gt;0,Input_Transaksi!C183,"")</f>
        <v/>
      </c>
      <c r="D186" s="550" t="str">
        <f>IF(F186+L186&gt;0,Input_Transaksi!D183,"")</f>
        <v/>
      </c>
      <c r="E186" s="1098" t="str">
        <f>IF(F186+L186&gt;0,Input_Transaksi!F183&amp;Input_Transaksi!G183&amp;" "&amp;Input_Transaksi!H183,"")</f>
        <v/>
      </c>
      <c r="F186" s="1108">
        <f>IF(Input_Transaksi!CJ183=$D$8,Input_Transaksi!CL183,0)</f>
        <v>0</v>
      </c>
      <c r="G186" s="552">
        <f>IF(Input_Transaksi!K183=$G$12,F186,0)</f>
        <v>0</v>
      </c>
      <c r="H186" s="552">
        <f>IF(Input_Transaksi!K183=$H$12,F186,0)</f>
        <v>0</v>
      </c>
      <c r="I186" s="552">
        <f>IF(Input_Transaksi!K183=$I$12,F186,0)</f>
        <v>0</v>
      </c>
      <c r="J186" s="552">
        <f>IF(Input_Transaksi!K183=$J$12,F186,0)</f>
        <v>0</v>
      </c>
      <c r="K186" s="552">
        <f>IF(Input_Transaksi!K183=$K$12,F186,0)</f>
        <v>0</v>
      </c>
      <c r="L186" s="491">
        <f>IF(Input_Transaksi!CM183=$D$8,Input_Transaksi!CO183,0)</f>
        <v>0</v>
      </c>
      <c r="M186" s="491">
        <f t="shared" si="2"/>
        <v>0</v>
      </c>
      <c r="N186" s="61"/>
    </row>
    <row r="187" spans="2:14" customFormat="1" hidden="1" x14ac:dyDescent="0.2">
      <c r="B187" s="65"/>
      <c r="C187" s="549" t="str">
        <f>IF(F187+L187&gt;0,Input_Transaksi!C184,"")</f>
        <v/>
      </c>
      <c r="D187" s="550" t="str">
        <f>IF(F187+L187&gt;0,Input_Transaksi!D184,"")</f>
        <v/>
      </c>
      <c r="E187" s="551" t="str">
        <f>IF(F187+L187&gt;0,Input_Transaksi!F184&amp;Input_Transaksi!G184&amp;" "&amp;Input_Transaksi!H184,"")</f>
        <v/>
      </c>
      <c r="F187" s="1108">
        <f>IF(Input_Transaksi!CJ184=$D$8,Input_Transaksi!CL184,0)</f>
        <v>0</v>
      </c>
      <c r="G187" s="552">
        <f>IF(Input_Transaksi!K184=$G$12,F187,0)</f>
        <v>0</v>
      </c>
      <c r="H187" s="552">
        <f>IF(Input_Transaksi!K184=$H$12,F187,0)</f>
        <v>0</v>
      </c>
      <c r="I187" s="552">
        <f>IF(Input_Transaksi!K184=$I$12,F187,0)</f>
        <v>0</v>
      </c>
      <c r="J187" s="552">
        <f>IF(Input_Transaksi!K184=$J$12,F187,0)</f>
        <v>0</v>
      </c>
      <c r="K187" s="552">
        <f>IF(Input_Transaksi!K184=$K$12,F187,0)</f>
        <v>0</v>
      </c>
      <c r="L187" s="491">
        <f>IF(Input_Transaksi!CM184=$D$8,Input_Transaksi!CO184,0)</f>
        <v>0</v>
      </c>
      <c r="M187" s="491">
        <f t="shared" si="2"/>
        <v>0</v>
      </c>
      <c r="N187" s="61"/>
    </row>
    <row r="188" spans="2:14" customFormat="1" hidden="1" x14ac:dyDescent="0.2">
      <c r="B188" s="65"/>
      <c r="C188" s="549" t="str">
        <f>IF(F188+L188&gt;0,Input_Transaksi!C185,"")</f>
        <v/>
      </c>
      <c r="D188" s="550" t="str">
        <f>IF(F188+L188&gt;0,Input_Transaksi!D185,"")</f>
        <v/>
      </c>
      <c r="E188" s="1098" t="str">
        <f>IF(F188+L188&gt;0,Input_Transaksi!F185&amp;Input_Transaksi!G185&amp;" "&amp;Input_Transaksi!H185,"")</f>
        <v/>
      </c>
      <c r="F188" s="1108">
        <f>IF(Input_Transaksi!CJ185=$D$8,Input_Transaksi!CL185,0)</f>
        <v>0</v>
      </c>
      <c r="G188" s="552">
        <f>IF(Input_Transaksi!K185=$G$12,F188,0)</f>
        <v>0</v>
      </c>
      <c r="H188" s="552">
        <f>IF(Input_Transaksi!K185=$H$12,F188,0)</f>
        <v>0</v>
      </c>
      <c r="I188" s="552">
        <f>IF(Input_Transaksi!K185=$I$12,F188,0)</f>
        <v>0</v>
      </c>
      <c r="J188" s="552">
        <f>IF(Input_Transaksi!K185=$J$12,F188,0)</f>
        <v>0</v>
      </c>
      <c r="K188" s="552">
        <f>IF(Input_Transaksi!K185=$K$12,F188,0)</f>
        <v>0</v>
      </c>
      <c r="L188" s="491">
        <f>IF(Input_Transaksi!CM185=$D$8,Input_Transaksi!CO185,0)</f>
        <v>0</v>
      </c>
      <c r="M188" s="491">
        <f t="shared" si="2"/>
        <v>0</v>
      </c>
      <c r="N188" s="61"/>
    </row>
    <row r="189" spans="2:14" customFormat="1" hidden="1" x14ac:dyDescent="0.2">
      <c r="B189" s="65"/>
      <c r="C189" s="549" t="str">
        <f>IF(F189+L189&gt;0,Input_Transaksi!C186,"")</f>
        <v/>
      </c>
      <c r="D189" s="550" t="str">
        <f>IF(F189+L189&gt;0,Input_Transaksi!D186,"")</f>
        <v/>
      </c>
      <c r="E189" s="551" t="str">
        <f>IF(F189+L189&gt;0,Input_Transaksi!F186&amp;Input_Transaksi!G186&amp;" "&amp;Input_Transaksi!H186,"")</f>
        <v/>
      </c>
      <c r="F189" s="1108">
        <f>IF(Input_Transaksi!CJ186=$D$8,Input_Transaksi!CL186,0)</f>
        <v>0</v>
      </c>
      <c r="G189" s="552">
        <f>IF(Input_Transaksi!K186=$G$12,F189,0)</f>
        <v>0</v>
      </c>
      <c r="H189" s="552">
        <f>IF(Input_Transaksi!K186=$H$12,F189,0)</f>
        <v>0</v>
      </c>
      <c r="I189" s="552">
        <f>IF(Input_Transaksi!K186=$I$12,F189,0)</f>
        <v>0</v>
      </c>
      <c r="J189" s="552">
        <f>IF(Input_Transaksi!K186=$J$12,F189,0)</f>
        <v>0</v>
      </c>
      <c r="K189" s="552">
        <f>IF(Input_Transaksi!K186=$K$12,F189,0)</f>
        <v>0</v>
      </c>
      <c r="L189" s="491">
        <f>IF(Input_Transaksi!CM186=$D$8,Input_Transaksi!CO186,0)</f>
        <v>0</v>
      </c>
      <c r="M189" s="491">
        <f t="shared" si="2"/>
        <v>0</v>
      </c>
      <c r="N189" s="61"/>
    </row>
    <row r="190" spans="2:14" customFormat="1" hidden="1" x14ac:dyDescent="0.2">
      <c r="B190" s="65"/>
      <c r="C190" s="549" t="str">
        <f>IF(F190+L190&gt;0,Input_Transaksi!C187,"")</f>
        <v/>
      </c>
      <c r="D190" s="550" t="str">
        <f>IF(F190+L190&gt;0,Input_Transaksi!D187,"")</f>
        <v/>
      </c>
      <c r="E190" s="1098" t="str">
        <f>IF(F190+L190&gt;0,Input_Transaksi!F187&amp;Input_Transaksi!G187&amp;" "&amp;Input_Transaksi!H187,"")</f>
        <v/>
      </c>
      <c r="F190" s="119">
        <f>IF(Input_Transaksi!CJ187=$D$8,Input_Transaksi!CL187,0)</f>
        <v>0</v>
      </c>
      <c r="G190" s="552">
        <f>IF(Input_Transaksi!K187=$G$12,F190,0)</f>
        <v>0</v>
      </c>
      <c r="H190" s="552">
        <f>IF(Input_Transaksi!K187=$H$12,F190,0)</f>
        <v>0</v>
      </c>
      <c r="I190" s="552">
        <f>IF(Input_Transaksi!K187=$I$12,F190,0)</f>
        <v>0</v>
      </c>
      <c r="J190" s="552">
        <f>IF(Input_Transaksi!K187=$J$12,F190,0)</f>
        <v>0</v>
      </c>
      <c r="K190" s="552">
        <f>IF(Input_Transaksi!K187=$K$12,F190,0)</f>
        <v>0</v>
      </c>
      <c r="L190" s="491">
        <f>IF(Input_Transaksi!CM187=$D$8,Input_Transaksi!CO187,0)</f>
        <v>0</v>
      </c>
      <c r="M190" s="491">
        <f t="shared" si="2"/>
        <v>0</v>
      </c>
      <c r="N190" s="61"/>
    </row>
    <row r="191" spans="2:14" customFormat="1" hidden="1" x14ac:dyDescent="0.2">
      <c r="B191" s="65"/>
      <c r="C191" s="549" t="str">
        <f>IF(F191+L191&gt;0,Input_Transaksi!C188,"")</f>
        <v/>
      </c>
      <c r="D191" s="550" t="str">
        <f>IF(F191+L191&gt;0,Input_Transaksi!D188,"")</f>
        <v/>
      </c>
      <c r="E191" s="1098" t="str">
        <f>IF(F191+L191&gt;0,Input_Transaksi!F188&amp;Input_Transaksi!G188&amp;" "&amp;Input_Transaksi!H188,"")</f>
        <v/>
      </c>
      <c r="F191" s="1108">
        <f>IF(Input_Transaksi!CJ188=$D$8,Input_Transaksi!CL188,0)</f>
        <v>0</v>
      </c>
      <c r="G191" s="552">
        <f>IF(Input_Transaksi!K188=$G$12,F191,0)</f>
        <v>0</v>
      </c>
      <c r="H191" s="552">
        <f>IF(Input_Transaksi!K188=$H$12,F191,0)</f>
        <v>0</v>
      </c>
      <c r="I191" s="552">
        <f>IF(Input_Transaksi!K188=$I$12,F191,0)</f>
        <v>0</v>
      </c>
      <c r="J191" s="552">
        <f>IF(Input_Transaksi!K188=$J$12,F191,0)</f>
        <v>0</v>
      </c>
      <c r="K191" s="552">
        <f>IF(Input_Transaksi!K188=$K$12,F191,0)</f>
        <v>0</v>
      </c>
      <c r="L191" s="491">
        <f>IF(Input_Transaksi!CM188=$D$8,Input_Transaksi!CO188,0)</f>
        <v>0</v>
      </c>
      <c r="M191" s="491">
        <f t="shared" si="2"/>
        <v>0</v>
      </c>
      <c r="N191" s="61"/>
    </row>
    <row r="192" spans="2:14" customFormat="1" hidden="1" x14ac:dyDescent="0.2">
      <c r="B192" s="65"/>
      <c r="C192" s="549" t="str">
        <f>IF(F192+L192&gt;0,Input_Transaksi!C189,"")</f>
        <v/>
      </c>
      <c r="D192" s="550" t="str">
        <f>IF(F192+L192&gt;0,Input_Transaksi!D189,"")</f>
        <v/>
      </c>
      <c r="E192" s="551" t="str">
        <f>IF(F192+L192&gt;0,Input_Transaksi!F189&amp;Input_Transaksi!G189&amp;" "&amp;Input_Transaksi!H189,"")</f>
        <v/>
      </c>
      <c r="F192" s="1108">
        <f>IF(Input_Transaksi!CJ189=$D$8,Input_Transaksi!CL189,0)</f>
        <v>0</v>
      </c>
      <c r="G192" s="552">
        <f>IF(Input_Transaksi!K189=$G$12,F192,0)</f>
        <v>0</v>
      </c>
      <c r="H192" s="552">
        <f>IF(Input_Transaksi!K189=$H$12,F192,0)</f>
        <v>0</v>
      </c>
      <c r="I192" s="552">
        <f>IF(Input_Transaksi!K189=$I$12,F192,0)</f>
        <v>0</v>
      </c>
      <c r="J192" s="552">
        <f>IF(Input_Transaksi!K189=$J$12,F192,0)</f>
        <v>0</v>
      </c>
      <c r="K192" s="552">
        <f>IF(Input_Transaksi!K189=$K$12,F192,0)</f>
        <v>0</v>
      </c>
      <c r="L192" s="491">
        <f>IF(Input_Transaksi!CM189=$D$8,Input_Transaksi!CO189,0)</f>
        <v>0</v>
      </c>
      <c r="M192" s="491">
        <f t="shared" si="2"/>
        <v>0</v>
      </c>
      <c r="N192" s="61"/>
    </row>
    <row r="193" spans="2:14" customFormat="1" hidden="1" x14ac:dyDescent="0.2">
      <c r="B193" s="65"/>
      <c r="C193" s="549" t="str">
        <f>IF(F193+L193&gt;0,Input_Transaksi!C190,"")</f>
        <v/>
      </c>
      <c r="D193" s="550" t="str">
        <f>IF(F193+L193&gt;0,Input_Transaksi!D190,"")</f>
        <v/>
      </c>
      <c r="E193" s="551" t="str">
        <f>IF(F193+L193&gt;0,Input_Transaksi!F190&amp;Input_Transaksi!G190&amp;" "&amp;Input_Transaksi!H190,"")</f>
        <v/>
      </c>
      <c r="F193" s="1108">
        <f>IF(Input_Transaksi!CJ190=$D$8,Input_Transaksi!CL190,0)</f>
        <v>0</v>
      </c>
      <c r="G193" s="552">
        <f>IF(Input_Transaksi!K190=$G$12,F193,0)</f>
        <v>0</v>
      </c>
      <c r="H193" s="552">
        <f>IF(Input_Transaksi!K190=$H$12,F193,0)</f>
        <v>0</v>
      </c>
      <c r="I193" s="552">
        <f>IF(Input_Transaksi!K190=$I$12,F193,0)</f>
        <v>0</v>
      </c>
      <c r="J193" s="552">
        <f>IF(Input_Transaksi!K190=$J$12,F193,0)</f>
        <v>0</v>
      </c>
      <c r="K193" s="552">
        <f>IF(Input_Transaksi!K190=$K$12,F193,0)</f>
        <v>0</v>
      </c>
      <c r="L193" s="491">
        <f>IF(Input_Transaksi!CM190=$D$8,Input_Transaksi!CO190,0)</f>
        <v>0</v>
      </c>
      <c r="M193" s="491">
        <f t="shared" si="2"/>
        <v>0</v>
      </c>
      <c r="N193" s="61"/>
    </row>
    <row r="194" spans="2:14" customFormat="1" hidden="1" x14ac:dyDescent="0.2">
      <c r="B194" s="65"/>
      <c r="C194" s="549" t="str">
        <f>IF(F194+L194&gt;0,Input_Transaksi!C191,"")</f>
        <v/>
      </c>
      <c r="D194" s="550" t="str">
        <f>IF(F194+L194&gt;0,Input_Transaksi!D191,"")</f>
        <v/>
      </c>
      <c r="E194" s="551" t="str">
        <f>IF(F194+L194&gt;0,Input_Transaksi!F191&amp;Input_Transaksi!G191&amp;" "&amp;Input_Transaksi!H191,"")</f>
        <v/>
      </c>
      <c r="F194" s="1108">
        <f>IF(Input_Transaksi!CJ191=$D$8,Input_Transaksi!CL191,0)</f>
        <v>0</v>
      </c>
      <c r="G194" s="552">
        <f>IF(Input_Transaksi!K191=$G$12,F194,0)</f>
        <v>0</v>
      </c>
      <c r="H194" s="552">
        <f>IF(Input_Transaksi!K191=$H$12,F194,0)</f>
        <v>0</v>
      </c>
      <c r="I194" s="552">
        <f>IF(Input_Transaksi!K191=$I$12,F194,0)</f>
        <v>0</v>
      </c>
      <c r="J194" s="552">
        <f>IF(Input_Transaksi!K191=$J$12,F194,0)</f>
        <v>0</v>
      </c>
      <c r="K194" s="552">
        <f>IF(Input_Transaksi!K191=$K$12,F194,0)</f>
        <v>0</v>
      </c>
      <c r="L194" s="491">
        <f>IF(Input_Transaksi!CM191=$D$8,Input_Transaksi!CO191,0)</f>
        <v>0</v>
      </c>
      <c r="M194" s="491">
        <f t="shared" si="2"/>
        <v>0</v>
      </c>
      <c r="N194" s="61"/>
    </row>
    <row r="195" spans="2:14" customFormat="1" hidden="1" x14ac:dyDescent="0.2">
      <c r="B195" s="65"/>
      <c r="C195" s="549" t="str">
        <f>IF(F195+L195&gt;0,Input_Transaksi!C192,"")</f>
        <v/>
      </c>
      <c r="D195" s="550" t="str">
        <f>IF(F195+L195&gt;0,Input_Transaksi!D192,"")</f>
        <v/>
      </c>
      <c r="E195" s="551" t="str">
        <f>IF(F195+L195&gt;0,Input_Transaksi!F192&amp;Input_Transaksi!G192&amp;" "&amp;Input_Transaksi!H192,"")</f>
        <v/>
      </c>
      <c r="F195" s="119">
        <f>IF(Input_Transaksi!CJ192=$D$8,Input_Transaksi!CL192,0)</f>
        <v>0</v>
      </c>
      <c r="G195" s="552">
        <f>IF(Input_Transaksi!K192=$G$12,F195,0)</f>
        <v>0</v>
      </c>
      <c r="H195" s="552">
        <f>IF(Input_Transaksi!K192=$H$12,F195,0)</f>
        <v>0</v>
      </c>
      <c r="I195" s="552">
        <f>IF(Input_Transaksi!K192=$I$12,F195,0)</f>
        <v>0</v>
      </c>
      <c r="J195" s="552">
        <f>IF(Input_Transaksi!K192=$J$12,F195,0)</f>
        <v>0</v>
      </c>
      <c r="K195" s="552">
        <f>IF(Input_Transaksi!K192=$K$12,F195,0)</f>
        <v>0</v>
      </c>
      <c r="L195" s="491">
        <f>IF(Input_Transaksi!CM192=$D$8,Input_Transaksi!CO192,0)</f>
        <v>0</v>
      </c>
      <c r="M195" s="491">
        <f t="shared" si="2"/>
        <v>0</v>
      </c>
      <c r="N195" s="61"/>
    </row>
    <row r="196" spans="2:14" customFormat="1" hidden="1" x14ac:dyDescent="0.2">
      <c r="B196" s="65"/>
      <c r="C196" s="549" t="str">
        <f>IF(F196+L196&gt;0,Input_Transaksi!C193,"")</f>
        <v/>
      </c>
      <c r="D196" s="550" t="str">
        <f>IF(F196+L196&gt;0,Input_Transaksi!D193,"")</f>
        <v/>
      </c>
      <c r="E196" s="551" t="str">
        <f>IF(F196+L196&gt;0,Input_Transaksi!F193&amp;Input_Transaksi!G193&amp;" "&amp;Input_Transaksi!H193,"")</f>
        <v/>
      </c>
      <c r="F196" s="1108">
        <f>IF(Input_Transaksi!CJ193=$D$8,Input_Transaksi!CL193,0)</f>
        <v>0</v>
      </c>
      <c r="G196" s="552">
        <f>IF(Input_Transaksi!K193=$G$12,F196,0)</f>
        <v>0</v>
      </c>
      <c r="H196" s="552">
        <f>IF(Input_Transaksi!K193=$H$12,F196,0)</f>
        <v>0</v>
      </c>
      <c r="I196" s="552">
        <f>IF(Input_Transaksi!K193=$I$12,F196,0)</f>
        <v>0</v>
      </c>
      <c r="J196" s="552">
        <f>IF(Input_Transaksi!K193=$J$12,F196,0)</f>
        <v>0</v>
      </c>
      <c r="K196" s="552">
        <f>IF(Input_Transaksi!K193=$K$12,F196,0)</f>
        <v>0</v>
      </c>
      <c r="L196" s="491">
        <f>IF(Input_Transaksi!CM193=$D$8,Input_Transaksi!CO193,0)</f>
        <v>0</v>
      </c>
      <c r="M196" s="491">
        <f t="shared" si="2"/>
        <v>0</v>
      </c>
      <c r="N196" s="61"/>
    </row>
    <row r="197" spans="2:14" customFormat="1" hidden="1" x14ac:dyDescent="0.2">
      <c r="B197" s="65"/>
      <c r="C197" s="549" t="str">
        <f>IF(F197+L197&gt;0,Input_Transaksi!C194,"")</f>
        <v/>
      </c>
      <c r="D197" s="550" t="str">
        <f>IF(F197+L197&gt;0,Input_Transaksi!D194,"")</f>
        <v/>
      </c>
      <c r="E197" s="551" t="str">
        <f>IF(F197+L197&gt;0,Input_Transaksi!F194&amp;Input_Transaksi!G194&amp;" "&amp;Input_Transaksi!H194,"")</f>
        <v/>
      </c>
      <c r="F197" s="1108">
        <f>IF(Input_Transaksi!CJ194=$D$8,Input_Transaksi!CL194,0)</f>
        <v>0</v>
      </c>
      <c r="G197" s="552">
        <f>IF(Input_Transaksi!K194=$G$12,F197,0)</f>
        <v>0</v>
      </c>
      <c r="H197" s="552">
        <f>IF(Input_Transaksi!K194=$H$12,F197,0)</f>
        <v>0</v>
      </c>
      <c r="I197" s="552">
        <f>IF(Input_Transaksi!K194=$I$12,F197,0)</f>
        <v>0</v>
      </c>
      <c r="J197" s="552">
        <f>IF(Input_Transaksi!K194=$J$12,F197,0)</f>
        <v>0</v>
      </c>
      <c r="K197" s="552">
        <f>IF(Input_Transaksi!K194=$K$12,F197,0)</f>
        <v>0</v>
      </c>
      <c r="L197" s="491">
        <f>IF(Input_Transaksi!CM194=$D$8,Input_Transaksi!CO194,0)</f>
        <v>0</v>
      </c>
      <c r="M197" s="491">
        <f t="shared" si="2"/>
        <v>0</v>
      </c>
      <c r="N197" s="61"/>
    </row>
    <row r="198" spans="2:14" customFormat="1" hidden="1" x14ac:dyDescent="0.2">
      <c r="B198" s="65"/>
      <c r="C198" s="549" t="str">
        <f>IF(F198+L198&gt;0,Input_Transaksi!C195,"")</f>
        <v/>
      </c>
      <c r="D198" s="550" t="str">
        <f>IF(F198+L198&gt;0,Input_Transaksi!D195,"")</f>
        <v/>
      </c>
      <c r="E198" s="551" t="str">
        <f>IF(F198+L198&gt;0,Input_Transaksi!F195&amp;Input_Transaksi!G195&amp;" "&amp;Input_Transaksi!H195,"")</f>
        <v/>
      </c>
      <c r="F198" s="1108">
        <f>IF(Input_Transaksi!CJ195=$D$8,Input_Transaksi!CL195,0)</f>
        <v>0</v>
      </c>
      <c r="G198" s="552">
        <f>IF(Input_Transaksi!K195=$G$12,F198,0)</f>
        <v>0</v>
      </c>
      <c r="H198" s="552">
        <f>IF(Input_Transaksi!K195=$H$12,F198,0)</f>
        <v>0</v>
      </c>
      <c r="I198" s="552">
        <f>IF(Input_Transaksi!K195=$I$12,F198,0)</f>
        <v>0</v>
      </c>
      <c r="J198" s="552">
        <f>IF(Input_Transaksi!K195=$J$12,F198,0)</f>
        <v>0</v>
      </c>
      <c r="K198" s="552">
        <f>IF(Input_Transaksi!K195=$K$12,F198,0)</f>
        <v>0</v>
      </c>
      <c r="L198" s="491">
        <f>IF(Input_Transaksi!CM195=$D$8,Input_Transaksi!CO195,0)</f>
        <v>0</v>
      </c>
      <c r="M198" s="491">
        <f t="shared" si="2"/>
        <v>0</v>
      </c>
      <c r="N198" s="61"/>
    </row>
    <row r="199" spans="2:14" customFormat="1" hidden="1" x14ac:dyDescent="0.2">
      <c r="B199" s="65"/>
      <c r="C199" s="549" t="str">
        <f>IF(F199+L199&gt;0,Input_Transaksi!C196,"")</f>
        <v/>
      </c>
      <c r="D199" s="550" t="str">
        <f>IF(F199+L199&gt;0,Input_Transaksi!D196,"")</f>
        <v/>
      </c>
      <c r="E199" s="551" t="str">
        <f>IF(F199+L199&gt;0,Input_Transaksi!F196&amp;Input_Transaksi!G196&amp;" "&amp;Input_Transaksi!H196,"")</f>
        <v/>
      </c>
      <c r="F199" s="1108">
        <f>IF(Input_Transaksi!CJ196=$D$8,Input_Transaksi!CL196,0)</f>
        <v>0</v>
      </c>
      <c r="G199" s="552">
        <f>IF(Input_Transaksi!K196=$G$12,F199,0)</f>
        <v>0</v>
      </c>
      <c r="H199" s="552">
        <f>IF(Input_Transaksi!K196=$H$12,F199,0)</f>
        <v>0</v>
      </c>
      <c r="I199" s="552">
        <f>IF(Input_Transaksi!K196=$I$12,F199,0)</f>
        <v>0</v>
      </c>
      <c r="J199" s="552">
        <f>IF(Input_Transaksi!K196=$J$12,F199,0)</f>
        <v>0</v>
      </c>
      <c r="K199" s="552">
        <f>IF(Input_Transaksi!K196=$K$12,F199,0)</f>
        <v>0</v>
      </c>
      <c r="L199" s="491">
        <f>IF(Input_Transaksi!CM196=$D$8,Input_Transaksi!CO196,0)</f>
        <v>0</v>
      </c>
      <c r="M199" s="491">
        <f t="shared" si="2"/>
        <v>0</v>
      </c>
      <c r="N199" s="61"/>
    </row>
    <row r="200" spans="2:14" customFormat="1" hidden="1" x14ac:dyDescent="0.2">
      <c r="B200" s="65"/>
      <c r="C200" s="549" t="str">
        <f>IF(F200+L200&gt;0,Input_Transaksi!C197,"")</f>
        <v/>
      </c>
      <c r="D200" s="550" t="str">
        <f>IF(F200+L200&gt;0,Input_Transaksi!D197,"")</f>
        <v/>
      </c>
      <c r="E200" s="551" t="str">
        <f>IF(F200+L200&gt;0,Input_Transaksi!F197&amp;Input_Transaksi!G197&amp;" "&amp;Input_Transaksi!H197,"")</f>
        <v/>
      </c>
      <c r="F200" s="119">
        <f>IF(Input_Transaksi!CJ197=$D$8,Input_Transaksi!CL197,0)</f>
        <v>0</v>
      </c>
      <c r="G200" s="552">
        <f>IF(Input_Transaksi!K197=$G$12,F200,0)</f>
        <v>0</v>
      </c>
      <c r="H200" s="552">
        <f>IF(Input_Transaksi!K197=$H$12,F200,0)</f>
        <v>0</v>
      </c>
      <c r="I200" s="552">
        <f>IF(Input_Transaksi!K197=$I$12,F200,0)</f>
        <v>0</v>
      </c>
      <c r="J200" s="552">
        <f>IF(Input_Transaksi!K197=$J$12,F200,0)</f>
        <v>0</v>
      </c>
      <c r="K200" s="552">
        <f>IF(Input_Transaksi!K197=$K$12,F200,0)</f>
        <v>0</v>
      </c>
      <c r="L200" s="491">
        <f>IF(Input_Transaksi!CM197=$D$8,Input_Transaksi!CO197,0)</f>
        <v>0</v>
      </c>
      <c r="M200" s="491">
        <f t="shared" si="2"/>
        <v>0</v>
      </c>
      <c r="N200" s="61"/>
    </row>
    <row r="201" spans="2:14" customFormat="1" hidden="1" x14ac:dyDescent="0.2">
      <c r="B201" s="65"/>
      <c r="C201" s="549" t="str">
        <f>IF(F201+L201&gt;0,Input_Transaksi!C198,"")</f>
        <v/>
      </c>
      <c r="D201" s="550" t="str">
        <f>IF(F201+L201&gt;0,Input_Transaksi!D198,"")</f>
        <v/>
      </c>
      <c r="E201" s="551" t="str">
        <f>IF(F201+L201&gt;0,Input_Transaksi!F198&amp;Input_Transaksi!G198&amp;" "&amp;Input_Transaksi!H198,"")</f>
        <v/>
      </c>
      <c r="F201" s="119">
        <f>IF(Input_Transaksi!CJ198=$D$8,Input_Transaksi!CL198,0)</f>
        <v>0</v>
      </c>
      <c r="G201" s="552">
        <f>IF(Input_Transaksi!K198=$G$12,F201,0)</f>
        <v>0</v>
      </c>
      <c r="H201" s="552">
        <f>IF(Input_Transaksi!K198=$H$12,F201,0)</f>
        <v>0</v>
      </c>
      <c r="I201" s="552">
        <f>IF(Input_Transaksi!K198=$I$12,F201,0)</f>
        <v>0</v>
      </c>
      <c r="J201" s="552">
        <f>IF(Input_Transaksi!K198=$J$12,F201,0)</f>
        <v>0</v>
      </c>
      <c r="K201" s="552">
        <f>IF(Input_Transaksi!K198=$K$12,F201,0)</f>
        <v>0</v>
      </c>
      <c r="L201" s="491">
        <f>IF(Input_Transaksi!CM198=$D$8,Input_Transaksi!CO198,0)</f>
        <v>0</v>
      </c>
      <c r="M201" s="491">
        <f t="shared" si="2"/>
        <v>0</v>
      </c>
      <c r="N201" s="61"/>
    </row>
    <row r="202" spans="2:14" customFormat="1" hidden="1" x14ac:dyDescent="0.2">
      <c r="B202" s="65"/>
      <c r="C202" s="549" t="str">
        <f>IF(F202+L202&gt;0,Input_Transaksi!C199,"")</f>
        <v/>
      </c>
      <c r="D202" s="550" t="str">
        <f>IF(F202+L202&gt;0,Input_Transaksi!D199,"")</f>
        <v/>
      </c>
      <c r="E202" s="1098" t="str">
        <f>IF(F202+L202&gt;0,Input_Transaksi!F199&amp;Input_Transaksi!G199&amp;" "&amp;Input_Transaksi!H199,"")</f>
        <v/>
      </c>
      <c r="F202" s="1108">
        <f>IF(Input_Transaksi!CJ199=$D$8,Input_Transaksi!CL199,0)</f>
        <v>0</v>
      </c>
      <c r="G202" s="552">
        <f>IF(Input_Transaksi!K199=$G$12,F202,0)</f>
        <v>0</v>
      </c>
      <c r="H202" s="552">
        <f>IF(Input_Transaksi!K199=$H$12,F202,0)</f>
        <v>0</v>
      </c>
      <c r="I202" s="552">
        <f>IF(Input_Transaksi!K199=$I$12,F202,0)</f>
        <v>0</v>
      </c>
      <c r="J202" s="552">
        <f>IF(Input_Transaksi!K199=$J$12,F202,0)</f>
        <v>0</v>
      </c>
      <c r="K202" s="552">
        <f>IF(Input_Transaksi!K199=$K$12,F202,0)</f>
        <v>0</v>
      </c>
      <c r="L202" s="491">
        <f>IF(Input_Transaksi!CM199=$D$8,Input_Transaksi!CO199,0)</f>
        <v>0</v>
      </c>
      <c r="M202" s="491">
        <f t="shared" si="2"/>
        <v>0</v>
      </c>
      <c r="N202" s="61"/>
    </row>
    <row r="203" spans="2:14" customFormat="1" hidden="1" x14ac:dyDescent="0.2">
      <c r="B203" s="65"/>
      <c r="C203" s="549" t="str">
        <f>IF(F203+L203&gt;0,Input_Transaksi!C200,"")</f>
        <v/>
      </c>
      <c r="D203" s="550" t="str">
        <f>IF(F203+L203&gt;0,Input_Transaksi!D200,"")</f>
        <v/>
      </c>
      <c r="E203" s="1098" t="str">
        <f>IF(F203+L203&gt;0,Input_Transaksi!F200&amp;Input_Transaksi!G200&amp;" "&amp;Input_Transaksi!H200,"")</f>
        <v/>
      </c>
      <c r="F203" s="1108">
        <f>IF(Input_Transaksi!CJ200=$D$8,Input_Transaksi!CL200,0)</f>
        <v>0</v>
      </c>
      <c r="G203" s="552">
        <f>IF(Input_Transaksi!K200=$G$12,F203,0)</f>
        <v>0</v>
      </c>
      <c r="H203" s="552">
        <f>IF(Input_Transaksi!K200=$H$12,F203,0)</f>
        <v>0</v>
      </c>
      <c r="I203" s="552">
        <f>IF(Input_Transaksi!K200=$I$12,F203,0)</f>
        <v>0</v>
      </c>
      <c r="J203" s="552">
        <f>IF(Input_Transaksi!K200=$J$12,F203,0)</f>
        <v>0</v>
      </c>
      <c r="K203" s="552">
        <f>IF(Input_Transaksi!K200=$K$12,F203,0)</f>
        <v>0</v>
      </c>
      <c r="L203" s="491">
        <f>IF(Input_Transaksi!CM200=$D$8,Input_Transaksi!CO200,0)</f>
        <v>0</v>
      </c>
      <c r="M203" s="491">
        <f t="shared" si="2"/>
        <v>0</v>
      </c>
      <c r="N203" s="61"/>
    </row>
    <row r="204" spans="2:14" customFormat="1" hidden="1" x14ac:dyDescent="0.2">
      <c r="B204" s="65"/>
      <c r="C204" s="549" t="str">
        <f>IF(F204+L204&gt;0,Input_Transaksi!C201,"")</f>
        <v/>
      </c>
      <c r="D204" s="550" t="str">
        <f>IF(F204+L204&gt;0,Input_Transaksi!D201,"")</f>
        <v/>
      </c>
      <c r="E204" s="1098" t="str">
        <f>IF(F204+L204&gt;0,Input_Transaksi!F201&amp;Input_Transaksi!G201&amp;" "&amp;Input_Transaksi!H201,"")</f>
        <v/>
      </c>
      <c r="F204" s="1108">
        <f>IF(Input_Transaksi!CJ201=$D$8,Input_Transaksi!CL201,0)</f>
        <v>0</v>
      </c>
      <c r="G204" s="552">
        <f>IF(Input_Transaksi!K201=$G$12,F204,0)</f>
        <v>0</v>
      </c>
      <c r="H204" s="552">
        <f>IF(Input_Transaksi!K201=$H$12,F204,0)</f>
        <v>0</v>
      </c>
      <c r="I204" s="552">
        <f>IF(Input_Transaksi!K201=$I$12,F204,0)</f>
        <v>0</v>
      </c>
      <c r="J204" s="552">
        <f>IF(Input_Transaksi!K201=$J$12,F204,0)</f>
        <v>0</v>
      </c>
      <c r="K204" s="552">
        <f>IF(Input_Transaksi!K201=$K$12,F204,0)</f>
        <v>0</v>
      </c>
      <c r="L204" s="491">
        <f>IF(Input_Transaksi!CM201=$D$8,Input_Transaksi!CO201,0)</f>
        <v>0</v>
      </c>
      <c r="M204" s="491">
        <f t="shared" si="2"/>
        <v>0</v>
      </c>
      <c r="N204" s="61"/>
    </row>
    <row r="205" spans="2:14" customFormat="1" hidden="1" x14ac:dyDescent="0.2">
      <c r="B205" s="65"/>
      <c r="C205" s="549" t="str">
        <f>IF(F205+L205&gt;0,Input_Transaksi!C202,"")</f>
        <v/>
      </c>
      <c r="D205" s="550" t="str">
        <f>IF(F205+L205&gt;0,Input_Transaksi!D202,"")</f>
        <v/>
      </c>
      <c r="E205" s="1098" t="str">
        <f>IF(F205+L205&gt;0,Input_Transaksi!F202&amp;Input_Transaksi!G202&amp;" "&amp;Input_Transaksi!H202,"")</f>
        <v/>
      </c>
      <c r="F205" s="1108">
        <f>IF(Input_Transaksi!CJ202=$D$8,Input_Transaksi!CL202,0)</f>
        <v>0</v>
      </c>
      <c r="G205" s="552">
        <f>IF(Input_Transaksi!K202=$G$12,F205,0)</f>
        <v>0</v>
      </c>
      <c r="H205" s="552">
        <f>IF(Input_Transaksi!K202=$H$12,F205,0)</f>
        <v>0</v>
      </c>
      <c r="I205" s="552">
        <f>IF(Input_Transaksi!K202=$I$12,F205,0)</f>
        <v>0</v>
      </c>
      <c r="J205" s="552">
        <f>IF(Input_Transaksi!K202=$J$12,F205,0)</f>
        <v>0</v>
      </c>
      <c r="K205" s="552">
        <f>IF(Input_Transaksi!K202=$K$12,F205,0)</f>
        <v>0</v>
      </c>
      <c r="L205" s="491">
        <f>IF(Input_Transaksi!CM202=$D$8,Input_Transaksi!CO202,0)</f>
        <v>0</v>
      </c>
      <c r="M205" s="491">
        <f t="shared" si="2"/>
        <v>0</v>
      </c>
      <c r="N205" s="61"/>
    </row>
    <row r="206" spans="2:14" customFormat="1" hidden="1" x14ac:dyDescent="0.2">
      <c r="B206" s="65"/>
      <c r="C206" s="549" t="str">
        <f>IF(F206+L206&gt;0,Input_Transaksi!C203,"")</f>
        <v/>
      </c>
      <c r="D206" s="550" t="str">
        <f>IF(F206+L206&gt;0,Input_Transaksi!D203,"")</f>
        <v/>
      </c>
      <c r="E206" s="551" t="str">
        <f>IF(F206+L206&gt;0,Input_Transaksi!F203&amp;Input_Transaksi!G203&amp;" "&amp;Input_Transaksi!H203,"")</f>
        <v/>
      </c>
      <c r="F206" s="119">
        <f>IF(Input_Transaksi!CJ203=$D$8,Input_Transaksi!CL203,0)</f>
        <v>0</v>
      </c>
      <c r="G206" s="552">
        <f>IF(Input_Transaksi!K203=$G$12,F206,0)</f>
        <v>0</v>
      </c>
      <c r="H206" s="552">
        <f>IF(Input_Transaksi!K203=$H$12,F206,0)</f>
        <v>0</v>
      </c>
      <c r="I206" s="552">
        <f>IF(Input_Transaksi!K203=$I$12,F206,0)</f>
        <v>0</v>
      </c>
      <c r="J206" s="552">
        <f>IF(Input_Transaksi!K203=$J$12,F206,0)</f>
        <v>0</v>
      </c>
      <c r="K206" s="552">
        <f>IF(Input_Transaksi!K203=$K$12,F206,0)</f>
        <v>0</v>
      </c>
      <c r="L206" s="491">
        <f>IF(Input_Transaksi!CM203=$D$8,Input_Transaksi!CO203,0)</f>
        <v>0</v>
      </c>
      <c r="M206" s="491">
        <f t="shared" si="2"/>
        <v>0</v>
      </c>
      <c r="N206" s="61"/>
    </row>
    <row r="207" spans="2:14" customFormat="1" hidden="1" x14ac:dyDescent="0.2">
      <c r="B207" s="65"/>
      <c r="C207" s="549" t="str">
        <f>IF(F207+L207&gt;0,Input_Transaksi!C204,"")</f>
        <v/>
      </c>
      <c r="D207" s="550" t="str">
        <f>IF(F207+L207&gt;0,Input_Transaksi!D204,"")</f>
        <v/>
      </c>
      <c r="E207" s="551" t="str">
        <f>IF(F207+L207&gt;0,Input_Transaksi!F204&amp;Input_Transaksi!G204&amp;" "&amp;Input_Transaksi!H204,"")</f>
        <v/>
      </c>
      <c r="F207" s="119">
        <f>IF(Input_Transaksi!CJ204=$D$8,Input_Transaksi!CL204,0)</f>
        <v>0</v>
      </c>
      <c r="G207" s="552">
        <f>IF(Input_Transaksi!K204=$G$12,F207,0)</f>
        <v>0</v>
      </c>
      <c r="H207" s="552">
        <f>IF(Input_Transaksi!K204=$H$12,F207,0)</f>
        <v>0</v>
      </c>
      <c r="I207" s="552">
        <f>IF(Input_Transaksi!K204=$I$12,F207,0)</f>
        <v>0</v>
      </c>
      <c r="J207" s="552">
        <f>IF(Input_Transaksi!K204=$J$12,F207,0)</f>
        <v>0</v>
      </c>
      <c r="K207" s="552">
        <f>IF(Input_Transaksi!K204=$K$12,F207,0)</f>
        <v>0</v>
      </c>
      <c r="L207" s="491">
        <f>IF(Input_Transaksi!CM204=$D$8,Input_Transaksi!CO204,0)</f>
        <v>0</v>
      </c>
      <c r="M207" s="491">
        <f t="shared" ref="M207:M270" si="3">M206+G207+H207+I207+J207+K207-L207</f>
        <v>0</v>
      </c>
      <c r="N207" s="61"/>
    </row>
    <row r="208" spans="2:14" customFormat="1" hidden="1" x14ac:dyDescent="0.2">
      <c r="B208" s="65"/>
      <c r="C208" s="549" t="str">
        <f>IF(F208+L208&gt;0,Input_Transaksi!C205,"")</f>
        <v/>
      </c>
      <c r="D208" s="550" t="str">
        <f>IF(F208+L208&gt;0,Input_Transaksi!D205,"")</f>
        <v/>
      </c>
      <c r="E208" s="551" t="str">
        <f>IF(F208+L208&gt;0,Input_Transaksi!F205&amp;Input_Transaksi!G205&amp;" "&amp;Input_Transaksi!H205,"")</f>
        <v/>
      </c>
      <c r="F208" s="119">
        <f>IF(Input_Transaksi!CJ205=$D$8,Input_Transaksi!CL205,0)</f>
        <v>0</v>
      </c>
      <c r="G208" s="552">
        <f>IF(Input_Transaksi!K205=$G$12,F208,0)</f>
        <v>0</v>
      </c>
      <c r="H208" s="552">
        <f>IF(Input_Transaksi!K205=$H$12,F208,0)</f>
        <v>0</v>
      </c>
      <c r="I208" s="552">
        <f>IF(Input_Transaksi!K205=$I$12,F208,0)</f>
        <v>0</v>
      </c>
      <c r="J208" s="552">
        <f>IF(Input_Transaksi!K205=$J$12,F208,0)</f>
        <v>0</v>
      </c>
      <c r="K208" s="552">
        <f>IF(Input_Transaksi!K205=$K$12,F208,0)</f>
        <v>0</v>
      </c>
      <c r="L208" s="491">
        <f>IF(Input_Transaksi!CM205=$D$8,Input_Transaksi!CO205,0)</f>
        <v>0</v>
      </c>
      <c r="M208" s="491">
        <f t="shared" si="3"/>
        <v>0</v>
      </c>
      <c r="N208" s="61"/>
    </row>
    <row r="209" spans="2:14" customFormat="1" hidden="1" x14ac:dyDescent="0.2">
      <c r="B209" s="65"/>
      <c r="C209" s="549" t="str">
        <f>IF(F209+L209&gt;0,Input_Transaksi!C206,"")</f>
        <v/>
      </c>
      <c r="D209" s="550" t="str">
        <f>IF(F209+L209&gt;0,Input_Transaksi!D206,"")</f>
        <v/>
      </c>
      <c r="E209" s="551" t="str">
        <f>IF(F209+L209&gt;0,Input_Transaksi!F206&amp;Input_Transaksi!G206&amp;" "&amp;Input_Transaksi!H206,"")</f>
        <v/>
      </c>
      <c r="F209" s="119">
        <f>IF(Input_Transaksi!CJ206=$D$8,Input_Transaksi!CL206,0)</f>
        <v>0</v>
      </c>
      <c r="G209" s="552">
        <f>IF(Input_Transaksi!K206=$G$12,F209,0)</f>
        <v>0</v>
      </c>
      <c r="H209" s="552">
        <f>IF(Input_Transaksi!K206=$H$12,F209,0)</f>
        <v>0</v>
      </c>
      <c r="I209" s="552">
        <f>IF(Input_Transaksi!K206=$I$12,F209,0)</f>
        <v>0</v>
      </c>
      <c r="J209" s="552">
        <f>IF(Input_Transaksi!K206=$J$12,F209,0)</f>
        <v>0</v>
      </c>
      <c r="K209" s="552">
        <f>IF(Input_Transaksi!K206=$K$12,F209,0)</f>
        <v>0</v>
      </c>
      <c r="L209" s="491">
        <f>IF(Input_Transaksi!CM206=$D$8,Input_Transaksi!CO206,0)</f>
        <v>0</v>
      </c>
      <c r="M209" s="491">
        <f t="shared" si="3"/>
        <v>0</v>
      </c>
      <c r="N209" s="61"/>
    </row>
    <row r="210" spans="2:14" customFormat="1" hidden="1" x14ac:dyDescent="0.2">
      <c r="B210" s="65"/>
      <c r="C210" s="549" t="str">
        <f>IF(F210+L210&gt;0,Input_Transaksi!C207,"")</f>
        <v/>
      </c>
      <c r="D210" s="550" t="str">
        <f>IF(F210+L210&gt;0,Input_Transaksi!D207,"")</f>
        <v/>
      </c>
      <c r="E210" s="551" t="str">
        <f>IF(F210+L210&gt;0,Input_Transaksi!F207&amp;Input_Transaksi!G207&amp;" "&amp;Input_Transaksi!H207,"")</f>
        <v/>
      </c>
      <c r="F210" s="119">
        <f>IF(Input_Transaksi!CJ207=$D$8,Input_Transaksi!CL207,0)</f>
        <v>0</v>
      </c>
      <c r="G210" s="552">
        <f>IF(Input_Transaksi!K207=$G$12,F210,0)</f>
        <v>0</v>
      </c>
      <c r="H210" s="552">
        <f>IF(Input_Transaksi!K207=$H$12,F210,0)</f>
        <v>0</v>
      </c>
      <c r="I210" s="552">
        <f>IF(Input_Transaksi!K207=$I$12,F210,0)</f>
        <v>0</v>
      </c>
      <c r="J210" s="552">
        <f>IF(Input_Transaksi!K207=$J$12,F210,0)</f>
        <v>0</v>
      </c>
      <c r="K210" s="552">
        <f>IF(Input_Transaksi!K207=$K$12,F210,0)</f>
        <v>0</v>
      </c>
      <c r="L210" s="491">
        <f>IF(Input_Transaksi!CM207=$D$8,Input_Transaksi!CO207,0)</f>
        <v>0</v>
      </c>
      <c r="M210" s="491">
        <f t="shared" si="3"/>
        <v>0</v>
      </c>
      <c r="N210" s="61"/>
    </row>
    <row r="211" spans="2:14" customFormat="1" hidden="1" x14ac:dyDescent="0.2">
      <c r="B211" s="65"/>
      <c r="C211" s="549" t="str">
        <f>IF(F211+L211&gt;0,Input_Transaksi!C208,"")</f>
        <v/>
      </c>
      <c r="D211" s="550" t="str">
        <f>IF(F211+L211&gt;0,Input_Transaksi!D208,"")</f>
        <v/>
      </c>
      <c r="E211" s="551" t="str">
        <f>IF(F211+L211&gt;0,Input_Transaksi!F208&amp;Input_Transaksi!G208&amp;" "&amp;Input_Transaksi!H208,"")</f>
        <v/>
      </c>
      <c r="F211" s="119">
        <f>IF(Input_Transaksi!CJ208=$D$8,Input_Transaksi!CL208,0)</f>
        <v>0</v>
      </c>
      <c r="G211" s="552">
        <f>IF(Input_Transaksi!K208=$G$12,F211,0)</f>
        <v>0</v>
      </c>
      <c r="H211" s="552">
        <f>IF(Input_Transaksi!K208=$H$12,F211,0)</f>
        <v>0</v>
      </c>
      <c r="I211" s="552">
        <f>IF(Input_Transaksi!K208=$I$12,F211,0)</f>
        <v>0</v>
      </c>
      <c r="J211" s="552">
        <f>IF(Input_Transaksi!K208=$J$12,F211,0)</f>
        <v>0</v>
      </c>
      <c r="K211" s="552">
        <f>IF(Input_Transaksi!K208=$K$12,F211,0)</f>
        <v>0</v>
      </c>
      <c r="L211" s="491">
        <f>IF(Input_Transaksi!CM208=$D$8,Input_Transaksi!CO208,0)</f>
        <v>0</v>
      </c>
      <c r="M211" s="491">
        <f t="shared" si="3"/>
        <v>0</v>
      </c>
      <c r="N211" s="61"/>
    </row>
    <row r="212" spans="2:14" customFormat="1" hidden="1" x14ac:dyDescent="0.2">
      <c r="B212" s="65"/>
      <c r="C212" s="549" t="str">
        <f>IF(F212+L212&gt;0,Input_Transaksi!C209,"")</f>
        <v/>
      </c>
      <c r="D212" s="550" t="str">
        <f>IF(F212+L212&gt;0,Input_Transaksi!D209,"")</f>
        <v/>
      </c>
      <c r="E212" s="551" t="str">
        <f>IF(F212+L212&gt;0,Input_Transaksi!F209&amp;Input_Transaksi!G209&amp;" "&amp;Input_Transaksi!H209,"")</f>
        <v/>
      </c>
      <c r="F212" s="119">
        <f>IF(Input_Transaksi!CJ209=$D$8,Input_Transaksi!CL209,0)</f>
        <v>0</v>
      </c>
      <c r="G212" s="552">
        <f>IF(Input_Transaksi!K209=$G$12,F212,0)</f>
        <v>0</v>
      </c>
      <c r="H212" s="552">
        <f>IF(Input_Transaksi!K209=$H$12,F212,0)</f>
        <v>0</v>
      </c>
      <c r="I212" s="552">
        <f>IF(Input_Transaksi!K209=$I$12,F212,0)</f>
        <v>0</v>
      </c>
      <c r="J212" s="552">
        <f>IF(Input_Transaksi!K209=$J$12,F212,0)</f>
        <v>0</v>
      </c>
      <c r="K212" s="552">
        <f>IF(Input_Transaksi!K209=$K$12,F212,0)</f>
        <v>0</v>
      </c>
      <c r="L212" s="491">
        <f>IF(Input_Transaksi!CM209=$D$8,Input_Transaksi!CO209,0)</f>
        <v>0</v>
      </c>
      <c r="M212" s="491">
        <f t="shared" si="3"/>
        <v>0</v>
      </c>
      <c r="N212" s="61"/>
    </row>
    <row r="213" spans="2:14" customFormat="1" hidden="1" x14ac:dyDescent="0.2">
      <c r="B213" s="65"/>
      <c r="C213" s="549" t="str">
        <f>IF(F213+L213&gt;0,Input_Transaksi!C210,"")</f>
        <v/>
      </c>
      <c r="D213" s="550" t="str">
        <f>IF(F213+L213&gt;0,Input_Transaksi!D210,"")</f>
        <v/>
      </c>
      <c r="E213" s="551" t="str">
        <f>IF(F213+L213&gt;0,Input_Transaksi!F210&amp;Input_Transaksi!G210&amp;" "&amp;Input_Transaksi!H210,"")</f>
        <v/>
      </c>
      <c r="F213" s="119">
        <f>IF(Input_Transaksi!CJ210=$D$8,Input_Transaksi!CL210,0)</f>
        <v>0</v>
      </c>
      <c r="G213" s="552">
        <f>IF(Input_Transaksi!K210=$G$12,F213,0)</f>
        <v>0</v>
      </c>
      <c r="H213" s="552">
        <f>IF(Input_Transaksi!K210=$H$12,F213,0)</f>
        <v>0</v>
      </c>
      <c r="I213" s="552">
        <f>IF(Input_Transaksi!K210=$I$12,F213,0)</f>
        <v>0</v>
      </c>
      <c r="J213" s="552">
        <f>IF(Input_Transaksi!K210=$J$12,F213,0)</f>
        <v>0</v>
      </c>
      <c r="K213" s="552">
        <f>IF(Input_Transaksi!K210=$K$12,F213,0)</f>
        <v>0</v>
      </c>
      <c r="L213" s="491">
        <f>IF(Input_Transaksi!CM210=$D$8,Input_Transaksi!CO210,0)</f>
        <v>0</v>
      </c>
      <c r="M213" s="491">
        <f t="shared" si="3"/>
        <v>0</v>
      </c>
      <c r="N213" s="61"/>
    </row>
    <row r="214" spans="2:14" customFormat="1" hidden="1" x14ac:dyDescent="0.2">
      <c r="B214" s="65"/>
      <c r="C214" s="549" t="str">
        <f>IF(F214+L214&gt;0,Input_Transaksi!C211,"")</f>
        <v/>
      </c>
      <c r="D214" s="550" t="str">
        <f>IF(F214+L214&gt;0,Input_Transaksi!D211,"")</f>
        <v/>
      </c>
      <c r="E214" s="551" t="str">
        <f>IF(F214+L214&gt;0,Input_Transaksi!F211&amp;Input_Transaksi!G211&amp;" "&amp;Input_Transaksi!H211,"")</f>
        <v/>
      </c>
      <c r="F214" s="119">
        <f>IF(Input_Transaksi!CJ211=$D$8,Input_Transaksi!CL211,0)</f>
        <v>0</v>
      </c>
      <c r="G214" s="552">
        <f>IF(Input_Transaksi!K211=$G$12,F214,0)</f>
        <v>0</v>
      </c>
      <c r="H214" s="552">
        <f>IF(Input_Transaksi!K211=$H$12,F214,0)</f>
        <v>0</v>
      </c>
      <c r="I214" s="552">
        <f>IF(Input_Transaksi!K211=$I$12,F214,0)</f>
        <v>0</v>
      </c>
      <c r="J214" s="552">
        <f>IF(Input_Transaksi!K211=$J$12,F214,0)</f>
        <v>0</v>
      </c>
      <c r="K214" s="552">
        <f>IF(Input_Transaksi!K211=$K$12,F214,0)</f>
        <v>0</v>
      </c>
      <c r="L214" s="491">
        <f>IF(Input_Transaksi!CM211=$D$8,Input_Transaksi!CO211,0)</f>
        <v>0</v>
      </c>
      <c r="M214" s="491">
        <f t="shared" si="3"/>
        <v>0</v>
      </c>
      <c r="N214" s="61"/>
    </row>
    <row r="215" spans="2:14" customFormat="1" hidden="1" x14ac:dyDescent="0.2">
      <c r="B215" s="65"/>
      <c r="C215" s="549" t="str">
        <f>IF(F215+L215&gt;0,Input_Transaksi!C212,"")</f>
        <v/>
      </c>
      <c r="D215" s="550" t="str">
        <f>IF(F215+L215&gt;0,Input_Transaksi!D212,"")</f>
        <v/>
      </c>
      <c r="E215" s="551" t="str">
        <f>IF(F215+L215&gt;0,Input_Transaksi!F212&amp;Input_Transaksi!G212&amp;" "&amp;Input_Transaksi!H212,"")</f>
        <v/>
      </c>
      <c r="F215" s="119">
        <f>IF(Input_Transaksi!CJ212=$D$8,Input_Transaksi!CL212,0)</f>
        <v>0</v>
      </c>
      <c r="G215" s="552">
        <f>IF(Input_Transaksi!K212=$G$12,F215,0)</f>
        <v>0</v>
      </c>
      <c r="H215" s="552">
        <f>IF(Input_Transaksi!K212=$H$12,F215,0)</f>
        <v>0</v>
      </c>
      <c r="I215" s="552">
        <f>IF(Input_Transaksi!K212=$I$12,F215,0)</f>
        <v>0</v>
      </c>
      <c r="J215" s="552">
        <f>IF(Input_Transaksi!K212=$J$12,F215,0)</f>
        <v>0</v>
      </c>
      <c r="K215" s="552">
        <f>IF(Input_Transaksi!K212=$K$12,F215,0)</f>
        <v>0</v>
      </c>
      <c r="L215" s="491">
        <f>IF(Input_Transaksi!CM212=$D$8,Input_Transaksi!CO212,0)</f>
        <v>0</v>
      </c>
      <c r="M215" s="491">
        <f t="shared" si="3"/>
        <v>0</v>
      </c>
      <c r="N215" s="61"/>
    </row>
    <row r="216" spans="2:14" customFormat="1" hidden="1" x14ac:dyDescent="0.2">
      <c r="B216" s="65"/>
      <c r="C216" s="549" t="str">
        <f>IF(F216+L216&gt;0,Input_Transaksi!C213,"")</f>
        <v/>
      </c>
      <c r="D216" s="550" t="str">
        <f>IF(F216+L216&gt;0,Input_Transaksi!D213,"")</f>
        <v/>
      </c>
      <c r="E216" s="551" t="str">
        <f>IF(F216+L216&gt;0,Input_Transaksi!F213&amp;Input_Transaksi!G213&amp;" "&amp;Input_Transaksi!H213,"")</f>
        <v/>
      </c>
      <c r="F216" s="119">
        <f>IF(Input_Transaksi!CJ213=$D$8,Input_Transaksi!CL213,0)</f>
        <v>0</v>
      </c>
      <c r="G216" s="552">
        <f>IF(Input_Transaksi!K213=$G$12,F216,0)</f>
        <v>0</v>
      </c>
      <c r="H216" s="552">
        <f>IF(Input_Transaksi!K213=$H$12,F216,0)</f>
        <v>0</v>
      </c>
      <c r="I216" s="552">
        <f>IF(Input_Transaksi!K213=$I$12,F216,0)</f>
        <v>0</v>
      </c>
      <c r="J216" s="552">
        <f>IF(Input_Transaksi!K213=$J$12,F216,0)</f>
        <v>0</v>
      </c>
      <c r="K216" s="552">
        <f>IF(Input_Transaksi!K213=$K$12,F216,0)</f>
        <v>0</v>
      </c>
      <c r="L216" s="491">
        <f>IF(Input_Transaksi!CM213=$D$8,Input_Transaksi!CO213,0)</f>
        <v>0</v>
      </c>
      <c r="M216" s="491">
        <f t="shared" si="3"/>
        <v>0</v>
      </c>
      <c r="N216" s="61"/>
    </row>
    <row r="217" spans="2:14" customFormat="1" hidden="1" x14ac:dyDescent="0.2">
      <c r="B217" s="65"/>
      <c r="C217" s="549" t="str">
        <f>IF(F217+L217&gt;0,Input_Transaksi!C214,"")</f>
        <v/>
      </c>
      <c r="D217" s="550" t="str">
        <f>IF(F217+L217&gt;0,Input_Transaksi!D214,"")</f>
        <v/>
      </c>
      <c r="E217" s="551" t="str">
        <f>IF(F217+L217&gt;0,Input_Transaksi!F214&amp;Input_Transaksi!G214&amp;" "&amp;Input_Transaksi!H214,"")</f>
        <v/>
      </c>
      <c r="F217" s="119">
        <f>IF(Input_Transaksi!CJ214=$D$8,Input_Transaksi!CL214,0)</f>
        <v>0</v>
      </c>
      <c r="G217" s="552">
        <f>IF(Input_Transaksi!K214=$G$12,F217,0)</f>
        <v>0</v>
      </c>
      <c r="H217" s="552">
        <f>IF(Input_Transaksi!K214=$H$12,F217,0)</f>
        <v>0</v>
      </c>
      <c r="I217" s="552">
        <f>IF(Input_Transaksi!K214=$I$12,F217,0)</f>
        <v>0</v>
      </c>
      <c r="J217" s="552">
        <f>IF(Input_Transaksi!K214=$J$12,F217,0)</f>
        <v>0</v>
      </c>
      <c r="K217" s="552">
        <f>IF(Input_Transaksi!K214=$K$12,F217,0)</f>
        <v>0</v>
      </c>
      <c r="L217" s="491">
        <f>IF(Input_Transaksi!CM214=$D$8,Input_Transaksi!CO214,0)</f>
        <v>0</v>
      </c>
      <c r="M217" s="491">
        <f t="shared" si="3"/>
        <v>0</v>
      </c>
      <c r="N217" s="61"/>
    </row>
    <row r="218" spans="2:14" customFormat="1" hidden="1" x14ac:dyDescent="0.2">
      <c r="B218" s="65"/>
      <c r="C218" s="549" t="str">
        <f>IF(F218+L218&gt;0,Input_Transaksi!C215,"")</f>
        <v/>
      </c>
      <c r="D218" s="550" t="str">
        <f>IF(F218+L218&gt;0,Input_Transaksi!D215,"")</f>
        <v/>
      </c>
      <c r="E218" s="551" t="str">
        <f>IF(F218+L218&gt;0,Input_Transaksi!F215&amp;Input_Transaksi!G215&amp;" "&amp;Input_Transaksi!H215,"")</f>
        <v/>
      </c>
      <c r="F218" s="119">
        <f>IF(Input_Transaksi!CJ215=$D$8,Input_Transaksi!CL215,0)</f>
        <v>0</v>
      </c>
      <c r="G218" s="552">
        <f>IF(Input_Transaksi!K215=$G$12,F218,0)</f>
        <v>0</v>
      </c>
      <c r="H218" s="552">
        <f>IF(Input_Transaksi!K215=$H$12,F218,0)</f>
        <v>0</v>
      </c>
      <c r="I218" s="552">
        <f>IF(Input_Transaksi!K215=$I$12,F218,0)</f>
        <v>0</v>
      </c>
      <c r="J218" s="552">
        <f>IF(Input_Transaksi!K215=$J$12,F218,0)</f>
        <v>0</v>
      </c>
      <c r="K218" s="552">
        <f>IF(Input_Transaksi!K215=$K$12,F218,0)</f>
        <v>0</v>
      </c>
      <c r="L218" s="491">
        <f>IF(Input_Transaksi!CM215=$D$8,Input_Transaksi!CO215,0)</f>
        <v>0</v>
      </c>
      <c r="M218" s="491">
        <f t="shared" si="3"/>
        <v>0</v>
      </c>
      <c r="N218" s="61"/>
    </row>
    <row r="219" spans="2:14" customFormat="1" hidden="1" x14ac:dyDescent="0.2">
      <c r="B219" s="65"/>
      <c r="C219" s="549" t="str">
        <f>IF(F219+L219&gt;0,Input_Transaksi!C216,"")</f>
        <v/>
      </c>
      <c r="D219" s="550" t="str">
        <f>IF(F219+L219&gt;0,Input_Transaksi!D216,"")</f>
        <v/>
      </c>
      <c r="E219" s="551" t="str">
        <f>IF(F219+L219&gt;0,Input_Transaksi!F216&amp;Input_Transaksi!G216&amp;" "&amp;Input_Transaksi!H216,"")</f>
        <v/>
      </c>
      <c r="F219" s="119">
        <f>IF(Input_Transaksi!CJ216=$D$8,Input_Transaksi!CL216,0)</f>
        <v>0</v>
      </c>
      <c r="G219" s="552">
        <f>IF(Input_Transaksi!K216=$G$12,F219,0)</f>
        <v>0</v>
      </c>
      <c r="H219" s="552">
        <f>IF(Input_Transaksi!K216=$H$12,F219,0)</f>
        <v>0</v>
      </c>
      <c r="I219" s="552">
        <f>IF(Input_Transaksi!K216=$I$12,F219,0)</f>
        <v>0</v>
      </c>
      <c r="J219" s="552">
        <f>IF(Input_Transaksi!K216=$J$12,F219,0)</f>
        <v>0</v>
      </c>
      <c r="K219" s="552">
        <f>IF(Input_Transaksi!K216=$K$12,F219,0)</f>
        <v>0</v>
      </c>
      <c r="L219" s="491">
        <f>IF(Input_Transaksi!CM216=$D$8,Input_Transaksi!CO216,0)</f>
        <v>0</v>
      </c>
      <c r="M219" s="491">
        <f t="shared" si="3"/>
        <v>0</v>
      </c>
      <c r="N219" s="61"/>
    </row>
    <row r="220" spans="2:14" customFormat="1" hidden="1" x14ac:dyDescent="0.2">
      <c r="B220" s="65"/>
      <c r="C220" s="549" t="str">
        <f>IF(F220+L220&gt;0,Input_Transaksi!C217,"")</f>
        <v/>
      </c>
      <c r="D220" s="550" t="str">
        <f>IF(F220+L220&gt;0,Input_Transaksi!D217,"")</f>
        <v/>
      </c>
      <c r="E220" s="551" t="str">
        <f>IF(F220+L220&gt;0,Input_Transaksi!F217&amp;Input_Transaksi!G217&amp;" "&amp;Input_Transaksi!H217,"")</f>
        <v/>
      </c>
      <c r="F220" s="119">
        <f>IF(Input_Transaksi!CJ217=$D$8,Input_Transaksi!CL217,0)</f>
        <v>0</v>
      </c>
      <c r="G220" s="552">
        <f>IF(Input_Transaksi!K217=$G$12,F220,0)</f>
        <v>0</v>
      </c>
      <c r="H220" s="552">
        <f>IF(Input_Transaksi!K217=$H$12,F220,0)</f>
        <v>0</v>
      </c>
      <c r="I220" s="552">
        <f>IF(Input_Transaksi!K217=$I$12,F220,0)</f>
        <v>0</v>
      </c>
      <c r="J220" s="552">
        <f>IF(Input_Transaksi!K217=$J$12,F220,0)</f>
        <v>0</v>
      </c>
      <c r="K220" s="552">
        <f>IF(Input_Transaksi!K217=$K$12,F220,0)</f>
        <v>0</v>
      </c>
      <c r="L220" s="491">
        <f>IF(Input_Transaksi!CM217=$D$8,Input_Transaksi!CO217,0)</f>
        <v>0</v>
      </c>
      <c r="M220" s="491">
        <f t="shared" si="3"/>
        <v>0</v>
      </c>
      <c r="N220" s="61"/>
    </row>
    <row r="221" spans="2:14" customFormat="1" hidden="1" x14ac:dyDescent="0.2">
      <c r="B221" s="65"/>
      <c r="C221" s="549" t="str">
        <f>IF(F221+L221&gt;0,Input_Transaksi!C218,"")</f>
        <v/>
      </c>
      <c r="D221" s="550" t="str">
        <f>IF(F221+L221&gt;0,Input_Transaksi!D218,"")</f>
        <v/>
      </c>
      <c r="E221" s="551" t="str">
        <f>IF(F221+L221&gt;0,Input_Transaksi!F218&amp;Input_Transaksi!G218&amp;" "&amp;Input_Transaksi!H218,"")</f>
        <v/>
      </c>
      <c r="F221" s="119">
        <f>IF(Input_Transaksi!CJ218=$D$8,Input_Transaksi!CL218,0)</f>
        <v>0</v>
      </c>
      <c r="G221" s="552">
        <f>IF(Input_Transaksi!K218=$G$12,F221,0)</f>
        <v>0</v>
      </c>
      <c r="H221" s="552">
        <f>IF(Input_Transaksi!K218=$H$12,F221,0)</f>
        <v>0</v>
      </c>
      <c r="I221" s="552">
        <f>IF(Input_Transaksi!K218=$I$12,F221,0)</f>
        <v>0</v>
      </c>
      <c r="J221" s="552">
        <f>IF(Input_Transaksi!K218=$J$12,F221,0)</f>
        <v>0</v>
      </c>
      <c r="K221" s="552">
        <f>IF(Input_Transaksi!K218=$K$12,F221,0)</f>
        <v>0</v>
      </c>
      <c r="L221" s="491">
        <f>IF(Input_Transaksi!CM218=$D$8,Input_Transaksi!CO218,0)</f>
        <v>0</v>
      </c>
      <c r="M221" s="491">
        <f t="shared" si="3"/>
        <v>0</v>
      </c>
      <c r="N221" s="61"/>
    </row>
    <row r="222" spans="2:14" customFormat="1" hidden="1" x14ac:dyDescent="0.2">
      <c r="B222" s="65"/>
      <c r="C222" s="549" t="str">
        <f>IF(F222+L222&gt;0,Input_Transaksi!C219,"")</f>
        <v/>
      </c>
      <c r="D222" s="550" t="str">
        <f>IF(F222+L222&gt;0,Input_Transaksi!D219,"")</f>
        <v/>
      </c>
      <c r="E222" s="1098" t="str">
        <f>IF(F222+L222&gt;0,Input_Transaksi!F219&amp;Input_Transaksi!G219&amp;" "&amp;Input_Transaksi!H219,"")</f>
        <v/>
      </c>
      <c r="F222" s="119">
        <f>IF(Input_Transaksi!CJ219=$D$8,Input_Transaksi!CL219,0)</f>
        <v>0</v>
      </c>
      <c r="G222" s="552">
        <f>IF(Input_Transaksi!K219=$G$12,F222,0)</f>
        <v>0</v>
      </c>
      <c r="H222" s="552">
        <f>IF(Input_Transaksi!K219=$H$12,F222,0)</f>
        <v>0</v>
      </c>
      <c r="I222" s="552">
        <f>IF(Input_Transaksi!K219=$I$12,F222,0)</f>
        <v>0</v>
      </c>
      <c r="J222" s="552">
        <f>IF(Input_Transaksi!K219=$J$12,F222,0)</f>
        <v>0</v>
      </c>
      <c r="K222" s="552">
        <f>IF(Input_Transaksi!K219=$K$12,F222,0)</f>
        <v>0</v>
      </c>
      <c r="L222" s="491">
        <f>IF(Input_Transaksi!CM219=$D$8,Input_Transaksi!CO219,0)</f>
        <v>0</v>
      </c>
      <c r="M222" s="491">
        <f t="shared" si="3"/>
        <v>0</v>
      </c>
      <c r="N222" s="61"/>
    </row>
    <row r="223" spans="2:14" customFormat="1" hidden="1" x14ac:dyDescent="0.2">
      <c r="B223" s="65"/>
      <c r="C223" s="549" t="str">
        <f>IF(F223+L223&gt;0,Input_Transaksi!C220,"")</f>
        <v/>
      </c>
      <c r="D223" s="550" t="str">
        <f>IF(F223+L223&gt;0,Input_Transaksi!D220,"")</f>
        <v/>
      </c>
      <c r="E223" s="1098" t="str">
        <f>IF(F223+L223&gt;0,Input_Transaksi!F220&amp;Input_Transaksi!G220&amp;" "&amp;Input_Transaksi!H220,"")</f>
        <v/>
      </c>
      <c r="F223" s="119">
        <f>IF(Input_Transaksi!CJ220=$D$8,Input_Transaksi!CL220,0)</f>
        <v>0</v>
      </c>
      <c r="G223" s="552">
        <f>IF(Input_Transaksi!K220=$G$12,F223,0)</f>
        <v>0</v>
      </c>
      <c r="H223" s="552">
        <f>IF(Input_Transaksi!K220=$H$12,F223,0)</f>
        <v>0</v>
      </c>
      <c r="I223" s="552">
        <f>IF(Input_Transaksi!K220=$I$12,F223,0)</f>
        <v>0</v>
      </c>
      <c r="J223" s="552">
        <f>IF(Input_Transaksi!K220=$J$12,F223,0)</f>
        <v>0</v>
      </c>
      <c r="K223" s="552">
        <f>IF(Input_Transaksi!K220=$K$12,F223,0)</f>
        <v>0</v>
      </c>
      <c r="L223" s="491">
        <f>IF(Input_Transaksi!CM220=$D$8,Input_Transaksi!CO220,0)</f>
        <v>0</v>
      </c>
      <c r="M223" s="491">
        <f t="shared" si="3"/>
        <v>0</v>
      </c>
      <c r="N223" s="61"/>
    </row>
    <row r="224" spans="2:14" customFormat="1" hidden="1" x14ac:dyDescent="0.2">
      <c r="B224" s="65"/>
      <c r="C224" s="549" t="str">
        <f>IF(F224+L224&gt;0,Input_Transaksi!C221,"")</f>
        <v/>
      </c>
      <c r="D224" s="550" t="str">
        <f>IF(F224+L224&gt;0,Input_Transaksi!D221,"")</f>
        <v/>
      </c>
      <c r="E224" s="1098" t="str">
        <f>IF(F224+L224&gt;0,Input_Transaksi!F221&amp;Input_Transaksi!G221&amp;" "&amp;Input_Transaksi!H221,"")</f>
        <v/>
      </c>
      <c r="F224" s="1108">
        <f>IF(Input_Transaksi!CJ221=$D$8,Input_Transaksi!CL221,0)</f>
        <v>0</v>
      </c>
      <c r="G224" s="552">
        <f>IF(Input_Transaksi!K221=$G$12,F224,0)</f>
        <v>0</v>
      </c>
      <c r="H224" s="552">
        <f>IF(Input_Transaksi!K221=$H$12,F224,0)</f>
        <v>0</v>
      </c>
      <c r="I224" s="552">
        <f>IF(Input_Transaksi!K221=$I$12,F224,0)</f>
        <v>0</v>
      </c>
      <c r="J224" s="552">
        <f>IF(Input_Transaksi!K221=$J$12,F224,0)</f>
        <v>0</v>
      </c>
      <c r="K224" s="552">
        <f>IF(Input_Transaksi!K221=$K$12,F224,0)</f>
        <v>0</v>
      </c>
      <c r="L224" s="491">
        <f>IF(Input_Transaksi!CM221=$D$8,Input_Transaksi!CO221,0)</f>
        <v>0</v>
      </c>
      <c r="M224" s="491">
        <f t="shared" si="3"/>
        <v>0</v>
      </c>
      <c r="N224" s="61"/>
    </row>
    <row r="225" spans="2:14" customFormat="1" hidden="1" x14ac:dyDescent="0.2">
      <c r="B225" s="65"/>
      <c r="C225" s="549" t="str">
        <f>IF(F225+L225&gt;0,Input_Transaksi!C222,"")</f>
        <v/>
      </c>
      <c r="D225" s="550" t="str">
        <f>IF(F225+L225&gt;0,Input_Transaksi!D222,"")</f>
        <v/>
      </c>
      <c r="E225" s="1098" t="str">
        <f>IF(F225+L225&gt;0,Input_Transaksi!F222&amp;Input_Transaksi!G222&amp;" "&amp;Input_Transaksi!H222,"")</f>
        <v/>
      </c>
      <c r="F225" s="1108">
        <f>IF(Input_Transaksi!CJ222=$D$8,Input_Transaksi!CL222,0)</f>
        <v>0</v>
      </c>
      <c r="G225" s="552">
        <f>IF(Input_Transaksi!K222=$G$12,F225,0)</f>
        <v>0</v>
      </c>
      <c r="H225" s="552">
        <f>IF(Input_Transaksi!K222=$H$12,F225,0)</f>
        <v>0</v>
      </c>
      <c r="I225" s="552">
        <f>IF(Input_Transaksi!K222=$I$12,F225,0)</f>
        <v>0</v>
      </c>
      <c r="J225" s="552">
        <f>IF(Input_Transaksi!K222=$J$12,F225,0)</f>
        <v>0</v>
      </c>
      <c r="K225" s="552">
        <f>IF(Input_Transaksi!K222=$K$12,F225,0)</f>
        <v>0</v>
      </c>
      <c r="L225" s="491">
        <f>IF(Input_Transaksi!CM222=$D$8,Input_Transaksi!CO222,0)</f>
        <v>0</v>
      </c>
      <c r="M225" s="491">
        <f t="shared" si="3"/>
        <v>0</v>
      </c>
      <c r="N225" s="61"/>
    </row>
    <row r="226" spans="2:14" customFormat="1" hidden="1" x14ac:dyDescent="0.2">
      <c r="B226" s="65"/>
      <c r="C226" s="549" t="str">
        <f>IF(F226+L226&gt;0,Input_Transaksi!C223,"")</f>
        <v/>
      </c>
      <c r="D226" s="550" t="str">
        <f>IF(F226+L226&gt;0,Input_Transaksi!D223,"")</f>
        <v/>
      </c>
      <c r="E226" s="551" t="str">
        <f>IF(F226+L226&gt;0,Input_Transaksi!F223&amp;Input_Transaksi!G223&amp;" "&amp;Input_Transaksi!H223,"")</f>
        <v/>
      </c>
      <c r="F226" s="119">
        <f>IF(Input_Transaksi!CJ223=$D$8,Input_Transaksi!CL223,0)</f>
        <v>0</v>
      </c>
      <c r="G226" s="552">
        <f>IF(Input_Transaksi!K223=$G$12,F226,0)</f>
        <v>0</v>
      </c>
      <c r="H226" s="552">
        <f>IF(Input_Transaksi!K223=$H$12,F226,0)</f>
        <v>0</v>
      </c>
      <c r="I226" s="552">
        <f>IF(Input_Transaksi!K223=$I$12,F226,0)</f>
        <v>0</v>
      </c>
      <c r="J226" s="552">
        <f>IF(Input_Transaksi!K223=$J$12,F226,0)</f>
        <v>0</v>
      </c>
      <c r="K226" s="552">
        <f>IF(Input_Transaksi!K223=$K$12,F226,0)</f>
        <v>0</v>
      </c>
      <c r="L226" s="491">
        <f>IF(Input_Transaksi!CM223=$D$8,Input_Transaksi!CO223,0)</f>
        <v>0</v>
      </c>
      <c r="M226" s="491">
        <f t="shared" si="3"/>
        <v>0</v>
      </c>
      <c r="N226" s="61"/>
    </row>
    <row r="227" spans="2:14" customFormat="1" hidden="1" x14ac:dyDescent="0.2">
      <c r="B227" s="65"/>
      <c r="C227" s="549" t="str">
        <f>IF(F227+L227&gt;0,Input_Transaksi!C224,"")</f>
        <v/>
      </c>
      <c r="D227" s="550" t="str">
        <f>IF(F227+L227&gt;0,Input_Transaksi!D224,"")</f>
        <v/>
      </c>
      <c r="E227" s="551" t="str">
        <f>IF(F227+L227&gt;0,Input_Transaksi!F224&amp;Input_Transaksi!G224&amp;" "&amp;Input_Transaksi!H224,"")</f>
        <v/>
      </c>
      <c r="F227" s="119">
        <f>IF(Input_Transaksi!CJ224=$D$8,Input_Transaksi!CL224,0)</f>
        <v>0</v>
      </c>
      <c r="G227" s="552">
        <f>IF(Input_Transaksi!K224=$G$12,F227,0)</f>
        <v>0</v>
      </c>
      <c r="H227" s="552">
        <f>IF(Input_Transaksi!K224=$H$12,F227,0)</f>
        <v>0</v>
      </c>
      <c r="I227" s="552">
        <f>IF(Input_Transaksi!K224=$I$12,F227,0)</f>
        <v>0</v>
      </c>
      <c r="J227" s="552">
        <f>IF(Input_Transaksi!K224=$J$12,F227,0)</f>
        <v>0</v>
      </c>
      <c r="K227" s="552">
        <f>IF(Input_Transaksi!K224=$K$12,F227,0)</f>
        <v>0</v>
      </c>
      <c r="L227" s="491">
        <f>IF(Input_Transaksi!CM224=$D$8,Input_Transaksi!CO224,0)</f>
        <v>0</v>
      </c>
      <c r="M227" s="491">
        <f t="shared" si="3"/>
        <v>0</v>
      </c>
      <c r="N227" s="61"/>
    </row>
    <row r="228" spans="2:14" customFormat="1" hidden="1" x14ac:dyDescent="0.2">
      <c r="B228" s="65"/>
      <c r="C228" s="549" t="str">
        <f>IF(F228+L228&gt;0,Input_Transaksi!C225,"")</f>
        <v/>
      </c>
      <c r="D228" s="550" t="str">
        <f>IF(F228+L228&gt;0,Input_Transaksi!D225,"")</f>
        <v/>
      </c>
      <c r="E228" s="1098" t="str">
        <f>IF(F228+L228&gt;0,Input_Transaksi!F225&amp;Input_Transaksi!G225&amp;" "&amp;Input_Transaksi!H225,"")</f>
        <v/>
      </c>
      <c r="F228" s="119">
        <f>IF(Input_Transaksi!CJ225=$D$8,Input_Transaksi!CL225,0)</f>
        <v>0</v>
      </c>
      <c r="G228" s="552">
        <f>IF(Input_Transaksi!K225=$G$12,F228,0)</f>
        <v>0</v>
      </c>
      <c r="H228" s="552">
        <f>IF(Input_Transaksi!K225=$H$12,F228,0)</f>
        <v>0</v>
      </c>
      <c r="I228" s="552">
        <f>IF(Input_Transaksi!K225=$I$12,F228,0)</f>
        <v>0</v>
      </c>
      <c r="J228" s="552">
        <f>IF(Input_Transaksi!K225=$J$12,F228,0)</f>
        <v>0</v>
      </c>
      <c r="K228" s="552">
        <f>IF(Input_Transaksi!K225=$K$12,F228,0)</f>
        <v>0</v>
      </c>
      <c r="L228" s="491">
        <f>IF(Input_Transaksi!CM225=$D$8,Input_Transaksi!CO225,0)</f>
        <v>0</v>
      </c>
      <c r="M228" s="491">
        <f t="shared" si="3"/>
        <v>0</v>
      </c>
      <c r="N228" s="61"/>
    </row>
    <row r="229" spans="2:14" customFormat="1" hidden="1" x14ac:dyDescent="0.2">
      <c r="B229" s="65"/>
      <c r="C229" s="549" t="str">
        <f>IF(F229+L229&gt;0,Input_Transaksi!C226,"")</f>
        <v/>
      </c>
      <c r="D229" s="550" t="str">
        <f>IF(F229+L229&gt;0,Input_Transaksi!D226,"")</f>
        <v/>
      </c>
      <c r="E229" s="1098" t="str">
        <f>IF(F229+L229&gt;0,Input_Transaksi!F226&amp;Input_Transaksi!G226&amp;" "&amp;Input_Transaksi!H226,"")</f>
        <v/>
      </c>
      <c r="F229" s="119">
        <f>IF(Input_Transaksi!CJ226=$D$8,Input_Transaksi!CL226,0)</f>
        <v>0</v>
      </c>
      <c r="G229" s="552">
        <f>IF(Input_Transaksi!K226=$G$12,F229,0)</f>
        <v>0</v>
      </c>
      <c r="H229" s="552">
        <f>IF(Input_Transaksi!K226=$H$12,F229,0)</f>
        <v>0</v>
      </c>
      <c r="I229" s="552">
        <f>IF(Input_Transaksi!K226=$I$12,F229,0)</f>
        <v>0</v>
      </c>
      <c r="J229" s="552">
        <f>IF(Input_Transaksi!K226=$J$12,F229,0)</f>
        <v>0</v>
      </c>
      <c r="K229" s="552">
        <f>IF(Input_Transaksi!K226=$K$12,F229,0)</f>
        <v>0</v>
      </c>
      <c r="L229" s="491">
        <f>IF(Input_Transaksi!CM226=$D$8,Input_Transaksi!CO226,0)</f>
        <v>0</v>
      </c>
      <c r="M229" s="491">
        <f t="shared" si="3"/>
        <v>0</v>
      </c>
      <c r="N229" s="61"/>
    </row>
    <row r="230" spans="2:14" customFormat="1" hidden="1" x14ac:dyDescent="0.2">
      <c r="B230" s="65"/>
      <c r="C230" s="549" t="str">
        <f>IF(F230+L230&gt;0,Input_Transaksi!C227,"")</f>
        <v/>
      </c>
      <c r="D230" s="550" t="str">
        <f>IF(F230+L230&gt;0,Input_Transaksi!D227,"")</f>
        <v/>
      </c>
      <c r="E230" s="1098" t="str">
        <f>IF(F230+L230&gt;0,Input_Transaksi!F227&amp;Input_Transaksi!G227&amp;" "&amp;Input_Transaksi!H227,"")</f>
        <v/>
      </c>
      <c r="F230" s="119">
        <f>IF(Input_Transaksi!CJ227=$D$8,Input_Transaksi!CL227,0)</f>
        <v>0</v>
      </c>
      <c r="G230" s="552">
        <f>IF(Input_Transaksi!K227=$G$12,F230,0)</f>
        <v>0</v>
      </c>
      <c r="H230" s="552">
        <f>IF(Input_Transaksi!K227=$H$12,F230,0)</f>
        <v>0</v>
      </c>
      <c r="I230" s="552">
        <f>IF(Input_Transaksi!K227=$I$12,F230,0)</f>
        <v>0</v>
      </c>
      <c r="J230" s="552">
        <f>IF(Input_Transaksi!K227=$J$12,F230,0)</f>
        <v>0</v>
      </c>
      <c r="K230" s="552">
        <f>IF(Input_Transaksi!K227=$K$12,F230,0)</f>
        <v>0</v>
      </c>
      <c r="L230" s="491">
        <f>IF(Input_Transaksi!CM227=$D$8,Input_Transaksi!CO227,0)</f>
        <v>0</v>
      </c>
      <c r="M230" s="491">
        <f t="shared" si="3"/>
        <v>0</v>
      </c>
      <c r="N230" s="61"/>
    </row>
    <row r="231" spans="2:14" customFormat="1" hidden="1" x14ac:dyDescent="0.2">
      <c r="B231" s="65"/>
      <c r="C231" s="549" t="str">
        <f>IF(F231+L231&gt;0,Input_Transaksi!C228,"")</f>
        <v/>
      </c>
      <c r="D231" s="550" t="str">
        <f>IF(F231+L231&gt;0,Input_Transaksi!D228,"")</f>
        <v/>
      </c>
      <c r="E231" s="1098" t="str">
        <f>IF(F231+L231&gt;0,Input_Transaksi!F228&amp;Input_Transaksi!G228&amp;" "&amp;Input_Transaksi!H228,"")</f>
        <v/>
      </c>
      <c r="F231" s="119">
        <f>IF(Input_Transaksi!CJ228=$D$8,Input_Transaksi!CL228,0)</f>
        <v>0</v>
      </c>
      <c r="G231" s="552">
        <f>IF(Input_Transaksi!K228=$G$12,F231,0)</f>
        <v>0</v>
      </c>
      <c r="H231" s="552">
        <f>IF(Input_Transaksi!K228=$H$12,F231,0)</f>
        <v>0</v>
      </c>
      <c r="I231" s="552">
        <f>IF(Input_Transaksi!K228=$I$12,F231,0)</f>
        <v>0</v>
      </c>
      <c r="J231" s="552">
        <f>IF(Input_Transaksi!K228=$J$12,F231,0)</f>
        <v>0</v>
      </c>
      <c r="K231" s="552">
        <f>IF(Input_Transaksi!K228=$K$12,F231,0)</f>
        <v>0</v>
      </c>
      <c r="L231" s="491">
        <f>IF(Input_Transaksi!CM228=$D$8,Input_Transaksi!CO228,0)</f>
        <v>0</v>
      </c>
      <c r="M231" s="491">
        <f t="shared" si="3"/>
        <v>0</v>
      </c>
      <c r="N231" s="61"/>
    </row>
    <row r="232" spans="2:14" customFormat="1" hidden="1" x14ac:dyDescent="0.2">
      <c r="B232" s="65"/>
      <c r="C232" s="549" t="str">
        <f>IF(F232+L232&gt;0,Input_Transaksi!C229,"")</f>
        <v/>
      </c>
      <c r="D232" s="550" t="str">
        <f>IF(F232+L232&gt;0,Input_Transaksi!D229,"")</f>
        <v/>
      </c>
      <c r="E232" s="551" t="str">
        <f>IF(F232+L232&gt;0,Input_Transaksi!F229&amp;Input_Transaksi!G229&amp;" "&amp;Input_Transaksi!H229,"")</f>
        <v/>
      </c>
      <c r="F232" s="119">
        <f>IF(Input_Transaksi!CJ229=$D$8,Input_Transaksi!CL229,0)</f>
        <v>0</v>
      </c>
      <c r="G232" s="552">
        <f>IF(Input_Transaksi!K229=$G$12,F232,0)</f>
        <v>0</v>
      </c>
      <c r="H232" s="552">
        <f>IF(Input_Transaksi!K229=$H$12,F232,0)</f>
        <v>0</v>
      </c>
      <c r="I232" s="552">
        <f>IF(Input_Transaksi!K229=$I$12,F232,0)</f>
        <v>0</v>
      </c>
      <c r="J232" s="552">
        <f>IF(Input_Transaksi!K229=$J$12,F232,0)</f>
        <v>0</v>
      </c>
      <c r="K232" s="552">
        <f>IF(Input_Transaksi!K229=$K$12,F232,0)</f>
        <v>0</v>
      </c>
      <c r="L232" s="491">
        <f>IF(Input_Transaksi!CM229=$D$8,Input_Transaksi!CO229,0)</f>
        <v>0</v>
      </c>
      <c r="M232" s="491">
        <f t="shared" si="3"/>
        <v>0</v>
      </c>
      <c r="N232" s="61"/>
    </row>
    <row r="233" spans="2:14" customFormat="1" hidden="1" x14ac:dyDescent="0.2">
      <c r="B233" s="65"/>
      <c r="C233" s="549" t="str">
        <f>IF(F233+L233&gt;0,Input_Transaksi!C230,"")</f>
        <v/>
      </c>
      <c r="D233" s="550" t="str">
        <f>IF(F233+L233&gt;0,Input_Transaksi!D230,"")</f>
        <v/>
      </c>
      <c r="E233" s="1098" t="str">
        <f>IF(F233+L233&gt;0,Input_Transaksi!F230&amp;Input_Transaksi!G230&amp;" "&amp;Input_Transaksi!H230,"")</f>
        <v/>
      </c>
      <c r="F233" s="119">
        <f>IF(Input_Transaksi!CJ230=$D$8,Input_Transaksi!CL230,0)</f>
        <v>0</v>
      </c>
      <c r="G233" s="552">
        <f>IF(Input_Transaksi!K230=$G$12,F233,0)</f>
        <v>0</v>
      </c>
      <c r="H233" s="552">
        <f>IF(Input_Transaksi!K230=$H$12,F233,0)</f>
        <v>0</v>
      </c>
      <c r="I233" s="552">
        <f>IF(Input_Transaksi!K230=$I$12,F233,0)</f>
        <v>0</v>
      </c>
      <c r="J233" s="552">
        <f>IF(Input_Transaksi!K230=$J$12,F233,0)</f>
        <v>0</v>
      </c>
      <c r="K233" s="552">
        <f>IF(Input_Transaksi!K230=$K$12,F233,0)</f>
        <v>0</v>
      </c>
      <c r="L233" s="491">
        <f>IF(Input_Transaksi!CM230=$D$8,Input_Transaksi!CO230,0)</f>
        <v>0</v>
      </c>
      <c r="M233" s="491">
        <f t="shared" si="3"/>
        <v>0</v>
      </c>
      <c r="N233" s="61"/>
    </row>
    <row r="234" spans="2:14" customFormat="1" hidden="1" x14ac:dyDescent="0.2">
      <c r="B234" s="65"/>
      <c r="C234" s="549" t="str">
        <f>IF(F234+L234&gt;0,Input_Transaksi!C231,"")</f>
        <v/>
      </c>
      <c r="D234" s="550" t="str">
        <f>IF(F234+L234&gt;0,Input_Transaksi!D231,"")</f>
        <v/>
      </c>
      <c r="E234" s="1098" t="str">
        <f>IF(F234+L234&gt;0,Input_Transaksi!F231&amp;Input_Transaksi!G231&amp;" "&amp;Input_Transaksi!H231,"")</f>
        <v/>
      </c>
      <c r="F234" s="119">
        <f>IF(Input_Transaksi!CJ231=$D$8,Input_Transaksi!CL231,0)</f>
        <v>0</v>
      </c>
      <c r="G234" s="552">
        <f>IF(Input_Transaksi!K231=$G$12,F234,0)</f>
        <v>0</v>
      </c>
      <c r="H234" s="552">
        <f>IF(Input_Transaksi!K231=$H$12,F234,0)</f>
        <v>0</v>
      </c>
      <c r="I234" s="552">
        <f>IF(Input_Transaksi!K231=$I$12,F234,0)</f>
        <v>0</v>
      </c>
      <c r="J234" s="552">
        <f>IF(Input_Transaksi!K231=$J$12,F234,0)</f>
        <v>0</v>
      </c>
      <c r="K234" s="552">
        <f>IF(Input_Transaksi!K231=$K$12,F234,0)</f>
        <v>0</v>
      </c>
      <c r="L234" s="491">
        <f>IF(Input_Transaksi!CM231=$D$8,Input_Transaksi!CO231,0)</f>
        <v>0</v>
      </c>
      <c r="M234" s="491">
        <f t="shared" si="3"/>
        <v>0</v>
      </c>
      <c r="N234" s="61"/>
    </row>
    <row r="235" spans="2:14" customFormat="1" hidden="1" x14ac:dyDescent="0.2">
      <c r="B235" s="65"/>
      <c r="C235" s="549" t="str">
        <f>IF(F235+L235&gt;0,Input_Transaksi!C232,"")</f>
        <v/>
      </c>
      <c r="D235" s="550" t="str">
        <f>IF(F235+L235&gt;0,Input_Transaksi!D232,"")</f>
        <v/>
      </c>
      <c r="E235" s="1098" t="str">
        <f>IF(F235+L235&gt;0,Input_Transaksi!F232&amp;Input_Transaksi!G232&amp;" "&amp;Input_Transaksi!H232,"")</f>
        <v/>
      </c>
      <c r="F235" s="119">
        <f>IF(Input_Transaksi!CJ232=$D$8,Input_Transaksi!CL232,0)</f>
        <v>0</v>
      </c>
      <c r="G235" s="552">
        <f>IF(Input_Transaksi!K232=$G$12,F235,0)</f>
        <v>0</v>
      </c>
      <c r="H235" s="552">
        <f>IF(Input_Transaksi!K232=$H$12,F235,0)</f>
        <v>0</v>
      </c>
      <c r="I235" s="552">
        <f>IF(Input_Transaksi!K232=$I$12,F235,0)</f>
        <v>0</v>
      </c>
      <c r="J235" s="552">
        <f>IF(Input_Transaksi!K232=$J$12,F235,0)</f>
        <v>0</v>
      </c>
      <c r="K235" s="552">
        <f>IF(Input_Transaksi!K232=$K$12,F235,0)</f>
        <v>0</v>
      </c>
      <c r="L235" s="491">
        <f>IF(Input_Transaksi!CM232=$D$8,Input_Transaksi!CO232,0)</f>
        <v>0</v>
      </c>
      <c r="M235" s="491">
        <f t="shared" si="3"/>
        <v>0</v>
      </c>
      <c r="N235" s="61"/>
    </row>
    <row r="236" spans="2:14" customFormat="1" hidden="1" x14ac:dyDescent="0.2">
      <c r="B236" s="65"/>
      <c r="C236" s="549" t="str">
        <f>IF(F236+L236&gt;0,Input_Transaksi!C233,"")</f>
        <v/>
      </c>
      <c r="D236" s="550" t="str">
        <f>IF(F236+L236&gt;0,Input_Transaksi!D233,"")</f>
        <v/>
      </c>
      <c r="E236" s="1098" t="str">
        <f>IF(F236+L236&gt;0,Input_Transaksi!F233&amp;Input_Transaksi!G233&amp;" "&amp;Input_Transaksi!H233,"")</f>
        <v/>
      </c>
      <c r="F236" s="119">
        <f>IF(Input_Transaksi!CJ233=$D$8,Input_Transaksi!CL233,0)</f>
        <v>0</v>
      </c>
      <c r="G236" s="552">
        <f>IF(Input_Transaksi!K233=$G$12,F236,0)</f>
        <v>0</v>
      </c>
      <c r="H236" s="552">
        <f>IF(Input_Transaksi!K233=$H$12,F236,0)</f>
        <v>0</v>
      </c>
      <c r="I236" s="552">
        <f>IF(Input_Transaksi!K233=$I$12,F236,0)</f>
        <v>0</v>
      </c>
      <c r="J236" s="552">
        <f>IF(Input_Transaksi!K233=$J$12,F236,0)</f>
        <v>0</v>
      </c>
      <c r="K236" s="552">
        <f>IF(Input_Transaksi!K233=$K$12,F236,0)</f>
        <v>0</v>
      </c>
      <c r="L236" s="491">
        <f>IF(Input_Transaksi!CM233=$D$8,Input_Transaksi!CO233,0)</f>
        <v>0</v>
      </c>
      <c r="M236" s="491">
        <f t="shared" si="3"/>
        <v>0</v>
      </c>
      <c r="N236" s="61"/>
    </row>
    <row r="237" spans="2:14" customFormat="1" hidden="1" x14ac:dyDescent="0.2">
      <c r="B237" s="65"/>
      <c r="C237" s="549" t="str">
        <f>IF(F237+L237&gt;0,Input_Transaksi!C234,"")</f>
        <v/>
      </c>
      <c r="D237" s="550" t="str">
        <f>IF(F237+L237&gt;0,Input_Transaksi!D234,"")</f>
        <v/>
      </c>
      <c r="E237" s="551" t="str">
        <f>IF(F237+L237&gt;0,Input_Transaksi!F234&amp;Input_Transaksi!G234&amp;" "&amp;Input_Transaksi!H234,"")</f>
        <v/>
      </c>
      <c r="F237" s="119">
        <f>IF(Input_Transaksi!CJ234=$D$8,Input_Transaksi!CL234,0)</f>
        <v>0</v>
      </c>
      <c r="G237" s="552">
        <f>IF(Input_Transaksi!K234=$G$12,F237,0)</f>
        <v>0</v>
      </c>
      <c r="H237" s="552">
        <f>IF(Input_Transaksi!K234=$H$12,F237,0)</f>
        <v>0</v>
      </c>
      <c r="I237" s="552">
        <f>IF(Input_Transaksi!K234=$I$12,F237,0)</f>
        <v>0</v>
      </c>
      <c r="J237" s="552">
        <f>IF(Input_Transaksi!K234=$J$12,F237,0)</f>
        <v>0</v>
      </c>
      <c r="K237" s="552">
        <f>IF(Input_Transaksi!K234=$K$12,F237,0)</f>
        <v>0</v>
      </c>
      <c r="L237" s="491">
        <f>IF(Input_Transaksi!CM234=$D$8,Input_Transaksi!CO234,0)</f>
        <v>0</v>
      </c>
      <c r="M237" s="491">
        <f t="shared" si="3"/>
        <v>0</v>
      </c>
      <c r="N237" s="61"/>
    </row>
    <row r="238" spans="2:14" customFormat="1" hidden="1" x14ac:dyDescent="0.2">
      <c r="B238" s="65"/>
      <c r="C238" s="549" t="str">
        <f>IF(F238+L238&gt;0,Input_Transaksi!C235,"")</f>
        <v/>
      </c>
      <c r="D238" s="550" t="str">
        <f>IF(F238+L238&gt;0,Input_Transaksi!D235,"")</f>
        <v/>
      </c>
      <c r="E238" s="1098" t="str">
        <f>IF(F238+L238&gt;0,Input_Transaksi!F235&amp;Input_Transaksi!G235&amp;" "&amp;Input_Transaksi!H235,"")</f>
        <v/>
      </c>
      <c r="F238" s="119">
        <f>IF(Input_Transaksi!CJ235=$D$8,Input_Transaksi!CL235,0)</f>
        <v>0</v>
      </c>
      <c r="G238" s="552">
        <f>IF(Input_Transaksi!K235=$G$12,F238,0)</f>
        <v>0</v>
      </c>
      <c r="H238" s="552">
        <f>IF(Input_Transaksi!K235=$H$12,F238,0)</f>
        <v>0</v>
      </c>
      <c r="I238" s="552">
        <f>IF(Input_Transaksi!K235=$I$12,F238,0)</f>
        <v>0</v>
      </c>
      <c r="J238" s="552">
        <f>IF(Input_Transaksi!K235=$J$12,F238,0)</f>
        <v>0</v>
      </c>
      <c r="K238" s="552">
        <f>IF(Input_Transaksi!K235=$K$12,F238,0)</f>
        <v>0</v>
      </c>
      <c r="L238" s="491">
        <f>IF(Input_Transaksi!CM235=$D$8,Input_Transaksi!CO235,0)</f>
        <v>0</v>
      </c>
      <c r="M238" s="491">
        <f t="shared" si="3"/>
        <v>0</v>
      </c>
      <c r="N238" s="61"/>
    </row>
    <row r="239" spans="2:14" customFormat="1" hidden="1" x14ac:dyDescent="0.2">
      <c r="B239" s="65"/>
      <c r="C239" s="549" t="str">
        <f>IF(F239+L239&gt;0,Input_Transaksi!C236,"")</f>
        <v/>
      </c>
      <c r="D239" s="550" t="str">
        <f>IF(F239+L239&gt;0,Input_Transaksi!D236,"")</f>
        <v/>
      </c>
      <c r="E239" s="1098" t="str">
        <f>IF(F239+L239&gt;0,Input_Transaksi!F236&amp;Input_Transaksi!G236&amp;" "&amp;Input_Transaksi!H236,"")</f>
        <v/>
      </c>
      <c r="F239" s="119">
        <f>IF(Input_Transaksi!CJ236=$D$8,Input_Transaksi!CL236,0)</f>
        <v>0</v>
      </c>
      <c r="G239" s="552">
        <f>IF(Input_Transaksi!K236=$G$12,F239,0)</f>
        <v>0</v>
      </c>
      <c r="H239" s="552">
        <f>IF(Input_Transaksi!K236=$H$12,F239,0)</f>
        <v>0</v>
      </c>
      <c r="I239" s="552">
        <f>IF(Input_Transaksi!K236=$I$12,F239,0)</f>
        <v>0</v>
      </c>
      <c r="J239" s="552">
        <f>IF(Input_Transaksi!K236=$J$12,F239,0)</f>
        <v>0</v>
      </c>
      <c r="K239" s="552">
        <f>IF(Input_Transaksi!K236=$K$12,F239,0)</f>
        <v>0</v>
      </c>
      <c r="L239" s="491">
        <f>IF(Input_Transaksi!CM236=$D$8,Input_Transaksi!CO236,0)</f>
        <v>0</v>
      </c>
      <c r="M239" s="491">
        <f t="shared" si="3"/>
        <v>0</v>
      </c>
      <c r="N239" s="61"/>
    </row>
    <row r="240" spans="2:14" customFormat="1" hidden="1" x14ac:dyDescent="0.2">
      <c r="B240" s="65"/>
      <c r="C240" s="549" t="str">
        <f>IF(F240+L240&gt;0,Input_Transaksi!C237,"")</f>
        <v/>
      </c>
      <c r="D240" s="550" t="str">
        <f>IF(F240+L240&gt;0,Input_Transaksi!D237,"")</f>
        <v/>
      </c>
      <c r="E240" s="1098" t="str">
        <f>IF(F240+L240&gt;0,Input_Transaksi!F237&amp;Input_Transaksi!G237&amp;" "&amp;Input_Transaksi!H237,"")</f>
        <v/>
      </c>
      <c r="F240" s="119">
        <f>IF(Input_Transaksi!CJ237=$D$8,Input_Transaksi!CL237,0)</f>
        <v>0</v>
      </c>
      <c r="G240" s="552">
        <f>IF(Input_Transaksi!K237=$G$12,F240,0)</f>
        <v>0</v>
      </c>
      <c r="H240" s="552">
        <f>IF(Input_Transaksi!K237=$H$12,F240,0)</f>
        <v>0</v>
      </c>
      <c r="I240" s="552">
        <f>IF(Input_Transaksi!K237=$I$12,F240,0)</f>
        <v>0</v>
      </c>
      <c r="J240" s="552">
        <f>IF(Input_Transaksi!K237=$J$12,F240,0)</f>
        <v>0</v>
      </c>
      <c r="K240" s="552">
        <f>IF(Input_Transaksi!K237=$K$12,F240,0)</f>
        <v>0</v>
      </c>
      <c r="L240" s="491">
        <f>IF(Input_Transaksi!CM237=$D$8,Input_Transaksi!CO237,0)</f>
        <v>0</v>
      </c>
      <c r="M240" s="491">
        <f t="shared" si="3"/>
        <v>0</v>
      </c>
      <c r="N240" s="61"/>
    </row>
    <row r="241" spans="2:14" customFormat="1" hidden="1" x14ac:dyDescent="0.2">
      <c r="B241" s="65"/>
      <c r="C241" s="549" t="str">
        <f>IF(F241+L241&gt;0,Input_Transaksi!C238,"")</f>
        <v/>
      </c>
      <c r="D241" s="550" t="str">
        <f>IF(F241+L241&gt;0,Input_Transaksi!D238,"")</f>
        <v/>
      </c>
      <c r="E241" s="1098" t="str">
        <f>IF(F241+L241&gt;0,Input_Transaksi!F238&amp;Input_Transaksi!G238&amp;" "&amp;Input_Transaksi!H238,"")</f>
        <v/>
      </c>
      <c r="F241" s="119">
        <f>IF(Input_Transaksi!CJ238=$D$8,Input_Transaksi!CL238,0)</f>
        <v>0</v>
      </c>
      <c r="G241" s="552">
        <f>IF(Input_Transaksi!K238=$G$12,F241,0)</f>
        <v>0</v>
      </c>
      <c r="H241" s="552">
        <f>IF(Input_Transaksi!K238=$H$12,F241,0)</f>
        <v>0</v>
      </c>
      <c r="I241" s="552">
        <f>IF(Input_Transaksi!K238=$I$12,F241,0)</f>
        <v>0</v>
      </c>
      <c r="J241" s="552">
        <f>IF(Input_Transaksi!K238=$J$12,F241,0)</f>
        <v>0</v>
      </c>
      <c r="K241" s="552">
        <f>IF(Input_Transaksi!K238=$K$12,F241,0)</f>
        <v>0</v>
      </c>
      <c r="L241" s="491">
        <f>IF(Input_Transaksi!CM238=$D$8,Input_Transaksi!CO238,0)</f>
        <v>0</v>
      </c>
      <c r="M241" s="491">
        <f t="shared" si="3"/>
        <v>0</v>
      </c>
      <c r="N241" s="61"/>
    </row>
    <row r="242" spans="2:14" customFormat="1" hidden="1" x14ac:dyDescent="0.2">
      <c r="B242" s="65"/>
      <c r="C242" s="549" t="str">
        <f>IF(F242+L242&gt;0,Input_Transaksi!C239,"")</f>
        <v/>
      </c>
      <c r="D242" s="550" t="str">
        <f>IF(F242+L242&gt;0,Input_Transaksi!D239,"")</f>
        <v/>
      </c>
      <c r="E242" s="551" t="str">
        <f>IF(F242+L242&gt;0,Input_Transaksi!F239&amp;Input_Transaksi!G239&amp;" "&amp;Input_Transaksi!H239,"")</f>
        <v/>
      </c>
      <c r="F242" s="119">
        <f>IF(Input_Transaksi!CJ239=$D$8,Input_Transaksi!CL239,0)</f>
        <v>0</v>
      </c>
      <c r="G242" s="552">
        <f>IF(Input_Transaksi!K239=$G$12,F242,0)</f>
        <v>0</v>
      </c>
      <c r="H242" s="552">
        <f>IF(Input_Transaksi!K239=$H$12,F242,0)</f>
        <v>0</v>
      </c>
      <c r="I242" s="552">
        <f>IF(Input_Transaksi!K239=$I$12,F242,0)</f>
        <v>0</v>
      </c>
      <c r="J242" s="552">
        <f>IF(Input_Transaksi!K239=$J$12,F242,0)</f>
        <v>0</v>
      </c>
      <c r="K242" s="552">
        <f>IF(Input_Transaksi!K239=$K$12,F242,0)</f>
        <v>0</v>
      </c>
      <c r="L242" s="491">
        <f>IF(Input_Transaksi!CM239=$D$8,Input_Transaksi!CO239,0)</f>
        <v>0</v>
      </c>
      <c r="M242" s="491">
        <f t="shared" si="3"/>
        <v>0</v>
      </c>
      <c r="N242" s="61"/>
    </row>
    <row r="243" spans="2:14" customFormat="1" hidden="1" x14ac:dyDescent="0.2">
      <c r="B243" s="65"/>
      <c r="C243" s="549" t="str">
        <f>IF(F243+L243&gt;0,Input_Transaksi!C240,"")</f>
        <v/>
      </c>
      <c r="D243" s="550" t="str">
        <f>IF(F243+L243&gt;0,Input_Transaksi!D240,"")</f>
        <v/>
      </c>
      <c r="E243" s="551" t="str">
        <f>IF(F243+L243&gt;0,Input_Transaksi!F240&amp;Input_Transaksi!G240&amp;" "&amp;Input_Transaksi!H240,"")</f>
        <v/>
      </c>
      <c r="F243" s="119">
        <f>IF(Input_Transaksi!CJ240=$D$8,Input_Transaksi!CL240,0)</f>
        <v>0</v>
      </c>
      <c r="G243" s="552">
        <f>IF(Input_Transaksi!K240=$G$12,F243,0)</f>
        <v>0</v>
      </c>
      <c r="H243" s="552">
        <f>IF(Input_Transaksi!K240=$H$12,F243,0)</f>
        <v>0</v>
      </c>
      <c r="I243" s="552">
        <f>IF(Input_Transaksi!K240=$I$12,F243,0)</f>
        <v>0</v>
      </c>
      <c r="J243" s="552">
        <f>IF(Input_Transaksi!K240=$J$12,F243,0)</f>
        <v>0</v>
      </c>
      <c r="K243" s="552">
        <f>IF(Input_Transaksi!K240=$K$12,F243,0)</f>
        <v>0</v>
      </c>
      <c r="L243" s="491">
        <f>IF(Input_Transaksi!CM240=$D$8,Input_Transaksi!CO240,0)</f>
        <v>0</v>
      </c>
      <c r="M243" s="491">
        <f t="shared" si="3"/>
        <v>0</v>
      </c>
      <c r="N243" s="61"/>
    </row>
    <row r="244" spans="2:14" customFormat="1" hidden="1" x14ac:dyDescent="0.2">
      <c r="B244" s="65"/>
      <c r="C244" s="549" t="str">
        <f>IF(F244+L244&gt;0,Input_Transaksi!C241,"")</f>
        <v/>
      </c>
      <c r="D244" s="550" t="str">
        <f>IF(F244+L244&gt;0,Input_Transaksi!D241,"")</f>
        <v/>
      </c>
      <c r="E244" s="551" t="str">
        <f>IF(F244+L244&gt;0,Input_Transaksi!F241&amp;Input_Transaksi!G241&amp;" "&amp;Input_Transaksi!H241,"")</f>
        <v/>
      </c>
      <c r="F244" s="119">
        <f>IF(Input_Transaksi!CJ241=$D$8,Input_Transaksi!CL241,0)</f>
        <v>0</v>
      </c>
      <c r="G244" s="552">
        <f>IF(Input_Transaksi!K241=$G$12,F244,0)</f>
        <v>0</v>
      </c>
      <c r="H244" s="552">
        <f>IF(Input_Transaksi!K241=$H$12,F244,0)</f>
        <v>0</v>
      </c>
      <c r="I244" s="552">
        <f>IF(Input_Transaksi!K241=$I$12,F244,0)</f>
        <v>0</v>
      </c>
      <c r="J244" s="552">
        <f>IF(Input_Transaksi!K241=$J$12,F244,0)</f>
        <v>0</v>
      </c>
      <c r="K244" s="552">
        <f>IF(Input_Transaksi!K241=$K$12,F244,0)</f>
        <v>0</v>
      </c>
      <c r="L244" s="491">
        <f>IF(Input_Transaksi!CM241=$D$8,Input_Transaksi!CO241,0)</f>
        <v>0</v>
      </c>
      <c r="M244" s="491">
        <f t="shared" si="3"/>
        <v>0</v>
      </c>
      <c r="N244" s="61"/>
    </row>
    <row r="245" spans="2:14" customFormat="1" hidden="1" x14ac:dyDescent="0.2">
      <c r="B245" s="65"/>
      <c r="C245" s="549" t="str">
        <f>IF(F245+L245&gt;0,Input_Transaksi!C242,"")</f>
        <v/>
      </c>
      <c r="D245" s="550" t="str">
        <f>IF(F245+L245&gt;0,Input_Transaksi!D242,"")</f>
        <v/>
      </c>
      <c r="E245" s="551" t="str">
        <f>IF(F245+L245&gt;0,Input_Transaksi!F242&amp;Input_Transaksi!G242&amp;" "&amp;Input_Transaksi!H242,"")</f>
        <v/>
      </c>
      <c r="F245" s="119">
        <f>IF(Input_Transaksi!CJ242=$D$8,Input_Transaksi!CL242,0)</f>
        <v>0</v>
      </c>
      <c r="G245" s="552">
        <f>IF(Input_Transaksi!K242=$G$12,F245,0)</f>
        <v>0</v>
      </c>
      <c r="H245" s="552">
        <f>IF(Input_Transaksi!K242=$H$12,F245,0)</f>
        <v>0</v>
      </c>
      <c r="I245" s="552">
        <f>IF(Input_Transaksi!K242=$I$12,F245,0)</f>
        <v>0</v>
      </c>
      <c r="J245" s="552">
        <f>IF(Input_Transaksi!K242=$J$12,F245,0)</f>
        <v>0</v>
      </c>
      <c r="K245" s="552">
        <f>IF(Input_Transaksi!K242=$K$12,F245,0)</f>
        <v>0</v>
      </c>
      <c r="L245" s="491">
        <f>IF(Input_Transaksi!CM242=$D$8,Input_Transaksi!CO242,0)</f>
        <v>0</v>
      </c>
      <c r="M245" s="491">
        <f t="shared" si="3"/>
        <v>0</v>
      </c>
      <c r="N245" s="61"/>
    </row>
    <row r="246" spans="2:14" customFormat="1" hidden="1" x14ac:dyDescent="0.2">
      <c r="B246" s="65"/>
      <c r="C246" s="549" t="str">
        <f>IF(F246+L246&gt;0,Input_Transaksi!C243,"")</f>
        <v/>
      </c>
      <c r="D246" s="550" t="str">
        <f>IF(F246+L246&gt;0,Input_Transaksi!D243,"")</f>
        <v/>
      </c>
      <c r="E246" s="551" t="str">
        <f>IF(F246+L246&gt;0,Input_Transaksi!F243&amp;Input_Transaksi!G243&amp;" "&amp;Input_Transaksi!H243,"")</f>
        <v/>
      </c>
      <c r="F246" s="119">
        <f>IF(Input_Transaksi!CJ243=$D$8,Input_Transaksi!CL243,0)</f>
        <v>0</v>
      </c>
      <c r="G246" s="552">
        <f>IF(Input_Transaksi!K243=$G$12,F246,0)</f>
        <v>0</v>
      </c>
      <c r="H246" s="552">
        <f>IF(Input_Transaksi!K243=$H$12,F246,0)</f>
        <v>0</v>
      </c>
      <c r="I246" s="552">
        <f>IF(Input_Transaksi!K243=$I$12,F246,0)</f>
        <v>0</v>
      </c>
      <c r="J246" s="552">
        <f>IF(Input_Transaksi!K243=$J$12,F246,0)</f>
        <v>0</v>
      </c>
      <c r="K246" s="552">
        <f>IF(Input_Transaksi!K243=$K$12,F246,0)</f>
        <v>0</v>
      </c>
      <c r="L246" s="491">
        <f>IF(Input_Transaksi!CM243=$D$8,Input_Transaksi!CO243,0)</f>
        <v>0</v>
      </c>
      <c r="M246" s="491">
        <f t="shared" si="3"/>
        <v>0</v>
      </c>
      <c r="N246" s="61"/>
    </row>
    <row r="247" spans="2:14" customFormat="1" hidden="1" x14ac:dyDescent="0.2">
      <c r="B247" s="65"/>
      <c r="C247" s="549" t="str">
        <f>IF(F247+L247&gt;0,Input_Transaksi!C244,"")</f>
        <v/>
      </c>
      <c r="D247" s="550" t="str">
        <f>IF(F247+L247&gt;0,Input_Transaksi!D244,"")</f>
        <v/>
      </c>
      <c r="E247" s="551" t="str">
        <f>IF(F247+L247&gt;0,Input_Transaksi!F244&amp;Input_Transaksi!G244&amp;" "&amp;Input_Transaksi!H244,"")</f>
        <v/>
      </c>
      <c r="F247" s="119">
        <f>IF(Input_Transaksi!CJ244=$D$8,Input_Transaksi!CL244,0)</f>
        <v>0</v>
      </c>
      <c r="G247" s="552">
        <f>IF(Input_Transaksi!K244=$G$12,F247,0)</f>
        <v>0</v>
      </c>
      <c r="H247" s="552">
        <f>IF(Input_Transaksi!K244=$H$12,F247,0)</f>
        <v>0</v>
      </c>
      <c r="I247" s="552">
        <f>IF(Input_Transaksi!K244=$I$12,F247,0)</f>
        <v>0</v>
      </c>
      <c r="J247" s="552">
        <f>IF(Input_Transaksi!K244=$J$12,F247,0)</f>
        <v>0</v>
      </c>
      <c r="K247" s="552">
        <f>IF(Input_Transaksi!K244=$K$12,F247,0)</f>
        <v>0</v>
      </c>
      <c r="L247" s="491">
        <f>IF(Input_Transaksi!CM244=$D$8,Input_Transaksi!CO244,0)</f>
        <v>0</v>
      </c>
      <c r="M247" s="491">
        <f t="shared" si="3"/>
        <v>0</v>
      </c>
      <c r="N247" s="61"/>
    </row>
    <row r="248" spans="2:14" customFormat="1" hidden="1" x14ac:dyDescent="0.2">
      <c r="B248" s="65"/>
      <c r="C248" s="549" t="str">
        <f>IF(F248+L248&gt;0,Input_Transaksi!C245,"")</f>
        <v/>
      </c>
      <c r="D248" s="550" t="str">
        <f>IF(F248+L248&gt;0,Input_Transaksi!D245,"")</f>
        <v/>
      </c>
      <c r="E248" s="551" t="str">
        <f>IF(F248+L248&gt;0,Input_Transaksi!F245&amp;Input_Transaksi!G245&amp;" "&amp;Input_Transaksi!H245,"")</f>
        <v/>
      </c>
      <c r="F248" s="119">
        <f>IF(Input_Transaksi!CJ245=$D$8,Input_Transaksi!CL245,0)</f>
        <v>0</v>
      </c>
      <c r="G248" s="552">
        <f>IF(Input_Transaksi!K245=$G$12,F248,0)</f>
        <v>0</v>
      </c>
      <c r="H248" s="552">
        <f>IF(Input_Transaksi!K245=$H$12,F248,0)</f>
        <v>0</v>
      </c>
      <c r="I248" s="552">
        <f>IF(Input_Transaksi!K245=$I$12,F248,0)</f>
        <v>0</v>
      </c>
      <c r="J248" s="552">
        <f>IF(Input_Transaksi!K245=$J$12,F248,0)</f>
        <v>0</v>
      </c>
      <c r="K248" s="552">
        <f>IF(Input_Transaksi!K245=$K$12,F248,0)</f>
        <v>0</v>
      </c>
      <c r="L248" s="491">
        <f>IF(Input_Transaksi!CM245=$D$8,Input_Transaksi!CO245,0)</f>
        <v>0</v>
      </c>
      <c r="M248" s="491">
        <f t="shared" si="3"/>
        <v>0</v>
      </c>
      <c r="N248" s="61"/>
    </row>
    <row r="249" spans="2:14" customFormat="1" hidden="1" x14ac:dyDescent="0.2">
      <c r="B249" s="65"/>
      <c r="C249" s="549" t="str">
        <f>IF(F249+L249&gt;0,Input_Transaksi!C246,"")</f>
        <v/>
      </c>
      <c r="D249" s="550" t="str">
        <f>IF(F249+L249&gt;0,Input_Transaksi!D246,"")</f>
        <v/>
      </c>
      <c r="E249" s="551" t="str">
        <f>IF(F249+L249&gt;0,Input_Transaksi!F246&amp;Input_Transaksi!G246&amp;" "&amp;Input_Transaksi!H246,"")</f>
        <v/>
      </c>
      <c r="F249" s="119">
        <f>IF(Input_Transaksi!CJ246=$D$8,Input_Transaksi!CL246,0)</f>
        <v>0</v>
      </c>
      <c r="G249" s="552">
        <f>IF(Input_Transaksi!K246=$G$12,F249,0)</f>
        <v>0</v>
      </c>
      <c r="H249" s="552">
        <f>IF(Input_Transaksi!K246=$H$12,F249,0)</f>
        <v>0</v>
      </c>
      <c r="I249" s="552">
        <f>IF(Input_Transaksi!K246=$I$12,F249,0)</f>
        <v>0</v>
      </c>
      <c r="J249" s="552">
        <f>IF(Input_Transaksi!K246=$J$12,F249,0)</f>
        <v>0</v>
      </c>
      <c r="K249" s="552">
        <f>IF(Input_Transaksi!K246=$K$12,F249,0)</f>
        <v>0</v>
      </c>
      <c r="L249" s="491">
        <f>IF(Input_Transaksi!CM246=$D$8,Input_Transaksi!CO246,0)</f>
        <v>0</v>
      </c>
      <c r="M249" s="491">
        <f t="shared" si="3"/>
        <v>0</v>
      </c>
      <c r="N249" s="61"/>
    </row>
    <row r="250" spans="2:14" customFormat="1" hidden="1" x14ac:dyDescent="0.2">
      <c r="B250" s="65"/>
      <c r="C250" s="549" t="str">
        <f>IF(F250+L250&gt;0,Input_Transaksi!C247,"")</f>
        <v/>
      </c>
      <c r="D250" s="550" t="str">
        <f>IF(F250+L250&gt;0,Input_Transaksi!D247,"")</f>
        <v/>
      </c>
      <c r="E250" s="551" t="str">
        <f>IF(F250+L250&gt;0,Input_Transaksi!F247&amp;Input_Transaksi!G247&amp;" "&amp;Input_Transaksi!H247,"")</f>
        <v/>
      </c>
      <c r="F250" s="119">
        <f>IF(Input_Transaksi!CJ247=$D$8,Input_Transaksi!CL247,0)</f>
        <v>0</v>
      </c>
      <c r="G250" s="552">
        <f>IF(Input_Transaksi!K247=$G$12,F250,0)</f>
        <v>0</v>
      </c>
      <c r="H250" s="552">
        <f>IF(Input_Transaksi!K247=$H$12,F250,0)</f>
        <v>0</v>
      </c>
      <c r="I250" s="552">
        <f>IF(Input_Transaksi!K247=$I$12,F250,0)</f>
        <v>0</v>
      </c>
      <c r="J250" s="552">
        <f>IF(Input_Transaksi!K247=$J$12,F250,0)</f>
        <v>0</v>
      </c>
      <c r="K250" s="552">
        <f>IF(Input_Transaksi!K247=$K$12,F250,0)</f>
        <v>0</v>
      </c>
      <c r="L250" s="491">
        <f>IF(Input_Transaksi!CM247=$D$8,Input_Transaksi!CO247,0)</f>
        <v>0</v>
      </c>
      <c r="M250" s="491">
        <f t="shared" si="3"/>
        <v>0</v>
      </c>
      <c r="N250" s="61"/>
    </row>
    <row r="251" spans="2:14" customFormat="1" hidden="1" x14ac:dyDescent="0.2">
      <c r="B251" s="65"/>
      <c r="C251" s="549" t="str">
        <f>IF(F251+L251&gt;0,Input_Transaksi!C248,"")</f>
        <v/>
      </c>
      <c r="D251" s="550" t="str">
        <f>IF(F251+L251&gt;0,Input_Transaksi!D248,"")</f>
        <v/>
      </c>
      <c r="E251" s="551" t="str">
        <f>IF(F251+L251&gt;0,Input_Transaksi!F248&amp;Input_Transaksi!G248&amp;" "&amp;Input_Transaksi!H248,"")</f>
        <v/>
      </c>
      <c r="F251" s="119">
        <f>IF(Input_Transaksi!CJ248=$D$8,Input_Transaksi!CL248,0)</f>
        <v>0</v>
      </c>
      <c r="G251" s="552">
        <f>IF(Input_Transaksi!K248=$G$12,F251,0)</f>
        <v>0</v>
      </c>
      <c r="H251" s="552">
        <f>IF(Input_Transaksi!K248=$H$12,F251,0)</f>
        <v>0</v>
      </c>
      <c r="I251" s="552">
        <f>IF(Input_Transaksi!K248=$I$12,F251,0)</f>
        <v>0</v>
      </c>
      <c r="J251" s="552">
        <f>IF(Input_Transaksi!K248=$J$12,F251,0)</f>
        <v>0</v>
      </c>
      <c r="K251" s="552">
        <f>IF(Input_Transaksi!K248=$K$12,F251,0)</f>
        <v>0</v>
      </c>
      <c r="L251" s="491">
        <f>IF(Input_Transaksi!CM248=$D$8,Input_Transaksi!CO248,0)</f>
        <v>0</v>
      </c>
      <c r="M251" s="491">
        <f t="shared" si="3"/>
        <v>0</v>
      </c>
      <c r="N251" s="61"/>
    </row>
    <row r="252" spans="2:14" customFormat="1" hidden="1" x14ac:dyDescent="0.2">
      <c r="B252" s="65"/>
      <c r="C252" s="549" t="str">
        <f>IF(F252+L252&gt;0,Input_Transaksi!C249,"")</f>
        <v/>
      </c>
      <c r="D252" s="550" t="str">
        <f>IF(F252+L252&gt;0,Input_Transaksi!D249,"")</f>
        <v/>
      </c>
      <c r="E252" s="551" t="str">
        <f>IF(F252+L252&gt;0,Input_Transaksi!F249&amp;Input_Transaksi!G249&amp;" "&amp;Input_Transaksi!H249,"")</f>
        <v/>
      </c>
      <c r="F252" s="119">
        <f>IF(Input_Transaksi!CJ249=$D$8,Input_Transaksi!CL249,0)</f>
        <v>0</v>
      </c>
      <c r="G252" s="552">
        <f>IF(Input_Transaksi!K249=$G$12,F252,0)</f>
        <v>0</v>
      </c>
      <c r="H252" s="552">
        <f>IF(Input_Transaksi!K249=$H$12,F252,0)</f>
        <v>0</v>
      </c>
      <c r="I252" s="552">
        <f>IF(Input_Transaksi!K249=$I$12,F252,0)</f>
        <v>0</v>
      </c>
      <c r="J252" s="552">
        <f>IF(Input_Transaksi!K249=$J$12,F252,0)</f>
        <v>0</v>
      </c>
      <c r="K252" s="552">
        <f>IF(Input_Transaksi!K249=$K$12,F252,0)</f>
        <v>0</v>
      </c>
      <c r="L252" s="491">
        <f>IF(Input_Transaksi!CM249=$D$8,Input_Transaksi!CO249,0)</f>
        <v>0</v>
      </c>
      <c r="M252" s="491">
        <f t="shared" si="3"/>
        <v>0</v>
      </c>
      <c r="N252" s="61"/>
    </row>
    <row r="253" spans="2:14" customFormat="1" hidden="1" x14ac:dyDescent="0.2">
      <c r="B253" s="65"/>
      <c r="C253" s="549" t="str">
        <f>IF(F253+L253&gt;0,Input_Transaksi!C250,"")</f>
        <v/>
      </c>
      <c r="D253" s="550" t="str">
        <f>IF(F253+L253&gt;0,Input_Transaksi!D250,"")</f>
        <v/>
      </c>
      <c r="E253" s="1098" t="str">
        <f>IF(F253+L253&gt;0,Input_Transaksi!F250&amp;Input_Transaksi!G250&amp;" "&amp;Input_Transaksi!H250,"")</f>
        <v/>
      </c>
      <c r="F253" s="119">
        <f>IF(Input_Transaksi!CJ250=$D$8,Input_Transaksi!CL250,0)</f>
        <v>0</v>
      </c>
      <c r="G253" s="552">
        <f>IF(Input_Transaksi!K250=$G$12,F253,0)</f>
        <v>0</v>
      </c>
      <c r="H253" s="552">
        <f>IF(Input_Transaksi!K250=$H$12,F253,0)</f>
        <v>0</v>
      </c>
      <c r="I253" s="552">
        <f>IF(Input_Transaksi!K250=$I$12,F253,0)</f>
        <v>0</v>
      </c>
      <c r="J253" s="552">
        <f>IF(Input_Transaksi!K250=$J$12,F253,0)</f>
        <v>0</v>
      </c>
      <c r="K253" s="552">
        <f>IF(Input_Transaksi!K250=$K$12,F253,0)</f>
        <v>0</v>
      </c>
      <c r="L253" s="491">
        <f>IF(Input_Transaksi!CM250=$D$8,Input_Transaksi!CO250,0)</f>
        <v>0</v>
      </c>
      <c r="M253" s="491">
        <f t="shared" si="3"/>
        <v>0</v>
      </c>
      <c r="N253" s="61"/>
    </row>
    <row r="254" spans="2:14" customFormat="1" hidden="1" x14ac:dyDescent="0.2">
      <c r="B254" s="65"/>
      <c r="C254" s="549" t="str">
        <f>IF(F254+L254&gt;0,Input_Transaksi!C251,"")</f>
        <v/>
      </c>
      <c r="D254" s="550" t="str">
        <f>IF(F254+L254&gt;0,Input_Transaksi!D251,"")</f>
        <v/>
      </c>
      <c r="E254" s="1098" t="str">
        <f>IF(F254+L254&gt;0,Input_Transaksi!F251&amp;Input_Transaksi!G251&amp;" "&amp;Input_Transaksi!H251,"")</f>
        <v/>
      </c>
      <c r="F254" s="119">
        <f>IF(Input_Transaksi!CJ251=$D$8,Input_Transaksi!CL251,0)</f>
        <v>0</v>
      </c>
      <c r="G254" s="552">
        <f>IF(Input_Transaksi!K251=$G$12,F254,0)</f>
        <v>0</v>
      </c>
      <c r="H254" s="552">
        <f>IF(Input_Transaksi!K251=$H$12,F254,0)</f>
        <v>0</v>
      </c>
      <c r="I254" s="552">
        <f>IF(Input_Transaksi!K251=$I$12,F254,0)</f>
        <v>0</v>
      </c>
      <c r="J254" s="552">
        <f>IF(Input_Transaksi!K251=$J$12,F254,0)</f>
        <v>0</v>
      </c>
      <c r="K254" s="552">
        <f>IF(Input_Transaksi!K251=$K$12,F254,0)</f>
        <v>0</v>
      </c>
      <c r="L254" s="491">
        <f>IF(Input_Transaksi!CM251=$D$8,Input_Transaksi!CO251,0)</f>
        <v>0</v>
      </c>
      <c r="M254" s="491">
        <f t="shared" si="3"/>
        <v>0</v>
      </c>
      <c r="N254" s="61"/>
    </row>
    <row r="255" spans="2:14" customFormat="1" hidden="1" x14ac:dyDescent="0.2">
      <c r="B255" s="65"/>
      <c r="C255" s="549" t="str">
        <f>IF(F255+L255&gt;0,Input_Transaksi!C252,"")</f>
        <v/>
      </c>
      <c r="D255" s="550" t="str">
        <f>IF(F255+L255&gt;0,Input_Transaksi!D252,"")</f>
        <v/>
      </c>
      <c r="E255" s="1098" t="str">
        <f>IF(F255+L255&gt;0,Input_Transaksi!F252&amp;Input_Transaksi!G252&amp;" "&amp;Input_Transaksi!H252,"")</f>
        <v/>
      </c>
      <c r="F255" s="119">
        <f>IF(Input_Transaksi!CJ252=$D$8,Input_Transaksi!CL252,0)</f>
        <v>0</v>
      </c>
      <c r="G255" s="552">
        <f>IF(Input_Transaksi!K252=$G$12,F255,0)</f>
        <v>0</v>
      </c>
      <c r="H255" s="552">
        <f>IF(Input_Transaksi!K252=$H$12,F255,0)</f>
        <v>0</v>
      </c>
      <c r="I255" s="552">
        <f>IF(Input_Transaksi!K252=$I$12,F255,0)</f>
        <v>0</v>
      </c>
      <c r="J255" s="552">
        <f>IF(Input_Transaksi!K252=$J$12,F255,0)</f>
        <v>0</v>
      </c>
      <c r="K255" s="552">
        <f>IF(Input_Transaksi!K252=$K$12,F255,0)</f>
        <v>0</v>
      </c>
      <c r="L255" s="491">
        <f>IF(Input_Transaksi!CM252=$D$8,Input_Transaksi!CO252,0)</f>
        <v>0</v>
      </c>
      <c r="M255" s="491">
        <f t="shared" si="3"/>
        <v>0</v>
      </c>
      <c r="N255" s="61"/>
    </row>
    <row r="256" spans="2:14" customFormat="1" hidden="1" x14ac:dyDescent="0.2">
      <c r="B256" s="65"/>
      <c r="C256" s="549" t="str">
        <f>IF(F256+L256&gt;0,Input_Transaksi!C253,"")</f>
        <v/>
      </c>
      <c r="D256" s="550" t="str">
        <f>IF(F256+L256&gt;0,Input_Transaksi!D253,"")</f>
        <v/>
      </c>
      <c r="E256" s="1098" t="str">
        <f>IF(F256+L256&gt;0,Input_Transaksi!F253&amp;Input_Transaksi!G253&amp;" "&amp;Input_Transaksi!H253,"")</f>
        <v/>
      </c>
      <c r="F256" s="119">
        <f>IF(Input_Transaksi!CJ253=$D$8,Input_Transaksi!CL253,0)</f>
        <v>0</v>
      </c>
      <c r="G256" s="1099">
        <f>IF(Input_Transaksi!K253=$G$12,F256,0)</f>
        <v>0</v>
      </c>
      <c r="H256" s="1099">
        <f>IF(Input_Transaksi!K253=$H$12,F256,0)</f>
        <v>0</v>
      </c>
      <c r="I256" s="1099">
        <f>IF(Input_Transaksi!K253=$I$12,F256,0)</f>
        <v>0</v>
      </c>
      <c r="J256" s="1099">
        <f>IF(Input_Transaksi!K253=$J$12,F256,0)</f>
        <v>0</v>
      </c>
      <c r="K256" s="1099">
        <f>IF(Input_Transaksi!K253=$K$12,F256,0)</f>
        <v>0</v>
      </c>
      <c r="L256" s="36">
        <f>IF(Input_Transaksi!CM253=$D$8,Input_Transaksi!CO253,0)</f>
        <v>0</v>
      </c>
      <c r="M256" s="36">
        <f t="shared" si="3"/>
        <v>0</v>
      </c>
      <c r="N256" s="61"/>
    </row>
    <row r="257" spans="2:14" customFormat="1" hidden="1" x14ac:dyDescent="0.2">
      <c r="B257" s="65"/>
      <c r="C257" s="549" t="str">
        <f>IF(F257+L257&gt;0,Input_Transaksi!C254,"")</f>
        <v/>
      </c>
      <c r="D257" s="550" t="str">
        <f>IF(F257+L257&gt;0,Input_Transaksi!D254,"")</f>
        <v/>
      </c>
      <c r="E257" s="1098" t="str">
        <f>IF(F257+L257&gt;0,Input_Transaksi!F254&amp;Input_Transaksi!G254&amp;" "&amp;Input_Transaksi!H254,"")</f>
        <v/>
      </c>
      <c r="F257" s="119">
        <f>IF(Input_Transaksi!CJ254=$D$8,Input_Transaksi!CL254,0)</f>
        <v>0</v>
      </c>
      <c r="G257" s="1099">
        <f>IF(Input_Transaksi!K254=$G$12,F257,0)</f>
        <v>0</v>
      </c>
      <c r="H257" s="1099">
        <f>IF(Input_Transaksi!K254=$H$12,F257,0)</f>
        <v>0</v>
      </c>
      <c r="I257" s="1099">
        <f>IF(Input_Transaksi!K254=$I$12,F257,0)</f>
        <v>0</v>
      </c>
      <c r="J257" s="1099">
        <f>IF(Input_Transaksi!K254=$J$12,F257,0)</f>
        <v>0</v>
      </c>
      <c r="K257" s="1099">
        <f>IF(Input_Transaksi!K254=$K$12,F257,0)</f>
        <v>0</v>
      </c>
      <c r="L257" s="36">
        <f>IF(Input_Transaksi!CM254=$D$8,Input_Transaksi!CO254,0)</f>
        <v>0</v>
      </c>
      <c r="M257" s="36">
        <f t="shared" si="3"/>
        <v>0</v>
      </c>
      <c r="N257" s="61"/>
    </row>
    <row r="258" spans="2:14" customFormat="1" hidden="1" x14ac:dyDescent="0.2">
      <c r="B258" s="65"/>
      <c r="C258" s="549" t="str">
        <f>IF(F258+L258&gt;0,Input_Transaksi!C255,"")</f>
        <v/>
      </c>
      <c r="D258" s="550" t="str">
        <f>IF(F258+L258&gt;0,Input_Transaksi!D255,"")</f>
        <v/>
      </c>
      <c r="E258" s="1098" t="str">
        <f>IF(F258+L258&gt;0,Input_Transaksi!F255&amp;Input_Transaksi!G255&amp;" "&amp;Input_Transaksi!H255,"")</f>
        <v/>
      </c>
      <c r="F258" s="119">
        <f>IF(Input_Transaksi!CJ255=$D$8,Input_Transaksi!CL255,0)</f>
        <v>0</v>
      </c>
      <c r="G258" s="552">
        <f>IF(Input_Transaksi!K255=$G$12,F258,0)</f>
        <v>0</v>
      </c>
      <c r="H258" s="552">
        <f>IF(Input_Transaksi!K255=$H$12,F258,0)</f>
        <v>0</v>
      </c>
      <c r="I258" s="552">
        <f>IF(Input_Transaksi!K255=$I$12,F258,0)</f>
        <v>0</v>
      </c>
      <c r="J258" s="552">
        <f>IF(Input_Transaksi!K255=$J$12,F258,0)</f>
        <v>0</v>
      </c>
      <c r="K258" s="552">
        <f>IF(Input_Transaksi!K255=$K$12,F258,0)</f>
        <v>0</v>
      </c>
      <c r="L258" s="491">
        <f>IF(Input_Transaksi!CM255=$D$8,Input_Transaksi!CO255,0)</f>
        <v>0</v>
      </c>
      <c r="M258" s="491">
        <f t="shared" si="3"/>
        <v>0</v>
      </c>
      <c r="N258" s="61"/>
    </row>
    <row r="259" spans="2:14" customFormat="1" hidden="1" x14ac:dyDescent="0.2">
      <c r="B259" s="65"/>
      <c r="C259" s="549" t="str">
        <f>IF(F259+L259&gt;0,Input_Transaksi!C256,"")</f>
        <v/>
      </c>
      <c r="D259" s="550" t="str">
        <f>IF(F259+L259&gt;0,Input_Transaksi!D256,"")</f>
        <v/>
      </c>
      <c r="E259" s="1098" t="str">
        <f>IF(F259+L259&gt;0,Input_Transaksi!F256&amp;Input_Transaksi!G256&amp;" "&amp;Input_Transaksi!H256,"")</f>
        <v/>
      </c>
      <c r="F259" s="119">
        <f>IF(Input_Transaksi!CJ256=$D$8,Input_Transaksi!CL256,0)</f>
        <v>0</v>
      </c>
      <c r="G259" s="552">
        <f>IF(Input_Transaksi!K256=$G$12,F259,0)</f>
        <v>0</v>
      </c>
      <c r="H259" s="552">
        <f>IF(Input_Transaksi!K256=$H$12,F259,0)</f>
        <v>0</v>
      </c>
      <c r="I259" s="552">
        <f>IF(Input_Transaksi!K256=$I$12,F259,0)</f>
        <v>0</v>
      </c>
      <c r="J259" s="552">
        <f>IF(Input_Transaksi!K256=$J$12,F259,0)</f>
        <v>0</v>
      </c>
      <c r="K259" s="552">
        <f>IF(Input_Transaksi!K256=$K$12,F259,0)</f>
        <v>0</v>
      </c>
      <c r="L259" s="491">
        <f>IF(Input_Transaksi!CM256=$D$8,Input_Transaksi!CO256,0)</f>
        <v>0</v>
      </c>
      <c r="M259" s="491">
        <f t="shared" si="3"/>
        <v>0</v>
      </c>
      <c r="N259" s="61"/>
    </row>
    <row r="260" spans="2:14" customFormat="1" hidden="1" x14ac:dyDescent="0.2">
      <c r="B260" s="65"/>
      <c r="C260" s="549" t="str">
        <f>IF(F260+L260&gt;0,Input_Transaksi!C257,"")</f>
        <v/>
      </c>
      <c r="D260" s="550" t="str">
        <f>IF(F260+L260&gt;0,Input_Transaksi!D257,"")</f>
        <v/>
      </c>
      <c r="E260" s="1098" t="str">
        <f>IF(F260+L260&gt;0,Input_Transaksi!F257&amp;Input_Transaksi!G257&amp;" "&amp;Input_Transaksi!H257,"")</f>
        <v/>
      </c>
      <c r="F260" s="119">
        <f>IF(Input_Transaksi!CJ257=$D$8,Input_Transaksi!CL257,0)</f>
        <v>0</v>
      </c>
      <c r="G260" s="552">
        <f>IF(Input_Transaksi!K257=$G$12,F260,0)</f>
        <v>0</v>
      </c>
      <c r="H260" s="552">
        <f>IF(Input_Transaksi!K257=$H$12,F260,0)</f>
        <v>0</v>
      </c>
      <c r="I260" s="552">
        <f>IF(Input_Transaksi!K257=$I$12,F260,0)</f>
        <v>0</v>
      </c>
      <c r="J260" s="552">
        <f>IF(Input_Transaksi!K257=$J$12,F260,0)</f>
        <v>0</v>
      </c>
      <c r="K260" s="552">
        <f>IF(Input_Transaksi!K257=$K$12,F260,0)</f>
        <v>0</v>
      </c>
      <c r="L260" s="491">
        <f>IF(Input_Transaksi!CM257=$D$8,Input_Transaksi!CO257,0)</f>
        <v>0</v>
      </c>
      <c r="M260" s="491">
        <f t="shared" si="3"/>
        <v>0</v>
      </c>
      <c r="N260" s="61"/>
    </row>
    <row r="261" spans="2:14" customFormat="1" hidden="1" x14ac:dyDescent="0.2">
      <c r="B261" s="65"/>
      <c r="C261" s="549" t="str">
        <f>IF(F261+L261&gt;0,Input_Transaksi!C258,"")</f>
        <v/>
      </c>
      <c r="D261" s="550" t="str">
        <f>IF(F261+L261&gt;0,Input_Transaksi!D258,"")</f>
        <v/>
      </c>
      <c r="E261" s="1098" t="str">
        <f>IF(F261+L261&gt;0,Input_Transaksi!F258&amp;Input_Transaksi!G258&amp;" "&amp;Input_Transaksi!H258,"")</f>
        <v/>
      </c>
      <c r="F261" s="119">
        <f>IF(Input_Transaksi!CJ258=$D$8,Input_Transaksi!CL258,0)</f>
        <v>0</v>
      </c>
      <c r="G261" s="552">
        <f>IF(Input_Transaksi!K258=$G$12,F261,0)</f>
        <v>0</v>
      </c>
      <c r="H261" s="552">
        <f>IF(Input_Transaksi!K258=$H$12,F261,0)</f>
        <v>0</v>
      </c>
      <c r="I261" s="552">
        <f>IF(Input_Transaksi!K258=$I$12,F261,0)</f>
        <v>0</v>
      </c>
      <c r="J261" s="552">
        <f>IF(Input_Transaksi!K258=$J$12,F261,0)</f>
        <v>0</v>
      </c>
      <c r="K261" s="552">
        <f>IF(Input_Transaksi!K258=$K$12,F261,0)</f>
        <v>0</v>
      </c>
      <c r="L261" s="491">
        <f>IF(Input_Transaksi!CM258=$D$8,Input_Transaksi!CO258,0)</f>
        <v>0</v>
      </c>
      <c r="M261" s="491">
        <f t="shared" si="3"/>
        <v>0</v>
      </c>
      <c r="N261" s="61"/>
    </row>
    <row r="262" spans="2:14" customFormat="1" hidden="1" x14ac:dyDescent="0.2">
      <c r="B262" s="65"/>
      <c r="C262" s="549" t="str">
        <f>IF(F262+L262&gt;0,Input_Transaksi!C259,"")</f>
        <v/>
      </c>
      <c r="D262" s="550" t="str">
        <f>IF(F262+L262&gt;0,Input_Transaksi!D259,"")</f>
        <v/>
      </c>
      <c r="E262" s="551" t="str">
        <f>IF(F262+L262&gt;0,Input_Transaksi!F259&amp;Input_Transaksi!G259&amp;" "&amp;Input_Transaksi!H259,"")</f>
        <v/>
      </c>
      <c r="F262" s="119">
        <f>IF(Input_Transaksi!CJ259=$D$8,Input_Transaksi!CL259,0)</f>
        <v>0</v>
      </c>
      <c r="G262" s="552">
        <f>IF(Input_Transaksi!K259=$G$12,F262,0)</f>
        <v>0</v>
      </c>
      <c r="H262" s="552">
        <f>IF(Input_Transaksi!K259=$H$12,F262,0)</f>
        <v>0</v>
      </c>
      <c r="I262" s="552">
        <f>IF(Input_Transaksi!K259=$I$12,F262,0)</f>
        <v>0</v>
      </c>
      <c r="J262" s="552">
        <f>IF(Input_Transaksi!K259=$J$12,F262,0)</f>
        <v>0</v>
      </c>
      <c r="K262" s="552">
        <f>IF(Input_Transaksi!K259=$K$12,F262,0)</f>
        <v>0</v>
      </c>
      <c r="L262" s="491">
        <f>IF(Input_Transaksi!CM259=$D$8,Input_Transaksi!CO259,0)</f>
        <v>0</v>
      </c>
      <c r="M262" s="491">
        <f t="shared" si="3"/>
        <v>0</v>
      </c>
      <c r="N262" s="61"/>
    </row>
    <row r="263" spans="2:14" customFormat="1" hidden="1" x14ac:dyDescent="0.2">
      <c r="B263" s="65"/>
      <c r="C263" s="549" t="str">
        <f>IF(F263+L263&gt;0,Input_Transaksi!C260,"")</f>
        <v/>
      </c>
      <c r="D263" s="550" t="str">
        <f>IF(F263+L263&gt;0,Input_Transaksi!D260,"")</f>
        <v/>
      </c>
      <c r="E263" s="1098" t="str">
        <f>IF(F263+L263&gt;0,Input_Transaksi!F260&amp;Input_Transaksi!G260&amp;" "&amp;Input_Transaksi!H260,"")</f>
        <v/>
      </c>
      <c r="F263" s="119">
        <f>IF(Input_Transaksi!CJ260=$D$8,Input_Transaksi!CL260,0)</f>
        <v>0</v>
      </c>
      <c r="G263" s="1099">
        <f>IF(Input_Transaksi!K260=$G$12,F263,0)</f>
        <v>0</v>
      </c>
      <c r="H263" s="1099">
        <f>IF(Input_Transaksi!K260=$H$12,F263,0)</f>
        <v>0</v>
      </c>
      <c r="I263" s="1099">
        <f>IF(Input_Transaksi!K260=$I$12,F263,0)</f>
        <v>0</v>
      </c>
      <c r="J263" s="1099">
        <f>IF(Input_Transaksi!K260=$J$12,F263,0)</f>
        <v>0</v>
      </c>
      <c r="K263" s="1099">
        <f>IF(Input_Transaksi!K260=$K$12,F263,0)</f>
        <v>0</v>
      </c>
      <c r="L263" s="36">
        <f>IF(Input_Transaksi!CM260=$D$8,Input_Transaksi!CO260,0)</f>
        <v>0</v>
      </c>
      <c r="M263" s="36">
        <f t="shared" si="3"/>
        <v>0</v>
      </c>
      <c r="N263" s="61"/>
    </row>
    <row r="264" spans="2:14" customFormat="1" hidden="1" x14ac:dyDescent="0.2">
      <c r="B264" s="65"/>
      <c r="C264" s="549" t="str">
        <f>IF(F264+L264&gt;0,Input_Transaksi!C261,"")</f>
        <v/>
      </c>
      <c r="D264" s="550" t="str">
        <f>IF(F264+L264&gt;0,Input_Transaksi!D261,"")</f>
        <v/>
      </c>
      <c r="E264" s="1098" t="str">
        <f>IF(F264+L264&gt;0,Input_Transaksi!F261&amp;Input_Transaksi!G261&amp;" "&amp;Input_Transaksi!H261,"")</f>
        <v/>
      </c>
      <c r="F264" s="119">
        <f>IF(Input_Transaksi!CJ261=$D$8,Input_Transaksi!CL261,0)</f>
        <v>0</v>
      </c>
      <c r="G264" s="1099">
        <f>IF(Input_Transaksi!K261=$G$12,F264,0)</f>
        <v>0</v>
      </c>
      <c r="H264" s="1099">
        <f>IF(Input_Transaksi!K261=$H$12,F264,0)</f>
        <v>0</v>
      </c>
      <c r="I264" s="1099">
        <f>IF(Input_Transaksi!K261=$I$12,F264,0)</f>
        <v>0</v>
      </c>
      <c r="J264" s="1099">
        <f>IF(Input_Transaksi!K261=$J$12,F264,0)</f>
        <v>0</v>
      </c>
      <c r="K264" s="1099">
        <f>IF(Input_Transaksi!K261=$K$12,F264,0)</f>
        <v>0</v>
      </c>
      <c r="L264" s="36">
        <f>IF(Input_Transaksi!CM261=$D$8,Input_Transaksi!CO261,0)</f>
        <v>0</v>
      </c>
      <c r="M264" s="36">
        <f t="shared" si="3"/>
        <v>0</v>
      </c>
      <c r="N264" s="61"/>
    </row>
    <row r="265" spans="2:14" customFormat="1" hidden="1" x14ac:dyDescent="0.2">
      <c r="B265" s="65"/>
      <c r="C265" s="549" t="str">
        <f>IF(F265+L265&gt;0,Input_Transaksi!C262,"")</f>
        <v/>
      </c>
      <c r="D265" s="550" t="str">
        <f>IF(F265+L265&gt;0,Input_Transaksi!D262,"")</f>
        <v/>
      </c>
      <c r="E265" s="1098" t="str">
        <f>IF(F265+L265&gt;0,Input_Transaksi!F262&amp;Input_Transaksi!G262&amp;" "&amp;Input_Transaksi!H262,"")</f>
        <v/>
      </c>
      <c r="F265" s="119">
        <f>IF(Input_Transaksi!CJ262=$D$8,Input_Transaksi!CL262,0)</f>
        <v>0</v>
      </c>
      <c r="G265" s="1099">
        <f>IF(Input_Transaksi!K262=$G$12,F265,0)</f>
        <v>0</v>
      </c>
      <c r="H265" s="1099">
        <f>IF(Input_Transaksi!K262=$H$12,F265,0)</f>
        <v>0</v>
      </c>
      <c r="I265" s="1099">
        <f>IF(Input_Transaksi!K262=$I$12,F265,0)</f>
        <v>0</v>
      </c>
      <c r="J265" s="1099">
        <f>IF(Input_Transaksi!K262=$J$12,F265,0)</f>
        <v>0</v>
      </c>
      <c r="K265" s="1099">
        <f>IF(Input_Transaksi!K262=$K$12,F265,0)</f>
        <v>0</v>
      </c>
      <c r="L265" s="36">
        <f>IF(Input_Transaksi!CM262=$D$8,Input_Transaksi!CO262,0)</f>
        <v>0</v>
      </c>
      <c r="M265" s="36">
        <f t="shared" si="3"/>
        <v>0</v>
      </c>
      <c r="N265" s="61"/>
    </row>
    <row r="266" spans="2:14" customFormat="1" hidden="1" x14ac:dyDescent="0.2">
      <c r="B266" s="65"/>
      <c r="C266" s="549" t="str">
        <f>IF(F266+L266&gt;0,Input_Transaksi!C263,"")</f>
        <v/>
      </c>
      <c r="D266" s="550" t="str">
        <f>IF(F266+L266&gt;0,Input_Transaksi!D263,"")</f>
        <v/>
      </c>
      <c r="E266" s="1098" t="str">
        <f>IF(F266+L266&gt;0,Input_Transaksi!F263&amp;Input_Transaksi!G263&amp;" "&amp;Input_Transaksi!H263,"")</f>
        <v/>
      </c>
      <c r="F266" s="119">
        <f>IF(Input_Transaksi!CJ263=$D$8,Input_Transaksi!CL263,0)</f>
        <v>0</v>
      </c>
      <c r="G266" s="1099">
        <f>IF(Input_Transaksi!K263=$G$12,F266,0)</f>
        <v>0</v>
      </c>
      <c r="H266" s="1099">
        <f>IF(Input_Transaksi!K263=$H$12,F266,0)</f>
        <v>0</v>
      </c>
      <c r="I266" s="1099">
        <f>IF(Input_Transaksi!K263=$I$12,F266,0)</f>
        <v>0</v>
      </c>
      <c r="J266" s="1099">
        <f>IF(Input_Transaksi!K263=$J$12,F266,0)</f>
        <v>0</v>
      </c>
      <c r="K266" s="1099">
        <f>IF(Input_Transaksi!K263=$K$12,F266,0)</f>
        <v>0</v>
      </c>
      <c r="L266" s="36">
        <f>IF(Input_Transaksi!CM263=$D$8,Input_Transaksi!CO263,0)</f>
        <v>0</v>
      </c>
      <c r="M266" s="36">
        <f t="shared" si="3"/>
        <v>0</v>
      </c>
      <c r="N266" s="61"/>
    </row>
    <row r="267" spans="2:14" customFormat="1" hidden="1" x14ac:dyDescent="0.2">
      <c r="B267" s="65"/>
      <c r="C267" s="549" t="str">
        <f>IF(F267+L267&gt;0,Input_Transaksi!C264,"")</f>
        <v/>
      </c>
      <c r="D267" s="550" t="str">
        <f>IF(F267+L267&gt;0,Input_Transaksi!D264,"")</f>
        <v/>
      </c>
      <c r="E267" s="551" t="str">
        <f>IF(F267+L267&gt;0,Input_Transaksi!F264&amp;Input_Transaksi!G264&amp;" "&amp;Input_Transaksi!H264,"")</f>
        <v/>
      </c>
      <c r="F267" s="119">
        <f>IF(Input_Transaksi!CJ264=$D$8,Input_Transaksi!CL264,0)</f>
        <v>0</v>
      </c>
      <c r="G267" s="552">
        <f>IF(Input_Transaksi!K264=$G$12,F267,0)</f>
        <v>0</v>
      </c>
      <c r="H267" s="552">
        <f>IF(Input_Transaksi!K264=$H$12,F267,0)</f>
        <v>0</v>
      </c>
      <c r="I267" s="552">
        <f>IF(Input_Transaksi!K264=$I$12,F267,0)</f>
        <v>0</v>
      </c>
      <c r="J267" s="552">
        <f>IF(Input_Transaksi!K264=$J$12,F267,0)</f>
        <v>0</v>
      </c>
      <c r="K267" s="552">
        <f>IF(Input_Transaksi!K264=$K$12,F267,0)</f>
        <v>0</v>
      </c>
      <c r="L267" s="491">
        <f>IF(Input_Transaksi!CM264=$D$8,Input_Transaksi!CO264,0)</f>
        <v>0</v>
      </c>
      <c r="M267" s="491">
        <f t="shared" si="3"/>
        <v>0</v>
      </c>
      <c r="N267" s="61"/>
    </row>
    <row r="268" spans="2:14" customFormat="1" hidden="1" x14ac:dyDescent="0.2">
      <c r="B268" s="65"/>
      <c r="C268" s="549" t="str">
        <f>IF(F268+L268&gt;0,Input_Transaksi!C265,"")</f>
        <v/>
      </c>
      <c r="D268" s="550" t="str">
        <f>IF(F268+L268&gt;0,Input_Transaksi!D265,"")</f>
        <v/>
      </c>
      <c r="E268" s="1098" t="str">
        <f>IF(F268+L268&gt;0,Input_Transaksi!F265&amp;Input_Transaksi!G265&amp;" "&amp;Input_Transaksi!H265,"")</f>
        <v/>
      </c>
      <c r="F268" s="119">
        <f>IF(Input_Transaksi!CJ265=$D$8,Input_Transaksi!CL265,0)</f>
        <v>0</v>
      </c>
      <c r="G268" s="1099">
        <f>IF(Input_Transaksi!K265=$G$12,F268,0)</f>
        <v>0</v>
      </c>
      <c r="H268" s="1099">
        <f>IF(Input_Transaksi!K265=$H$12,F268,0)</f>
        <v>0</v>
      </c>
      <c r="I268" s="1099">
        <f>IF(Input_Transaksi!K265=$I$12,F268,0)</f>
        <v>0</v>
      </c>
      <c r="J268" s="1099">
        <f>IF(Input_Transaksi!K265=$J$12,F268,0)</f>
        <v>0</v>
      </c>
      <c r="K268" s="1099">
        <f>IF(Input_Transaksi!K265=$K$12,F268,0)</f>
        <v>0</v>
      </c>
      <c r="L268" s="36">
        <f>IF(Input_Transaksi!CM265=$D$8,Input_Transaksi!CO265,0)</f>
        <v>0</v>
      </c>
      <c r="M268" s="36">
        <f t="shared" si="3"/>
        <v>0</v>
      </c>
      <c r="N268" s="61"/>
    </row>
    <row r="269" spans="2:14" customFormat="1" hidden="1" x14ac:dyDescent="0.2">
      <c r="B269" s="65"/>
      <c r="C269" s="549" t="str">
        <f>IF(F269+L269&gt;0,Input_Transaksi!C266,"")</f>
        <v/>
      </c>
      <c r="D269" s="550" t="str">
        <f>IF(F269+L269&gt;0,Input_Transaksi!D266,"")</f>
        <v/>
      </c>
      <c r="E269" s="1098" t="str">
        <f>IF(F269+L269&gt;0,Input_Transaksi!F266&amp;Input_Transaksi!G266&amp;" "&amp;Input_Transaksi!H266,"")</f>
        <v/>
      </c>
      <c r="F269" s="119">
        <f>IF(Input_Transaksi!CJ266=$D$8,Input_Transaksi!CL266,0)</f>
        <v>0</v>
      </c>
      <c r="G269" s="1099">
        <f>IF(Input_Transaksi!K266=$G$12,F269,0)</f>
        <v>0</v>
      </c>
      <c r="H269" s="1099">
        <f>IF(Input_Transaksi!K266=$H$12,F269,0)</f>
        <v>0</v>
      </c>
      <c r="I269" s="1099">
        <f>IF(Input_Transaksi!K266=$I$12,F269,0)</f>
        <v>0</v>
      </c>
      <c r="J269" s="1099">
        <f>IF(Input_Transaksi!K266=$J$12,F269,0)</f>
        <v>0</v>
      </c>
      <c r="K269" s="1099">
        <f>IF(Input_Transaksi!K266=$K$12,F269,0)</f>
        <v>0</v>
      </c>
      <c r="L269" s="36">
        <f>IF(Input_Transaksi!CM266=$D$8,Input_Transaksi!CO266,0)</f>
        <v>0</v>
      </c>
      <c r="M269" s="36">
        <f t="shared" si="3"/>
        <v>0</v>
      </c>
      <c r="N269" s="61"/>
    </row>
    <row r="270" spans="2:14" customFormat="1" hidden="1" x14ac:dyDescent="0.2">
      <c r="B270" s="65"/>
      <c r="C270" s="549" t="str">
        <f>IF(F270+L270&gt;0,Input_Transaksi!C267,"")</f>
        <v/>
      </c>
      <c r="D270" s="550" t="str">
        <f>IF(F270+L270&gt;0,Input_Transaksi!D267,"")</f>
        <v/>
      </c>
      <c r="E270" s="1098" t="str">
        <f>IF(F270+L270&gt;0,Input_Transaksi!F267&amp;Input_Transaksi!G267&amp;" "&amp;Input_Transaksi!H267,"")</f>
        <v/>
      </c>
      <c r="F270" s="119">
        <f>IF(Input_Transaksi!CJ267=$D$8,Input_Transaksi!CL267,0)</f>
        <v>0</v>
      </c>
      <c r="G270" s="1099">
        <f>IF(Input_Transaksi!K267=$G$12,F270,0)</f>
        <v>0</v>
      </c>
      <c r="H270" s="1099">
        <f>IF(Input_Transaksi!K267=$H$12,F270,0)</f>
        <v>0</v>
      </c>
      <c r="I270" s="1099">
        <f>IF(Input_Transaksi!K267=$I$12,F270,0)</f>
        <v>0</v>
      </c>
      <c r="J270" s="1099">
        <f>IF(Input_Transaksi!K267=$J$12,F270,0)</f>
        <v>0</v>
      </c>
      <c r="K270" s="1099">
        <f>IF(Input_Transaksi!K267=$K$12,F270,0)</f>
        <v>0</v>
      </c>
      <c r="L270" s="36">
        <f>IF(Input_Transaksi!CM267=$D$8,Input_Transaksi!CO267,0)</f>
        <v>0</v>
      </c>
      <c r="M270" s="36">
        <f t="shared" si="3"/>
        <v>0</v>
      </c>
      <c r="N270" s="61"/>
    </row>
    <row r="271" spans="2:14" customFormat="1" hidden="1" x14ac:dyDescent="0.2">
      <c r="B271" s="65"/>
      <c r="C271" s="549" t="str">
        <f>IF(F271+L271&gt;0,Input_Transaksi!C268,"")</f>
        <v/>
      </c>
      <c r="D271" s="550" t="str">
        <f>IF(F271+L271&gt;0,Input_Transaksi!D268,"")</f>
        <v/>
      </c>
      <c r="E271" s="1098" t="str">
        <f>IF(F271+L271&gt;0,Input_Transaksi!F268&amp;Input_Transaksi!G268&amp;" "&amp;Input_Transaksi!H268,"")</f>
        <v/>
      </c>
      <c r="F271" s="119">
        <f>IF(Input_Transaksi!CJ268=$D$8,Input_Transaksi!CL268,0)</f>
        <v>0</v>
      </c>
      <c r="G271" s="1099">
        <f>IF(Input_Transaksi!K268=$G$12,F271,0)</f>
        <v>0</v>
      </c>
      <c r="H271" s="1099">
        <f>IF(Input_Transaksi!K268=$H$12,F271,0)</f>
        <v>0</v>
      </c>
      <c r="I271" s="1099">
        <f>IF(Input_Transaksi!K268=$I$12,F271,0)</f>
        <v>0</v>
      </c>
      <c r="J271" s="1099">
        <f>IF(Input_Transaksi!K268=$J$12,F271,0)</f>
        <v>0</v>
      </c>
      <c r="K271" s="1099">
        <f>IF(Input_Transaksi!K268=$K$12,F271,0)</f>
        <v>0</v>
      </c>
      <c r="L271" s="36">
        <f>IF(Input_Transaksi!CM268=$D$8,Input_Transaksi!CO268,0)</f>
        <v>0</v>
      </c>
      <c r="M271" s="36">
        <f t="shared" ref="M271:M334" si="4">M270+G271+H271+I271+J271+K271-L271</f>
        <v>0</v>
      </c>
      <c r="N271" s="61"/>
    </row>
    <row r="272" spans="2:14" customFormat="1" hidden="1" x14ac:dyDescent="0.2">
      <c r="B272" s="65"/>
      <c r="C272" s="549" t="str">
        <f>IF(F272+L272&gt;0,Input_Transaksi!C269,"")</f>
        <v/>
      </c>
      <c r="D272" s="550" t="str">
        <f>IF(F272+L272&gt;0,Input_Transaksi!D269,"")</f>
        <v/>
      </c>
      <c r="E272" s="551" t="str">
        <f>IF(F272+L272&gt;0,Input_Transaksi!F269&amp;Input_Transaksi!G269&amp;" "&amp;Input_Transaksi!H269,"")</f>
        <v/>
      </c>
      <c r="F272" s="119">
        <f>IF(Input_Transaksi!CJ269=$D$8,Input_Transaksi!CL269,0)</f>
        <v>0</v>
      </c>
      <c r="G272" s="552">
        <f>IF(Input_Transaksi!K269=$G$12,F272,0)</f>
        <v>0</v>
      </c>
      <c r="H272" s="552">
        <f>IF(Input_Transaksi!K269=$H$12,F272,0)</f>
        <v>0</v>
      </c>
      <c r="I272" s="552">
        <f>IF(Input_Transaksi!K269=$I$12,F272,0)</f>
        <v>0</v>
      </c>
      <c r="J272" s="552">
        <f>IF(Input_Transaksi!K269=$J$12,F272,0)</f>
        <v>0</v>
      </c>
      <c r="K272" s="552">
        <f>IF(Input_Transaksi!K269=$K$12,F272,0)</f>
        <v>0</v>
      </c>
      <c r="L272" s="491">
        <f>IF(Input_Transaksi!CM269=$D$8,Input_Transaksi!CO269,0)</f>
        <v>0</v>
      </c>
      <c r="M272" s="491">
        <f t="shared" si="4"/>
        <v>0</v>
      </c>
      <c r="N272" s="61"/>
    </row>
    <row r="273" spans="2:14" customFormat="1" hidden="1" x14ac:dyDescent="0.2">
      <c r="B273" s="65"/>
      <c r="C273" s="549" t="str">
        <f>IF(F273+L273&gt;0,Input_Transaksi!C270,"")</f>
        <v/>
      </c>
      <c r="D273" s="550" t="str">
        <f>IF(F273+L273&gt;0,Input_Transaksi!D270,"")</f>
        <v/>
      </c>
      <c r="E273" s="551" t="str">
        <f>IF(F273+L273&gt;0,Input_Transaksi!F270&amp;Input_Transaksi!G270&amp;" "&amp;Input_Transaksi!H270,"")</f>
        <v/>
      </c>
      <c r="F273" s="119">
        <f>IF(Input_Transaksi!CJ270=$D$8,Input_Transaksi!CL270,0)</f>
        <v>0</v>
      </c>
      <c r="G273" s="552">
        <f>IF(Input_Transaksi!K270=$G$12,F273,0)</f>
        <v>0</v>
      </c>
      <c r="H273" s="552">
        <f>IF(Input_Transaksi!K270=$H$12,F273,0)</f>
        <v>0</v>
      </c>
      <c r="I273" s="552">
        <f>IF(Input_Transaksi!K270=$I$12,F273,0)</f>
        <v>0</v>
      </c>
      <c r="J273" s="552">
        <f>IF(Input_Transaksi!K270=$J$12,F273,0)</f>
        <v>0</v>
      </c>
      <c r="K273" s="552">
        <f>IF(Input_Transaksi!K270=$K$12,F273,0)</f>
        <v>0</v>
      </c>
      <c r="L273" s="491">
        <f>IF(Input_Transaksi!CM270=$D$8,Input_Transaksi!CO270,0)</f>
        <v>0</v>
      </c>
      <c r="M273" s="491">
        <f t="shared" si="4"/>
        <v>0</v>
      </c>
      <c r="N273" s="61"/>
    </row>
    <row r="274" spans="2:14" customFormat="1" hidden="1" x14ac:dyDescent="0.2">
      <c r="B274" s="65"/>
      <c r="C274" s="549" t="str">
        <f>IF(F274+L274&gt;0,Input_Transaksi!C271,"")</f>
        <v/>
      </c>
      <c r="D274" s="550" t="str">
        <f>IF(F274+L274&gt;0,Input_Transaksi!D271,"")</f>
        <v/>
      </c>
      <c r="E274" s="1098" t="str">
        <f>IF(F274+L274&gt;0,Input_Transaksi!F271&amp;Input_Transaksi!G271&amp;" "&amp;Input_Transaksi!H271,"")</f>
        <v/>
      </c>
      <c r="F274" s="119">
        <f>IF(Input_Transaksi!CJ271=$D$8,Input_Transaksi!CL271,0)</f>
        <v>0</v>
      </c>
      <c r="G274" s="1099">
        <f>IF(Input_Transaksi!K271=$G$12,F274,0)</f>
        <v>0</v>
      </c>
      <c r="H274" s="1099">
        <f>IF(Input_Transaksi!K271=$H$12,F274,0)</f>
        <v>0</v>
      </c>
      <c r="I274" s="1099">
        <f>IF(Input_Transaksi!K271=$I$12,F274,0)</f>
        <v>0</v>
      </c>
      <c r="J274" s="1099">
        <f>IF(Input_Transaksi!K271=$J$12,F274,0)</f>
        <v>0</v>
      </c>
      <c r="K274" s="1099">
        <f>IF(Input_Transaksi!K271=$K$12,F274,0)</f>
        <v>0</v>
      </c>
      <c r="L274" s="36">
        <f>IF(Input_Transaksi!CM271=$D$8,Input_Transaksi!CO271,0)</f>
        <v>0</v>
      </c>
      <c r="M274" s="36">
        <f t="shared" si="4"/>
        <v>0</v>
      </c>
      <c r="N274" s="61"/>
    </row>
    <row r="275" spans="2:14" customFormat="1" hidden="1" x14ac:dyDescent="0.2">
      <c r="B275" s="65"/>
      <c r="C275" s="549" t="str">
        <f>IF(F275+L275&gt;0,Input_Transaksi!C272,"")</f>
        <v/>
      </c>
      <c r="D275" s="550" t="str">
        <f>IF(F275+L275&gt;0,Input_Transaksi!D272,"")</f>
        <v/>
      </c>
      <c r="E275" s="1098" t="str">
        <f>IF(F275+L275&gt;0,Input_Transaksi!F272&amp;Input_Transaksi!G272&amp;" "&amp;Input_Transaksi!H272,"")</f>
        <v/>
      </c>
      <c r="F275" s="119">
        <f>IF(Input_Transaksi!CJ272=$D$8,Input_Transaksi!CL272,0)</f>
        <v>0</v>
      </c>
      <c r="G275" s="1099">
        <f>IF(Input_Transaksi!K272=$G$12,F275,0)</f>
        <v>0</v>
      </c>
      <c r="H275" s="1099">
        <f>IF(Input_Transaksi!K272=$H$12,F275,0)</f>
        <v>0</v>
      </c>
      <c r="I275" s="1099">
        <f>IF(Input_Transaksi!K272=$I$12,F275,0)</f>
        <v>0</v>
      </c>
      <c r="J275" s="1099">
        <f>IF(Input_Transaksi!K272=$J$12,F275,0)</f>
        <v>0</v>
      </c>
      <c r="K275" s="1099">
        <f>IF(Input_Transaksi!K272=$K$12,F275,0)</f>
        <v>0</v>
      </c>
      <c r="L275" s="36">
        <f>IF(Input_Transaksi!CM272=$D$8,Input_Transaksi!CO272,0)</f>
        <v>0</v>
      </c>
      <c r="M275" s="36">
        <f t="shared" si="4"/>
        <v>0</v>
      </c>
      <c r="N275" s="61"/>
    </row>
    <row r="276" spans="2:14" customFormat="1" hidden="1" x14ac:dyDescent="0.2">
      <c r="B276" s="65"/>
      <c r="C276" s="549" t="str">
        <f>IF(F276+L276&gt;0,Input_Transaksi!C273,"")</f>
        <v/>
      </c>
      <c r="D276" s="550" t="str">
        <f>IF(F276+L276&gt;0,Input_Transaksi!D273,"")</f>
        <v/>
      </c>
      <c r="E276" s="1098" t="str">
        <f>IF(F276+L276&gt;0,Input_Transaksi!F273&amp;Input_Transaksi!G273&amp;" "&amp;Input_Transaksi!H273,"")</f>
        <v/>
      </c>
      <c r="F276" s="119">
        <f>IF(Input_Transaksi!CJ273=$D$8,Input_Transaksi!CL273,0)</f>
        <v>0</v>
      </c>
      <c r="G276" s="1099">
        <f>IF(Input_Transaksi!K273=$G$12,F276,0)</f>
        <v>0</v>
      </c>
      <c r="H276" s="1099">
        <f>IF(Input_Transaksi!K273=$H$12,F276,0)</f>
        <v>0</v>
      </c>
      <c r="I276" s="1099">
        <f>IF(Input_Transaksi!K273=$I$12,F276,0)</f>
        <v>0</v>
      </c>
      <c r="J276" s="1099">
        <f>IF(Input_Transaksi!K273=$J$12,F276,0)</f>
        <v>0</v>
      </c>
      <c r="K276" s="1099">
        <f>IF(Input_Transaksi!K273=$K$12,F276,0)</f>
        <v>0</v>
      </c>
      <c r="L276" s="36">
        <f>IF(Input_Transaksi!CM273=$D$8,Input_Transaksi!CO273,0)</f>
        <v>0</v>
      </c>
      <c r="M276" s="36">
        <f t="shared" si="4"/>
        <v>0</v>
      </c>
      <c r="N276" s="61"/>
    </row>
    <row r="277" spans="2:14" customFormat="1" hidden="1" x14ac:dyDescent="0.2">
      <c r="B277" s="65"/>
      <c r="C277" s="549" t="str">
        <f>IF(F277+L277&gt;0,Input_Transaksi!C274,"")</f>
        <v/>
      </c>
      <c r="D277" s="550" t="str">
        <f>IF(F277+L277&gt;0,Input_Transaksi!D274,"")</f>
        <v/>
      </c>
      <c r="E277" s="1098" t="str">
        <f>IF(F277+L277&gt;0,Input_Transaksi!F275&amp;Input_Transaksi!G274&amp;" "&amp;Input_Transaksi!H274,"")</f>
        <v/>
      </c>
      <c r="F277" s="119">
        <f>IF(Input_Transaksi!CJ274=$D$8,Input_Transaksi!CL274,0)</f>
        <v>0</v>
      </c>
      <c r="G277" s="1099">
        <f>IF(Input_Transaksi!K274=$G$12,F277,0)</f>
        <v>0</v>
      </c>
      <c r="H277" s="1099">
        <f>IF(Input_Transaksi!K274=$H$12,F277,0)</f>
        <v>0</v>
      </c>
      <c r="I277" s="1099">
        <f>IF(Input_Transaksi!K274=$I$12,F277,0)</f>
        <v>0</v>
      </c>
      <c r="J277" s="1099">
        <f>IF(Input_Transaksi!K274=$J$12,F277,0)</f>
        <v>0</v>
      </c>
      <c r="K277" s="1099">
        <f>IF(Input_Transaksi!K274=$K$12,F277,0)</f>
        <v>0</v>
      </c>
      <c r="L277" s="36">
        <f>IF(Input_Transaksi!CM274=$D$8,Input_Transaksi!CO274,0)</f>
        <v>0</v>
      </c>
      <c r="M277" s="36">
        <f t="shared" si="4"/>
        <v>0</v>
      </c>
      <c r="N277" s="61"/>
    </row>
    <row r="278" spans="2:14" customFormat="1" hidden="1" x14ac:dyDescent="0.2">
      <c r="B278" s="65"/>
      <c r="C278" s="549" t="str">
        <f>IF(F278+L278&gt;0,Input_Transaksi!C275,"")</f>
        <v/>
      </c>
      <c r="D278" s="550" t="str">
        <f>IF(F278+L278&gt;0,Input_Transaksi!D275,"")</f>
        <v/>
      </c>
      <c r="E278" s="551" t="str">
        <f>IF(F278+L278&gt;0,Input_Transaksi!F276&amp;Input_Transaksi!G275&amp;" "&amp;Input_Transaksi!H275,"")</f>
        <v/>
      </c>
      <c r="F278" s="119">
        <f>IF(Input_Transaksi!CJ275=$D$8,Input_Transaksi!CL275,0)</f>
        <v>0</v>
      </c>
      <c r="G278" s="552">
        <f>IF(Input_Transaksi!K275=$G$12,F278,0)</f>
        <v>0</v>
      </c>
      <c r="H278" s="552">
        <f>IF(Input_Transaksi!K275=$H$12,F278,0)</f>
        <v>0</v>
      </c>
      <c r="I278" s="552">
        <f>IF(Input_Transaksi!K275=$I$12,F278,0)</f>
        <v>0</v>
      </c>
      <c r="J278" s="552">
        <f>IF(Input_Transaksi!K275=$J$12,F278,0)</f>
        <v>0</v>
      </c>
      <c r="K278" s="552">
        <f>IF(Input_Transaksi!K275=$K$12,F278,0)</f>
        <v>0</v>
      </c>
      <c r="L278" s="491">
        <f>IF(Input_Transaksi!CM275=$D$8,Input_Transaksi!CO275,0)</f>
        <v>0</v>
      </c>
      <c r="M278" s="491">
        <f t="shared" si="4"/>
        <v>0</v>
      </c>
      <c r="N278" s="61"/>
    </row>
    <row r="279" spans="2:14" customFormat="1" hidden="1" x14ac:dyDescent="0.2">
      <c r="B279" s="65"/>
      <c r="C279" s="549" t="str">
        <f>IF(F279+L279&gt;0,Input_Transaksi!C276,"")</f>
        <v/>
      </c>
      <c r="D279" s="550" t="str">
        <f>IF(F279+L279&gt;0,Input_Transaksi!D276,"")</f>
        <v/>
      </c>
      <c r="E279" s="551" t="str">
        <f>IF(F279+L279&gt;0,Input_Transaksi!F277&amp;Input_Transaksi!G276&amp;" "&amp;Input_Transaksi!H276,"")</f>
        <v/>
      </c>
      <c r="F279" s="119">
        <f>IF(Input_Transaksi!CJ276=$D$8,Input_Transaksi!CL276,0)</f>
        <v>0</v>
      </c>
      <c r="G279" s="552">
        <f>IF(Input_Transaksi!K276=$G$12,F279,0)</f>
        <v>0</v>
      </c>
      <c r="H279" s="552">
        <f>IF(Input_Transaksi!K276=$H$12,F279,0)</f>
        <v>0</v>
      </c>
      <c r="I279" s="552">
        <f>IF(Input_Transaksi!K276=$I$12,F279,0)</f>
        <v>0</v>
      </c>
      <c r="J279" s="552">
        <f>IF(Input_Transaksi!K276=$J$12,F279,0)</f>
        <v>0</v>
      </c>
      <c r="K279" s="552">
        <f>IF(Input_Transaksi!K276=$K$12,F279,0)</f>
        <v>0</v>
      </c>
      <c r="L279" s="491">
        <f>IF(Input_Transaksi!CM276=$D$8,Input_Transaksi!CO276,0)</f>
        <v>0</v>
      </c>
      <c r="M279" s="491">
        <f t="shared" si="4"/>
        <v>0</v>
      </c>
      <c r="N279" s="61"/>
    </row>
    <row r="280" spans="2:14" customFormat="1" hidden="1" x14ac:dyDescent="0.2">
      <c r="B280" s="65"/>
      <c r="C280" s="549" t="str">
        <f>IF(F280+L280&gt;0,Input_Transaksi!C277,"")</f>
        <v/>
      </c>
      <c r="D280" s="550" t="str">
        <f>IF(F280+L280&gt;0,Input_Transaksi!D277,"")</f>
        <v/>
      </c>
      <c r="E280" s="1098" t="str">
        <f>IF(F280+L280&gt;0,Input_Transaksi!#REF!&amp;Input_Transaksi!G277&amp;" "&amp;Input_Transaksi!H277,"")</f>
        <v/>
      </c>
      <c r="F280" s="119">
        <f>IF(Input_Transaksi!CJ277=$D$8,Input_Transaksi!CL277,0)</f>
        <v>0</v>
      </c>
      <c r="G280" s="1099">
        <f>IF(Input_Transaksi!K277=$G$12,F280,0)</f>
        <v>0</v>
      </c>
      <c r="H280" s="1099">
        <f>IF(Input_Transaksi!K277=$H$12,F280,0)</f>
        <v>0</v>
      </c>
      <c r="I280" s="1099">
        <f>IF(Input_Transaksi!K277=$I$12,F280,0)</f>
        <v>0</v>
      </c>
      <c r="J280" s="1099">
        <f>IF(Input_Transaksi!K277=$J$12,F280,0)</f>
        <v>0</v>
      </c>
      <c r="K280" s="1099">
        <f>IF(Input_Transaksi!K277=$K$12,F280,0)</f>
        <v>0</v>
      </c>
      <c r="L280" s="36">
        <f>IF(Input_Transaksi!CM277=$D$8,Input_Transaksi!CO277,0)</f>
        <v>0</v>
      </c>
      <c r="M280" s="36">
        <f t="shared" si="4"/>
        <v>0</v>
      </c>
      <c r="N280" s="61"/>
    </row>
    <row r="281" spans="2:14" customFormat="1" hidden="1" x14ac:dyDescent="0.2">
      <c r="B281" s="65"/>
      <c r="C281" s="549" t="str">
        <f>IF(F281+L281&gt;0,Input_Transaksi!C278,"")</f>
        <v/>
      </c>
      <c r="D281" s="550" t="str">
        <f>IF(F281+L281&gt;0,Input_Transaksi!D278,"")</f>
        <v/>
      </c>
      <c r="E281" s="1098" t="str">
        <f>IF(F281+L281&gt;0,Input_Transaksi!F278&amp;Input_Transaksi!G278&amp;" "&amp;Input_Transaksi!H278,"")</f>
        <v/>
      </c>
      <c r="F281" s="119">
        <f>IF(Input_Transaksi!CJ278=$D$8,Input_Transaksi!CL278,0)</f>
        <v>0</v>
      </c>
      <c r="G281" s="1099">
        <f>IF(Input_Transaksi!K278=$G$12,F281,0)</f>
        <v>0</v>
      </c>
      <c r="H281" s="1099">
        <f>IF(Input_Transaksi!K278=$H$12,F281,0)</f>
        <v>0</v>
      </c>
      <c r="I281" s="1099">
        <f>IF(Input_Transaksi!K278=$I$12,F281,0)</f>
        <v>0</v>
      </c>
      <c r="J281" s="1099">
        <f>IF(Input_Transaksi!K278=$J$12,F281,0)</f>
        <v>0</v>
      </c>
      <c r="K281" s="1099">
        <f>IF(Input_Transaksi!K278=$K$12,F281,0)</f>
        <v>0</v>
      </c>
      <c r="L281" s="36">
        <f>IF(Input_Transaksi!CM278=$D$8,Input_Transaksi!CO278,0)</f>
        <v>0</v>
      </c>
      <c r="M281" s="36">
        <f t="shared" si="4"/>
        <v>0</v>
      </c>
      <c r="N281" s="61"/>
    </row>
    <row r="282" spans="2:14" customFormat="1" hidden="1" x14ac:dyDescent="0.2">
      <c r="B282" s="65"/>
      <c r="C282" s="549" t="str">
        <f>IF(F282+L282&gt;0,Input_Transaksi!C279,"")</f>
        <v/>
      </c>
      <c r="D282" s="550" t="str">
        <f>IF(F282+L282&gt;0,Input_Transaksi!D279,"")</f>
        <v/>
      </c>
      <c r="E282" s="1098" t="str">
        <f>IF(F282+L282&gt;0,Input_Transaksi!F279&amp;Input_Transaksi!G279&amp;" "&amp;Input_Transaksi!H279,"")</f>
        <v/>
      </c>
      <c r="F282" s="119">
        <f>IF(Input_Transaksi!CJ279=$D$8,Input_Transaksi!CL279,0)</f>
        <v>0</v>
      </c>
      <c r="G282" s="1099">
        <f>IF(Input_Transaksi!K279=$G$12,F282,0)</f>
        <v>0</v>
      </c>
      <c r="H282" s="1099">
        <f>IF(Input_Transaksi!K279=$H$12,F282,0)</f>
        <v>0</v>
      </c>
      <c r="I282" s="1099">
        <f>IF(Input_Transaksi!K279=$I$12,F282,0)</f>
        <v>0</v>
      </c>
      <c r="J282" s="1099">
        <f>IF(Input_Transaksi!K279=$J$12,F282,0)</f>
        <v>0</v>
      </c>
      <c r="K282" s="1099">
        <f>IF(Input_Transaksi!K279=$K$12,F282,0)</f>
        <v>0</v>
      </c>
      <c r="L282" s="36">
        <f>IF(Input_Transaksi!CM279=$D$8,Input_Transaksi!CO279,0)</f>
        <v>0</v>
      </c>
      <c r="M282" s="36">
        <f t="shared" si="4"/>
        <v>0</v>
      </c>
      <c r="N282" s="61"/>
    </row>
    <row r="283" spans="2:14" customFormat="1" hidden="1" x14ac:dyDescent="0.2">
      <c r="B283" s="65"/>
      <c r="C283" s="549" t="str">
        <f>IF(F283+L283&gt;0,Input_Transaksi!C280,"")</f>
        <v/>
      </c>
      <c r="D283" s="550" t="str">
        <f>IF(F283+L283&gt;0,Input_Transaksi!D280,"")</f>
        <v/>
      </c>
      <c r="E283" s="1098" t="str">
        <f>IF(F283+L283&gt;0,Input_Transaksi!F280&amp;Input_Transaksi!G280&amp;" "&amp;Input_Transaksi!H280,"")</f>
        <v/>
      </c>
      <c r="F283" s="119">
        <f>IF(Input_Transaksi!CJ280=$D$8,Input_Transaksi!CL280,0)</f>
        <v>0</v>
      </c>
      <c r="G283" s="1099">
        <f>IF(Input_Transaksi!K280=$G$12,F283,0)</f>
        <v>0</v>
      </c>
      <c r="H283" s="1099">
        <f>IF(Input_Transaksi!K280=$H$12,F283,0)</f>
        <v>0</v>
      </c>
      <c r="I283" s="1099">
        <f>IF(Input_Transaksi!K280=$I$12,F283,0)</f>
        <v>0</v>
      </c>
      <c r="J283" s="1099">
        <f>IF(Input_Transaksi!K280=$J$12,F283,0)</f>
        <v>0</v>
      </c>
      <c r="K283" s="1099">
        <f>IF(Input_Transaksi!K280=$K$12,F283,0)</f>
        <v>0</v>
      </c>
      <c r="L283" s="36">
        <f>IF(Input_Transaksi!CM280=$D$8,Input_Transaksi!CO280,0)</f>
        <v>0</v>
      </c>
      <c r="M283" s="36">
        <f t="shared" si="4"/>
        <v>0</v>
      </c>
      <c r="N283" s="61"/>
    </row>
    <row r="284" spans="2:14" customFormat="1" hidden="1" x14ac:dyDescent="0.2">
      <c r="B284" s="65"/>
      <c r="C284" s="549" t="str">
        <f>IF(F284+L284&gt;0,Input_Transaksi!C281,"")</f>
        <v/>
      </c>
      <c r="D284" s="550" t="str">
        <f>IF(F284+L284&gt;0,Input_Transaksi!D281,"")</f>
        <v/>
      </c>
      <c r="E284" s="551" t="str">
        <f>IF(F284+L284&gt;0,Input_Transaksi!F281&amp;Input_Transaksi!G281&amp;" "&amp;Input_Transaksi!H281,"")</f>
        <v/>
      </c>
      <c r="F284" s="119">
        <f>IF(Input_Transaksi!CJ281=$D$8,Input_Transaksi!CL281,0)</f>
        <v>0</v>
      </c>
      <c r="G284" s="552">
        <f>IF(Input_Transaksi!K281=$G$12,F284,0)</f>
        <v>0</v>
      </c>
      <c r="H284" s="552">
        <f>IF(Input_Transaksi!K281=$H$12,F284,0)</f>
        <v>0</v>
      </c>
      <c r="I284" s="552">
        <f>IF(Input_Transaksi!K281=$I$12,F284,0)</f>
        <v>0</v>
      </c>
      <c r="J284" s="552">
        <f>IF(Input_Transaksi!K281=$J$12,F284,0)</f>
        <v>0</v>
      </c>
      <c r="K284" s="552">
        <f>IF(Input_Transaksi!K281=$K$12,F284,0)</f>
        <v>0</v>
      </c>
      <c r="L284" s="491">
        <f>IF(Input_Transaksi!CM281=$D$8,Input_Transaksi!CO281,0)</f>
        <v>0</v>
      </c>
      <c r="M284" s="491">
        <f t="shared" si="4"/>
        <v>0</v>
      </c>
      <c r="N284" s="61"/>
    </row>
    <row r="285" spans="2:14" customFormat="1" hidden="1" x14ac:dyDescent="0.2">
      <c r="B285" s="65"/>
      <c r="C285" s="549" t="str">
        <f>IF(F285+L285&gt;0,Input_Transaksi!C282,"")</f>
        <v/>
      </c>
      <c r="D285" s="550" t="str">
        <f>IF(F285+L285&gt;0,Input_Transaksi!D282,"")</f>
        <v/>
      </c>
      <c r="E285" s="551" t="str">
        <f>IF(F285+L285&gt;0,Input_Transaksi!F282&amp;Input_Transaksi!G282&amp;" "&amp;Input_Transaksi!H282,"")</f>
        <v/>
      </c>
      <c r="F285" s="119">
        <f>IF(Input_Transaksi!CJ282=$D$8,Input_Transaksi!CL282,0)</f>
        <v>0</v>
      </c>
      <c r="G285" s="552">
        <f>IF(Input_Transaksi!K282=$G$12,F285,0)</f>
        <v>0</v>
      </c>
      <c r="H285" s="552">
        <f>IF(Input_Transaksi!K282=$H$12,F285,0)</f>
        <v>0</v>
      </c>
      <c r="I285" s="552">
        <f>IF(Input_Transaksi!K282=$I$12,F285,0)</f>
        <v>0</v>
      </c>
      <c r="J285" s="552">
        <f>IF(Input_Transaksi!K282=$J$12,F285,0)</f>
        <v>0</v>
      </c>
      <c r="K285" s="552">
        <f>IF(Input_Transaksi!K282=$K$12,F285,0)</f>
        <v>0</v>
      </c>
      <c r="L285" s="491">
        <f>IF(Input_Transaksi!CM282=$D$8,Input_Transaksi!CO282,0)</f>
        <v>0</v>
      </c>
      <c r="M285" s="491">
        <f t="shared" si="4"/>
        <v>0</v>
      </c>
      <c r="N285" s="61"/>
    </row>
    <row r="286" spans="2:14" customFormat="1" hidden="1" x14ac:dyDescent="0.2">
      <c r="B286" s="65"/>
      <c r="C286" s="549" t="str">
        <f>IF(F286+L286&gt;0,Input_Transaksi!C283,"")</f>
        <v/>
      </c>
      <c r="D286" s="550" t="str">
        <f>IF(F286+L286&gt;0,Input_Transaksi!D283,"")</f>
        <v/>
      </c>
      <c r="E286" s="551" t="str">
        <f>IF(F286+L286&gt;0,Input_Transaksi!F283&amp;Input_Transaksi!G283&amp;" "&amp;Input_Transaksi!H283,"")</f>
        <v/>
      </c>
      <c r="F286" s="119">
        <f>IF(Input_Transaksi!CJ283=$D$8,Input_Transaksi!CL283,0)</f>
        <v>0</v>
      </c>
      <c r="G286" s="552">
        <f>IF(Input_Transaksi!K283=$G$12,F286,0)</f>
        <v>0</v>
      </c>
      <c r="H286" s="552">
        <f>IF(Input_Transaksi!K283=$H$12,F286,0)</f>
        <v>0</v>
      </c>
      <c r="I286" s="552">
        <f>IF(Input_Transaksi!K283=$I$12,F286,0)</f>
        <v>0</v>
      </c>
      <c r="J286" s="552">
        <f>IF(Input_Transaksi!K283=$J$12,F286,0)</f>
        <v>0</v>
      </c>
      <c r="K286" s="552">
        <f>IF(Input_Transaksi!K283=$K$12,F286,0)</f>
        <v>0</v>
      </c>
      <c r="L286" s="491">
        <f>IF(Input_Transaksi!CM283=$D$8,Input_Transaksi!CO283,0)</f>
        <v>0</v>
      </c>
      <c r="M286" s="491">
        <f t="shared" si="4"/>
        <v>0</v>
      </c>
      <c r="N286" s="61"/>
    </row>
    <row r="287" spans="2:14" customFormat="1" hidden="1" x14ac:dyDescent="0.2">
      <c r="B287" s="65"/>
      <c r="C287" s="549" t="str">
        <f>IF(F287+L287&gt;0,Input_Transaksi!C284,"")</f>
        <v/>
      </c>
      <c r="D287" s="550" t="str">
        <f>IF(F287+L287&gt;0,Input_Transaksi!D284,"")</f>
        <v/>
      </c>
      <c r="E287" s="551" t="str">
        <f>IF(F287+L287&gt;0,Input_Transaksi!F284&amp;Input_Transaksi!G284&amp;" "&amp;Input_Transaksi!H284,"")</f>
        <v/>
      </c>
      <c r="F287" s="119">
        <f>IF(Input_Transaksi!CJ284=$D$8,Input_Transaksi!CL284,0)</f>
        <v>0</v>
      </c>
      <c r="G287" s="552">
        <f>IF(Input_Transaksi!K284=$G$12,F287,0)</f>
        <v>0</v>
      </c>
      <c r="H287" s="552">
        <f>IF(Input_Transaksi!K284=$H$12,F287,0)</f>
        <v>0</v>
      </c>
      <c r="I287" s="552">
        <f>IF(Input_Transaksi!K284=$I$12,F287,0)</f>
        <v>0</v>
      </c>
      <c r="J287" s="552">
        <f>IF(Input_Transaksi!K284=$J$12,F287,0)</f>
        <v>0</v>
      </c>
      <c r="K287" s="552">
        <f>IF(Input_Transaksi!K284=$K$12,F287,0)</f>
        <v>0</v>
      </c>
      <c r="L287" s="491">
        <f>IF(Input_Transaksi!CM284=$D$8,Input_Transaksi!CO284,0)</f>
        <v>0</v>
      </c>
      <c r="M287" s="491">
        <f t="shared" si="4"/>
        <v>0</v>
      </c>
      <c r="N287" s="61"/>
    </row>
    <row r="288" spans="2:14" customFormat="1" hidden="1" x14ac:dyDescent="0.2">
      <c r="B288" s="65"/>
      <c r="C288" s="549" t="str">
        <f>IF(F288+L288&gt;0,Input_Transaksi!C285,"")</f>
        <v/>
      </c>
      <c r="D288" s="550" t="str">
        <f>IF(F288+L288&gt;0,Input_Transaksi!D285,"")</f>
        <v/>
      </c>
      <c r="E288" s="551" t="str">
        <f>IF(F288+L288&gt;0,Input_Transaksi!F285&amp;Input_Transaksi!G285&amp;" "&amp;Input_Transaksi!H285,"")</f>
        <v/>
      </c>
      <c r="F288" s="119">
        <f>IF(Input_Transaksi!CJ285=$D$8,Input_Transaksi!CL285,0)</f>
        <v>0</v>
      </c>
      <c r="G288" s="552">
        <f>IF(Input_Transaksi!K285=$G$12,F288,0)</f>
        <v>0</v>
      </c>
      <c r="H288" s="552">
        <f>IF(Input_Transaksi!K285=$H$12,F288,0)</f>
        <v>0</v>
      </c>
      <c r="I288" s="552">
        <f>IF(Input_Transaksi!K285=$I$12,F288,0)</f>
        <v>0</v>
      </c>
      <c r="J288" s="552">
        <f>IF(Input_Transaksi!K285=$J$12,F288,0)</f>
        <v>0</v>
      </c>
      <c r="K288" s="552">
        <f>IF(Input_Transaksi!K285=$K$12,F288,0)</f>
        <v>0</v>
      </c>
      <c r="L288" s="491">
        <f>IF(Input_Transaksi!CM285=$D$8,Input_Transaksi!CO285,0)</f>
        <v>0</v>
      </c>
      <c r="M288" s="491">
        <f t="shared" si="4"/>
        <v>0</v>
      </c>
      <c r="N288" s="61"/>
    </row>
    <row r="289" spans="2:14" customFormat="1" hidden="1" x14ac:dyDescent="0.2">
      <c r="B289" s="65"/>
      <c r="C289" s="549" t="str">
        <f>IF(F289+L289&gt;0,Input_Transaksi!C286,"")</f>
        <v/>
      </c>
      <c r="D289" s="550" t="str">
        <f>IF(F289+L289&gt;0,Input_Transaksi!D286,"")</f>
        <v/>
      </c>
      <c r="E289" s="551" t="str">
        <f>IF(F289+L289&gt;0,Input_Transaksi!F286&amp;Input_Transaksi!G286&amp;" "&amp;Input_Transaksi!H286,"")</f>
        <v/>
      </c>
      <c r="F289" s="119">
        <f>IF(Input_Transaksi!CJ286=$D$8,Input_Transaksi!CL286,0)</f>
        <v>0</v>
      </c>
      <c r="G289" s="552">
        <f>IF(Input_Transaksi!K286=$G$12,F289,0)</f>
        <v>0</v>
      </c>
      <c r="H289" s="552">
        <f>IF(Input_Transaksi!K286=$H$12,F289,0)</f>
        <v>0</v>
      </c>
      <c r="I289" s="552">
        <f>IF(Input_Transaksi!K286=$I$12,F289,0)</f>
        <v>0</v>
      </c>
      <c r="J289" s="552">
        <f>IF(Input_Transaksi!K286=$J$12,F289,0)</f>
        <v>0</v>
      </c>
      <c r="K289" s="552">
        <f>IF(Input_Transaksi!K286=$K$12,F289,0)</f>
        <v>0</v>
      </c>
      <c r="L289" s="491">
        <f>IF(Input_Transaksi!CM286=$D$8,Input_Transaksi!CO286,0)</f>
        <v>0</v>
      </c>
      <c r="M289" s="491">
        <f t="shared" si="4"/>
        <v>0</v>
      </c>
      <c r="N289" s="61"/>
    </row>
    <row r="290" spans="2:14" customFormat="1" hidden="1" x14ac:dyDescent="0.2">
      <c r="B290" s="65"/>
      <c r="C290" s="549" t="str">
        <f>IF(F290+L290&gt;0,Input_Transaksi!C287,"")</f>
        <v/>
      </c>
      <c r="D290" s="550" t="str">
        <f>IF(F290+L290&gt;0,Input_Transaksi!D287,"")</f>
        <v/>
      </c>
      <c r="E290" s="551" t="str">
        <f>IF(F290+L290&gt;0,Input_Transaksi!F287&amp;Input_Transaksi!G287&amp;" "&amp;Input_Transaksi!H287,"")</f>
        <v/>
      </c>
      <c r="F290" s="119">
        <f>IF(Input_Transaksi!CJ287=$D$8,Input_Transaksi!CL287,0)</f>
        <v>0</v>
      </c>
      <c r="G290" s="552">
        <f>IF(Input_Transaksi!K287=$G$12,F290,0)</f>
        <v>0</v>
      </c>
      <c r="H290" s="552">
        <f>IF(Input_Transaksi!K287=$H$12,F290,0)</f>
        <v>0</v>
      </c>
      <c r="I290" s="552">
        <f>IF(Input_Transaksi!K287=$I$12,F290,0)</f>
        <v>0</v>
      </c>
      <c r="J290" s="552">
        <f>IF(Input_Transaksi!K287=$J$12,F290,0)</f>
        <v>0</v>
      </c>
      <c r="K290" s="552">
        <f>IF(Input_Transaksi!K287=$K$12,F290,0)</f>
        <v>0</v>
      </c>
      <c r="L290" s="491">
        <f>IF(Input_Transaksi!CM287=$D$8,Input_Transaksi!CO287,0)</f>
        <v>0</v>
      </c>
      <c r="M290" s="491">
        <f t="shared" si="4"/>
        <v>0</v>
      </c>
      <c r="N290" s="61"/>
    </row>
    <row r="291" spans="2:14" customFormat="1" hidden="1" x14ac:dyDescent="0.2">
      <c r="B291" s="65"/>
      <c r="C291" s="549" t="str">
        <f>IF(F291+L291&gt;0,Input_Transaksi!C288,"")</f>
        <v/>
      </c>
      <c r="D291" s="550" t="str">
        <f>IF(F291+L291&gt;0,Input_Transaksi!D288,"")</f>
        <v/>
      </c>
      <c r="E291" s="551" t="str">
        <f>IF(F291+L291&gt;0,Input_Transaksi!F288&amp;Input_Transaksi!G288&amp;" "&amp;Input_Transaksi!H288,"")</f>
        <v/>
      </c>
      <c r="F291" s="119">
        <f>IF(Input_Transaksi!CJ288=$D$8,Input_Transaksi!CL288,0)</f>
        <v>0</v>
      </c>
      <c r="G291" s="552">
        <f>IF(Input_Transaksi!K288=$G$12,F291,0)</f>
        <v>0</v>
      </c>
      <c r="H291" s="552">
        <f>IF(Input_Transaksi!K288=$H$12,F291,0)</f>
        <v>0</v>
      </c>
      <c r="I291" s="552">
        <f>IF(Input_Transaksi!K288=$I$12,F291,0)</f>
        <v>0</v>
      </c>
      <c r="J291" s="552">
        <f>IF(Input_Transaksi!K288=$J$12,F291,0)</f>
        <v>0</v>
      </c>
      <c r="K291" s="552">
        <f>IF(Input_Transaksi!K288=$K$12,F291,0)</f>
        <v>0</v>
      </c>
      <c r="L291" s="491">
        <f>IF(Input_Transaksi!CM288=$D$8,Input_Transaksi!CO288,0)</f>
        <v>0</v>
      </c>
      <c r="M291" s="491">
        <f t="shared" si="4"/>
        <v>0</v>
      </c>
      <c r="N291" s="61"/>
    </row>
    <row r="292" spans="2:14" customFormat="1" hidden="1" x14ac:dyDescent="0.2">
      <c r="B292" s="65"/>
      <c r="C292" s="549" t="str">
        <f>IF(F292+L292&gt;0,Input_Transaksi!C289,"")</f>
        <v/>
      </c>
      <c r="D292" s="550" t="str">
        <f>IF(F292+L292&gt;0,Input_Transaksi!D289,"")</f>
        <v/>
      </c>
      <c r="E292" s="551" t="str">
        <f>IF(F292+L292&gt;0,Input_Transaksi!F289&amp;Input_Transaksi!G289&amp;" "&amp;Input_Transaksi!H289,"")</f>
        <v/>
      </c>
      <c r="F292" s="119">
        <f>IF(Input_Transaksi!CJ289=$D$8,Input_Transaksi!CL289,0)</f>
        <v>0</v>
      </c>
      <c r="G292" s="552">
        <f>IF(Input_Transaksi!K289=$G$12,F292,0)</f>
        <v>0</v>
      </c>
      <c r="H292" s="552">
        <f>IF(Input_Transaksi!K289=$H$12,F292,0)</f>
        <v>0</v>
      </c>
      <c r="I292" s="552">
        <f>IF(Input_Transaksi!K289=$I$12,F292,0)</f>
        <v>0</v>
      </c>
      <c r="J292" s="552">
        <f>IF(Input_Transaksi!K289=$J$12,F292,0)</f>
        <v>0</v>
      </c>
      <c r="K292" s="552">
        <f>IF(Input_Transaksi!K289=$K$12,F292,0)</f>
        <v>0</v>
      </c>
      <c r="L292" s="491">
        <f>IF(Input_Transaksi!CM289=$D$8,Input_Transaksi!CO289,0)</f>
        <v>0</v>
      </c>
      <c r="M292" s="491">
        <f t="shared" si="4"/>
        <v>0</v>
      </c>
      <c r="N292" s="61"/>
    </row>
    <row r="293" spans="2:14" customFormat="1" hidden="1" x14ac:dyDescent="0.2">
      <c r="B293" s="65"/>
      <c r="C293" s="549" t="str">
        <f>IF(F293+L293&gt;0,Input_Transaksi!C290,"")</f>
        <v/>
      </c>
      <c r="D293" s="550" t="str">
        <f>IF(F293+L293&gt;0,Input_Transaksi!D290,"")</f>
        <v/>
      </c>
      <c r="E293" s="551" t="str">
        <f>IF(F293+L293&gt;0,Input_Transaksi!F290&amp;Input_Transaksi!G290&amp;" "&amp;Input_Transaksi!H290,"")</f>
        <v/>
      </c>
      <c r="F293" s="119">
        <f>IF(Input_Transaksi!CJ290=$D$8,Input_Transaksi!CL290,0)</f>
        <v>0</v>
      </c>
      <c r="G293" s="552">
        <f>IF(Input_Transaksi!K290=$G$12,F293,0)</f>
        <v>0</v>
      </c>
      <c r="H293" s="552">
        <f>IF(Input_Transaksi!K290=$H$12,F293,0)</f>
        <v>0</v>
      </c>
      <c r="I293" s="552">
        <f>IF(Input_Transaksi!K290=$I$12,F293,0)</f>
        <v>0</v>
      </c>
      <c r="J293" s="552">
        <f>IF(Input_Transaksi!K290=$J$12,F293,0)</f>
        <v>0</v>
      </c>
      <c r="K293" s="552">
        <f>IF(Input_Transaksi!K290=$K$12,F293,0)</f>
        <v>0</v>
      </c>
      <c r="L293" s="491">
        <f>IF(Input_Transaksi!CM290=$D$8,Input_Transaksi!CO290,0)</f>
        <v>0</v>
      </c>
      <c r="M293" s="491">
        <f t="shared" si="4"/>
        <v>0</v>
      </c>
      <c r="N293" s="61"/>
    </row>
    <row r="294" spans="2:14" customFormat="1" hidden="1" x14ac:dyDescent="0.2">
      <c r="B294" s="65"/>
      <c r="C294" s="549" t="str">
        <f>IF(F294+L294&gt;0,Input_Transaksi!C291,"")</f>
        <v/>
      </c>
      <c r="D294" s="550" t="str">
        <f>IF(F294+L294&gt;0,Input_Transaksi!D291,"")</f>
        <v/>
      </c>
      <c r="E294" s="551" t="str">
        <f>IF(F294+L294&gt;0,Input_Transaksi!F291&amp;Input_Transaksi!G291&amp;" "&amp;Input_Transaksi!H291,"")</f>
        <v/>
      </c>
      <c r="F294" s="119">
        <f>IF(Input_Transaksi!CJ291=$D$8,Input_Transaksi!CL291,0)</f>
        <v>0</v>
      </c>
      <c r="G294" s="552">
        <f>IF(Input_Transaksi!K291=$G$12,F294,0)</f>
        <v>0</v>
      </c>
      <c r="H294" s="552">
        <f>IF(Input_Transaksi!K291=$H$12,F294,0)</f>
        <v>0</v>
      </c>
      <c r="I294" s="552">
        <f>IF(Input_Transaksi!K291=$I$12,F294,0)</f>
        <v>0</v>
      </c>
      <c r="J294" s="552">
        <f>IF(Input_Transaksi!K291=$J$12,F294,0)</f>
        <v>0</v>
      </c>
      <c r="K294" s="552">
        <f>IF(Input_Transaksi!K291=$K$12,F294,0)</f>
        <v>0</v>
      </c>
      <c r="L294" s="491">
        <f>IF(Input_Transaksi!CM291=$D$8,Input_Transaksi!CO291,0)</f>
        <v>0</v>
      </c>
      <c r="M294" s="491">
        <f t="shared" si="4"/>
        <v>0</v>
      </c>
      <c r="N294" s="61"/>
    </row>
    <row r="295" spans="2:14" customFormat="1" hidden="1" x14ac:dyDescent="0.2">
      <c r="B295" s="65"/>
      <c r="C295" s="549" t="str">
        <f>IF(F295+L295&gt;0,Input_Transaksi!C292,"")</f>
        <v/>
      </c>
      <c r="D295" s="550" t="str">
        <f>IF(F295+L295&gt;0,Input_Transaksi!D292,"")</f>
        <v/>
      </c>
      <c r="E295" s="551" t="str">
        <f>IF(F295+L295&gt;0,Input_Transaksi!F292&amp;Input_Transaksi!G292&amp;" "&amp;Input_Transaksi!H292,"")</f>
        <v/>
      </c>
      <c r="F295" s="119">
        <f>IF(Input_Transaksi!CJ292=$D$8,Input_Transaksi!CL292,0)</f>
        <v>0</v>
      </c>
      <c r="G295" s="552">
        <f>IF(Input_Transaksi!K292=$G$12,F295,0)</f>
        <v>0</v>
      </c>
      <c r="H295" s="552">
        <f>IF(Input_Transaksi!K292=$H$12,F295,0)</f>
        <v>0</v>
      </c>
      <c r="I295" s="552">
        <f>IF(Input_Transaksi!K292=$I$12,F295,0)</f>
        <v>0</v>
      </c>
      <c r="J295" s="552">
        <f>IF(Input_Transaksi!K292=$J$12,F295,0)</f>
        <v>0</v>
      </c>
      <c r="K295" s="552">
        <f>IF(Input_Transaksi!K292=$K$12,F295,0)</f>
        <v>0</v>
      </c>
      <c r="L295" s="491">
        <f>IF(Input_Transaksi!CM292=$D$8,Input_Transaksi!CO292,0)</f>
        <v>0</v>
      </c>
      <c r="M295" s="491">
        <f t="shared" si="4"/>
        <v>0</v>
      </c>
      <c r="N295" s="61"/>
    </row>
    <row r="296" spans="2:14" customFormat="1" hidden="1" x14ac:dyDescent="0.2">
      <c r="B296" s="65"/>
      <c r="C296" s="549" t="str">
        <f>IF(F296+L296&gt;0,Input_Transaksi!C293,"")</f>
        <v/>
      </c>
      <c r="D296" s="550" t="str">
        <f>IF(F296+L296&gt;0,Input_Transaksi!D293,"")</f>
        <v/>
      </c>
      <c r="E296" s="551" t="str">
        <f>IF(F296+L296&gt;0,Input_Transaksi!F293&amp;Input_Transaksi!G293&amp;" "&amp;Input_Transaksi!H293,"")</f>
        <v/>
      </c>
      <c r="F296" s="119">
        <f>IF(Input_Transaksi!CJ293=$D$8,Input_Transaksi!CL293,0)</f>
        <v>0</v>
      </c>
      <c r="G296" s="552">
        <f>IF(Input_Transaksi!K293=$G$12,F296,0)</f>
        <v>0</v>
      </c>
      <c r="H296" s="552">
        <f>IF(Input_Transaksi!K293=$H$12,F296,0)</f>
        <v>0</v>
      </c>
      <c r="I296" s="552">
        <f>IF(Input_Transaksi!K293=$I$12,F296,0)</f>
        <v>0</v>
      </c>
      <c r="J296" s="552">
        <f>IF(Input_Transaksi!K293=$J$12,F296,0)</f>
        <v>0</v>
      </c>
      <c r="K296" s="552">
        <f>IF(Input_Transaksi!K293=$K$12,F296,0)</f>
        <v>0</v>
      </c>
      <c r="L296" s="491">
        <f>IF(Input_Transaksi!CM293=$D$8,Input_Transaksi!CO293,0)</f>
        <v>0</v>
      </c>
      <c r="M296" s="491">
        <f t="shared" si="4"/>
        <v>0</v>
      </c>
      <c r="N296" s="61"/>
    </row>
    <row r="297" spans="2:14" customFormat="1" hidden="1" x14ac:dyDescent="0.2">
      <c r="B297" s="65"/>
      <c r="C297" s="549" t="str">
        <f>IF(F297+L297&gt;0,Input_Transaksi!C294,"")</f>
        <v/>
      </c>
      <c r="D297" s="550" t="str">
        <f>IF(F297+L297&gt;0,Input_Transaksi!D294,"")</f>
        <v/>
      </c>
      <c r="E297" s="551" t="str">
        <f>IF(F297+L297&gt;0,Input_Transaksi!F294&amp;Input_Transaksi!G294&amp;" "&amp;Input_Transaksi!H294,"")</f>
        <v/>
      </c>
      <c r="F297" s="119">
        <f>IF(Input_Transaksi!CJ294=$D$8,Input_Transaksi!CL294,0)</f>
        <v>0</v>
      </c>
      <c r="G297" s="552">
        <f>IF(Input_Transaksi!K294=$G$12,F297,0)</f>
        <v>0</v>
      </c>
      <c r="H297" s="552">
        <f>IF(Input_Transaksi!K294=$H$12,F297,0)</f>
        <v>0</v>
      </c>
      <c r="I297" s="552">
        <f>IF(Input_Transaksi!K294=$I$12,F297,0)</f>
        <v>0</v>
      </c>
      <c r="J297" s="552">
        <f>IF(Input_Transaksi!K294=$J$12,F297,0)</f>
        <v>0</v>
      </c>
      <c r="K297" s="552">
        <f>IF(Input_Transaksi!K294=$K$12,F297,0)</f>
        <v>0</v>
      </c>
      <c r="L297" s="491">
        <f>IF(Input_Transaksi!CM294=$D$8,Input_Transaksi!CO294,0)</f>
        <v>0</v>
      </c>
      <c r="M297" s="491">
        <f t="shared" si="4"/>
        <v>0</v>
      </c>
      <c r="N297" s="61"/>
    </row>
    <row r="298" spans="2:14" customFormat="1" hidden="1" x14ac:dyDescent="0.2">
      <c r="B298" s="65"/>
      <c r="C298" s="549" t="str">
        <f>IF(F298+L298&gt;0,Input_Transaksi!C295,"")</f>
        <v/>
      </c>
      <c r="D298" s="550" t="str">
        <f>IF(F298+L298&gt;0,Input_Transaksi!D295,"")</f>
        <v/>
      </c>
      <c r="E298" s="551" t="str">
        <f>IF(F298+L298&gt;0,Input_Transaksi!F295&amp;Input_Transaksi!G295&amp;" "&amp;Input_Transaksi!H295,"")</f>
        <v/>
      </c>
      <c r="F298" s="119">
        <f>IF(Input_Transaksi!CJ295=$D$8,Input_Transaksi!CL295,0)</f>
        <v>0</v>
      </c>
      <c r="G298" s="552">
        <f>IF(Input_Transaksi!K295=$G$12,F298,0)</f>
        <v>0</v>
      </c>
      <c r="H298" s="552">
        <f>IF(Input_Transaksi!K295=$H$12,F298,0)</f>
        <v>0</v>
      </c>
      <c r="I298" s="552">
        <f>IF(Input_Transaksi!K295=$I$12,F298,0)</f>
        <v>0</v>
      </c>
      <c r="J298" s="552">
        <f>IF(Input_Transaksi!K295=$J$12,F298,0)</f>
        <v>0</v>
      </c>
      <c r="K298" s="552">
        <f>IF(Input_Transaksi!K295=$K$12,F298,0)</f>
        <v>0</v>
      </c>
      <c r="L298" s="491">
        <f>IF(Input_Transaksi!CM295=$D$8,Input_Transaksi!CO295,0)</f>
        <v>0</v>
      </c>
      <c r="M298" s="491">
        <f t="shared" si="4"/>
        <v>0</v>
      </c>
      <c r="N298" s="61"/>
    </row>
    <row r="299" spans="2:14" customFormat="1" hidden="1" x14ac:dyDescent="0.2">
      <c r="B299" s="65"/>
      <c r="C299" s="549" t="str">
        <f>IF(F299+L299&gt;0,Input_Transaksi!C296,"")</f>
        <v/>
      </c>
      <c r="D299" s="550" t="str">
        <f>IF(F299+L299&gt;0,Input_Transaksi!D296,"")</f>
        <v/>
      </c>
      <c r="E299" s="551" t="str">
        <f>IF(F299+L299&gt;0,Input_Transaksi!F296&amp;Input_Transaksi!G296&amp;" "&amp;Input_Transaksi!H296,"")</f>
        <v/>
      </c>
      <c r="F299" s="119">
        <f>IF(Input_Transaksi!CJ296=$D$8,Input_Transaksi!CL296,0)</f>
        <v>0</v>
      </c>
      <c r="G299" s="552">
        <f>IF(Input_Transaksi!K296=$G$12,F299,0)</f>
        <v>0</v>
      </c>
      <c r="H299" s="552">
        <f>IF(Input_Transaksi!K296=$H$12,F299,0)</f>
        <v>0</v>
      </c>
      <c r="I299" s="552">
        <f>IF(Input_Transaksi!K296=$I$12,F299,0)</f>
        <v>0</v>
      </c>
      <c r="J299" s="552">
        <f>IF(Input_Transaksi!K296=$J$12,F299,0)</f>
        <v>0</v>
      </c>
      <c r="K299" s="552">
        <f>IF(Input_Transaksi!K296=$K$12,F299,0)</f>
        <v>0</v>
      </c>
      <c r="L299" s="491">
        <f>IF(Input_Transaksi!CM296=$D$8,Input_Transaksi!CO296,0)</f>
        <v>0</v>
      </c>
      <c r="M299" s="491">
        <f t="shared" si="4"/>
        <v>0</v>
      </c>
      <c r="N299" s="61"/>
    </row>
    <row r="300" spans="2:14" customFormat="1" hidden="1" x14ac:dyDescent="0.2">
      <c r="B300" s="65"/>
      <c r="C300" s="549" t="str">
        <f>IF(F300+L300&gt;0,Input_Transaksi!C297,"")</f>
        <v/>
      </c>
      <c r="D300" s="550" t="str">
        <f>IF(F300+L300&gt;0,Input_Transaksi!D297,"")</f>
        <v/>
      </c>
      <c r="E300" s="551" t="str">
        <f>IF(F300+L300&gt;0,Input_Transaksi!F297&amp;Input_Transaksi!G297&amp;" "&amp;Input_Transaksi!H297,"")</f>
        <v/>
      </c>
      <c r="F300" s="119">
        <f>IF(Input_Transaksi!CJ297=$D$8,Input_Transaksi!CL297,0)</f>
        <v>0</v>
      </c>
      <c r="G300" s="552">
        <f>IF(Input_Transaksi!K297=$G$12,F300,0)</f>
        <v>0</v>
      </c>
      <c r="H300" s="552">
        <f>IF(Input_Transaksi!K297=$H$12,F300,0)</f>
        <v>0</v>
      </c>
      <c r="I300" s="552">
        <f>IF(Input_Transaksi!K297=$I$12,F300,0)</f>
        <v>0</v>
      </c>
      <c r="J300" s="552">
        <f>IF(Input_Transaksi!K297=$J$12,F300,0)</f>
        <v>0</v>
      </c>
      <c r="K300" s="552">
        <f>IF(Input_Transaksi!K297=$K$12,F300,0)</f>
        <v>0</v>
      </c>
      <c r="L300" s="491">
        <f>IF(Input_Transaksi!CM297=$D$8,Input_Transaksi!CO297,0)</f>
        <v>0</v>
      </c>
      <c r="M300" s="491">
        <f t="shared" si="4"/>
        <v>0</v>
      </c>
      <c r="N300" s="61"/>
    </row>
    <row r="301" spans="2:14" customFormat="1" hidden="1" x14ac:dyDescent="0.2">
      <c r="B301" s="65"/>
      <c r="C301" s="549" t="str">
        <f>IF(F301+L301&gt;0,Input_Transaksi!C298,"")</f>
        <v/>
      </c>
      <c r="D301" s="550" t="str">
        <f>IF(F301+L301&gt;0,Input_Transaksi!D298,"")</f>
        <v/>
      </c>
      <c r="E301" s="551" t="str">
        <f>IF(F301+L301&gt;0,Input_Transaksi!F298&amp;Input_Transaksi!G298&amp;" "&amp;Input_Transaksi!H298,"")</f>
        <v/>
      </c>
      <c r="F301" s="119">
        <f>IF(Input_Transaksi!CJ298=$D$8,Input_Transaksi!CL298,0)</f>
        <v>0</v>
      </c>
      <c r="G301" s="552">
        <f>IF(Input_Transaksi!K298=$G$12,F301,0)</f>
        <v>0</v>
      </c>
      <c r="H301" s="552">
        <f>IF(Input_Transaksi!K298=$H$12,F301,0)</f>
        <v>0</v>
      </c>
      <c r="I301" s="552">
        <f>IF(Input_Transaksi!K298=$I$12,F301,0)</f>
        <v>0</v>
      </c>
      <c r="J301" s="552">
        <f>IF(Input_Transaksi!K298=$J$12,F301,0)</f>
        <v>0</v>
      </c>
      <c r="K301" s="552">
        <f>IF(Input_Transaksi!K298=$K$12,F301,0)</f>
        <v>0</v>
      </c>
      <c r="L301" s="491">
        <f>IF(Input_Transaksi!CM298=$D$8,Input_Transaksi!CO298,0)</f>
        <v>0</v>
      </c>
      <c r="M301" s="491">
        <f t="shared" si="4"/>
        <v>0</v>
      </c>
      <c r="N301" s="61"/>
    </row>
    <row r="302" spans="2:14" customFormat="1" hidden="1" x14ac:dyDescent="0.2">
      <c r="B302" s="65"/>
      <c r="C302" s="549" t="str">
        <f>IF(F302+L302&gt;0,Input_Transaksi!C299,"")</f>
        <v/>
      </c>
      <c r="D302" s="550" t="str">
        <f>IF(F302+L302&gt;0,Input_Transaksi!D299,"")</f>
        <v/>
      </c>
      <c r="E302" s="551" t="str">
        <f>IF(F302+L302&gt;0,Input_Transaksi!F299&amp;Input_Transaksi!G299&amp;" "&amp;Input_Transaksi!H299,"")</f>
        <v/>
      </c>
      <c r="F302" s="119">
        <f>IF(Input_Transaksi!CJ299=$D$8,Input_Transaksi!CL299,0)</f>
        <v>0</v>
      </c>
      <c r="G302" s="552">
        <f>IF(Input_Transaksi!K299=$G$12,F302,0)</f>
        <v>0</v>
      </c>
      <c r="H302" s="552">
        <f>IF(Input_Transaksi!K299=$H$12,F302,0)</f>
        <v>0</v>
      </c>
      <c r="I302" s="552">
        <f>IF(Input_Transaksi!K299=$I$12,F302,0)</f>
        <v>0</v>
      </c>
      <c r="J302" s="552">
        <f>IF(Input_Transaksi!K299=$J$12,F302,0)</f>
        <v>0</v>
      </c>
      <c r="K302" s="552">
        <f>IF(Input_Transaksi!K299=$K$12,F302,0)</f>
        <v>0</v>
      </c>
      <c r="L302" s="491">
        <f>IF(Input_Transaksi!CM299=$D$8,Input_Transaksi!CO299,0)</f>
        <v>0</v>
      </c>
      <c r="M302" s="491">
        <f t="shared" si="4"/>
        <v>0</v>
      </c>
      <c r="N302" s="61"/>
    </row>
    <row r="303" spans="2:14" customFormat="1" hidden="1" x14ac:dyDescent="0.2">
      <c r="B303" s="65"/>
      <c r="C303" s="549" t="str">
        <f>IF(F303+L303&gt;0,Input_Transaksi!C300,"")</f>
        <v/>
      </c>
      <c r="D303" s="550" t="str">
        <f>IF(F303+L303&gt;0,Input_Transaksi!D300,"")</f>
        <v/>
      </c>
      <c r="E303" s="1098" t="str">
        <f>IF(F303+L303&gt;0,Input_Transaksi!F300&amp;Input_Transaksi!G300&amp;" "&amp;Input_Transaksi!H300,"")</f>
        <v/>
      </c>
      <c r="F303" s="119">
        <f>IF(Input_Transaksi!CJ300=$D$8,Input_Transaksi!CL300,0)</f>
        <v>0</v>
      </c>
      <c r="G303" s="552">
        <f>IF(Input_Transaksi!K300=$G$12,F303,0)</f>
        <v>0</v>
      </c>
      <c r="H303" s="552">
        <f>IF(Input_Transaksi!K300=$H$12,F303,0)</f>
        <v>0</v>
      </c>
      <c r="I303" s="552">
        <f>IF(Input_Transaksi!K300=$I$12,F303,0)</f>
        <v>0</v>
      </c>
      <c r="J303" s="552">
        <f>IF(Input_Transaksi!K300=$J$12,F303,0)</f>
        <v>0</v>
      </c>
      <c r="K303" s="552">
        <f>IF(Input_Transaksi!K300=$K$12,F303,0)</f>
        <v>0</v>
      </c>
      <c r="L303" s="491">
        <f>IF(Input_Transaksi!CM300=$D$8,Input_Transaksi!CO300,0)</f>
        <v>0</v>
      </c>
      <c r="M303" s="491">
        <f t="shared" si="4"/>
        <v>0</v>
      </c>
      <c r="N303" s="61"/>
    </row>
    <row r="304" spans="2:14" customFormat="1" hidden="1" x14ac:dyDescent="0.2">
      <c r="B304" s="65"/>
      <c r="C304" s="549" t="str">
        <f>IF(F304+L304&gt;0,Input_Transaksi!C301,"")</f>
        <v/>
      </c>
      <c r="D304" s="550" t="str">
        <f>IF(F304+L304&gt;0,Input_Transaksi!D301,"")</f>
        <v/>
      </c>
      <c r="E304" s="1098" t="str">
        <f>IF(F304+L304&gt;0,Input_Transaksi!F301&amp;Input_Transaksi!G301&amp;" "&amp;Input_Transaksi!H301,"")</f>
        <v/>
      </c>
      <c r="F304" s="119">
        <f>IF(Input_Transaksi!CJ301=$D$8,Input_Transaksi!CL301,0)</f>
        <v>0</v>
      </c>
      <c r="G304" s="552">
        <f>IF(Input_Transaksi!K301=$G$12,F304,0)</f>
        <v>0</v>
      </c>
      <c r="H304" s="552">
        <f>IF(Input_Transaksi!K301=$H$12,F304,0)</f>
        <v>0</v>
      </c>
      <c r="I304" s="552">
        <f>IF(Input_Transaksi!K301=$I$12,F304,0)</f>
        <v>0</v>
      </c>
      <c r="J304" s="552">
        <f>IF(Input_Transaksi!K301=$J$12,F304,0)</f>
        <v>0</v>
      </c>
      <c r="K304" s="552">
        <f>IF(Input_Transaksi!K301=$K$12,F304,0)</f>
        <v>0</v>
      </c>
      <c r="L304" s="491">
        <f>IF(Input_Transaksi!CM301=$D$8,Input_Transaksi!CO301,0)</f>
        <v>0</v>
      </c>
      <c r="M304" s="491">
        <f t="shared" si="4"/>
        <v>0</v>
      </c>
      <c r="N304" s="61"/>
    </row>
    <row r="305" spans="2:14" customFormat="1" hidden="1" x14ac:dyDescent="0.2">
      <c r="B305" s="65"/>
      <c r="C305" s="549" t="str">
        <f>IF(F305+L305&gt;0,Input_Transaksi!C302,"")</f>
        <v/>
      </c>
      <c r="D305" s="550" t="str">
        <f>IF(F305+L305&gt;0,Input_Transaksi!D302,"")</f>
        <v/>
      </c>
      <c r="E305" s="1098" t="str">
        <f>IF(F305+L305&gt;0,Input_Transaksi!F302&amp;Input_Transaksi!G302&amp;" "&amp;Input_Transaksi!H302,"")</f>
        <v/>
      </c>
      <c r="F305" s="119">
        <f>IF(Input_Transaksi!CJ302=$D$8,Input_Transaksi!CL302,0)</f>
        <v>0</v>
      </c>
      <c r="G305" s="1099">
        <f>IF(Input_Transaksi!K302=$G$12,F305,0)</f>
        <v>0</v>
      </c>
      <c r="H305" s="1099">
        <f>IF(Input_Transaksi!K302=$H$12,F305,0)</f>
        <v>0</v>
      </c>
      <c r="I305" s="1099">
        <f>IF(Input_Transaksi!K302=$I$12,F305,0)</f>
        <v>0</v>
      </c>
      <c r="J305" s="1099">
        <f>IF(Input_Transaksi!K302=$J$12,F305,0)</f>
        <v>0</v>
      </c>
      <c r="K305" s="1099">
        <f>IF(Input_Transaksi!K302=$K$12,F305,0)</f>
        <v>0</v>
      </c>
      <c r="L305" s="36">
        <f>IF(Input_Transaksi!CM302=$D$8,Input_Transaksi!CO302,0)</f>
        <v>0</v>
      </c>
      <c r="M305" s="36">
        <f t="shared" si="4"/>
        <v>0</v>
      </c>
      <c r="N305" s="61"/>
    </row>
    <row r="306" spans="2:14" customFormat="1" hidden="1" x14ac:dyDescent="0.2">
      <c r="B306" s="65"/>
      <c r="C306" s="549" t="str">
        <f>IF(F306+L306&gt;0,Input_Transaksi!C303,"")</f>
        <v/>
      </c>
      <c r="D306" s="550" t="str">
        <f>IF(F306+L306&gt;0,Input_Transaksi!D303,"")</f>
        <v/>
      </c>
      <c r="E306" s="1098" t="str">
        <f>IF(F306+L306&gt;0,Input_Transaksi!F303&amp;Input_Transaksi!G303&amp;" "&amp;Input_Transaksi!H303,"")</f>
        <v/>
      </c>
      <c r="F306" s="119">
        <f>IF(Input_Transaksi!CJ303=$D$8,Input_Transaksi!CL303,0)</f>
        <v>0</v>
      </c>
      <c r="G306" s="1099">
        <f>IF(Input_Transaksi!K303=$G$12,F306,0)</f>
        <v>0</v>
      </c>
      <c r="H306" s="1099">
        <f>IF(Input_Transaksi!K303=$H$12,F306,0)</f>
        <v>0</v>
      </c>
      <c r="I306" s="1099">
        <f>IF(Input_Transaksi!K303=$I$12,F306,0)</f>
        <v>0</v>
      </c>
      <c r="J306" s="1099">
        <f>IF(Input_Transaksi!K303=$J$12,F306,0)</f>
        <v>0</v>
      </c>
      <c r="K306" s="1099">
        <f>IF(Input_Transaksi!K303=$K$12,F306,0)</f>
        <v>0</v>
      </c>
      <c r="L306" s="36">
        <f>IF(Input_Transaksi!CM303=$D$8,Input_Transaksi!CO303,0)</f>
        <v>0</v>
      </c>
      <c r="M306" s="36">
        <f t="shared" si="4"/>
        <v>0</v>
      </c>
      <c r="N306" s="61"/>
    </row>
    <row r="307" spans="2:14" customFormat="1" hidden="1" x14ac:dyDescent="0.2">
      <c r="B307" s="65"/>
      <c r="C307" s="549" t="str">
        <f>IF(F307+L307&gt;0,Input_Transaksi!C304,"")</f>
        <v/>
      </c>
      <c r="D307" s="550" t="str">
        <f>IF(F307+L307&gt;0,Input_Transaksi!D304,"")</f>
        <v/>
      </c>
      <c r="E307" s="1098" t="str">
        <f>IF(F307+L307&gt;0,Input_Transaksi!F304&amp;Input_Transaksi!G304&amp;" "&amp;Input_Transaksi!H304,"")</f>
        <v/>
      </c>
      <c r="F307" s="119">
        <f>IF(Input_Transaksi!CJ304=$D$8,Input_Transaksi!CL304,0)</f>
        <v>0</v>
      </c>
      <c r="G307" s="1099">
        <f>IF(Input_Transaksi!K304=$G$12,F307,0)</f>
        <v>0</v>
      </c>
      <c r="H307" s="1099">
        <f>IF(Input_Transaksi!K304=$H$12,F307,0)</f>
        <v>0</v>
      </c>
      <c r="I307" s="1099">
        <f>IF(Input_Transaksi!K304=$I$12,F307,0)</f>
        <v>0</v>
      </c>
      <c r="J307" s="1099">
        <f>IF(Input_Transaksi!K304=$J$12,F307,0)</f>
        <v>0</v>
      </c>
      <c r="K307" s="1099">
        <f>IF(Input_Transaksi!K304=$K$12,F307,0)</f>
        <v>0</v>
      </c>
      <c r="L307" s="36">
        <f>IF(Input_Transaksi!CM304=$D$8,Input_Transaksi!CO304,0)</f>
        <v>0</v>
      </c>
      <c r="M307" s="36">
        <f t="shared" si="4"/>
        <v>0</v>
      </c>
      <c r="N307" s="61"/>
    </row>
    <row r="308" spans="2:14" customFormat="1" hidden="1" x14ac:dyDescent="0.2">
      <c r="B308" s="65"/>
      <c r="C308" s="549" t="str">
        <f>IF(F308+L308&gt;0,Input_Transaksi!C305,"")</f>
        <v/>
      </c>
      <c r="D308" s="550" t="str">
        <f>IF(F308+L308&gt;0,Input_Transaksi!D305,"")</f>
        <v/>
      </c>
      <c r="E308" s="1098" t="str">
        <f>IF(F308+L308&gt;0,Input_Transaksi!F305&amp;Input_Transaksi!G305&amp;" "&amp;Input_Transaksi!H305,"")</f>
        <v/>
      </c>
      <c r="F308" s="119">
        <f>IF(Input_Transaksi!CJ305=$D$8,Input_Transaksi!CL305,0)</f>
        <v>0</v>
      </c>
      <c r="G308" s="1099">
        <f>IF(Input_Transaksi!K305=$G$12,F308,0)</f>
        <v>0</v>
      </c>
      <c r="H308" s="1099">
        <f>IF(Input_Transaksi!K305=$H$12,F308,0)</f>
        <v>0</v>
      </c>
      <c r="I308" s="1099">
        <f>IF(Input_Transaksi!K305=$I$12,F308,0)</f>
        <v>0</v>
      </c>
      <c r="J308" s="1099">
        <f>IF(Input_Transaksi!K305=$J$12,F308,0)</f>
        <v>0</v>
      </c>
      <c r="K308" s="1099">
        <f>IF(Input_Transaksi!K305=$K$12,F308,0)</f>
        <v>0</v>
      </c>
      <c r="L308" s="36">
        <f>IF(Input_Transaksi!CM305=$D$8,Input_Transaksi!CO305,0)</f>
        <v>0</v>
      </c>
      <c r="M308" s="36">
        <f t="shared" si="4"/>
        <v>0</v>
      </c>
      <c r="N308" s="61"/>
    </row>
    <row r="309" spans="2:14" customFormat="1" hidden="1" x14ac:dyDescent="0.2">
      <c r="B309" s="65"/>
      <c r="C309" s="549" t="str">
        <f>IF(F309+L309&gt;0,Input_Transaksi!C306,"")</f>
        <v/>
      </c>
      <c r="D309" s="550" t="str">
        <f>IF(F309+L309&gt;0,Input_Transaksi!D306,"")</f>
        <v/>
      </c>
      <c r="E309" s="1098" t="str">
        <f>IF(F309+L309&gt;0,Input_Transaksi!F306&amp;Input_Transaksi!G306&amp;" "&amp;Input_Transaksi!H306,"")</f>
        <v/>
      </c>
      <c r="F309" s="119">
        <f>IF(Input_Transaksi!CJ306=$D$8,Input_Transaksi!CL306,0)</f>
        <v>0</v>
      </c>
      <c r="G309" s="552">
        <f>IF(Input_Transaksi!K306=$G$12,F309,0)</f>
        <v>0</v>
      </c>
      <c r="H309" s="552">
        <f>IF(Input_Transaksi!K306=$H$12,F309,0)</f>
        <v>0</v>
      </c>
      <c r="I309" s="552">
        <f>IF(Input_Transaksi!K306=$I$12,F309,0)</f>
        <v>0</v>
      </c>
      <c r="J309" s="552">
        <f>IF(Input_Transaksi!K306=$J$12,F309,0)</f>
        <v>0</v>
      </c>
      <c r="K309" s="552">
        <f>IF(Input_Transaksi!K306=$K$12,F309,0)</f>
        <v>0</v>
      </c>
      <c r="L309" s="491">
        <f>IF(Input_Transaksi!CM306=$D$8,Input_Transaksi!CO306,0)</f>
        <v>0</v>
      </c>
      <c r="M309" s="491">
        <f t="shared" si="4"/>
        <v>0</v>
      </c>
      <c r="N309" s="61"/>
    </row>
    <row r="310" spans="2:14" customFormat="1" hidden="1" x14ac:dyDescent="0.2">
      <c r="B310" s="65"/>
      <c r="C310" s="549" t="str">
        <f>IF(F310+L310&gt;0,Input_Transaksi!C307,"")</f>
        <v/>
      </c>
      <c r="D310" s="550" t="str">
        <f>IF(F310+L310&gt;0,Input_Transaksi!D307,"")</f>
        <v/>
      </c>
      <c r="E310" s="1098" t="str">
        <f>IF(F310+L310&gt;0,Input_Transaksi!F307&amp;Input_Transaksi!G307&amp;" "&amp;Input_Transaksi!H307,"")</f>
        <v/>
      </c>
      <c r="F310" s="119">
        <f>IF(Input_Transaksi!CJ307=$D$8,Input_Transaksi!CL307,0)</f>
        <v>0</v>
      </c>
      <c r="G310" s="1099">
        <f>IF(Input_Transaksi!K307=$G$12,F310,0)</f>
        <v>0</v>
      </c>
      <c r="H310" s="1099">
        <f>IF(Input_Transaksi!K307=$H$12,F310,0)</f>
        <v>0</v>
      </c>
      <c r="I310" s="1099">
        <f>IF(Input_Transaksi!K307=$I$12,F310,0)</f>
        <v>0</v>
      </c>
      <c r="J310" s="1099">
        <f>IF(Input_Transaksi!K307=$J$12,F310,0)</f>
        <v>0</v>
      </c>
      <c r="K310" s="1099">
        <f>IF(Input_Transaksi!K307=$K$12,F310,0)</f>
        <v>0</v>
      </c>
      <c r="L310" s="36">
        <f>IF(Input_Transaksi!CM307=$D$8,Input_Transaksi!CO307,0)</f>
        <v>0</v>
      </c>
      <c r="M310" s="36">
        <f t="shared" si="4"/>
        <v>0</v>
      </c>
      <c r="N310" s="61"/>
    </row>
    <row r="311" spans="2:14" customFormat="1" hidden="1" x14ac:dyDescent="0.2">
      <c r="B311" s="65"/>
      <c r="C311" s="549" t="str">
        <f>IF(F311+L311&gt;0,Input_Transaksi!C308,"")</f>
        <v/>
      </c>
      <c r="D311" s="550" t="str">
        <f>IF(F311+L311&gt;0,Input_Transaksi!D308,"")</f>
        <v/>
      </c>
      <c r="E311" s="1098" t="str">
        <f>IF(F311+L311&gt;0,Input_Transaksi!F308&amp;Input_Transaksi!G308&amp;" "&amp;Input_Transaksi!H308,"")</f>
        <v/>
      </c>
      <c r="F311" s="119">
        <f>IF(Input_Transaksi!CJ308=$D$8,Input_Transaksi!CL308,0)</f>
        <v>0</v>
      </c>
      <c r="G311" s="1099">
        <f>IF(Input_Transaksi!K308=$G$12,F311,0)</f>
        <v>0</v>
      </c>
      <c r="H311" s="1099">
        <f>IF(Input_Transaksi!K308=$H$12,F311,0)</f>
        <v>0</v>
      </c>
      <c r="I311" s="1099">
        <f>IF(Input_Transaksi!K308=$I$12,F311,0)</f>
        <v>0</v>
      </c>
      <c r="J311" s="1099">
        <f>IF(Input_Transaksi!K308=$J$12,F311,0)</f>
        <v>0</v>
      </c>
      <c r="K311" s="1099">
        <f>IF(Input_Transaksi!K308=$K$12,F311,0)</f>
        <v>0</v>
      </c>
      <c r="L311" s="36">
        <f>IF(Input_Transaksi!CM308=$D$8,Input_Transaksi!CO308,0)</f>
        <v>0</v>
      </c>
      <c r="M311" s="36">
        <f t="shared" si="4"/>
        <v>0</v>
      </c>
      <c r="N311" s="61"/>
    </row>
    <row r="312" spans="2:14" customFormat="1" hidden="1" x14ac:dyDescent="0.2">
      <c r="B312" s="65"/>
      <c r="C312" s="549" t="str">
        <f>IF(F312+L312&gt;0,Input_Transaksi!C309,"")</f>
        <v/>
      </c>
      <c r="D312" s="550" t="str">
        <f>IF(F312+L312&gt;0,Input_Transaksi!D309,"")</f>
        <v/>
      </c>
      <c r="E312" s="1098" t="str">
        <f>IF(F312+L312&gt;0,Input_Transaksi!F309&amp;Input_Transaksi!G309&amp;" "&amp;Input_Transaksi!H309,"")</f>
        <v/>
      </c>
      <c r="F312" s="119">
        <f>IF(Input_Transaksi!CJ309=$D$8,Input_Transaksi!CL309,0)</f>
        <v>0</v>
      </c>
      <c r="G312" s="1099">
        <f>IF(Input_Transaksi!K309=$G$12,F312,0)</f>
        <v>0</v>
      </c>
      <c r="H312" s="1099">
        <f>IF(Input_Transaksi!K309=$H$12,F312,0)</f>
        <v>0</v>
      </c>
      <c r="I312" s="1099">
        <f>IF(Input_Transaksi!K309=$I$12,F312,0)</f>
        <v>0</v>
      </c>
      <c r="J312" s="1099">
        <f>IF(Input_Transaksi!K309=$J$12,F312,0)</f>
        <v>0</v>
      </c>
      <c r="K312" s="1099">
        <f>IF(Input_Transaksi!K309=$K$12,F312,0)</f>
        <v>0</v>
      </c>
      <c r="L312" s="36">
        <f>IF(Input_Transaksi!CM309=$D$8,Input_Transaksi!CO309,0)</f>
        <v>0</v>
      </c>
      <c r="M312" s="36">
        <f t="shared" si="4"/>
        <v>0</v>
      </c>
      <c r="N312" s="61"/>
    </row>
    <row r="313" spans="2:14" customFormat="1" hidden="1" x14ac:dyDescent="0.2">
      <c r="B313" s="65"/>
      <c r="C313" s="549" t="str">
        <f>IF(F313+L313&gt;0,Input_Transaksi!C310,"")</f>
        <v/>
      </c>
      <c r="D313" s="550" t="str">
        <f>IF(F313+L313&gt;0,Input_Transaksi!D310,"")</f>
        <v/>
      </c>
      <c r="E313" s="1098" t="str">
        <f>IF(F313+L313&gt;0,Input_Transaksi!F310&amp;Input_Transaksi!G310&amp;" "&amp;Input_Transaksi!H310,"")</f>
        <v/>
      </c>
      <c r="F313" s="119">
        <f>IF(Input_Transaksi!CJ310=$D$8,Input_Transaksi!CL310,0)</f>
        <v>0</v>
      </c>
      <c r="G313" s="1099">
        <f>IF(Input_Transaksi!K310=$G$12,F313,0)</f>
        <v>0</v>
      </c>
      <c r="H313" s="1099">
        <f>IF(Input_Transaksi!K310=$H$12,F313,0)</f>
        <v>0</v>
      </c>
      <c r="I313" s="1099">
        <f>IF(Input_Transaksi!K310=$I$12,F313,0)</f>
        <v>0</v>
      </c>
      <c r="J313" s="1099">
        <f>IF(Input_Transaksi!K310=$J$12,F313,0)</f>
        <v>0</v>
      </c>
      <c r="K313" s="1099">
        <f>IF(Input_Transaksi!K310=$K$12,F313,0)</f>
        <v>0</v>
      </c>
      <c r="L313" s="36">
        <f>IF(Input_Transaksi!CM310=$D$8,Input_Transaksi!CO310,0)</f>
        <v>0</v>
      </c>
      <c r="M313" s="36">
        <f t="shared" si="4"/>
        <v>0</v>
      </c>
      <c r="N313" s="61"/>
    </row>
    <row r="314" spans="2:14" customFormat="1" hidden="1" x14ac:dyDescent="0.2">
      <c r="B314" s="65"/>
      <c r="C314" s="549" t="str">
        <f>IF(F314+L314&gt;0,Input_Transaksi!C311,"")</f>
        <v/>
      </c>
      <c r="D314" s="550" t="str">
        <f>IF(F314+L314&gt;0,Input_Transaksi!D311,"")</f>
        <v/>
      </c>
      <c r="E314" s="551" t="str">
        <f>IF(F314+L314&gt;0,Input_Transaksi!F311&amp;Input_Transaksi!G311&amp;" "&amp;Input_Transaksi!H311,"")</f>
        <v/>
      </c>
      <c r="F314" s="119">
        <f>IF(Input_Transaksi!CJ311=$D$8,Input_Transaksi!CL311,0)</f>
        <v>0</v>
      </c>
      <c r="G314" s="552">
        <f>IF(Input_Transaksi!K311=$G$12,F314,0)</f>
        <v>0</v>
      </c>
      <c r="H314" s="552">
        <f>IF(Input_Transaksi!K311=$H$12,F314,0)</f>
        <v>0</v>
      </c>
      <c r="I314" s="552">
        <f>IF(Input_Transaksi!K311=$I$12,F314,0)</f>
        <v>0</v>
      </c>
      <c r="J314" s="552">
        <f>IF(Input_Transaksi!K311=$J$12,F314,0)</f>
        <v>0</v>
      </c>
      <c r="K314" s="552">
        <f>IF(Input_Transaksi!K311=$K$12,F314,0)</f>
        <v>0</v>
      </c>
      <c r="L314" s="491">
        <f>IF(Input_Transaksi!CM311=$D$8,Input_Transaksi!CO311,0)</f>
        <v>0</v>
      </c>
      <c r="M314" s="491">
        <f t="shared" si="4"/>
        <v>0</v>
      </c>
      <c r="N314" s="61"/>
    </row>
    <row r="315" spans="2:14" customFormat="1" hidden="1" x14ac:dyDescent="0.2">
      <c r="B315" s="65"/>
      <c r="C315" s="549" t="str">
        <f>IF(F315+L315&gt;0,Input_Transaksi!C312,"")</f>
        <v/>
      </c>
      <c r="D315" s="550" t="str">
        <f>IF(F315+L315&gt;0,Input_Transaksi!D312,"")</f>
        <v/>
      </c>
      <c r="E315" s="1098" t="str">
        <f>IF(F315+L315&gt;0,Input_Transaksi!F312&amp;Input_Transaksi!G312&amp;" "&amp;Input_Transaksi!H312,"")</f>
        <v/>
      </c>
      <c r="F315" s="119">
        <f>IF(Input_Transaksi!CJ312=$D$8,Input_Transaksi!CL312,0)</f>
        <v>0</v>
      </c>
      <c r="G315" s="1099">
        <f>IF(Input_Transaksi!K312=$G$12,F315,0)</f>
        <v>0</v>
      </c>
      <c r="H315" s="1099">
        <f>IF(Input_Transaksi!K312=$H$12,F315,0)</f>
        <v>0</v>
      </c>
      <c r="I315" s="1099">
        <f>IF(Input_Transaksi!K312=$I$12,F315,0)</f>
        <v>0</v>
      </c>
      <c r="J315" s="1099">
        <f>IF(Input_Transaksi!K312=$J$12,F315,0)</f>
        <v>0</v>
      </c>
      <c r="K315" s="1099">
        <f>IF(Input_Transaksi!K312=$K$12,F315,0)</f>
        <v>0</v>
      </c>
      <c r="L315" s="36">
        <f>IF(Input_Transaksi!CM312=$D$8,Input_Transaksi!CO312,0)</f>
        <v>0</v>
      </c>
      <c r="M315" s="36">
        <f t="shared" si="4"/>
        <v>0</v>
      </c>
      <c r="N315" s="61"/>
    </row>
    <row r="316" spans="2:14" customFormat="1" hidden="1" x14ac:dyDescent="0.2">
      <c r="B316" s="65"/>
      <c r="C316" s="549" t="str">
        <f>IF(F316+L316&gt;0,Input_Transaksi!C313,"")</f>
        <v/>
      </c>
      <c r="D316" s="550" t="str">
        <f>IF(F316+L316&gt;0,Input_Transaksi!D313,"")</f>
        <v/>
      </c>
      <c r="E316" s="1098" t="str">
        <f>IF(F316+L316&gt;0,Input_Transaksi!F313&amp;Input_Transaksi!G313&amp;" "&amp;Input_Transaksi!H313,"")</f>
        <v/>
      </c>
      <c r="F316" s="119">
        <f>IF(Input_Transaksi!CJ313=$D$8,Input_Transaksi!CL313,0)</f>
        <v>0</v>
      </c>
      <c r="G316" s="1099">
        <f>IF(Input_Transaksi!K313=$G$12,F316,0)</f>
        <v>0</v>
      </c>
      <c r="H316" s="1099">
        <f>IF(Input_Transaksi!K313=$H$12,F316,0)</f>
        <v>0</v>
      </c>
      <c r="I316" s="1099">
        <f>IF(Input_Transaksi!K313=$I$12,F316,0)</f>
        <v>0</v>
      </c>
      <c r="J316" s="1099">
        <f>IF(Input_Transaksi!K313=$J$12,F316,0)</f>
        <v>0</v>
      </c>
      <c r="K316" s="1099">
        <f>IF(Input_Transaksi!K313=$K$12,F316,0)</f>
        <v>0</v>
      </c>
      <c r="L316" s="36">
        <f>IF(Input_Transaksi!CM313=$D$8,Input_Transaksi!CO313,0)</f>
        <v>0</v>
      </c>
      <c r="M316" s="36">
        <f t="shared" si="4"/>
        <v>0</v>
      </c>
      <c r="N316" s="61"/>
    </row>
    <row r="317" spans="2:14" customFormat="1" hidden="1" x14ac:dyDescent="0.2">
      <c r="B317" s="65"/>
      <c r="C317" s="549" t="str">
        <f>IF(F317+L317&gt;0,Input_Transaksi!C314,"")</f>
        <v/>
      </c>
      <c r="D317" s="550" t="str">
        <f>IF(F317+L317&gt;0,Input_Transaksi!D314,"")</f>
        <v/>
      </c>
      <c r="E317" s="1098" t="str">
        <f>IF(F317+L317&gt;0,Input_Transaksi!F314&amp;Input_Transaksi!G314&amp;" "&amp;Input_Transaksi!H314,"")</f>
        <v/>
      </c>
      <c r="F317" s="119">
        <f>IF(Input_Transaksi!CJ314=$D$8,Input_Transaksi!CL314,0)</f>
        <v>0</v>
      </c>
      <c r="G317" s="1099">
        <f>IF(Input_Transaksi!K314=$G$12,F317,0)</f>
        <v>0</v>
      </c>
      <c r="H317" s="1099">
        <f>IF(Input_Transaksi!K314=$H$12,F317,0)</f>
        <v>0</v>
      </c>
      <c r="I317" s="1099">
        <f>IF(Input_Transaksi!K314=$I$12,F317,0)</f>
        <v>0</v>
      </c>
      <c r="J317" s="1099">
        <f>IF(Input_Transaksi!K314=$J$12,F317,0)</f>
        <v>0</v>
      </c>
      <c r="K317" s="1099">
        <f>IF(Input_Transaksi!K314=$K$12,F317,0)</f>
        <v>0</v>
      </c>
      <c r="L317" s="36">
        <f>IF(Input_Transaksi!CM314=$D$8,Input_Transaksi!CO314,0)</f>
        <v>0</v>
      </c>
      <c r="M317" s="36">
        <f t="shared" si="4"/>
        <v>0</v>
      </c>
      <c r="N317" s="61"/>
    </row>
    <row r="318" spans="2:14" customFormat="1" hidden="1" x14ac:dyDescent="0.2">
      <c r="B318" s="65"/>
      <c r="C318" s="549" t="str">
        <f>IF(F318+L318&gt;0,Input_Transaksi!C315,"")</f>
        <v/>
      </c>
      <c r="D318" s="550" t="str">
        <f>IF(F318+L318&gt;0,Input_Transaksi!D315,"")</f>
        <v/>
      </c>
      <c r="E318" s="1098" t="str">
        <f>IF(F318+L318&gt;0,Input_Transaksi!F315&amp;Input_Transaksi!G315&amp;" "&amp;Input_Transaksi!H315,"")</f>
        <v/>
      </c>
      <c r="F318" s="119">
        <f>IF(Input_Transaksi!CJ315=$D$8,Input_Transaksi!CL315,0)</f>
        <v>0</v>
      </c>
      <c r="G318" s="1099">
        <f>IF(Input_Transaksi!K315=$G$12,F318,0)</f>
        <v>0</v>
      </c>
      <c r="H318" s="1099">
        <f>IF(Input_Transaksi!K315=$H$12,F318,0)</f>
        <v>0</v>
      </c>
      <c r="I318" s="1099">
        <f>IF(Input_Transaksi!K315=$I$12,F318,0)</f>
        <v>0</v>
      </c>
      <c r="J318" s="1099">
        <f>IF(Input_Transaksi!K315=$J$12,F318,0)</f>
        <v>0</v>
      </c>
      <c r="K318" s="1099">
        <f>IF(Input_Transaksi!K315=$K$12,F318,0)</f>
        <v>0</v>
      </c>
      <c r="L318" s="36">
        <f>IF(Input_Transaksi!CM315=$D$8,Input_Transaksi!CO315,0)</f>
        <v>0</v>
      </c>
      <c r="M318" s="36">
        <f t="shared" si="4"/>
        <v>0</v>
      </c>
      <c r="N318" s="61"/>
    </row>
    <row r="319" spans="2:14" customFormat="1" hidden="1" x14ac:dyDescent="0.2">
      <c r="B319" s="65"/>
      <c r="C319" s="549" t="str">
        <f>IF(F319+L319&gt;0,Input_Transaksi!C316,"")</f>
        <v/>
      </c>
      <c r="D319" s="550" t="str">
        <f>IF(F319+L319&gt;0,Input_Transaksi!D316,"")</f>
        <v/>
      </c>
      <c r="E319" s="551" t="str">
        <f>IF(F319+L319&gt;0,Input_Transaksi!F316&amp;Input_Transaksi!G316&amp;" "&amp;Input_Transaksi!H316,"")</f>
        <v/>
      </c>
      <c r="F319" s="119">
        <f>IF(Input_Transaksi!CJ316=$D$8,Input_Transaksi!CL316,0)</f>
        <v>0</v>
      </c>
      <c r="G319" s="552">
        <f>IF(Input_Transaksi!K316=$G$12,F319,0)</f>
        <v>0</v>
      </c>
      <c r="H319" s="552">
        <f>IF(Input_Transaksi!K316=$H$12,F319,0)</f>
        <v>0</v>
      </c>
      <c r="I319" s="552">
        <f>IF(Input_Transaksi!K316=$I$12,F319,0)</f>
        <v>0</v>
      </c>
      <c r="J319" s="552">
        <f>IF(Input_Transaksi!K316=$J$12,F319,0)</f>
        <v>0</v>
      </c>
      <c r="K319" s="552">
        <f>IF(Input_Transaksi!K316=$K$12,F319,0)</f>
        <v>0</v>
      </c>
      <c r="L319" s="491">
        <f>IF(Input_Transaksi!CM316=$D$8,Input_Transaksi!CO316,0)</f>
        <v>0</v>
      </c>
      <c r="M319" s="491">
        <f t="shared" si="4"/>
        <v>0</v>
      </c>
      <c r="N319" s="61"/>
    </row>
    <row r="320" spans="2:14" customFormat="1" hidden="1" x14ac:dyDescent="0.2">
      <c r="B320" s="65"/>
      <c r="C320" s="549" t="str">
        <f>IF(F320+L320&gt;0,Input_Transaksi!C317,"")</f>
        <v/>
      </c>
      <c r="D320" s="550" t="str">
        <f>IF(F320+L320&gt;0,Input_Transaksi!D317,"")</f>
        <v/>
      </c>
      <c r="E320" s="551" t="str">
        <f>IF(F320+L320&gt;0,Input_Transaksi!F317&amp;Input_Transaksi!G317&amp;" "&amp;Input_Transaksi!H317,"")</f>
        <v/>
      </c>
      <c r="F320" s="119">
        <f>IF(Input_Transaksi!CJ317=$D$8,Input_Transaksi!CL317,0)</f>
        <v>0</v>
      </c>
      <c r="G320" s="552">
        <f>IF(Input_Transaksi!K317=$G$12,F320,0)</f>
        <v>0</v>
      </c>
      <c r="H320" s="552">
        <f>IF(Input_Transaksi!K317=$H$12,F320,0)</f>
        <v>0</v>
      </c>
      <c r="I320" s="552">
        <f>IF(Input_Transaksi!K317=$I$12,F320,0)</f>
        <v>0</v>
      </c>
      <c r="J320" s="552">
        <f>IF(Input_Transaksi!K317=$J$12,F320,0)</f>
        <v>0</v>
      </c>
      <c r="K320" s="552">
        <f>IF(Input_Transaksi!K317=$K$12,F320,0)</f>
        <v>0</v>
      </c>
      <c r="L320" s="491">
        <f>IF(Input_Transaksi!CM317=$D$8,Input_Transaksi!CO317,0)</f>
        <v>0</v>
      </c>
      <c r="M320" s="491">
        <f t="shared" si="4"/>
        <v>0</v>
      </c>
      <c r="N320" s="61"/>
    </row>
    <row r="321" spans="2:14" customFormat="1" hidden="1" x14ac:dyDescent="0.2">
      <c r="B321" s="65"/>
      <c r="C321" s="549" t="str">
        <f>IF(F321+L321&gt;0,Input_Transaksi!C318,"")</f>
        <v/>
      </c>
      <c r="D321" s="550" t="str">
        <f>IF(F321+L321&gt;0,Input_Transaksi!D318,"")</f>
        <v/>
      </c>
      <c r="E321" s="551" t="str">
        <f>IF(F321+L321&gt;0,Input_Transaksi!F318&amp;Input_Transaksi!G318&amp;" "&amp;Input_Transaksi!H318,"")</f>
        <v/>
      </c>
      <c r="F321" s="119">
        <f>IF(Input_Transaksi!CJ318=$D$8,Input_Transaksi!CL318,0)</f>
        <v>0</v>
      </c>
      <c r="G321" s="552">
        <f>IF(Input_Transaksi!K318=$G$12,F321,0)</f>
        <v>0</v>
      </c>
      <c r="H321" s="552">
        <f>IF(Input_Transaksi!K318=$H$12,F321,0)</f>
        <v>0</v>
      </c>
      <c r="I321" s="552">
        <f>IF(Input_Transaksi!K318=$I$12,F321,0)</f>
        <v>0</v>
      </c>
      <c r="J321" s="552">
        <f>IF(Input_Transaksi!K318=$J$12,F321,0)</f>
        <v>0</v>
      </c>
      <c r="K321" s="552">
        <f>IF(Input_Transaksi!K318=$K$12,F321,0)</f>
        <v>0</v>
      </c>
      <c r="L321" s="491">
        <f>IF(Input_Transaksi!CM318=$D$8,Input_Transaksi!CO318,0)</f>
        <v>0</v>
      </c>
      <c r="M321" s="491">
        <f t="shared" si="4"/>
        <v>0</v>
      </c>
      <c r="N321" s="61"/>
    </row>
    <row r="322" spans="2:14" customFormat="1" hidden="1" x14ac:dyDescent="0.2">
      <c r="B322" s="65"/>
      <c r="C322" s="549" t="str">
        <f>IF(F322+L322&gt;0,Input_Transaksi!C319,"")</f>
        <v/>
      </c>
      <c r="D322" s="550" t="str">
        <f>IF(F322+L322&gt;0,Input_Transaksi!D319,"")</f>
        <v/>
      </c>
      <c r="E322" s="551" t="str">
        <f>IF(F322+L322&gt;0,Input_Transaksi!F319&amp;Input_Transaksi!G319&amp;" "&amp;Input_Transaksi!H319,"")</f>
        <v/>
      </c>
      <c r="F322" s="119">
        <f>IF(Input_Transaksi!CJ319=$D$8,Input_Transaksi!CL319,0)</f>
        <v>0</v>
      </c>
      <c r="G322" s="552">
        <f>IF(Input_Transaksi!K319=$G$12,F322,0)</f>
        <v>0</v>
      </c>
      <c r="H322" s="552">
        <f>IF(Input_Transaksi!K319=$H$12,F322,0)</f>
        <v>0</v>
      </c>
      <c r="I322" s="552">
        <f>IF(Input_Transaksi!K319=$I$12,F322,0)</f>
        <v>0</v>
      </c>
      <c r="J322" s="552">
        <f>IF(Input_Transaksi!K319=$J$12,F322,0)</f>
        <v>0</v>
      </c>
      <c r="K322" s="552">
        <f>IF(Input_Transaksi!K319=$K$12,F322,0)</f>
        <v>0</v>
      </c>
      <c r="L322" s="491">
        <f>IF(Input_Transaksi!CM319=$D$8,Input_Transaksi!CO319,0)</f>
        <v>0</v>
      </c>
      <c r="M322" s="491">
        <f t="shared" si="4"/>
        <v>0</v>
      </c>
      <c r="N322" s="61"/>
    </row>
    <row r="323" spans="2:14" customFormat="1" hidden="1" x14ac:dyDescent="0.2">
      <c r="B323" s="65"/>
      <c r="C323" s="549" t="str">
        <f>IF(F323+L323&gt;0,Input_Transaksi!C320,"")</f>
        <v/>
      </c>
      <c r="D323" s="550" t="str">
        <f>IF(F323+L323&gt;0,Input_Transaksi!D320,"")</f>
        <v/>
      </c>
      <c r="E323" s="1098" t="str">
        <f>IF(F323+L323&gt;0,Input_Transaksi!F320&amp;Input_Transaksi!G320&amp;" "&amp;Input_Transaksi!H320,"")</f>
        <v/>
      </c>
      <c r="F323" s="119">
        <f>IF(Input_Transaksi!CJ320=$D$8,Input_Transaksi!CL320,0)</f>
        <v>0</v>
      </c>
      <c r="G323" s="1099">
        <f>IF(Input_Transaksi!K320=$G$12,F323,0)</f>
        <v>0</v>
      </c>
      <c r="H323" s="1099">
        <f>IF(Input_Transaksi!K320=$H$12,F323,0)</f>
        <v>0</v>
      </c>
      <c r="I323" s="1099">
        <f>IF(Input_Transaksi!K320=$I$12,F323,0)</f>
        <v>0</v>
      </c>
      <c r="J323" s="1099">
        <f>IF(Input_Transaksi!K320=$J$12,F323,0)</f>
        <v>0</v>
      </c>
      <c r="K323" s="1099">
        <f>IF(Input_Transaksi!K320=$K$12,F323,0)</f>
        <v>0</v>
      </c>
      <c r="L323" s="36">
        <f>IF(Input_Transaksi!CM320=$D$8,Input_Transaksi!CO320,0)</f>
        <v>0</v>
      </c>
      <c r="M323" s="36">
        <f t="shared" si="4"/>
        <v>0</v>
      </c>
      <c r="N323" s="61"/>
    </row>
    <row r="324" spans="2:14" customFormat="1" hidden="1" x14ac:dyDescent="0.2">
      <c r="B324" s="65"/>
      <c r="C324" s="549" t="str">
        <f>IF(F324+L324&gt;0,Input_Transaksi!C321,"")</f>
        <v/>
      </c>
      <c r="D324" s="550" t="str">
        <f>IF(F324+L324&gt;0,Input_Transaksi!D321,"")</f>
        <v/>
      </c>
      <c r="E324" s="1098" t="str">
        <f>IF(F324+L324&gt;0,Input_Transaksi!F321&amp;Input_Transaksi!G321&amp;" "&amp;Input_Transaksi!H321,"")</f>
        <v/>
      </c>
      <c r="F324" s="119">
        <f>IF(Input_Transaksi!CJ321=$D$8,Input_Transaksi!CL321,0)</f>
        <v>0</v>
      </c>
      <c r="G324" s="1099">
        <f>IF(Input_Transaksi!K321=$G$12,F324,0)</f>
        <v>0</v>
      </c>
      <c r="H324" s="1099">
        <f>IF(Input_Transaksi!K321=$H$12,F324,0)</f>
        <v>0</v>
      </c>
      <c r="I324" s="1099">
        <f>IF(Input_Transaksi!K321=$I$12,F324,0)</f>
        <v>0</v>
      </c>
      <c r="J324" s="1099">
        <f>IF(Input_Transaksi!K321=$J$12,F324,0)</f>
        <v>0</v>
      </c>
      <c r="K324" s="1099">
        <f>IF(Input_Transaksi!K321=$K$12,F324,0)</f>
        <v>0</v>
      </c>
      <c r="L324" s="36">
        <f>IF(Input_Transaksi!CM321=$D$8,Input_Transaksi!CO321,0)</f>
        <v>0</v>
      </c>
      <c r="M324" s="36">
        <f t="shared" si="4"/>
        <v>0</v>
      </c>
      <c r="N324" s="61"/>
    </row>
    <row r="325" spans="2:14" customFormat="1" hidden="1" x14ac:dyDescent="0.2">
      <c r="B325" s="65"/>
      <c r="C325" s="549" t="str">
        <f>IF(F325+L325&gt;0,Input_Transaksi!C322,"")</f>
        <v/>
      </c>
      <c r="D325" s="550" t="str">
        <f>IF(F325+L325&gt;0,Input_Transaksi!D322,"")</f>
        <v/>
      </c>
      <c r="E325" s="551" t="str">
        <f>IF(F325+L325&gt;0,Input_Transaksi!F322&amp;Input_Transaksi!G322&amp;" "&amp;Input_Transaksi!H322,"")</f>
        <v/>
      </c>
      <c r="F325" s="119">
        <f>IF(Input_Transaksi!CJ322=$D$8,Input_Transaksi!CL322,0)</f>
        <v>0</v>
      </c>
      <c r="G325" s="552">
        <f>IF(Input_Transaksi!K322=$G$12,F325,0)</f>
        <v>0</v>
      </c>
      <c r="H325" s="552">
        <f>IF(Input_Transaksi!K322=$H$12,F325,0)</f>
        <v>0</v>
      </c>
      <c r="I325" s="552">
        <f>IF(Input_Transaksi!K322=$I$12,F325,0)</f>
        <v>0</v>
      </c>
      <c r="J325" s="552">
        <f>IF(Input_Transaksi!K322=$J$12,F325,0)</f>
        <v>0</v>
      </c>
      <c r="K325" s="552">
        <f>IF(Input_Transaksi!K322=$K$12,F325,0)</f>
        <v>0</v>
      </c>
      <c r="L325" s="491">
        <f>IF(Input_Transaksi!CM322=$D$8,Input_Transaksi!CO322,0)</f>
        <v>0</v>
      </c>
      <c r="M325" s="491">
        <f t="shared" si="4"/>
        <v>0</v>
      </c>
      <c r="N325" s="61"/>
    </row>
    <row r="326" spans="2:14" customFormat="1" hidden="1" x14ac:dyDescent="0.2">
      <c r="B326" s="65"/>
      <c r="C326" s="549" t="str">
        <f>IF(F326+L326&gt;0,Input_Transaksi!C323,"")</f>
        <v/>
      </c>
      <c r="D326" s="550" t="str">
        <f>IF(F326+L326&gt;0,Input_Transaksi!D323,"")</f>
        <v/>
      </c>
      <c r="E326" s="551" t="str">
        <f>IF(F326+L326&gt;0,Input_Transaksi!F323&amp;Input_Transaksi!G323&amp;" "&amp;Input_Transaksi!H323,"")</f>
        <v/>
      </c>
      <c r="F326" s="119">
        <f>IF(Input_Transaksi!CJ323=$D$8,Input_Transaksi!CL323,0)</f>
        <v>0</v>
      </c>
      <c r="G326" s="552">
        <f>IF(Input_Transaksi!K323=$G$12,F326,0)</f>
        <v>0</v>
      </c>
      <c r="H326" s="552">
        <f>IF(Input_Transaksi!K323=$H$12,F326,0)</f>
        <v>0</v>
      </c>
      <c r="I326" s="552">
        <f>IF(Input_Transaksi!K323=$I$12,F326,0)</f>
        <v>0</v>
      </c>
      <c r="J326" s="552">
        <f>IF(Input_Transaksi!K323=$J$12,F326,0)</f>
        <v>0</v>
      </c>
      <c r="K326" s="552">
        <f>IF(Input_Transaksi!K323=$K$12,F326,0)</f>
        <v>0</v>
      </c>
      <c r="L326" s="491">
        <f>IF(Input_Transaksi!CM323=$D$8,Input_Transaksi!CO323,0)</f>
        <v>0</v>
      </c>
      <c r="M326" s="491">
        <f t="shared" si="4"/>
        <v>0</v>
      </c>
      <c r="N326" s="61"/>
    </row>
    <row r="327" spans="2:14" customFormat="1" hidden="1" x14ac:dyDescent="0.2">
      <c r="B327" s="65"/>
      <c r="C327" s="549" t="str">
        <f>IF(F327+L327&gt;0,Input_Transaksi!C324,"")</f>
        <v/>
      </c>
      <c r="D327" s="550" t="str">
        <f>IF(F327+L327&gt;0,Input_Transaksi!D324,"")</f>
        <v/>
      </c>
      <c r="E327" s="1098" t="str">
        <f>IF(F327+L327&gt;0,Input_Transaksi!F324&amp;Input_Transaksi!G324&amp;" "&amp;Input_Transaksi!H324,"")</f>
        <v/>
      </c>
      <c r="F327" s="119">
        <f>IF(Input_Transaksi!CJ324=$D$8,Input_Transaksi!CL324,0)</f>
        <v>0</v>
      </c>
      <c r="G327" s="1099">
        <f>IF(Input_Transaksi!K324=$G$12,F327,0)</f>
        <v>0</v>
      </c>
      <c r="H327" s="1099">
        <f>IF(Input_Transaksi!K324=$H$12,F327,0)</f>
        <v>0</v>
      </c>
      <c r="I327" s="1099">
        <f>IF(Input_Transaksi!K324=$I$12,F327,0)</f>
        <v>0</v>
      </c>
      <c r="J327" s="1099">
        <f>IF(Input_Transaksi!K324=$J$12,F327,0)</f>
        <v>0</v>
      </c>
      <c r="K327" s="1099">
        <f>IF(Input_Transaksi!K324=$K$12,F327,0)</f>
        <v>0</v>
      </c>
      <c r="L327" s="36">
        <f>IF(Input_Transaksi!CM324=$D$8,Input_Transaksi!CO324,0)</f>
        <v>0</v>
      </c>
      <c r="M327" s="36">
        <f t="shared" si="4"/>
        <v>0</v>
      </c>
      <c r="N327" s="61"/>
    </row>
    <row r="328" spans="2:14" customFormat="1" hidden="1" x14ac:dyDescent="0.2">
      <c r="B328" s="65"/>
      <c r="C328" s="549" t="str">
        <f>IF(F328+L328&gt;0,Input_Transaksi!C325,"")</f>
        <v/>
      </c>
      <c r="D328" s="550" t="str">
        <f>IF(F328+L328&gt;0,Input_Transaksi!D325,"")</f>
        <v/>
      </c>
      <c r="E328" s="1098" t="str">
        <f>IF(F328+L328&gt;0,Input_Transaksi!F325&amp;Input_Transaksi!G325&amp;" "&amp;Input_Transaksi!H325,"")</f>
        <v/>
      </c>
      <c r="F328" s="119">
        <f>IF(Input_Transaksi!CJ325=$D$8,Input_Transaksi!CL325,0)</f>
        <v>0</v>
      </c>
      <c r="G328" s="1099">
        <f>IF(Input_Transaksi!K325=$G$12,F328,0)</f>
        <v>0</v>
      </c>
      <c r="H328" s="1099">
        <f>IF(Input_Transaksi!K325=$H$12,F328,0)</f>
        <v>0</v>
      </c>
      <c r="I328" s="1099">
        <f>IF(Input_Transaksi!K325=$I$12,F328,0)</f>
        <v>0</v>
      </c>
      <c r="J328" s="1099">
        <f>IF(Input_Transaksi!K325=$J$12,F328,0)</f>
        <v>0</v>
      </c>
      <c r="K328" s="1099">
        <f>IF(Input_Transaksi!K325=$K$12,F328,0)</f>
        <v>0</v>
      </c>
      <c r="L328" s="36">
        <f>IF(Input_Transaksi!CM325=$D$8,Input_Transaksi!CO325,0)</f>
        <v>0</v>
      </c>
      <c r="M328" s="36">
        <f t="shared" si="4"/>
        <v>0</v>
      </c>
      <c r="N328" s="61"/>
    </row>
    <row r="329" spans="2:14" customFormat="1" hidden="1" x14ac:dyDescent="0.2">
      <c r="B329" s="65"/>
      <c r="C329" s="549" t="str">
        <f>IF(F329+L329&gt;0,Input_Transaksi!C326,"")</f>
        <v/>
      </c>
      <c r="D329" s="550" t="str">
        <f>IF(F329+L329&gt;0,Input_Transaksi!D326,"")</f>
        <v/>
      </c>
      <c r="E329" s="551" t="str">
        <f>IF(F329+L329&gt;0,Input_Transaksi!F326&amp;Input_Transaksi!G326&amp;" "&amp;Input_Transaksi!H326,"")</f>
        <v/>
      </c>
      <c r="F329" s="119">
        <f>IF(Input_Transaksi!CJ326=$D$8,Input_Transaksi!CL326,0)</f>
        <v>0</v>
      </c>
      <c r="G329" s="552">
        <f>IF(Input_Transaksi!K326=$G$12,F329,0)</f>
        <v>0</v>
      </c>
      <c r="H329" s="552">
        <f>IF(Input_Transaksi!K326=$H$12,F329,0)</f>
        <v>0</v>
      </c>
      <c r="I329" s="552">
        <f>IF(Input_Transaksi!K326=$I$12,F329,0)</f>
        <v>0</v>
      </c>
      <c r="J329" s="552">
        <f>IF(Input_Transaksi!K326=$J$12,F329,0)</f>
        <v>0</v>
      </c>
      <c r="K329" s="552">
        <f>IF(Input_Transaksi!K326=$K$12,F329,0)</f>
        <v>0</v>
      </c>
      <c r="L329" s="491">
        <f>IF(Input_Transaksi!CM326=$D$8,Input_Transaksi!CO326,0)</f>
        <v>0</v>
      </c>
      <c r="M329" s="491">
        <f t="shared" si="4"/>
        <v>0</v>
      </c>
      <c r="N329" s="61"/>
    </row>
    <row r="330" spans="2:14" customFormat="1" hidden="1" x14ac:dyDescent="0.2">
      <c r="B330" s="65"/>
      <c r="C330" s="549" t="str">
        <f>IF(F330+L330&gt;0,Input_Transaksi!C327,"")</f>
        <v/>
      </c>
      <c r="D330" s="550" t="str">
        <f>IF(F330+L330&gt;0,Input_Transaksi!D327,"")</f>
        <v/>
      </c>
      <c r="E330" s="551" t="str">
        <f>IF(F330+L330&gt;0,Input_Transaksi!F327&amp;Input_Transaksi!G327&amp;" "&amp;Input_Transaksi!H327,"")</f>
        <v/>
      </c>
      <c r="F330" s="119">
        <f>IF(Input_Transaksi!CJ327=$D$8,Input_Transaksi!CL327,0)</f>
        <v>0</v>
      </c>
      <c r="G330" s="552">
        <f>IF(Input_Transaksi!K327=$G$12,F330,0)</f>
        <v>0</v>
      </c>
      <c r="H330" s="552">
        <f>IF(Input_Transaksi!K327=$H$12,F330,0)</f>
        <v>0</v>
      </c>
      <c r="I330" s="552">
        <f>IF(Input_Transaksi!K327=$I$12,F330,0)</f>
        <v>0</v>
      </c>
      <c r="J330" s="552">
        <f>IF(Input_Transaksi!K327=$J$12,F330,0)</f>
        <v>0</v>
      </c>
      <c r="K330" s="552">
        <f>IF(Input_Transaksi!K327=$K$12,F330,0)</f>
        <v>0</v>
      </c>
      <c r="L330" s="491">
        <f>IF(Input_Transaksi!CM327=$D$8,Input_Transaksi!CO327,0)</f>
        <v>0</v>
      </c>
      <c r="M330" s="491">
        <f t="shared" si="4"/>
        <v>0</v>
      </c>
      <c r="N330" s="61"/>
    </row>
    <row r="331" spans="2:14" customFormat="1" hidden="1" x14ac:dyDescent="0.2">
      <c r="B331" s="65"/>
      <c r="C331" s="549" t="str">
        <f>IF(F331+L331&gt;0,Input_Transaksi!C328,"")</f>
        <v/>
      </c>
      <c r="D331" s="550" t="str">
        <f>IF(F331+L331&gt;0,Input_Transaksi!D328,"")</f>
        <v/>
      </c>
      <c r="E331" s="551" t="str">
        <f>IF(F331+L331&gt;0,Input_Transaksi!F328&amp;Input_Transaksi!G328&amp;" "&amp;Input_Transaksi!H328,"")</f>
        <v/>
      </c>
      <c r="F331" s="119">
        <f>IF(Input_Transaksi!CJ328=$D$8,Input_Transaksi!CL328,0)</f>
        <v>0</v>
      </c>
      <c r="G331" s="552">
        <f>IF(Input_Transaksi!K328=$G$12,F331,0)</f>
        <v>0</v>
      </c>
      <c r="H331" s="552">
        <f>IF(Input_Transaksi!K328=$H$12,F331,0)</f>
        <v>0</v>
      </c>
      <c r="I331" s="552">
        <f>IF(Input_Transaksi!K328=$I$12,F331,0)</f>
        <v>0</v>
      </c>
      <c r="J331" s="552">
        <f>IF(Input_Transaksi!K328=$J$12,F331,0)</f>
        <v>0</v>
      </c>
      <c r="K331" s="552">
        <f>IF(Input_Transaksi!K328=$K$12,F331,0)</f>
        <v>0</v>
      </c>
      <c r="L331" s="491">
        <f>IF(Input_Transaksi!CM328=$D$8,Input_Transaksi!CO328,0)</f>
        <v>0</v>
      </c>
      <c r="M331" s="491">
        <f t="shared" si="4"/>
        <v>0</v>
      </c>
      <c r="N331" s="61"/>
    </row>
    <row r="332" spans="2:14" customFormat="1" hidden="1" x14ac:dyDescent="0.2">
      <c r="B332" s="65"/>
      <c r="C332" s="549" t="str">
        <f>IF(F332+L332&gt;0,Input_Transaksi!C329,"")</f>
        <v/>
      </c>
      <c r="D332" s="550" t="str">
        <f>IF(F332+L332&gt;0,Input_Transaksi!D329,"")</f>
        <v/>
      </c>
      <c r="E332" s="551" t="str">
        <f>IF(F332+L332&gt;0,Input_Transaksi!F329&amp;Input_Transaksi!G329&amp;" "&amp;Input_Transaksi!H329,"")</f>
        <v/>
      </c>
      <c r="F332" s="119">
        <f>IF(Input_Transaksi!CJ329=$D$8,Input_Transaksi!CL329,0)</f>
        <v>0</v>
      </c>
      <c r="G332" s="552">
        <f>IF(Input_Transaksi!K329=$G$12,F332,0)</f>
        <v>0</v>
      </c>
      <c r="H332" s="552">
        <f>IF(Input_Transaksi!K329=$H$12,F332,0)</f>
        <v>0</v>
      </c>
      <c r="I332" s="552">
        <f>IF(Input_Transaksi!K329=$I$12,F332,0)</f>
        <v>0</v>
      </c>
      <c r="J332" s="552">
        <f>IF(Input_Transaksi!K329=$J$12,F332,0)</f>
        <v>0</v>
      </c>
      <c r="K332" s="552">
        <f>IF(Input_Transaksi!K329=$K$12,F332,0)</f>
        <v>0</v>
      </c>
      <c r="L332" s="491">
        <f>IF(Input_Transaksi!CM329=$D$8,Input_Transaksi!CO329,0)</f>
        <v>0</v>
      </c>
      <c r="M332" s="491">
        <f t="shared" si="4"/>
        <v>0</v>
      </c>
      <c r="N332" s="61"/>
    </row>
    <row r="333" spans="2:14" customFormat="1" hidden="1" x14ac:dyDescent="0.2">
      <c r="B333" s="65"/>
      <c r="C333" s="549" t="str">
        <f>IF(F333+L333&gt;0,Input_Transaksi!C330,"")</f>
        <v/>
      </c>
      <c r="D333" s="550" t="str">
        <f>IF(F333+L333&gt;0,Input_Transaksi!D330,"")</f>
        <v/>
      </c>
      <c r="E333" s="551" t="str">
        <f>IF(F333+L333&gt;0,Input_Transaksi!F330&amp;Input_Transaksi!G330&amp;" "&amp;Input_Transaksi!H330,"")</f>
        <v/>
      </c>
      <c r="F333" s="119">
        <f>IF(Input_Transaksi!CJ330=$D$8,Input_Transaksi!CL330,0)</f>
        <v>0</v>
      </c>
      <c r="G333" s="552">
        <f>IF(Input_Transaksi!K330=$G$12,F333,0)</f>
        <v>0</v>
      </c>
      <c r="H333" s="552">
        <f>IF(Input_Transaksi!K330=$H$12,F333,0)</f>
        <v>0</v>
      </c>
      <c r="I333" s="552">
        <f>IF(Input_Transaksi!K330=$I$12,F333,0)</f>
        <v>0</v>
      </c>
      <c r="J333" s="552">
        <f>IF(Input_Transaksi!K330=$J$12,F333,0)</f>
        <v>0</v>
      </c>
      <c r="K333" s="552">
        <f>IF(Input_Transaksi!K330=$K$12,F333,0)</f>
        <v>0</v>
      </c>
      <c r="L333" s="491">
        <f>IF(Input_Transaksi!CM330=$D$8,Input_Transaksi!CO330,0)</f>
        <v>0</v>
      </c>
      <c r="M333" s="491">
        <f t="shared" si="4"/>
        <v>0</v>
      </c>
      <c r="N333" s="61"/>
    </row>
    <row r="334" spans="2:14" customFormat="1" hidden="1" x14ac:dyDescent="0.2">
      <c r="B334" s="65"/>
      <c r="C334" s="549" t="str">
        <f>IF(F334+L334&gt;0,Input_Transaksi!C331,"")</f>
        <v/>
      </c>
      <c r="D334" s="550" t="str">
        <f>IF(F334+L334&gt;0,Input_Transaksi!D331,"")</f>
        <v/>
      </c>
      <c r="E334" s="551" t="str">
        <f>IF(F334+L334&gt;0,Input_Transaksi!F331&amp;Input_Transaksi!G331&amp;" "&amp;Input_Transaksi!H331,"")</f>
        <v/>
      </c>
      <c r="F334" s="119">
        <f>IF(Input_Transaksi!CJ331=$D$8,Input_Transaksi!CL331,0)</f>
        <v>0</v>
      </c>
      <c r="G334" s="552">
        <f>IF(Input_Transaksi!K331=$G$12,F334,0)</f>
        <v>0</v>
      </c>
      <c r="H334" s="552">
        <f>IF(Input_Transaksi!K331=$H$12,F334,0)</f>
        <v>0</v>
      </c>
      <c r="I334" s="552">
        <f>IF(Input_Transaksi!K331=$I$12,F334,0)</f>
        <v>0</v>
      </c>
      <c r="J334" s="552">
        <f>IF(Input_Transaksi!K331=$J$12,F334,0)</f>
        <v>0</v>
      </c>
      <c r="K334" s="552">
        <f>IF(Input_Transaksi!K331=$K$12,F334,0)</f>
        <v>0</v>
      </c>
      <c r="L334" s="491">
        <f>IF(Input_Transaksi!CM331=$D$8,Input_Transaksi!CO331,0)</f>
        <v>0</v>
      </c>
      <c r="M334" s="491">
        <f t="shared" si="4"/>
        <v>0</v>
      </c>
      <c r="N334" s="61"/>
    </row>
    <row r="335" spans="2:14" customFormat="1" hidden="1" x14ac:dyDescent="0.2">
      <c r="B335" s="65"/>
      <c r="C335" s="549" t="str">
        <f>IF(F335+L335&gt;0,Input_Transaksi!C332,"")</f>
        <v/>
      </c>
      <c r="D335" s="550" t="str">
        <f>IF(F335+L335&gt;0,Input_Transaksi!D332,"")</f>
        <v/>
      </c>
      <c r="E335" s="551" t="str">
        <f>IF(F335+L335&gt;0,Input_Transaksi!F332&amp;Input_Transaksi!G332&amp;" "&amp;Input_Transaksi!H332,"")</f>
        <v/>
      </c>
      <c r="F335" s="119">
        <f>IF(Input_Transaksi!CJ332=$D$8,Input_Transaksi!CL332,0)</f>
        <v>0</v>
      </c>
      <c r="G335" s="552">
        <f>IF(Input_Transaksi!K332=$G$12,F335,0)</f>
        <v>0</v>
      </c>
      <c r="H335" s="552">
        <f>IF(Input_Transaksi!K332=$H$12,F335,0)</f>
        <v>0</v>
      </c>
      <c r="I335" s="552">
        <f>IF(Input_Transaksi!K332=$I$12,F335,0)</f>
        <v>0</v>
      </c>
      <c r="J335" s="552">
        <f>IF(Input_Transaksi!K332=$J$12,F335,0)</f>
        <v>0</v>
      </c>
      <c r="K335" s="552">
        <f>IF(Input_Transaksi!K332=$K$12,F335,0)</f>
        <v>0</v>
      </c>
      <c r="L335" s="491">
        <f>IF(Input_Transaksi!CM332=$D$8,Input_Transaksi!CO332,0)</f>
        <v>0</v>
      </c>
      <c r="M335" s="491">
        <f t="shared" ref="M335:M398" si="5">M334+G335+H335+I335+J335+K335-L335</f>
        <v>0</v>
      </c>
      <c r="N335" s="61"/>
    </row>
    <row r="336" spans="2:14" customFormat="1" hidden="1" x14ac:dyDescent="0.2">
      <c r="B336" s="65"/>
      <c r="C336" s="549" t="str">
        <f>IF(F336+L336&gt;0,Input_Transaksi!C333,"")</f>
        <v/>
      </c>
      <c r="D336" s="550" t="str">
        <f>IF(F336+L336&gt;0,Input_Transaksi!D333,"")</f>
        <v/>
      </c>
      <c r="E336" s="551" t="str">
        <f>IF(F336+L336&gt;0,Input_Transaksi!F333&amp;Input_Transaksi!G333&amp;" "&amp;Input_Transaksi!H333,"")</f>
        <v/>
      </c>
      <c r="F336" s="119">
        <f>IF(Input_Transaksi!CJ333=$D$8,Input_Transaksi!CL333,0)</f>
        <v>0</v>
      </c>
      <c r="G336" s="552">
        <f>IF(Input_Transaksi!K333=$G$12,F336,0)</f>
        <v>0</v>
      </c>
      <c r="H336" s="552">
        <f>IF(Input_Transaksi!K333=$H$12,F336,0)</f>
        <v>0</v>
      </c>
      <c r="I336" s="552">
        <f>IF(Input_Transaksi!K333=$I$12,F336,0)</f>
        <v>0</v>
      </c>
      <c r="J336" s="552">
        <f>IF(Input_Transaksi!K333=$J$12,F336,0)</f>
        <v>0</v>
      </c>
      <c r="K336" s="552">
        <f>IF(Input_Transaksi!K333=$K$12,F336,0)</f>
        <v>0</v>
      </c>
      <c r="L336" s="491">
        <f>IF(Input_Transaksi!CM333=$D$8,Input_Transaksi!CO333,0)</f>
        <v>0</v>
      </c>
      <c r="M336" s="491">
        <f t="shared" si="5"/>
        <v>0</v>
      </c>
      <c r="N336" s="61"/>
    </row>
    <row r="337" spans="2:14" customFormat="1" hidden="1" x14ac:dyDescent="0.2">
      <c r="B337" s="65"/>
      <c r="C337" s="549" t="str">
        <f>IF(F337+L337&gt;0,Input_Transaksi!C334,"")</f>
        <v/>
      </c>
      <c r="D337" s="550" t="str">
        <f>IF(F337+L337&gt;0,Input_Transaksi!D334,"")</f>
        <v/>
      </c>
      <c r="E337" s="551" t="str">
        <f>IF(F337+L337&gt;0,Input_Transaksi!F334&amp;Input_Transaksi!G334&amp;" "&amp;Input_Transaksi!H334,"")</f>
        <v/>
      </c>
      <c r="F337" s="119">
        <f>IF(Input_Transaksi!CJ334=$D$8,Input_Transaksi!CL334,0)</f>
        <v>0</v>
      </c>
      <c r="G337" s="552">
        <f>IF(Input_Transaksi!K334=$G$12,F337,0)</f>
        <v>0</v>
      </c>
      <c r="H337" s="552">
        <f>IF(Input_Transaksi!K334=$H$12,F337,0)</f>
        <v>0</v>
      </c>
      <c r="I337" s="552">
        <f>IF(Input_Transaksi!K334=$I$12,F337,0)</f>
        <v>0</v>
      </c>
      <c r="J337" s="552">
        <f>IF(Input_Transaksi!K334=$J$12,F337,0)</f>
        <v>0</v>
      </c>
      <c r="K337" s="552">
        <f>IF(Input_Transaksi!K334=$K$12,F337,0)</f>
        <v>0</v>
      </c>
      <c r="L337" s="491">
        <f>IF(Input_Transaksi!CM334=$D$8,Input_Transaksi!CO334,0)</f>
        <v>0</v>
      </c>
      <c r="M337" s="491">
        <f t="shared" si="5"/>
        <v>0</v>
      </c>
      <c r="N337" s="61"/>
    </row>
    <row r="338" spans="2:14" customFormat="1" hidden="1" x14ac:dyDescent="0.2">
      <c r="B338" s="65"/>
      <c r="C338" s="549" t="str">
        <f>IF(F338+L338&gt;0,Input_Transaksi!C335,"")</f>
        <v/>
      </c>
      <c r="D338" s="550" t="str">
        <f>IF(F338+L338&gt;0,Input_Transaksi!D335,"")</f>
        <v/>
      </c>
      <c r="E338" s="551" t="str">
        <f>IF(F338+L338&gt;0,Input_Transaksi!F335&amp;Input_Transaksi!G335&amp;" "&amp;Input_Transaksi!H335,"")</f>
        <v/>
      </c>
      <c r="F338" s="119">
        <f>IF(Input_Transaksi!CJ335=$D$8,Input_Transaksi!CL335,0)</f>
        <v>0</v>
      </c>
      <c r="G338" s="552">
        <f>IF(Input_Transaksi!K335=$G$12,F338,0)</f>
        <v>0</v>
      </c>
      <c r="H338" s="552">
        <f>IF(Input_Transaksi!K335=$H$12,F338,0)</f>
        <v>0</v>
      </c>
      <c r="I338" s="552">
        <f>IF(Input_Transaksi!K335=$I$12,F338,0)</f>
        <v>0</v>
      </c>
      <c r="J338" s="552">
        <f>IF(Input_Transaksi!K335=$J$12,F338,0)</f>
        <v>0</v>
      </c>
      <c r="K338" s="552">
        <f>IF(Input_Transaksi!K335=$K$12,F338,0)</f>
        <v>0</v>
      </c>
      <c r="L338" s="491">
        <f>IF(Input_Transaksi!CM335=$D$8,Input_Transaksi!CO335,0)</f>
        <v>0</v>
      </c>
      <c r="M338" s="491">
        <f t="shared" si="5"/>
        <v>0</v>
      </c>
      <c r="N338" s="61"/>
    </row>
    <row r="339" spans="2:14" customFormat="1" hidden="1" x14ac:dyDescent="0.2">
      <c r="B339" s="65"/>
      <c r="C339" s="549" t="str">
        <f>IF(F339+L339&gt;0,Input_Transaksi!C336,"")</f>
        <v/>
      </c>
      <c r="D339" s="550" t="str">
        <f>IF(F339+L339&gt;0,Input_Transaksi!D336,"")</f>
        <v/>
      </c>
      <c r="E339" s="551" t="str">
        <f>IF(F339+L339&gt;0,Input_Transaksi!F336&amp;Input_Transaksi!G336&amp;" "&amp;Input_Transaksi!H336,"")</f>
        <v/>
      </c>
      <c r="F339" s="119">
        <f>IF(Input_Transaksi!CJ336=$D$8,Input_Transaksi!CL336,0)</f>
        <v>0</v>
      </c>
      <c r="G339" s="552">
        <f>IF(Input_Transaksi!K336=$G$12,F339,0)</f>
        <v>0</v>
      </c>
      <c r="H339" s="552">
        <f>IF(Input_Transaksi!K336=$H$12,F339,0)</f>
        <v>0</v>
      </c>
      <c r="I339" s="552">
        <f>IF(Input_Transaksi!K336=$I$12,F339,0)</f>
        <v>0</v>
      </c>
      <c r="J339" s="552">
        <f>IF(Input_Transaksi!K336=$J$12,F339,0)</f>
        <v>0</v>
      </c>
      <c r="K339" s="552">
        <f>IF(Input_Transaksi!K336=$K$12,F339,0)</f>
        <v>0</v>
      </c>
      <c r="L339" s="491">
        <f>IF(Input_Transaksi!CM336=$D$8,Input_Transaksi!CO336,0)</f>
        <v>0</v>
      </c>
      <c r="M339" s="491">
        <f t="shared" si="5"/>
        <v>0</v>
      </c>
      <c r="N339" s="61"/>
    </row>
    <row r="340" spans="2:14" customFormat="1" hidden="1" x14ac:dyDescent="0.2">
      <c r="B340" s="65"/>
      <c r="C340" s="549" t="str">
        <f>IF(F340+L340&gt;0,Input_Transaksi!C337,"")</f>
        <v/>
      </c>
      <c r="D340" s="550" t="str">
        <f>IF(F340+L340&gt;0,Input_Transaksi!D337,"")</f>
        <v/>
      </c>
      <c r="E340" s="551" t="str">
        <f>IF(F340+L340&gt;0,Input_Transaksi!F337&amp;Input_Transaksi!G337&amp;" "&amp;Input_Transaksi!H337,"")</f>
        <v/>
      </c>
      <c r="F340" s="119">
        <f>IF(Input_Transaksi!CJ337=$D$8,Input_Transaksi!CL337,0)</f>
        <v>0</v>
      </c>
      <c r="G340" s="552">
        <f>IF(Input_Transaksi!K337=$G$12,F340,0)</f>
        <v>0</v>
      </c>
      <c r="H340" s="552">
        <f>IF(Input_Transaksi!K337=$H$12,F340,0)</f>
        <v>0</v>
      </c>
      <c r="I340" s="552">
        <f>IF(Input_Transaksi!K337=$I$12,F340,0)</f>
        <v>0</v>
      </c>
      <c r="J340" s="552">
        <f>IF(Input_Transaksi!K337=$J$12,F340,0)</f>
        <v>0</v>
      </c>
      <c r="K340" s="552">
        <f>IF(Input_Transaksi!K337=$K$12,F340,0)</f>
        <v>0</v>
      </c>
      <c r="L340" s="491">
        <f>IF(Input_Transaksi!CM337=$D$8,Input_Transaksi!CO337,0)</f>
        <v>0</v>
      </c>
      <c r="M340" s="491">
        <f t="shared" si="5"/>
        <v>0</v>
      </c>
      <c r="N340" s="61"/>
    </row>
    <row r="341" spans="2:14" customFormat="1" hidden="1" x14ac:dyDescent="0.2">
      <c r="B341" s="65"/>
      <c r="C341" s="549" t="str">
        <f>IF(F341+L341&gt;0,Input_Transaksi!C338,"")</f>
        <v/>
      </c>
      <c r="D341" s="550" t="str">
        <f>IF(F341+L341&gt;0,Input_Transaksi!D338,"")</f>
        <v/>
      </c>
      <c r="E341" s="551" t="str">
        <f>IF(F341+L341&gt;0,Input_Transaksi!F338&amp;Input_Transaksi!G338&amp;" "&amp;Input_Transaksi!H338,"")</f>
        <v/>
      </c>
      <c r="F341" s="119">
        <f>IF(Input_Transaksi!CJ338=$D$8,Input_Transaksi!CL338,0)</f>
        <v>0</v>
      </c>
      <c r="G341" s="552">
        <f>IF(Input_Transaksi!K338=$G$12,F341,0)</f>
        <v>0</v>
      </c>
      <c r="H341" s="552">
        <f>IF(Input_Transaksi!K338=$H$12,F341,0)</f>
        <v>0</v>
      </c>
      <c r="I341" s="552">
        <f>IF(Input_Transaksi!K338=$I$12,F341,0)</f>
        <v>0</v>
      </c>
      <c r="J341" s="552">
        <f>IF(Input_Transaksi!K338=$J$12,F341,0)</f>
        <v>0</v>
      </c>
      <c r="K341" s="552">
        <f>IF(Input_Transaksi!K338=$K$12,F341,0)</f>
        <v>0</v>
      </c>
      <c r="L341" s="491">
        <f>IF(Input_Transaksi!CM338=$D$8,Input_Transaksi!CO338,0)</f>
        <v>0</v>
      </c>
      <c r="M341" s="491">
        <f t="shared" si="5"/>
        <v>0</v>
      </c>
      <c r="N341" s="61"/>
    </row>
    <row r="342" spans="2:14" customFormat="1" hidden="1" x14ac:dyDescent="0.2">
      <c r="B342" s="65"/>
      <c r="C342" s="549" t="str">
        <f>IF(F342+L342&gt;0,Input_Transaksi!C339,"")</f>
        <v/>
      </c>
      <c r="D342" s="550" t="str">
        <f>IF(F342+L342&gt;0,Input_Transaksi!D339,"")</f>
        <v/>
      </c>
      <c r="E342" s="551" t="str">
        <f>IF(F342+L342&gt;0,Input_Transaksi!F339&amp;Input_Transaksi!G339&amp;" "&amp;Input_Transaksi!H339,"")</f>
        <v/>
      </c>
      <c r="F342" s="119">
        <f>IF(Input_Transaksi!CJ339=$D$8,Input_Transaksi!CL339,0)</f>
        <v>0</v>
      </c>
      <c r="G342" s="552">
        <f>IF(Input_Transaksi!K339=$G$12,F342,0)</f>
        <v>0</v>
      </c>
      <c r="H342" s="552">
        <f>IF(Input_Transaksi!K339=$H$12,F342,0)</f>
        <v>0</v>
      </c>
      <c r="I342" s="552">
        <f>IF(Input_Transaksi!K339=$I$12,F342,0)</f>
        <v>0</v>
      </c>
      <c r="J342" s="552">
        <f>IF(Input_Transaksi!K339=$J$12,F342,0)</f>
        <v>0</v>
      </c>
      <c r="K342" s="552">
        <f>IF(Input_Transaksi!K339=$K$12,F342,0)</f>
        <v>0</v>
      </c>
      <c r="L342" s="491">
        <f>IF(Input_Transaksi!CM339=$D$8,Input_Transaksi!CO339,0)</f>
        <v>0</v>
      </c>
      <c r="M342" s="491">
        <f t="shared" si="5"/>
        <v>0</v>
      </c>
      <c r="N342" s="61"/>
    </row>
    <row r="343" spans="2:14" customFormat="1" hidden="1" x14ac:dyDescent="0.2">
      <c r="B343" s="65"/>
      <c r="C343" s="549" t="str">
        <f>IF(F343+L343&gt;0,Input_Transaksi!C340,"")</f>
        <v/>
      </c>
      <c r="D343" s="550" t="str">
        <f>IF(F343+L343&gt;0,Input_Transaksi!D340,"")</f>
        <v/>
      </c>
      <c r="E343" s="551" t="str">
        <f>IF(F343+L343&gt;0,Input_Transaksi!F340&amp;Input_Transaksi!G340&amp;" "&amp;Input_Transaksi!H340,"")</f>
        <v/>
      </c>
      <c r="F343" s="119">
        <f>IF(Input_Transaksi!CJ340=$D$8,Input_Transaksi!CL340,0)</f>
        <v>0</v>
      </c>
      <c r="G343" s="552">
        <f>IF(Input_Transaksi!K340=$G$12,F343,0)</f>
        <v>0</v>
      </c>
      <c r="H343" s="552">
        <f>IF(Input_Transaksi!K340=$H$12,F343,0)</f>
        <v>0</v>
      </c>
      <c r="I343" s="552">
        <f>IF(Input_Transaksi!K340=$I$12,F343,0)</f>
        <v>0</v>
      </c>
      <c r="J343" s="552">
        <f>IF(Input_Transaksi!K340=$J$12,F343,0)</f>
        <v>0</v>
      </c>
      <c r="K343" s="552">
        <f>IF(Input_Transaksi!K340=$K$12,F343,0)</f>
        <v>0</v>
      </c>
      <c r="L343" s="491">
        <f>IF(Input_Transaksi!CM340=$D$8,Input_Transaksi!CO340,0)</f>
        <v>0</v>
      </c>
      <c r="M343" s="491">
        <f t="shared" si="5"/>
        <v>0</v>
      </c>
      <c r="N343" s="61"/>
    </row>
    <row r="344" spans="2:14" customFormat="1" hidden="1" x14ac:dyDescent="0.2">
      <c r="B344" s="65"/>
      <c r="C344" s="549" t="str">
        <f>IF(F344+L344&gt;0,Input_Transaksi!C341,"")</f>
        <v/>
      </c>
      <c r="D344" s="550" t="str">
        <f>IF(F344+L344&gt;0,Input_Transaksi!D341,"")</f>
        <v/>
      </c>
      <c r="E344" s="551" t="str">
        <f>IF(F344+L344&gt;0,Input_Transaksi!F341&amp;Input_Transaksi!G341&amp;" "&amp;Input_Transaksi!H341,"")</f>
        <v/>
      </c>
      <c r="F344" s="119">
        <f>IF(Input_Transaksi!CJ341=$D$8,Input_Transaksi!CL341,0)</f>
        <v>0</v>
      </c>
      <c r="G344" s="552">
        <f>IF(Input_Transaksi!K341=$G$12,F344,0)</f>
        <v>0</v>
      </c>
      <c r="H344" s="552">
        <f>IF(Input_Transaksi!K341=$H$12,F344,0)</f>
        <v>0</v>
      </c>
      <c r="I344" s="552">
        <f>IF(Input_Transaksi!K341=$I$12,F344,0)</f>
        <v>0</v>
      </c>
      <c r="J344" s="552">
        <f>IF(Input_Transaksi!K341=$J$12,F344,0)</f>
        <v>0</v>
      </c>
      <c r="K344" s="552">
        <f>IF(Input_Transaksi!K341=$K$12,F344,0)</f>
        <v>0</v>
      </c>
      <c r="L344" s="491">
        <f>IF(Input_Transaksi!CM341=$D$8,Input_Transaksi!CO341,0)</f>
        <v>0</v>
      </c>
      <c r="M344" s="491">
        <f t="shared" si="5"/>
        <v>0</v>
      </c>
      <c r="N344" s="61"/>
    </row>
    <row r="345" spans="2:14" customFormat="1" hidden="1" x14ac:dyDescent="0.2">
      <c r="B345" s="65"/>
      <c r="C345" s="549" t="str">
        <f>IF(F345+L345&gt;0,Input_Transaksi!C342,"")</f>
        <v/>
      </c>
      <c r="D345" s="550" t="str">
        <f>IF(F345+L345&gt;0,Input_Transaksi!D342,"")</f>
        <v/>
      </c>
      <c r="E345" s="551" t="str">
        <f>IF(F345+L345&gt;0,Input_Transaksi!F342&amp;Input_Transaksi!G342&amp;" "&amp;Input_Transaksi!H342,"")</f>
        <v/>
      </c>
      <c r="F345" s="119">
        <f>IF(Input_Transaksi!CJ342=$D$8,Input_Transaksi!CL342,0)</f>
        <v>0</v>
      </c>
      <c r="G345" s="552">
        <f>IF(Input_Transaksi!K342=$G$12,F345,0)</f>
        <v>0</v>
      </c>
      <c r="H345" s="552">
        <f>IF(Input_Transaksi!K342=$H$12,F345,0)</f>
        <v>0</v>
      </c>
      <c r="I345" s="552">
        <f>IF(Input_Transaksi!K342=$I$12,F345,0)</f>
        <v>0</v>
      </c>
      <c r="J345" s="552">
        <f>IF(Input_Transaksi!K342=$J$12,F345,0)</f>
        <v>0</v>
      </c>
      <c r="K345" s="552">
        <f>IF(Input_Transaksi!K342=$K$12,F345,0)</f>
        <v>0</v>
      </c>
      <c r="L345" s="491">
        <f>IF(Input_Transaksi!CM342=$D$8,Input_Transaksi!CO342,0)</f>
        <v>0</v>
      </c>
      <c r="M345" s="491">
        <f t="shared" si="5"/>
        <v>0</v>
      </c>
      <c r="N345" s="61"/>
    </row>
    <row r="346" spans="2:14" customFormat="1" hidden="1" x14ac:dyDescent="0.2">
      <c r="B346" s="65"/>
      <c r="C346" s="549" t="str">
        <f>IF(F346+L346&gt;0,Input_Transaksi!C343,"")</f>
        <v/>
      </c>
      <c r="D346" s="550" t="str">
        <f>IF(F346+L346&gt;0,Input_Transaksi!D343,"")</f>
        <v/>
      </c>
      <c r="E346" s="551" t="str">
        <f>IF(F346+L346&gt;0,Input_Transaksi!F343&amp;Input_Transaksi!G343&amp;" "&amp;Input_Transaksi!H343,"")</f>
        <v/>
      </c>
      <c r="F346" s="119">
        <f>IF(Input_Transaksi!CJ343=$D$8,Input_Transaksi!CL343,0)</f>
        <v>0</v>
      </c>
      <c r="G346" s="552">
        <f>IF(Input_Transaksi!K343=$G$12,F346,0)</f>
        <v>0</v>
      </c>
      <c r="H346" s="552">
        <f>IF(Input_Transaksi!K343=$H$12,F346,0)</f>
        <v>0</v>
      </c>
      <c r="I346" s="552">
        <f>IF(Input_Transaksi!K343=$I$12,F346,0)</f>
        <v>0</v>
      </c>
      <c r="J346" s="552">
        <f>IF(Input_Transaksi!K343=$J$12,F346,0)</f>
        <v>0</v>
      </c>
      <c r="K346" s="552">
        <f>IF(Input_Transaksi!K343=$K$12,F346,0)</f>
        <v>0</v>
      </c>
      <c r="L346" s="491">
        <f>IF(Input_Transaksi!CM343=$D$8,Input_Transaksi!CO343,0)</f>
        <v>0</v>
      </c>
      <c r="M346" s="491">
        <f t="shared" si="5"/>
        <v>0</v>
      </c>
      <c r="N346" s="61"/>
    </row>
    <row r="347" spans="2:14" customFormat="1" hidden="1" x14ac:dyDescent="0.2">
      <c r="B347" s="65"/>
      <c r="C347" s="549" t="str">
        <f>IF(F347+L347&gt;0,Input_Transaksi!C344,"")</f>
        <v/>
      </c>
      <c r="D347" s="550" t="str">
        <f>IF(F347+L347&gt;0,Input_Transaksi!D344,"")</f>
        <v/>
      </c>
      <c r="E347" s="551" t="str">
        <f>IF(F347+L347&gt;0,Input_Transaksi!F344&amp;Input_Transaksi!G344&amp;" "&amp;Input_Transaksi!H344,"")</f>
        <v/>
      </c>
      <c r="F347" s="119">
        <f>IF(Input_Transaksi!CJ344=$D$8,Input_Transaksi!CL344,0)</f>
        <v>0</v>
      </c>
      <c r="G347" s="552">
        <f>IF(Input_Transaksi!K344=$G$12,F347,0)</f>
        <v>0</v>
      </c>
      <c r="H347" s="552">
        <f>IF(Input_Transaksi!K344=$H$12,F347,0)</f>
        <v>0</v>
      </c>
      <c r="I347" s="552">
        <f>IF(Input_Transaksi!K344=$I$12,F347,0)</f>
        <v>0</v>
      </c>
      <c r="J347" s="552">
        <f>IF(Input_Transaksi!K344=$J$12,F347,0)</f>
        <v>0</v>
      </c>
      <c r="K347" s="552">
        <f>IF(Input_Transaksi!K344=$K$12,F347,0)</f>
        <v>0</v>
      </c>
      <c r="L347" s="491">
        <f>IF(Input_Transaksi!CM344=$D$8,Input_Transaksi!CO344,0)</f>
        <v>0</v>
      </c>
      <c r="M347" s="491">
        <f t="shared" si="5"/>
        <v>0</v>
      </c>
      <c r="N347" s="61"/>
    </row>
    <row r="348" spans="2:14" customFormat="1" hidden="1" x14ac:dyDescent="0.2">
      <c r="B348" s="65"/>
      <c r="C348" s="549" t="str">
        <f>IF(F348+L348&gt;0,Input_Transaksi!C345,"")</f>
        <v/>
      </c>
      <c r="D348" s="550" t="str">
        <f>IF(F348+L348&gt;0,Input_Transaksi!D345,"")</f>
        <v/>
      </c>
      <c r="E348" s="551" t="str">
        <f>IF(F348+L348&gt;0,Input_Transaksi!F345&amp;Input_Transaksi!G345&amp;" "&amp;Input_Transaksi!H345,"")</f>
        <v/>
      </c>
      <c r="F348" s="119">
        <f>IF(Input_Transaksi!CJ345=$D$8,Input_Transaksi!CL345,0)</f>
        <v>0</v>
      </c>
      <c r="G348" s="552">
        <f>IF(Input_Transaksi!K345=$G$12,F348,0)</f>
        <v>0</v>
      </c>
      <c r="H348" s="552">
        <f>IF(Input_Transaksi!K345=$H$12,F348,0)</f>
        <v>0</v>
      </c>
      <c r="I348" s="552">
        <f>IF(Input_Transaksi!K345=$I$12,F348,0)</f>
        <v>0</v>
      </c>
      <c r="J348" s="552">
        <f>IF(Input_Transaksi!K345=$J$12,F348,0)</f>
        <v>0</v>
      </c>
      <c r="K348" s="552">
        <f>IF(Input_Transaksi!K345=$K$12,F348,0)</f>
        <v>0</v>
      </c>
      <c r="L348" s="491">
        <f>IF(Input_Transaksi!CM345=$D$8,Input_Transaksi!CO345,0)</f>
        <v>0</v>
      </c>
      <c r="M348" s="491">
        <f t="shared" si="5"/>
        <v>0</v>
      </c>
      <c r="N348" s="61"/>
    </row>
    <row r="349" spans="2:14" customFormat="1" hidden="1" x14ac:dyDescent="0.2">
      <c r="B349" s="65"/>
      <c r="C349" s="549" t="str">
        <f>IF(F349+L349&gt;0,Input_Transaksi!C346,"")</f>
        <v/>
      </c>
      <c r="D349" s="550" t="str">
        <f>IF(F349+L349&gt;0,Input_Transaksi!D346,"")</f>
        <v/>
      </c>
      <c r="E349" s="551" t="str">
        <f>IF(F349+L349&gt;0,Input_Transaksi!F346&amp;Input_Transaksi!G346&amp;" "&amp;Input_Transaksi!H346,"")</f>
        <v/>
      </c>
      <c r="F349" s="119">
        <f>IF(Input_Transaksi!CJ346=$D$8,Input_Transaksi!CL346,0)</f>
        <v>0</v>
      </c>
      <c r="G349" s="552">
        <f>IF(Input_Transaksi!K346=$G$12,F349,0)</f>
        <v>0</v>
      </c>
      <c r="H349" s="552">
        <f>IF(Input_Transaksi!K346=$H$12,F349,0)</f>
        <v>0</v>
      </c>
      <c r="I349" s="552">
        <f>IF(Input_Transaksi!K346=$I$12,F349,0)</f>
        <v>0</v>
      </c>
      <c r="J349" s="552">
        <f>IF(Input_Transaksi!K346=$J$12,F349,0)</f>
        <v>0</v>
      </c>
      <c r="K349" s="552">
        <f>IF(Input_Transaksi!K346=$K$12,F349,0)</f>
        <v>0</v>
      </c>
      <c r="L349" s="491">
        <f>IF(Input_Transaksi!CM346=$D$8,Input_Transaksi!CO346,0)</f>
        <v>0</v>
      </c>
      <c r="M349" s="491">
        <f t="shared" si="5"/>
        <v>0</v>
      </c>
      <c r="N349" s="61"/>
    </row>
    <row r="350" spans="2:14" customFormat="1" hidden="1" x14ac:dyDescent="0.2">
      <c r="B350" s="65"/>
      <c r="C350" s="549" t="str">
        <f>IF(F350+L350&gt;0,Input_Transaksi!C347,"")</f>
        <v/>
      </c>
      <c r="D350" s="550" t="str">
        <f>IF(F350+L350&gt;0,Input_Transaksi!D347,"")</f>
        <v/>
      </c>
      <c r="E350" s="1098" t="str">
        <f>IF(F350+L350&gt;0,Input_Transaksi!F347&amp;Input_Transaksi!G347&amp;" "&amp;Input_Transaksi!H347,"")</f>
        <v/>
      </c>
      <c r="F350" s="119">
        <f>IF(Input_Transaksi!CJ347=$D$8,Input_Transaksi!CL347,0)</f>
        <v>0</v>
      </c>
      <c r="G350" s="552">
        <f>IF(Input_Transaksi!K347=$G$12,F350,0)</f>
        <v>0</v>
      </c>
      <c r="H350" s="552">
        <f>IF(Input_Transaksi!K347=$H$12,F350,0)</f>
        <v>0</v>
      </c>
      <c r="I350" s="552">
        <f>IF(Input_Transaksi!K347=$I$12,F350,0)</f>
        <v>0</v>
      </c>
      <c r="J350" s="552">
        <f>IF(Input_Transaksi!K347=$J$12,F350,0)</f>
        <v>0</v>
      </c>
      <c r="K350" s="552">
        <f>IF(Input_Transaksi!K347=$K$12,F350,0)</f>
        <v>0</v>
      </c>
      <c r="L350" s="491">
        <f>IF(Input_Transaksi!CM347=$D$8,Input_Transaksi!CO347,0)</f>
        <v>0</v>
      </c>
      <c r="M350" s="491">
        <f t="shared" si="5"/>
        <v>0</v>
      </c>
      <c r="N350" s="61"/>
    </row>
    <row r="351" spans="2:14" customFormat="1" hidden="1" x14ac:dyDescent="0.2">
      <c r="B351" s="65"/>
      <c r="C351" s="549" t="str">
        <f>IF(F351+L351&gt;0,Input_Transaksi!C348,"")</f>
        <v/>
      </c>
      <c r="D351" s="550" t="str">
        <f>IF(F351+L351&gt;0,Input_Transaksi!D348,"")</f>
        <v/>
      </c>
      <c r="E351" s="1098" t="str">
        <f>IF(F351+L351&gt;0,Input_Transaksi!F348&amp;Input_Transaksi!G348&amp;" "&amp;Input_Transaksi!H348,"")</f>
        <v/>
      </c>
      <c r="F351" s="119">
        <f>IF(Input_Transaksi!CJ348=$D$8,Input_Transaksi!CL348,0)</f>
        <v>0</v>
      </c>
      <c r="G351" s="552">
        <f>IF(Input_Transaksi!K348=$G$12,F351,0)</f>
        <v>0</v>
      </c>
      <c r="H351" s="552">
        <f>IF(Input_Transaksi!K348=$H$12,F351,0)</f>
        <v>0</v>
      </c>
      <c r="I351" s="552">
        <f>IF(Input_Transaksi!K348=$I$12,F351,0)</f>
        <v>0</v>
      </c>
      <c r="J351" s="552">
        <f>IF(Input_Transaksi!K348=$J$12,F351,0)</f>
        <v>0</v>
      </c>
      <c r="K351" s="552">
        <f>IF(Input_Transaksi!K348=$K$12,F351,0)</f>
        <v>0</v>
      </c>
      <c r="L351" s="491">
        <f>IF(Input_Transaksi!CM348=$D$8,Input_Transaksi!CO348,0)</f>
        <v>0</v>
      </c>
      <c r="M351" s="491">
        <f t="shared" si="5"/>
        <v>0</v>
      </c>
      <c r="N351" s="61"/>
    </row>
    <row r="352" spans="2:14" customFormat="1" hidden="1" x14ac:dyDescent="0.2">
      <c r="B352" s="65"/>
      <c r="C352" s="549" t="str">
        <f>IF(F352+L352&gt;0,Input_Transaksi!C349,"")</f>
        <v/>
      </c>
      <c r="D352" s="550" t="str">
        <f>IF(F352+L352&gt;0,Input_Transaksi!D349,"")</f>
        <v/>
      </c>
      <c r="E352" s="1098" t="str">
        <f>IF(F352+L352&gt;0,Input_Transaksi!F349&amp;Input_Transaksi!G349&amp;" "&amp;Input_Transaksi!H349,"")</f>
        <v/>
      </c>
      <c r="F352" s="119">
        <f>IF(Input_Transaksi!CJ349=$D$8,Input_Transaksi!CL349,0)</f>
        <v>0</v>
      </c>
      <c r="G352" s="552">
        <f>IF(Input_Transaksi!K349=$G$12,F352,0)</f>
        <v>0</v>
      </c>
      <c r="H352" s="552">
        <f>IF(Input_Transaksi!K349=$H$12,F352,0)</f>
        <v>0</v>
      </c>
      <c r="I352" s="552">
        <f>IF(Input_Transaksi!K349=$I$12,F352,0)</f>
        <v>0</v>
      </c>
      <c r="J352" s="552">
        <f>IF(Input_Transaksi!K349=$J$12,F352,0)</f>
        <v>0</v>
      </c>
      <c r="K352" s="552">
        <f>IF(Input_Transaksi!K349=$K$12,F352,0)</f>
        <v>0</v>
      </c>
      <c r="L352" s="491">
        <f>IF(Input_Transaksi!CM349=$D$8,Input_Transaksi!CO349,0)</f>
        <v>0</v>
      </c>
      <c r="M352" s="491">
        <f t="shared" si="5"/>
        <v>0</v>
      </c>
      <c r="N352" s="61"/>
    </row>
    <row r="353" spans="2:14" customFormat="1" hidden="1" x14ac:dyDescent="0.2">
      <c r="B353" s="65"/>
      <c r="C353" s="549" t="str">
        <f>IF(F353+L353&gt;0,Input_Transaksi!C350,"")</f>
        <v/>
      </c>
      <c r="D353" s="550" t="str">
        <f>IF(F353+L353&gt;0,Input_Transaksi!D350,"")</f>
        <v/>
      </c>
      <c r="E353" s="1098" t="str">
        <f>IF(F353+L353&gt;0,Input_Transaksi!F350&amp;Input_Transaksi!G350&amp;" "&amp;Input_Transaksi!H350,"")</f>
        <v/>
      </c>
      <c r="F353" s="119">
        <f>IF(Input_Transaksi!CJ350=$D$8,Input_Transaksi!CL350,0)</f>
        <v>0</v>
      </c>
      <c r="G353" s="552">
        <f>IF(Input_Transaksi!K350=$G$12,F353,0)</f>
        <v>0</v>
      </c>
      <c r="H353" s="552">
        <f>IF(Input_Transaksi!K350=$H$12,F353,0)</f>
        <v>0</v>
      </c>
      <c r="I353" s="552">
        <f>IF(Input_Transaksi!K350=$I$12,F353,0)</f>
        <v>0</v>
      </c>
      <c r="J353" s="552">
        <f>IF(Input_Transaksi!K350=$J$12,F353,0)</f>
        <v>0</v>
      </c>
      <c r="K353" s="552">
        <f>IF(Input_Transaksi!K350=$K$12,F353,0)</f>
        <v>0</v>
      </c>
      <c r="L353" s="491">
        <f>IF(Input_Transaksi!CM350=$D$8,Input_Transaksi!CO350,0)</f>
        <v>0</v>
      </c>
      <c r="M353" s="491">
        <f t="shared" si="5"/>
        <v>0</v>
      </c>
      <c r="N353" s="61"/>
    </row>
    <row r="354" spans="2:14" customFormat="1" hidden="1" x14ac:dyDescent="0.2">
      <c r="B354" s="65"/>
      <c r="C354" s="549" t="str">
        <f>IF(F354+L354&gt;0,Input_Transaksi!C351,"")</f>
        <v/>
      </c>
      <c r="D354" s="550" t="str">
        <f>IF(F354+L354&gt;0,Input_Transaksi!D351,"")</f>
        <v/>
      </c>
      <c r="E354" s="551" t="str">
        <f>IF(F354+L354&gt;0,Input_Transaksi!F351&amp;Input_Transaksi!G351&amp;" "&amp;Input_Transaksi!H351,"")</f>
        <v/>
      </c>
      <c r="F354" s="119">
        <f>IF(Input_Transaksi!CJ351=$D$8,Input_Transaksi!CL351,0)</f>
        <v>0</v>
      </c>
      <c r="G354" s="552">
        <f>IF(Input_Transaksi!K351=$G$12,F354,0)</f>
        <v>0</v>
      </c>
      <c r="H354" s="552">
        <f>IF(Input_Transaksi!K351=$H$12,F354,0)</f>
        <v>0</v>
      </c>
      <c r="I354" s="552">
        <f>IF(Input_Transaksi!K351=$I$12,F354,0)</f>
        <v>0</v>
      </c>
      <c r="J354" s="552">
        <f>IF(Input_Transaksi!K351=$J$12,F354,0)</f>
        <v>0</v>
      </c>
      <c r="K354" s="552">
        <f>IF(Input_Transaksi!K351=$K$12,F354,0)</f>
        <v>0</v>
      </c>
      <c r="L354" s="491">
        <f>IF(Input_Transaksi!CM351=$D$8,Input_Transaksi!CO351,0)</f>
        <v>0</v>
      </c>
      <c r="M354" s="491">
        <f t="shared" si="5"/>
        <v>0</v>
      </c>
      <c r="N354" s="61"/>
    </row>
    <row r="355" spans="2:14" customFormat="1" hidden="1" x14ac:dyDescent="0.2">
      <c r="B355" s="65"/>
      <c r="C355" s="549" t="str">
        <f>IF(F355+L355&gt;0,Input_Transaksi!C352,"")</f>
        <v/>
      </c>
      <c r="D355" s="550" t="str">
        <f>IF(F355+L355&gt;0,Input_Transaksi!D352,"")</f>
        <v/>
      </c>
      <c r="E355" s="1098" t="str">
        <f>IF(F355+L355&gt;0,Input_Transaksi!F352&amp;Input_Transaksi!G352&amp;" "&amp;Input_Transaksi!H352,"")</f>
        <v/>
      </c>
      <c r="F355" s="119">
        <f>IF(Input_Transaksi!CJ352=$D$8,Input_Transaksi!CL352,0)</f>
        <v>0</v>
      </c>
      <c r="G355" s="552">
        <f>IF(Input_Transaksi!K352=$G$12,F355,0)</f>
        <v>0</v>
      </c>
      <c r="H355" s="552">
        <f>IF(Input_Transaksi!K352=$H$12,F355,0)</f>
        <v>0</v>
      </c>
      <c r="I355" s="552">
        <f>IF(Input_Transaksi!K352=$I$12,F355,0)</f>
        <v>0</v>
      </c>
      <c r="J355" s="552">
        <f>IF(Input_Transaksi!K352=$J$12,F355,0)</f>
        <v>0</v>
      </c>
      <c r="K355" s="552">
        <f>IF(Input_Transaksi!K352=$K$12,F355,0)</f>
        <v>0</v>
      </c>
      <c r="L355" s="491">
        <f>IF(Input_Transaksi!CM352=$D$8,Input_Transaksi!CO352,0)</f>
        <v>0</v>
      </c>
      <c r="M355" s="491">
        <f t="shared" si="5"/>
        <v>0</v>
      </c>
      <c r="N355" s="61"/>
    </row>
    <row r="356" spans="2:14" customFormat="1" hidden="1" x14ac:dyDescent="0.2">
      <c r="B356" s="65"/>
      <c r="C356" s="549" t="str">
        <f>IF(F356+L356&gt;0,Input_Transaksi!C353,"")</f>
        <v/>
      </c>
      <c r="D356" s="550" t="str">
        <f>IF(F356+L356&gt;0,Input_Transaksi!D353,"")</f>
        <v/>
      </c>
      <c r="E356" s="1098" t="str">
        <f>IF(F356+L356&gt;0,Input_Transaksi!F353&amp;Input_Transaksi!G353&amp;" "&amp;Input_Transaksi!H353,"")</f>
        <v/>
      </c>
      <c r="F356" s="119">
        <f>IF(Input_Transaksi!CJ353=$D$8,Input_Transaksi!CL353,0)</f>
        <v>0</v>
      </c>
      <c r="G356" s="552">
        <f>IF(Input_Transaksi!K353=$G$12,F356,0)</f>
        <v>0</v>
      </c>
      <c r="H356" s="552">
        <f>IF(Input_Transaksi!K353=$H$12,F356,0)</f>
        <v>0</v>
      </c>
      <c r="I356" s="552">
        <f>IF(Input_Transaksi!K353=$I$12,F356,0)</f>
        <v>0</v>
      </c>
      <c r="J356" s="552">
        <f>IF(Input_Transaksi!K353=$J$12,F356,0)</f>
        <v>0</v>
      </c>
      <c r="K356" s="552">
        <f>IF(Input_Transaksi!K353=$K$12,F356,0)</f>
        <v>0</v>
      </c>
      <c r="L356" s="491">
        <f>IF(Input_Transaksi!CM353=$D$8,Input_Transaksi!CO353,0)</f>
        <v>0</v>
      </c>
      <c r="M356" s="491">
        <f t="shared" si="5"/>
        <v>0</v>
      </c>
      <c r="N356" s="61"/>
    </row>
    <row r="357" spans="2:14" customFormat="1" hidden="1" x14ac:dyDescent="0.2">
      <c r="B357" s="65"/>
      <c r="C357" s="549" t="str">
        <f>IF(F357+L357&gt;0,Input_Transaksi!C354,"")</f>
        <v/>
      </c>
      <c r="D357" s="550" t="str">
        <f>IF(F357+L357&gt;0,Input_Transaksi!D354,"")</f>
        <v/>
      </c>
      <c r="E357" s="1098" t="str">
        <f>IF(F357+L357&gt;0,Input_Transaksi!F354&amp;Input_Transaksi!G354&amp;" "&amp;Input_Transaksi!H354,"")</f>
        <v/>
      </c>
      <c r="F357" s="119">
        <f>IF(Input_Transaksi!CJ354=$D$8,Input_Transaksi!CL354,0)</f>
        <v>0</v>
      </c>
      <c r="G357" s="552">
        <f>IF(Input_Transaksi!K354=$G$12,F357,0)</f>
        <v>0</v>
      </c>
      <c r="H357" s="552">
        <f>IF(Input_Transaksi!K354=$H$12,F357,0)</f>
        <v>0</v>
      </c>
      <c r="I357" s="552">
        <f>IF(Input_Transaksi!K354=$I$12,F357,0)</f>
        <v>0</v>
      </c>
      <c r="J357" s="552">
        <f>IF(Input_Transaksi!K354=$J$12,F357,0)</f>
        <v>0</v>
      </c>
      <c r="K357" s="552">
        <f>IF(Input_Transaksi!K354=$K$12,F357,0)</f>
        <v>0</v>
      </c>
      <c r="L357" s="491">
        <f>IF(Input_Transaksi!CM354=$D$8,Input_Transaksi!CO354,0)</f>
        <v>0</v>
      </c>
      <c r="M357" s="491">
        <f t="shared" si="5"/>
        <v>0</v>
      </c>
      <c r="N357" s="61"/>
    </row>
    <row r="358" spans="2:14" customFormat="1" hidden="1" x14ac:dyDescent="0.2">
      <c r="B358" s="65"/>
      <c r="C358" s="549" t="str">
        <f>IF(F358+L358&gt;0,Input_Transaksi!C355,"")</f>
        <v/>
      </c>
      <c r="D358" s="550" t="str">
        <f>IF(F358+L358&gt;0,Input_Transaksi!D355,"")</f>
        <v/>
      </c>
      <c r="E358" s="1098" t="str">
        <f>IF(F358+L358&gt;0,Input_Transaksi!F355&amp;Input_Transaksi!G355&amp;" "&amp;Input_Transaksi!H355,"")</f>
        <v/>
      </c>
      <c r="F358" s="119">
        <f>IF(Input_Transaksi!CJ355=$D$8,Input_Transaksi!CL355,0)</f>
        <v>0</v>
      </c>
      <c r="G358" s="552">
        <f>IF(Input_Transaksi!K355=$G$12,F358,0)</f>
        <v>0</v>
      </c>
      <c r="H358" s="552">
        <f>IF(Input_Transaksi!K355=$H$12,F358,0)</f>
        <v>0</v>
      </c>
      <c r="I358" s="552">
        <f>IF(Input_Transaksi!K355=$I$12,F358,0)</f>
        <v>0</v>
      </c>
      <c r="J358" s="552">
        <f>IF(Input_Transaksi!K355=$J$12,F358,0)</f>
        <v>0</v>
      </c>
      <c r="K358" s="552">
        <f>IF(Input_Transaksi!K355=$K$12,F358,0)</f>
        <v>0</v>
      </c>
      <c r="L358" s="491">
        <f>IF(Input_Transaksi!CM355=$D$8,Input_Transaksi!CO355,0)</f>
        <v>0</v>
      </c>
      <c r="M358" s="491">
        <f t="shared" si="5"/>
        <v>0</v>
      </c>
      <c r="N358" s="61"/>
    </row>
    <row r="359" spans="2:14" customFormat="1" hidden="1" x14ac:dyDescent="0.2">
      <c r="B359" s="65"/>
      <c r="C359" s="549" t="str">
        <f>IF(F359+L359&gt;0,Input_Transaksi!C356,"")</f>
        <v/>
      </c>
      <c r="D359" s="550" t="str">
        <f>IF(F359+L359&gt;0,Input_Transaksi!D356,"")</f>
        <v/>
      </c>
      <c r="E359" s="551" t="str">
        <f>IF(F359+L359&gt;0,Input_Transaksi!F356&amp;Input_Transaksi!G356&amp;" "&amp;Input_Transaksi!H356,"")</f>
        <v/>
      </c>
      <c r="F359" s="119">
        <f>IF(Input_Transaksi!CJ356=$D$8,Input_Transaksi!CL356,0)</f>
        <v>0</v>
      </c>
      <c r="G359" s="552">
        <f>IF(Input_Transaksi!K356=$G$12,F359,0)</f>
        <v>0</v>
      </c>
      <c r="H359" s="552">
        <f>IF(Input_Transaksi!K356=$H$12,F359,0)</f>
        <v>0</v>
      </c>
      <c r="I359" s="552">
        <f>IF(Input_Transaksi!K356=$I$12,F359,0)</f>
        <v>0</v>
      </c>
      <c r="J359" s="552">
        <f>IF(Input_Transaksi!K356=$J$12,F359,0)</f>
        <v>0</v>
      </c>
      <c r="K359" s="552">
        <f>IF(Input_Transaksi!K356=$K$12,F359,0)</f>
        <v>0</v>
      </c>
      <c r="L359" s="491">
        <f>IF(Input_Transaksi!CM356=$D$8,Input_Transaksi!CO356,0)</f>
        <v>0</v>
      </c>
      <c r="M359" s="491">
        <f t="shared" si="5"/>
        <v>0</v>
      </c>
      <c r="N359" s="61"/>
    </row>
    <row r="360" spans="2:14" customFormat="1" hidden="1" x14ac:dyDescent="0.2">
      <c r="B360" s="65"/>
      <c r="C360" s="549" t="str">
        <f>IF(F360+L360&gt;0,Input_Transaksi!C357,"")</f>
        <v/>
      </c>
      <c r="D360" s="550" t="str">
        <f>IF(F360+L360&gt;0,Input_Transaksi!D357,"")</f>
        <v/>
      </c>
      <c r="E360" s="551" t="str">
        <f>IF(F360+L360&gt;0,Input_Transaksi!F357&amp;Input_Transaksi!G357&amp;" "&amp;Input_Transaksi!H357,"")</f>
        <v/>
      </c>
      <c r="F360" s="119">
        <f>IF(Input_Transaksi!CJ357=$D$8,Input_Transaksi!CL357,0)</f>
        <v>0</v>
      </c>
      <c r="G360" s="552">
        <f>IF(Input_Transaksi!K357=$G$12,F360,0)</f>
        <v>0</v>
      </c>
      <c r="H360" s="552">
        <f>IF(Input_Transaksi!K357=$H$12,F360,0)</f>
        <v>0</v>
      </c>
      <c r="I360" s="552">
        <f>IF(Input_Transaksi!K357=$I$12,F360,0)</f>
        <v>0</v>
      </c>
      <c r="J360" s="552">
        <f>IF(Input_Transaksi!K357=$J$12,F360,0)</f>
        <v>0</v>
      </c>
      <c r="K360" s="552">
        <f>IF(Input_Transaksi!K357=$K$12,F360,0)</f>
        <v>0</v>
      </c>
      <c r="L360" s="491">
        <f>IF(Input_Transaksi!CM357=$D$8,Input_Transaksi!CO357,0)</f>
        <v>0</v>
      </c>
      <c r="M360" s="491">
        <f t="shared" si="5"/>
        <v>0</v>
      </c>
      <c r="N360" s="61"/>
    </row>
    <row r="361" spans="2:14" customFormat="1" hidden="1" x14ac:dyDescent="0.2">
      <c r="B361" s="65"/>
      <c r="C361" s="549" t="str">
        <f>IF(F361+L361&gt;0,Input_Transaksi!C358,"")</f>
        <v/>
      </c>
      <c r="D361" s="550" t="str">
        <f>IF(F361+L361&gt;0,Input_Transaksi!D358,"")</f>
        <v/>
      </c>
      <c r="E361" s="551" t="str">
        <f>IF(F361+L361&gt;0,Input_Transaksi!F358&amp;Input_Transaksi!G358&amp;" "&amp;Input_Transaksi!H358,"")</f>
        <v/>
      </c>
      <c r="F361" s="119">
        <f>IF(Input_Transaksi!CJ358=$D$8,Input_Transaksi!CL358,0)</f>
        <v>0</v>
      </c>
      <c r="G361" s="552">
        <f>IF(Input_Transaksi!K358=$G$12,F361,0)</f>
        <v>0</v>
      </c>
      <c r="H361" s="552">
        <f>IF(Input_Transaksi!K358=$H$12,F361,0)</f>
        <v>0</v>
      </c>
      <c r="I361" s="552">
        <f>IF(Input_Transaksi!K358=$I$12,F361,0)</f>
        <v>0</v>
      </c>
      <c r="J361" s="552">
        <f>IF(Input_Transaksi!K358=$J$12,F361,0)</f>
        <v>0</v>
      </c>
      <c r="K361" s="552">
        <f>IF(Input_Transaksi!K358=$K$12,F361,0)</f>
        <v>0</v>
      </c>
      <c r="L361" s="491">
        <f>IF(Input_Transaksi!CM358=$D$8,Input_Transaksi!CO358,0)</f>
        <v>0</v>
      </c>
      <c r="M361" s="491">
        <f t="shared" si="5"/>
        <v>0</v>
      </c>
      <c r="N361" s="61"/>
    </row>
    <row r="362" spans="2:14" customFormat="1" hidden="1" x14ac:dyDescent="0.2">
      <c r="B362" s="65"/>
      <c r="C362" s="549" t="str">
        <f>IF(F362+L362&gt;0,Input_Transaksi!C359,"")</f>
        <v/>
      </c>
      <c r="D362" s="550" t="str">
        <f>IF(F362+L362&gt;0,Input_Transaksi!D359,"")</f>
        <v/>
      </c>
      <c r="E362" s="551" t="str">
        <f>IF(F362+L362&gt;0,Input_Transaksi!F359&amp;Input_Transaksi!G359&amp;" "&amp;Input_Transaksi!H359,"")</f>
        <v/>
      </c>
      <c r="F362" s="119">
        <f>IF(Input_Transaksi!CJ359=$D$8,Input_Transaksi!CL359,0)</f>
        <v>0</v>
      </c>
      <c r="G362" s="552">
        <f>IF(Input_Transaksi!K359=$G$12,F362,0)</f>
        <v>0</v>
      </c>
      <c r="H362" s="552">
        <f>IF(Input_Transaksi!K359=$H$12,F362,0)</f>
        <v>0</v>
      </c>
      <c r="I362" s="552">
        <f>IF(Input_Transaksi!K359=$I$12,F362,0)</f>
        <v>0</v>
      </c>
      <c r="J362" s="552">
        <f>IF(Input_Transaksi!K359=$J$12,F362,0)</f>
        <v>0</v>
      </c>
      <c r="K362" s="552">
        <f>IF(Input_Transaksi!K359=$K$12,F362,0)</f>
        <v>0</v>
      </c>
      <c r="L362" s="491">
        <f>IF(Input_Transaksi!CM359=$D$8,Input_Transaksi!CO359,0)</f>
        <v>0</v>
      </c>
      <c r="M362" s="491">
        <f t="shared" si="5"/>
        <v>0</v>
      </c>
      <c r="N362" s="61"/>
    </row>
    <row r="363" spans="2:14" customFormat="1" hidden="1" x14ac:dyDescent="0.2">
      <c r="B363" s="65"/>
      <c r="C363" s="549" t="str">
        <f>IF(F363+L363&gt;0,Input_Transaksi!C360,"")</f>
        <v/>
      </c>
      <c r="D363" s="550" t="str">
        <f>IF(F363+L363&gt;0,Input_Transaksi!D360,"")</f>
        <v/>
      </c>
      <c r="E363" s="551" t="str">
        <f>IF(F363+L363&gt;0,Input_Transaksi!F360&amp;Input_Transaksi!G360&amp;" "&amp;Input_Transaksi!H360,"")</f>
        <v/>
      </c>
      <c r="F363" s="119">
        <f>IF(Input_Transaksi!CJ360=$D$8,Input_Transaksi!CL360,0)</f>
        <v>0</v>
      </c>
      <c r="G363" s="552">
        <f>IF(Input_Transaksi!K360=$G$12,F363,0)</f>
        <v>0</v>
      </c>
      <c r="H363" s="552">
        <f>IF(Input_Transaksi!K360=$H$12,F363,0)</f>
        <v>0</v>
      </c>
      <c r="I363" s="552">
        <f>IF(Input_Transaksi!K360=$I$12,F363,0)</f>
        <v>0</v>
      </c>
      <c r="J363" s="552">
        <f>IF(Input_Transaksi!K360=$J$12,F363,0)</f>
        <v>0</v>
      </c>
      <c r="K363" s="552">
        <f>IF(Input_Transaksi!K360=$K$12,F363,0)</f>
        <v>0</v>
      </c>
      <c r="L363" s="491">
        <f>IF(Input_Transaksi!CM360=$D$8,Input_Transaksi!CO360,0)</f>
        <v>0</v>
      </c>
      <c r="M363" s="491">
        <f t="shared" si="5"/>
        <v>0</v>
      </c>
      <c r="N363" s="61"/>
    </row>
    <row r="364" spans="2:14" customFormat="1" hidden="1" x14ac:dyDescent="0.2">
      <c r="B364" s="65"/>
      <c r="C364" s="549" t="str">
        <f>IF(F364+L364&gt;0,Input_Transaksi!C361,"")</f>
        <v/>
      </c>
      <c r="D364" s="550" t="str">
        <f>IF(F364+L364&gt;0,Input_Transaksi!D361,"")</f>
        <v/>
      </c>
      <c r="E364" s="551" t="str">
        <f>IF(F364+L364&gt;0,Input_Transaksi!F361&amp;Input_Transaksi!G361&amp;" "&amp;Input_Transaksi!H361,"")</f>
        <v/>
      </c>
      <c r="F364" s="119">
        <f>IF(Input_Transaksi!CJ361=$D$8,Input_Transaksi!CL361,0)</f>
        <v>0</v>
      </c>
      <c r="G364" s="552">
        <f>IF(Input_Transaksi!K361=$G$12,F364,0)</f>
        <v>0</v>
      </c>
      <c r="H364" s="552">
        <f>IF(Input_Transaksi!K361=$H$12,F364,0)</f>
        <v>0</v>
      </c>
      <c r="I364" s="552">
        <f>IF(Input_Transaksi!K361=$I$12,F364,0)</f>
        <v>0</v>
      </c>
      <c r="J364" s="552">
        <f>IF(Input_Transaksi!K361=$J$12,F364,0)</f>
        <v>0</v>
      </c>
      <c r="K364" s="552">
        <f>IF(Input_Transaksi!K361=$K$12,F364,0)</f>
        <v>0</v>
      </c>
      <c r="L364" s="491">
        <f>IF(Input_Transaksi!CM361=$D$8,Input_Transaksi!CO361,0)</f>
        <v>0</v>
      </c>
      <c r="M364" s="491">
        <f t="shared" si="5"/>
        <v>0</v>
      </c>
      <c r="N364" s="61"/>
    </row>
    <row r="365" spans="2:14" customFormat="1" hidden="1" x14ac:dyDescent="0.2">
      <c r="B365" s="65"/>
      <c r="C365" s="549" t="str">
        <f>IF(F365+L365&gt;0,Input_Transaksi!C362,"")</f>
        <v/>
      </c>
      <c r="D365" s="550" t="str">
        <f>IF(F365+L365&gt;0,Input_Transaksi!D362,"")</f>
        <v/>
      </c>
      <c r="E365" s="551" t="str">
        <f>IF(F365+L365&gt;0,Input_Transaksi!F362&amp;Input_Transaksi!G362&amp;" "&amp;Input_Transaksi!H362,"")</f>
        <v/>
      </c>
      <c r="F365" s="119">
        <f>IF(Input_Transaksi!CJ362=$D$8,Input_Transaksi!CL362,0)</f>
        <v>0</v>
      </c>
      <c r="G365" s="552">
        <f>IF(Input_Transaksi!K362=$G$12,F365,0)</f>
        <v>0</v>
      </c>
      <c r="H365" s="552">
        <f>IF(Input_Transaksi!K362=$H$12,F365,0)</f>
        <v>0</v>
      </c>
      <c r="I365" s="552">
        <f>IF(Input_Transaksi!K362=$I$12,F365,0)</f>
        <v>0</v>
      </c>
      <c r="J365" s="552">
        <f>IF(Input_Transaksi!K362=$J$12,F365,0)</f>
        <v>0</v>
      </c>
      <c r="K365" s="552">
        <f>IF(Input_Transaksi!K362=$K$12,F365,0)</f>
        <v>0</v>
      </c>
      <c r="L365" s="491">
        <f>IF(Input_Transaksi!CM362=$D$8,Input_Transaksi!CO362,0)</f>
        <v>0</v>
      </c>
      <c r="M365" s="491">
        <f t="shared" si="5"/>
        <v>0</v>
      </c>
      <c r="N365" s="61"/>
    </row>
    <row r="366" spans="2:14" customFormat="1" hidden="1" x14ac:dyDescent="0.2">
      <c r="B366" s="65"/>
      <c r="C366" s="549" t="str">
        <f>IF(F366+L366&gt;0,Input_Transaksi!C363,"")</f>
        <v/>
      </c>
      <c r="D366" s="550" t="str">
        <f>IF(F366+L366&gt;0,Input_Transaksi!D363,"")</f>
        <v/>
      </c>
      <c r="E366" s="1098" t="str">
        <f>IF(F366+L366&gt;0,Input_Transaksi!F363&amp;Input_Transaksi!G363&amp;" "&amp;Input_Transaksi!H363,"")</f>
        <v/>
      </c>
      <c r="F366" s="119">
        <f>IF(Input_Transaksi!CJ363=$D$8,Input_Transaksi!CL363,0)</f>
        <v>0</v>
      </c>
      <c r="G366" s="1099">
        <f>IF(Input_Transaksi!K363=$G$12,F366,0)</f>
        <v>0</v>
      </c>
      <c r="H366" s="1099">
        <f>IF(Input_Transaksi!K363=$H$12,F366,0)</f>
        <v>0</v>
      </c>
      <c r="I366" s="1099">
        <f>IF(Input_Transaksi!K363=$I$12,F366,0)</f>
        <v>0</v>
      </c>
      <c r="J366" s="1099">
        <f>IF(Input_Transaksi!K363=$J$12,F366,0)</f>
        <v>0</v>
      </c>
      <c r="K366" s="1099">
        <f>IF(Input_Transaksi!K363=$K$12,F366,0)</f>
        <v>0</v>
      </c>
      <c r="L366" s="36">
        <f>IF(Input_Transaksi!CM363=$D$8,Input_Transaksi!CO363,0)</f>
        <v>0</v>
      </c>
      <c r="M366" s="36">
        <f t="shared" si="5"/>
        <v>0</v>
      </c>
      <c r="N366" s="61"/>
    </row>
    <row r="367" spans="2:14" customFormat="1" hidden="1" x14ac:dyDescent="0.2">
      <c r="B367" s="65"/>
      <c r="C367" s="549" t="str">
        <f>IF(F367+L367&gt;0,Input_Transaksi!C364,"")</f>
        <v/>
      </c>
      <c r="D367" s="550" t="str">
        <f>IF(F367+L367&gt;0,Input_Transaksi!D364,"")</f>
        <v/>
      </c>
      <c r="E367" s="1098" t="str">
        <f>IF(F367+L367&gt;0,Input_Transaksi!F364&amp;Input_Transaksi!G364&amp;" "&amp;Input_Transaksi!H364,"")</f>
        <v/>
      </c>
      <c r="F367" s="119">
        <f>IF(Input_Transaksi!CJ364=$D$8,Input_Transaksi!CL364,0)</f>
        <v>0</v>
      </c>
      <c r="G367" s="1099">
        <f>IF(Input_Transaksi!K364=$G$12,F367,0)</f>
        <v>0</v>
      </c>
      <c r="H367" s="1099">
        <f>IF(Input_Transaksi!K364=$H$12,F367,0)</f>
        <v>0</v>
      </c>
      <c r="I367" s="1099">
        <f>IF(Input_Transaksi!K364=$I$12,F367,0)</f>
        <v>0</v>
      </c>
      <c r="J367" s="1099">
        <f>IF(Input_Transaksi!K364=$J$12,F367,0)</f>
        <v>0</v>
      </c>
      <c r="K367" s="1099">
        <f>IF(Input_Transaksi!K364=$K$12,F367,0)</f>
        <v>0</v>
      </c>
      <c r="L367" s="36">
        <f>IF(Input_Transaksi!CM364=$D$8,Input_Transaksi!CO364,0)</f>
        <v>0</v>
      </c>
      <c r="M367" s="36">
        <f t="shared" si="5"/>
        <v>0</v>
      </c>
      <c r="N367" s="61"/>
    </row>
    <row r="368" spans="2:14" customFormat="1" hidden="1" x14ac:dyDescent="0.2">
      <c r="B368" s="65"/>
      <c r="C368" s="549" t="str">
        <f>IF(F368+L368&gt;0,Input_Transaksi!C365,"")</f>
        <v/>
      </c>
      <c r="D368" s="550" t="str">
        <f>IF(F368+L368&gt;0,Input_Transaksi!D365,"")</f>
        <v/>
      </c>
      <c r="E368" s="1098" t="str">
        <f>IF(F368+L368&gt;0,Input_Transaksi!F365&amp;Input_Transaksi!G365&amp;" "&amp;Input_Transaksi!H365,"")</f>
        <v/>
      </c>
      <c r="F368" s="119">
        <f>IF(Input_Transaksi!CJ365=$D$8,Input_Transaksi!CL365,0)</f>
        <v>0</v>
      </c>
      <c r="G368" s="1099">
        <f>IF(Input_Transaksi!K365=$G$12,F368,0)</f>
        <v>0</v>
      </c>
      <c r="H368" s="1099">
        <f>IF(Input_Transaksi!K365=$H$12,F368,0)</f>
        <v>0</v>
      </c>
      <c r="I368" s="1099">
        <f>IF(Input_Transaksi!K365=$I$12,F368,0)</f>
        <v>0</v>
      </c>
      <c r="J368" s="1099">
        <f>IF(Input_Transaksi!K365=$J$12,F368,0)</f>
        <v>0</v>
      </c>
      <c r="K368" s="1099">
        <f>IF(Input_Transaksi!K365=$K$12,F368,0)</f>
        <v>0</v>
      </c>
      <c r="L368" s="36">
        <f>IF(Input_Transaksi!CM365=$D$8,Input_Transaksi!CO365,0)</f>
        <v>0</v>
      </c>
      <c r="M368" s="36">
        <f t="shared" si="5"/>
        <v>0</v>
      </c>
      <c r="N368" s="61"/>
    </row>
    <row r="369" spans="2:14" customFormat="1" hidden="1" x14ac:dyDescent="0.2">
      <c r="B369" s="65"/>
      <c r="C369" s="549" t="str">
        <f>IF(F369+L369&gt;0,Input_Transaksi!C366,"")</f>
        <v/>
      </c>
      <c r="D369" s="550" t="str">
        <f>IF(F369+L369&gt;0,Input_Transaksi!D366,"")</f>
        <v/>
      </c>
      <c r="E369" s="1098" t="str">
        <f>IF(F369+L369&gt;0,Input_Transaksi!F366&amp;Input_Transaksi!G366&amp;" "&amp;Input_Transaksi!H366,"")</f>
        <v/>
      </c>
      <c r="F369" s="119">
        <f>IF(Input_Transaksi!CJ366=$D$8,Input_Transaksi!CL366,0)</f>
        <v>0</v>
      </c>
      <c r="G369" s="1099">
        <f>IF(Input_Transaksi!K366=$G$12,F369,0)</f>
        <v>0</v>
      </c>
      <c r="H369" s="1099">
        <f>IF(Input_Transaksi!K366=$H$12,F369,0)</f>
        <v>0</v>
      </c>
      <c r="I369" s="1099">
        <f>IF(Input_Transaksi!K366=$I$12,F369,0)</f>
        <v>0</v>
      </c>
      <c r="J369" s="1099">
        <f>IF(Input_Transaksi!K366=$J$12,F369,0)</f>
        <v>0</v>
      </c>
      <c r="K369" s="1099">
        <f>IF(Input_Transaksi!K366=$K$12,F369,0)</f>
        <v>0</v>
      </c>
      <c r="L369" s="36">
        <f>IF(Input_Transaksi!CM366=$D$8,Input_Transaksi!CO366,0)</f>
        <v>0</v>
      </c>
      <c r="M369" s="36">
        <f t="shared" si="5"/>
        <v>0</v>
      </c>
      <c r="N369" s="61"/>
    </row>
    <row r="370" spans="2:14" customFormat="1" hidden="1" x14ac:dyDescent="0.2">
      <c r="B370" s="65"/>
      <c r="C370" s="549" t="str">
        <f>IF(F370+L370&gt;0,Input_Transaksi!C367,"")</f>
        <v/>
      </c>
      <c r="D370" s="550" t="str">
        <f>IF(F370+L370&gt;0,Input_Transaksi!D367,"")</f>
        <v/>
      </c>
      <c r="E370" s="551" t="str">
        <f>IF(F370+L370&gt;0,Input_Transaksi!F367&amp;Input_Transaksi!G367&amp;" "&amp;Input_Transaksi!H367,"")</f>
        <v/>
      </c>
      <c r="F370" s="119">
        <f>IF(Input_Transaksi!CJ367=$D$8,Input_Transaksi!CL367,0)</f>
        <v>0</v>
      </c>
      <c r="G370" s="552">
        <f>IF(Input_Transaksi!K367=$G$12,F370,0)</f>
        <v>0</v>
      </c>
      <c r="H370" s="552">
        <f>IF(Input_Transaksi!K367=$H$12,F370,0)</f>
        <v>0</v>
      </c>
      <c r="I370" s="552">
        <f>IF(Input_Transaksi!K367=$I$12,F370,0)</f>
        <v>0</v>
      </c>
      <c r="J370" s="552">
        <f>IF(Input_Transaksi!K367=$J$12,F370,0)</f>
        <v>0</v>
      </c>
      <c r="K370" s="552">
        <f>IF(Input_Transaksi!K367=$K$12,F370,0)</f>
        <v>0</v>
      </c>
      <c r="L370" s="491">
        <f>IF(Input_Transaksi!CM367=$D$8,Input_Transaksi!CO367,0)</f>
        <v>0</v>
      </c>
      <c r="M370" s="491">
        <f t="shared" si="5"/>
        <v>0</v>
      </c>
      <c r="N370" s="61"/>
    </row>
    <row r="371" spans="2:14" customFormat="1" hidden="1" x14ac:dyDescent="0.2">
      <c r="B371" s="65"/>
      <c r="C371" s="549" t="str">
        <f>IF(F371+L371&gt;0,Input_Transaksi!C368,"")</f>
        <v/>
      </c>
      <c r="D371" s="550" t="str">
        <f>IF(F371+L371&gt;0,Input_Transaksi!D368,"")</f>
        <v/>
      </c>
      <c r="E371" s="1098" t="str">
        <f>IF(F371+L371&gt;0,Input_Transaksi!F368&amp;Input_Transaksi!G368&amp;" "&amp;Input_Transaksi!H368,"")</f>
        <v/>
      </c>
      <c r="F371" s="119">
        <f>IF(Input_Transaksi!CJ368=$D$8,Input_Transaksi!CL368,0)</f>
        <v>0</v>
      </c>
      <c r="G371" s="1099">
        <f>IF(Input_Transaksi!K368=$G$12,F371,0)</f>
        <v>0</v>
      </c>
      <c r="H371" s="1099">
        <f>IF(Input_Transaksi!K368=$H$12,F371,0)</f>
        <v>0</v>
      </c>
      <c r="I371" s="1099">
        <f>IF(Input_Transaksi!K368=$I$12,F371,0)</f>
        <v>0</v>
      </c>
      <c r="J371" s="1099">
        <f>IF(Input_Transaksi!K368=$J$12,F371,0)</f>
        <v>0</v>
      </c>
      <c r="K371" s="1099">
        <f>IF(Input_Transaksi!K368=$K$12,F371,0)</f>
        <v>0</v>
      </c>
      <c r="L371" s="36">
        <f>IF(Input_Transaksi!CM368=$D$8,Input_Transaksi!CO368,0)</f>
        <v>0</v>
      </c>
      <c r="M371" s="36">
        <f t="shared" si="5"/>
        <v>0</v>
      </c>
      <c r="N371" s="61"/>
    </row>
    <row r="372" spans="2:14" customFormat="1" hidden="1" x14ac:dyDescent="0.2">
      <c r="B372" s="65"/>
      <c r="C372" s="549" t="str">
        <f>IF(F372+L372&gt;0,Input_Transaksi!C369,"")</f>
        <v/>
      </c>
      <c r="D372" s="550" t="str">
        <f>IF(F372+L372&gt;0,Input_Transaksi!D369,"")</f>
        <v/>
      </c>
      <c r="E372" s="1098" t="str">
        <f>IF(F372+L372&gt;0,Input_Transaksi!F369&amp;Input_Transaksi!G369&amp;" "&amp;Input_Transaksi!H369,"")</f>
        <v/>
      </c>
      <c r="F372" s="119">
        <f>IF(Input_Transaksi!CJ369=$D$8,Input_Transaksi!CL369,0)</f>
        <v>0</v>
      </c>
      <c r="G372" s="1099">
        <f>IF(Input_Transaksi!K369=$G$12,F372,0)</f>
        <v>0</v>
      </c>
      <c r="H372" s="1099">
        <f>IF(Input_Transaksi!K369=$H$12,F372,0)</f>
        <v>0</v>
      </c>
      <c r="I372" s="1099">
        <f>IF(Input_Transaksi!K369=$I$12,F372,0)</f>
        <v>0</v>
      </c>
      <c r="J372" s="1099">
        <f>IF(Input_Transaksi!K369=$J$12,F372,0)</f>
        <v>0</v>
      </c>
      <c r="K372" s="1099">
        <f>IF(Input_Transaksi!K369=$K$12,F372,0)</f>
        <v>0</v>
      </c>
      <c r="L372" s="36">
        <f>IF(Input_Transaksi!CM369=$D$8,Input_Transaksi!CO369,0)</f>
        <v>0</v>
      </c>
      <c r="M372" s="36">
        <f t="shared" si="5"/>
        <v>0</v>
      </c>
      <c r="N372" s="61"/>
    </row>
    <row r="373" spans="2:14" customFormat="1" hidden="1" x14ac:dyDescent="0.2">
      <c r="B373" s="65"/>
      <c r="C373" s="549" t="str">
        <f>IF(F373+L373&gt;0,Input_Transaksi!C370,"")</f>
        <v/>
      </c>
      <c r="D373" s="550" t="str">
        <f>IF(F373+L373&gt;0,Input_Transaksi!D370,"")</f>
        <v/>
      </c>
      <c r="E373" s="1098" t="str">
        <f>IF(F373+L373&gt;0,Input_Transaksi!F370&amp;Input_Transaksi!G370&amp;" "&amp;Input_Transaksi!H370,"")</f>
        <v/>
      </c>
      <c r="F373" s="119">
        <f>IF(Input_Transaksi!CJ370=$D$8,Input_Transaksi!CL370,0)</f>
        <v>0</v>
      </c>
      <c r="G373" s="1099">
        <f>IF(Input_Transaksi!K370=$G$12,F373,0)</f>
        <v>0</v>
      </c>
      <c r="H373" s="1099">
        <f>IF(Input_Transaksi!K370=$H$12,F373,0)</f>
        <v>0</v>
      </c>
      <c r="I373" s="1099">
        <f>IF(Input_Transaksi!K370=$I$12,F373,0)</f>
        <v>0</v>
      </c>
      <c r="J373" s="1099">
        <f>IF(Input_Transaksi!K370=$J$12,F373,0)</f>
        <v>0</v>
      </c>
      <c r="K373" s="1099">
        <f>IF(Input_Transaksi!K370=$K$12,F373,0)</f>
        <v>0</v>
      </c>
      <c r="L373" s="36">
        <f>IF(Input_Transaksi!CM370=$D$8,Input_Transaksi!CO370,0)</f>
        <v>0</v>
      </c>
      <c r="M373" s="36">
        <f t="shared" si="5"/>
        <v>0</v>
      </c>
      <c r="N373" s="61"/>
    </row>
    <row r="374" spans="2:14" customFormat="1" hidden="1" x14ac:dyDescent="0.2">
      <c r="B374" s="65"/>
      <c r="C374" s="549" t="str">
        <f>IF(F374+L374&gt;0,Input_Transaksi!C371,"")</f>
        <v/>
      </c>
      <c r="D374" s="550" t="str">
        <f>IF(F374+L374&gt;0,Input_Transaksi!D371,"")</f>
        <v/>
      </c>
      <c r="E374" s="1098" t="str">
        <f>IF(F374+L374&gt;0,Input_Transaksi!F371&amp;Input_Transaksi!G371&amp;" "&amp;Input_Transaksi!H371,"")</f>
        <v/>
      </c>
      <c r="F374" s="119">
        <f>IF(Input_Transaksi!CJ371=$D$8,Input_Transaksi!CL371,0)</f>
        <v>0</v>
      </c>
      <c r="G374" s="1099">
        <f>IF(Input_Transaksi!K371=$G$12,F374,0)</f>
        <v>0</v>
      </c>
      <c r="H374" s="1099">
        <f>IF(Input_Transaksi!K371=$H$12,F374,0)</f>
        <v>0</v>
      </c>
      <c r="I374" s="1099">
        <f>IF(Input_Transaksi!K371=$I$12,F374,0)</f>
        <v>0</v>
      </c>
      <c r="J374" s="1099">
        <f>IF(Input_Transaksi!K371=$J$12,F374,0)</f>
        <v>0</v>
      </c>
      <c r="K374" s="1099">
        <f>IF(Input_Transaksi!K371=$K$12,F374,0)</f>
        <v>0</v>
      </c>
      <c r="L374" s="36">
        <f>IF(Input_Transaksi!CM371=$D$8,Input_Transaksi!CO371,0)</f>
        <v>0</v>
      </c>
      <c r="M374" s="36">
        <f t="shared" si="5"/>
        <v>0</v>
      </c>
      <c r="N374" s="61"/>
    </row>
    <row r="375" spans="2:14" customFormat="1" hidden="1" x14ac:dyDescent="0.2">
      <c r="B375" s="65"/>
      <c r="C375" s="549" t="str">
        <f>IF(F375+L375&gt;0,Input_Transaksi!C372,"")</f>
        <v/>
      </c>
      <c r="D375" s="550" t="str">
        <f>IF(F375+L375&gt;0,Input_Transaksi!D372,"")</f>
        <v/>
      </c>
      <c r="E375" s="551" t="str">
        <f>IF(F375+L375&gt;0,Input_Transaksi!F372&amp;Input_Transaksi!G372&amp;" "&amp;Input_Transaksi!H372,"")</f>
        <v/>
      </c>
      <c r="F375" s="119">
        <f>IF(Input_Transaksi!CJ372=$D$8,Input_Transaksi!CL372,0)</f>
        <v>0</v>
      </c>
      <c r="G375" s="552">
        <f>IF(Input_Transaksi!K372=$G$12,F375,0)</f>
        <v>0</v>
      </c>
      <c r="H375" s="552">
        <f>IF(Input_Transaksi!K372=$H$12,F375,0)</f>
        <v>0</v>
      </c>
      <c r="I375" s="552">
        <f>IF(Input_Transaksi!K372=$I$12,F375,0)</f>
        <v>0</v>
      </c>
      <c r="J375" s="552">
        <f>IF(Input_Transaksi!K372=$J$12,F375,0)</f>
        <v>0</v>
      </c>
      <c r="K375" s="552">
        <f>IF(Input_Transaksi!K372=$K$12,F375,0)</f>
        <v>0</v>
      </c>
      <c r="L375" s="491">
        <f>IF(Input_Transaksi!CM372=$D$8,Input_Transaksi!CO372,0)</f>
        <v>0</v>
      </c>
      <c r="M375" s="491">
        <f t="shared" si="5"/>
        <v>0</v>
      </c>
      <c r="N375" s="61"/>
    </row>
    <row r="376" spans="2:14" customFormat="1" hidden="1" x14ac:dyDescent="0.2">
      <c r="B376" s="65"/>
      <c r="C376" s="549" t="str">
        <f>IF(F376+L376&gt;0,Input_Transaksi!C373,"")</f>
        <v/>
      </c>
      <c r="D376" s="550" t="str">
        <f>IF(F376+L376&gt;0,Input_Transaksi!D373,"")</f>
        <v/>
      </c>
      <c r="E376" s="1098" t="str">
        <f>IF(F376+L376&gt;0,Input_Transaksi!F373&amp;Input_Transaksi!G373&amp;" "&amp;Input_Transaksi!H373,"")</f>
        <v/>
      </c>
      <c r="F376" s="119">
        <f>IF(Input_Transaksi!CJ373=$D$8,Input_Transaksi!CL373,0)</f>
        <v>0</v>
      </c>
      <c r="G376" s="1099">
        <f>IF(Input_Transaksi!K373=$G$12,F376,0)</f>
        <v>0</v>
      </c>
      <c r="H376" s="1099">
        <f>IF(Input_Transaksi!K373=$H$12,F376,0)</f>
        <v>0</v>
      </c>
      <c r="I376" s="1099">
        <f>IF(Input_Transaksi!K373=$I$12,F376,0)</f>
        <v>0</v>
      </c>
      <c r="J376" s="1099">
        <f>IF(Input_Transaksi!K373=$J$12,F376,0)</f>
        <v>0</v>
      </c>
      <c r="K376" s="1099">
        <f>IF(Input_Transaksi!K373=$K$12,F376,0)</f>
        <v>0</v>
      </c>
      <c r="L376" s="36">
        <f>IF(Input_Transaksi!CM373=$D$8,Input_Transaksi!CO373,0)</f>
        <v>0</v>
      </c>
      <c r="M376" s="36">
        <f t="shared" si="5"/>
        <v>0</v>
      </c>
      <c r="N376" s="61"/>
    </row>
    <row r="377" spans="2:14" customFormat="1" hidden="1" x14ac:dyDescent="0.2">
      <c r="B377" s="65"/>
      <c r="C377" s="549" t="str">
        <f>IF(F377+L377&gt;0,Input_Transaksi!C374,"")</f>
        <v/>
      </c>
      <c r="D377" s="550" t="str">
        <f>IF(F377+L377&gt;0,Input_Transaksi!D374,"")</f>
        <v/>
      </c>
      <c r="E377" s="1098" t="str">
        <f>IF(F377+L377&gt;0,Input_Transaksi!F374&amp;Input_Transaksi!G374&amp;" "&amp;Input_Transaksi!H374,"")</f>
        <v/>
      </c>
      <c r="F377" s="119">
        <f>IF(Input_Transaksi!CJ374=$D$8,Input_Transaksi!CL374,0)</f>
        <v>0</v>
      </c>
      <c r="G377" s="1099">
        <f>IF(Input_Transaksi!K374=$G$12,F377,0)</f>
        <v>0</v>
      </c>
      <c r="H377" s="1099">
        <f>IF(Input_Transaksi!K374=$H$12,F377,0)</f>
        <v>0</v>
      </c>
      <c r="I377" s="1099">
        <f>IF(Input_Transaksi!K374=$I$12,F377,0)</f>
        <v>0</v>
      </c>
      <c r="J377" s="1099">
        <f>IF(Input_Transaksi!K374=$J$12,F377,0)</f>
        <v>0</v>
      </c>
      <c r="K377" s="1099">
        <f>IF(Input_Transaksi!K374=$K$12,F377,0)</f>
        <v>0</v>
      </c>
      <c r="L377" s="36">
        <f>IF(Input_Transaksi!CM374=$D$8,Input_Transaksi!CO374,0)</f>
        <v>0</v>
      </c>
      <c r="M377" s="36">
        <f t="shared" si="5"/>
        <v>0</v>
      </c>
      <c r="N377" s="61"/>
    </row>
    <row r="378" spans="2:14" customFormat="1" hidden="1" x14ac:dyDescent="0.2">
      <c r="B378" s="65"/>
      <c r="C378" s="549" t="str">
        <f>IF(F378+L378&gt;0,Input_Transaksi!C375,"")</f>
        <v/>
      </c>
      <c r="D378" s="550" t="str">
        <f>IF(F378+L378&gt;0,Input_Transaksi!D375,"")</f>
        <v/>
      </c>
      <c r="E378" s="1098" t="str">
        <f>IF(F378+L378&gt;0,Input_Transaksi!F375&amp;Input_Transaksi!G375&amp;" "&amp;Input_Transaksi!H375,"")</f>
        <v/>
      </c>
      <c r="F378" s="119">
        <f>IF(Input_Transaksi!CJ375=$D$8,Input_Transaksi!CL375,0)</f>
        <v>0</v>
      </c>
      <c r="G378" s="1099">
        <f>IF(Input_Transaksi!K375=$G$12,F378,0)</f>
        <v>0</v>
      </c>
      <c r="H378" s="1099">
        <f>IF(Input_Transaksi!K375=$H$12,F378,0)</f>
        <v>0</v>
      </c>
      <c r="I378" s="1099">
        <f>IF(Input_Transaksi!K375=$I$12,F378,0)</f>
        <v>0</v>
      </c>
      <c r="J378" s="1099">
        <f>IF(Input_Transaksi!K375=$J$12,F378,0)</f>
        <v>0</v>
      </c>
      <c r="K378" s="1099">
        <f>IF(Input_Transaksi!K375=$K$12,F378,0)</f>
        <v>0</v>
      </c>
      <c r="L378" s="36">
        <f>IF(Input_Transaksi!CM375=$D$8,Input_Transaksi!CO375,0)</f>
        <v>0</v>
      </c>
      <c r="M378" s="36">
        <f t="shared" si="5"/>
        <v>0</v>
      </c>
      <c r="N378" s="61"/>
    </row>
    <row r="379" spans="2:14" customFormat="1" hidden="1" x14ac:dyDescent="0.2">
      <c r="B379" s="65"/>
      <c r="C379" s="549" t="str">
        <f>IF(F379+L379&gt;0,Input_Transaksi!C376,"")</f>
        <v/>
      </c>
      <c r="D379" s="550" t="str">
        <f>IF(F379+L379&gt;0,Input_Transaksi!D376,"")</f>
        <v/>
      </c>
      <c r="E379" s="1098" t="str">
        <f>IF(F379+L379&gt;0,Input_Transaksi!F376&amp;Input_Transaksi!G376&amp;" "&amp;Input_Transaksi!H376,"")</f>
        <v/>
      </c>
      <c r="F379" s="119">
        <f>IF(Input_Transaksi!CJ376=$D$8,Input_Transaksi!CL376,0)</f>
        <v>0</v>
      </c>
      <c r="G379" s="1099">
        <f>IF(Input_Transaksi!K376=$G$12,F379,0)</f>
        <v>0</v>
      </c>
      <c r="H379" s="1099">
        <f>IF(Input_Transaksi!K376=$H$12,F379,0)</f>
        <v>0</v>
      </c>
      <c r="I379" s="1099">
        <f>IF(Input_Transaksi!K376=$I$12,F379,0)</f>
        <v>0</v>
      </c>
      <c r="J379" s="1099">
        <f>IF(Input_Transaksi!K376=$J$12,F379,0)</f>
        <v>0</v>
      </c>
      <c r="K379" s="1099">
        <f>IF(Input_Transaksi!K376=$K$12,F379,0)</f>
        <v>0</v>
      </c>
      <c r="L379" s="36">
        <f>IF(Input_Transaksi!CM376=$D$8,Input_Transaksi!CO376,0)</f>
        <v>0</v>
      </c>
      <c r="M379" s="36">
        <f t="shared" si="5"/>
        <v>0</v>
      </c>
      <c r="N379" s="61"/>
    </row>
    <row r="380" spans="2:14" customFormat="1" hidden="1" x14ac:dyDescent="0.2">
      <c r="B380" s="65"/>
      <c r="C380" s="549" t="str">
        <f>IF(F380+L380&gt;0,Input_Transaksi!C377,"")</f>
        <v/>
      </c>
      <c r="D380" s="550" t="str">
        <f>IF(F380+L380&gt;0,Input_Transaksi!D377,"")</f>
        <v/>
      </c>
      <c r="E380" s="551" t="str">
        <f>IF(F380+L380&gt;0,Input_Transaksi!F377&amp;Input_Transaksi!G377&amp;" "&amp;Input_Transaksi!H377,"")</f>
        <v/>
      </c>
      <c r="F380" s="119">
        <f>IF(Input_Transaksi!CJ377=$D$8,Input_Transaksi!CL377,0)</f>
        <v>0</v>
      </c>
      <c r="G380" s="552">
        <f>IF(Input_Transaksi!K377=$G$12,F380,0)</f>
        <v>0</v>
      </c>
      <c r="H380" s="552">
        <f>IF(Input_Transaksi!K377=$H$12,F380,0)</f>
        <v>0</v>
      </c>
      <c r="I380" s="552">
        <f>IF(Input_Transaksi!K377=$I$12,F380,0)</f>
        <v>0</v>
      </c>
      <c r="J380" s="552">
        <f>IF(Input_Transaksi!K377=$J$12,F380,0)</f>
        <v>0</v>
      </c>
      <c r="K380" s="552">
        <f>IF(Input_Transaksi!K377=$K$12,F380,0)</f>
        <v>0</v>
      </c>
      <c r="L380" s="491">
        <f>IF(Input_Transaksi!CM377=$D$8,Input_Transaksi!CO377,0)</f>
        <v>0</v>
      </c>
      <c r="M380" s="491">
        <f t="shared" si="5"/>
        <v>0</v>
      </c>
      <c r="N380" s="61"/>
    </row>
    <row r="381" spans="2:14" customFormat="1" hidden="1" x14ac:dyDescent="0.2">
      <c r="B381" s="65"/>
      <c r="C381" s="549" t="str">
        <f>IF(F381+L381&gt;0,Input_Transaksi!C378,"")</f>
        <v/>
      </c>
      <c r="D381" s="550" t="str">
        <f>IF(F381+L381&gt;0,Input_Transaksi!D378,"")</f>
        <v/>
      </c>
      <c r="E381" s="551" t="str">
        <f>IF(F381+L381&gt;0,Input_Transaksi!F378&amp;Input_Transaksi!G378&amp;" "&amp;Input_Transaksi!H378,"")</f>
        <v/>
      </c>
      <c r="F381" s="119">
        <f>IF(Input_Transaksi!CJ378=$D$8,Input_Transaksi!CL378,0)</f>
        <v>0</v>
      </c>
      <c r="G381" s="552">
        <f>IF(Input_Transaksi!K378=$G$12,F381,0)</f>
        <v>0</v>
      </c>
      <c r="H381" s="552">
        <f>IF(Input_Transaksi!K378=$H$12,F381,0)</f>
        <v>0</v>
      </c>
      <c r="I381" s="552">
        <f>IF(Input_Transaksi!K378=$I$12,F381,0)</f>
        <v>0</v>
      </c>
      <c r="J381" s="552">
        <f>IF(Input_Transaksi!K378=$J$12,F381,0)</f>
        <v>0</v>
      </c>
      <c r="K381" s="552">
        <f>IF(Input_Transaksi!K378=$K$12,F381,0)</f>
        <v>0</v>
      </c>
      <c r="L381" s="491">
        <f>IF(Input_Transaksi!CM378=$D$8,Input_Transaksi!CO378,0)</f>
        <v>0</v>
      </c>
      <c r="M381" s="491">
        <f t="shared" si="5"/>
        <v>0</v>
      </c>
      <c r="N381" s="61"/>
    </row>
    <row r="382" spans="2:14" customFormat="1" hidden="1" x14ac:dyDescent="0.2">
      <c r="B382" s="65"/>
      <c r="C382" s="549" t="str">
        <f>IF(F382+L382&gt;0,Input_Transaksi!C379,"")</f>
        <v/>
      </c>
      <c r="D382" s="550" t="str">
        <f>IF(F382+L382&gt;0,Input_Transaksi!D379,"")</f>
        <v/>
      </c>
      <c r="E382" s="551" t="str">
        <f>IF(F382+L382&gt;0,Input_Transaksi!F379&amp;Input_Transaksi!G379&amp;" "&amp;Input_Transaksi!H379,"")</f>
        <v/>
      </c>
      <c r="F382" s="119">
        <f>IF(Input_Transaksi!CJ379=$D$8,Input_Transaksi!CL379,0)</f>
        <v>0</v>
      </c>
      <c r="G382" s="552">
        <f>IF(Input_Transaksi!K379=$G$12,F382,0)</f>
        <v>0</v>
      </c>
      <c r="H382" s="552">
        <f>IF(Input_Transaksi!K379=$H$12,F382,0)</f>
        <v>0</v>
      </c>
      <c r="I382" s="552">
        <f>IF(Input_Transaksi!K379=$I$12,F382,0)</f>
        <v>0</v>
      </c>
      <c r="J382" s="552">
        <f>IF(Input_Transaksi!K379=$J$12,F382,0)</f>
        <v>0</v>
      </c>
      <c r="K382" s="552">
        <f>IF(Input_Transaksi!K379=$K$12,F382,0)</f>
        <v>0</v>
      </c>
      <c r="L382" s="491">
        <f>IF(Input_Transaksi!CM379=$D$8,Input_Transaksi!CO379,0)</f>
        <v>0</v>
      </c>
      <c r="M382" s="491">
        <f t="shared" si="5"/>
        <v>0</v>
      </c>
      <c r="N382" s="61"/>
    </row>
    <row r="383" spans="2:14" customFormat="1" hidden="1" x14ac:dyDescent="0.2">
      <c r="B383" s="65"/>
      <c r="C383" s="549" t="str">
        <f>IF(F383+L383&gt;0,Input_Transaksi!C380,"")</f>
        <v/>
      </c>
      <c r="D383" s="550" t="str">
        <f>IF(F383+L383&gt;0,Input_Transaksi!D380,"")</f>
        <v/>
      </c>
      <c r="E383" s="551" t="str">
        <f>IF(F383+L383&gt;0,Input_Transaksi!F380&amp;Input_Transaksi!G380&amp;" "&amp;Input_Transaksi!H380,"")</f>
        <v/>
      </c>
      <c r="F383" s="119">
        <f>IF(Input_Transaksi!CJ380=$D$8,Input_Transaksi!CL380,0)</f>
        <v>0</v>
      </c>
      <c r="G383" s="552">
        <f>IF(Input_Transaksi!K380=$G$12,F383,0)</f>
        <v>0</v>
      </c>
      <c r="H383" s="552">
        <f>IF(Input_Transaksi!K380=$H$12,F383,0)</f>
        <v>0</v>
      </c>
      <c r="I383" s="552">
        <f>IF(Input_Transaksi!K380=$I$12,F383,0)</f>
        <v>0</v>
      </c>
      <c r="J383" s="552">
        <f>IF(Input_Transaksi!K380=$J$12,F383,0)</f>
        <v>0</v>
      </c>
      <c r="K383" s="552">
        <f>IF(Input_Transaksi!K380=$K$12,F383,0)</f>
        <v>0</v>
      </c>
      <c r="L383" s="491">
        <f>IF(Input_Transaksi!CM380=$D$8,Input_Transaksi!CO380,0)</f>
        <v>0</v>
      </c>
      <c r="M383" s="491">
        <f t="shared" si="5"/>
        <v>0</v>
      </c>
      <c r="N383" s="61"/>
    </row>
    <row r="384" spans="2:14" customFormat="1" hidden="1" x14ac:dyDescent="0.2">
      <c r="B384" s="65"/>
      <c r="C384" s="549" t="str">
        <f>IF(F384+L384&gt;0,Input_Transaksi!C381,"")</f>
        <v/>
      </c>
      <c r="D384" s="550" t="str">
        <f>IF(F384+L384&gt;0,Input_Transaksi!D381,"")</f>
        <v/>
      </c>
      <c r="E384" s="551" t="str">
        <f>IF(F384+L384&gt;0,Input_Transaksi!F381&amp;Input_Transaksi!G381&amp;" "&amp;Input_Transaksi!H381,"")</f>
        <v/>
      </c>
      <c r="F384" s="119">
        <f>IF(Input_Transaksi!CJ381=$D$8,Input_Transaksi!CL381,0)</f>
        <v>0</v>
      </c>
      <c r="G384" s="552">
        <f>IF(Input_Transaksi!K381=$G$12,F384,0)</f>
        <v>0</v>
      </c>
      <c r="H384" s="552">
        <f>IF(Input_Transaksi!K381=$H$12,F384,0)</f>
        <v>0</v>
      </c>
      <c r="I384" s="552">
        <f>IF(Input_Transaksi!K381=$I$12,F384,0)</f>
        <v>0</v>
      </c>
      <c r="J384" s="552">
        <f>IF(Input_Transaksi!K381=$J$12,F384,0)</f>
        <v>0</v>
      </c>
      <c r="K384" s="552">
        <f>IF(Input_Transaksi!K381=$K$12,F384,0)</f>
        <v>0</v>
      </c>
      <c r="L384" s="491">
        <f>IF(Input_Transaksi!CM381=$D$8,Input_Transaksi!CO381,0)</f>
        <v>0</v>
      </c>
      <c r="M384" s="491">
        <f t="shared" si="5"/>
        <v>0</v>
      </c>
      <c r="N384" s="61"/>
    </row>
    <row r="385" spans="2:14" customFormat="1" hidden="1" x14ac:dyDescent="0.2">
      <c r="B385" s="65"/>
      <c r="C385" s="549" t="str">
        <f>IF(F385+L385&gt;0,Input_Transaksi!C382,"")</f>
        <v/>
      </c>
      <c r="D385" s="550" t="str">
        <f>IF(F385+L385&gt;0,Input_Transaksi!D382,"")</f>
        <v/>
      </c>
      <c r="E385" s="551" t="str">
        <f>IF(F385+L385&gt;0,Input_Transaksi!F382&amp;Input_Transaksi!G382&amp;" "&amp;Input_Transaksi!H382,"")</f>
        <v/>
      </c>
      <c r="F385" s="119">
        <f>IF(Input_Transaksi!CJ382=$D$8,Input_Transaksi!CL382,0)</f>
        <v>0</v>
      </c>
      <c r="G385" s="552">
        <f>IF(Input_Transaksi!K382=$G$12,F385,0)</f>
        <v>0</v>
      </c>
      <c r="H385" s="552">
        <f>IF(Input_Transaksi!K382=$H$12,F385,0)</f>
        <v>0</v>
      </c>
      <c r="I385" s="552">
        <f>IF(Input_Transaksi!K382=$I$12,F385,0)</f>
        <v>0</v>
      </c>
      <c r="J385" s="552">
        <f>IF(Input_Transaksi!K382=$J$12,F385,0)</f>
        <v>0</v>
      </c>
      <c r="K385" s="552">
        <f>IF(Input_Transaksi!K382=$K$12,F385,0)</f>
        <v>0</v>
      </c>
      <c r="L385" s="491">
        <f>IF(Input_Transaksi!CM382=$D$8,Input_Transaksi!CO382,0)</f>
        <v>0</v>
      </c>
      <c r="M385" s="491">
        <f t="shared" si="5"/>
        <v>0</v>
      </c>
      <c r="N385" s="61"/>
    </row>
    <row r="386" spans="2:14" customFormat="1" hidden="1" x14ac:dyDescent="0.2">
      <c r="B386" s="65"/>
      <c r="C386" s="549" t="str">
        <f>IF(F386+L386&gt;0,Input_Transaksi!C383,"")</f>
        <v/>
      </c>
      <c r="D386" s="550" t="str">
        <f>IF(F386+L386&gt;0,Input_Transaksi!D383,"")</f>
        <v/>
      </c>
      <c r="E386" s="551" t="str">
        <f>IF(F386+L386&gt;0,Input_Transaksi!F383&amp;Input_Transaksi!G383&amp;" "&amp;Input_Transaksi!H383,"")</f>
        <v/>
      </c>
      <c r="F386" s="119">
        <f>IF(Input_Transaksi!CJ383=$D$8,Input_Transaksi!CL383,0)</f>
        <v>0</v>
      </c>
      <c r="G386" s="552">
        <f>IF(Input_Transaksi!K383=$G$12,F386,0)</f>
        <v>0</v>
      </c>
      <c r="H386" s="552">
        <f>IF(Input_Transaksi!K383=$H$12,F386,0)</f>
        <v>0</v>
      </c>
      <c r="I386" s="552">
        <f>IF(Input_Transaksi!K383=$I$12,F386,0)</f>
        <v>0</v>
      </c>
      <c r="J386" s="552">
        <f>IF(Input_Transaksi!K383=$J$12,F386,0)</f>
        <v>0</v>
      </c>
      <c r="K386" s="552">
        <f>IF(Input_Transaksi!K383=$K$12,F386,0)</f>
        <v>0</v>
      </c>
      <c r="L386" s="491">
        <f>IF(Input_Transaksi!CM383=$D$8,Input_Transaksi!CO383,0)</f>
        <v>0</v>
      </c>
      <c r="M386" s="491">
        <f t="shared" si="5"/>
        <v>0</v>
      </c>
      <c r="N386" s="61"/>
    </row>
    <row r="387" spans="2:14" customFormat="1" hidden="1" x14ac:dyDescent="0.2">
      <c r="B387" s="65"/>
      <c r="C387" s="549" t="str">
        <f>IF(F387+L387&gt;0,Input_Transaksi!C384,"")</f>
        <v/>
      </c>
      <c r="D387" s="550" t="str">
        <f>IF(F387+L387&gt;0,Input_Transaksi!D384,"")</f>
        <v/>
      </c>
      <c r="E387" s="551" t="str">
        <f>IF(F387+L387&gt;0,Input_Transaksi!F384&amp;Input_Transaksi!G384&amp;" "&amp;Input_Transaksi!H384,"")</f>
        <v/>
      </c>
      <c r="F387" s="119">
        <f>IF(Input_Transaksi!CJ384=$D$8,Input_Transaksi!CL384,0)</f>
        <v>0</v>
      </c>
      <c r="G387" s="552">
        <f>IF(Input_Transaksi!K384=$G$12,F387,0)</f>
        <v>0</v>
      </c>
      <c r="H387" s="552">
        <f>IF(Input_Transaksi!K384=$H$12,F387,0)</f>
        <v>0</v>
      </c>
      <c r="I387" s="552">
        <f>IF(Input_Transaksi!K384=$I$12,F387,0)</f>
        <v>0</v>
      </c>
      <c r="J387" s="552">
        <f>IF(Input_Transaksi!K384=$J$12,F387,0)</f>
        <v>0</v>
      </c>
      <c r="K387" s="552">
        <f>IF(Input_Transaksi!K384=$K$12,F387,0)</f>
        <v>0</v>
      </c>
      <c r="L387" s="491">
        <f>IF(Input_Transaksi!CM384=$D$8,Input_Transaksi!CO384,0)</f>
        <v>0</v>
      </c>
      <c r="M387" s="491">
        <f t="shared" si="5"/>
        <v>0</v>
      </c>
      <c r="N387" s="61"/>
    </row>
    <row r="388" spans="2:14" customFormat="1" hidden="1" x14ac:dyDescent="0.2">
      <c r="B388" s="65"/>
      <c r="C388" s="549" t="str">
        <f>IF(F388+L388&gt;0,Input_Transaksi!C385,"")</f>
        <v/>
      </c>
      <c r="D388" s="550" t="str">
        <f>IF(F388+L388&gt;0,Input_Transaksi!D385,"")</f>
        <v/>
      </c>
      <c r="E388" s="551" t="str">
        <f>IF(F388+L388&gt;0,Input_Transaksi!F385&amp;Input_Transaksi!G385&amp;" "&amp;Input_Transaksi!H385,"")</f>
        <v/>
      </c>
      <c r="F388" s="119">
        <f>IF(Input_Transaksi!CJ385=$D$8,Input_Transaksi!CL385,0)</f>
        <v>0</v>
      </c>
      <c r="G388" s="552">
        <f>IF(Input_Transaksi!K385=$G$12,F388,0)</f>
        <v>0</v>
      </c>
      <c r="H388" s="552">
        <f>IF(Input_Transaksi!K385=$H$12,F388,0)</f>
        <v>0</v>
      </c>
      <c r="I388" s="552">
        <f>IF(Input_Transaksi!K385=$I$12,F388,0)</f>
        <v>0</v>
      </c>
      <c r="J388" s="552">
        <f>IF(Input_Transaksi!K385=$J$12,F388,0)</f>
        <v>0</v>
      </c>
      <c r="K388" s="552">
        <f>IF(Input_Transaksi!K385=$K$12,F388,0)</f>
        <v>0</v>
      </c>
      <c r="L388" s="491">
        <f>IF(Input_Transaksi!CM385=$D$8,Input_Transaksi!CO385,0)</f>
        <v>0</v>
      </c>
      <c r="M388" s="491">
        <f t="shared" si="5"/>
        <v>0</v>
      </c>
      <c r="N388" s="61"/>
    </row>
    <row r="389" spans="2:14" customFormat="1" hidden="1" x14ac:dyDescent="0.2">
      <c r="B389" s="65"/>
      <c r="C389" s="549" t="str">
        <f>IF(F389+L389&gt;0,Input_Transaksi!C386,"")</f>
        <v/>
      </c>
      <c r="D389" s="550" t="str">
        <f>IF(F389+L389&gt;0,Input_Transaksi!D386,"")</f>
        <v/>
      </c>
      <c r="E389" s="551" t="str">
        <f>IF(F389+L389&gt;0,Input_Transaksi!F386&amp;Input_Transaksi!G386&amp;" "&amp;Input_Transaksi!H386,"")</f>
        <v/>
      </c>
      <c r="F389" s="119">
        <f>IF(Input_Transaksi!CJ386=$D$8,Input_Transaksi!CL386,0)</f>
        <v>0</v>
      </c>
      <c r="G389" s="552">
        <f>IF(Input_Transaksi!K386=$G$12,F389,0)</f>
        <v>0</v>
      </c>
      <c r="H389" s="552">
        <f>IF(Input_Transaksi!K386=$H$12,F389,0)</f>
        <v>0</v>
      </c>
      <c r="I389" s="552">
        <f>IF(Input_Transaksi!K386=$I$12,F389,0)</f>
        <v>0</v>
      </c>
      <c r="J389" s="552">
        <f>IF(Input_Transaksi!K386=$J$12,F389,0)</f>
        <v>0</v>
      </c>
      <c r="K389" s="552">
        <f>IF(Input_Transaksi!K386=$K$12,F389,0)</f>
        <v>0</v>
      </c>
      <c r="L389" s="491">
        <f>IF(Input_Transaksi!CM386=$D$8,Input_Transaksi!CO386,0)</f>
        <v>0</v>
      </c>
      <c r="M389" s="491">
        <f t="shared" si="5"/>
        <v>0</v>
      </c>
      <c r="N389" s="61"/>
    </row>
    <row r="390" spans="2:14" customFormat="1" hidden="1" x14ac:dyDescent="0.2">
      <c r="B390" s="65"/>
      <c r="C390" s="549" t="str">
        <f>IF(F390+L390&gt;0,Input_Transaksi!C387,"")</f>
        <v/>
      </c>
      <c r="D390" s="550" t="str">
        <f>IF(F390+L390&gt;0,Input_Transaksi!D387,"")</f>
        <v/>
      </c>
      <c r="E390" s="551" t="str">
        <f>IF(F390+L390&gt;0,Input_Transaksi!F387&amp;Input_Transaksi!G387&amp;" "&amp;Input_Transaksi!H387,"")</f>
        <v/>
      </c>
      <c r="F390" s="119">
        <f>IF(Input_Transaksi!CJ387=$D$8,Input_Transaksi!CL387,0)</f>
        <v>0</v>
      </c>
      <c r="G390" s="552">
        <f>IF(Input_Transaksi!K387=$G$12,F390,0)</f>
        <v>0</v>
      </c>
      <c r="H390" s="552">
        <f>IF(Input_Transaksi!K387=$H$12,F390,0)</f>
        <v>0</v>
      </c>
      <c r="I390" s="552">
        <f>IF(Input_Transaksi!K387=$I$12,F390,0)</f>
        <v>0</v>
      </c>
      <c r="J390" s="552">
        <f>IF(Input_Transaksi!K387=$J$12,F390,0)</f>
        <v>0</v>
      </c>
      <c r="K390" s="552">
        <f>IF(Input_Transaksi!K387=$K$12,F390,0)</f>
        <v>0</v>
      </c>
      <c r="L390" s="491">
        <f>IF(Input_Transaksi!CM387=$D$8,Input_Transaksi!CO387,0)</f>
        <v>0</v>
      </c>
      <c r="M390" s="491">
        <f t="shared" si="5"/>
        <v>0</v>
      </c>
      <c r="N390" s="61"/>
    </row>
    <row r="391" spans="2:14" customFormat="1" hidden="1" x14ac:dyDescent="0.2">
      <c r="B391" s="65"/>
      <c r="C391" s="549" t="str">
        <f>IF(F391+L391&gt;0,Input_Transaksi!C388,"")</f>
        <v/>
      </c>
      <c r="D391" s="550" t="str">
        <f>IF(F391+L391&gt;0,Input_Transaksi!D388,"")</f>
        <v/>
      </c>
      <c r="E391" s="551" t="str">
        <f>IF(F391+L391&gt;0,Input_Transaksi!F388&amp;Input_Transaksi!G388&amp;" "&amp;Input_Transaksi!H388,"")</f>
        <v/>
      </c>
      <c r="F391" s="119">
        <f>IF(Input_Transaksi!CJ388=$D$8,Input_Transaksi!CL388,0)</f>
        <v>0</v>
      </c>
      <c r="G391" s="552">
        <f>IF(Input_Transaksi!K388=$G$12,F391,0)</f>
        <v>0</v>
      </c>
      <c r="H391" s="552">
        <f>IF(Input_Transaksi!K388=$H$12,F391,0)</f>
        <v>0</v>
      </c>
      <c r="I391" s="552">
        <f>IF(Input_Transaksi!K388=$I$12,F391,0)</f>
        <v>0</v>
      </c>
      <c r="J391" s="552">
        <f>IF(Input_Transaksi!K388=$J$12,F391,0)</f>
        <v>0</v>
      </c>
      <c r="K391" s="552">
        <f>IF(Input_Transaksi!K388=$K$12,F391,0)</f>
        <v>0</v>
      </c>
      <c r="L391" s="491">
        <f>IF(Input_Transaksi!CM388=$D$8,Input_Transaksi!CO388,0)</f>
        <v>0</v>
      </c>
      <c r="M391" s="491">
        <f t="shared" si="5"/>
        <v>0</v>
      </c>
      <c r="N391" s="61"/>
    </row>
    <row r="392" spans="2:14" customFormat="1" hidden="1" x14ac:dyDescent="0.2">
      <c r="B392" s="65"/>
      <c r="C392" s="549" t="str">
        <f>IF(F392+L392&gt;0,Input_Transaksi!C389,"")</f>
        <v/>
      </c>
      <c r="D392" s="550" t="str">
        <f>IF(F392+L392&gt;0,Input_Transaksi!D389,"")</f>
        <v/>
      </c>
      <c r="E392" s="551" t="str">
        <f>IF(F392+L392&gt;0,Input_Transaksi!F389&amp;Input_Transaksi!G389&amp;" "&amp;Input_Transaksi!H389,"")</f>
        <v/>
      </c>
      <c r="F392" s="119">
        <f>IF(Input_Transaksi!CJ389=$D$8,Input_Transaksi!CL389,0)</f>
        <v>0</v>
      </c>
      <c r="G392" s="552">
        <f>IF(Input_Transaksi!K389=$G$12,F392,0)</f>
        <v>0</v>
      </c>
      <c r="H392" s="552">
        <f>IF(Input_Transaksi!K389=$H$12,F392,0)</f>
        <v>0</v>
      </c>
      <c r="I392" s="552">
        <f>IF(Input_Transaksi!K389=$I$12,F392,0)</f>
        <v>0</v>
      </c>
      <c r="J392" s="552">
        <f>IF(Input_Transaksi!K389=$J$12,F392,0)</f>
        <v>0</v>
      </c>
      <c r="K392" s="552">
        <f>IF(Input_Transaksi!K389=$K$12,F392,0)</f>
        <v>0</v>
      </c>
      <c r="L392" s="491">
        <f>IF(Input_Transaksi!CM389=$D$8,Input_Transaksi!CO389,0)</f>
        <v>0</v>
      </c>
      <c r="M392" s="491">
        <f t="shared" si="5"/>
        <v>0</v>
      </c>
      <c r="N392" s="61"/>
    </row>
    <row r="393" spans="2:14" customFormat="1" hidden="1" x14ac:dyDescent="0.2">
      <c r="B393" s="65"/>
      <c r="C393" s="549" t="str">
        <f>IF(F393+L393&gt;0,Input_Transaksi!C390,"")</f>
        <v/>
      </c>
      <c r="D393" s="550" t="str">
        <f>IF(F393+L393&gt;0,Input_Transaksi!D390,"")</f>
        <v/>
      </c>
      <c r="E393" s="551" t="str">
        <f>IF(F393+L393&gt;0,Input_Transaksi!F390&amp;Input_Transaksi!G390&amp;" "&amp;Input_Transaksi!H390,"")</f>
        <v/>
      </c>
      <c r="F393" s="119">
        <f>IF(Input_Transaksi!CJ390=$D$8,Input_Transaksi!CL390,0)</f>
        <v>0</v>
      </c>
      <c r="G393" s="552">
        <f>IF(Input_Transaksi!K390=$G$12,F393,0)</f>
        <v>0</v>
      </c>
      <c r="H393" s="552">
        <f>IF(Input_Transaksi!K390=$H$12,F393,0)</f>
        <v>0</v>
      </c>
      <c r="I393" s="552">
        <f>IF(Input_Transaksi!K390=$I$12,F393,0)</f>
        <v>0</v>
      </c>
      <c r="J393" s="552">
        <f>IF(Input_Transaksi!K390=$J$12,F393,0)</f>
        <v>0</v>
      </c>
      <c r="K393" s="552">
        <f>IF(Input_Transaksi!K390=$K$12,F393,0)</f>
        <v>0</v>
      </c>
      <c r="L393" s="491">
        <f>IF(Input_Transaksi!CM390=$D$8,Input_Transaksi!CO390,0)</f>
        <v>0</v>
      </c>
      <c r="M393" s="491">
        <f t="shared" si="5"/>
        <v>0</v>
      </c>
      <c r="N393" s="61"/>
    </row>
    <row r="394" spans="2:14" customFormat="1" hidden="1" x14ac:dyDescent="0.2">
      <c r="B394" s="65"/>
      <c r="C394" s="549" t="str">
        <f>IF(F394+L394&gt;0,Input_Transaksi!C391,"")</f>
        <v/>
      </c>
      <c r="D394" s="550" t="str">
        <f>IF(F394+L394&gt;0,Input_Transaksi!D391,"")</f>
        <v/>
      </c>
      <c r="E394" s="551" t="str">
        <f>IF(F394+L394&gt;0,Input_Transaksi!F391&amp;Input_Transaksi!G391&amp;" "&amp;Input_Transaksi!H391,"")</f>
        <v/>
      </c>
      <c r="F394" s="119">
        <f>IF(Input_Transaksi!CJ391=$D$8,Input_Transaksi!CL391,0)</f>
        <v>0</v>
      </c>
      <c r="G394" s="552">
        <f>IF(Input_Transaksi!K391=$G$12,F394,0)</f>
        <v>0</v>
      </c>
      <c r="H394" s="552">
        <f>IF(Input_Transaksi!K391=$H$12,F394,0)</f>
        <v>0</v>
      </c>
      <c r="I394" s="552">
        <f>IF(Input_Transaksi!K391=$I$12,F394,0)</f>
        <v>0</v>
      </c>
      <c r="J394" s="552">
        <f>IF(Input_Transaksi!K391=$J$12,F394,0)</f>
        <v>0</v>
      </c>
      <c r="K394" s="552">
        <f>IF(Input_Transaksi!K391=$K$12,F394,0)</f>
        <v>0</v>
      </c>
      <c r="L394" s="491">
        <f>IF(Input_Transaksi!CM391=$D$8,Input_Transaksi!CO391,0)</f>
        <v>0</v>
      </c>
      <c r="M394" s="491">
        <f t="shared" si="5"/>
        <v>0</v>
      </c>
      <c r="N394" s="61"/>
    </row>
    <row r="395" spans="2:14" customFormat="1" hidden="1" x14ac:dyDescent="0.2">
      <c r="B395" s="65"/>
      <c r="C395" s="549" t="str">
        <f>IF(F395+L395&gt;0,Input_Transaksi!C392,"")</f>
        <v/>
      </c>
      <c r="D395" s="550" t="str">
        <f>IF(F395+L395&gt;0,Input_Transaksi!D392,"")</f>
        <v/>
      </c>
      <c r="E395" s="551" t="str">
        <f>IF(F395+L395&gt;0,Input_Transaksi!F392&amp;Input_Transaksi!G392&amp;" "&amp;Input_Transaksi!H392,"")</f>
        <v/>
      </c>
      <c r="F395" s="119">
        <f>IF(Input_Transaksi!CJ392=$D$8,Input_Transaksi!CL392,0)</f>
        <v>0</v>
      </c>
      <c r="G395" s="552">
        <f>IF(Input_Transaksi!K392=$G$12,F395,0)</f>
        <v>0</v>
      </c>
      <c r="H395" s="552">
        <f>IF(Input_Transaksi!K392=$H$12,F395,0)</f>
        <v>0</v>
      </c>
      <c r="I395" s="552">
        <f>IF(Input_Transaksi!K392=$I$12,F395,0)</f>
        <v>0</v>
      </c>
      <c r="J395" s="552">
        <f>IF(Input_Transaksi!K392=$J$12,F395,0)</f>
        <v>0</v>
      </c>
      <c r="K395" s="552">
        <f>IF(Input_Transaksi!K392=$K$12,F395,0)</f>
        <v>0</v>
      </c>
      <c r="L395" s="491">
        <f>IF(Input_Transaksi!CM392=$D$8,Input_Transaksi!CO392,0)</f>
        <v>0</v>
      </c>
      <c r="M395" s="491">
        <f t="shared" si="5"/>
        <v>0</v>
      </c>
      <c r="N395" s="61"/>
    </row>
    <row r="396" spans="2:14" customFormat="1" hidden="1" x14ac:dyDescent="0.2">
      <c r="B396" s="65"/>
      <c r="C396" s="549" t="str">
        <f>IF(F396+L396&gt;0,Input_Transaksi!C393,"")</f>
        <v/>
      </c>
      <c r="D396" s="550" t="str">
        <f>IF(F396+L396&gt;0,Input_Transaksi!D393,"")</f>
        <v/>
      </c>
      <c r="E396" s="551" t="str">
        <f>IF(F396+L396&gt;0,Input_Transaksi!F393&amp;Input_Transaksi!G393&amp;" "&amp;Input_Transaksi!H393,"")</f>
        <v/>
      </c>
      <c r="F396" s="119">
        <f>IF(Input_Transaksi!CJ393=$D$8,Input_Transaksi!CL393,0)</f>
        <v>0</v>
      </c>
      <c r="G396" s="552">
        <f>IF(Input_Transaksi!K393=$G$12,F396,0)</f>
        <v>0</v>
      </c>
      <c r="H396" s="552">
        <f>IF(Input_Transaksi!K393=$H$12,F396,0)</f>
        <v>0</v>
      </c>
      <c r="I396" s="552">
        <f>IF(Input_Transaksi!K393=$I$12,F396,0)</f>
        <v>0</v>
      </c>
      <c r="J396" s="552">
        <f>IF(Input_Transaksi!K393=$J$12,F396,0)</f>
        <v>0</v>
      </c>
      <c r="K396" s="552">
        <f>IF(Input_Transaksi!K393=$K$12,F396,0)</f>
        <v>0</v>
      </c>
      <c r="L396" s="491">
        <f>IF(Input_Transaksi!CM393=$D$8,Input_Transaksi!CO393,0)</f>
        <v>0</v>
      </c>
      <c r="M396" s="491">
        <f t="shared" si="5"/>
        <v>0</v>
      </c>
      <c r="N396" s="61"/>
    </row>
    <row r="397" spans="2:14" customFormat="1" hidden="1" x14ac:dyDescent="0.2">
      <c r="B397" s="65"/>
      <c r="C397" s="549" t="str">
        <f>IF(F397+L397&gt;0,Input_Transaksi!C394,"")</f>
        <v/>
      </c>
      <c r="D397" s="550" t="str">
        <f>IF(F397+L397&gt;0,Input_Transaksi!D394,"")</f>
        <v/>
      </c>
      <c r="E397" s="551" t="str">
        <f>IF(F397+L397&gt;0,Input_Transaksi!F394&amp;Input_Transaksi!G394&amp;" "&amp;Input_Transaksi!H394,"")</f>
        <v/>
      </c>
      <c r="F397" s="119">
        <f>IF(Input_Transaksi!CJ394=$D$8,Input_Transaksi!CL394,0)</f>
        <v>0</v>
      </c>
      <c r="G397" s="552">
        <f>IF(Input_Transaksi!K394=$G$12,F397,0)</f>
        <v>0</v>
      </c>
      <c r="H397" s="552">
        <f>IF(Input_Transaksi!K394=$H$12,F397,0)</f>
        <v>0</v>
      </c>
      <c r="I397" s="552">
        <f>IF(Input_Transaksi!K394=$I$12,F397,0)</f>
        <v>0</v>
      </c>
      <c r="J397" s="552">
        <f>IF(Input_Transaksi!K394=$J$12,F397,0)</f>
        <v>0</v>
      </c>
      <c r="K397" s="552">
        <f>IF(Input_Transaksi!K394=$K$12,F397,0)</f>
        <v>0</v>
      </c>
      <c r="L397" s="491">
        <f>IF(Input_Transaksi!CM394=$D$8,Input_Transaksi!CO394,0)</f>
        <v>0</v>
      </c>
      <c r="M397" s="491">
        <f t="shared" si="5"/>
        <v>0</v>
      </c>
      <c r="N397" s="61"/>
    </row>
    <row r="398" spans="2:14" customFormat="1" hidden="1" x14ac:dyDescent="0.2">
      <c r="B398" s="65"/>
      <c r="C398" s="549" t="str">
        <f>IF(F398+L398&gt;0,Input_Transaksi!C395,"")</f>
        <v/>
      </c>
      <c r="D398" s="550" t="str">
        <f>IF(F398+L398&gt;0,Input_Transaksi!D395,"")</f>
        <v/>
      </c>
      <c r="E398" s="551" t="str">
        <f>IF(F398+L398&gt;0,Input_Transaksi!F395&amp;Input_Transaksi!G395&amp;" "&amp;Input_Transaksi!H395,"")</f>
        <v/>
      </c>
      <c r="F398" s="119">
        <f>IF(Input_Transaksi!CJ395=$D$8,Input_Transaksi!CL395,0)</f>
        <v>0</v>
      </c>
      <c r="G398" s="552">
        <f>IF(Input_Transaksi!K395=$G$12,F398,0)</f>
        <v>0</v>
      </c>
      <c r="H398" s="552">
        <f>IF(Input_Transaksi!K395=$H$12,F398,0)</f>
        <v>0</v>
      </c>
      <c r="I398" s="552">
        <f>IF(Input_Transaksi!K395=$I$12,F398,0)</f>
        <v>0</v>
      </c>
      <c r="J398" s="552">
        <f>IF(Input_Transaksi!K395=$J$12,F398,0)</f>
        <v>0</v>
      </c>
      <c r="K398" s="552">
        <f>IF(Input_Transaksi!K395=$K$12,F398,0)</f>
        <v>0</v>
      </c>
      <c r="L398" s="491">
        <f>IF(Input_Transaksi!CM395=$D$8,Input_Transaksi!CO395,0)</f>
        <v>0</v>
      </c>
      <c r="M398" s="491">
        <f t="shared" si="5"/>
        <v>0</v>
      </c>
      <c r="N398" s="61"/>
    </row>
    <row r="399" spans="2:14" customFormat="1" hidden="1" x14ac:dyDescent="0.2">
      <c r="B399" s="65"/>
      <c r="C399" s="549" t="str">
        <f>IF(F399+L399&gt;0,Input_Transaksi!C396,"")</f>
        <v/>
      </c>
      <c r="D399" s="550" t="str">
        <f>IF(F399+L399&gt;0,Input_Transaksi!D396,"")</f>
        <v/>
      </c>
      <c r="E399" s="551" t="str">
        <f>IF(F399+L399&gt;0,Input_Transaksi!F396&amp;Input_Transaksi!G396&amp;" "&amp;Input_Transaksi!H396,"")</f>
        <v/>
      </c>
      <c r="F399" s="119">
        <f>IF(Input_Transaksi!CJ396=$D$8,Input_Transaksi!CL396,0)</f>
        <v>0</v>
      </c>
      <c r="G399" s="552">
        <f>IF(Input_Transaksi!K396=$G$12,F399,0)</f>
        <v>0</v>
      </c>
      <c r="H399" s="552">
        <f>IF(Input_Transaksi!K396=$H$12,F399,0)</f>
        <v>0</v>
      </c>
      <c r="I399" s="552">
        <f>IF(Input_Transaksi!K396=$I$12,F399,0)</f>
        <v>0</v>
      </c>
      <c r="J399" s="552">
        <f>IF(Input_Transaksi!K396=$J$12,F399,0)</f>
        <v>0</v>
      </c>
      <c r="K399" s="552">
        <f>IF(Input_Transaksi!K396=$K$12,F399,0)</f>
        <v>0</v>
      </c>
      <c r="L399" s="491">
        <f>IF(Input_Transaksi!CM396=$D$8,Input_Transaksi!CO396,0)</f>
        <v>0</v>
      </c>
      <c r="M399" s="491">
        <f t="shared" ref="M399:M462" si="6">M398+G399+H399+I399+J399+K399-L399</f>
        <v>0</v>
      </c>
      <c r="N399" s="61"/>
    </row>
    <row r="400" spans="2:14" customFormat="1" hidden="1" x14ac:dyDescent="0.2">
      <c r="B400" s="65"/>
      <c r="C400" s="549" t="str">
        <f>IF(F400+L400&gt;0,Input_Transaksi!C397,"")</f>
        <v/>
      </c>
      <c r="D400" s="550" t="str">
        <f>IF(F400+L400&gt;0,Input_Transaksi!D397,"")</f>
        <v/>
      </c>
      <c r="E400" s="551" t="str">
        <f>IF(F400+L400&gt;0,Input_Transaksi!F397&amp;Input_Transaksi!G397&amp;" "&amp;Input_Transaksi!H397,"")</f>
        <v/>
      </c>
      <c r="F400" s="119">
        <f>IF(Input_Transaksi!CJ397=$D$8,Input_Transaksi!CL397,0)</f>
        <v>0</v>
      </c>
      <c r="G400" s="552">
        <f>IF(Input_Transaksi!K397=$G$12,F400,0)</f>
        <v>0</v>
      </c>
      <c r="H400" s="552">
        <f>IF(Input_Transaksi!K397=$H$12,F400,0)</f>
        <v>0</v>
      </c>
      <c r="I400" s="552">
        <f>IF(Input_Transaksi!K397=$I$12,F400,0)</f>
        <v>0</v>
      </c>
      <c r="J400" s="552">
        <f>IF(Input_Transaksi!K397=$J$12,F400,0)</f>
        <v>0</v>
      </c>
      <c r="K400" s="552">
        <f>IF(Input_Transaksi!K397=$K$12,F400,0)</f>
        <v>0</v>
      </c>
      <c r="L400" s="491">
        <f>IF(Input_Transaksi!CM397=$D$8,Input_Transaksi!CO397,0)</f>
        <v>0</v>
      </c>
      <c r="M400" s="491">
        <f t="shared" si="6"/>
        <v>0</v>
      </c>
      <c r="N400" s="61"/>
    </row>
    <row r="401" spans="2:14" customFormat="1" hidden="1" x14ac:dyDescent="0.2">
      <c r="B401" s="65"/>
      <c r="C401" s="549" t="str">
        <f>IF(F401+L401&gt;0,Input_Transaksi!C398,"")</f>
        <v/>
      </c>
      <c r="D401" s="550" t="str">
        <f>IF(F401+L401&gt;0,Input_Transaksi!D398,"")</f>
        <v/>
      </c>
      <c r="E401" s="551" t="str">
        <f>IF(F401+L401&gt;0,Input_Transaksi!F398&amp;Input_Transaksi!G398&amp;" "&amp;Input_Transaksi!H398,"")</f>
        <v/>
      </c>
      <c r="F401" s="119">
        <f>IF(Input_Transaksi!CJ398=$D$8,Input_Transaksi!CL398,0)</f>
        <v>0</v>
      </c>
      <c r="G401" s="552">
        <f>IF(Input_Transaksi!K398=$G$12,F401,0)</f>
        <v>0</v>
      </c>
      <c r="H401" s="552">
        <f>IF(Input_Transaksi!K398=$H$12,F401,0)</f>
        <v>0</v>
      </c>
      <c r="I401" s="552">
        <f>IF(Input_Transaksi!K398=$I$12,F401,0)</f>
        <v>0</v>
      </c>
      <c r="J401" s="552">
        <f>IF(Input_Transaksi!K398=$J$12,F401,0)</f>
        <v>0</v>
      </c>
      <c r="K401" s="552">
        <f>IF(Input_Transaksi!K398=$K$12,F401,0)</f>
        <v>0</v>
      </c>
      <c r="L401" s="491">
        <f>IF(Input_Transaksi!CM398=$D$8,Input_Transaksi!CO398,0)</f>
        <v>0</v>
      </c>
      <c r="M401" s="491">
        <f t="shared" si="6"/>
        <v>0</v>
      </c>
      <c r="N401" s="61"/>
    </row>
    <row r="402" spans="2:14" customFormat="1" hidden="1" x14ac:dyDescent="0.2">
      <c r="B402" s="65"/>
      <c r="C402" s="549" t="str">
        <f>IF(F402+L402&gt;0,Input_Transaksi!C399,"")</f>
        <v/>
      </c>
      <c r="D402" s="550" t="str">
        <f>IF(F402+L402&gt;0,Input_Transaksi!D399,"")</f>
        <v/>
      </c>
      <c r="E402" s="551" t="str">
        <f>IF(F402+L402&gt;0,Input_Transaksi!F399&amp;Input_Transaksi!G399&amp;" "&amp;Input_Transaksi!H399,"")</f>
        <v/>
      </c>
      <c r="F402" s="119">
        <f>IF(Input_Transaksi!CJ399=$D$8,Input_Transaksi!CL399,0)</f>
        <v>0</v>
      </c>
      <c r="G402" s="552">
        <f>IF(Input_Transaksi!K399=$G$12,F402,0)</f>
        <v>0</v>
      </c>
      <c r="H402" s="552">
        <f>IF(Input_Transaksi!K399=$H$12,F402,0)</f>
        <v>0</v>
      </c>
      <c r="I402" s="552">
        <f>IF(Input_Transaksi!K399=$I$12,F402,0)</f>
        <v>0</v>
      </c>
      <c r="J402" s="552">
        <f>IF(Input_Transaksi!K399=$J$12,F402,0)</f>
        <v>0</v>
      </c>
      <c r="K402" s="552">
        <f>IF(Input_Transaksi!K399=$K$12,F402,0)</f>
        <v>0</v>
      </c>
      <c r="L402" s="491">
        <f>IF(Input_Transaksi!CM399=$D$8,Input_Transaksi!CO399,0)</f>
        <v>0</v>
      </c>
      <c r="M402" s="491">
        <f t="shared" si="6"/>
        <v>0</v>
      </c>
      <c r="N402" s="61"/>
    </row>
    <row r="403" spans="2:14" customFormat="1" hidden="1" x14ac:dyDescent="0.2">
      <c r="B403" s="65"/>
      <c r="C403" s="549" t="str">
        <f>IF(F403+L403&gt;0,Input_Transaksi!C400,"")</f>
        <v/>
      </c>
      <c r="D403" s="550" t="str">
        <f>IF(F403+L403&gt;0,Input_Transaksi!D400,"")</f>
        <v/>
      </c>
      <c r="E403" s="551" t="str">
        <f>IF(F403+L403&gt;0,Input_Transaksi!F400&amp;Input_Transaksi!G400&amp;" "&amp;Input_Transaksi!H400,"")</f>
        <v/>
      </c>
      <c r="F403" s="119">
        <f>IF(Input_Transaksi!CJ400=$D$8,Input_Transaksi!CL400,0)</f>
        <v>0</v>
      </c>
      <c r="G403" s="552">
        <f>IF(Input_Transaksi!K400=$G$12,F403,0)</f>
        <v>0</v>
      </c>
      <c r="H403" s="552">
        <f>IF(Input_Transaksi!K400=$H$12,F403,0)</f>
        <v>0</v>
      </c>
      <c r="I403" s="552">
        <f>IF(Input_Transaksi!K400=$I$12,F403,0)</f>
        <v>0</v>
      </c>
      <c r="J403" s="552">
        <f>IF(Input_Transaksi!K400=$J$12,F403,0)</f>
        <v>0</v>
      </c>
      <c r="K403" s="552">
        <f>IF(Input_Transaksi!K400=$K$12,F403,0)</f>
        <v>0</v>
      </c>
      <c r="L403" s="491">
        <f>IF(Input_Transaksi!CM400=$D$8,Input_Transaksi!CO400,0)</f>
        <v>0</v>
      </c>
      <c r="M403" s="491">
        <f t="shared" si="6"/>
        <v>0</v>
      </c>
      <c r="N403" s="61"/>
    </row>
    <row r="404" spans="2:14" customFormat="1" hidden="1" x14ac:dyDescent="0.2">
      <c r="B404" s="65"/>
      <c r="C404" s="549" t="str">
        <f>IF(F404+L404&gt;0,Input_Transaksi!C401,"")</f>
        <v/>
      </c>
      <c r="D404" s="550" t="str">
        <f>IF(F404+L404&gt;0,Input_Transaksi!D401,"")</f>
        <v/>
      </c>
      <c r="E404" s="551" t="str">
        <f>IF(F404+L404&gt;0,Input_Transaksi!F401&amp;Input_Transaksi!G401&amp;" "&amp;Input_Transaksi!H401,"")</f>
        <v/>
      </c>
      <c r="F404" s="119">
        <f>IF(Input_Transaksi!CJ401=$D$8,Input_Transaksi!CL401,0)</f>
        <v>0</v>
      </c>
      <c r="G404" s="552">
        <f>IF(Input_Transaksi!K401=$G$12,F404,0)</f>
        <v>0</v>
      </c>
      <c r="H404" s="552">
        <f>IF(Input_Transaksi!K401=$H$12,F404,0)</f>
        <v>0</v>
      </c>
      <c r="I404" s="552">
        <f>IF(Input_Transaksi!K401=$I$12,F404,0)</f>
        <v>0</v>
      </c>
      <c r="J404" s="552">
        <f>IF(Input_Transaksi!K401=$J$12,F404,0)</f>
        <v>0</v>
      </c>
      <c r="K404" s="552">
        <f>IF(Input_Transaksi!K401=$K$12,F404,0)</f>
        <v>0</v>
      </c>
      <c r="L404" s="491">
        <f>IF(Input_Transaksi!CM401=$D$8,Input_Transaksi!CO401,0)</f>
        <v>0</v>
      </c>
      <c r="M404" s="491">
        <f t="shared" si="6"/>
        <v>0</v>
      </c>
      <c r="N404" s="61"/>
    </row>
    <row r="405" spans="2:14" customFormat="1" hidden="1" x14ac:dyDescent="0.2">
      <c r="B405" s="65"/>
      <c r="C405" s="549" t="str">
        <f>IF(F405+L405&gt;0,Input_Transaksi!C402,"")</f>
        <v/>
      </c>
      <c r="D405" s="550" t="str">
        <f>IF(F405+L405&gt;0,Input_Transaksi!D402,"")</f>
        <v/>
      </c>
      <c r="E405" s="551" t="str">
        <f>IF(F405+L405&gt;0,Input_Transaksi!F402&amp;Input_Transaksi!G402&amp;" "&amp;Input_Transaksi!H402,"")</f>
        <v/>
      </c>
      <c r="F405" s="119">
        <f>IF(Input_Transaksi!CJ402=$D$8,Input_Transaksi!CL402,0)</f>
        <v>0</v>
      </c>
      <c r="G405" s="552">
        <f>IF(Input_Transaksi!K402=$G$12,F405,0)</f>
        <v>0</v>
      </c>
      <c r="H405" s="552">
        <f>IF(Input_Transaksi!K402=$H$12,F405,0)</f>
        <v>0</v>
      </c>
      <c r="I405" s="552">
        <f>IF(Input_Transaksi!K402=$I$12,F405,0)</f>
        <v>0</v>
      </c>
      <c r="J405" s="552">
        <f>IF(Input_Transaksi!K402=$J$12,F405,0)</f>
        <v>0</v>
      </c>
      <c r="K405" s="552">
        <f>IF(Input_Transaksi!K402=$K$12,F405,0)</f>
        <v>0</v>
      </c>
      <c r="L405" s="491">
        <f>IF(Input_Transaksi!CM402=$D$8,Input_Transaksi!CO402,0)</f>
        <v>0</v>
      </c>
      <c r="M405" s="491">
        <f t="shared" si="6"/>
        <v>0</v>
      </c>
      <c r="N405" s="61"/>
    </row>
    <row r="406" spans="2:14" customFormat="1" hidden="1" x14ac:dyDescent="0.2">
      <c r="B406" s="65"/>
      <c r="C406" s="549" t="str">
        <f>IF(F406+L406&gt;0,Input_Transaksi!C403,"")</f>
        <v/>
      </c>
      <c r="D406" s="550" t="str">
        <f>IF(F406+L406&gt;0,Input_Transaksi!D403,"")</f>
        <v/>
      </c>
      <c r="E406" s="551" t="str">
        <f>IF(F406+L406&gt;0,Input_Transaksi!F403&amp;Input_Transaksi!G403&amp;" "&amp;Input_Transaksi!H403,"")</f>
        <v/>
      </c>
      <c r="F406" s="119">
        <f>IF(Input_Transaksi!CJ403=$D$8,Input_Transaksi!CL403,0)</f>
        <v>0</v>
      </c>
      <c r="G406" s="552">
        <f>IF(Input_Transaksi!K403=$G$12,F406,0)</f>
        <v>0</v>
      </c>
      <c r="H406" s="552">
        <f>IF(Input_Transaksi!K403=$H$12,F406,0)</f>
        <v>0</v>
      </c>
      <c r="I406" s="552">
        <f>IF(Input_Transaksi!K403=$I$12,F406,0)</f>
        <v>0</v>
      </c>
      <c r="J406" s="552">
        <f>IF(Input_Transaksi!K403=$J$12,F406,0)</f>
        <v>0</v>
      </c>
      <c r="K406" s="552">
        <f>IF(Input_Transaksi!K403=$K$12,F406,0)</f>
        <v>0</v>
      </c>
      <c r="L406" s="491">
        <f>IF(Input_Transaksi!CM403=$D$8,Input_Transaksi!CO403,0)</f>
        <v>0</v>
      </c>
      <c r="M406" s="491">
        <f t="shared" si="6"/>
        <v>0</v>
      </c>
      <c r="N406" s="61"/>
    </row>
    <row r="407" spans="2:14" customFormat="1" hidden="1" x14ac:dyDescent="0.2">
      <c r="B407" s="65"/>
      <c r="C407" s="549" t="str">
        <f>IF(F407+L407&gt;0,Input_Transaksi!C404,"")</f>
        <v/>
      </c>
      <c r="D407" s="550" t="str">
        <f>IF(F407+L407&gt;0,Input_Transaksi!D404,"")</f>
        <v/>
      </c>
      <c r="E407" s="551" t="str">
        <f>IF(F407+L407&gt;0,Input_Transaksi!F404&amp;Input_Transaksi!G404&amp;" "&amp;Input_Transaksi!H404,"")</f>
        <v/>
      </c>
      <c r="F407" s="119">
        <f>IF(Input_Transaksi!CJ404=$D$8,Input_Transaksi!CL404,0)</f>
        <v>0</v>
      </c>
      <c r="G407" s="552">
        <f>IF(Input_Transaksi!K404=$G$12,F407,0)</f>
        <v>0</v>
      </c>
      <c r="H407" s="552">
        <f>IF(Input_Transaksi!K404=$H$12,F407,0)</f>
        <v>0</v>
      </c>
      <c r="I407" s="552">
        <f>IF(Input_Transaksi!K404=$I$12,F407,0)</f>
        <v>0</v>
      </c>
      <c r="J407" s="552">
        <f>IF(Input_Transaksi!K404=$J$12,F407,0)</f>
        <v>0</v>
      </c>
      <c r="K407" s="552">
        <f>IF(Input_Transaksi!K404=$K$12,F407,0)</f>
        <v>0</v>
      </c>
      <c r="L407" s="491">
        <f>IF(Input_Transaksi!CM404=$D$8,Input_Transaksi!CO404,0)</f>
        <v>0</v>
      </c>
      <c r="M407" s="491">
        <f t="shared" si="6"/>
        <v>0</v>
      </c>
      <c r="N407" s="61"/>
    </row>
    <row r="408" spans="2:14" customFormat="1" hidden="1" x14ac:dyDescent="0.2">
      <c r="B408" s="65"/>
      <c r="C408" s="549" t="str">
        <f>IF(F408+L408&gt;0,Input_Transaksi!C405,"")</f>
        <v/>
      </c>
      <c r="D408" s="550" t="str">
        <f>IF(F408+L408&gt;0,Input_Transaksi!D405,"")</f>
        <v/>
      </c>
      <c r="E408" s="551" t="str">
        <f>IF(F408+L408&gt;0,Input_Transaksi!F405&amp;Input_Transaksi!G405&amp;" "&amp;Input_Transaksi!H405,"")</f>
        <v/>
      </c>
      <c r="F408" s="119">
        <f>IF(Input_Transaksi!CJ405=$D$8,Input_Transaksi!CL405,0)</f>
        <v>0</v>
      </c>
      <c r="G408" s="552">
        <f>IF(Input_Transaksi!K405=$G$12,F408,0)</f>
        <v>0</v>
      </c>
      <c r="H408" s="552">
        <f>IF(Input_Transaksi!K405=$H$12,F408,0)</f>
        <v>0</v>
      </c>
      <c r="I408" s="552">
        <f>IF(Input_Transaksi!K405=$I$12,F408,0)</f>
        <v>0</v>
      </c>
      <c r="J408" s="552">
        <f>IF(Input_Transaksi!K405=$J$12,F408,0)</f>
        <v>0</v>
      </c>
      <c r="K408" s="552">
        <f>IF(Input_Transaksi!K405=$K$12,F408,0)</f>
        <v>0</v>
      </c>
      <c r="L408" s="491">
        <f>IF(Input_Transaksi!CM405=$D$8,Input_Transaksi!CO405,0)</f>
        <v>0</v>
      </c>
      <c r="M408" s="491">
        <f t="shared" si="6"/>
        <v>0</v>
      </c>
      <c r="N408" s="61"/>
    </row>
    <row r="409" spans="2:14" customFormat="1" hidden="1" x14ac:dyDescent="0.2">
      <c r="B409" s="65"/>
      <c r="C409" s="549" t="str">
        <f>IF(F409+L409&gt;0,Input_Transaksi!C406,"")</f>
        <v/>
      </c>
      <c r="D409" s="550" t="str">
        <f>IF(F409+L409&gt;0,Input_Transaksi!D406,"")</f>
        <v/>
      </c>
      <c r="E409" s="551" t="str">
        <f>IF(F409+L409&gt;0,Input_Transaksi!F406&amp;Input_Transaksi!G406&amp;" "&amp;Input_Transaksi!H406,"")</f>
        <v/>
      </c>
      <c r="F409" s="119">
        <f>IF(Input_Transaksi!CJ406=$D$8,Input_Transaksi!CL406,0)</f>
        <v>0</v>
      </c>
      <c r="G409" s="552">
        <f>IF(Input_Transaksi!K406=$G$12,F409,0)</f>
        <v>0</v>
      </c>
      <c r="H409" s="552">
        <f>IF(Input_Transaksi!K406=$H$12,F409,0)</f>
        <v>0</v>
      </c>
      <c r="I409" s="552">
        <f>IF(Input_Transaksi!K406=$I$12,F409,0)</f>
        <v>0</v>
      </c>
      <c r="J409" s="552">
        <f>IF(Input_Transaksi!K406=$J$12,F409,0)</f>
        <v>0</v>
      </c>
      <c r="K409" s="552">
        <f>IF(Input_Transaksi!K406=$K$12,F409,0)</f>
        <v>0</v>
      </c>
      <c r="L409" s="491">
        <f>IF(Input_Transaksi!CM406=$D$8,Input_Transaksi!CO406,0)</f>
        <v>0</v>
      </c>
      <c r="M409" s="491">
        <f t="shared" si="6"/>
        <v>0</v>
      </c>
      <c r="N409" s="61"/>
    </row>
    <row r="410" spans="2:14" customFormat="1" hidden="1" x14ac:dyDescent="0.2">
      <c r="B410" s="65"/>
      <c r="C410" s="549" t="str">
        <f>IF(F410+L410&gt;0,Input_Transaksi!C407,"")</f>
        <v/>
      </c>
      <c r="D410" s="550" t="str">
        <f>IF(F410+L410&gt;0,Input_Transaksi!D407,"")</f>
        <v/>
      </c>
      <c r="E410" s="551" t="str">
        <f>IF(F410+L410&gt;0,Input_Transaksi!F407&amp;Input_Transaksi!G407&amp;" "&amp;Input_Transaksi!H407,"")</f>
        <v/>
      </c>
      <c r="F410" s="119">
        <f>IF(Input_Transaksi!CJ407=$D$8,Input_Transaksi!CL407,0)</f>
        <v>0</v>
      </c>
      <c r="G410" s="552">
        <f>IF(Input_Transaksi!K407=$G$12,F410,0)</f>
        <v>0</v>
      </c>
      <c r="H410" s="552">
        <f>IF(Input_Transaksi!K407=$H$12,F410,0)</f>
        <v>0</v>
      </c>
      <c r="I410" s="552">
        <f>IF(Input_Transaksi!K407=$I$12,F410,0)</f>
        <v>0</v>
      </c>
      <c r="J410" s="552">
        <f>IF(Input_Transaksi!K407=$J$12,F410,0)</f>
        <v>0</v>
      </c>
      <c r="K410" s="552">
        <f>IF(Input_Transaksi!K407=$K$12,F410,0)</f>
        <v>0</v>
      </c>
      <c r="L410" s="491">
        <f>IF(Input_Transaksi!CM407=$D$8,Input_Transaksi!CO407,0)</f>
        <v>0</v>
      </c>
      <c r="M410" s="491">
        <f t="shared" si="6"/>
        <v>0</v>
      </c>
      <c r="N410" s="61"/>
    </row>
    <row r="411" spans="2:14" customFormat="1" hidden="1" x14ac:dyDescent="0.2">
      <c r="B411" s="65"/>
      <c r="C411" s="549" t="str">
        <f>IF(F411+L411&gt;0,Input_Transaksi!C408,"")</f>
        <v/>
      </c>
      <c r="D411" s="550" t="str">
        <f>IF(F411+L411&gt;0,Input_Transaksi!D408,"")</f>
        <v/>
      </c>
      <c r="E411" s="551" t="str">
        <f>IF(F411+L411&gt;0,Input_Transaksi!F408&amp;Input_Transaksi!G408&amp;" "&amp;Input_Transaksi!H408,"")</f>
        <v/>
      </c>
      <c r="F411" s="119">
        <f>IF(Input_Transaksi!CJ408=$D$8,Input_Transaksi!CL408,0)</f>
        <v>0</v>
      </c>
      <c r="G411" s="552">
        <f>IF(Input_Transaksi!K408=$G$12,F411,0)</f>
        <v>0</v>
      </c>
      <c r="H411" s="552">
        <f>IF(Input_Transaksi!K408=$H$12,F411,0)</f>
        <v>0</v>
      </c>
      <c r="I411" s="552">
        <f>IF(Input_Transaksi!K408=$I$12,F411,0)</f>
        <v>0</v>
      </c>
      <c r="J411" s="552">
        <f>IF(Input_Transaksi!K408=$J$12,F411,0)</f>
        <v>0</v>
      </c>
      <c r="K411" s="552">
        <f>IF(Input_Transaksi!K408=$K$12,F411,0)</f>
        <v>0</v>
      </c>
      <c r="L411" s="491">
        <f>IF(Input_Transaksi!CM408=$D$8,Input_Transaksi!CO408,0)</f>
        <v>0</v>
      </c>
      <c r="M411" s="491">
        <f t="shared" si="6"/>
        <v>0</v>
      </c>
      <c r="N411" s="61"/>
    </row>
    <row r="412" spans="2:14" customFormat="1" hidden="1" x14ac:dyDescent="0.2">
      <c r="B412" s="65"/>
      <c r="C412" s="549" t="str">
        <f>IF(F412+L412&gt;0,Input_Transaksi!C409,"")</f>
        <v/>
      </c>
      <c r="D412" s="550" t="str">
        <f>IF(F412+L412&gt;0,Input_Transaksi!D409,"")</f>
        <v/>
      </c>
      <c r="E412" s="551" t="str">
        <f>IF(F412+L412&gt;0,Input_Transaksi!F409&amp;Input_Transaksi!G409&amp;" "&amp;Input_Transaksi!H409,"")</f>
        <v/>
      </c>
      <c r="F412" s="119">
        <f>IF(Input_Transaksi!CJ409=$D$8,Input_Transaksi!CL409,0)</f>
        <v>0</v>
      </c>
      <c r="G412" s="552">
        <f>IF(Input_Transaksi!K409=$G$12,F412,0)</f>
        <v>0</v>
      </c>
      <c r="H412" s="552">
        <f>IF(Input_Transaksi!K409=$H$12,F412,0)</f>
        <v>0</v>
      </c>
      <c r="I412" s="552">
        <f>IF(Input_Transaksi!K409=$I$12,F412,0)</f>
        <v>0</v>
      </c>
      <c r="J412" s="552">
        <f>IF(Input_Transaksi!K409=$J$12,F412,0)</f>
        <v>0</v>
      </c>
      <c r="K412" s="552">
        <f>IF(Input_Transaksi!K409=$K$12,F412,0)</f>
        <v>0</v>
      </c>
      <c r="L412" s="491">
        <f>IF(Input_Transaksi!CM409=$D$8,Input_Transaksi!CO409,0)</f>
        <v>0</v>
      </c>
      <c r="M412" s="491">
        <f t="shared" si="6"/>
        <v>0</v>
      </c>
      <c r="N412" s="61"/>
    </row>
    <row r="413" spans="2:14" customFormat="1" hidden="1" x14ac:dyDescent="0.2">
      <c r="B413" s="65"/>
      <c r="C413" s="549" t="str">
        <f>IF(F413+L413&gt;0,Input_Transaksi!C410,"")</f>
        <v/>
      </c>
      <c r="D413" s="550" t="str">
        <f>IF(F413+L413&gt;0,Input_Transaksi!D410,"")</f>
        <v/>
      </c>
      <c r="E413" s="551" t="str">
        <f>IF(F413+L413&gt;0,Input_Transaksi!F410&amp;Input_Transaksi!G410&amp;" "&amp;Input_Transaksi!H410,"")</f>
        <v/>
      </c>
      <c r="F413" s="119">
        <f>IF(Input_Transaksi!CJ410=$D$8,Input_Transaksi!CL410,0)</f>
        <v>0</v>
      </c>
      <c r="G413" s="552">
        <f>IF(Input_Transaksi!K410=$G$12,F413,0)</f>
        <v>0</v>
      </c>
      <c r="H413" s="552">
        <f>IF(Input_Transaksi!K410=$H$12,F413,0)</f>
        <v>0</v>
      </c>
      <c r="I413" s="552">
        <f>IF(Input_Transaksi!K410=$I$12,F413,0)</f>
        <v>0</v>
      </c>
      <c r="J413" s="552">
        <f>IF(Input_Transaksi!K410=$J$12,F413,0)</f>
        <v>0</v>
      </c>
      <c r="K413" s="552">
        <f>IF(Input_Transaksi!K410=$K$12,F413,0)</f>
        <v>0</v>
      </c>
      <c r="L413" s="491">
        <f>IF(Input_Transaksi!CM410=$D$8,Input_Transaksi!CO410,0)</f>
        <v>0</v>
      </c>
      <c r="M413" s="491">
        <f t="shared" si="6"/>
        <v>0</v>
      </c>
      <c r="N413" s="61"/>
    </row>
    <row r="414" spans="2:14" customFormat="1" hidden="1" x14ac:dyDescent="0.2">
      <c r="B414" s="65"/>
      <c r="C414" s="549" t="str">
        <f>IF(F414+L414&gt;0,Input_Transaksi!C411,"")</f>
        <v/>
      </c>
      <c r="D414" s="550" t="str">
        <f>IF(F414+L414&gt;0,Input_Transaksi!D411,"")</f>
        <v/>
      </c>
      <c r="E414" s="551" t="str">
        <f>IF(F414+L414&gt;0,Input_Transaksi!F411&amp;Input_Transaksi!G411&amp;" "&amp;Input_Transaksi!H411,"")</f>
        <v/>
      </c>
      <c r="F414" s="119">
        <f>IF(Input_Transaksi!CJ411=$D$8,Input_Transaksi!CL411,0)</f>
        <v>0</v>
      </c>
      <c r="G414" s="552">
        <f>IF(Input_Transaksi!K411=$G$12,F414,0)</f>
        <v>0</v>
      </c>
      <c r="H414" s="552">
        <f>IF(Input_Transaksi!K411=$H$12,F414,0)</f>
        <v>0</v>
      </c>
      <c r="I414" s="552">
        <f>IF(Input_Transaksi!K411=$I$12,F414,0)</f>
        <v>0</v>
      </c>
      <c r="J414" s="552">
        <f>IF(Input_Transaksi!K411=$J$12,F414,0)</f>
        <v>0</v>
      </c>
      <c r="K414" s="552">
        <f>IF(Input_Transaksi!K411=$K$12,F414,0)</f>
        <v>0</v>
      </c>
      <c r="L414" s="491">
        <f>IF(Input_Transaksi!CM411=$D$8,Input_Transaksi!CO411,0)</f>
        <v>0</v>
      </c>
      <c r="M414" s="491">
        <f t="shared" si="6"/>
        <v>0</v>
      </c>
      <c r="N414" s="61"/>
    </row>
    <row r="415" spans="2:14" customFormat="1" hidden="1" x14ac:dyDescent="0.2">
      <c r="B415" s="65"/>
      <c r="C415" s="549" t="str">
        <f>IF(F415+L415&gt;0,Input_Transaksi!C412,"")</f>
        <v/>
      </c>
      <c r="D415" s="550" t="str">
        <f>IF(F415+L415&gt;0,Input_Transaksi!D412,"")</f>
        <v/>
      </c>
      <c r="E415" s="551" t="str">
        <f>IF(F415+L415&gt;0,Input_Transaksi!F412&amp;Input_Transaksi!G412&amp;" "&amp;Input_Transaksi!H412,"")</f>
        <v/>
      </c>
      <c r="F415" s="119">
        <f>IF(Input_Transaksi!CJ412=$D$8,Input_Transaksi!CL412,0)</f>
        <v>0</v>
      </c>
      <c r="G415" s="552">
        <f>IF(Input_Transaksi!K412=$G$12,F415,0)</f>
        <v>0</v>
      </c>
      <c r="H415" s="552">
        <f>IF(Input_Transaksi!K412=$H$12,F415,0)</f>
        <v>0</v>
      </c>
      <c r="I415" s="552">
        <f>IF(Input_Transaksi!K412=$I$12,F415,0)</f>
        <v>0</v>
      </c>
      <c r="J415" s="552">
        <f>IF(Input_Transaksi!K412=$J$12,F415,0)</f>
        <v>0</v>
      </c>
      <c r="K415" s="552">
        <f>IF(Input_Transaksi!K412=$K$12,F415,0)</f>
        <v>0</v>
      </c>
      <c r="L415" s="491">
        <f>IF(Input_Transaksi!CM412=$D$8,Input_Transaksi!CO412,0)</f>
        <v>0</v>
      </c>
      <c r="M415" s="491">
        <f t="shared" si="6"/>
        <v>0</v>
      </c>
      <c r="N415" s="61"/>
    </row>
    <row r="416" spans="2:14" customFormat="1" hidden="1" x14ac:dyDescent="0.2">
      <c r="B416" s="65"/>
      <c r="C416" s="549" t="str">
        <f>IF(F416+L416&gt;0,Input_Transaksi!C413,"")</f>
        <v/>
      </c>
      <c r="D416" s="550" t="str">
        <f>IF(F416+L416&gt;0,Input_Transaksi!D413,"")</f>
        <v/>
      </c>
      <c r="E416" s="551" t="str">
        <f>IF(F416+L416&gt;0,Input_Transaksi!F413&amp;Input_Transaksi!G413&amp;" "&amp;Input_Transaksi!H413,"")</f>
        <v/>
      </c>
      <c r="F416" s="119">
        <f>IF(Input_Transaksi!CJ413=$D$8,Input_Transaksi!CL413,0)</f>
        <v>0</v>
      </c>
      <c r="G416" s="552">
        <f>IF(Input_Transaksi!K413=$G$12,F416,0)</f>
        <v>0</v>
      </c>
      <c r="H416" s="552">
        <f>IF(Input_Transaksi!K413=$H$12,F416,0)</f>
        <v>0</v>
      </c>
      <c r="I416" s="552">
        <f>IF(Input_Transaksi!K413=$I$12,F416,0)</f>
        <v>0</v>
      </c>
      <c r="J416" s="552">
        <f>IF(Input_Transaksi!K413=$J$12,F416,0)</f>
        <v>0</v>
      </c>
      <c r="K416" s="552">
        <f>IF(Input_Transaksi!K413=$K$12,F416,0)</f>
        <v>0</v>
      </c>
      <c r="L416" s="491">
        <f>IF(Input_Transaksi!CM413=$D$8,Input_Transaksi!CO413,0)</f>
        <v>0</v>
      </c>
      <c r="M416" s="491">
        <f t="shared" si="6"/>
        <v>0</v>
      </c>
      <c r="N416" s="61"/>
    </row>
    <row r="417" spans="2:14" customFormat="1" hidden="1" x14ac:dyDescent="0.2">
      <c r="B417" s="65"/>
      <c r="C417" s="549" t="str">
        <f>IF(F417+L417&gt;0,Input_Transaksi!C414,"")</f>
        <v/>
      </c>
      <c r="D417" s="550" t="str">
        <f>IF(F417+L417&gt;0,Input_Transaksi!D414,"")</f>
        <v/>
      </c>
      <c r="E417" s="551" t="str">
        <f>IF(F417+L417&gt;0,Input_Transaksi!F414&amp;Input_Transaksi!G414&amp;" "&amp;Input_Transaksi!H414,"")</f>
        <v/>
      </c>
      <c r="F417" s="119">
        <f>IF(Input_Transaksi!CJ414=$D$8,Input_Transaksi!CL414,0)</f>
        <v>0</v>
      </c>
      <c r="G417" s="552">
        <f>IF(Input_Transaksi!K414=$G$12,F417,0)</f>
        <v>0</v>
      </c>
      <c r="H417" s="552">
        <f>IF(Input_Transaksi!K414=$H$12,F417,0)</f>
        <v>0</v>
      </c>
      <c r="I417" s="552">
        <f>IF(Input_Transaksi!K414=$I$12,F417,0)</f>
        <v>0</v>
      </c>
      <c r="J417" s="552">
        <f>IF(Input_Transaksi!K414=$J$12,F417,0)</f>
        <v>0</v>
      </c>
      <c r="K417" s="552">
        <f>IF(Input_Transaksi!K414=$K$12,F417,0)</f>
        <v>0</v>
      </c>
      <c r="L417" s="491">
        <f>IF(Input_Transaksi!CM414=$D$8,Input_Transaksi!CO414,0)</f>
        <v>0</v>
      </c>
      <c r="M417" s="491">
        <f t="shared" si="6"/>
        <v>0</v>
      </c>
      <c r="N417" s="61"/>
    </row>
    <row r="418" spans="2:14" customFormat="1" hidden="1" x14ac:dyDescent="0.2">
      <c r="B418" s="65"/>
      <c r="C418" s="549" t="str">
        <f>IF(F418+L418&gt;0,Input_Transaksi!C415,"")</f>
        <v/>
      </c>
      <c r="D418" s="550" t="str">
        <f>IF(F418+L418&gt;0,Input_Transaksi!D415,"")</f>
        <v/>
      </c>
      <c r="E418" s="551" t="str">
        <f>IF(F418+L418&gt;0,Input_Transaksi!F415&amp;Input_Transaksi!G415&amp;" "&amp;Input_Transaksi!H415,"")</f>
        <v/>
      </c>
      <c r="F418" s="119">
        <f>IF(Input_Transaksi!CJ415=$D$8,Input_Transaksi!CL415,0)</f>
        <v>0</v>
      </c>
      <c r="G418" s="552">
        <f>IF(Input_Transaksi!K415=$G$12,F418,0)</f>
        <v>0</v>
      </c>
      <c r="H418" s="552">
        <f>IF(Input_Transaksi!K415=$H$12,F418,0)</f>
        <v>0</v>
      </c>
      <c r="I418" s="552">
        <f>IF(Input_Transaksi!K415=$I$12,F418,0)</f>
        <v>0</v>
      </c>
      <c r="J418" s="552">
        <f>IF(Input_Transaksi!K415=$J$12,F418,0)</f>
        <v>0</v>
      </c>
      <c r="K418" s="552">
        <f>IF(Input_Transaksi!K415=$K$12,F418,0)</f>
        <v>0</v>
      </c>
      <c r="L418" s="491">
        <f>IF(Input_Transaksi!CM415=$D$8,Input_Transaksi!CO415,0)</f>
        <v>0</v>
      </c>
      <c r="M418" s="491">
        <f t="shared" si="6"/>
        <v>0</v>
      </c>
      <c r="N418" s="61"/>
    </row>
    <row r="419" spans="2:14" customFormat="1" hidden="1" x14ac:dyDescent="0.2">
      <c r="B419" s="65"/>
      <c r="C419" s="549" t="str">
        <f>IF(F419+L419&gt;0,Input_Transaksi!C416,"")</f>
        <v/>
      </c>
      <c r="D419" s="550" t="str">
        <f>IF(F419+L419&gt;0,Input_Transaksi!D416,"")</f>
        <v/>
      </c>
      <c r="E419" s="551" t="str">
        <f>IF(F419+L419&gt;0,Input_Transaksi!F416&amp;Input_Transaksi!G416&amp;" "&amp;Input_Transaksi!H416,"")</f>
        <v/>
      </c>
      <c r="F419" s="119">
        <f>IF(Input_Transaksi!CJ416=$D$8,Input_Transaksi!CL416,0)</f>
        <v>0</v>
      </c>
      <c r="G419" s="552">
        <f>IF(Input_Transaksi!K416=$G$12,F419,0)</f>
        <v>0</v>
      </c>
      <c r="H419" s="552">
        <f>IF(Input_Transaksi!K416=$H$12,F419,0)</f>
        <v>0</v>
      </c>
      <c r="I419" s="552">
        <f>IF(Input_Transaksi!K416=$I$12,F419,0)</f>
        <v>0</v>
      </c>
      <c r="J419" s="552">
        <f>IF(Input_Transaksi!K416=$J$12,F419,0)</f>
        <v>0</v>
      </c>
      <c r="K419" s="552">
        <f>IF(Input_Transaksi!K416=$K$12,F419,0)</f>
        <v>0</v>
      </c>
      <c r="L419" s="491">
        <f>IF(Input_Transaksi!CM416=$D$8,Input_Transaksi!CO416,0)</f>
        <v>0</v>
      </c>
      <c r="M419" s="491">
        <f t="shared" si="6"/>
        <v>0</v>
      </c>
      <c r="N419" s="61"/>
    </row>
    <row r="420" spans="2:14" customFormat="1" hidden="1" x14ac:dyDescent="0.2">
      <c r="B420" s="65"/>
      <c r="C420" s="549" t="str">
        <f>IF(F420+L420&gt;0,Input_Transaksi!C417,"")</f>
        <v/>
      </c>
      <c r="D420" s="550" t="str">
        <f>IF(F420+L420&gt;0,Input_Transaksi!D417,"")</f>
        <v/>
      </c>
      <c r="E420" s="551" t="str">
        <f>IF(F420+L420&gt;0,Input_Transaksi!F417&amp;Input_Transaksi!G417&amp;" "&amp;Input_Transaksi!H417,"")</f>
        <v/>
      </c>
      <c r="F420" s="119">
        <f>IF(Input_Transaksi!CJ417=$D$8,Input_Transaksi!CL417,0)</f>
        <v>0</v>
      </c>
      <c r="G420" s="552">
        <f>IF(Input_Transaksi!K417=$G$12,F420,0)</f>
        <v>0</v>
      </c>
      <c r="H420" s="552">
        <f>IF(Input_Transaksi!K417=$H$12,F420,0)</f>
        <v>0</v>
      </c>
      <c r="I420" s="552">
        <f>IF(Input_Transaksi!K417=$I$12,F420,0)</f>
        <v>0</v>
      </c>
      <c r="J420" s="552">
        <f>IF(Input_Transaksi!K417=$J$12,F420,0)</f>
        <v>0</v>
      </c>
      <c r="K420" s="552">
        <f>IF(Input_Transaksi!K417=$K$12,F420,0)</f>
        <v>0</v>
      </c>
      <c r="L420" s="491">
        <f>IF(Input_Transaksi!CM417=$D$8,Input_Transaksi!CO417,0)</f>
        <v>0</v>
      </c>
      <c r="M420" s="491">
        <f t="shared" si="6"/>
        <v>0</v>
      </c>
      <c r="N420" s="61"/>
    </row>
    <row r="421" spans="2:14" customFormat="1" hidden="1" x14ac:dyDescent="0.2">
      <c r="B421" s="65"/>
      <c r="C421" s="549" t="str">
        <f>IF(F421+L421&gt;0,Input_Transaksi!C418,"")</f>
        <v/>
      </c>
      <c r="D421" s="550" t="str">
        <f>IF(F421+L421&gt;0,Input_Transaksi!D418,"")</f>
        <v/>
      </c>
      <c r="E421" s="551" t="str">
        <f>IF(F421+L421&gt;0,Input_Transaksi!F418&amp;Input_Transaksi!G418&amp;" "&amp;Input_Transaksi!H418,"")</f>
        <v/>
      </c>
      <c r="F421" s="119">
        <f>IF(Input_Transaksi!CJ418=$D$8,Input_Transaksi!CL418,0)</f>
        <v>0</v>
      </c>
      <c r="G421" s="552">
        <f>IF(Input_Transaksi!K418=$G$12,F421,0)</f>
        <v>0</v>
      </c>
      <c r="H421" s="552">
        <f>IF(Input_Transaksi!K418=$H$12,F421,0)</f>
        <v>0</v>
      </c>
      <c r="I421" s="552">
        <f>IF(Input_Transaksi!K418=$I$12,F421,0)</f>
        <v>0</v>
      </c>
      <c r="J421" s="552">
        <f>IF(Input_Transaksi!K418=$J$12,F421,0)</f>
        <v>0</v>
      </c>
      <c r="K421" s="552">
        <f>IF(Input_Transaksi!K418=$K$12,F421,0)</f>
        <v>0</v>
      </c>
      <c r="L421" s="491">
        <f>IF(Input_Transaksi!CM418=$D$8,Input_Transaksi!CO418,0)</f>
        <v>0</v>
      </c>
      <c r="M421" s="491">
        <f t="shared" si="6"/>
        <v>0</v>
      </c>
      <c r="N421" s="61"/>
    </row>
    <row r="422" spans="2:14" customFormat="1" hidden="1" x14ac:dyDescent="0.2">
      <c r="B422" s="65"/>
      <c r="C422" s="549" t="str">
        <f>IF(F422+L422&gt;0,Input_Transaksi!C419,"")</f>
        <v/>
      </c>
      <c r="D422" s="550" t="str">
        <f>IF(F422+L422&gt;0,Input_Transaksi!D419,"")</f>
        <v/>
      </c>
      <c r="E422" s="551" t="str">
        <f>IF(F422+L422&gt;0,Input_Transaksi!F419&amp;Input_Transaksi!G419&amp;" "&amp;Input_Transaksi!H419,"")</f>
        <v/>
      </c>
      <c r="F422" s="119">
        <f>IF(Input_Transaksi!CJ419=$D$8,Input_Transaksi!CL419,0)</f>
        <v>0</v>
      </c>
      <c r="G422" s="552">
        <f>IF(Input_Transaksi!K419=$G$12,F422,0)</f>
        <v>0</v>
      </c>
      <c r="H422" s="552">
        <f>IF(Input_Transaksi!K419=$H$12,F422,0)</f>
        <v>0</v>
      </c>
      <c r="I422" s="552">
        <f>IF(Input_Transaksi!K419=$I$12,F422,0)</f>
        <v>0</v>
      </c>
      <c r="J422" s="552">
        <f>IF(Input_Transaksi!K419=$J$12,F422,0)</f>
        <v>0</v>
      </c>
      <c r="K422" s="552">
        <f>IF(Input_Transaksi!K419=$K$12,F422,0)</f>
        <v>0</v>
      </c>
      <c r="L422" s="491">
        <f>IF(Input_Transaksi!CM419=$D$8,Input_Transaksi!CO419,0)</f>
        <v>0</v>
      </c>
      <c r="M422" s="491">
        <f t="shared" si="6"/>
        <v>0</v>
      </c>
      <c r="N422" s="61"/>
    </row>
    <row r="423" spans="2:14" customFormat="1" hidden="1" x14ac:dyDescent="0.2">
      <c r="B423" s="65"/>
      <c r="C423" s="549" t="str">
        <f>IF(F423+L423&gt;0,Input_Transaksi!C420,"")</f>
        <v/>
      </c>
      <c r="D423" s="550" t="str">
        <f>IF(F423+L423&gt;0,Input_Transaksi!D420,"")</f>
        <v/>
      </c>
      <c r="E423" s="551" t="str">
        <f>IF(F423+L423&gt;0,Input_Transaksi!F420&amp;Input_Transaksi!G420&amp;" "&amp;Input_Transaksi!H420,"")</f>
        <v/>
      </c>
      <c r="F423" s="119">
        <f>IF(Input_Transaksi!CJ420=$D$8,Input_Transaksi!CL420,0)</f>
        <v>0</v>
      </c>
      <c r="G423" s="552">
        <f>IF(Input_Transaksi!K420=$G$12,F423,0)</f>
        <v>0</v>
      </c>
      <c r="H423" s="552">
        <f>IF(Input_Transaksi!K420=$H$12,F423,0)</f>
        <v>0</v>
      </c>
      <c r="I423" s="552">
        <f>IF(Input_Transaksi!K420=$I$12,F423,0)</f>
        <v>0</v>
      </c>
      <c r="J423" s="552">
        <f>IF(Input_Transaksi!K420=$J$12,F423,0)</f>
        <v>0</v>
      </c>
      <c r="K423" s="552">
        <f>IF(Input_Transaksi!K420=$K$12,F423,0)</f>
        <v>0</v>
      </c>
      <c r="L423" s="491">
        <f>IF(Input_Transaksi!CM420=$D$8,Input_Transaksi!CO420,0)</f>
        <v>0</v>
      </c>
      <c r="M423" s="491">
        <f t="shared" si="6"/>
        <v>0</v>
      </c>
      <c r="N423" s="61"/>
    </row>
    <row r="424" spans="2:14" customFormat="1" hidden="1" x14ac:dyDescent="0.2">
      <c r="B424" s="65"/>
      <c r="C424" s="549" t="str">
        <f>IF(F424+L424&gt;0,Input_Transaksi!C421,"")</f>
        <v/>
      </c>
      <c r="D424" s="550" t="str">
        <f>IF(F424+L424&gt;0,Input_Transaksi!D421,"")</f>
        <v/>
      </c>
      <c r="E424" s="551" t="str">
        <f>IF(F424+L424&gt;0,Input_Transaksi!F421&amp;Input_Transaksi!G421&amp;" "&amp;Input_Transaksi!H421,"")</f>
        <v/>
      </c>
      <c r="F424" s="119">
        <f>IF(Input_Transaksi!CJ421=$D$8,Input_Transaksi!CL421,0)</f>
        <v>0</v>
      </c>
      <c r="G424" s="552">
        <f>IF(Input_Transaksi!K421=$G$12,F424,0)</f>
        <v>0</v>
      </c>
      <c r="H424" s="552">
        <f>IF(Input_Transaksi!K421=$H$12,F424,0)</f>
        <v>0</v>
      </c>
      <c r="I424" s="552">
        <f>IF(Input_Transaksi!K421=$I$12,F424,0)</f>
        <v>0</v>
      </c>
      <c r="J424" s="552">
        <f>IF(Input_Transaksi!K421=$J$12,F424,0)</f>
        <v>0</v>
      </c>
      <c r="K424" s="552">
        <f>IF(Input_Transaksi!K421=$K$12,F424,0)</f>
        <v>0</v>
      </c>
      <c r="L424" s="491">
        <f>IF(Input_Transaksi!CM421=$D$8,Input_Transaksi!CO421,0)</f>
        <v>0</v>
      </c>
      <c r="M424" s="491">
        <f t="shared" si="6"/>
        <v>0</v>
      </c>
      <c r="N424" s="61"/>
    </row>
    <row r="425" spans="2:14" customFormat="1" hidden="1" x14ac:dyDescent="0.2">
      <c r="B425" s="65"/>
      <c r="C425" s="549" t="str">
        <f>IF(F425+L425&gt;0,Input_Transaksi!C422,"")</f>
        <v/>
      </c>
      <c r="D425" s="550" t="str">
        <f>IF(F425+L425&gt;0,Input_Transaksi!D422,"")</f>
        <v/>
      </c>
      <c r="E425" s="551" t="str">
        <f>IF(F425+L425&gt;0,Input_Transaksi!F422&amp;Input_Transaksi!G422&amp;" "&amp;Input_Transaksi!H422,"")</f>
        <v/>
      </c>
      <c r="F425" s="119">
        <f>IF(Input_Transaksi!CJ422=$D$8,Input_Transaksi!CL422,0)</f>
        <v>0</v>
      </c>
      <c r="G425" s="552">
        <f>IF(Input_Transaksi!K422=$G$12,F425,0)</f>
        <v>0</v>
      </c>
      <c r="H425" s="552">
        <f>IF(Input_Transaksi!K422=$H$12,F425,0)</f>
        <v>0</v>
      </c>
      <c r="I425" s="552">
        <f>IF(Input_Transaksi!K422=$I$12,F425,0)</f>
        <v>0</v>
      </c>
      <c r="J425" s="552">
        <f>IF(Input_Transaksi!K422=$J$12,F425,0)</f>
        <v>0</v>
      </c>
      <c r="K425" s="552">
        <f>IF(Input_Transaksi!K422=$K$12,F425,0)</f>
        <v>0</v>
      </c>
      <c r="L425" s="491">
        <f>IF(Input_Transaksi!CM422=$D$8,Input_Transaksi!CO422,0)</f>
        <v>0</v>
      </c>
      <c r="M425" s="491">
        <f t="shared" si="6"/>
        <v>0</v>
      </c>
      <c r="N425" s="61"/>
    </row>
    <row r="426" spans="2:14" customFormat="1" hidden="1" x14ac:dyDescent="0.2">
      <c r="B426" s="65"/>
      <c r="C426" s="549" t="str">
        <f>IF(F426+L426&gt;0,Input_Transaksi!C423,"")</f>
        <v/>
      </c>
      <c r="D426" s="550" t="str">
        <f>IF(F426+L426&gt;0,Input_Transaksi!D423,"")</f>
        <v/>
      </c>
      <c r="E426" s="551" t="str">
        <f>IF(F426+L426&gt;0,Input_Transaksi!F423&amp;Input_Transaksi!G423&amp;" "&amp;Input_Transaksi!H423,"")</f>
        <v/>
      </c>
      <c r="F426" s="119">
        <f>IF(Input_Transaksi!CJ423=$D$8,Input_Transaksi!CL423,0)</f>
        <v>0</v>
      </c>
      <c r="G426" s="552">
        <f>IF(Input_Transaksi!K423=$G$12,F426,0)</f>
        <v>0</v>
      </c>
      <c r="H426" s="552">
        <f>IF(Input_Transaksi!K423=$H$12,F426,0)</f>
        <v>0</v>
      </c>
      <c r="I426" s="552">
        <f>IF(Input_Transaksi!K423=$I$12,F426,0)</f>
        <v>0</v>
      </c>
      <c r="J426" s="552">
        <f>IF(Input_Transaksi!K423=$J$12,F426,0)</f>
        <v>0</v>
      </c>
      <c r="K426" s="552">
        <f>IF(Input_Transaksi!K423=$K$12,F426,0)</f>
        <v>0</v>
      </c>
      <c r="L426" s="491">
        <f>IF(Input_Transaksi!CM423=$D$8,Input_Transaksi!CO423,0)</f>
        <v>0</v>
      </c>
      <c r="M426" s="491">
        <f t="shared" si="6"/>
        <v>0</v>
      </c>
      <c r="N426" s="61"/>
    </row>
    <row r="427" spans="2:14" customFormat="1" hidden="1" x14ac:dyDescent="0.2">
      <c r="B427" s="65"/>
      <c r="C427" s="549" t="str">
        <f>IF(F427+L427&gt;0,Input_Transaksi!C424,"")</f>
        <v/>
      </c>
      <c r="D427" s="550" t="str">
        <f>IF(F427+L427&gt;0,Input_Transaksi!D424,"")</f>
        <v/>
      </c>
      <c r="E427" s="551" t="str">
        <f>IF(F427+L427&gt;0,Input_Transaksi!F424&amp;Input_Transaksi!G424&amp;" "&amp;Input_Transaksi!H424,"")</f>
        <v/>
      </c>
      <c r="F427" s="119">
        <f>IF(Input_Transaksi!CJ424=$D$8,Input_Transaksi!CL424,0)</f>
        <v>0</v>
      </c>
      <c r="G427" s="552">
        <f>IF(Input_Transaksi!K424=$G$12,F427,0)</f>
        <v>0</v>
      </c>
      <c r="H427" s="552">
        <f>IF(Input_Transaksi!K424=$H$12,F427,0)</f>
        <v>0</v>
      </c>
      <c r="I427" s="552">
        <f>IF(Input_Transaksi!K424=$I$12,F427,0)</f>
        <v>0</v>
      </c>
      <c r="J427" s="552">
        <f>IF(Input_Transaksi!K424=$J$12,F427,0)</f>
        <v>0</v>
      </c>
      <c r="K427" s="552">
        <f>IF(Input_Transaksi!K424=$K$12,F427,0)</f>
        <v>0</v>
      </c>
      <c r="L427" s="491">
        <f>IF(Input_Transaksi!CM424=$D$8,Input_Transaksi!CO424,0)</f>
        <v>0</v>
      </c>
      <c r="M427" s="491">
        <f t="shared" si="6"/>
        <v>0</v>
      </c>
      <c r="N427" s="61"/>
    </row>
    <row r="428" spans="2:14" customFormat="1" hidden="1" x14ac:dyDescent="0.2">
      <c r="B428" s="65"/>
      <c r="C428" s="549" t="str">
        <f>IF(F428+L428&gt;0,Input_Transaksi!C425,"")</f>
        <v/>
      </c>
      <c r="D428" s="550" t="str">
        <f>IF(F428+L428&gt;0,Input_Transaksi!D425,"")</f>
        <v/>
      </c>
      <c r="E428" s="551" t="str">
        <f>IF(F428+L428&gt;0,Input_Transaksi!F425&amp;Input_Transaksi!G425&amp;" "&amp;Input_Transaksi!H425,"")</f>
        <v/>
      </c>
      <c r="F428" s="119">
        <f>IF(Input_Transaksi!CJ425=$D$8,Input_Transaksi!CL425,0)</f>
        <v>0</v>
      </c>
      <c r="G428" s="552">
        <f>IF(Input_Transaksi!K425=$G$12,F428,0)</f>
        <v>0</v>
      </c>
      <c r="H428" s="552">
        <f>IF(Input_Transaksi!K425=$H$12,F428,0)</f>
        <v>0</v>
      </c>
      <c r="I428" s="552">
        <f>IF(Input_Transaksi!K425=$I$12,F428,0)</f>
        <v>0</v>
      </c>
      <c r="J428" s="552">
        <f>IF(Input_Transaksi!K425=$J$12,F428,0)</f>
        <v>0</v>
      </c>
      <c r="K428" s="552">
        <f>IF(Input_Transaksi!K425=$K$12,F428,0)</f>
        <v>0</v>
      </c>
      <c r="L428" s="491">
        <f>IF(Input_Transaksi!CM425=$D$8,Input_Transaksi!CO425,0)</f>
        <v>0</v>
      </c>
      <c r="M428" s="491">
        <f t="shared" si="6"/>
        <v>0</v>
      </c>
      <c r="N428" s="61"/>
    </row>
    <row r="429" spans="2:14" customFormat="1" hidden="1" x14ac:dyDescent="0.2">
      <c r="B429" s="65"/>
      <c r="C429" s="549" t="str">
        <f>IF(F429+L429&gt;0,Input_Transaksi!C426,"")</f>
        <v/>
      </c>
      <c r="D429" s="550" t="str">
        <f>IF(F429+L429&gt;0,Input_Transaksi!D426,"")</f>
        <v/>
      </c>
      <c r="E429" s="551" t="str">
        <f>IF(F429+L429&gt;0,Input_Transaksi!F426&amp;Input_Transaksi!G426&amp;" "&amp;Input_Transaksi!H426,"")</f>
        <v/>
      </c>
      <c r="F429" s="119">
        <f>IF(Input_Transaksi!CJ426=$D$8,Input_Transaksi!CL426,0)</f>
        <v>0</v>
      </c>
      <c r="G429" s="552">
        <f>IF(Input_Transaksi!K426=$G$12,F429,0)</f>
        <v>0</v>
      </c>
      <c r="H429" s="552">
        <f>IF(Input_Transaksi!K426=$H$12,F429,0)</f>
        <v>0</v>
      </c>
      <c r="I429" s="552">
        <f>IF(Input_Transaksi!K426=$I$12,F429,0)</f>
        <v>0</v>
      </c>
      <c r="J429" s="552">
        <f>IF(Input_Transaksi!K426=$J$12,F429,0)</f>
        <v>0</v>
      </c>
      <c r="K429" s="552">
        <f>IF(Input_Transaksi!K426=$K$12,F429,0)</f>
        <v>0</v>
      </c>
      <c r="L429" s="491">
        <f>IF(Input_Transaksi!CM426=$D$8,Input_Transaksi!CO426,0)</f>
        <v>0</v>
      </c>
      <c r="M429" s="491">
        <f t="shared" si="6"/>
        <v>0</v>
      </c>
      <c r="N429" s="61"/>
    </row>
    <row r="430" spans="2:14" customFormat="1" hidden="1" x14ac:dyDescent="0.2">
      <c r="B430" s="65"/>
      <c r="C430" s="549" t="str">
        <f>IF(F430+L430&gt;0,Input_Transaksi!C427,"")</f>
        <v/>
      </c>
      <c r="D430" s="550" t="str">
        <f>IF(F430+L430&gt;0,Input_Transaksi!D427,"")</f>
        <v/>
      </c>
      <c r="E430" s="551" t="str">
        <f>IF(F430+L430&gt;0,Input_Transaksi!F427&amp;Input_Transaksi!G427&amp;" "&amp;Input_Transaksi!H427,"")</f>
        <v/>
      </c>
      <c r="F430" s="119">
        <f>IF(Input_Transaksi!CJ427=$D$8,Input_Transaksi!CL427,0)</f>
        <v>0</v>
      </c>
      <c r="G430" s="552">
        <f>IF(Input_Transaksi!K427=$G$12,F430,0)</f>
        <v>0</v>
      </c>
      <c r="H430" s="552">
        <f>IF(Input_Transaksi!K427=$H$12,F430,0)</f>
        <v>0</v>
      </c>
      <c r="I430" s="552">
        <f>IF(Input_Transaksi!K427=$I$12,F430,0)</f>
        <v>0</v>
      </c>
      <c r="J430" s="552">
        <f>IF(Input_Transaksi!K427=$J$12,F430,0)</f>
        <v>0</v>
      </c>
      <c r="K430" s="552">
        <f>IF(Input_Transaksi!K427=$K$12,F430,0)</f>
        <v>0</v>
      </c>
      <c r="L430" s="491">
        <f>IF(Input_Transaksi!CM427=$D$8,Input_Transaksi!CO427,0)</f>
        <v>0</v>
      </c>
      <c r="M430" s="491">
        <f t="shared" si="6"/>
        <v>0</v>
      </c>
      <c r="N430" s="61"/>
    </row>
    <row r="431" spans="2:14" customFormat="1" hidden="1" x14ac:dyDescent="0.2">
      <c r="B431" s="65"/>
      <c r="C431" s="549" t="str">
        <f>IF(F431+L431&gt;0,Input_Transaksi!C428,"")</f>
        <v/>
      </c>
      <c r="D431" s="550" t="str">
        <f>IF(F431+L431&gt;0,Input_Transaksi!D428,"")</f>
        <v/>
      </c>
      <c r="E431" s="551" t="str">
        <f>IF(F431+L431&gt;0,Input_Transaksi!F428&amp;Input_Transaksi!G428&amp;" "&amp;Input_Transaksi!H428,"")</f>
        <v/>
      </c>
      <c r="F431" s="119">
        <f>IF(Input_Transaksi!CJ428=$D$8,Input_Transaksi!CL428,0)</f>
        <v>0</v>
      </c>
      <c r="G431" s="552">
        <f>IF(Input_Transaksi!K428=$G$12,F431,0)</f>
        <v>0</v>
      </c>
      <c r="H431" s="552">
        <f>IF(Input_Transaksi!K428=$H$12,F431,0)</f>
        <v>0</v>
      </c>
      <c r="I431" s="552">
        <f>IF(Input_Transaksi!K428=$I$12,F431,0)</f>
        <v>0</v>
      </c>
      <c r="J431" s="552">
        <f>IF(Input_Transaksi!K428=$J$12,F431,0)</f>
        <v>0</v>
      </c>
      <c r="K431" s="552">
        <f>IF(Input_Transaksi!K428=$K$12,F431,0)</f>
        <v>0</v>
      </c>
      <c r="L431" s="491">
        <f>IF(Input_Transaksi!CM428=$D$8,Input_Transaksi!CO428,0)</f>
        <v>0</v>
      </c>
      <c r="M431" s="491">
        <f t="shared" si="6"/>
        <v>0</v>
      </c>
      <c r="N431" s="61"/>
    </row>
    <row r="432" spans="2:14" customFormat="1" hidden="1" x14ac:dyDescent="0.2">
      <c r="B432" s="65"/>
      <c r="C432" s="549" t="str">
        <f>IF(F432+L432&gt;0,Input_Transaksi!C429,"")</f>
        <v/>
      </c>
      <c r="D432" s="550" t="str">
        <f>IF(F432+L432&gt;0,Input_Transaksi!D429,"")</f>
        <v/>
      </c>
      <c r="E432" s="551" t="str">
        <f>IF(F432+L432&gt;0,Input_Transaksi!F429&amp;Input_Transaksi!G429&amp;" "&amp;Input_Transaksi!H429,"")</f>
        <v/>
      </c>
      <c r="F432" s="119">
        <f>IF(Input_Transaksi!CJ429=$D$8,Input_Transaksi!CL429,0)</f>
        <v>0</v>
      </c>
      <c r="G432" s="552">
        <f>IF(Input_Transaksi!K429=$G$12,F432,0)</f>
        <v>0</v>
      </c>
      <c r="H432" s="552">
        <f>IF(Input_Transaksi!K429=$H$12,F432,0)</f>
        <v>0</v>
      </c>
      <c r="I432" s="552">
        <f>IF(Input_Transaksi!K429=$I$12,F432,0)</f>
        <v>0</v>
      </c>
      <c r="J432" s="552">
        <f>IF(Input_Transaksi!K429=$J$12,F432,0)</f>
        <v>0</v>
      </c>
      <c r="K432" s="552">
        <f>IF(Input_Transaksi!K429=$K$12,F432,0)</f>
        <v>0</v>
      </c>
      <c r="L432" s="491">
        <f>IF(Input_Transaksi!CM429=$D$8,Input_Transaksi!CO429,0)</f>
        <v>0</v>
      </c>
      <c r="M432" s="491">
        <f t="shared" si="6"/>
        <v>0</v>
      </c>
      <c r="N432" s="61"/>
    </row>
    <row r="433" spans="2:14" customFormat="1" hidden="1" x14ac:dyDescent="0.2">
      <c r="B433" s="65"/>
      <c r="C433" s="549" t="str">
        <f>IF(F433+L433&gt;0,Input_Transaksi!C430,"")</f>
        <v/>
      </c>
      <c r="D433" s="550" t="str">
        <f>IF(F433+L433&gt;0,Input_Transaksi!D430,"")</f>
        <v/>
      </c>
      <c r="E433" s="551" t="str">
        <f>IF(F433+L433&gt;0,Input_Transaksi!F430&amp;Input_Transaksi!G430&amp;" "&amp;Input_Transaksi!H430,"")</f>
        <v/>
      </c>
      <c r="F433" s="119">
        <f>IF(Input_Transaksi!CJ430=$D$8,Input_Transaksi!CL430,0)</f>
        <v>0</v>
      </c>
      <c r="G433" s="552">
        <f>IF(Input_Transaksi!K430=$G$12,F433,0)</f>
        <v>0</v>
      </c>
      <c r="H433" s="552">
        <f>IF(Input_Transaksi!K430=$H$12,F433,0)</f>
        <v>0</v>
      </c>
      <c r="I433" s="552">
        <f>IF(Input_Transaksi!K430=$I$12,F433,0)</f>
        <v>0</v>
      </c>
      <c r="J433" s="552">
        <f>IF(Input_Transaksi!K430=$J$12,F433,0)</f>
        <v>0</v>
      </c>
      <c r="K433" s="552">
        <f>IF(Input_Transaksi!K430=$K$12,F433,0)</f>
        <v>0</v>
      </c>
      <c r="L433" s="491">
        <f>IF(Input_Transaksi!CM430=$D$8,Input_Transaksi!CO430,0)</f>
        <v>0</v>
      </c>
      <c r="M433" s="491">
        <f t="shared" si="6"/>
        <v>0</v>
      </c>
      <c r="N433" s="61"/>
    </row>
    <row r="434" spans="2:14" customFormat="1" hidden="1" x14ac:dyDescent="0.2">
      <c r="B434" s="65"/>
      <c r="C434" s="549" t="str">
        <f>IF(F434+L434&gt;0,Input_Transaksi!C431,"")</f>
        <v/>
      </c>
      <c r="D434" s="550" t="str">
        <f>IF(F434+L434&gt;0,Input_Transaksi!D431,"")</f>
        <v/>
      </c>
      <c r="E434" s="551" t="str">
        <f>IF(F434+L434&gt;0,Input_Transaksi!F431&amp;Input_Transaksi!G431&amp;" "&amp;Input_Transaksi!H431,"")</f>
        <v/>
      </c>
      <c r="F434" s="119">
        <f>IF(Input_Transaksi!CJ431=$D$8,Input_Transaksi!CL431,0)</f>
        <v>0</v>
      </c>
      <c r="G434" s="552">
        <f>IF(Input_Transaksi!K431=$G$12,F434,0)</f>
        <v>0</v>
      </c>
      <c r="H434" s="552">
        <f>IF(Input_Transaksi!K431=$H$12,F434,0)</f>
        <v>0</v>
      </c>
      <c r="I434" s="552">
        <f>IF(Input_Transaksi!K431=$I$12,F434,0)</f>
        <v>0</v>
      </c>
      <c r="J434" s="552">
        <f>IF(Input_Transaksi!K431=$J$12,F434,0)</f>
        <v>0</v>
      </c>
      <c r="K434" s="552">
        <f>IF(Input_Transaksi!K431=$K$12,F434,0)</f>
        <v>0</v>
      </c>
      <c r="L434" s="491">
        <f>IF(Input_Transaksi!CM431=$D$8,Input_Transaksi!CO431,0)</f>
        <v>0</v>
      </c>
      <c r="M434" s="491">
        <f t="shared" si="6"/>
        <v>0</v>
      </c>
      <c r="N434" s="61"/>
    </row>
    <row r="435" spans="2:14" customFormat="1" hidden="1" x14ac:dyDescent="0.2">
      <c r="B435" s="65"/>
      <c r="C435" s="549" t="str">
        <f>IF(F435+L435&gt;0,Input_Transaksi!C432,"")</f>
        <v/>
      </c>
      <c r="D435" s="550" t="str">
        <f>IF(F435+L435&gt;0,Input_Transaksi!D432,"")</f>
        <v/>
      </c>
      <c r="E435" s="551" t="str">
        <f>IF(F435+L435&gt;0,Input_Transaksi!F432&amp;Input_Transaksi!G432&amp;" "&amp;Input_Transaksi!H432,"")</f>
        <v/>
      </c>
      <c r="F435" s="119">
        <f>IF(Input_Transaksi!CJ432=$D$8,Input_Transaksi!CL432,0)</f>
        <v>0</v>
      </c>
      <c r="G435" s="552">
        <f>IF(Input_Transaksi!K432=$G$12,F435,0)</f>
        <v>0</v>
      </c>
      <c r="H435" s="552">
        <f>IF(Input_Transaksi!K432=$H$12,F435,0)</f>
        <v>0</v>
      </c>
      <c r="I435" s="552">
        <f>IF(Input_Transaksi!K432=$I$12,F435,0)</f>
        <v>0</v>
      </c>
      <c r="J435" s="552">
        <f>IF(Input_Transaksi!K432=$J$12,F435,0)</f>
        <v>0</v>
      </c>
      <c r="K435" s="552">
        <f>IF(Input_Transaksi!K432=$K$12,F435,0)</f>
        <v>0</v>
      </c>
      <c r="L435" s="491">
        <f>IF(Input_Transaksi!CM432=$D$8,Input_Transaksi!CO432,0)</f>
        <v>0</v>
      </c>
      <c r="M435" s="491">
        <f t="shared" si="6"/>
        <v>0</v>
      </c>
      <c r="N435" s="61"/>
    </row>
    <row r="436" spans="2:14" customFormat="1" hidden="1" x14ac:dyDescent="0.2">
      <c r="B436" s="65"/>
      <c r="C436" s="549" t="str">
        <f>IF(F436+L436&gt;0,Input_Transaksi!C433,"")</f>
        <v/>
      </c>
      <c r="D436" s="550" t="str">
        <f>IF(F436+L436&gt;0,Input_Transaksi!D433,"")</f>
        <v/>
      </c>
      <c r="E436" s="551" t="str">
        <f>IF(F436+L436&gt;0,Input_Transaksi!F433&amp;Input_Transaksi!G433&amp;" "&amp;Input_Transaksi!H433,"")</f>
        <v/>
      </c>
      <c r="F436" s="119">
        <f>IF(Input_Transaksi!CJ433=$D$8,Input_Transaksi!CL433,0)</f>
        <v>0</v>
      </c>
      <c r="G436" s="552">
        <f>IF(Input_Transaksi!K433=$G$12,F436,0)</f>
        <v>0</v>
      </c>
      <c r="H436" s="552">
        <f>IF(Input_Transaksi!K433=$H$12,F436,0)</f>
        <v>0</v>
      </c>
      <c r="I436" s="552">
        <f>IF(Input_Transaksi!K433=$I$12,F436,0)</f>
        <v>0</v>
      </c>
      <c r="J436" s="552">
        <f>IF(Input_Transaksi!K433=$J$12,F436,0)</f>
        <v>0</v>
      </c>
      <c r="K436" s="552">
        <f>IF(Input_Transaksi!K433=$K$12,F436,0)</f>
        <v>0</v>
      </c>
      <c r="L436" s="491">
        <f>IF(Input_Transaksi!CM433=$D$8,Input_Transaksi!CO433,0)</f>
        <v>0</v>
      </c>
      <c r="M436" s="491">
        <f t="shared" si="6"/>
        <v>0</v>
      </c>
      <c r="N436" s="61"/>
    </row>
    <row r="437" spans="2:14" customFormat="1" hidden="1" x14ac:dyDescent="0.2">
      <c r="B437" s="65"/>
      <c r="C437" s="549" t="str">
        <f>IF(F437+L437&gt;0,Input_Transaksi!C434,"")</f>
        <v/>
      </c>
      <c r="D437" s="550" t="str">
        <f>IF(F437+L437&gt;0,Input_Transaksi!D434,"")</f>
        <v/>
      </c>
      <c r="E437" s="551" t="str">
        <f>IF(F437+L437&gt;0,Input_Transaksi!F434&amp;Input_Transaksi!G434&amp;" "&amp;Input_Transaksi!H434,"")</f>
        <v/>
      </c>
      <c r="F437" s="119">
        <f>IF(Input_Transaksi!CJ434=$D$8,Input_Transaksi!CL434,0)</f>
        <v>0</v>
      </c>
      <c r="G437" s="552">
        <f>IF(Input_Transaksi!K434=$G$12,F437,0)</f>
        <v>0</v>
      </c>
      <c r="H437" s="552">
        <f>IF(Input_Transaksi!K434=$H$12,F437,0)</f>
        <v>0</v>
      </c>
      <c r="I437" s="552">
        <f>IF(Input_Transaksi!K434=$I$12,F437,0)</f>
        <v>0</v>
      </c>
      <c r="J437" s="552">
        <f>IF(Input_Transaksi!K434=$J$12,F437,0)</f>
        <v>0</v>
      </c>
      <c r="K437" s="552">
        <f>IF(Input_Transaksi!K434=$K$12,F437,0)</f>
        <v>0</v>
      </c>
      <c r="L437" s="491">
        <f>IF(Input_Transaksi!CM434=$D$8,Input_Transaksi!CO434,0)</f>
        <v>0</v>
      </c>
      <c r="M437" s="491">
        <f t="shared" si="6"/>
        <v>0</v>
      </c>
      <c r="N437" s="61"/>
    </row>
    <row r="438" spans="2:14" customFormat="1" hidden="1" x14ac:dyDescent="0.2">
      <c r="B438" s="65"/>
      <c r="C438" s="549" t="str">
        <f>IF(F438+L438&gt;0,Input_Transaksi!C435,"")</f>
        <v/>
      </c>
      <c r="D438" s="550" t="str">
        <f>IF(F438+L438&gt;0,Input_Transaksi!D435,"")</f>
        <v/>
      </c>
      <c r="E438" s="551" t="str">
        <f>IF(F438+L438&gt;0,Input_Transaksi!F435&amp;Input_Transaksi!G435&amp;" "&amp;Input_Transaksi!H435,"")</f>
        <v/>
      </c>
      <c r="F438" s="119">
        <f>IF(Input_Transaksi!CJ435=$D$8,Input_Transaksi!CL435,0)</f>
        <v>0</v>
      </c>
      <c r="G438" s="552">
        <f>IF(Input_Transaksi!K435=$G$12,F438,0)</f>
        <v>0</v>
      </c>
      <c r="H438" s="552">
        <f>IF(Input_Transaksi!K435=$H$12,F438,0)</f>
        <v>0</v>
      </c>
      <c r="I438" s="552">
        <f>IF(Input_Transaksi!K435=$I$12,F438,0)</f>
        <v>0</v>
      </c>
      <c r="J438" s="552">
        <f>IF(Input_Transaksi!K435=$J$12,F438,0)</f>
        <v>0</v>
      </c>
      <c r="K438" s="552">
        <f>IF(Input_Transaksi!K435=$K$12,F438,0)</f>
        <v>0</v>
      </c>
      <c r="L438" s="491">
        <f>IF(Input_Transaksi!CM435=$D$8,Input_Transaksi!CO435,0)</f>
        <v>0</v>
      </c>
      <c r="M438" s="491">
        <f t="shared" si="6"/>
        <v>0</v>
      </c>
      <c r="N438" s="61"/>
    </row>
    <row r="439" spans="2:14" customFormat="1" hidden="1" x14ac:dyDescent="0.2">
      <c r="B439" s="65"/>
      <c r="C439" s="549" t="str">
        <f>IF(F439+L439&gt;0,Input_Transaksi!C436,"")</f>
        <v/>
      </c>
      <c r="D439" s="550" t="str">
        <f>IF(F439+L439&gt;0,Input_Transaksi!D436,"")</f>
        <v/>
      </c>
      <c r="E439" s="551" t="str">
        <f>IF(F439+L439&gt;0,Input_Transaksi!F436&amp;Input_Transaksi!G436&amp;" "&amp;Input_Transaksi!H436,"")</f>
        <v/>
      </c>
      <c r="F439" s="119">
        <f>IF(Input_Transaksi!CJ436=$D$8,Input_Transaksi!CL436,0)</f>
        <v>0</v>
      </c>
      <c r="G439" s="552">
        <f>IF(Input_Transaksi!K436=$G$12,F439,0)</f>
        <v>0</v>
      </c>
      <c r="H439" s="552">
        <f>IF(Input_Transaksi!K436=$H$12,F439,0)</f>
        <v>0</v>
      </c>
      <c r="I439" s="552">
        <f>IF(Input_Transaksi!K436=$I$12,F439,0)</f>
        <v>0</v>
      </c>
      <c r="J439" s="552">
        <f>IF(Input_Transaksi!K436=$J$12,F439,0)</f>
        <v>0</v>
      </c>
      <c r="K439" s="552">
        <f>IF(Input_Transaksi!K436=$K$12,F439,0)</f>
        <v>0</v>
      </c>
      <c r="L439" s="491">
        <f>IF(Input_Transaksi!CM436=$D$8,Input_Transaksi!CO436,0)</f>
        <v>0</v>
      </c>
      <c r="M439" s="491">
        <f t="shared" si="6"/>
        <v>0</v>
      </c>
      <c r="N439" s="61"/>
    </row>
    <row r="440" spans="2:14" customFormat="1" hidden="1" x14ac:dyDescent="0.2">
      <c r="B440" s="65"/>
      <c r="C440" s="549" t="str">
        <f>IF(F440+L440&gt;0,Input_Transaksi!C437,"")</f>
        <v/>
      </c>
      <c r="D440" s="550" t="str">
        <f>IF(F440+L440&gt;0,Input_Transaksi!D437,"")</f>
        <v/>
      </c>
      <c r="E440" s="551" t="str">
        <f>IF(F440+L440&gt;0,Input_Transaksi!F437&amp;Input_Transaksi!G437&amp;" "&amp;Input_Transaksi!H437,"")</f>
        <v/>
      </c>
      <c r="F440" s="119">
        <f>IF(Input_Transaksi!CJ437=$D$8,Input_Transaksi!CL437,0)</f>
        <v>0</v>
      </c>
      <c r="G440" s="552">
        <f>IF(Input_Transaksi!K437=$G$12,F440,0)</f>
        <v>0</v>
      </c>
      <c r="H440" s="552">
        <f>IF(Input_Transaksi!K437=$H$12,F440,0)</f>
        <v>0</v>
      </c>
      <c r="I440" s="552">
        <f>IF(Input_Transaksi!K437=$I$12,F440,0)</f>
        <v>0</v>
      </c>
      <c r="J440" s="552">
        <f>IF(Input_Transaksi!K437=$J$12,F440,0)</f>
        <v>0</v>
      </c>
      <c r="K440" s="552">
        <f>IF(Input_Transaksi!K437=$K$12,F440,0)</f>
        <v>0</v>
      </c>
      <c r="L440" s="491">
        <f>IF(Input_Transaksi!CM437=$D$8,Input_Transaksi!CO437,0)</f>
        <v>0</v>
      </c>
      <c r="M440" s="491">
        <f t="shared" si="6"/>
        <v>0</v>
      </c>
      <c r="N440" s="61"/>
    </row>
    <row r="441" spans="2:14" customFormat="1" hidden="1" x14ac:dyDescent="0.2">
      <c r="B441" s="65"/>
      <c r="C441" s="549" t="str">
        <f>IF(F441+L441&gt;0,Input_Transaksi!C438,"")</f>
        <v/>
      </c>
      <c r="D441" s="550" t="str">
        <f>IF(F441+L441&gt;0,Input_Transaksi!D438,"")</f>
        <v/>
      </c>
      <c r="E441" s="551" t="str">
        <f>IF(F441+L441&gt;0,Input_Transaksi!F438&amp;Input_Transaksi!G438&amp;" "&amp;Input_Transaksi!H438,"")</f>
        <v/>
      </c>
      <c r="F441" s="119">
        <f>IF(Input_Transaksi!CJ438=$D$8,Input_Transaksi!CL438,0)</f>
        <v>0</v>
      </c>
      <c r="G441" s="552">
        <f>IF(Input_Transaksi!K438=$G$12,F441,0)</f>
        <v>0</v>
      </c>
      <c r="H441" s="552">
        <f>IF(Input_Transaksi!K438=$H$12,F441,0)</f>
        <v>0</v>
      </c>
      <c r="I441" s="552">
        <f>IF(Input_Transaksi!K438=$I$12,F441,0)</f>
        <v>0</v>
      </c>
      <c r="J441" s="552">
        <f>IF(Input_Transaksi!K438=$J$12,F441,0)</f>
        <v>0</v>
      </c>
      <c r="K441" s="552">
        <f>IF(Input_Transaksi!K438=$K$12,F441,0)</f>
        <v>0</v>
      </c>
      <c r="L441" s="491">
        <f>IF(Input_Transaksi!CM438=$D$8,Input_Transaksi!CO438,0)</f>
        <v>0</v>
      </c>
      <c r="M441" s="491">
        <f t="shared" si="6"/>
        <v>0</v>
      </c>
      <c r="N441" s="61"/>
    </row>
    <row r="442" spans="2:14" customFormat="1" hidden="1" x14ac:dyDescent="0.2">
      <c r="B442" s="65"/>
      <c r="C442" s="549" t="str">
        <f>IF(F442+L442&gt;0,Input_Transaksi!C439,"")</f>
        <v/>
      </c>
      <c r="D442" s="550" t="str">
        <f>IF(F442+L442&gt;0,Input_Transaksi!D439,"")</f>
        <v/>
      </c>
      <c r="E442" s="551" t="str">
        <f>IF(F442+L442&gt;0,Input_Transaksi!F439&amp;Input_Transaksi!G439&amp;" "&amp;Input_Transaksi!H439,"")</f>
        <v/>
      </c>
      <c r="F442" s="119">
        <f>IF(Input_Transaksi!CJ439=$D$8,Input_Transaksi!CL439,0)</f>
        <v>0</v>
      </c>
      <c r="G442" s="552">
        <f>IF(Input_Transaksi!K439=$G$12,F442,0)</f>
        <v>0</v>
      </c>
      <c r="H442" s="552">
        <f>IF(Input_Transaksi!K439=$H$12,F442,0)</f>
        <v>0</v>
      </c>
      <c r="I442" s="552">
        <f>IF(Input_Transaksi!K439=$I$12,F442,0)</f>
        <v>0</v>
      </c>
      <c r="J442" s="552">
        <f>IF(Input_Transaksi!K439=$J$12,F442,0)</f>
        <v>0</v>
      </c>
      <c r="K442" s="552">
        <f>IF(Input_Transaksi!K439=$K$12,F442,0)</f>
        <v>0</v>
      </c>
      <c r="L442" s="491">
        <f>IF(Input_Transaksi!CM439=$D$8,Input_Transaksi!CO439,0)</f>
        <v>0</v>
      </c>
      <c r="M442" s="491">
        <f t="shared" si="6"/>
        <v>0</v>
      </c>
      <c r="N442" s="61"/>
    </row>
    <row r="443" spans="2:14" customFormat="1" hidden="1" x14ac:dyDescent="0.2">
      <c r="B443" s="65"/>
      <c r="C443" s="549" t="str">
        <f>IF(F443+L443&gt;0,Input_Transaksi!C440,"")</f>
        <v/>
      </c>
      <c r="D443" s="550" t="str">
        <f>IF(F443+L443&gt;0,Input_Transaksi!D440,"")</f>
        <v/>
      </c>
      <c r="E443" s="551" t="str">
        <f>IF(F443+L443&gt;0,Input_Transaksi!F440&amp;Input_Transaksi!G440&amp;" "&amp;Input_Transaksi!H440,"")</f>
        <v/>
      </c>
      <c r="F443" s="119">
        <f>IF(Input_Transaksi!CJ440=$D$8,Input_Transaksi!CL440,0)</f>
        <v>0</v>
      </c>
      <c r="G443" s="552">
        <f>IF(Input_Transaksi!K440=$G$12,F443,0)</f>
        <v>0</v>
      </c>
      <c r="H443" s="552">
        <f>IF(Input_Transaksi!K440=$H$12,F443,0)</f>
        <v>0</v>
      </c>
      <c r="I443" s="552">
        <f>IF(Input_Transaksi!K440=$I$12,F443,0)</f>
        <v>0</v>
      </c>
      <c r="J443" s="552">
        <f>IF(Input_Transaksi!K440=$J$12,F443,0)</f>
        <v>0</v>
      </c>
      <c r="K443" s="552">
        <f>IF(Input_Transaksi!K440=$K$12,F443,0)</f>
        <v>0</v>
      </c>
      <c r="L443" s="491">
        <f>IF(Input_Transaksi!CM440=$D$8,Input_Transaksi!CO440,0)</f>
        <v>0</v>
      </c>
      <c r="M443" s="491">
        <f t="shared" si="6"/>
        <v>0</v>
      </c>
      <c r="N443" s="61"/>
    </row>
    <row r="444" spans="2:14" customFormat="1" hidden="1" x14ac:dyDescent="0.2">
      <c r="B444" s="65"/>
      <c r="C444" s="549" t="str">
        <f>IF(F444+L444&gt;0,Input_Transaksi!C441,"")</f>
        <v/>
      </c>
      <c r="D444" s="550" t="str">
        <f>IF(F444+L444&gt;0,Input_Transaksi!D441,"")</f>
        <v/>
      </c>
      <c r="E444" s="551" t="str">
        <f>IF(F444+L444&gt;0,Input_Transaksi!F441&amp;Input_Transaksi!G441&amp;" "&amp;Input_Transaksi!H441,"")</f>
        <v/>
      </c>
      <c r="F444" s="119">
        <f>IF(Input_Transaksi!CJ441=$D$8,Input_Transaksi!CL441,0)</f>
        <v>0</v>
      </c>
      <c r="G444" s="552">
        <f>IF(Input_Transaksi!K441=$G$12,F444,0)</f>
        <v>0</v>
      </c>
      <c r="H444" s="552">
        <f>IF(Input_Transaksi!K441=$H$12,F444,0)</f>
        <v>0</v>
      </c>
      <c r="I444" s="552">
        <f>IF(Input_Transaksi!K441=$I$12,F444,0)</f>
        <v>0</v>
      </c>
      <c r="J444" s="552">
        <f>IF(Input_Transaksi!K441=$J$12,F444,0)</f>
        <v>0</v>
      </c>
      <c r="K444" s="552">
        <f>IF(Input_Transaksi!K441=$K$12,F444,0)</f>
        <v>0</v>
      </c>
      <c r="L444" s="491">
        <f>IF(Input_Transaksi!CM441=$D$8,Input_Transaksi!CO441,0)</f>
        <v>0</v>
      </c>
      <c r="M444" s="491">
        <f t="shared" si="6"/>
        <v>0</v>
      </c>
      <c r="N444" s="61"/>
    </row>
    <row r="445" spans="2:14" customFormat="1" hidden="1" x14ac:dyDescent="0.2">
      <c r="B445" s="65"/>
      <c r="C445" s="549" t="str">
        <f>IF(F445+L445&gt;0,Input_Transaksi!C442,"")</f>
        <v/>
      </c>
      <c r="D445" s="550" t="str">
        <f>IF(F445+L445&gt;0,Input_Transaksi!D442,"")</f>
        <v/>
      </c>
      <c r="E445" s="551" t="str">
        <f>IF(F445+L445&gt;0,Input_Transaksi!F442&amp;Input_Transaksi!G442&amp;" "&amp;Input_Transaksi!H442,"")</f>
        <v/>
      </c>
      <c r="F445" s="119">
        <f>IF(Input_Transaksi!CJ442=$D$8,Input_Transaksi!CL442,0)</f>
        <v>0</v>
      </c>
      <c r="G445" s="552">
        <f>IF(Input_Transaksi!K442=$G$12,F445,0)</f>
        <v>0</v>
      </c>
      <c r="H445" s="552">
        <f>IF(Input_Transaksi!K442=$H$12,F445,0)</f>
        <v>0</v>
      </c>
      <c r="I445" s="552">
        <f>IF(Input_Transaksi!K442=$I$12,F445,0)</f>
        <v>0</v>
      </c>
      <c r="J445" s="552">
        <f>IF(Input_Transaksi!K442=$J$12,F445,0)</f>
        <v>0</v>
      </c>
      <c r="K445" s="552">
        <f>IF(Input_Transaksi!K442=$K$12,F445,0)</f>
        <v>0</v>
      </c>
      <c r="L445" s="491">
        <f>IF(Input_Transaksi!CM442=$D$8,Input_Transaksi!CO442,0)</f>
        <v>0</v>
      </c>
      <c r="M445" s="491">
        <f t="shared" si="6"/>
        <v>0</v>
      </c>
      <c r="N445" s="61"/>
    </row>
    <row r="446" spans="2:14" customFormat="1" hidden="1" x14ac:dyDescent="0.2">
      <c r="B446" s="65"/>
      <c r="C446" s="549" t="str">
        <f>IF(F446+L446&gt;0,Input_Transaksi!C443,"")</f>
        <v/>
      </c>
      <c r="D446" s="550" t="str">
        <f>IF(F446+L446&gt;0,Input_Transaksi!D443,"")</f>
        <v/>
      </c>
      <c r="E446" s="551" t="str">
        <f>IF(F446+L446&gt;0,Input_Transaksi!F443&amp;Input_Transaksi!G443&amp;" "&amp;Input_Transaksi!H443,"")</f>
        <v/>
      </c>
      <c r="F446" s="119">
        <f>IF(Input_Transaksi!CJ443=$D$8,Input_Transaksi!CL443,0)</f>
        <v>0</v>
      </c>
      <c r="G446" s="552">
        <f>IF(Input_Transaksi!K443=$G$12,F446,0)</f>
        <v>0</v>
      </c>
      <c r="H446" s="552">
        <f>IF(Input_Transaksi!K443=$H$12,F446,0)</f>
        <v>0</v>
      </c>
      <c r="I446" s="552">
        <f>IF(Input_Transaksi!K443=$I$12,F446,0)</f>
        <v>0</v>
      </c>
      <c r="J446" s="552">
        <f>IF(Input_Transaksi!K443=$J$12,F446,0)</f>
        <v>0</v>
      </c>
      <c r="K446" s="552">
        <f>IF(Input_Transaksi!K443=$K$12,F446,0)</f>
        <v>0</v>
      </c>
      <c r="L446" s="491">
        <f>IF(Input_Transaksi!CM443=$D$8,Input_Transaksi!CO443,0)</f>
        <v>0</v>
      </c>
      <c r="M446" s="491">
        <f t="shared" si="6"/>
        <v>0</v>
      </c>
      <c r="N446" s="61"/>
    </row>
    <row r="447" spans="2:14" customFormat="1" hidden="1" x14ac:dyDescent="0.2">
      <c r="B447" s="65"/>
      <c r="C447" s="549" t="str">
        <f>IF(F447+L447&gt;0,Input_Transaksi!C444,"")</f>
        <v/>
      </c>
      <c r="D447" s="550" t="str">
        <f>IF(F447+L447&gt;0,Input_Transaksi!D444,"")</f>
        <v/>
      </c>
      <c r="E447" s="551" t="str">
        <f>IF(F447+L447&gt;0,Input_Transaksi!F444&amp;Input_Transaksi!G444&amp;" "&amp;Input_Transaksi!H444,"")</f>
        <v/>
      </c>
      <c r="F447" s="119">
        <f>IF(Input_Transaksi!CJ444=$D$8,Input_Transaksi!CL444,0)</f>
        <v>0</v>
      </c>
      <c r="G447" s="552">
        <f>IF(Input_Transaksi!K444=$G$12,F447,0)</f>
        <v>0</v>
      </c>
      <c r="H447" s="552">
        <f>IF(Input_Transaksi!K444=$H$12,F447,0)</f>
        <v>0</v>
      </c>
      <c r="I447" s="552">
        <f>IF(Input_Transaksi!K444=$I$12,F447,0)</f>
        <v>0</v>
      </c>
      <c r="J447" s="552">
        <f>IF(Input_Transaksi!K444=$J$12,F447,0)</f>
        <v>0</v>
      </c>
      <c r="K447" s="552">
        <f>IF(Input_Transaksi!K444=$K$12,F447,0)</f>
        <v>0</v>
      </c>
      <c r="L447" s="491">
        <f>IF(Input_Transaksi!CM444=$D$8,Input_Transaksi!CO444,0)</f>
        <v>0</v>
      </c>
      <c r="M447" s="491">
        <f t="shared" si="6"/>
        <v>0</v>
      </c>
      <c r="N447" s="61"/>
    </row>
    <row r="448" spans="2:14" customFormat="1" hidden="1" x14ac:dyDescent="0.2">
      <c r="B448" s="65"/>
      <c r="C448" s="549" t="str">
        <f>IF(F448+L448&gt;0,Input_Transaksi!C445,"")</f>
        <v/>
      </c>
      <c r="D448" s="550" t="str">
        <f>IF(F448+L448&gt;0,Input_Transaksi!D445,"")</f>
        <v/>
      </c>
      <c r="E448" s="551" t="str">
        <f>IF(F448+L448&gt;0,Input_Transaksi!F445&amp;Input_Transaksi!G445&amp;" "&amp;Input_Transaksi!H445,"")</f>
        <v/>
      </c>
      <c r="F448" s="119">
        <f>IF(Input_Transaksi!CJ445=$D$8,Input_Transaksi!CL445,0)</f>
        <v>0</v>
      </c>
      <c r="G448" s="552">
        <f>IF(Input_Transaksi!K445=$G$12,F448,0)</f>
        <v>0</v>
      </c>
      <c r="H448" s="552">
        <f>IF(Input_Transaksi!K445=$H$12,F448,0)</f>
        <v>0</v>
      </c>
      <c r="I448" s="552">
        <f>IF(Input_Transaksi!K445=$I$12,F448,0)</f>
        <v>0</v>
      </c>
      <c r="J448" s="552">
        <f>IF(Input_Transaksi!K445=$J$12,F448,0)</f>
        <v>0</v>
      </c>
      <c r="K448" s="552">
        <f>IF(Input_Transaksi!K445=$K$12,F448,0)</f>
        <v>0</v>
      </c>
      <c r="L448" s="491">
        <f>IF(Input_Transaksi!CM445=$D$8,Input_Transaksi!CO445,0)</f>
        <v>0</v>
      </c>
      <c r="M448" s="491">
        <f t="shared" si="6"/>
        <v>0</v>
      </c>
      <c r="N448" s="61"/>
    </row>
    <row r="449" spans="2:14" customFormat="1" hidden="1" x14ac:dyDescent="0.2">
      <c r="B449" s="65"/>
      <c r="C449" s="549" t="str">
        <f>IF(F449+L449&gt;0,Input_Transaksi!C446,"")</f>
        <v/>
      </c>
      <c r="D449" s="550" t="str">
        <f>IF(F449+L449&gt;0,Input_Transaksi!D446,"")</f>
        <v/>
      </c>
      <c r="E449" s="551" t="str">
        <f>IF(F449+L449&gt;0,Input_Transaksi!F446&amp;Input_Transaksi!G446&amp;" "&amp;Input_Transaksi!H446,"")</f>
        <v/>
      </c>
      <c r="F449" s="119">
        <f>IF(Input_Transaksi!CJ446=$D$8,Input_Transaksi!CL446,0)</f>
        <v>0</v>
      </c>
      <c r="G449" s="552">
        <f>IF(Input_Transaksi!K446=$G$12,F449,0)</f>
        <v>0</v>
      </c>
      <c r="H449" s="552">
        <f>IF(Input_Transaksi!K446=$H$12,F449,0)</f>
        <v>0</v>
      </c>
      <c r="I449" s="552">
        <f>IF(Input_Transaksi!K446=$I$12,F449,0)</f>
        <v>0</v>
      </c>
      <c r="J449" s="552">
        <f>IF(Input_Transaksi!K446=$J$12,F449,0)</f>
        <v>0</v>
      </c>
      <c r="K449" s="552">
        <f>IF(Input_Transaksi!K446=$K$12,F449,0)</f>
        <v>0</v>
      </c>
      <c r="L449" s="491">
        <f>IF(Input_Transaksi!CM446=$D$8,Input_Transaksi!CO446,0)</f>
        <v>0</v>
      </c>
      <c r="M449" s="491">
        <f t="shared" si="6"/>
        <v>0</v>
      </c>
      <c r="N449" s="61"/>
    </row>
    <row r="450" spans="2:14" customFormat="1" hidden="1" x14ac:dyDescent="0.2">
      <c r="B450" s="65"/>
      <c r="C450" s="549" t="str">
        <f>IF(F450+L450&gt;0,Input_Transaksi!C447,"")</f>
        <v/>
      </c>
      <c r="D450" s="550" t="str">
        <f>IF(F450+L450&gt;0,Input_Transaksi!D447,"")</f>
        <v/>
      </c>
      <c r="E450" s="551" t="str">
        <f>IF(F450+L450&gt;0,Input_Transaksi!F447&amp;Input_Transaksi!G447&amp;" "&amp;Input_Transaksi!H447,"")</f>
        <v/>
      </c>
      <c r="F450" s="119">
        <f>IF(Input_Transaksi!CJ447=$D$8,Input_Transaksi!CL447,0)</f>
        <v>0</v>
      </c>
      <c r="G450" s="552">
        <f>IF(Input_Transaksi!K447=$G$12,F450,0)</f>
        <v>0</v>
      </c>
      <c r="H450" s="552">
        <f>IF(Input_Transaksi!K447=$H$12,F450,0)</f>
        <v>0</v>
      </c>
      <c r="I450" s="552">
        <f>IF(Input_Transaksi!K447=$I$12,F450,0)</f>
        <v>0</v>
      </c>
      <c r="J450" s="552">
        <f>IF(Input_Transaksi!K447=$J$12,F450,0)</f>
        <v>0</v>
      </c>
      <c r="K450" s="552">
        <f>IF(Input_Transaksi!K447=$K$12,F450,0)</f>
        <v>0</v>
      </c>
      <c r="L450" s="491">
        <f>IF(Input_Transaksi!CM447=$D$8,Input_Transaksi!CO447,0)</f>
        <v>0</v>
      </c>
      <c r="M450" s="491">
        <f t="shared" si="6"/>
        <v>0</v>
      </c>
      <c r="N450" s="61"/>
    </row>
    <row r="451" spans="2:14" customFormat="1" hidden="1" x14ac:dyDescent="0.2">
      <c r="B451" s="65"/>
      <c r="C451" s="549" t="str">
        <f>IF(F451+L451&gt;0,Input_Transaksi!C448,"")</f>
        <v/>
      </c>
      <c r="D451" s="550" t="str">
        <f>IF(F451+L451&gt;0,Input_Transaksi!D448,"")</f>
        <v/>
      </c>
      <c r="E451" s="551" t="str">
        <f>IF(F451+L451&gt;0,Input_Transaksi!F448&amp;Input_Transaksi!G448&amp;" "&amp;Input_Transaksi!H448,"")</f>
        <v/>
      </c>
      <c r="F451" s="119">
        <f>IF(Input_Transaksi!CJ448=$D$8,Input_Transaksi!CL448,0)</f>
        <v>0</v>
      </c>
      <c r="G451" s="552">
        <f>IF(Input_Transaksi!K448=$G$12,F451,0)</f>
        <v>0</v>
      </c>
      <c r="H451" s="552">
        <f>IF(Input_Transaksi!K448=$H$12,F451,0)</f>
        <v>0</v>
      </c>
      <c r="I451" s="552">
        <f>IF(Input_Transaksi!K448=$I$12,F451,0)</f>
        <v>0</v>
      </c>
      <c r="J451" s="552">
        <f>IF(Input_Transaksi!K448=$J$12,F451,0)</f>
        <v>0</v>
      </c>
      <c r="K451" s="552">
        <f>IF(Input_Transaksi!K448=$K$12,F451,0)</f>
        <v>0</v>
      </c>
      <c r="L451" s="491">
        <f>IF(Input_Transaksi!CM448=$D$8,Input_Transaksi!CO448,0)</f>
        <v>0</v>
      </c>
      <c r="M451" s="491">
        <f t="shared" si="6"/>
        <v>0</v>
      </c>
      <c r="N451" s="61"/>
    </row>
    <row r="452" spans="2:14" customFormat="1" hidden="1" x14ac:dyDescent="0.2">
      <c r="B452" s="65"/>
      <c r="C452" s="549" t="str">
        <f>IF(F452+L452&gt;0,Input_Transaksi!C449,"")</f>
        <v/>
      </c>
      <c r="D452" s="550" t="str">
        <f>IF(F452+L452&gt;0,Input_Transaksi!D449,"")</f>
        <v/>
      </c>
      <c r="E452" s="551" t="str">
        <f>IF(F452+L452&gt;0,Input_Transaksi!F449&amp;Input_Transaksi!G449&amp;" "&amp;Input_Transaksi!H449,"")</f>
        <v/>
      </c>
      <c r="F452" s="119">
        <f>IF(Input_Transaksi!CJ449=$D$8,Input_Transaksi!CL449,0)</f>
        <v>0</v>
      </c>
      <c r="G452" s="552">
        <f>IF(Input_Transaksi!K449=$G$12,F452,0)</f>
        <v>0</v>
      </c>
      <c r="H452" s="552">
        <f>IF(Input_Transaksi!K449=$H$12,F452,0)</f>
        <v>0</v>
      </c>
      <c r="I452" s="552">
        <f>IF(Input_Transaksi!K449=$I$12,F452,0)</f>
        <v>0</v>
      </c>
      <c r="J452" s="552">
        <f>IF(Input_Transaksi!K449=$J$12,F452,0)</f>
        <v>0</v>
      </c>
      <c r="K452" s="552">
        <f>IF(Input_Transaksi!K449=$K$12,F452,0)</f>
        <v>0</v>
      </c>
      <c r="L452" s="491">
        <f>IF(Input_Transaksi!CM449=$D$8,Input_Transaksi!CO449,0)</f>
        <v>0</v>
      </c>
      <c r="M452" s="491">
        <f t="shared" si="6"/>
        <v>0</v>
      </c>
      <c r="N452" s="61"/>
    </row>
    <row r="453" spans="2:14" customFormat="1" hidden="1" x14ac:dyDescent="0.2">
      <c r="B453" s="65"/>
      <c r="C453" s="549" t="str">
        <f>IF(F453+L453&gt;0,Input_Transaksi!C450,"")</f>
        <v/>
      </c>
      <c r="D453" s="550" t="str">
        <f>IF(F453+L453&gt;0,Input_Transaksi!D450,"")</f>
        <v/>
      </c>
      <c r="E453" s="551" t="str">
        <f>IF(F453+L453&gt;0,Input_Transaksi!F450&amp;Input_Transaksi!G450&amp;" "&amp;Input_Transaksi!H450,"")</f>
        <v/>
      </c>
      <c r="F453" s="119">
        <f>IF(Input_Transaksi!CJ450=$D$8,Input_Transaksi!CL450,0)</f>
        <v>0</v>
      </c>
      <c r="G453" s="552">
        <f>IF(Input_Transaksi!K450=$G$12,F453,0)</f>
        <v>0</v>
      </c>
      <c r="H453" s="552">
        <f>IF(Input_Transaksi!K450=$H$12,F453,0)</f>
        <v>0</v>
      </c>
      <c r="I453" s="552">
        <f>IF(Input_Transaksi!K450=$I$12,F453,0)</f>
        <v>0</v>
      </c>
      <c r="J453" s="552">
        <f>IF(Input_Transaksi!K450=$J$12,F453,0)</f>
        <v>0</v>
      </c>
      <c r="K453" s="552">
        <f>IF(Input_Transaksi!K450=$K$12,F453,0)</f>
        <v>0</v>
      </c>
      <c r="L453" s="491">
        <f>IF(Input_Transaksi!CM450=$D$8,Input_Transaksi!CO450,0)</f>
        <v>0</v>
      </c>
      <c r="M453" s="491">
        <f t="shared" si="6"/>
        <v>0</v>
      </c>
      <c r="N453" s="61"/>
    </row>
    <row r="454" spans="2:14" customFormat="1" hidden="1" x14ac:dyDescent="0.2">
      <c r="B454" s="65"/>
      <c r="C454" s="549" t="str">
        <f>IF(F454+L454&gt;0,Input_Transaksi!C451,"")</f>
        <v/>
      </c>
      <c r="D454" s="550" t="str">
        <f>IF(F454+L454&gt;0,Input_Transaksi!D451,"")</f>
        <v/>
      </c>
      <c r="E454" s="551" t="str">
        <f>IF(F454+L454&gt;0,Input_Transaksi!F451&amp;Input_Transaksi!G451&amp;" "&amp;Input_Transaksi!H451,"")</f>
        <v/>
      </c>
      <c r="F454" s="119">
        <f>IF(Input_Transaksi!CJ451=$D$8,Input_Transaksi!CL451,0)</f>
        <v>0</v>
      </c>
      <c r="G454" s="552">
        <f>IF(Input_Transaksi!K451=$G$12,F454,0)</f>
        <v>0</v>
      </c>
      <c r="H454" s="552">
        <f>IF(Input_Transaksi!K451=$H$12,F454,0)</f>
        <v>0</v>
      </c>
      <c r="I454" s="552">
        <f>IF(Input_Transaksi!K451=$I$12,F454,0)</f>
        <v>0</v>
      </c>
      <c r="J454" s="552">
        <f>IF(Input_Transaksi!K451=$J$12,F454,0)</f>
        <v>0</v>
      </c>
      <c r="K454" s="552">
        <f>IF(Input_Transaksi!K451=$K$12,F454,0)</f>
        <v>0</v>
      </c>
      <c r="L454" s="491">
        <f>IF(Input_Transaksi!CM451=$D$8,Input_Transaksi!CO451,0)</f>
        <v>0</v>
      </c>
      <c r="M454" s="491">
        <f t="shared" si="6"/>
        <v>0</v>
      </c>
      <c r="N454" s="61"/>
    </row>
    <row r="455" spans="2:14" customFormat="1" hidden="1" x14ac:dyDescent="0.2">
      <c r="B455" s="65"/>
      <c r="C455" s="549" t="str">
        <f>IF(F455+L455&gt;0,Input_Transaksi!C452,"")</f>
        <v/>
      </c>
      <c r="D455" s="550" t="str">
        <f>IF(F455+L455&gt;0,Input_Transaksi!D452,"")</f>
        <v/>
      </c>
      <c r="E455" s="551" t="str">
        <f>IF(F455+L455&gt;0,Input_Transaksi!F452&amp;Input_Transaksi!G452&amp;" "&amp;Input_Transaksi!H452,"")</f>
        <v/>
      </c>
      <c r="F455" s="119">
        <f>IF(Input_Transaksi!CJ452=$D$8,Input_Transaksi!CL452,0)</f>
        <v>0</v>
      </c>
      <c r="G455" s="552">
        <f>IF(Input_Transaksi!K452=$G$12,F455,0)</f>
        <v>0</v>
      </c>
      <c r="H455" s="552">
        <f>IF(Input_Transaksi!K452=$H$12,F455,0)</f>
        <v>0</v>
      </c>
      <c r="I455" s="552">
        <f>IF(Input_Transaksi!K452=$I$12,F455,0)</f>
        <v>0</v>
      </c>
      <c r="J455" s="552">
        <f>IF(Input_Transaksi!K452=$J$12,F455,0)</f>
        <v>0</v>
      </c>
      <c r="K455" s="552">
        <f>IF(Input_Transaksi!K452=$K$12,F455,0)</f>
        <v>0</v>
      </c>
      <c r="L455" s="491">
        <f>IF(Input_Transaksi!CM452=$D$8,Input_Transaksi!CO452,0)</f>
        <v>0</v>
      </c>
      <c r="M455" s="491">
        <f t="shared" si="6"/>
        <v>0</v>
      </c>
      <c r="N455" s="61"/>
    </row>
    <row r="456" spans="2:14" customFormat="1" hidden="1" x14ac:dyDescent="0.2">
      <c r="B456" s="65"/>
      <c r="C456" s="549" t="str">
        <f>IF(F456+L456&gt;0,Input_Transaksi!C453,"")</f>
        <v/>
      </c>
      <c r="D456" s="550" t="str">
        <f>IF(F456+L456&gt;0,Input_Transaksi!D453,"")</f>
        <v/>
      </c>
      <c r="E456" s="551" t="str">
        <f>IF(F456+L456&gt;0,Input_Transaksi!F453&amp;Input_Transaksi!G453&amp;" "&amp;Input_Transaksi!H453,"")</f>
        <v/>
      </c>
      <c r="F456" s="119">
        <f>IF(Input_Transaksi!CJ453=$D$8,Input_Transaksi!CL453,0)</f>
        <v>0</v>
      </c>
      <c r="G456" s="552">
        <f>IF(Input_Transaksi!K453=$G$12,F456,0)</f>
        <v>0</v>
      </c>
      <c r="H456" s="552">
        <f>IF(Input_Transaksi!K453=$H$12,F456,0)</f>
        <v>0</v>
      </c>
      <c r="I456" s="552">
        <f>IF(Input_Transaksi!K453=$I$12,F456,0)</f>
        <v>0</v>
      </c>
      <c r="J456" s="552">
        <f>IF(Input_Transaksi!K453=$J$12,F456,0)</f>
        <v>0</v>
      </c>
      <c r="K456" s="552">
        <f>IF(Input_Transaksi!K453=$K$12,F456,0)</f>
        <v>0</v>
      </c>
      <c r="L456" s="491">
        <f>IF(Input_Transaksi!CM453=$D$8,Input_Transaksi!CO453,0)</f>
        <v>0</v>
      </c>
      <c r="M456" s="491">
        <f t="shared" si="6"/>
        <v>0</v>
      </c>
      <c r="N456" s="61"/>
    </row>
    <row r="457" spans="2:14" customFormat="1" hidden="1" x14ac:dyDescent="0.2">
      <c r="B457" s="65"/>
      <c r="C457" s="549" t="str">
        <f>IF(F457+L457&gt;0,Input_Transaksi!C454,"")</f>
        <v/>
      </c>
      <c r="D457" s="550" t="str">
        <f>IF(F457+L457&gt;0,Input_Transaksi!D454,"")</f>
        <v/>
      </c>
      <c r="E457" s="551" t="str">
        <f>IF(F457+L457&gt;0,Input_Transaksi!F454&amp;Input_Transaksi!G454&amp;" "&amp;Input_Transaksi!H454,"")</f>
        <v/>
      </c>
      <c r="F457" s="119">
        <f>IF(Input_Transaksi!CJ454=$D$8,Input_Transaksi!CL454,0)</f>
        <v>0</v>
      </c>
      <c r="G457" s="552">
        <f>IF(Input_Transaksi!K454=$G$12,F457,0)</f>
        <v>0</v>
      </c>
      <c r="H457" s="552">
        <f>IF(Input_Transaksi!K454=$H$12,F457,0)</f>
        <v>0</v>
      </c>
      <c r="I457" s="552">
        <f>IF(Input_Transaksi!K454=$I$12,F457,0)</f>
        <v>0</v>
      </c>
      <c r="J457" s="552">
        <f>IF(Input_Transaksi!K454=$J$12,F457,0)</f>
        <v>0</v>
      </c>
      <c r="K457" s="552">
        <f>IF(Input_Transaksi!K454=$K$12,F457,0)</f>
        <v>0</v>
      </c>
      <c r="L457" s="491">
        <f>IF(Input_Transaksi!CM454=$D$8,Input_Transaksi!CO454,0)</f>
        <v>0</v>
      </c>
      <c r="M457" s="491">
        <f t="shared" si="6"/>
        <v>0</v>
      </c>
      <c r="N457" s="61"/>
    </row>
    <row r="458" spans="2:14" customFormat="1" hidden="1" x14ac:dyDescent="0.2">
      <c r="B458" s="65"/>
      <c r="C458" s="549" t="str">
        <f>IF(F458+L458&gt;0,Input_Transaksi!C455,"")</f>
        <v/>
      </c>
      <c r="D458" s="550" t="str">
        <f>IF(F458+L458&gt;0,Input_Transaksi!D455,"")</f>
        <v/>
      </c>
      <c r="E458" s="551" t="str">
        <f>IF(F458+L458&gt;0,Input_Transaksi!F455&amp;Input_Transaksi!G455&amp;" "&amp;Input_Transaksi!H455,"")</f>
        <v/>
      </c>
      <c r="F458" s="119">
        <f>IF(Input_Transaksi!CJ455=$D$8,Input_Transaksi!CL455,0)</f>
        <v>0</v>
      </c>
      <c r="G458" s="552">
        <f>IF(Input_Transaksi!K455=$G$12,F458,0)</f>
        <v>0</v>
      </c>
      <c r="H458" s="552">
        <f>IF(Input_Transaksi!K455=$H$12,F458,0)</f>
        <v>0</v>
      </c>
      <c r="I458" s="552">
        <f>IF(Input_Transaksi!K455=$I$12,F458,0)</f>
        <v>0</v>
      </c>
      <c r="J458" s="552">
        <f>IF(Input_Transaksi!K455=$J$12,F458,0)</f>
        <v>0</v>
      </c>
      <c r="K458" s="552">
        <f>IF(Input_Transaksi!K455=$K$12,F458,0)</f>
        <v>0</v>
      </c>
      <c r="L458" s="491">
        <f>IF(Input_Transaksi!CM455=$D$8,Input_Transaksi!CO455,0)</f>
        <v>0</v>
      </c>
      <c r="M458" s="491">
        <f t="shared" si="6"/>
        <v>0</v>
      </c>
      <c r="N458" s="61"/>
    </row>
    <row r="459" spans="2:14" customFormat="1" hidden="1" x14ac:dyDescent="0.2">
      <c r="B459" s="65"/>
      <c r="C459" s="549" t="str">
        <f>IF(F459+L459&gt;0,Input_Transaksi!C456,"")</f>
        <v/>
      </c>
      <c r="D459" s="550" t="str">
        <f>IF(F459+L459&gt;0,Input_Transaksi!D456,"")</f>
        <v/>
      </c>
      <c r="E459" s="551" t="str">
        <f>IF(F459+L459&gt;0,Input_Transaksi!F456&amp;Input_Transaksi!G456&amp;" "&amp;Input_Transaksi!H456,"")</f>
        <v/>
      </c>
      <c r="F459" s="119">
        <f>IF(Input_Transaksi!CJ456=$D$8,Input_Transaksi!CL456,0)</f>
        <v>0</v>
      </c>
      <c r="G459" s="552">
        <f>IF(Input_Transaksi!K456=$G$12,F459,0)</f>
        <v>0</v>
      </c>
      <c r="H459" s="552">
        <f>IF(Input_Transaksi!K456=$H$12,F459,0)</f>
        <v>0</v>
      </c>
      <c r="I459" s="552">
        <f>IF(Input_Transaksi!K456=$I$12,F459,0)</f>
        <v>0</v>
      </c>
      <c r="J459" s="552">
        <f>IF(Input_Transaksi!K456=$J$12,F459,0)</f>
        <v>0</v>
      </c>
      <c r="K459" s="552">
        <f>IF(Input_Transaksi!K456=$K$12,F459,0)</f>
        <v>0</v>
      </c>
      <c r="L459" s="491">
        <f>IF(Input_Transaksi!CM456=$D$8,Input_Transaksi!CO456,0)</f>
        <v>0</v>
      </c>
      <c r="M459" s="491">
        <f t="shared" si="6"/>
        <v>0</v>
      </c>
      <c r="N459" s="61"/>
    </row>
    <row r="460" spans="2:14" customFormat="1" hidden="1" x14ac:dyDescent="0.2">
      <c r="B460" s="65"/>
      <c r="C460" s="549" t="str">
        <f>IF(F460+L460&gt;0,Input_Transaksi!C457,"")</f>
        <v/>
      </c>
      <c r="D460" s="550" t="str">
        <f>IF(F460+L460&gt;0,Input_Transaksi!D457,"")</f>
        <v/>
      </c>
      <c r="E460" s="551" t="str">
        <f>IF(F460+L460&gt;0,Input_Transaksi!F457&amp;Input_Transaksi!G457&amp;" "&amp;Input_Transaksi!H457,"")</f>
        <v/>
      </c>
      <c r="F460" s="119">
        <f>IF(Input_Transaksi!CJ457=$D$8,Input_Transaksi!CL457,0)</f>
        <v>0</v>
      </c>
      <c r="G460" s="552">
        <f>IF(Input_Transaksi!K457=$G$12,F460,0)</f>
        <v>0</v>
      </c>
      <c r="H460" s="552">
        <f>IF(Input_Transaksi!K457=$H$12,F460,0)</f>
        <v>0</v>
      </c>
      <c r="I460" s="552">
        <f>IF(Input_Transaksi!K457=$I$12,F460,0)</f>
        <v>0</v>
      </c>
      <c r="J460" s="552">
        <f>IF(Input_Transaksi!K457=$J$12,F460,0)</f>
        <v>0</v>
      </c>
      <c r="K460" s="552">
        <f>IF(Input_Transaksi!K457=$K$12,F460,0)</f>
        <v>0</v>
      </c>
      <c r="L460" s="491">
        <f>IF(Input_Transaksi!CM457=$D$8,Input_Transaksi!CO457,0)</f>
        <v>0</v>
      </c>
      <c r="M460" s="491">
        <f t="shared" si="6"/>
        <v>0</v>
      </c>
      <c r="N460" s="61"/>
    </row>
    <row r="461" spans="2:14" customFormat="1" hidden="1" x14ac:dyDescent="0.2">
      <c r="B461" s="65"/>
      <c r="C461" s="549" t="str">
        <f>IF(F461+L461&gt;0,Input_Transaksi!C458,"")</f>
        <v/>
      </c>
      <c r="D461" s="550" t="str">
        <f>IF(F461+L461&gt;0,Input_Transaksi!D458,"")</f>
        <v/>
      </c>
      <c r="E461" s="551" t="str">
        <f>IF(F461+L461&gt;0,Input_Transaksi!F458&amp;Input_Transaksi!G458&amp;" "&amp;Input_Transaksi!H458,"")</f>
        <v/>
      </c>
      <c r="F461" s="119">
        <f>IF(Input_Transaksi!CJ458=$D$8,Input_Transaksi!CL458,0)</f>
        <v>0</v>
      </c>
      <c r="G461" s="552">
        <f>IF(Input_Transaksi!K458=$G$12,F461,0)</f>
        <v>0</v>
      </c>
      <c r="H461" s="552">
        <f>IF(Input_Transaksi!K458=$H$12,F461,0)</f>
        <v>0</v>
      </c>
      <c r="I461" s="552">
        <f>IF(Input_Transaksi!K458=$I$12,F461,0)</f>
        <v>0</v>
      </c>
      <c r="J461" s="552">
        <f>IF(Input_Transaksi!K458=$J$12,F461,0)</f>
        <v>0</v>
      </c>
      <c r="K461" s="552">
        <f>IF(Input_Transaksi!K458=$K$12,F461,0)</f>
        <v>0</v>
      </c>
      <c r="L461" s="491">
        <f>IF(Input_Transaksi!CM458=$D$8,Input_Transaksi!CO458,0)</f>
        <v>0</v>
      </c>
      <c r="M461" s="491">
        <f t="shared" si="6"/>
        <v>0</v>
      </c>
      <c r="N461" s="61"/>
    </row>
    <row r="462" spans="2:14" customFormat="1" hidden="1" x14ac:dyDescent="0.2">
      <c r="B462" s="65"/>
      <c r="C462" s="549" t="str">
        <f>IF(F462+L462&gt;0,Input_Transaksi!C459,"")</f>
        <v/>
      </c>
      <c r="D462" s="550" t="str">
        <f>IF(F462+L462&gt;0,Input_Transaksi!D459,"")</f>
        <v/>
      </c>
      <c r="E462" s="551" t="str">
        <f>IF(F462+L462&gt;0,Input_Transaksi!F459&amp;Input_Transaksi!G459&amp;" "&amp;Input_Transaksi!H459,"")</f>
        <v/>
      </c>
      <c r="F462" s="119">
        <f>IF(Input_Transaksi!CJ459=$D$8,Input_Transaksi!CL459,0)</f>
        <v>0</v>
      </c>
      <c r="G462" s="552">
        <f>IF(Input_Transaksi!K459=$G$12,F462,0)</f>
        <v>0</v>
      </c>
      <c r="H462" s="552">
        <f>IF(Input_Transaksi!K459=$H$12,F462,0)</f>
        <v>0</v>
      </c>
      <c r="I462" s="552">
        <f>IF(Input_Transaksi!K459=$I$12,F462,0)</f>
        <v>0</v>
      </c>
      <c r="J462" s="552">
        <f>IF(Input_Transaksi!K459=$J$12,F462,0)</f>
        <v>0</v>
      </c>
      <c r="K462" s="552">
        <f>IF(Input_Transaksi!K459=$K$12,F462,0)</f>
        <v>0</v>
      </c>
      <c r="L462" s="491">
        <f>IF(Input_Transaksi!CM459=$D$8,Input_Transaksi!CO459,0)</f>
        <v>0</v>
      </c>
      <c r="M462" s="491">
        <f t="shared" si="6"/>
        <v>0</v>
      </c>
      <c r="N462" s="61"/>
    </row>
    <row r="463" spans="2:14" customFormat="1" hidden="1" x14ac:dyDescent="0.2">
      <c r="B463" s="65"/>
      <c r="C463" s="549" t="str">
        <f>IF(F463+L463&gt;0,Input_Transaksi!C460,"")</f>
        <v/>
      </c>
      <c r="D463" s="550" t="str">
        <f>IF(F463+L463&gt;0,Input_Transaksi!D460,"")</f>
        <v/>
      </c>
      <c r="E463" s="551" t="str">
        <f>IF(F463+L463&gt;0,Input_Transaksi!F460&amp;Input_Transaksi!G460&amp;" "&amp;Input_Transaksi!H460,"")</f>
        <v/>
      </c>
      <c r="F463" s="119">
        <f>IF(Input_Transaksi!CJ460=$D$8,Input_Transaksi!CL460,0)</f>
        <v>0</v>
      </c>
      <c r="G463" s="552">
        <f>IF(Input_Transaksi!K460=$G$12,F463,0)</f>
        <v>0</v>
      </c>
      <c r="H463" s="552">
        <f>IF(Input_Transaksi!K460=$H$12,F463,0)</f>
        <v>0</v>
      </c>
      <c r="I463" s="552">
        <f>IF(Input_Transaksi!K460=$I$12,F463,0)</f>
        <v>0</v>
      </c>
      <c r="J463" s="552">
        <f>IF(Input_Transaksi!K460=$J$12,F463,0)</f>
        <v>0</v>
      </c>
      <c r="K463" s="552">
        <f>IF(Input_Transaksi!K460=$K$12,F463,0)</f>
        <v>0</v>
      </c>
      <c r="L463" s="491">
        <f>IF(Input_Transaksi!CM460=$D$8,Input_Transaksi!CO460,0)</f>
        <v>0</v>
      </c>
      <c r="M463" s="491">
        <f t="shared" ref="M463:M526" si="7">M462+G463+H463+I463+J463+K463-L463</f>
        <v>0</v>
      </c>
      <c r="N463" s="61"/>
    </row>
    <row r="464" spans="2:14" customFormat="1" hidden="1" x14ac:dyDescent="0.2">
      <c r="B464" s="65"/>
      <c r="C464" s="549" t="str">
        <f>IF(F464+L464&gt;0,Input_Transaksi!C461,"")</f>
        <v/>
      </c>
      <c r="D464" s="550" t="str">
        <f>IF(F464+L464&gt;0,Input_Transaksi!D461,"")</f>
        <v/>
      </c>
      <c r="E464" s="551" t="str">
        <f>IF(F464+L464&gt;0,Input_Transaksi!F461&amp;Input_Transaksi!G461&amp;" "&amp;Input_Transaksi!H461,"")</f>
        <v/>
      </c>
      <c r="F464" s="119">
        <f>IF(Input_Transaksi!CJ461=$D$8,Input_Transaksi!CL461,0)</f>
        <v>0</v>
      </c>
      <c r="G464" s="552">
        <f>IF(Input_Transaksi!K461=$G$12,F464,0)</f>
        <v>0</v>
      </c>
      <c r="H464" s="552">
        <f>IF(Input_Transaksi!K461=$H$12,F464,0)</f>
        <v>0</v>
      </c>
      <c r="I464" s="552">
        <f>IF(Input_Transaksi!K461=$I$12,F464,0)</f>
        <v>0</v>
      </c>
      <c r="J464" s="552">
        <f>IF(Input_Transaksi!K461=$J$12,F464,0)</f>
        <v>0</v>
      </c>
      <c r="K464" s="552">
        <f>IF(Input_Transaksi!K461=$K$12,F464,0)</f>
        <v>0</v>
      </c>
      <c r="L464" s="491">
        <f>IF(Input_Transaksi!CM461=$D$8,Input_Transaksi!CO461,0)</f>
        <v>0</v>
      </c>
      <c r="M464" s="491">
        <f t="shared" si="7"/>
        <v>0</v>
      </c>
      <c r="N464" s="61"/>
    </row>
    <row r="465" spans="2:14" customFormat="1" hidden="1" x14ac:dyDescent="0.2">
      <c r="B465" s="65"/>
      <c r="C465" s="549" t="str">
        <f>IF(F465+L465&gt;0,Input_Transaksi!C462,"")</f>
        <v/>
      </c>
      <c r="D465" s="550" t="str">
        <f>IF(F465+L465&gt;0,Input_Transaksi!D462,"")</f>
        <v/>
      </c>
      <c r="E465" s="551" t="str">
        <f>IF(F465+L465&gt;0,Input_Transaksi!F462&amp;Input_Transaksi!G462&amp;" "&amp;Input_Transaksi!H462,"")</f>
        <v/>
      </c>
      <c r="F465" s="119">
        <f>IF(Input_Transaksi!CJ462=$D$8,Input_Transaksi!CL462,0)</f>
        <v>0</v>
      </c>
      <c r="G465" s="552">
        <f>IF(Input_Transaksi!K462=$G$12,F465,0)</f>
        <v>0</v>
      </c>
      <c r="H465" s="552">
        <f>IF(Input_Transaksi!K462=$H$12,F465,0)</f>
        <v>0</v>
      </c>
      <c r="I465" s="552">
        <f>IF(Input_Transaksi!K462=$I$12,F465,0)</f>
        <v>0</v>
      </c>
      <c r="J465" s="552">
        <f>IF(Input_Transaksi!K462=$J$12,F465,0)</f>
        <v>0</v>
      </c>
      <c r="K465" s="552">
        <f>IF(Input_Transaksi!K462=$K$12,F465,0)</f>
        <v>0</v>
      </c>
      <c r="L465" s="491">
        <f>IF(Input_Transaksi!CM462=$D$8,Input_Transaksi!CO462,0)</f>
        <v>0</v>
      </c>
      <c r="M465" s="491">
        <f t="shared" si="7"/>
        <v>0</v>
      </c>
      <c r="N465" s="61"/>
    </row>
    <row r="466" spans="2:14" customFormat="1" hidden="1" x14ac:dyDescent="0.2">
      <c r="B466" s="65"/>
      <c r="C466" s="549" t="str">
        <f>IF(F466+L466&gt;0,Input_Transaksi!C463,"")</f>
        <v/>
      </c>
      <c r="D466" s="550" t="str">
        <f>IF(F466+L466&gt;0,Input_Transaksi!D463,"")</f>
        <v/>
      </c>
      <c r="E466" s="551" t="str">
        <f>IF(F466+L466&gt;0,Input_Transaksi!F463&amp;Input_Transaksi!G463&amp;" "&amp;Input_Transaksi!H463,"")</f>
        <v/>
      </c>
      <c r="F466" s="119">
        <f>IF(Input_Transaksi!CJ463=$D$8,Input_Transaksi!CL463,0)</f>
        <v>0</v>
      </c>
      <c r="G466" s="552">
        <f>IF(Input_Transaksi!K463=$G$12,F466,0)</f>
        <v>0</v>
      </c>
      <c r="H466" s="552">
        <f>IF(Input_Transaksi!K463=$H$12,F466,0)</f>
        <v>0</v>
      </c>
      <c r="I466" s="552">
        <f>IF(Input_Transaksi!K463=$I$12,F466,0)</f>
        <v>0</v>
      </c>
      <c r="J466" s="552">
        <f>IF(Input_Transaksi!K463=$J$12,F466,0)</f>
        <v>0</v>
      </c>
      <c r="K466" s="552">
        <f>IF(Input_Transaksi!K463=$K$12,F466,0)</f>
        <v>0</v>
      </c>
      <c r="L466" s="491">
        <f>IF(Input_Transaksi!CM463=$D$8,Input_Transaksi!CO463,0)</f>
        <v>0</v>
      </c>
      <c r="M466" s="491">
        <f t="shared" si="7"/>
        <v>0</v>
      </c>
      <c r="N466" s="61"/>
    </row>
    <row r="467" spans="2:14" customFormat="1" hidden="1" x14ac:dyDescent="0.2">
      <c r="B467" s="65"/>
      <c r="C467" s="549" t="str">
        <f>IF(F467+L467&gt;0,Input_Transaksi!C464,"")</f>
        <v/>
      </c>
      <c r="D467" s="550" t="str">
        <f>IF(F467+L467&gt;0,Input_Transaksi!D464,"")</f>
        <v/>
      </c>
      <c r="E467" s="551" t="str">
        <f>IF(F467+L467&gt;0,Input_Transaksi!F464&amp;Input_Transaksi!G464&amp;" "&amp;Input_Transaksi!H464,"")</f>
        <v/>
      </c>
      <c r="F467" s="119">
        <f>IF(Input_Transaksi!CJ464=$D$8,Input_Transaksi!CL464,0)</f>
        <v>0</v>
      </c>
      <c r="G467" s="552">
        <f>IF(Input_Transaksi!K464=$G$12,F467,0)</f>
        <v>0</v>
      </c>
      <c r="H467" s="552">
        <f>IF(Input_Transaksi!K464=$H$12,F467,0)</f>
        <v>0</v>
      </c>
      <c r="I467" s="552">
        <f>IF(Input_Transaksi!K464=$I$12,F467,0)</f>
        <v>0</v>
      </c>
      <c r="J467" s="552">
        <f>IF(Input_Transaksi!K464=$J$12,F467,0)</f>
        <v>0</v>
      </c>
      <c r="K467" s="552">
        <f>IF(Input_Transaksi!K464=$K$12,F467,0)</f>
        <v>0</v>
      </c>
      <c r="L467" s="491">
        <f>IF(Input_Transaksi!CM464=$D$8,Input_Transaksi!CO464,0)</f>
        <v>0</v>
      </c>
      <c r="M467" s="491">
        <f t="shared" si="7"/>
        <v>0</v>
      </c>
      <c r="N467" s="61"/>
    </row>
    <row r="468" spans="2:14" customFormat="1" hidden="1" x14ac:dyDescent="0.2">
      <c r="B468" s="65"/>
      <c r="C468" s="549" t="str">
        <f>IF(F468+L468&gt;0,Input_Transaksi!C465,"")</f>
        <v/>
      </c>
      <c r="D468" s="550" t="str">
        <f>IF(F468+L468&gt;0,Input_Transaksi!D465,"")</f>
        <v/>
      </c>
      <c r="E468" s="551" t="str">
        <f>IF(F468+L468&gt;0,Input_Transaksi!F465&amp;Input_Transaksi!G465&amp;" "&amp;Input_Transaksi!H465,"")</f>
        <v/>
      </c>
      <c r="F468" s="119">
        <f>IF(Input_Transaksi!CJ465=$D$8,Input_Transaksi!CL465,0)</f>
        <v>0</v>
      </c>
      <c r="G468" s="552">
        <f>IF(Input_Transaksi!K465=$G$12,F468,0)</f>
        <v>0</v>
      </c>
      <c r="H468" s="552">
        <f>IF(Input_Transaksi!K465=$H$12,F468,0)</f>
        <v>0</v>
      </c>
      <c r="I468" s="552">
        <f>IF(Input_Transaksi!K465=$I$12,F468,0)</f>
        <v>0</v>
      </c>
      <c r="J468" s="552">
        <f>IF(Input_Transaksi!K465=$J$12,F468,0)</f>
        <v>0</v>
      </c>
      <c r="K468" s="552">
        <f>IF(Input_Transaksi!K465=$K$12,F468,0)</f>
        <v>0</v>
      </c>
      <c r="L468" s="491">
        <f>IF(Input_Transaksi!CM465=$D$8,Input_Transaksi!CO465,0)</f>
        <v>0</v>
      </c>
      <c r="M468" s="491">
        <f t="shared" si="7"/>
        <v>0</v>
      </c>
      <c r="N468" s="61"/>
    </row>
    <row r="469" spans="2:14" customFormat="1" hidden="1" x14ac:dyDescent="0.2">
      <c r="B469" s="65"/>
      <c r="C469" s="549" t="str">
        <f>IF(F469+L469&gt;0,Input_Transaksi!C466,"")</f>
        <v/>
      </c>
      <c r="D469" s="550" t="str">
        <f>IF(F469+L469&gt;0,Input_Transaksi!D466,"")</f>
        <v/>
      </c>
      <c r="E469" s="551" t="str">
        <f>IF(F469+L469&gt;0,Input_Transaksi!F466&amp;Input_Transaksi!G466&amp;" "&amp;Input_Transaksi!H466,"")</f>
        <v/>
      </c>
      <c r="F469" s="119">
        <f>IF(Input_Transaksi!CJ466=$D$8,Input_Transaksi!CL466,0)</f>
        <v>0</v>
      </c>
      <c r="G469" s="552">
        <f>IF(Input_Transaksi!K466=$G$12,F469,0)</f>
        <v>0</v>
      </c>
      <c r="H469" s="552">
        <f>IF(Input_Transaksi!K466=$H$12,F469,0)</f>
        <v>0</v>
      </c>
      <c r="I469" s="552">
        <f>IF(Input_Transaksi!K466=$I$12,F469,0)</f>
        <v>0</v>
      </c>
      <c r="J469" s="552">
        <f>IF(Input_Transaksi!K466=$J$12,F469,0)</f>
        <v>0</v>
      </c>
      <c r="K469" s="552">
        <f>IF(Input_Transaksi!K466=$K$12,F469,0)</f>
        <v>0</v>
      </c>
      <c r="L469" s="491">
        <f>IF(Input_Transaksi!CM466=$D$8,Input_Transaksi!CO466,0)</f>
        <v>0</v>
      </c>
      <c r="M469" s="491">
        <f t="shared" si="7"/>
        <v>0</v>
      </c>
      <c r="N469" s="61"/>
    </row>
    <row r="470" spans="2:14" customFormat="1" hidden="1" x14ac:dyDescent="0.2">
      <c r="B470" s="65"/>
      <c r="C470" s="549" t="str">
        <f>IF(F470+L470&gt;0,Input_Transaksi!C467,"")</f>
        <v/>
      </c>
      <c r="D470" s="550" t="str">
        <f>IF(F470+L470&gt;0,Input_Transaksi!D467,"")</f>
        <v/>
      </c>
      <c r="E470" s="551" t="str">
        <f>IF(F470+L470&gt;0,Input_Transaksi!F467&amp;Input_Transaksi!G467&amp;" "&amp;Input_Transaksi!H467,"")</f>
        <v/>
      </c>
      <c r="F470" s="119">
        <f>IF(Input_Transaksi!CJ467=$D$8,Input_Transaksi!CL467,0)</f>
        <v>0</v>
      </c>
      <c r="G470" s="552">
        <f>IF(Input_Transaksi!K467=$G$12,F470,0)</f>
        <v>0</v>
      </c>
      <c r="H470" s="552">
        <f>IF(Input_Transaksi!K467=$H$12,F470,0)</f>
        <v>0</v>
      </c>
      <c r="I470" s="552">
        <f>IF(Input_Transaksi!K467=$I$12,F470,0)</f>
        <v>0</v>
      </c>
      <c r="J470" s="552">
        <f>IF(Input_Transaksi!K467=$J$12,F470,0)</f>
        <v>0</v>
      </c>
      <c r="K470" s="552">
        <f>IF(Input_Transaksi!K467=$K$12,F470,0)</f>
        <v>0</v>
      </c>
      <c r="L470" s="491">
        <f>IF(Input_Transaksi!CM467=$D$8,Input_Transaksi!CO467,0)</f>
        <v>0</v>
      </c>
      <c r="M470" s="491">
        <f t="shared" si="7"/>
        <v>0</v>
      </c>
      <c r="N470" s="61"/>
    </row>
    <row r="471" spans="2:14" customFormat="1" hidden="1" x14ac:dyDescent="0.2">
      <c r="B471" s="65"/>
      <c r="C471" s="549" t="str">
        <f>IF(F471+L471&gt;0,Input_Transaksi!C468,"")</f>
        <v/>
      </c>
      <c r="D471" s="550" t="str">
        <f>IF(F471+L471&gt;0,Input_Transaksi!D468,"")</f>
        <v/>
      </c>
      <c r="E471" s="551" t="str">
        <f>IF(F471+L471&gt;0,Input_Transaksi!F468&amp;Input_Transaksi!G468&amp;" "&amp;Input_Transaksi!H468,"")</f>
        <v/>
      </c>
      <c r="F471" s="119">
        <f>IF(Input_Transaksi!CJ468=$D$8,Input_Transaksi!CL468,0)</f>
        <v>0</v>
      </c>
      <c r="G471" s="552">
        <f>IF(Input_Transaksi!K468=$G$12,F471,0)</f>
        <v>0</v>
      </c>
      <c r="H471" s="552">
        <f>IF(Input_Transaksi!K468=$H$12,F471,0)</f>
        <v>0</v>
      </c>
      <c r="I471" s="552">
        <f>IF(Input_Transaksi!K468=$I$12,F471,0)</f>
        <v>0</v>
      </c>
      <c r="J471" s="552">
        <f>IF(Input_Transaksi!K468=$J$12,F471,0)</f>
        <v>0</v>
      </c>
      <c r="K471" s="552">
        <f>IF(Input_Transaksi!K468=$K$12,F471,0)</f>
        <v>0</v>
      </c>
      <c r="L471" s="491">
        <f>IF(Input_Transaksi!CM468=$D$8,Input_Transaksi!CO468,0)</f>
        <v>0</v>
      </c>
      <c r="M471" s="491">
        <f t="shared" si="7"/>
        <v>0</v>
      </c>
      <c r="N471" s="61"/>
    </row>
    <row r="472" spans="2:14" customFormat="1" hidden="1" x14ac:dyDescent="0.2">
      <c r="B472" s="65"/>
      <c r="C472" s="549" t="str">
        <f>IF(F472+L472&gt;0,Input_Transaksi!C469,"")</f>
        <v/>
      </c>
      <c r="D472" s="550" t="str">
        <f>IF(F472+L472&gt;0,Input_Transaksi!D469,"")</f>
        <v/>
      </c>
      <c r="E472" s="551" t="str">
        <f>IF(F472+L472&gt;0,Input_Transaksi!F469&amp;Input_Transaksi!G469&amp;" "&amp;Input_Transaksi!H469,"")</f>
        <v/>
      </c>
      <c r="F472" s="119">
        <f>IF(Input_Transaksi!CJ469=$D$8,Input_Transaksi!CL469,0)</f>
        <v>0</v>
      </c>
      <c r="G472" s="552">
        <f>IF(Input_Transaksi!K469=$G$12,F472,0)</f>
        <v>0</v>
      </c>
      <c r="H472" s="552">
        <f>IF(Input_Transaksi!K469=$H$12,F472,0)</f>
        <v>0</v>
      </c>
      <c r="I472" s="552">
        <f>IF(Input_Transaksi!K469=$I$12,F472,0)</f>
        <v>0</v>
      </c>
      <c r="J472" s="552">
        <f>IF(Input_Transaksi!K469=$J$12,F472,0)</f>
        <v>0</v>
      </c>
      <c r="K472" s="552">
        <f>IF(Input_Transaksi!K469=$K$12,F472,0)</f>
        <v>0</v>
      </c>
      <c r="L472" s="491">
        <f>IF(Input_Transaksi!CM469=$D$8,Input_Transaksi!CO469,0)</f>
        <v>0</v>
      </c>
      <c r="M472" s="491">
        <f t="shared" si="7"/>
        <v>0</v>
      </c>
      <c r="N472" s="61"/>
    </row>
    <row r="473" spans="2:14" customFormat="1" hidden="1" x14ac:dyDescent="0.2">
      <c r="B473" s="65"/>
      <c r="C473" s="549" t="str">
        <f>IF(F473+L473&gt;0,Input_Transaksi!C470,"")</f>
        <v/>
      </c>
      <c r="D473" s="550" t="str">
        <f>IF(F473+L473&gt;0,Input_Transaksi!D470,"")</f>
        <v/>
      </c>
      <c r="E473" s="551" t="str">
        <f>IF(F473+L473&gt;0,Input_Transaksi!F470&amp;Input_Transaksi!G470&amp;" "&amp;Input_Transaksi!H470,"")</f>
        <v/>
      </c>
      <c r="F473" s="119">
        <f>IF(Input_Transaksi!CJ470=$D$8,Input_Transaksi!CL470,0)</f>
        <v>0</v>
      </c>
      <c r="G473" s="552">
        <f>IF(Input_Transaksi!K470=$G$12,F473,0)</f>
        <v>0</v>
      </c>
      <c r="H473" s="552">
        <f>IF(Input_Transaksi!K470=$H$12,F473,0)</f>
        <v>0</v>
      </c>
      <c r="I473" s="552">
        <f>IF(Input_Transaksi!K470=$I$12,F473,0)</f>
        <v>0</v>
      </c>
      <c r="J473" s="552">
        <f>IF(Input_Transaksi!K470=$J$12,F473,0)</f>
        <v>0</v>
      </c>
      <c r="K473" s="552">
        <f>IF(Input_Transaksi!K470=$K$12,F473,0)</f>
        <v>0</v>
      </c>
      <c r="L473" s="491">
        <f>IF(Input_Transaksi!CM470=$D$8,Input_Transaksi!CO470,0)</f>
        <v>0</v>
      </c>
      <c r="M473" s="491">
        <f t="shared" si="7"/>
        <v>0</v>
      </c>
      <c r="N473" s="61"/>
    </row>
    <row r="474" spans="2:14" customFormat="1" hidden="1" x14ac:dyDescent="0.2">
      <c r="B474" s="65"/>
      <c r="C474" s="549" t="str">
        <f>IF(F474+L474&gt;0,Input_Transaksi!C471,"")</f>
        <v/>
      </c>
      <c r="D474" s="550" t="str">
        <f>IF(F474+L474&gt;0,Input_Transaksi!D471,"")</f>
        <v/>
      </c>
      <c r="E474" s="551" t="str">
        <f>IF(F474+L474&gt;0,Input_Transaksi!F471&amp;Input_Transaksi!G471&amp;" "&amp;Input_Transaksi!H471,"")</f>
        <v/>
      </c>
      <c r="F474" s="119">
        <f>IF(Input_Transaksi!CJ471=$D$8,Input_Transaksi!CL471,0)</f>
        <v>0</v>
      </c>
      <c r="G474" s="552">
        <f>IF(Input_Transaksi!K471=$G$12,F474,0)</f>
        <v>0</v>
      </c>
      <c r="H474" s="552">
        <f>IF(Input_Transaksi!K471=$H$12,F474,0)</f>
        <v>0</v>
      </c>
      <c r="I474" s="552">
        <f>IF(Input_Transaksi!K471=$I$12,F474,0)</f>
        <v>0</v>
      </c>
      <c r="J474" s="552">
        <f>IF(Input_Transaksi!K471=$J$12,F474,0)</f>
        <v>0</v>
      </c>
      <c r="K474" s="552">
        <f>IF(Input_Transaksi!K471=$K$12,F474,0)</f>
        <v>0</v>
      </c>
      <c r="L474" s="491">
        <f>IF(Input_Transaksi!CM471=$D$8,Input_Transaksi!CO471,0)</f>
        <v>0</v>
      </c>
      <c r="M474" s="491">
        <f t="shared" si="7"/>
        <v>0</v>
      </c>
      <c r="N474" s="61"/>
    </row>
    <row r="475" spans="2:14" customFormat="1" hidden="1" x14ac:dyDescent="0.2">
      <c r="B475" s="65"/>
      <c r="C475" s="549" t="str">
        <f>IF(F475+L475&gt;0,Input_Transaksi!C472,"")</f>
        <v/>
      </c>
      <c r="D475" s="550" t="str">
        <f>IF(F475+L475&gt;0,Input_Transaksi!D472,"")</f>
        <v/>
      </c>
      <c r="E475" s="551" t="str">
        <f>IF(F475+L475&gt;0,Input_Transaksi!F472&amp;Input_Transaksi!G472&amp;" "&amp;Input_Transaksi!H472,"")</f>
        <v/>
      </c>
      <c r="F475" s="119">
        <f>IF(Input_Transaksi!CJ472=$D$8,Input_Transaksi!CL472,0)</f>
        <v>0</v>
      </c>
      <c r="G475" s="552">
        <f>IF(Input_Transaksi!K472=$G$12,F475,0)</f>
        <v>0</v>
      </c>
      <c r="H475" s="552">
        <f>IF(Input_Transaksi!K472=$H$12,F475,0)</f>
        <v>0</v>
      </c>
      <c r="I475" s="552">
        <f>IF(Input_Transaksi!K472=$I$12,F475,0)</f>
        <v>0</v>
      </c>
      <c r="J475" s="552">
        <f>IF(Input_Transaksi!K472=$J$12,F475,0)</f>
        <v>0</v>
      </c>
      <c r="K475" s="552">
        <f>IF(Input_Transaksi!K472=$K$12,F475,0)</f>
        <v>0</v>
      </c>
      <c r="L475" s="491">
        <f>IF(Input_Transaksi!CM472=$D$8,Input_Transaksi!CO472,0)</f>
        <v>0</v>
      </c>
      <c r="M475" s="491">
        <f t="shared" si="7"/>
        <v>0</v>
      </c>
      <c r="N475" s="61"/>
    </row>
    <row r="476" spans="2:14" customFormat="1" hidden="1" x14ac:dyDescent="0.2">
      <c r="B476" s="65"/>
      <c r="C476" s="549" t="str">
        <f>IF(F476+L476&gt;0,Input_Transaksi!C473,"")</f>
        <v/>
      </c>
      <c r="D476" s="550" t="str">
        <f>IF(F476+L476&gt;0,Input_Transaksi!D473,"")</f>
        <v/>
      </c>
      <c r="E476" s="551" t="str">
        <f>IF(F476+L476&gt;0,Input_Transaksi!F473&amp;Input_Transaksi!G473&amp;" "&amp;Input_Transaksi!H473,"")</f>
        <v/>
      </c>
      <c r="F476" s="119">
        <f>IF(Input_Transaksi!CJ473=$D$8,Input_Transaksi!CL473,0)</f>
        <v>0</v>
      </c>
      <c r="G476" s="552">
        <f>IF(Input_Transaksi!K473=$G$12,F476,0)</f>
        <v>0</v>
      </c>
      <c r="H476" s="552">
        <f>IF(Input_Transaksi!K473=$H$12,F476,0)</f>
        <v>0</v>
      </c>
      <c r="I476" s="552">
        <f>IF(Input_Transaksi!K473=$I$12,F476,0)</f>
        <v>0</v>
      </c>
      <c r="J476" s="552">
        <f>IF(Input_Transaksi!K473=$J$12,F476,0)</f>
        <v>0</v>
      </c>
      <c r="K476" s="552">
        <f>IF(Input_Transaksi!K473=$K$12,F476,0)</f>
        <v>0</v>
      </c>
      <c r="L476" s="491">
        <f>IF(Input_Transaksi!CM473=$D$8,Input_Transaksi!CO473,0)</f>
        <v>0</v>
      </c>
      <c r="M476" s="491">
        <f t="shared" si="7"/>
        <v>0</v>
      </c>
      <c r="N476" s="61"/>
    </row>
    <row r="477" spans="2:14" customFormat="1" hidden="1" x14ac:dyDescent="0.2">
      <c r="B477" s="65"/>
      <c r="C477" s="549" t="str">
        <f>IF(F477+L477&gt;0,Input_Transaksi!C474,"")</f>
        <v/>
      </c>
      <c r="D477" s="550" t="str">
        <f>IF(F477+L477&gt;0,Input_Transaksi!D474,"")</f>
        <v/>
      </c>
      <c r="E477" s="551" t="str">
        <f>IF(F477+L477&gt;0,Input_Transaksi!F474&amp;Input_Transaksi!G474&amp;" "&amp;Input_Transaksi!H474,"")</f>
        <v/>
      </c>
      <c r="F477" s="119">
        <f>IF(Input_Transaksi!CJ474=$D$8,Input_Transaksi!CL474,0)</f>
        <v>0</v>
      </c>
      <c r="G477" s="552">
        <f>IF(Input_Transaksi!K474=$G$12,F477,0)</f>
        <v>0</v>
      </c>
      <c r="H477" s="552">
        <f>IF(Input_Transaksi!K474=$H$12,F477,0)</f>
        <v>0</v>
      </c>
      <c r="I477" s="552">
        <f>IF(Input_Transaksi!K474=$I$12,F477,0)</f>
        <v>0</v>
      </c>
      <c r="J477" s="552">
        <f>IF(Input_Transaksi!K474=$J$12,F477,0)</f>
        <v>0</v>
      </c>
      <c r="K477" s="552">
        <f>IF(Input_Transaksi!K474=$K$12,F477,0)</f>
        <v>0</v>
      </c>
      <c r="L477" s="491">
        <f>IF(Input_Transaksi!CM474=$D$8,Input_Transaksi!CO474,0)</f>
        <v>0</v>
      </c>
      <c r="M477" s="491">
        <f t="shared" si="7"/>
        <v>0</v>
      </c>
      <c r="N477" s="61"/>
    </row>
    <row r="478" spans="2:14" customFormat="1" hidden="1" x14ac:dyDescent="0.2">
      <c r="B478" s="65"/>
      <c r="C478" s="549" t="str">
        <f>IF(F478+L478&gt;0,Input_Transaksi!C475,"")</f>
        <v/>
      </c>
      <c r="D478" s="550" t="str">
        <f>IF(F478+L478&gt;0,Input_Transaksi!D475,"")</f>
        <v/>
      </c>
      <c r="E478" s="551" t="str">
        <f>IF(F478+L478&gt;0,Input_Transaksi!F475&amp;Input_Transaksi!G475&amp;" "&amp;Input_Transaksi!H475,"")</f>
        <v/>
      </c>
      <c r="F478" s="119">
        <f>IF(Input_Transaksi!CJ475=$D$8,Input_Transaksi!CL475,0)</f>
        <v>0</v>
      </c>
      <c r="G478" s="552">
        <f>IF(Input_Transaksi!K475=$G$12,F478,0)</f>
        <v>0</v>
      </c>
      <c r="H478" s="552">
        <f>IF(Input_Transaksi!K475=$H$12,F478,0)</f>
        <v>0</v>
      </c>
      <c r="I478" s="552">
        <f>IF(Input_Transaksi!K475=$I$12,F478,0)</f>
        <v>0</v>
      </c>
      <c r="J478" s="552">
        <f>IF(Input_Transaksi!K475=$J$12,F478,0)</f>
        <v>0</v>
      </c>
      <c r="K478" s="552">
        <f>IF(Input_Transaksi!K475=$K$12,F478,0)</f>
        <v>0</v>
      </c>
      <c r="L478" s="491">
        <f>IF(Input_Transaksi!CM475=$D$8,Input_Transaksi!CO475,0)</f>
        <v>0</v>
      </c>
      <c r="M478" s="491">
        <f t="shared" si="7"/>
        <v>0</v>
      </c>
      <c r="N478" s="61"/>
    </row>
    <row r="479" spans="2:14" customFormat="1" hidden="1" x14ac:dyDescent="0.2">
      <c r="B479" s="65"/>
      <c r="C479" s="549" t="str">
        <f>IF(F479+L479&gt;0,Input_Transaksi!C476,"")</f>
        <v/>
      </c>
      <c r="D479" s="550" t="str">
        <f>IF(F479+L479&gt;0,Input_Transaksi!D476,"")</f>
        <v/>
      </c>
      <c r="E479" s="551" t="str">
        <f>IF(F479+L479&gt;0,Input_Transaksi!F476&amp;Input_Transaksi!G476&amp;" "&amp;Input_Transaksi!H476,"")</f>
        <v/>
      </c>
      <c r="F479" s="119">
        <f>IF(Input_Transaksi!CJ476=$D$8,Input_Transaksi!CL476,0)</f>
        <v>0</v>
      </c>
      <c r="G479" s="552">
        <f>IF(Input_Transaksi!K476=$G$12,F479,0)</f>
        <v>0</v>
      </c>
      <c r="H479" s="552">
        <f>IF(Input_Transaksi!K476=$H$12,F479,0)</f>
        <v>0</v>
      </c>
      <c r="I479" s="552">
        <f>IF(Input_Transaksi!K476=$I$12,F479,0)</f>
        <v>0</v>
      </c>
      <c r="J479" s="552">
        <f>IF(Input_Transaksi!K476=$J$12,F479,0)</f>
        <v>0</v>
      </c>
      <c r="K479" s="552">
        <f>IF(Input_Transaksi!K476=$K$12,F479,0)</f>
        <v>0</v>
      </c>
      <c r="L479" s="491">
        <f>IF(Input_Transaksi!CM476=$D$8,Input_Transaksi!CO476,0)</f>
        <v>0</v>
      </c>
      <c r="M479" s="491">
        <f t="shared" si="7"/>
        <v>0</v>
      </c>
      <c r="N479" s="61"/>
    </row>
    <row r="480" spans="2:14" customFormat="1" hidden="1" x14ac:dyDescent="0.2">
      <c r="B480" s="65"/>
      <c r="C480" s="549" t="str">
        <f>IF(F480+L480&gt;0,Input_Transaksi!C477,"")</f>
        <v/>
      </c>
      <c r="D480" s="550" t="str">
        <f>IF(F480+L480&gt;0,Input_Transaksi!D477,"")</f>
        <v/>
      </c>
      <c r="E480" s="551" t="str">
        <f>IF(F480+L480&gt;0,Input_Transaksi!F477&amp;Input_Transaksi!G477&amp;" "&amp;Input_Transaksi!H477,"")</f>
        <v/>
      </c>
      <c r="F480" s="119">
        <f>IF(Input_Transaksi!CJ477=$D$8,Input_Transaksi!CL477,0)</f>
        <v>0</v>
      </c>
      <c r="G480" s="552">
        <f>IF(Input_Transaksi!K477=$G$12,F480,0)</f>
        <v>0</v>
      </c>
      <c r="H480" s="552">
        <f>IF(Input_Transaksi!K477=$H$12,F480,0)</f>
        <v>0</v>
      </c>
      <c r="I480" s="552">
        <f>IF(Input_Transaksi!K477=$I$12,F480,0)</f>
        <v>0</v>
      </c>
      <c r="J480" s="552">
        <f>IF(Input_Transaksi!K477=$J$12,F480,0)</f>
        <v>0</v>
      </c>
      <c r="K480" s="552">
        <f>IF(Input_Transaksi!K477=$K$12,F480,0)</f>
        <v>0</v>
      </c>
      <c r="L480" s="491">
        <f>IF(Input_Transaksi!CM477=$D$8,Input_Transaksi!CO477,0)</f>
        <v>0</v>
      </c>
      <c r="M480" s="491">
        <f t="shared" si="7"/>
        <v>0</v>
      </c>
      <c r="N480" s="61"/>
    </row>
    <row r="481" spans="2:14" customFormat="1" hidden="1" x14ac:dyDescent="0.2">
      <c r="B481" s="65"/>
      <c r="C481" s="549" t="str">
        <f>IF(F481+L481&gt;0,Input_Transaksi!C478,"")</f>
        <v/>
      </c>
      <c r="D481" s="550" t="str">
        <f>IF(F481+L481&gt;0,Input_Transaksi!D478,"")</f>
        <v/>
      </c>
      <c r="E481" s="551" t="str">
        <f>IF(F481+L481&gt;0,Input_Transaksi!F478&amp;Input_Transaksi!G478&amp;" "&amp;Input_Transaksi!H478,"")</f>
        <v/>
      </c>
      <c r="F481" s="119">
        <f>IF(Input_Transaksi!CJ478=$D$8,Input_Transaksi!CL478,0)</f>
        <v>0</v>
      </c>
      <c r="G481" s="552">
        <f>IF(Input_Transaksi!K478=$G$12,F481,0)</f>
        <v>0</v>
      </c>
      <c r="H481" s="552">
        <f>IF(Input_Transaksi!K478=$H$12,F481,0)</f>
        <v>0</v>
      </c>
      <c r="I481" s="552">
        <f>IF(Input_Transaksi!K478=$I$12,F481,0)</f>
        <v>0</v>
      </c>
      <c r="J481" s="552">
        <f>IF(Input_Transaksi!K478=$J$12,F481,0)</f>
        <v>0</v>
      </c>
      <c r="K481" s="552">
        <f>IF(Input_Transaksi!K478=$K$12,F481,0)</f>
        <v>0</v>
      </c>
      <c r="L481" s="491">
        <f>IF(Input_Transaksi!CM478=$D$8,Input_Transaksi!CO478,0)</f>
        <v>0</v>
      </c>
      <c r="M481" s="491">
        <f t="shared" si="7"/>
        <v>0</v>
      </c>
      <c r="N481" s="61"/>
    </row>
    <row r="482" spans="2:14" customFormat="1" hidden="1" x14ac:dyDescent="0.2">
      <c r="B482" s="65"/>
      <c r="C482" s="549" t="str">
        <f>IF(F482+L482&gt;0,Input_Transaksi!C479,"")</f>
        <v/>
      </c>
      <c r="D482" s="550" t="str">
        <f>IF(F482+L482&gt;0,Input_Transaksi!D479,"")</f>
        <v/>
      </c>
      <c r="E482" s="551" t="str">
        <f>IF(F482+L482&gt;0,Input_Transaksi!F479&amp;Input_Transaksi!G479&amp;" "&amp;Input_Transaksi!H479,"")</f>
        <v/>
      </c>
      <c r="F482" s="119">
        <f>IF(Input_Transaksi!CJ479=$D$8,Input_Transaksi!CL479,0)</f>
        <v>0</v>
      </c>
      <c r="G482" s="552">
        <f>IF(Input_Transaksi!K479=$G$12,F482,0)</f>
        <v>0</v>
      </c>
      <c r="H482" s="552">
        <f>IF(Input_Transaksi!K479=$H$12,F482,0)</f>
        <v>0</v>
      </c>
      <c r="I482" s="552">
        <f>IF(Input_Transaksi!K479=$I$12,F482,0)</f>
        <v>0</v>
      </c>
      <c r="J482" s="552">
        <f>IF(Input_Transaksi!K479=$J$12,F482,0)</f>
        <v>0</v>
      </c>
      <c r="K482" s="552">
        <f>IF(Input_Transaksi!K479=$K$12,F482,0)</f>
        <v>0</v>
      </c>
      <c r="L482" s="491">
        <f>IF(Input_Transaksi!CM479=$D$8,Input_Transaksi!CO479,0)</f>
        <v>0</v>
      </c>
      <c r="M482" s="491">
        <f t="shared" si="7"/>
        <v>0</v>
      </c>
      <c r="N482" s="61"/>
    </row>
    <row r="483" spans="2:14" customFormat="1" hidden="1" x14ac:dyDescent="0.2">
      <c r="B483" s="65"/>
      <c r="C483" s="549" t="str">
        <f>IF(F483+L483&gt;0,Input_Transaksi!C480,"")</f>
        <v/>
      </c>
      <c r="D483" s="550" t="str">
        <f>IF(F483+L483&gt;0,Input_Transaksi!D480,"")</f>
        <v/>
      </c>
      <c r="E483" s="551" t="str">
        <f>IF(F483+L483&gt;0,Input_Transaksi!F480&amp;Input_Transaksi!G480&amp;" "&amp;Input_Transaksi!H480,"")</f>
        <v/>
      </c>
      <c r="F483" s="119">
        <f>IF(Input_Transaksi!CJ480=$D$8,Input_Transaksi!CL480,0)</f>
        <v>0</v>
      </c>
      <c r="G483" s="552">
        <f>IF(Input_Transaksi!K480=$G$12,F483,0)</f>
        <v>0</v>
      </c>
      <c r="H483" s="552">
        <f>IF(Input_Transaksi!K480=$H$12,F483,0)</f>
        <v>0</v>
      </c>
      <c r="I483" s="552">
        <f>IF(Input_Transaksi!K480=$I$12,F483,0)</f>
        <v>0</v>
      </c>
      <c r="J483" s="552">
        <f>IF(Input_Transaksi!K480=$J$12,F483,0)</f>
        <v>0</v>
      </c>
      <c r="K483" s="552">
        <f>IF(Input_Transaksi!K480=$K$12,F483,0)</f>
        <v>0</v>
      </c>
      <c r="L483" s="491">
        <f>IF(Input_Transaksi!CM480=$D$8,Input_Transaksi!CO480,0)</f>
        <v>0</v>
      </c>
      <c r="M483" s="491">
        <f t="shared" si="7"/>
        <v>0</v>
      </c>
      <c r="N483" s="61"/>
    </row>
    <row r="484" spans="2:14" customFormat="1" hidden="1" x14ac:dyDescent="0.2">
      <c r="B484" s="65"/>
      <c r="C484" s="549" t="str">
        <f>IF(F484+L484&gt;0,Input_Transaksi!C481,"")</f>
        <v/>
      </c>
      <c r="D484" s="550" t="str">
        <f>IF(F484+L484&gt;0,Input_Transaksi!D481,"")</f>
        <v/>
      </c>
      <c r="E484" s="551" t="str">
        <f>IF(F484+L484&gt;0,Input_Transaksi!F481&amp;Input_Transaksi!G481&amp;" "&amp;Input_Transaksi!H481,"")</f>
        <v/>
      </c>
      <c r="F484" s="119">
        <f>IF(Input_Transaksi!CJ481=$D$8,Input_Transaksi!CL481,0)</f>
        <v>0</v>
      </c>
      <c r="G484" s="552">
        <f>IF(Input_Transaksi!K481=$G$12,F484,0)</f>
        <v>0</v>
      </c>
      <c r="H484" s="552">
        <f>IF(Input_Transaksi!K481=$H$12,F484,0)</f>
        <v>0</v>
      </c>
      <c r="I484" s="552">
        <f>IF(Input_Transaksi!K481=$I$12,F484,0)</f>
        <v>0</v>
      </c>
      <c r="J484" s="552">
        <f>IF(Input_Transaksi!K481=$J$12,F484,0)</f>
        <v>0</v>
      </c>
      <c r="K484" s="552">
        <f>IF(Input_Transaksi!K481=$K$12,F484,0)</f>
        <v>0</v>
      </c>
      <c r="L484" s="491">
        <f>IF(Input_Transaksi!CM481=$D$8,Input_Transaksi!CO481,0)</f>
        <v>0</v>
      </c>
      <c r="M484" s="491">
        <f t="shared" si="7"/>
        <v>0</v>
      </c>
      <c r="N484" s="61"/>
    </row>
    <row r="485" spans="2:14" customFormat="1" hidden="1" x14ac:dyDescent="0.2">
      <c r="B485" s="65"/>
      <c r="C485" s="549" t="str">
        <f>IF(F485+L485&gt;0,Input_Transaksi!C482,"")</f>
        <v/>
      </c>
      <c r="D485" s="550" t="str">
        <f>IF(F485+L485&gt;0,Input_Transaksi!D482,"")</f>
        <v/>
      </c>
      <c r="E485" s="551" t="str">
        <f>IF(F485+L485&gt;0,Input_Transaksi!F482&amp;Input_Transaksi!G482&amp;" "&amp;Input_Transaksi!H482,"")</f>
        <v/>
      </c>
      <c r="F485" s="119">
        <f>IF(Input_Transaksi!CJ482=$D$8,Input_Transaksi!CL482,0)</f>
        <v>0</v>
      </c>
      <c r="G485" s="552">
        <f>IF(Input_Transaksi!K482=$G$12,F485,0)</f>
        <v>0</v>
      </c>
      <c r="H485" s="552">
        <f>IF(Input_Transaksi!K482=$H$12,F485,0)</f>
        <v>0</v>
      </c>
      <c r="I485" s="552">
        <f>IF(Input_Transaksi!K482=$I$12,F485,0)</f>
        <v>0</v>
      </c>
      <c r="J485" s="552">
        <f>IF(Input_Transaksi!K482=$J$12,F485,0)</f>
        <v>0</v>
      </c>
      <c r="K485" s="552">
        <f>IF(Input_Transaksi!K482=$K$12,F485,0)</f>
        <v>0</v>
      </c>
      <c r="L485" s="491">
        <f>IF(Input_Transaksi!CM482=$D$8,Input_Transaksi!CO482,0)</f>
        <v>0</v>
      </c>
      <c r="M485" s="491">
        <f t="shared" si="7"/>
        <v>0</v>
      </c>
      <c r="N485" s="61"/>
    </row>
    <row r="486" spans="2:14" customFormat="1" hidden="1" x14ac:dyDescent="0.2">
      <c r="B486" s="65"/>
      <c r="C486" s="549" t="str">
        <f>IF(F486+L486&gt;0,Input_Transaksi!C483,"")</f>
        <v/>
      </c>
      <c r="D486" s="550" t="str">
        <f>IF(F486+L486&gt;0,Input_Transaksi!D483,"")</f>
        <v/>
      </c>
      <c r="E486" s="551" t="str">
        <f>IF(F486+L486&gt;0,Input_Transaksi!F483&amp;Input_Transaksi!G483&amp;" "&amp;Input_Transaksi!H483,"")</f>
        <v/>
      </c>
      <c r="F486" s="119">
        <f>IF(Input_Transaksi!CJ483=$D$8,Input_Transaksi!CL483,0)</f>
        <v>0</v>
      </c>
      <c r="G486" s="552">
        <f>IF(Input_Transaksi!K483=$G$12,F486,0)</f>
        <v>0</v>
      </c>
      <c r="H486" s="552">
        <f>IF(Input_Transaksi!K483=$H$12,F486,0)</f>
        <v>0</v>
      </c>
      <c r="I486" s="552">
        <f>IF(Input_Transaksi!K483=$I$12,F486,0)</f>
        <v>0</v>
      </c>
      <c r="J486" s="552">
        <f>IF(Input_Transaksi!K483=$J$12,F486,0)</f>
        <v>0</v>
      </c>
      <c r="K486" s="552">
        <f>IF(Input_Transaksi!K483=$K$12,F486,0)</f>
        <v>0</v>
      </c>
      <c r="L486" s="491">
        <f>IF(Input_Transaksi!CM483=$D$8,Input_Transaksi!CO483,0)</f>
        <v>0</v>
      </c>
      <c r="M486" s="491">
        <f t="shared" si="7"/>
        <v>0</v>
      </c>
      <c r="N486" s="61"/>
    </row>
    <row r="487" spans="2:14" customFormat="1" hidden="1" x14ac:dyDescent="0.2">
      <c r="B487" s="65"/>
      <c r="C487" s="549" t="str">
        <f>IF(F487+L487&gt;0,Input_Transaksi!C484,"")</f>
        <v/>
      </c>
      <c r="D487" s="550" t="str">
        <f>IF(F487+L487&gt;0,Input_Transaksi!D484,"")</f>
        <v/>
      </c>
      <c r="E487" s="551" t="str">
        <f>IF(F487+L487&gt;0,Input_Transaksi!F484&amp;Input_Transaksi!G484&amp;" "&amp;Input_Transaksi!H484,"")</f>
        <v/>
      </c>
      <c r="F487" s="119">
        <f>IF(Input_Transaksi!CJ484=$D$8,Input_Transaksi!CL484,0)</f>
        <v>0</v>
      </c>
      <c r="G487" s="552">
        <f>IF(Input_Transaksi!K484=$G$12,F487,0)</f>
        <v>0</v>
      </c>
      <c r="H487" s="552">
        <f>IF(Input_Transaksi!K484=$H$12,F487,0)</f>
        <v>0</v>
      </c>
      <c r="I487" s="552">
        <f>IF(Input_Transaksi!K484=$I$12,F487,0)</f>
        <v>0</v>
      </c>
      <c r="J487" s="552">
        <f>IF(Input_Transaksi!K484=$J$12,F487,0)</f>
        <v>0</v>
      </c>
      <c r="K487" s="552">
        <f>IF(Input_Transaksi!K484=$K$12,F487,0)</f>
        <v>0</v>
      </c>
      <c r="L487" s="491">
        <f>IF(Input_Transaksi!CM484=$D$8,Input_Transaksi!CO484,0)</f>
        <v>0</v>
      </c>
      <c r="M487" s="491">
        <f t="shared" si="7"/>
        <v>0</v>
      </c>
      <c r="N487" s="61"/>
    </row>
    <row r="488" spans="2:14" customFormat="1" hidden="1" x14ac:dyDescent="0.2">
      <c r="B488" s="65"/>
      <c r="C488" s="549" t="str">
        <f>IF(F488+L488&gt;0,Input_Transaksi!C485,"")</f>
        <v/>
      </c>
      <c r="D488" s="550" t="str">
        <f>IF(F488+L488&gt;0,Input_Transaksi!D485,"")</f>
        <v/>
      </c>
      <c r="E488" s="551" t="str">
        <f>IF(F488+L488&gt;0,Input_Transaksi!F485&amp;Input_Transaksi!G485&amp;" "&amp;Input_Transaksi!H485,"")</f>
        <v/>
      </c>
      <c r="F488" s="119">
        <f>IF(Input_Transaksi!CJ485=$D$8,Input_Transaksi!CL485,0)</f>
        <v>0</v>
      </c>
      <c r="G488" s="552">
        <f>IF(Input_Transaksi!K485=$G$12,F488,0)</f>
        <v>0</v>
      </c>
      <c r="H488" s="552">
        <f>IF(Input_Transaksi!K485=$H$12,F488,0)</f>
        <v>0</v>
      </c>
      <c r="I488" s="552">
        <f>IF(Input_Transaksi!K485=$I$12,F488,0)</f>
        <v>0</v>
      </c>
      <c r="J488" s="552">
        <f>IF(Input_Transaksi!K485=$J$12,F488,0)</f>
        <v>0</v>
      </c>
      <c r="K488" s="552">
        <f>IF(Input_Transaksi!K485=$K$12,F488,0)</f>
        <v>0</v>
      </c>
      <c r="L488" s="491">
        <f>IF(Input_Transaksi!CM485=$D$8,Input_Transaksi!CO485,0)</f>
        <v>0</v>
      </c>
      <c r="M488" s="491">
        <f t="shared" si="7"/>
        <v>0</v>
      </c>
      <c r="N488" s="61"/>
    </row>
    <row r="489" spans="2:14" customFormat="1" hidden="1" x14ac:dyDescent="0.2">
      <c r="B489" s="65"/>
      <c r="C489" s="549" t="str">
        <f>IF(F489+L489&gt;0,Input_Transaksi!C486,"")</f>
        <v/>
      </c>
      <c r="D489" s="550" t="str">
        <f>IF(F489+L489&gt;0,Input_Transaksi!D486,"")</f>
        <v/>
      </c>
      <c r="E489" s="551" t="str">
        <f>IF(F489+L489&gt;0,Input_Transaksi!F486&amp;Input_Transaksi!G486&amp;" "&amp;Input_Transaksi!H486,"")</f>
        <v/>
      </c>
      <c r="F489" s="119">
        <f>IF(Input_Transaksi!CJ486=$D$8,Input_Transaksi!CL486,0)</f>
        <v>0</v>
      </c>
      <c r="G489" s="552">
        <f>IF(Input_Transaksi!K486=$G$12,F489,0)</f>
        <v>0</v>
      </c>
      <c r="H489" s="552">
        <f>IF(Input_Transaksi!K486=$H$12,F489,0)</f>
        <v>0</v>
      </c>
      <c r="I489" s="552">
        <f>IF(Input_Transaksi!K486=$I$12,F489,0)</f>
        <v>0</v>
      </c>
      <c r="J489" s="552">
        <f>IF(Input_Transaksi!K486=$J$12,F489,0)</f>
        <v>0</v>
      </c>
      <c r="K489" s="552">
        <f>IF(Input_Transaksi!K486=$K$12,F489,0)</f>
        <v>0</v>
      </c>
      <c r="L489" s="491">
        <f>IF(Input_Transaksi!CM486=$D$8,Input_Transaksi!CO486,0)</f>
        <v>0</v>
      </c>
      <c r="M489" s="491">
        <f t="shared" si="7"/>
        <v>0</v>
      </c>
      <c r="N489" s="61"/>
    </row>
    <row r="490" spans="2:14" customFormat="1" hidden="1" x14ac:dyDescent="0.2">
      <c r="B490" s="65"/>
      <c r="C490" s="549" t="str">
        <f>IF(F490+L490&gt;0,Input_Transaksi!C487,"")</f>
        <v/>
      </c>
      <c r="D490" s="550" t="str">
        <f>IF(F490+L490&gt;0,Input_Transaksi!D487,"")</f>
        <v/>
      </c>
      <c r="E490" s="551" t="str">
        <f>IF(F490+L490&gt;0,Input_Transaksi!F487&amp;Input_Transaksi!G487&amp;" "&amp;Input_Transaksi!H487,"")</f>
        <v/>
      </c>
      <c r="F490" s="119">
        <f>IF(Input_Transaksi!CJ487=$D$8,Input_Transaksi!CL487,0)</f>
        <v>0</v>
      </c>
      <c r="G490" s="552">
        <f>IF(Input_Transaksi!K487=$G$12,F490,0)</f>
        <v>0</v>
      </c>
      <c r="H490" s="552">
        <f>IF(Input_Transaksi!K487=$H$12,F490,0)</f>
        <v>0</v>
      </c>
      <c r="I490" s="552">
        <f>IF(Input_Transaksi!K487=$I$12,F490,0)</f>
        <v>0</v>
      </c>
      <c r="J490" s="552">
        <f>IF(Input_Transaksi!K487=$J$12,F490,0)</f>
        <v>0</v>
      </c>
      <c r="K490" s="552">
        <f>IF(Input_Transaksi!K487=$K$12,F490,0)</f>
        <v>0</v>
      </c>
      <c r="L490" s="491">
        <f>IF(Input_Transaksi!CM487=$D$8,Input_Transaksi!CO487,0)</f>
        <v>0</v>
      </c>
      <c r="M490" s="491">
        <f t="shared" si="7"/>
        <v>0</v>
      </c>
      <c r="N490" s="61"/>
    </row>
    <row r="491" spans="2:14" customFormat="1" hidden="1" x14ac:dyDescent="0.2">
      <c r="B491" s="65"/>
      <c r="C491" s="549" t="str">
        <f>IF(F491+L491&gt;0,Input_Transaksi!C488,"")</f>
        <v/>
      </c>
      <c r="D491" s="550" t="str">
        <f>IF(F491+L491&gt;0,Input_Transaksi!D488,"")</f>
        <v/>
      </c>
      <c r="E491" s="551" t="str">
        <f>IF(F491+L491&gt;0,Input_Transaksi!F488&amp;Input_Transaksi!G488&amp;" "&amp;Input_Transaksi!H488,"")</f>
        <v/>
      </c>
      <c r="F491" s="119">
        <f>IF(Input_Transaksi!CJ488=$D$8,Input_Transaksi!CL488,0)</f>
        <v>0</v>
      </c>
      <c r="G491" s="552">
        <f>IF(Input_Transaksi!K488=$G$12,F491,0)</f>
        <v>0</v>
      </c>
      <c r="H491" s="552">
        <f>IF(Input_Transaksi!K488=$H$12,F491,0)</f>
        <v>0</v>
      </c>
      <c r="I491" s="552">
        <f>IF(Input_Transaksi!K488=$I$12,F491,0)</f>
        <v>0</v>
      </c>
      <c r="J491" s="552">
        <f>IF(Input_Transaksi!K488=$J$12,F491,0)</f>
        <v>0</v>
      </c>
      <c r="K491" s="552">
        <f>IF(Input_Transaksi!K488=$K$12,F491,0)</f>
        <v>0</v>
      </c>
      <c r="L491" s="491">
        <f>IF(Input_Transaksi!CM488=$D$8,Input_Transaksi!CO488,0)</f>
        <v>0</v>
      </c>
      <c r="M491" s="491">
        <f t="shared" si="7"/>
        <v>0</v>
      </c>
      <c r="N491" s="61"/>
    </row>
    <row r="492" spans="2:14" customFormat="1" hidden="1" x14ac:dyDescent="0.2">
      <c r="B492" s="65"/>
      <c r="C492" s="549" t="str">
        <f>IF(F492+L492&gt;0,Input_Transaksi!C489,"")</f>
        <v/>
      </c>
      <c r="D492" s="550" t="str">
        <f>IF(F492+L492&gt;0,Input_Transaksi!D489,"")</f>
        <v/>
      </c>
      <c r="E492" s="551" t="str">
        <f>IF(F492+L492&gt;0,Input_Transaksi!F489&amp;Input_Transaksi!G489&amp;" "&amp;Input_Transaksi!H489,"")</f>
        <v/>
      </c>
      <c r="F492" s="119">
        <f>IF(Input_Transaksi!CJ489=$D$8,Input_Transaksi!CL489,0)</f>
        <v>0</v>
      </c>
      <c r="G492" s="552">
        <f>IF(Input_Transaksi!K489=$G$12,F492,0)</f>
        <v>0</v>
      </c>
      <c r="H492" s="552">
        <f>IF(Input_Transaksi!K489=$H$12,F492,0)</f>
        <v>0</v>
      </c>
      <c r="I492" s="552">
        <f>IF(Input_Transaksi!K489=$I$12,F492,0)</f>
        <v>0</v>
      </c>
      <c r="J492" s="552">
        <f>IF(Input_Transaksi!K489=$J$12,F492,0)</f>
        <v>0</v>
      </c>
      <c r="K492" s="552">
        <f>IF(Input_Transaksi!K489=$K$12,F492,0)</f>
        <v>0</v>
      </c>
      <c r="L492" s="491">
        <f>IF(Input_Transaksi!CM489=$D$8,Input_Transaksi!CO489,0)</f>
        <v>0</v>
      </c>
      <c r="M492" s="491">
        <f t="shared" si="7"/>
        <v>0</v>
      </c>
      <c r="N492" s="61"/>
    </row>
    <row r="493" spans="2:14" customFormat="1" hidden="1" x14ac:dyDescent="0.2">
      <c r="B493" s="65"/>
      <c r="C493" s="549" t="str">
        <f>IF(F493+L493&gt;0,Input_Transaksi!C490,"")</f>
        <v/>
      </c>
      <c r="D493" s="550" t="str">
        <f>IF(F493+L493&gt;0,Input_Transaksi!D490,"")</f>
        <v/>
      </c>
      <c r="E493" s="551" t="str">
        <f>IF(F493+L493&gt;0,Input_Transaksi!F490&amp;Input_Transaksi!G490&amp;" "&amp;Input_Transaksi!H490,"")</f>
        <v/>
      </c>
      <c r="F493" s="119">
        <f>IF(Input_Transaksi!CJ490=$D$8,Input_Transaksi!CL490,0)</f>
        <v>0</v>
      </c>
      <c r="G493" s="552">
        <f>IF(Input_Transaksi!K490=$G$12,F493,0)</f>
        <v>0</v>
      </c>
      <c r="H493" s="552">
        <f>IF(Input_Transaksi!K490=$H$12,F493,0)</f>
        <v>0</v>
      </c>
      <c r="I493" s="552">
        <f>IF(Input_Transaksi!K490=$I$12,F493,0)</f>
        <v>0</v>
      </c>
      <c r="J493" s="552">
        <f>IF(Input_Transaksi!K490=$J$12,F493,0)</f>
        <v>0</v>
      </c>
      <c r="K493" s="552">
        <f>IF(Input_Transaksi!K490=$K$12,F493,0)</f>
        <v>0</v>
      </c>
      <c r="L493" s="491">
        <f>IF(Input_Transaksi!CM490=$D$8,Input_Transaksi!CO490,0)</f>
        <v>0</v>
      </c>
      <c r="M493" s="491">
        <f t="shared" si="7"/>
        <v>0</v>
      </c>
      <c r="N493" s="61"/>
    </row>
    <row r="494" spans="2:14" customFormat="1" hidden="1" x14ac:dyDescent="0.2">
      <c r="B494" s="65"/>
      <c r="C494" s="549" t="str">
        <f>IF(F494+L494&gt;0,Input_Transaksi!C491,"")</f>
        <v/>
      </c>
      <c r="D494" s="550" t="str">
        <f>IF(F494+L494&gt;0,Input_Transaksi!D491,"")</f>
        <v/>
      </c>
      <c r="E494" s="551" t="str">
        <f>IF(F494+L494&gt;0,Input_Transaksi!F491&amp;Input_Transaksi!G491&amp;" "&amp;Input_Transaksi!H491,"")</f>
        <v/>
      </c>
      <c r="F494" s="119">
        <f>IF(Input_Transaksi!CJ491=$D$8,Input_Transaksi!CL491,0)</f>
        <v>0</v>
      </c>
      <c r="G494" s="552">
        <f>IF(Input_Transaksi!K491=$G$12,F494,0)</f>
        <v>0</v>
      </c>
      <c r="H494" s="552">
        <f>IF(Input_Transaksi!K491=$H$12,F494,0)</f>
        <v>0</v>
      </c>
      <c r="I494" s="552">
        <f>IF(Input_Transaksi!K491=$I$12,F494,0)</f>
        <v>0</v>
      </c>
      <c r="J494" s="552">
        <f>IF(Input_Transaksi!K491=$J$12,F494,0)</f>
        <v>0</v>
      </c>
      <c r="K494" s="552">
        <f>IF(Input_Transaksi!K491=$K$12,F494,0)</f>
        <v>0</v>
      </c>
      <c r="L494" s="491">
        <f>IF(Input_Transaksi!CM491=$D$8,Input_Transaksi!CO491,0)</f>
        <v>0</v>
      </c>
      <c r="M494" s="491">
        <f t="shared" si="7"/>
        <v>0</v>
      </c>
      <c r="N494" s="61"/>
    </row>
    <row r="495" spans="2:14" customFormat="1" hidden="1" x14ac:dyDescent="0.2">
      <c r="B495" s="65"/>
      <c r="C495" s="549" t="str">
        <f>IF(F495+L495&gt;0,Input_Transaksi!C492,"")</f>
        <v/>
      </c>
      <c r="D495" s="550" t="str">
        <f>IF(F495+L495&gt;0,Input_Transaksi!D492,"")</f>
        <v/>
      </c>
      <c r="E495" s="551" t="str">
        <f>IF(F495+L495&gt;0,Input_Transaksi!F492&amp;Input_Transaksi!G492&amp;" "&amp;Input_Transaksi!H492,"")</f>
        <v/>
      </c>
      <c r="F495" s="119">
        <f>IF(Input_Transaksi!CJ492=$D$8,Input_Transaksi!CL492,0)</f>
        <v>0</v>
      </c>
      <c r="G495" s="552">
        <f>IF(Input_Transaksi!K492=$G$12,F495,0)</f>
        <v>0</v>
      </c>
      <c r="H495" s="552">
        <f>IF(Input_Transaksi!K492=$H$12,F495,0)</f>
        <v>0</v>
      </c>
      <c r="I495" s="552">
        <f>IF(Input_Transaksi!K492=$I$12,F495,0)</f>
        <v>0</v>
      </c>
      <c r="J495" s="552">
        <f>IF(Input_Transaksi!K492=$J$12,F495,0)</f>
        <v>0</v>
      </c>
      <c r="K495" s="552">
        <f>IF(Input_Transaksi!K492=$K$12,F495,0)</f>
        <v>0</v>
      </c>
      <c r="L495" s="491">
        <f>IF(Input_Transaksi!CM492=$D$8,Input_Transaksi!CO492,0)</f>
        <v>0</v>
      </c>
      <c r="M495" s="491">
        <f t="shared" si="7"/>
        <v>0</v>
      </c>
      <c r="N495" s="61"/>
    </row>
    <row r="496" spans="2:14" customFormat="1" hidden="1" x14ac:dyDescent="0.2">
      <c r="B496" s="65"/>
      <c r="C496" s="549" t="str">
        <f>IF(F496+L496&gt;0,Input_Transaksi!C493,"")</f>
        <v/>
      </c>
      <c r="D496" s="550" t="str">
        <f>IF(F496+L496&gt;0,Input_Transaksi!D493,"")</f>
        <v/>
      </c>
      <c r="E496" s="551" t="str">
        <f>IF(F496+L496&gt;0,Input_Transaksi!F493&amp;Input_Transaksi!G493&amp;" "&amp;Input_Transaksi!H493,"")</f>
        <v/>
      </c>
      <c r="F496" s="119">
        <f>IF(Input_Transaksi!CJ493=$D$8,Input_Transaksi!CL493,0)</f>
        <v>0</v>
      </c>
      <c r="G496" s="552">
        <f>IF(Input_Transaksi!K493=$G$12,F496,0)</f>
        <v>0</v>
      </c>
      <c r="H496" s="552">
        <f>IF(Input_Transaksi!K493=$H$12,F496,0)</f>
        <v>0</v>
      </c>
      <c r="I496" s="552">
        <f>IF(Input_Transaksi!K493=$I$12,F496,0)</f>
        <v>0</v>
      </c>
      <c r="J496" s="552">
        <f>IF(Input_Transaksi!K493=$J$12,F496,0)</f>
        <v>0</v>
      </c>
      <c r="K496" s="552">
        <f>IF(Input_Transaksi!K493=$K$12,F496,0)</f>
        <v>0</v>
      </c>
      <c r="L496" s="491">
        <f>IF(Input_Transaksi!CM493=$D$8,Input_Transaksi!CO493,0)</f>
        <v>0</v>
      </c>
      <c r="M496" s="491">
        <f t="shared" si="7"/>
        <v>0</v>
      </c>
      <c r="N496" s="61"/>
    </row>
    <row r="497" spans="2:14" customFormat="1" hidden="1" x14ac:dyDescent="0.2">
      <c r="B497" s="65"/>
      <c r="C497" s="549" t="str">
        <f>IF(F497+L497&gt;0,Input_Transaksi!C494,"")</f>
        <v/>
      </c>
      <c r="D497" s="550" t="str">
        <f>IF(F497+L497&gt;0,Input_Transaksi!D494,"")</f>
        <v/>
      </c>
      <c r="E497" s="551" t="str">
        <f>IF(F497+L497&gt;0,Input_Transaksi!F494&amp;Input_Transaksi!G494&amp;" "&amp;Input_Transaksi!H494,"")</f>
        <v/>
      </c>
      <c r="F497" s="119">
        <f>IF(Input_Transaksi!CJ494=$D$8,Input_Transaksi!CL494,0)</f>
        <v>0</v>
      </c>
      <c r="G497" s="552">
        <f>IF(Input_Transaksi!K494=$G$12,F497,0)</f>
        <v>0</v>
      </c>
      <c r="H497" s="552">
        <f>IF(Input_Transaksi!K494=$H$12,F497,0)</f>
        <v>0</v>
      </c>
      <c r="I497" s="552">
        <f>IF(Input_Transaksi!K494=$I$12,F497,0)</f>
        <v>0</v>
      </c>
      <c r="J497" s="552">
        <f>IF(Input_Transaksi!K494=$J$12,F497,0)</f>
        <v>0</v>
      </c>
      <c r="K497" s="552">
        <f>IF(Input_Transaksi!K494=$K$12,F497,0)</f>
        <v>0</v>
      </c>
      <c r="L497" s="491">
        <f>IF(Input_Transaksi!CM494=$D$8,Input_Transaksi!CO494,0)</f>
        <v>0</v>
      </c>
      <c r="M497" s="491">
        <f t="shared" si="7"/>
        <v>0</v>
      </c>
      <c r="N497" s="61"/>
    </row>
    <row r="498" spans="2:14" customFormat="1" hidden="1" x14ac:dyDescent="0.2">
      <c r="B498" s="65"/>
      <c r="C498" s="549" t="str">
        <f>IF(F498+L498&gt;0,Input_Transaksi!C495,"")</f>
        <v/>
      </c>
      <c r="D498" s="550" t="str">
        <f>IF(F498+L498&gt;0,Input_Transaksi!D495,"")</f>
        <v/>
      </c>
      <c r="E498" s="551" t="str">
        <f>IF(F498+L498&gt;0,Input_Transaksi!F495&amp;Input_Transaksi!G495&amp;" "&amp;Input_Transaksi!H495,"")</f>
        <v/>
      </c>
      <c r="F498" s="119">
        <f>IF(Input_Transaksi!CJ495=$D$8,Input_Transaksi!CL495,0)</f>
        <v>0</v>
      </c>
      <c r="G498" s="552">
        <f>IF(Input_Transaksi!K495=$G$12,F498,0)</f>
        <v>0</v>
      </c>
      <c r="H498" s="552">
        <f>IF(Input_Transaksi!K495=$H$12,F498,0)</f>
        <v>0</v>
      </c>
      <c r="I498" s="552">
        <f>IF(Input_Transaksi!K495=$I$12,F498,0)</f>
        <v>0</v>
      </c>
      <c r="J498" s="552">
        <f>IF(Input_Transaksi!K495=$J$12,F498,0)</f>
        <v>0</v>
      </c>
      <c r="K498" s="552">
        <f>IF(Input_Transaksi!K495=$K$12,F498,0)</f>
        <v>0</v>
      </c>
      <c r="L498" s="491">
        <f>IF(Input_Transaksi!CM495=$D$8,Input_Transaksi!CO495,0)</f>
        <v>0</v>
      </c>
      <c r="M498" s="491">
        <f t="shared" si="7"/>
        <v>0</v>
      </c>
      <c r="N498" s="61"/>
    </row>
    <row r="499" spans="2:14" customFormat="1" hidden="1" x14ac:dyDescent="0.2">
      <c r="B499" s="65"/>
      <c r="C499" s="549" t="str">
        <f>IF(F499+L499&gt;0,Input_Transaksi!C496,"")</f>
        <v/>
      </c>
      <c r="D499" s="550" t="str">
        <f>IF(F499+L499&gt;0,Input_Transaksi!D496,"")</f>
        <v/>
      </c>
      <c r="E499" s="551" t="str">
        <f>IF(F499+L499&gt;0,Input_Transaksi!F496&amp;Input_Transaksi!G496&amp;" "&amp;Input_Transaksi!H496,"")</f>
        <v/>
      </c>
      <c r="F499" s="119">
        <f>IF(Input_Transaksi!CJ496=$D$8,Input_Transaksi!CL496,0)</f>
        <v>0</v>
      </c>
      <c r="G499" s="552">
        <f>IF(Input_Transaksi!K496=$G$12,F499,0)</f>
        <v>0</v>
      </c>
      <c r="H499" s="552">
        <f>IF(Input_Transaksi!K496=$H$12,F499,0)</f>
        <v>0</v>
      </c>
      <c r="I499" s="552">
        <f>IF(Input_Transaksi!K496=$I$12,F499,0)</f>
        <v>0</v>
      </c>
      <c r="J499" s="552">
        <f>IF(Input_Transaksi!K496=$J$12,F499,0)</f>
        <v>0</v>
      </c>
      <c r="K499" s="552">
        <f>IF(Input_Transaksi!K496=$K$12,F499,0)</f>
        <v>0</v>
      </c>
      <c r="L499" s="491">
        <f>IF(Input_Transaksi!CM496=$D$8,Input_Transaksi!CO496,0)</f>
        <v>0</v>
      </c>
      <c r="M499" s="491">
        <f t="shared" si="7"/>
        <v>0</v>
      </c>
      <c r="N499" s="61"/>
    </row>
    <row r="500" spans="2:14" customFormat="1" hidden="1" x14ac:dyDescent="0.2">
      <c r="B500" s="65"/>
      <c r="C500" s="549" t="str">
        <f>IF(F500+L500&gt;0,Input_Transaksi!C497,"")</f>
        <v/>
      </c>
      <c r="D500" s="550" t="str">
        <f>IF(F500+L500&gt;0,Input_Transaksi!D497,"")</f>
        <v/>
      </c>
      <c r="E500" s="551" t="str">
        <f>IF(F500+L500&gt;0,Input_Transaksi!F497&amp;Input_Transaksi!G497&amp;" "&amp;Input_Transaksi!H497,"")</f>
        <v/>
      </c>
      <c r="F500" s="119">
        <f>IF(Input_Transaksi!CJ497=$D$8,Input_Transaksi!CL497,0)</f>
        <v>0</v>
      </c>
      <c r="G500" s="552">
        <f>IF(Input_Transaksi!K497=$G$12,F500,0)</f>
        <v>0</v>
      </c>
      <c r="H500" s="552">
        <f>IF(Input_Transaksi!K497=$H$12,F500,0)</f>
        <v>0</v>
      </c>
      <c r="I500" s="552">
        <f>IF(Input_Transaksi!K497=$I$12,F500,0)</f>
        <v>0</v>
      </c>
      <c r="J500" s="552">
        <f>IF(Input_Transaksi!K497=$J$12,F500,0)</f>
        <v>0</v>
      </c>
      <c r="K500" s="552">
        <f>IF(Input_Transaksi!K497=$K$12,F500,0)</f>
        <v>0</v>
      </c>
      <c r="L500" s="491">
        <f>IF(Input_Transaksi!CM497=$D$8,Input_Transaksi!CO497,0)</f>
        <v>0</v>
      </c>
      <c r="M500" s="491">
        <f t="shared" si="7"/>
        <v>0</v>
      </c>
      <c r="N500" s="61"/>
    </row>
    <row r="501" spans="2:14" customFormat="1" hidden="1" x14ac:dyDescent="0.2">
      <c r="B501" s="65"/>
      <c r="C501" s="549" t="str">
        <f>IF(F501+L501&gt;0,Input_Transaksi!C498,"")</f>
        <v/>
      </c>
      <c r="D501" s="550" t="str">
        <f>IF(F501+L501&gt;0,Input_Transaksi!D498,"")</f>
        <v/>
      </c>
      <c r="E501" s="551" t="str">
        <f>IF(F501+L501&gt;0,Input_Transaksi!F498&amp;Input_Transaksi!G498&amp;" "&amp;Input_Transaksi!H498,"")</f>
        <v/>
      </c>
      <c r="F501" s="119">
        <f>IF(Input_Transaksi!CJ498=$D$8,Input_Transaksi!CL498,0)</f>
        <v>0</v>
      </c>
      <c r="G501" s="552">
        <f>IF(Input_Transaksi!K498=$G$12,F501,0)</f>
        <v>0</v>
      </c>
      <c r="H501" s="552">
        <f>IF(Input_Transaksi!K498=$H$12,F501,0)</f>
        <v>0</v>
      </c>
      <c r="I501" s="552">
        <f>IF(Input_Transaksi!K498=$I$12,F501,0)</f>
        <v>0</v>
      </c>
      <c r="J501" s="552">
        <f>IF(Input_Transaksi!K498=$J$12,F501,0)</f>
        <v>0</v>
      </c>
      <c r="K501" s="552">
        <f>IF(Input_Transaksi!K498=$K$12,F501,0)</f>
        <v>0</v>
      </c>
      <c r="L501" s="491">
        <f>IF(Input_Transaksi!CM498=$D$8,Input_Transaksi!CO498,0)</f>
        <v>0</v>
      </c>
      <c r="M501" s="491">
        <f t="shared" si="7"/>
        <v>0</v>
      </c>
      <c r="N501" s="61"/>
    </row>
    <row r="502" spans="2:14" customFormat="1" hidden="1" x14ac:dyDescent="0.2">
      <c r="B502" s="65"/>
      <c r="C502" s="549" t="str">
        <f>IF(F502+L502&gt;0,Input_Transaksi!C499,"")</f>
        <v/>
      </c>
      <c r="D502" s="550" t="str">
        <f>IF(F502+L502&gt;0,Input_Transaksi!D499,"")</f>
        <v/>
      </c>
      <c r="E502" s="551" t="str">
        <f>IF(F502+L502&gt;0,Input_Transaksi!F499&amp;Input_Transaksi!G499&amp;" "&amp;Input_Transaksi!H499,"")</f>
        <v/>
      </c>
      <c r="F502" s="119">
        <f>IF(Input_Transaksi!CJ499=$D$8,Input_Transaksi!CL499,0)</f>
        <v>0</v>
      </c>
      <c r="G502" s="552">
        <f>IF(Input_Transaksi!K499=$G$12,F502,0)</f>
        <v>0</v>
      </c>
      <c r="H502" s="552">
        <f>IF(Input_Transaksi!K499=$H$12,F502,0)</f>
        <v>0</v>
      </c>
      <c r="I502" s="552">
        <f>IF(Input_Transaksi!K499=$I$12,F502,0)</f>
        <v>0</v>
      </c>
      <c r="J502" s="552">
        <f>IF(Input_Transaksi!K499=$J$12,F502,0)</f>
        <v>0</v>
      </c>
      <c r="K502" s="552">
        <f>IF(Input_Transaksi!K499=$K$12,F502,0)</f>
        <v>0</v>
      </c>
      <c r="L502" s="491">
        <f>IF(Input_Transaksi!CM499=$D$8,Input_Transaksi!CO499,0)</f>
        <v>0</v>
      </c>
      <c r="M502" s="491">
        <f t="shared" si="7"/>
        <v>0</v>
      </c>
      <c r="N502" s="61"/>
    </row>
    <row r="503" spans="2:14" customFormat="1" hidden="1" x14ac:dyDescent="0.2">
      <c r="B503" s="65"/>
      <c r="C503" s="549" t="str">
        <f>IF(F503+L503&gt;0,Input_Transaksi!C500,"")</f>
        <v/>
      </c>
      <c r="D503" s="550" t="str">
        <f>IF(F503+L503&gt;0,Input_Transaksi!D500,"")</f>
        <v/>
      </c>
      <c r="E503" s="551" t="str">
        <f>IF(F503+L503&gt;0,Input_Transaksi!F500&amp;Input_Transaksi!G500&amp;" "&amp;Input_Transaksi!H500,"")</f>
        <v/>
      </c>
      <c r="F503" s="119">
        <f>IF(Input_Transaksi!CJ500=$D$8,Input_Transaksi!CL500,0)</f>
        <v>0</v>
      </c>
      <c r="G503" s="552">
        <f>IF(Input_Transaksi!K500=$G$12,F503,0)</f>
        <v>0</v>
      </c>
      <c r="H503" s="552">
        <f>IF(Input_Transaksi!K500=$H$12,F503,0)</f>
        <v>0</v>
      </c>
      <c r="I503" s="552">
        <f>IF(Input_Transaksi!K500=$I$12,F503,0)</f>
        <v>0</v>
      </c>
      <c r="J503" s="552">
        <f>IF(Input_Transaksi!K500=$J$12,F503,0)</f>
        <v>0</v>
      </c>
      <c r="K503" s="552">
        <f>IF(Input_Transaksi!K500=$K$12,F503,0)</f>
        <v>0</v>
      </c>
      <c r="L503" s="491">
        <f>IF(Input_Transaksi!CM500=$D$8,Input_Transaksi!CO500,0)</f>
        <v>0</v>
      </c>
      <c r="M503" s="491">
        <f t="shared" si="7"/>
        <v>0</v>
      </c>
      <c r="N503" s="61"/>
    </row>
    <row r="504" spans="2:14" customFormat="1" hidden="1" x14ac:dyDescent="0.2">
      <c r="B504" s="65"/>
      <c r="C504" s="549" t="str">
        <f>IF(F504+L504&gt;0,Input_Transaksi!C501,"")</f>
        <v/>
      </c>
      <c r="D504" s="550" t="str">
        <f>IF(F504+L504&gt;0,Input_Transaksi!D501,"")</f>
        <v/>
      </c>
      <c r="E504" s="551" t="str">
        <f>IF(F504+L504&gt;0,Input_Transaksi!F501&amp;Input_Transaksi!G501&amp;" "&amp;Input_Transaksi!H501,"")</f>
        <v/>
      </c>
      <c r="F504" s="119">
        <f>IF(Input_Transaksi!CJ501=$D$8,Input_Transaksi!CL501,0)</f>
        <v>0</v>
      </c>
      <c r="G504" s="552">
        <f>IF(Input_Transaksi!K501=$G$12,F504,0)</f>
        <v>0</v>
      </c>
      <c r="H504" s="552">
        <f>IF(Input_Transaksi!K501=$H$12,F504,0)</f>
        <v>0</v>
      </c>
      <c r="I504" s="552">
        <f>IF(Input_Transaksi!K501=$I$12,F504,0)</f>
        <v>0</v>
      </c>
      <c r="J504" s="552">
        <f>IF(Input_Transaksi!K501=$J$12,F504,0)</f>
        <v>0</v>
      </c>
      <c r="K504" s="552">
        <f>IF(Input_Transaksi!K501=$K$12,F504,0)</f>
        <v>0</v>
      </c>
      <c r="L504" s="491">
        <f>IF(Input_Transaksi!CM501=$D$8,Input_Transaksi!CO501,0)</f>
        <v>0</v>
      </c>
      <c r="M504" s="491">
        <f t="shared" si="7"/>
        <v>0</v>
      </c>
      <c r="N504" s="61"/>
    </row>
    <row r="505" spans="2:14" customFormat="1" hidden="1" x14ac:dyDescent="0.2">
      <c r="B505" s="65"/>
      <c r="C505" s="549" t="str">
        <f>IF(F505+L505&gt;0,Input_Transaksi!C502,"")</f>
        <v/>
      </c>
      <c r="D505" s="550" t="str">
        <f>IF(F505+L505&gt;0,Input_Transaksi!D502,"")</f>
        <v/>
      </c>
      <c r="E505" s="551" t="str">
        <f>IF(F505+L505&gt;0,Input_Transaksi!F502&amp;Input_Transaksi!G502&amp;" "&amp;Input_Transaksi!H502,"")</f>
        <v/>
      </c>
      <c r="F505" s="119">
        <f>IF(Input_Transaksi!CJ502=$D$8,Input_Transaksi!CL502,0)</f>
        <v>0</v>
      </c>
      <c r="G505" s="552">
        <f>IF(Input_Transaksi!K502=$G$12,F505,0)</f>
        <v>0</v>
      </c>
      <c r="H505" s="552">
        <f>IF(Input_Transaksi!K502=$H$12,F505,0)</f>
        <v>0</v>
      </c>
      <c r="I505" s="552">
        <f>IF(Input_Transaksi!K502=$I$12,F505,0)</f>
        <v>0</v>
      </c>
      <c r="J505" s="552">
        <f>IF(Input_Transaksi!K502=$J$12,F505,0)</f>
        <v>0</v>
      </c>
      <c r="K505" s="552">
        <f>IF(Input_Transaksi!K502=$K$12,F505,0)</f>
        <v>0</v>
      </c>
      <c r="L505" s="491">
        <f>IF(Input_Transaksi!CM502=$D$8,Input_Transaksi!CO502,0)</f>
        <v>0</v>
      </c>
      <c r="M505" s="491">
        <f t="shared" si="7"/>
        <v>0</v>
      </c>
      <c r="N505" s="61"/>
    </row>
    <row r="506" spans="2:14" customFormat="1" hidden="1" x14ac:dyDescent="0.2">
      <c r="B506" s="65"/>
      <c r="C506" s="549" t="str">
        <f>IF(F506+L506&gt;0,Input_Transaksi!C503,"")</f>
        <v/>
      </c>
      <c r="D506" s="550" t="str">
        <f>IF(F506+L506&gt;0,Input_Transaksi!D503,"")</f>
        <v/>
      </c>
      <c r="E506" s="551" t="str">
        <f>IF(F506+L506&gt;0,Input_Transaksi!F503&amp;Input_Transaksi!G503&amp;" "&amp;Input_Transaksi!H503,"")</f>
        <v/>
      </c>
      <c r="F506" s="119">
        <f>IF(Input_Transaksi!CJ503=$D$8,Input_Transaksi!CL503,0)</f>
        <v>0</v>
      </c>
      <c r="G506" s="552">
        <f>IF(Input_Transaksi!K503=$G$12,F506,0)</f>
        <v>0</v>
      </c>
      <c r="H506" s="552">
        <f>IF(Input_Transaksi!K503=$H$12,F506,0)</f>
        <v>0</v>
      </c>
      <c r="I506" s="552">
        <f>IF(Input_Transaksi!K503=$I$12,F506,0)</f>
        <v>0</v>
      </c>
      <c r="J506" s="552">
        <f>IF(Input_Transaksi!K503=$J$12,F506,0)</f>
        <v>0</v>
      </c>
      <c r="K506" s="552">
        <f>IF(Input_Transaksi!K503=$K$12,F506,0)</f>
        <v>0</v>
      </c>
      <c r="L506" s="491">
        <f>IF(Input_Transaksi!CM503=$D$8,Input_Transaksi!CO503,0)</f>
        <v>0</v>
      </c>
      <c r="M506" s="491">
        <f t="shared" si="7"/>
        <v>0</v>
      </c>
      <c r="N506" s="61"/>
    </row>
    <row r="507" spans="2:14" customFormat="1" hidden="1" x14ac:dyDescent="0.2">
      <c r="B507" s="65"/>
      <c r="C507" s="549" t="str">
        <f>IF(F507+L507&gt;0,Input_Transaksi!C504,"")</f>
        <v/>
      </c>
      <c r="D507" s="550" t="str">
        <f>IF(F507+L507&gt;0,Input_Transaksi!D504,"")</f>
        <v/>
      </c>
      <c r="E507" s="551" t="str">
        <f>IF(F507+L507&gt;0,Input_Transaksi!F504&amp;Input_Transaksi!G504&amp;" "&amp;Input_Transaksi!H504,"")</f>
        <v/>
      </c>
      <c r="F507" s="119">
        <f>IF(Input_Transaksi!CJ504=$D$8,Input_Transaksi!CL504,0)</f>
        <v>0</v>
      </c>
      <c r="G507" s="552">
        <f>IF(Input_Transaksi!K504=$G$12,F507,0)</f>
        <v>0</v>
      </c>
      <c r="H507" s="552">
        <f>IF(Input_Transaksi!K504=$H$12,F507,0)</f>
        <v>0</v>
      </c>
      <c r="I507" s="552">
        <f>IF(Input_Transaksi!K504=$I$12,F507,0)</f>
        <v>0</v>
      </c>
      <c r="J507" s="552">
        <f>IF(Input_Transaksi!K504=$J$12,F507,0)</f>
        <v>0</v>
      </c>
      <c r="K507" s="552">
        <f>IF(Input_Transaksi!K504=$K$12,F507,0)</f>
        <v>0</v>
      </c>
      <c r="L507" s="491">
        <f>IF(Input_Transaksi!CM504=$D$8,Input_Transaksi!CO504,0)</f>
        <v>0</v>
      </c>
      <c r="M507" s="491">
        <f t="shared" si="7"/>
        <v>0</v>
      </c>
      <c r="N507" s="61"/>
    </row>
    <row r="508" spans="2:14" customFormat="1" hidden="1" x14ac:dyDescent="0.2">
      <c r="B508" s="65"/>
      <c r="C508" s="549" t="str">
        <f>IF(F508+L508&gt;0,Input_Transaksi!C505,"")</f>
        <v/>
      </c>
      <c r="D508" s="550" t="str">
        <f>IF(F508+L508&gt;0,Input_Transaksi!D505,"")</f>
        <v/>
      </c>
      <c r="E508" s="551" t="str">
        <f>IF(F508+L508&gt;0,Input_Transaksi!F505&amp;Input_Transaksi!G505&amp;" "&amp;Input_Transaksi!H505,"")</f>
        <v/>
      </c>
      <c r="F508" s="119">
        <f>IF(Input_Transaksi!CJ505=$D$8,Input_Transaksi!CL505,0)</f>
        <v>0</v>
      </c>
      <c r="G508" s="552">
        <f>IF(Input_Transaksi!K505=$G$12,F508,0)</f>
        <v>0</v>
      </c>
      <c r="H508" s="552">
        <f>IF(Input_Transaksi!K505=$H$12,F508,0)</f>
        <v>0</v>
      </c>
      <c r="I508" s="552">
        <f>IF(Input_Transaksi!K505=$I$12,F508,0)</f>
        <v>0</v>
      </c>
      <c r="J508" s="552">
        <f>IF(Input_Transaksi!K505=$J$12,F508,0)</f>
        <v>0</v>
      </c>
      <c r="K508" s="552">
        <f>IF(Input_Transaksi!K505=$K$12,F508,0)</f>
        <v>0</v>
      </c>
      <c r="L508" s="491">
        <f>IF(Input_Transaksi!CM505=$D$8,Input_Transaksi!CO505,0)</f>
        <v>0</v>
      </c>
      <c r="M508" s="491">
        <f t="shared" si="7"/>
        <v>0</v>
      </c>
      <c r="N508" s="61"/>
    </row>
    <row r="509" spans="2:14" customFormat="1" hidden="1" x14ac:dyDescent="0.2">
      <c r="B509" s="65"/>
      <c r="C509" s="549" t="str">
        <f>IF(F509+L509&gt;0,Input_Transaksi!C506,"")</f>
        <v/>
      </c>
      <c r="D509" s="550" t="str">
        <f>IF(F509+L509&gt;0,Input_Transaksi!D506,"")</f>
        <v/>
      </c>
      <c r="E509" s="551" t="str">
        <f>IF(F509+L509&gt;0,Input_Transaksi!F506&amp;Input_Transaksi!G506&amp;" "&amp;Input_Transaksi!H506,"")</f>
        <v/>
      </c>
      <c r="F509" s="119">
        <f>IF(Input_Transaksi!CJ506=$D$8,Input_Transaksi!CL506,0)</f>
        <v>0</v>
      </c>
      <c r="G509" s="552">
        <f>IF(Input_Transaksi!K506=$G$12,F509,0)</f>
        <v>0</v>
      </c>
      <c r="H509" s="552">
        <f>IF(Input_Transaksi!K506=$H$12,F509,0)</f>
        <v>0</v>
      </c>
      <c r="I509" s="552">
        <f>IF(Input_Transaksi!K506=$I$12,F509,0)</f>
        <v>0</v>
      </c>
      <c r="J509" s="552">
        <f>IF(Input_Transaksi!K506=$J$12,F509,0)</f>
        <v>0</v>
      </c>
      <c r="K509" s="552">
        <f>IF(Input_Transaksi!K506=$K$12,F509,0)</f>
        <v>0</v>
      </c>
      <c r="L509" s="491">
        <f>IF(Input_Transaksi!CM506=$D$8,Input_Transaksi!CO506,0)</f>
        <v>0</v>
      </c>
      <c r="M509" s="491">
        <f t="shared" si="7"/>
        <v>0</v>
      </c>
      <c r="N509" s="61"/>
    </row>
    <row r="510" spans="2:14" customFormat="1" hidden="1" x14ac:dyDescent="0.2">
      <c r="B510" s="65"/>
      <c r="C510" s="549" t="str">
        <f>IF(F510+L510&gt;0,Input_Transaksi!C507,"")</f>
        <v/>
      </c>
      <c r="D510" s="550" t="str">
        <f>IF(F510+L510&gt;0,Input_Transaksi!D507,"")</f>
        <v/>
      </c>
      <c r="E510" s="551" t="str">
        <f>IF(F510+L510&gt;0,Input_Transaksi!F507&amp;Input_Transaksi!G507&amp;" "&amp;Input_Transaksi!H507,"")</f>
        <v/>
      </c>
      <c r="F510" s="119">
        <f>IF(Input_Transaksi!CJ507=$D$8,Input_Transaksi!CL507,0)</f>
        <v>0</v>
      </c>
      <c r="G510" s="552">
        <f>IF(Input_Transaksi!K507=$G$12,F510,0)</f>
        <v>0</v>
      </c>
      <c r="H510" s="552">
        <f>IF(Input_Transaksi!K507=$H$12,F510,0)</f>
        <v>0</v>
      </c>
      <c r="I510" s="552">
        <f>IF(Input_Transaksi!K507=$I$12,F510,0)</f>
        <v>0</v>
      </c>
      <c r="J510" s="552">
        <f>IF(Input_Transaksi!K507=$J$12,F510,0)</f>
        <v>0</v>
      </c>
      <c r="K510" s="552">
        <f>IF(Input_Transaksi!K507=$K$12,F510,0)</f>
        <v>0</v>
      </c>
      <c r="L510" s="491">
        <f>IF(Input_Transaksi!CM507=$D$8,Input_Transaksi!CO507,0)</f>
        <v>0</v>
      </c>
      <c r="M510" s="491">
        <f t="shared" si="7"/>
        <v>0</v>
      </c>
      <c r="N510" s="61"/>
    </row>
    <row r="511" spans="2:14" customFormat="1" hidden="1" x14ac:dyDescent="0.2">
      <c r="B511" s="65"/>
      <c r="C511" s="549" t="str">
        <f>IF(F511+L511&gt;0,Input_Transaksi!C508,"")</f>
        <v/>
      </c>
      <c r="D511" s="550" t="str">
        <f>IF(F511+L511&gt;0,Input_Transaksi!D508,"")</f>
        <v/>
      </c>
      <c r="E511" s="551" t="str">
        <f>IF(F511+L511&gt;0,Input_Transaksi!F508&amp;Input_Transaksi!G508&amp;" "&amp;Input_Transaksi!H508,"")</f>
        <v/>
      </c>
      <c r="F511" s="119">
        <f>IF(Input_Transaksi!CJ508=$D$8,Input_Transaksi!CL508,0)</f>
        <v>0</v>
      </c>
      <c r="G511" s="552">
        <f>IF(Input_Transaksi!K508=$G$12,F511,0)</f>
        <v>0</v>
      </c>
      <c r="H511" s="552">
        <f>IF(Input_Transaksi!K508=$H$12,F511,0)</f>
        <v>0</v>
      </c>
      <c r="I511" s="552">
        <f>IF(Input_Transaksi!K508=$I$12,F511,0)</f>
        <v>0</v>
      </c>
      <c r="J511" s="552">
        <f>IF(Input_Transaksi!K508=$J$12,F511,0)</f>
        <v>0</v>
      </c>
      <c r="K511" s="552">
        <f>IF(Input_Transaksi!K508=$K$12,F511,0)</f>
        <v>0</v>
      </c>
      <c r="L511" s="491">
        <f>IF(Input_Transaksi!CM508=$D$8,Input_Transaksi!CO508,0)</f>
        <v>0</v>
      </c>
      <c r="M511" s="491">
        <f t="shared" si="7"/>
        <v>0</v>
      </c>
      <c r="N511" s="61"/>
    </row>
    <row r="512" spans="2:14" customFormat="1" hidden="1" x14ac:dyDescent="0.2">
      <c r="B512" s="65"/>
      <c r="C512" s="549" t="str">
        <f>IF(F512+L512&gt;0,Input_Transaksi!C509,"")</f>
        <v/>
      </c>
      <c r="D512" s="550" t="str">
        <f>IF(F512+L512&gt;0,Input_Transaksi!D509,"")</f>
        <v/>
      </c>
      <c r="E512" s="551" t="str">
        <f>IF(F512+L512&gt;0,Input_Transaksi!F509&amp;Input_Transaksi!G509&amp;" "&amp;Input_Transaksi!H509,"")</f>
        <v/>
      </c>
      <c r="F512" s="119">
        <f>IF(Input_Transaksi!CJ509=$D$8,Input_Transaksi!CL509,0)</f>
        <v>0</v>
      </c>
      <c r="G512" s="552">
        <f>IF(Input_Transaksi!K509=$G$12,F512,0)</f>
        <v>0</v>
      </c>
      <c r="H512" s="552">
        <f>IF(Input_Transaksi!K509=$H$12,F512,0)</f>
        <v>0</v>
      </c>
      <c r="I512" s="552">
        <f>IF(Input_Transaksi!K509=$I$12,F512,0)</f>
        <v>0</v>
      </c>
      <c r="J512" s="552">
        <f>IF(Input_Transaksi!K509=$J$12,F512,0)</f>
        <v>0</v>
      </c>
      <c r="K512" s="552">
        <f>IF(Input_Transaksi!K509=$K$12,F512,0)</f>
        <v>0</v>
      </c>
      <c r="L512" s="491">
        <f>IF(Input_Transaksi!CM509=$D$8,Input_Transaksi!CO509,0)</f>
        <v>0</v>
      </c>
      <c r="M512" s="491">
        <f t="shared" si="7"/>
        <v>0</v>
      </c>
      <c r="N512" s="61"/>
    </row>
    <row r="513" spans="2:14" customFormat="1" hidden="1" x14ac:dyDescent="0.2">
      <c r="B513" s="65"/>
      <c r="C513" s="549" t="str">
        <f>IF(F513+L513&gt;0,Input_Transaksi!C510,"")</f>
        <v/>
      </c>
      <c r="D513" s="550" t="str">
        <f>IF(F513+L513&gt;0,Input_Transaksi!D510,"")</f>
        <v/>
      </c>
      <c r="E513" s="551" t="str">
        <f>IF(F513+L513&gt;0,Input_Transaksi!F510&amp;Input_Transaksi!G510&amp;" "&amp;Input_Transaksi!H510,"")</f>
        <v/>
      </c>
      <c r="F513" s="119">
        <f>IF(Input_Transaksi!CJ510=$D$8,Input_Transaksi!CL510,0)</f>
        <v>0</v>
      </c>
      <c r="G513" s="552">
        <f>IF(Input_Transaksi!K510=$G$12,F513,0)</f>
        <v>0</v>
      </c>
      <c r="H513" s="552">
        <f>IF(Input_Transaksi!K510=$H$12,F513,0)</f>
        <v>0</v>
      </c>
      <c r="I513" s="552">
        <f>IF(Input_Transaksi!K510=$I$12,F513,0)</f>
        <v>0</v>
      </c>
      <c r="J513" s="552">
        <f>IF(Input_Transaksi!K510=$J$12,F513,0)</f>
        <v>0</v>
      </c>
      <c r="K513" s="552">
        <f>IF(Input_Transaksi!K510=$K$12,F513,0)</f>
        <v>0</v>
      </c>
      <c r="L513" s="491">
        <f>IF(Input_Transaksi!CM510=$D$8,Input_Transaksi!CO510,0)</f>
        <v>0</v>
      </c>
      <c r="M513" s="491">
        <f t="shared" si="7"/>
        <v>0</v>
      </c>
      <c r="N513" s="61"/>
    </row>
    <row r="514" spans="2:14" customFormat="1" hidden="1" x14ac:dyDescent="0.2">
      <c r="B514" s="65"/>
      <c r="C514" s="549" t="str">
        <f>IF(F514+L514&gt;0,Input_Transaksi!C511,"")</f>
        <v/>
      </c>
      <c r="D514" s="550" t="str">
        <f>IF(F514+L514&gt;0,Input_Transaksi!D511,"")</f>
        <v/>
      </c>
      <c r="E514" s="551" t="str">
        <f>IF(F514+L514&gt;0,Input_Transaksi!F511&amp;Input_Transaksi!G511&amp;" "&amp;Input_Transaksi!H511,"")</f>
        <v/>
      </c>
      <c r="F514" s="119">
        <f>IF(Input_Transaksi!CJ511=$D$8,Input_Transaksi!CL511,0)</f>
        <v>0</v>
      </c>
      <c r="G514" s="552">
        <f>IF(Input_Transaksi!K511=$G$12,F514,0)</f>
        <v>0</v>
      </c>
      <c r="H514" s="552">
        <f>IF(Input_Transaksi!K511=$H$12,F514,0)</f>
        <v>0</v>
      </c>
      <c r="I514" s="552">
        <f>IF(Input_Transaksi!K511=$I$12,F514,0)</f>
        <v>0</v>
      </c>
      <c r="J514" s="552">
        <f>IF(Input_Transaksi!K511=$J$12,F514,0)</f>
        <v>0</v>
      </c>
      <c r="K514" s="552">
        <f>IF(Input_Transaksi!K511=$K$12,F514,0)</f>
        <v>0</v>
      </c>
      <c r="L514" s="491">
        <f>IF(Input_Transaksi!CM511=$D$8,Input_Transaksi!CO511,0)</f>
        <v>0</v>
      </c>
      <c r="M514" s="491">
        <f t="shared" si="7"/>
        <v>0</v>
      </c>
      <c r="N514" s="61"/>
    </row>
    <row r="515" spans="2:14" customFormat="1" hidden="1" x14ac:dyDescent="0.2">
      <c r="B515" s="65"/>
      <c r="C515" s="549" t="str">
        <f>IF(F515+L515&gt;0,Input_Transaksi!C512,"")</f>
        <v/>
      </c>
      <c r="D515" s="550" t="str">
        <f>IF(F515+L515&gt;0,Input_Transaksi!D512,"")</f>
        <v/>
      </c>
      <c r="E515" s="551" t="str">
        <f>IF(F515+L515&gt;0,Input_Transaksi!F512&amp;Input_Transaksi!G512&amp;" "&amp;Input_Transaksi!H512,"")</f>
        <v/>
      </c>
      <c r="F515" s="119">
        <f>IF(Input_Transaksi!CJ512=$D$8,Input_Transaksi!CL512,0)</f>
        <v>0</v>
      </c>
      <c r="G515" s="552">
        <f>IF(Input_Transaksi!K512=$G$12,F515,0)</f>
        <v>0</v>
      </c>
      <c r="H515" s="552">
        <f>IF(Input_Transaksi!K512=$H$12,F515,0)</f>
        <v>0</v>
      </c>
      <c r="I515" s="552">
        <f>IF(Input_Transaksi!K512=$I$12,F515,0)</f>
        <v>0</v>
      </c>
      <c r="J515" s="552">
        <f>IF(Input_Transaksi!K512=$J$12,F515,0)</f>
        <v>0</v>
      </c>
      <c r="K515" s="552">
        <f>IF(Input_Transaksi!K512=$K$12,F515,0)</f>
        <v>0</v>
      </c>
      <c r="L515" s="491">
        <f>IF(Input_Transaksi!CM512=$D$8,Input_Transaksi!CO512,0)</f>
        <v>0</v>
      </c>
      <c r="M515" s="491">
        <f t="shared" si="7"/>
        <v>0</v>
      </c>
      <c r="N515" s="61"/>
    </row>
    <row r="516" spans="2:14" customFormat="1" hidden="1" x14ac:dyDescent="0.2">
      <c r="B516" s="65"/>
      <c r="C516" s="549" t="str">
        <f>IF(F516+L516&gt;0,Input_Transaksi!C513,"")</f>
        <v/>
      </c>
      <c r="D516" s="550" t="str">
        <f>IF(F516+L516&gt;0,Input_Transaksi!D513,"")</f>
        <v/>
      </c>
      <c r="E516" s="551" t="str">
        <f>IF(F516+L516&gt;0,Input_Transaksi!F513&amp;Input_Transaksi!G513&amp;" "&amp;Input_Transaksi!H513,"")</f>
        <v/>
      </c>
      <c r="F516" s="119">
        <f>IF(Input_Transaksi!CJ513=$D$8,Input_Transaksi!CL513,0)</f>
        <v>0</v>
      </c>
      <c r="G516" s="552">
        <f>IF(Input_Transaksi!K513=$G$12,F516,0)</f>
        <v>0</v>
      </c>
      <c r="H516" s="552">
        <f>IF(Input_Transaksi!K513=$H$12,F516,0)</f>
        <v>0</v>
      </c>
      <c r="I516" s="552">
        <f>IF(Input_Transaksi!K513=$I$12,F516,0)</f>
        <v>0</v>
      </c>
      <c r="J516" s="552">
        <f>IF(Input_Transaksi!K513=$J$12,F516,0)</f>
        <v>0</v>
      </c>
      <c r="K516" s="552">
        <f>IF(Input_Transaksi!K513=$K$12,F516,0)</f>
        <v>0</v>
      </c>
      <c r="L516" s="491">
        <f>IF(Input_Transaksi!CM513=$D$8,Input_Transaksi!CO513,0)</f>
        <v>0</v>
      </c>
      <c r="M516" s="491">
        <f t="shared" si="7"/>
        <v>0</v>
      </c>
      <c r="N516" s="61"/>
    </row>
    <row r="517" spans="2:14" customFormat="1" hidden="1" x14ac:dyDescent="0.2">
      <c r="B517" s="65"/>
      <c r="C517" s="549" t="str">
        <f>IF(F517+L517&gt;0,Input_Transaksi!C514,"")</f>
        <v/>
      </c>
      <c r="D517" s="550" t="str">
        <f>IF(F517+L517&gt;0,Input_Transaksi!D514,"")</f>
        <v/>
      </c>
      <c r="E517" s="551" t="str">
        <f>IF(F517+L517&gt;0,Input_Transaksi!F514&amp;Input_Transaksi!G514&amp;" "&amp;Input_Transaksi!H514,"")</f>
        <v/>
      </c>
      <c r="F517" s="119">
        <f>IF(Input_Transaksi!CJ514=$D$8,Input_Transaksi!CL514,0)</f>
        <v>0</v>
      </c>
      <c r="G517" s="552">
        <f>IF(Input_Transaksi!K514=$G$12,F517,0)</f>
        <v>0</v>
      </c>
      <c r="H517" s="552">
        <f>IF(Input_Transaksi!K514=$H$12,F517,0)</f>
        <v>0</v>
      </c>
      <c r="I517" s="552">
        <f>IF(Input_Transaksi!K514=$I$12,F517,0)</f>
        <v>0</v>
      </c>
      <c r="J517" s="552">
        <f>IF(Input_Transaksi!K514=$J$12,F517,0)</f>
        <v>0</v>
      </c>
      <c r="K517" s="552">
        <f>IF(Input_Transaksi!K514=$K$12,F517,0)</f>
        <v>0</v>
      </c>
      <c r="L517" s="491">
        <f>IF(Input_Transaksi!CM514=$D$8,Input_Transaksi!CO514,0)</f>
        <v>0</v>
      </c>
      <c r="M517" s="491">
        <f t="shared" si="7"/>
        <v>0</v>
      </c>
      <c r="N517" s="61"/>
    </row>
    <row r="518" spans="2:14" customFormat="1" hidden="1" x14ac:dyDescent="0.2">
      <c r="B518" s="65"/>
      <c r="C518" s="549" t="str">
        <f>IF(F518+L518&gt;0,Input_Transaksi!C515,"")</f>
        <v/>
      </c>
      <c r="D518" s="550" t="str">
        <f>IF(F518+L518&gt;0,Input_Transaksi!D515,"")</f>
        <v/>
      </c>
      <c r="E518" s="551" t="str">
        <f>IF(F518+L518&gt;0,Input_Transaksi!F515&amp;Input_Transaksi!G515&amp;" "&amp;Input_Transaksi!H515,"")</f>
        <v/>
      </c>
      <c r="F518" s="119">
        <f>IF(Input_Transaksi!CJ515=$D$8,Input_Transaksi!CL515,0)</f>
        <v>0</v>
      </c>
      <c r="G518" s="552">
        <f>IF(Input_Transaksi!K515=$G$12,F518,0)</f>
        <v>0</v>
      </c>
      <c r="H518" s="552">
        <f>IF(Input_Transaksi!K515=$H$12,F518,0)</f>
        <v>0</v>
      </c>
      <c r="I518" s="552">
        <f>IF(Input_Transaksi!K515=$I$12,F518,0)</f>
        <v>0</v>
      </c>
      <c r="J518" s="552">
        <f>IF(Input_Transaksi!K515=$J$12,F518,0)</f>
        <v>0</v>
      </c>
      <c r="K518" s="552">
        <f>IF(Input_Transaksi!K515=$K$12,F518,0)</f>
        <v>0</v>
      </c>
      <c r="L518" s="491">
        <f>IF(Input_Transaksi!CM515=$D$8,Input_Transaksi!CO515,0)</f>
        <v>0</v>
      </c>
      <c r="M518" s="491">
        <f t="shared" si="7"/>
        <v>0</v>
      </c>
      <c r="N518" s="61"/>
    </row>
    <row r="519" spans="2:14" customFormat="1" hidden="1" x14ac:dyDescent="0.2">
      <c r="B519" s="65"/>
      <c r="C519" s="549" t="str">
        <f>IF(F519+L519&gt;0,Input_Transaksi!C516,"")</f>
        <v/>
      </c>
      <c r="D519" s="550" t="str">
        <f>IF(F519+L519&gt;0,Input_Transaksi!D516,"")</f>
        <v/>
      </c>
      <c r="E519" s="551" t="str">
        <f>IF(F519+L519&gt;0,Input_Transaksi!F516&amp;Input_Transaksi!G516&amp;" "&amp;Input_Transaksi!H516,"")</f>
        <v/>
      </c>
      <c r="F519" s="119">
        <f>IF(Input_Transaksi!CJ516=$D$8,Input_Transaksi!CL516,0)</f>
        <v>0</v>
      </c>
      <c r="G519" s="552">
        <f>IF(Input_Transaksi!K516=$G$12,F519,0)</f>
        <v>0</v>
      </c>
      <c r="H519" s="552">
        <f>IF(Input_Transaksi!K516=$H$12,F519,0)</f>
        <v>0</v>
      </c>
      <c r="I519" s="552">
        <f>IF(Input_Transaksi!K516=$I$12,F519,0)</f>
        <v>0</v>
      </c>
      <c r="J519" s="552">
        <f>IF(Input_Transaksi!K516=$J$12,F519,0)</f>
        <v>0</v>
      </c>
      <c r="K519" s="552">
        <f>IF(Input_Transaksi!K516=$K$12,F519,0)</f>
        <v>0</v>
      </c>
      <c r="L519" s="491">
        <f>IF(Input_Transaksi!CM516=$D$8,Input_Transaksi!CO516,0)</f>
        <v>0</v>
      </c>
      <c r="M519" s="491">
        <f t="shared" si="7"/>
        <v>0</v>
      </c>
      <c r="N519" s="61"/>
    </row>
    <row r="520" spans="2:14" customFormat="1" hidden="1" x14ac:dyDescent="0.2">
      <c r="B520" s="65"/>
      <c r="C520" s="549" t="str">
        <f>IF(F520+L520&gt;0,Input_Transaksi!C517,"")</f>
        <v/>
      </c>
      <c r="D520" s="550" t="str">
        <f>IF(F520+L520&gt;0,Input_Transaksi!D517,"")</f>
        <v/>
      </c>
      <c r="E520" s="551" t="str">
        <f>IF(F520+L520&gt;0,Input_Transaksi!F517&amp;Input_Transaksi!G517&amp;" "&amp;Input_Transaksi!H517,"")</f>
        <v/>
      </c>
      <c r="F520" s="119">
        <f>IF(Input_Transaksi!CJ517=$D$8,Input_Transaksi!CL517,0)</f>
        <v>0</v>
      </c>
      <c r="G520" s="552">
        <f>IF(Input_Transaksi!K517=$G$12,F520,0)</f>
        <v>0</v>
      </c>
      <c r="H520" s="552">
        <f>IF(Input_Transaksi!K517=$H$12,F520,0)</f>
        <v>0</v>
      </c>
      <c r="I520" s="552">
        <f>IF(Input_Transaksi!K517=$I$12,F520,0)</f>
        <v>0</v>
      </c>
      <c r="J520" s="552">
        <f>IF(Input_Transaksi!K517=$J$12,F520,0)</f>
        <v>0</v>
      </c>
      <c r="K520" s="552">
        <f>IF(Input_Transaksi!K517=$K$12,F520,0)</f>
        <v>0</v>
      </c>
      <c r="L520" s="491">
        <f>IF(Input_Transaksi!CM517=$D$8,Input_Transaksi!CO517,0)</f>
        <v>0</v>
      </c>
      <c r="M520" s="491">
        <f t="shared" si="7"/>
        <v>0</v>
      </c>
      <c r="N520" s="61"/>
    </row>
    <row r="521" spans="2:14" customFormat="1" hidden="1" x14ac:dyDescent="0.2">
      <c r="B521" s="65"/>
      <c r="C521" s="549" t="str">
        <f>IF(F521+L521&gt;0,Input_Transaksi!C518,"")</f>
        <v/>
      </c>
      <c r="D521" s="550" t="str">
        <f>IF(F521+L521&gt;0,Input_Transaksi!D518,"")</f>
        <v/>
      </c>
      <c r="E521" s="551" t="str">
        <f>IF(F521+L521&gt;0,Input_Transaksi!F518&amp;Input_Transaksi!G518&amp;" "&amp;Input_Transaksi!H518,"")</f>
        <v/>
      </c>
      <c r="F521" s="119">
        <f>IF(Input_Transaksi!CJ518=$D$8,Input_Transaksi!CL518,0)</f>
        <v>0</v>
      </c>
      <c r="G521" s="552">
        <f>IF(Input_Transaksi!K518=$G$12,F521,0)</f>
        <v>0</v>
      </c>
      <c r="H521" s="552">
        <f>IF(Input_Transaksi!K518=$H$12,F521,0)</f>
        <v>0</v>
      </c>
      <c r="I521" s="552">
        <f>IF(Input_Transaksi!K518=$I$12,F521,0)</f>
        <v>0</v>
      </c>
      <c r="J521" s="552">
        <f>IF(Input_Transaksi!K518=$J$12,F521,0)</f>
        <v>0</v>
      </c>
      <c r="K521" s="552">
        <f>IF(Input_Transaksi!K518=$K$12,F521,0)</f>
        <v>0</v>
      </c>
      <c r="L521" s="491">
        <f>IF(Input_Transaksi!CM518=$D$8,Input_Transaksi!CO518,0)</f>
        <v>0</v>
      </c>
      <c r="M521" s="491">
        <f t="shared" si="7"/>
        <v>0</v>
      </c>
      <c r="N521" s="61"/>
    </row>
    <row r="522" spans="2:14" customFormat="1" hidden="1" x14ac:dyDescent="0.2">
      <c r="B522" s="65"/>
      <c r="C522" s="549" t="str">
        <f>IF(F522+L522&gt;0,Input_Transaksi!C519,"")</f>
        <v/>
      </c>
      <c r="D522" s="550" t="str">
        <f>IF(F522+L522&gt;0,Input_Transaksi!D519,"")</f>
        <v/>
      </c>
      <c r="E522" s="551" t="str">
        <f>IF(F522+L522&gt;0,Input_Transaksi!F519&amp;Input_Transaksi!G519&amp;" "&amp;Input_Transaksi!H519,"")</f>
        <v/>
      </c>
      <c r="F522" s="119">
        <f>IF(Input_Transaksi!CJ519=$D$8,Input_Transaksi!CL519,0)</f>
        <v>0</v>
      </c>
      <c r="G522" s="552">
        <f>IF(Input_Transaksi!K519=$G$12,F522,0)</f>
        <v>0</v>
      </c>
      <c r="H522" s="552">
        <f>IF(Input_Transaksi!K519=$H$12,F522,0)</f>
        <v>0</v>
      </c>
      <c r="I522" s="552">
        <f>IF(Input_Transaksi!K519=$I$12,F522,0)</f>
        <v>0</v>
      </c>
      <c r="J522" s="552">
        <f>IF(Input_Transaksi!K519=$J$12,F522,0)</f>
        <v>0</v>
      </c>
      <c r="K522" s="552">
        <f>IF(Input_Transaksi!K519=$K$12,F522,0)</f>
        <v>0</v>
      </c>
      <c r="L522" s="491">
        <f>IF(Input_Transaksi!CM519=$D$8,Input_Transaksi!CO519,0)</f>
        <v>0</v>
      </c>
      <c r="M522" s="491">
        <f t="shared" si="7"/>
        <v>0</v>
      </c>
      <c r="N522" s="61"/>
    </row>
    <row r="523" spans="2:14" customFormat="1" hidden="1" x14ac:dyDescent="0.2">
      <c r="B523" s="65"/>
      <c r="C523" s="549" t="str">
        <f>IF(F523+L523&gt;0,Input_Transaksi!C520,"")</f>
        <v/>
      </c>
      <c r="D523" s="550" t="str">
        <f>IF(F523+L523&gt;0,Input_Transaksi!D520,"")</f>
        <v/>
      </c>
      <c r="E523" s="551" t="str">
        <f>IF(F523+L523&gt;0,Input_Transaksi!F520&amp;Input_Transaksi!G520&amp;" "&amp;Input_Transaksi!H520,"")</f>
        <v/>
      </c>
      <c r="F523" s="119">
        <f>IF(Input_Transaksi!CJ520=$D$8,Input_Transaksi!CL520,0)</f>
        <v>0</v>
      </c>
      <c r="G523" s="552">
        <f>IF(Input_Transaksi!K520=$G$12,F523,0)</f>
        <v>0</v>
      </c>
      <c r="H523" s="552">
        <f>IF(Input_Transaksi!K520=$H$12,F523,0)</f>
        <v>0</v>
      </c>
      <c r="I523" s="552">
        <f>IF(Input_Transaksi!K520=$I$12,F523,0)</f>
        <v>0</v>
      </c>
      <c r="J523" s="552">
        <f>IF(Input_Transaksi!K520=$J$12,F523,0)</f>
        <v>0</v>
      </c>
      <c r="K523" s="552">
        <f>IF(Input_Transaksi!K520=$K$12,F523,0)</f>
        <v>0</v>
      </c>
      <c r="L523" s="491">
        <f>IF(Input_Transaksi!CM520=$D$8,Input_Transaksi!CO520,0)</f>
        <v>0</v>
      </c>
      <c r="M523" s="491">
        <f t="shared" si="7"/>
        <v>0</v>
      </c>
      <c r="N523" s="61"/>
    </row>
    <row r="524" spans="2:14" customFormat="1" hidden="1" x14ac:dyDescent="0.2">
      <c r="B524" s="65"/>
      <c r="C524" s="549" t="str">
        <f>IF(F524+L524&gt;0,Input_Transaksi!C521,"")</f>
        <v/>
      </c>
      <c r="D524" s="550" t="str">
        <f>IF(F524+L524&gt;0,Input_Transaksi!D521,"")</f>
        <v/>
      </c>
      <c r="E524" s="551" t="str">
        <f>IF(F524+L524&gt;0,Input_Transaksi!F521&amp;Input_Transaksi!G521&amp;" "&amp;Input_Transaksi!H521,"")</f>
        <v/>
      </c>
      <c r="F524" s="119">
        <f>IF(Input_Transaksi!CJ521=$D$8,Input_Transaksi!CL521,0)</f>
        <v>0</v>
      </c>
      <c r="G524" s="552">
        <f>IF(Input_Transaksi!K521=$G$12,F524,0)</f>
        <v>0</v>
      </c>
      <c r="H524" s="552">
        <f>IF(Input_Transaksi!K521=$H$12,F524,0)</f>
        <v>0</v>
      </c>
      <c r="I524" s="552">
        <f>IF(Input_Transaksi!K521=$I$12,F524,0)</f>
        <v>0</v>
      </c>
      <c r="J524" s="552">
        <f>IF(Input_Transaksi!K521=$J$12,F524,0)</f>
        <v>0</v>
      </c>
      <c r="K524" s="552">
        <f>IF(Input_Transaksi!K521=$K$12,F524,0)</f>
        <v>0</v>
      </c>
      <c r="L524" s="491">
        <f>IF(Input_Transaksi!CM521=$D$8,Input_Transaksi!CO521,0)</f>
        <v>0</v>
      </c>
      <c r="M524" s="491">
        <f t="shared" si="7"/>
        <v>0</v>
      </c>
      <c r="N524" s="61"/>
    </row>
    <row r="525" spans="2:14" customFormat="1" hidden="1" x14ac:dyDescent="0.2">
      <c r="B525" s="65"/>
      <c r="C525" s="549" t="str">
        <f>IF(F525+L525&gt;0,Input_Transaksi!C522,"")</f>
        <v/>
      </c>
      <c r="D525" s="550" t="str">
        <f>IF(F525+L525&gt;0,Input_Transaksi!D522,"")</f>
        <v/>
      </c>
      <c r="E525" s="551" t="str">
        <f>IF(F525+L525&gt;0,Input_Transaksi!F522&amp;Input_Transaksi!G522&amp;" "&amp;Input_Transaksi!H522,"")</f>
        <v/>
      </c>
      <c r="F525" s="119">
        <f>IF(Input_Transaksi!CJ522=$D$8,Input_Transaksi!CL522,0)</f>
        <v>0</v>
      </c>
      <c r="G525" s="552">
        <f>IF(Input_Transaksi!K522=$G$12,F525,0)</f>
        <v>0</v>
      </c>
      <c r="H525" s="552">
        <f>IF(Input_Transaksi!K522=$H$12,F525,0)</f>
        <v>0</v>
      </c>
      <c r="I525" s="552">
        <f>IF(Input_Transaksi!K522=$I$12,F525,0)</f>
        <v>0</v>
      </c>
      <c r="J525" s="552">
        <f>IF(Input_Transaksi!K522=$J$12,F525,0)</f>
        <v>0</v>
      </c>
      <c r="K525" s="552">
        <f>IF(Input_Transaksi!K522=$K$12,F525,0)</f>
        <v>0</v>
      </c>
      <c r="L525" s="491">
        <f>IF(Input_Transaksi!CM522=$D$8,Input_Transaksi!CO522,0)</f>
        <v>0</v>
      </c>
      <c r="M525" s="491">
        <f t="shared" si="7"/>
        <v>0</v>
      </c>
      <c r="N525" s="61"/>
    </row>
    <row r="526" spans="2:14" customFormat="1" hidden="1" x14ac:dyDescent="0.2">
      <c r="B526" s="65"/>
      <c r="C526" s="549" t="str">
        <f>IF(F526+L526&gt;0,Input_Transaksi!C523,"")</f>
        <v/>
      </c>
      <c r="D526" s="550" t="str">
        <f>IF(F526+L526&gt;0,Input_Transaksi!D523,"")</f>
        <v/>
      </c>
      <c r="E526" s="551" t="str">
        <f>IF(F526+L526&gt;0,Input_Transaksi!F523&amp;Input_Transaksi!G523&amp;" "&amp;Input_Transaksi!H523,"")</f>
        <v/>
      </c>
      <c r="F526" s="119">
        <f>IF(Input_Transaksi!CJ523=$D$8,Input_Transaksi!CL523,0)</f>
        <v>0</v>
      </c>
      <c r="G526" s="552">
        <f>IF(Input_Transaksi!K523=$G$12,F526,0)</f>
        <v>0</v>
      </c>
      <c r="H526" s="552">
        <f>IF(Input_Transaksi!K523=$H$12,F526,0)</f>
        <v>0</v>
      </c>
      <c r="I526" s="552">
        <f>IF(Input_Transaksi!K523=$I$12,F526,0)</f>
        <v>0</v>
      </c>
      <c r="J526" s="552">
        <f>IF(Input_Transaksi!K523=$J$12,F526,0)</f>
        <v>0</v>
      </c>
      <c r="K526" s="552">
        <f>IF(Input_Transaksi!K523=$K$12,F526,0)</f>
        <v>0</v>
      </c>
      <c r="L526" s="491">
        <f>IF(Input_Transaksi!CM523=$D$8,Input_Transaksi!CO523,0)</f>
        <v>0</v>
      </c>
      <c r="M526" s="491">
        <f t="shared" si="7"/>
        <v>0</v>
      </c>
      <c r="N526" s="61"/>
    </row>
    <row r="527" spans="2:14" customFormat="1" hidden="1" x14ac:dyDescent="0.2">
      <c r="B527" s="65"/>
      <c r="C527" s="549" t="str">
        <f>IF(F527+L527&gt;0,Input_Transaksi!C524,"")</f>
        <v/>
      </c>
      <c r="D527" s="550" t="str">
        <f>IF(F527+L527&gt;0,Input_Transaksi!D524,"")</f>
        <v/>
      </c>
      <c r="E527" s="551" t="str">
        <f>IF(F527+L527&gt;0,Input_Transaksi!F524&amp;Input_Transaksi!G524&amp;" "&amp;Input_Transaksi!H524,"")</f>
        <v/>
      </c>
      <c r="F527" s="119">
        <f>IF(Input_Transaksi!CJ524=$D$8,Input_Transaksi!CL524,0)</f>
        <v>0</v>
      </c>
      <c r="G527" s="552">
        <f>IF(Input_Transaksi!K524=$G$12,F527,0)</f>
        <v>0</v>
      </c>
      <c r="H527" s="552">
        <f>IF(Input_Transaksi!K524=$H$12,F527,0)</f>
        <v>0</v>
      </c>
      <c r="I527" s="552">
        <f>IF(Input_Transaksi!K524=$I$12,F527,0)</f>
        <v>0</v>
      </c>
      <c r="J527" s="552">
        <f>IF(Input_Transaksi!K524=$J$12,F527,0)</f>
        <v>0</v>
      </c>
      <c r="K527" s="552">
        <f>IF(Input_Transaksi!K524=$K$12,F527,0)</f>
        <v>0</v>
      </c>
      <c r="L527" s="491">
        <f>IF(Input_Transaksi!CM524=$D$8,Input_Transaksi!CO524,0)</f>
        <v>0</v>
      </c>
      <c r="M527" s="491">
        <f t="shared" ref="M527:M556" si="8">M526+G527+H527+I527+J527+K527-L527</f>
        <v>0</v>
      </c>
      <c r="N527" s="61"/>
    </row>
    <row r="528" spans="2:14" customFormat="1" hidden="1" x14ac:dyDescent="0.2">
      <c r="B528" s="65"/>
      <c r="C528" s="549" t="str">
        <f>IF(F528+L528&gt;0,Input_Transaksi!C525,"")</f>
        <v/>
      </c>
      <c r="D528" s="550" t="str">
        <f>IF(F528+L528&gt;0,Input_Transaksi!D525,"")</f>
        <v/>
      </c>
      <c r="E528" s="551" t="str">
        <f>IF(F528+L528&gt;0,Input_Transaksi!F525&amp;Input_Transaksi!G525&amp;" "&amp;Input_Transaksi!H525,"")</f>
        <v/>
      </c>
      <c r="F528" s="119">
        <f>IF(Input_Transaksi!CJ525=$D$8,Input_Transaksi!CL525,0)</f>
        <v>0</v>
      </c>
      <c r="G528" s="552">
        <f>IF(Input_Transaksi!K525=$G$12,F528,0)</f>
        <v>0</v>
      </c>
      <c r="H528" s="552">
        <f>IF(Input_Transaksi!K525=$H$12,F528,0)</f>
        <v>0</v>
      </c>
      <c r="I528" s="552">
        <f>IF(Input_Transaksi!K525=$I$12,F528,0)</f>
        <v>0</v>
      </c>
      <c r="J528" s="552">
        <f>IF(Input_Transaksi!K525=$J$12,F528,0)</f>
        <v>0</v>
      </c>
      <c r="K528" s="552">
        <f>IF(Input_Transaksi!K525=$K$12,F528,0)</f>
        <v>0</v>
      </c>
      <c r="L528" s="491">
        <f>IF(Input_Transaksi!CM525=$D$8,Input_Transaksi!CO525,0)</f>
        <v>0</v>
      </c>
      <c r="M528" s="491">
        <f t="shared" si="8"/>
        <v>0</v>
      </c>
      <c r="N528" s="61"/>
    </row>
    <row r="529" spans="2:14" customFormat="1" hidden="1" x14ac:dyDescent="0.2">
      <c r="B529" s="65"/>
      <c r="C529" s="549" t="str">
        <f>IF(F529+L529&gt;0,Input_Transaksi!C526,"")</f>
        <v/>
      </c>
      <c r="D529" s="550" t="str">
        <f>IF(F529+L529&gt;0,Input_Transaksi!D526,"")</f>
        <v/>
      </c>
      <c r="E529" s="551" t="str">
        <f>IF(F529+L529&gt;0,Input_Transaksi!F526&amp;Input_Transaksi!G526&amp;" "&amp;Input_Transaksi!H526,"")</f>
        <v/>
      </c>
      <c r="F529" s="119">
        <f>IF(Input_Transaksi!CJ526=$D$8,Input_Transaksi!CL526,0)</f>
        <v>0</v>
      </c>
      <c r="G529" s="552">
        <f>IF(Input_Transaksi!K526=$G$12,F529,0)</f>
        <v>0</v>
      </c>
      <c r="H529" s="552">
        <f>IF(Input_Transaksi!K526=$H$12,F529,0)</f>
        <v>0</v>
      </c>
      <c r="I529" s="552">
        <f>IF(Input_Transaksi!K526=$I$12,F529,0)</f>
        <v>0</v>
      </c>
      <c r="J529" s="552">
        <f>IF(Input_Transaksi!K526=$J$12,F529,0)</f>
        <v>0</v>
      </c>
      <c r="K529" s="552">
        <f>IF(Input_Transaksi!K526=$K$12,F529,0)</f>
        <v>0</v>
      </c>
      <c r="L529" s="491">
        <f>IF(Input_Transaksi!CM526=$D$8,Input_Transaksi!CO526,0)</f>
        <v>0</v>
      </c>
      <c r="M529" s="491">
        <f t="shared" si="8"/>
        <v>0</v>
      </c>
      <c r="N529" s="61"/>
    </row>
    <row r="530" spans="2:14" customFormat="1" hidden="1" x14ac:dyDescent="0.2">
      <c r="B530" s="65"/>
      <c r="C530" s="549" t="str">
        <f>IF(F530+L530&gt;0,Input_Transaksi!C527,"")</f>
        <v/>
      </c>
      <c r="D530" s="550" t="str">
        <f>IF(F530+L530&gt;0,Input_Transaksi!D527,"")</f>
        <v/>
      </c>
      <c r="E530" s="551" t="str">
        <f>IF(F530+L530&gt;0,Input_Transaksi!F527&amp;Input_Transaksi!G527&amp;" "&amp;Input_Transaksi!H527,"")</f>
        <v/>
      </c>
      <c r="F530" s="119">
        <f>IF(Input_Transaksi!CJ527=$D$8,Input_Transaksi!CL527,0)</f>
        <v>0</v>
      </c>
      <c r="G530" s="552">
        <f>IF(Input_Transaksi!K527=$G$12,F530,0)</f>
        <v>0</v>
      </c>
      <c r="H530" s="552">
        <f>IF(Input_Transaksi!K527=$H$12,F530,0)</f>
        <v>0</v>
      </c>
      <c r="I530" s="552">
        <f>IF(Input_Transaksi!K527=$I$12,F530,0)</f>
        <v>0</v>
      </c>
      <c r="J530" s="552">
        <f>IF(Input_Transaksi!K527=$J$12,F530,0)</f>
        <v>0</v>
      </c>
      <c r="K530" s="552">
        <f>IF(Input_Transaksi!K527=$K$12,F530,0)</f>
        <v>0</v>
      </c>
      <c r="L530" s="491">
        <f>IF(Input_Transaksi!CM527=$D$8,Input_Transaksi!CO527,0)</f>
        <v>0</v>
      </c>
      <c r="M530" s="491">
        <f t="shared" si="8"/>
        <v>0</v>
      </c>
      <c r="N530" s="61"/>
    </row>
    <row r="531" spans="2:14" customFormat="1" hidden="1" x14ac:dyDescent="0.2">
      <c r="B531" s="65"/>
      <c r="C531" s="549" t="str">
        <f>IF(F531+L531&gt;0,Input_Transaksi!C528,"")</f>
        <v/>
      </c>
      <c r="D531" s="550" t="str">
        <f>IF(F531+L531&gt;0,Input_Transaksi!D528,"")</f>
        <v/>
      </c>
      <c r="E531" s="551" t="str">
        <f>IF(F531+L531&gt;0,Input_Transaksi!F528&amp;Input_Transaksi!G528&amp;" "&amp;Input_Transaksi!H528,"")</f>
        <v/>
      </c>
      <c r="F531" s="119">
        <f>IF(Input_Transaksi!CJ528=$D$8,Input_Transaksi!CL528,0)</f>
        <v>0</v>
      </c>
      <c r="G531" s="552">
        <f>IF(Input_Transaksi!K528=$G$12,F531,0)</f>
        <v>0</v>
      </c>
      <c r="H531" s="552">
        <f>IF(Input_Transaksi!K528=$H$12,F531,0)</f>
        <v>0</v>
      </c>
      <c r="I531" s="552">
        <f>IF(Input_Transaksi!K528=$I$12,F531,0)</f>
        <v>0</v>
      </c>
      <c r="J531" s="552">
        <f>IF(Input_Transaksi!K528=$J$12,F531,0)</f>
        <v>0</v>
      </c>
      <c r="K531" s="552">
        <f>IF(Input_Transaksi!K528=$K$12,F531,0)</f>
        <v>0</v>
      </c>
      <c r="L531" s="491">
        <f>IF(Input_Transaksi!CM528=$D$8,Input_Transaksi!CO528,0)</f>
        <v>0</v>
      </c>
      <c r="M531" s="491">
        <f t="shared" si="8"/>
        <v>0</v>
      </c>
      <c r="N531" s="61"/>
    </row>
    <row r="532" spans="2:14" customFormat="1" hidden="1" x14ac:dyDescent="0.2">
      <c r="B532" s="65"/>
      <c r="C532" s="549" t="str">
        <f>IF(F532+L532&gt;0,Input_Transaksi!C529,"")</f>
        <v/>
      </c>
      <c r="D532" s="550" t="str">
        <f>IF(F532+L532&gt;0,Input_Transaksi!D529,"")</f>
        <v/>
      </c>
      <c r="E532" s="551" t="str">
        <f>IF(F532+L532&gt;0,Input_Transaksi!F529&amp;Input_Transaksi!G529&amp;" "&amp;Input_Transaksi!H529,"")</f>
        <v/>
      </c>
      <c r="F532" s="119">
        <f>IF(Input_Transaksi!CJ529=$D$8,Input_Transaksi!CL529,0)</f>
        <v>0</v>
      </c>
      <c r="G532" s="552">
        <f>IF(Input_Transaksi!K529=$G$12,F532,0)</f>
        <v>0</v>
      </c>
      <c r="H532" s="552">
        <f>IF(Input_Transaksi!K529=$H$12,F532,0)</f>
        <v>0</v>
      </c>
      <c r="I532" s="552">
        <f>IF(Input_Transaksi!K529=$I$12,F532,0)</f>
        <v>0</v>
      </c>
      <c r="J532" s="552">
        <f>IF(Input_Transaksi!K529=$J$12,F532,0)</f>
        <v>0</v>
      </c>
      <c r="K532" s="552">
        <f>IF(Input_Transaksi!K529=$K$12,F532,0)</f>
        <v>0</v>
      </c>
      <c r="L532" s="491">
        <f>IF(Input_Transaksi!CM529=$D$8,Input_Transaksi!CO529,0)</f>
        <v>0</v>
      </c>
      <c r="M532" s="491">
        <f t="shared" si="8"/>
        <v>0</v>
      </c>
      <c r="N532" s="61"/>
    </row>
    <row r="533" spans="2:14" customFormat="1" hidden="1" x14ac:dyDescent="0.2">
      <c r="B533" s="65"/>
      <c r="C533" s="549" t="str">
        <f>IF(F533+L533&gt;0,Input_Transaksi!C530,"")</f>
        <v/>
      </c>
      <c r="D533" s="550" t="str">
        <f>IF(F533+L533&gt;0,Input_Transaksi!D530,"")</f>
        <v/>
      </c>
      <c r="E533" s="551" t="str">
        <f>IF(F533+L533&gt;0,Input_Transaksi!F530&amp;Input_Transaksi!G530&amp;" "&amp;Input_Transaksi!H530,"")</f>
        <v/>
      </c>
      <c r="F533" s="119">
        <f>IF(Input_Transaksi!CJ530=$D$8,Input_Transaksi!CL530,0)</f>
        <v>0</v>
      </c>
      <c r="G533" s="552">
        <f>IF(Input_Transaksi!K530=$G$12,F533,0)</f>
        <v>0</v>
      </c>
      <c r="H533" s="552">
        <f>IF(Input_Transaksi!K530=$H$12,F533,0)</f>
        <v>0</v>
      </c>
      <c r="I533" s="552">
        <f>IF(Input_Transaksi!K530=$I$12,F533,0)</f>
        <v>0</v>
      </c>
      <c r="J533" s="552">
        <f>IF(Input_Transaksi!K530=$J$12,F533,0)</f>
        <v>0</v>
      </c>
      <c r="K533" s="552">
        <f>IF(Input_Transaksi!K530=$K$12,F533,0)</f>
        <v>0</v>
      </c>
      <c r="L533" s="491">
        <f>IF(Input_Transaksi!CM530=$D$8,Input_Transaksi!CO530,0)</f>
        <v>0</v>
      </c>
      <c r="M533" s="491">
        <f t="shared" si="8"/>
        <v>0</v>
      </c>
      <c r="N533" s="61"/>
    </row>
    <row r="534" spans="2:14" customFormat="1" hidden="1" x14ac:dyDescent="0.2">
      <c r="B534" s="65"/>
      <c r="C534" s="549" t="str">
        <f>IF(F534+L534&gt;0,Input_Transaksi!C531,"")</f>
        <v/>
      </c>
      <c r="D534" s="550" t="str">
        <f>IF(F534+L534&gt;0,Input_Transaksi!D531,"")</f>
        <v/>
      </c>
      <c r="E534" s="551" t="str">
        <f>IF(F534+L534&gt;0,Input_Transaksi!F531&amp;Input_Transaksi!G531&amp;" "&amp;Input_Transaksi!H531,"")</f>
        <v/>
      </c>
      <c r="F534" s="119">
        <f>IF(Input_Transaksi!CJ531=$D$8,Input_Transaksi!CL531,0)</f>
        <v>0</v>
      </c>
      <c r="G534" s="552">
        <f>IF(Input_Transaksi!K531=$G$12,F534,0)</f>
        <v>0</v>
      </c>
      <c r="H534" s="552">
        <f>IF(Input_Transaksi!K531=$H$12,F534,0)</f>
        <v>0</v>
      </c>
      <c r="I534" s="552">
        <f>IF(Input_Transaksi!K531=$I$12,F534,0)</f>
        <v>0</v>
      </c>
      <c r="J534" s="552">
        <f>IF(Input_Transaksi!K531=$J$12,F534,0)</f>
        <v>0</v>
      </c>
      <c r="K534" s="552">
        <f>IF(Input_Transaksi!K531=$K$12,F534,0)</f>
        <v>0</v>
      </c>
      <c r="L534" s="491">
        <f>IF(Input_Transaksi!CM531=$D$8,Input_Transaksi!CO531,0)</f>
        <v>0</v>
      </c>
      <c r="M534" s="491">
        <f t="shared" si="8"/>
        <v>0</v>
      </c>
      <c r="N534" s="61"/>
    </row>
    <row r="535" spans="2:14" customFormat="1" hidden="1" x14ac:dyDescent="0.2">
      <c r="B535" s="65"/>
      <c r="C535" s="549" t="str">
        <f>IF(F535+L535&gt;0,Input_Transaksi!C532,"")</f>
        <v/>
      </c>
      <c r="D535" s="550" t="str">
        <f>IF(F535+L535&gt;0,Input_Transaksi!D532,"")</f>
        <v/>
      </c>
      <c r="E535" s="551" t="str">
        <f>IF(F535+L535&gt;0,Input_Transaksi!F532&amp;Input_Transaksi!G532&amp;" "&amp;Input_Transaksi!H532,"")</f>
        <v/>
      </c>
      <c r="F535" s="119">
        <f>IF(Input_Transaksi!CJ532=$D$8,Input_Transaksi!CL532,0)</f>
        <v>0</v>
      </c>
      <c r="G535" s="552">
        <f>IF(Input_Transaksi!K532=$G$12,F535,0)</f>
        <v>0</v>
      </c>
      <c r="H535" s="552">
        <f>IF(Input_Transaksi!K532=$H$12,F535,0)</f>
        <v>0</v>
      </c>
      <c r="I535" s="552">
        <f>IF(Input_Transaksi!K532=$I$12,F535,0)</f>
        <v>0</v>
      </c>
      <c r="J535" s="552">
        <f>IF(Input_Transaksi!K532=$J$12,F535,0)</f>
        <v>0</v>
      </c>
      <c r="K535" s="552">
        <f>IF(Input_Transaksi!K532=$K$12,F535,0)</f>
        <v>0</v>
      </c>
      <c r="L535" s="491">
        <f>IF(Input_Transaksi!CM532=$D$8,Input_Transaksi!CO532,0)</f>
        <v>0</v>
      </c>
      <c r="M535" s="491">
        <f t="shared" si="8"/>
        <v>0</v>
      </c>
      <c r="N535" s="61"/>
    </row>
    <row r="536" spans="2:14" customFormat="1" hidden="1" x14ac:dyDescent="0.2">
      <c r="B536" s="65"/>
      <c r="C536" s="549" t="str">
        <f>IF(F536+L536&gt;0,Input_Transaksi!C533,"")</f>
        <v/>
      </c>
      <c r="D536" s="550" t="str">
        <f>IF(F536+L536&gt;0,Input_Transaksi!D533,"")</f>
        <v/>
      </c>
      <c r="E536" s="551" t="str">
        <f>IF(F536+L536&gt;0,Input_Transaksi!F533&amp;Input_Transaksi!G533&amp;" "&amp;Input_Transaksi!H533,"")</f>
        <v/>
      </c>
      <c r="F536" s="119">
        <f>IF(Input_Transaksi!CJ533=$D$8,Input_Transaksi!CL533,0)</f>
        <v>0</v>
      </c>
      <c r="G536" s="552">
        <f>IF(Input_Transaksi!K533=$G$12,F536,0)</f>
        <v>0</v>
      </c>
      <c r="H536" s="552">
        <f>IF(Input_Transaksi!K533=$H$12,F536,0)</f>
        <v>0</v>
      </c>
      <c r="I536" s="552">
        <f>IF(Input_Transaksi!K533=$I$12,F536,0)</f>
        <v>0</v>
      </c>
      <c r="J536" s="552">
        <f>IF(Input_Transaksi!K533=$J$12,F536,0)</f>
        <v>0</v>
      </c>
      <c r="K536" s="552">
        <f>IF(Input_Transaksi!K533=$K$12,F536,0)</f>
        <v>0</v>
      </c>
      <c r="L536" s="491">
        <f>IF(Input_Transaksi!CM533=$D$8,Input_Transaksi!CO533,0)</f>
        <v>0</v>
      </c>
      <c r="M536" s="491">
        <f t="shared" si="8"/>
        <v>0</v>
      </c>
      <c r="N536" s="61"/>
    </row>
    <row r="537" spans="2:14" customFormat="1" hidden="1" x14ac:dyDescent="0.2">
      <c r="B537" s="65"/>
      <c r="C537" s="549" t="str">
        <f>IF(F537+L537&gt;0,Input_Transaksi!C534,"")</f>
        <v/>
      </c>
      <c r="D537" s="550" t="str">
        <f>IF(F537+L537&gt;0,Input_Transaksi!D534,"")</f>
        <v/>
      </c>
      <c r="E537" s="551" t="str">
        <f>IF(F537+L537&gt;0,Input_Transaksi!F534&amp;Input_Transaksi!G534&amp;" "&amp;Input_Transaksi!H534,"")</f>
        <v/>
      </c>
      <c r="F537" s="119">
        <f>IF(Input_Transaksi!CJ534=$D$8,Input_Transaksi!CL534,0)</f>
        <v>0</v>
      </c>
      <c r="G537" s="552">
        <f>IF(Input_Transaksi!K534=$G$12,F537,0)</f>
        <v>0</v>
      </c>
      <c r="H537" s="552">
        <f>IF(Input_Transaksi!K534=$H$12,F537,0)</f>
        <v>0</v>
      </c>
      <c r="I537" s="552">
        <f>IF(Input_Transaksi!K534=$I$12,F537,0)</f>
        <v>0</v>
      </c>
      <c r="J537" s="552">
        <f>IF(Input_Transaksi!K534=$J$12,F537,0)</f>
        <v>0</v>
      </c>
      <c r="K537" s="552">
        <f>IF(Input_Transaksi!K534=$K$12,F537,0)</f>
        <v>0</v>
      </c>
      <c r="L537" s="491">
        <f>IF(Input_Transaksi!CM534=$D$8,Input_Transaksi!CO534,0)</f>
        <v>0</v>
      </c>
      <c r="M537" s="491">
        <f t="shared" si="8"/>
        <v>0</v>
      </c>
      <c r="N537" s="61"/>
    </row>
    <row r="538" spans="2:14" customFormat="1" hidden="1" x14ac:dyDescent="0.2">
      <c r="B538" s="65"/>
      <c r="C538" s="549" t="str">
        <f>IF(F538+L538&gt;0,Input_Transaksi!C535,"")</f>
        <v/>
      </c>
      <c r="D538" s="550" t="str">
        <f>IF(F538+L538&gt;0,Input_Transaksi!D535,"")</f>
        <v/>
      </c>
      <c r="E538" s="551" t="str">
        <f>IF(F538+L538&gt;0,Input_Transaksi!F535&amp;Input_Transaksi!G535&amp;" "&amp;Input_Transaksi!H535,"")</f>
        <v/>
      </c>
      <c r="F538" s="119">
        <f>IF(Input_Transaksi!CJ535=$D$8,Input_Transaksi!CL535,0)</f>
        <v>0</v>
      </c>
      <c r="G538" s="552">
        <f>IF(Input_Transaksi!K535=$G$12,F538,0)</f>
        <v>0</v>
      </c>
      <c r="H538" s="552">
        <f>IF(Input_Transaksi!K535=$H$12,F538,0)</f>
        <v>0</v>
      </c>
      <c r="I538" s="552">
        <f>IF(Input_Transaksi!K535=$I$12,F538,0)</f>
        <v>0</v>
      </c>
      <c r="J538" s="552">
        <f>IF(Input_Transaksi!K535=$J$12,F538,0)</f>
        <v>0</v>
      </c>
      <c r="K538" s="552">
        <f>IF(Input_Transaksi!K535=$K$12,F538,0)</f>
        <v>0</v>
      </c>
      <c r="L538" s="491">
        <f>IF(Input_Transaksi!CM535=$D$8,Input_Transaksi!CO535,0)</f>
        <v>0</v>
      </c>
      <c r="M538" s="491">
        <f t="shared" si="8"/>
        <v>0</v>
      </c>
      <c r="N538" s="61"/>
    </row>
    <row r="539" spans="2:14" customFormat="1" hidden="1" x14ac:dyDescent="0.2">
      <c r="B539" s="65"/>
      <c r="C539" s="549" t="str">
        <f>IF(F539+L539&gt;0,Input_Transaksi!C536,"")</f>
        <v/>
      </c>
      <c r="D539" s="550" t="str">
        <f>IF(F539+L539&gt;0,Input_Transaksi!D536,"")</f>
        <v/>
      </c>
      <c r="E539" s="551" t="str">
        <f>IF(F539+L539&gt;0,Input_Transaksi!F536&amp;Input_Transaksi!G536&amp;" "&amp;Input_Transaksi!H536,"")</f>
        <v/>
      </c>
      <c r="F539" s="119">
        <f>IF(Input_Transaksi!CJ536=$D$8,Input_Transaksi!CL536,0)</f>
        <v>0</v>
      </c>
      <c r="G539" s="552">
        <f>IF(Input_Transaksi!K536=$G$12,F539,0)</f>
        <v>0</v>
      </c>
      <c r="H539" s="552">
        <f>IF(Input_Transaksi!K536=$H$12,F539,0)</f>
        <v>0</v>
      </c>
      <c r="I539" s="552">
        <f>IF(Input_Transaksi!K536=$I$12,F539,0)</f>
        <v>0</v>
      </c>
      <c r="J539" s="552">
        <f>IF(Input_Transaksi!K536=$J$12,F539,0)</f>
        <v>0</v>
      </c>
      <c r="K539" s="552">
        <f>IF(Input_Transaksi!K536=$K$12,F539,0)</f>
        <v>0</v>
      </c>
      <c r="L539" s="491">
        <f>IF(Input_Transaksi!CM536=$D$8,Input_Transaksi!CO536,0)</f>
        <v>0</v>
      </c>
      <c r="M539" s="491">
        <f t="shared" si="8"/>
        <v>0</v>
      </c>
      <c r="N539" s="61"/>
    </row>
    <row r="540" spans="2:14" customFormat="1" hidden="1" x14ac:dyDescent="0.2">
      <c r="B540" s="65"/>
      <c r="C540" s="549" t="str">
        <f>IF(F540+L540&gt;0,Input_Transaksi!C537,"")</f>
        <v/>
      </c>
      <c r="D540" s="550" t="str">
        <f>IF(F540+L540&gt;0,Input_Transaksi!D537,"")</f>
        <v/>
      </c>
      <c r="E540" s="551" t="str">
        <f>IF(F540+L540&gt;0,Input_Transaksi!F537&amp;Input_Transaksi!G537&amp;" "&amp;Input_Transaksi!H537,"")</f>
        <v/>
      </c>
      <c r="F540" s="119">
        <f>IF(Input_Transaksi!CJ537=$D$8,Input_Transaksi!CL537,0)</f>
        <v>0</v>
      </c>
      <c r="G540" s="552">
        <f>IF(Input_Transaksi!K537=$G$12,F540,0)</f>
        <v>0</v>
      </c>
      <c r="H540" s="552">
        <f>IF(Input_Transaksi!K537=$H$12,F540,0)</f>
        <v>0</v>
      </c>
      <c r="I540" s="552">
        <f>IF(Input_Transaksi!K537=$I$12,F540,0)</f>
        <v>0</v>
      </c>
      <c r="J540" s="552">
        <f>IF(Input_Transaksi!K537=$J$12,F540,0)</f>
        <v>0</v>
      </c>
      <c r="K540" s="552">
        <f>IF(Input_Transaksi!K537=$K$12,F540,0)</f>
        <v>0</v>
      </c>
      <c r="L540" s="491">
        <f>IF(Input_Transaksi!CM537=$D$8,Input_Transaksi!CO537,0)</f>
        <v>0</v>
      </c>
      <c r="M540" s="491">
        <f t="shared" si="8"/>
        <v>0</v>
      </c>
      <c r="N540" s="61"/>
    </row>
    <row r="541" spans="2:14" customFormat="1" hidden="1" x14ac:dyDescent="0.2">
      <c r="B541" s="65"/>
      <c r="C541" s="549" t="str">
        <f>IF(F541+L541&gt;0,Input_Transaksi!C538,"")</f>
        <v/>
      </c>
      <c r="D541" s="550" t="str">
        <f>IF(F541+L541&gt;0,Input_Transaksi!D538,"")</f>
        <v/>
      </c>
      <c r="E541" s="551" t="str">
        <f>IF(F541+L541&gt;0,Input_Transaksi!F538&amp;Input_Transaksi!G538&amp;" "&amp;Input_Transaksi!H538,"")</f>
        <v/>
      </c>
      <c r="F541" s="119">
        <f>IF(Input_Transaksi!CJ538=$D$8,Input_Transaksi!CL538,0)</f>
        <v>0</v>
      </c>
      <c r="G541" s="552">
        <f>IF(Input_Transaksi!K538=$G$12,F541,0)</f>
        <v>0</v>
      </c>
      <c r="H541" s="552">
        <f>IF(Input_Transaksi!K538=$H$12,F541,0)</f>
        <v>0</v>
      </c>
      <c r="I541" s="552">
        <f>IF(Input_Transaksi!K538=$I$12,F541,0)</f>
        <v>0</v>
      </c>
      <c r="J541" s="552">
        <f>IF(Input_Transaksi!K538=$J$12,F541,0)</f>
        <v>0</v>
      </c>
      <c r="K541" s="552">
        <f>IF(Input_Transaksi!K538=$K$12,F541,0)</f>
        <v>0</v>
      </c>
      <c r="L541" s="491">
        <f>IF(Input_Transaksi!CM538=$D$8,Input_Transaksi!CO538,0)</f>
        <v>0</v>
      </c>
      <c r="M541" s="491">
        <f t="shared" si="8"/>
        <v>0</v>
      </c>
      <c r="N541" s="61"/>
    </row>
    <row r="542" spans="2:14" customFormat="1" hidden="1" x14ac:dyDescent="0.2">
      <c r="B542" s="65"/>
      <c r="C542" s="549" t="str">
        <f>IF(F542+L542&gt;0,Input_Transaksi!C539,"")</f>
        <v/>
      </c>
      <c r="D542" s="550" t="str">
        <f>IF(F542+L542&gt;0,Input_Transaksi!D539,"")</f>
        <v/>
      </c>
      <c r="E542" s="551" t="str">
        <f>IF(F542+L542&gt;0,Input_Transaksi!F539&amp;Input_Transaksi!G539&amp;" "&amp;Input_Transaksi!H539,"")</f>
        <v/>
      </c>
      <c r="F542" s="119">
        <f>IF(Input_Transaksi!CJ539=$D$8,Input_Transaksi!CL539,0)</f>
        <v>0</v>
      </c>
      <c r="G542" s="552">
        <f>IF(Input_Transaksi!K539=$G$12,F542,0)</f>
        <v>0</v>
      </c>
      <c r="H542" s="552">
        <f>IF(Input_Transaksi!K539=$H$12,F542,0)</f>
        <v>0</v>
      </c>
      <c r="I542" s="552">
        <f>IF(Input_Transaksi!K539=$I$12,F542,0)</f>
        <v>0</v>
      </c>
      <c r="J542" s="552">
        <f>IF(Input_Transaksi!K539=$J$12,F542,0)</f>
        <v>0</v>
      </c>
      <c r="K542" s="552">
        <f>IF(Input_Transaksi!K539=$K$12,F542,0)</f>
        <v>0</v>
      </c>
      <c r="L542" s="491">
        <f>IF(Input_Transaksi!CM539=$D$8,Input_Transaksi!CO539,0)</f>
        <v>0</v>
      </c>
      <c r="M542" s="491">
        <f t="shared" si="8"/>
        <v>0</v>
      </c>
      <c r="N542" s="61"/>
    </row>
    <row r="543" spans="2:14" customFormat="1" hidden="1" x14ac:dyDescent="0.2">
      <c r="B543" s="65"/>
      <c r="C543" s="549" t="str">
        <f>IF(F543+L543&gt;0,Input_Transaksi!C540,"")</f>
        <v/>
      </c>
      <c r="D543" s="550" t="str">
        <f>IF(F543+L543&gt;0,Input_Transaksi!D540,"")</f>
        <v/>
      </c>
      <c r="E543" s="551" t="str">
        <f>IF(F543+L543&gt;0,Input_Transaksi!F540&amp;Input_Transaksi!G540&amp;" "&amp;Input_Transaksi!H540,"")</f>
        <v/>
      </c>
      <c r="F543" s="119">
        <f>IF(Input_Transaksi!CJ540=$D$8,Input_Transaksi!CL540,0)</f>
        <v>0</v>
      </c>
      <c r="G543" s="552">
        <f>IF(Input_Transaksi!K540=$G$12,F543,0)</f>
        <v>0</v>
      </c>
      <c r="H543" s="552">
        <f>IF(Input_Transaksi!K540=$H$12,F543,0)</f>
        <v>0</v>
      </c>
      <c r="I543" s="552">
        <f>IF(Input_Transaksi!K540=$I$12,F543,0)</f>
        <v>0</v>
      </c>
      <c r="J543" s="552">
        <f>IF(Input_Transaksi!K540=$J$12,F543,0)</f>
        <v>0</v>
      </c>
      <c r="K543" s="552">
        <f>IF(Input_Transaksi!K540=$K$12,F543,0)</f>
        <v>0</v>
      </c>
      <c r="L543" s="491">
        <f>IF(Input_Transaksi!CM540=$D$8,Input_Transaksi!CO540,0)</f>
        <v>0</v>
      </c>
      <c r="M543" s="491">
        <f t="shared" si="8"/>
        <v>0</v>
      </c>
      <c r="N543" s="61"/>
    </row>
    <row r="544" spans="2:14" customFormat="1" hidden="1" x14ac:dyDescent="0.2">
      <c r="B544" s="65"/>
      <c r="C544" s="549" t="str">
        <f>IF(F544+L544&gt;0,Input_Transaksi!C541,"")</f>
        <v/>
      </c>
      <c r="D544" s="550" t="str">
        <f>IF(F544+L544&gt;0,Input_Transaksi!D541,"")</f>
        <v/>
      </c>
      <c r="E544" s="551" t="str">
        <f>IF(F544+L544&gt;0,Input_Transaksi!F541&amp;Input_Transaksi!G541&amp;" "&amp;Input_Transaksi!H541,"")</f>
        <v/>
      </c>
      <c r="F544" s="119">
        <f>IF(Input_Transaksi!CJ541=$D$8,Input_Transaksi!CL541,0)</f>
        <v>0</v>
      </c>
      <c r="G544" s="552">
        <f>IF(Input_Transaksi!K541=$G$12,F544,0)</f>
        <v>0</v>
      </c>
      <c r="H544" s="552">
        <f>IF(Input_Transaksi!K541=$H$12,F544,0)</f>
        <v>0</v>
      </c>
      <c r="I544" s="552">
        <f>IF(Input_Transaksi!K541=$I$12,F544,0)</f>
        <v>0</v>
      </c>
      <c r="J544" s="552">
        <f>IF(Input_Transaksi!K541=$J$12,F544,0)</f>
        <v>0</v>
      </c>
      <c r="K544" s="552">
        <f>IF(Input_Transaksi!K541=$K$12,F544,0)</f>
        <v>0</v>
      </c>
      <c r="L544" s="491">
        <f>IF(Input_Transaksi!CM541=$D$8,Input_Transaksi!CO541,0)</f>
        <v>0</v>
      </c>
      <c r="M544" s="491">
        <f t="shared" si="8"/>
        <v>0</v>
      </c>
      <c r="N544" s="61"/>
    </row>
    <row r="545" spans="1:15" customFormat="1" hidden="1" x14ac:dyDescent="0.2">
      <c r="B545" s="65"/>
      <c r="C545" s="549" t="str">
        <f>IF(F545+L545&gt;0,Input_Transaksi!C542,"")</f>
        <v/>
      </c>
      <c r="D545" s="550" t="str">
        <f>IF(F545+L545&gt;0,Input_Transaksi!D542,"")</f>
        <v/>
      </c>
      <c r="E545" s="551" t="str">
        <f>IF(F545+L545&gt;0,Input_Transaksi!F542&amp;Input_Transaksi!G542&amp;" "&amp;Input_Transaksi!H542,"")</f>
        <v/>
      </c>
      <c r="F545" s="119">
        <f>IF(Input_Transaksi!CJ542=$D$8,Input_Transaksi!CL542,0)</f>
        <v>0</v>
      </c>
      <c r="G545" s="552">
        <f>IF(Input_Transaksi!K542=$G$12,F545,0)</f>
        <v>0</v>
      </c>
      <c r="H545" s="552">
        <f>IF(Input_Transaksi!K542=$H$12,F545,0)</f>
        <v>0</v>
      </c>
      <c r="I545" s="552">
        <f>IF(Input_Transaksi!K542=$I$12,F545,0)</f>
        <v>0</v>
      </c>
      <c r="J545" s="552">
        <f>IF(Input_Transaksi!K542=$J$12,F545,0)</f>
        <v>0</v>
      </c>
      <c r="K545" s="552">
        <f>IF(Input_Transaksi!K542=$K$12,F545,0)</f>
        <v>0</v>
      </c>
      <c r="L545" s="491">
        <f>IF(Input_Transaksi!CM542=$D$8,Input_Transaksi!CO542,0)</f>
        <v>0</v>
      </c>
      <c r="M545" s="491">
        <f t="shared" si="8"/>
        <v>0</v>
      </c>
      <c r="N545" s="61"/>
    </row>
    <row r="546" spans="1:15" customFormat="1" hidden="1" x14ac:dyDescent="0.2">
      <c r="B546" s="65"/>
      <c r="C546" s="549" t="str">
        <f>IF(F546+L546&gt;0,Input_Transaksi!C543,"")</f>
        <v/>
      </c>
      <c r="D546" s="550" t="str">
        <f>IF(F546+L546&gt;0,Input_Transaksi!D543,"")</f>
        <v/>
      </c>
      <c r="E546" s="551" t="str">
        <f>IF(F546+L546&gt;0,Input_Transaksi!F543&amp;Input_Transaksi!G543&amp;" "&amp;Input_Transaksi!H543,"")</f>
        <v/>
      </c>
      <c r="F546" s="119">
        <f>IF(Input_Transaksi!CJ543=$D$8,Input_Transaksi!CL543,0)</f>
        <v>0</v>
      </c>
      <c r="G546" s="552">
        <f>IF(Input_Transaksi!K543=$G$12,F546,0)</f>
        <v>0</v>
      </c>
      <c r="H546" s="552">
        <f>IF(Input_Transaksi!K543=$H$12,F546,0)</f>
        <v>0</v>
      </c>
      <c r="I546" s="552">
        <f>IF(Input_Transaksi!K543=$I$12,F546,0)</f>
        <v>0</v>
      </c>
      <c r="J546" s="552">
        <f>IF(Input_Transaksi!K543=$J$12,F546,0)</f>
        <v>0</v>
      </c>
      <c r="K546" s="552">
        <f>IF(Input_Transaksi!K543=$K$12,F546,0)</f>
        <v>0</v>
      </c>
      <c r="L546" s="491">
        <f>IF(Input_Transaksi!CM543=$D$8,Input_Transaksi!CO543,0)</f>
        <v>0</v>
      </c>
      <c r="M546" s="491">
        <f t="shared" si="8"/>
        <v>0</v>
      </c>
      <c r="N546" s="61"/>
    </row>
    <row r="547" spans="1:15" customFormat="1" hidden="1" x14ac:dyDescent="0.2">
      <c r="B547" s="65"/>
      <c r="C547" s="549" t="str">
        <f>IF(F547+L547&gt;0,Input_Transaksi!C544,"")</f>
        <v/>
      </c>
      <c r="D547" s="550" t="str">
        <f>IF(F547+L547&gt;0,Input_Transaksi!D544,"")</f>
        <v/>
      </c>
      <c r="E547" s="551" t="str">
        <f>IF(F547+L547&gt;0,Input_Transaksi!F544&amp;Input_Transaksi!G544&amp;" "&amp;Input_Transaksi!H544,"")</f>
        <v/>
      </c>
      <c r="F547" s="119">
        <f>IF(Input_Transaksi!CJ544=$D$8,Input_Transaksi!CL544,0)</f>
        <v>0</v>
      </c>
      <c r="G547" s="552">
        <f>IF(Input_Transaksi!K544=$G$12,F547,0)</f>
        <v>0</v>
      </c>
      <c r="H547" s="552">
        <f>IF(Input_Transaksi!K544=$H$12,F547,0)</f>
        <v>0</v>
      </c>
      <c r="I547" s="552">
        <f>IF(Input_Transaksi!K544=$I$12,F547,0)</f>
        <v>0</v>
      </c>
      <c r="J547" s="552">
        <f>IF(Input_Transaksi!K544=$J$12,F547,0)</f>
        <v>0</v>
      </c>
      <c r="K547" s="552">
        <f>IF(Input_Transaksi!K544=$K$12,F547,0)</f>
        <v>0</v>
      </c>
      <c r="L547" s="491">
        <f>IF(Input_Transaksi!CM544=$D$8,Input_Transaksi!CO544,0)</f>
        <v>0</v>
      </c>
      <c r="M547" s="491">
        <f t="shared" si="8"/>
        <v>0</v>
      </c>
      <c r="N547" s="61"/>
    </row>
    <row r="548" spans="1:15" customFormat="1" hidden="1" x14ac:dyDescent="0.2">
      <c r="B548" s="65"/>
      <c r="C548" s="549" t="str">
        <f>IF(F548+L548&gt;0,Input_Transaksi!C545,"")</f>
        <v/>
      </c>
      <c r="D548" s="550" t="str">
        <f>IF(F548+L548&gt;0,Input_Transaksi!D545,"")</f>
        <v/>
      </c>
      <c r="E548" s="551" t="str">
        <f>IF(F548+L548&gt;0,Input_Transaksi!F545&amp;Input_Transaksi!G545&amp;" "&amp;Input_Transaksi!H545,"")</f>
        <v/>
      </c>
      <c r="F548" s="119">
        <f>IF(Input_Transaksi!CJ545=$D$8,Input_Transaksi!CL545,0)</f>
        <v>0</v>
      </c>
      <c r="G548" s="552">
        <f>IF(Input_Transaksi!K545=$G$12,F548,0)</f>
        <v>0</v>
      </c>
      <c r="H548" s="552">
        <f>IF(Input_Transaksi!K545=$H$12,F548,0)</f>
        <v>0</v>
      </c>
      <c r="I548" s="552">
        <f>IF(Input_Transaksi!K545=$I$12,F548,0)</f>
        <v>0</v>
      </c>
      <c r="J548" s="552">
        <f>IF(Input_Transaksi!K545=$J$12,F548,0)</f>
        <v>0</v>
      </c>
      <c r="K548" s="552">
        <f>IF(Input_Transaksi!K545=$K$12,F548,0)</f>
        <v>0</v>
      </c>
      <c r="L548" s="491">
        <f>IF(Input_Transaksi!CM545=$D$8,Input_Transaksi!CO545,0)</f>
        <v>0</v>
      </c>
      <c r="M548" s="491">
        <f t="shared" si="8"/>
        <v>0</v>
      </c>
      <c r="N548" s="61"/>
    </row>
    <row r="549" spans="1:15" customFormat="1" hidden="1" x14ac:dyDescent="0.2">
      <c r="B549" s="65"/>
      <c r="C549" s="549" t="str">
        <f>IF(F549+L549&gt;0,Input_Transaksi!C546,"")</f>
        <v/>
      </c>
      <c r="D549" s="550" t="str">
        <f>IF(F549+L549&gt;0,Input_Transaksi!D546,"")</f>
        <v/>
      </c>
      <c r="E549" s="551" t="str">
        <f>IF(F549+L549&gt;0,Input_Transaksi!F546&amp;Input_Transaksi!G546&amp;" "&amp;Input_Transaksi!H546,"")</f>
        <v/>
      </c>
      <c r="F549" s="119">
        <f>IF(Input_Transaksi!CJ546=$D$8,Input_Transaksi!CL546,0)</f>
        <v>0</v>
      </c>
      <c r="G549" s="552">
        <f>IF(Input_Transaksi!K546=$G$12,F549,0)</f>
        <v>0</v>
      </c>
      <c r="H549" s="552">
        <f>IF(Input_Transaksi!K546=$H$12,F549,0)</f>
        <v>0</v>
      </c>
      <c r="I549" s="552">
        <f>IF(Input_Transaksi!K546=$I$12,F549,0)</f>
        <v>0</v>
      </c>
      <c r="J549" s="552">
        <f>IF(Input_Transaksi!K546=$J$12,F549,0)</f>
        <v>0</v>
      </c>
      <c r="K549" s="552">
        <f>IF(Input_Transaksi!K546=$K$12,F549,0)</f>
        <v>0</v>
      </c>
      <c r="L549" s="491">
        <f>IF(Input_Transaksi!CM546=$D$8,Input_Transaksi!CO546,0)</f>
        <v>0</v>
      </c>
      <c r="M549" s="491">
        <f t="shared" si="8"/>
        <v>0</v>
      </c>
      <c r="N549" s="61"/>
    </row>
    <row r="550" spans="1:15" customFormat="1" hidden="1" x14ac:dyDescent="0.2">
      <c r="B550" s="65"/>
      <c r="C550" s="549" t="str">
        <f>IF(F550+L550&gt;0,Input_Transaksi!C547,"")</f>
        <v/>
      </c>
      <c r="D550" s="550" t="str">
        <f>IF(F550+L550&gt;0,Input_Transaksi!D547,"")</f>
        <v/>
      </c>
      <c r="E550" s="551" t="str">
        <f>IF(F550+L550&gt;0,Input_Transaksi!F547&amp;Input_Transaksi!G547&amp;" "&amp;Input_Transaksi!H547,"")</f>
        <v/>
      </c>
      <c r="F550" s="119">
        <f>IF(Input_Transaksi!CJ547=$D$8,Input_Transaksi!CL547,0)</f>
        <v>0</v>
      </c>
      <c r="G550" s="552">
        <f>IF(Input_Transaksi!K547=$G$12,F550,0)</f>
        <v>0</v>
      </c>
      <c r="H550" s="552">
        <f>IF(Input_Transaksi!K547=$H$12,F550,0)</f>
        <v>0</v>
      </c>
      <c r="I550" s="552">
        <f>IF(Input_Transaksi!K547=$I$12,F550,0)</f>
        <v>0</v>
      </c>
      <c r="J550" s="552">
        <f>IF(Input_Transaksi!K547=$J$12,F550,0)</f>
        <v>0</v>
      </c>
      <c r="K550" s="552">
        <f>IF(Input_Transaksi!K547=$K$12,F550,0)</f>
        <v>0</v>
      </c>
      <c r="L550" s="491">
        <f>IF(Input_Transaksi!CM547=$D$8,Input_Transaksi!CO547,0)</f>
        <v>0</v>
      </c>
      <c r="M550" s="491">
        <f t="shared" si="8"/>
        <v>0</v>
      </c>
      <c r="N550" s="61"/>
    </row>
    <row r="551" spans="1:15" customFormat="1" hidden="1" x14ac:dyDescent="0.2">
      <c r="B551" s="65"/>
      <c r="C551" s="549" t="str">
        <f>IF(F551+L551&gt;0,Input_Transaksi!C548,"")</f>
        <v/>
      </c>
      <c r="D551" s="550" t="str">
        <f>IF(F551+L551&gt;0,Input_Transaksi!D548,"")</f>
        <v/>
      </c>
      <c r="E551" s="551" t="str">
        <f>IF(F551+L551&gt;0,Input_Transaksi!F548&amp;Input_Transaksi!G548&amp;" "&amp;Input_Transaksi!H548,"")</f>
        <v/>
      </c>
      <c r="F551" s="119">
        <f>IF(Input_Transaksi!CJ548=$D$8,Input_Transaksi!CL548,0)</f>
        <v>0</v>
      </c>
      <c r="G551" s="552">
        <f>IF(Input_Transaksi!K548=$G$12,F551,0)</f>
        <v>0</v>
      </c>
      <c r="H551" s="552">
        <f>IF(Input_Transaksi!K548=$H$12,F551,0)</f>
        <v>0</v>
      </c>
      <c r="I551" s="552">
        <f>IF(Input_Transaksi!K548=$I$12,F551,0)</f>
        <v>0</v>
      </c>
      <c r="J551" s="552">
        <f>IF(Input_Transaksi!K548=$J$12,F551,0)</f>
        <v>0</v>
      </c>
      <c r="K551" s="552">
        <f>IF(Input_Transaksi!K548=$K$12,F551,0)</f>
        <v>0</v>
      </c>
      <c r="L551" s="491">
        <f>IF(Input_Transaksi!CM548=$D$8,Input_Transaksi!CO548,0)</f>
        <v>0</v>
      </c>
      <c r="M551" s="491">
        <f t="shared" si="8"/>
        <v>0</v>
      </c>
      <c r="N551" s="61"/>
    </row>
    <row r="552" spans="1:15" customFormat="1" hidden="1" x14ac:dyDescent="0.2">
      <c r="B552" s="65"/>
      <c r="C552" s="549" t="str">
        <f>IF(F552+L552&gt;0,Input_Transaksi!C549,"")</f>
        <v/>
      </c>
      <c r="D552" s="550" t="str">
        <f>IF(F552+L552&gt;0,Input_Transaksi!D549,"")</f>
        <v/>
      </c>
      <c r="E552" s="551" t="str">
        <f>IF(F552+L552&gt;0,Input_Transaksi!F549&amp;Input_Transaksi!G549&amp;" "&amp;Input_Transaksi!H549,"")</f>
        <v/>
      </c>
      <c r="F552" s="119">
        <f>IF(Input_Transaksi!CJ549=$D$8,Input_Transaksi!CL549,0)</f>
        <v>0</v>
      </c>
      <c r="G552" s="552">
        <f>IF(Input_Transaksi!K549=$G$12,F552,0)</f>
        <v>0</v>
      </c>
      <c r="H552" s="552">
        <f>IF(Input_Transaksi!K549=$H$12,F552,0)</f>
        <v>0</v>
      </c>
      <c r="I552" s="552">
        <f>IF(Input_Transaksi!K549=$I$12,F552,0)</f>
        <v>0</v>
      </c>
      <c r="J552" s="552">
        <f>IF(Input_Transaksi!K549=$J$12,F552,0)</f>
        <v>0</v>
      </c>
      <c r="K552" s="552">
        <f>IF(Input_Transaksi!K549=$K$12,F552,0)</f>
        <v>0</v>
      </c>
      <c r="L552" s="491">
        <f>IF(Input_Transaksi!CM549=$D$8,Input_Transaksi!CO549,0)</f>
        <v>0</v>
      </c>
      <c r="M552" s="491">
        <f t="shared" si="8"/>
        <v>0</v>
      </c>
      <c r="N552" s="61"/>
    </row>
    <row r="553" spans="1:15" customFormat="1" hidden="1" x14ac:dyDescent="0.2">
      <c r="B553" s="65"/>
      <c r="C553" s="549" t="str">
        <f>IF(F553+L553&gt;0,Input_Transaksi!C550,"")</f>
        <v/>
      </c>
      <c r="D553" s="550" t="str">
        <f>IF(F553+L553&gt;0,Input_Transaksi!D550,"")</f>
        <v/>
      </c>
      <c r="E553" s="551" t="str">
        <f>IF(F553+L553&gt;0,Input_Transaksi!F550&amp;Input_Transaksi!G550&amp;" "&amp;Input_Transaksi!H550,"")</f>
        <v/>
      </c>
      <c r="F553" s="119">
        <f>IF(Input_Transaksi!CJ550=$D$8,Input_Transaksi!CL550,0)</f>
        <v>0</v>
      </c>
      <c r="G553" s="552">
        <f>IF(Input_Transaksi!K550=$G$12,F553,0)</f>
        <v>0</v>
      </c>
      <c r="H553" s="552">
        <f>IF(Input_Transaksi!K550=$H$12,F553,0)</f>
        <v>0</v>
      </c>
      <c r="I553" s="552">
        <f>IF(Input_Transaksi!K550=$I$12,F553,0)</f>
        <v>0</v>
      </c>
      <c r="J553" s="552">
        <f>IF(Input_Transaksi!K550=$J$12,F553,0)</f>
        <v>0</v>
      </c>
      <c r="K553" s="552">
        <f>IF(Input_Transaksi!K550=$K$12,F553,0)</f>
        <v>0</v>
      </c>
      <c r="L553" s="491">
        <f>IF(Input_Transaksi!CM550=$D$8,Input_Transaksi!CO550,0)</f>
        <v>0</v>
      </c>
      <c r="M553" s="491">
        <f t="shared" si="8"/>
        <v>0</v>
      </c>
      <c r="N553" s="61"/>
    </row>
    <row r="554" spans="1:15" customFormat="1" hidden="1" x14ac:dyDescent="0.2">
      <c r="B554" s="65"/>
      <c r="C554" s="549" t="str">
        <f>IF(F554+L554&gt;0,Input_Transaksi!C551,"")</f>
        <v/>
      </c>
      <c r="D554" s="550" t="str">
        <f>IF(F554+L554&gt;0,Input_Transaksi!D551,"")</f>
        <v/>
      </c>
      <c r="E554" s="551" t="str">
        <f>IF(F554+L554&gt;0,Input_Transaksi!F551&amp;Input_Transaksi!G551&amp;" "&amp;Input_Transaksi!H551,"")</f>
        <v/>
      </c>
      <c r="F554" s="119">
        <f>IF(Input_Transaksi!CJ551=$D$8,Input_Transaksi!CL551,0)</f>
        <v>0</v>
      </c>
      <c r="G554" s="552">
        <f>IF(Input_Transaksi!K551=$G$12,F554,0)</f>
        <v>0</v>
      </c>
      <c r="H554" s="552">
        <f>IF(Input_Transaksi!K551=$H$12,F554,0)</f>
        <v>0</v>
      </c>
      <c r="I554" s="552">
        <f>IF(Input_Transaksi!K551=$I$12,F554,0)</f>
        <v>0</v>
      </c>
      <c r="J554" s="552">
        <f>IF(Input_Transaksi!K551=$J$12,F554,0)</f>
        <v>0</v>
      </c>
      <c r="K554" s="552">
        <f>IF(Input_Transaksi!K551=$K$12,F554,0)</f>
        <v>0</v>
      </c>
      <c r="L554" s="491">
        <f>IF(Input_Transaksi!CM551=$D$8,Input_Transaksi!CO551,0)</f>
        <v>0</v>
      </c>
      <c r="M554" s="491">
        <f t="shared" si="8"/>
        <v>0</v>
      </c>
      <c r="N554" s="61"/>
    </row>
    <row r="555" spans="1:15" customFormat="1" hidden="1" x14ac:dyDescent="0.2">
      <c r="B555" s="65"/>
      <c r="C555" s="549" t="str">
        <f>IF(F555+L555&gt;0,Input_Transaksi!C552,"")</f>
        <v/>
      </c>
      <c r="D555" s="550" t="str">
        <f>IF(F555+L555&gt;0,Input_Transaksi!D552,"")</f>
        <v/>
      </c>
      <c r="E555" s="551" t="str">
        <f>IF(F555+L555&gt;0,Input_Transaksi!F552&amp;Input_Transaksi!G552&amp;" "&amp;Input_Transaksi!H552,"")</f>
        <v/>
      </c>
      <c r="F555" s="119">
        <f>IF(Input_Transaksi!CJ552=$D$8,Input_Transaksi!CL552,0)</f>
        <v>0</v>
      </c>
      <c r="G555" s="552">
        <f>IF(Input_Transaksi!K552=$G$12,F555,0)</f>
        <v>0</v>
      </c>
      <c r="H555" s="552">
        <f>IF(Input_Transaksi!K552=$H$12,F555,0)</f>
        <v>0</v>
      </c>
      <c r="I555" s="552">
        <f>IF(Input_Transaksi!K552=$I$12,F555,0)</f>
        <v>0</v>
      </c>
      <c r="J555" s="552">
        <f>IF(Input_Transaksi!K552=$J$12,F555,0)</f>
        <v>0</v>
      </c>
      <c r="K555" s="552">
        <f>IF(Input_Transaksi!K552=$K$12,F555,0)</f>
        <v>0</v>
      </c>
      <c r="L555" s="491">
        <f>IF(Input_Transaksi!CM552=$D$8,Input_Transaksi!CO552,0)</f>
        <v>0</v>
      </c>
      <c r="M555" s="491">
        <f t="shared" si="8"/>
        <v>0</v>
      </c>
      <c r="N555" s="61"/>
    </row>
    <row r="556" spans="1:15" customFormat="1" hidden="1" x14ac:dyDescent="0.2">
      <c r="B556" s="65"/>
      <c r="C556" s="549" t="str">
        <f>IF(F556+L556&gt;0,Input_Transaksi!C553,"")</f>
        <v/>
      </c>
      <c r="D556" s="550" t="str">
        <f>IF(F556+L556&gt;0,Input_Transaksi!D553,"")</f>
        <v/>
      </c>
      <c r="E556" s="551" t="str">
        <f>IF(F556+L556&gt;0,Input_Transaksi!F553&amp;Input_Transaksi!G553&amp;" "&amp;Input_Transaksi!H553,"")</f>
        <v/>
      </c>
      <c r="F556" s="119">
        <f>IF(Input_Transaksi!CJ553=$D$8,Input_Transaksi!CL553,0)</f>
        <v>0</v>
      </c>
      <c r="G556" s="552">
        <f>IF(Input_Transaksi!K553=$G$12,F556,0)</f>
        <v>0</v>
      </c>
      <c r="H556" s="552">
        <f>IF(Input_Transaksi!K553=$H$12,F556,0)</f>
        <v>0</v>
      </c>
      <c r="I556" s="552">
        <f>IF(Input_Transaksi!K553=$I$12,F556,0)</f>
        <v>0</v>
      </c>
      <c r="J556" s="552">
        <f>IF(Input_Transaksi!K553=$J$12,F556,0)</f>
        <v>0</v>
      </c>
      <c r="K556" s="552">
        <f>IF(Input_Transaksi!K553=$K$12,F556,0)</f>
        <v>0</v>
      </c>
      <c r="L556" s="491">
        <f>IF(Input_Transaksi!CM553=$D$8,Input_Transaksi!CO553,0)</f>
        <v>0</v>
      </c>
      <c r="M556" s="491">
        <f t="shared" si="8"/>
        <v>0</v>
      </c>
      <c r="N556" s="61"/>
    </row>
    <row r="557" spans="1:15" ht="15.65" customHeight="1" x14ac:dyDescent="0.2">
      <c r="B557" s="63"/>
      <c r="N557" s="62"/>
    </row>
    <row r="558" spans="1:15" s="14" customFormat="1" ht="10.5" x14ac:dyDescent="0.2">
      <c r="A558" s="11"/>
      <c r="B558" s="56"/>
      <c r="C558" s="11"/>
      <c r="D558" s="11"/>
      <c r="E558" s="12" t="s">
        <v>3</v>
      </c>
      <c r="F558" s="1254">
        <f t="shared" ref="F558:L558" si="9">SUM(F13:F556)</f>
        <v>61732941</v>
      </c>
      <c r="G558" s="502">
        <f t="shared" si="9"/>
        <v>52235565</v>
      </c>
      <c r="H558" s="502">
        <f t="shared" si="9"/>
        <v>0</v>
      </c>
      <c r="I558" s="502">
        <f t="shared" si="9"/>
        <v>0</v>
      </c>
      <c r="J558" s="502">
        <f t="shared" si="9"/>
        <v>9497376</v>
      </c>
      <c r="K558" s="1255">
        <f t="shared" si="9"/>
        <v>0</v>
      </c>
      <c r="L558" s="1256">
        <f t="shared" si="9"/>
        <v>61732941</v>
      </c>
      <c r="M558" s="1256">
        <f>M556</f>
        <v>0</v>
      </c>
      <c r="N558" s="57"/>
      <c r="O558" s="13"/>
    </row>
    <row r="559" spans="1:15" x14ac:dyDescent="0.2">
      <c r="B559" s="629"/>
      <c r="C559" s="630"/>
      <c r="D559" s="58"/>
      <c r="E559" s="58"/>
      <c r="F559" s="1109"/>
      <c r="G559" s="1109"/>
      <c r="H559" s="1109"/>
      <c r="I559" s="1109"/>
      <c r="J559" s="1109"/>
      <c r="K559" s="1109"/>
      <c r="L559" s="1109"/>
      <c r="M559" s="1109"/>
      <c r="N559" s="59"/>
    </row>
  </sheetData>
  <autoFilter ref="C12:C556" xr:uid="{00000000-0009-0000-0000-00000E000000}">
    <filterColumn colId="0">
      <customFilters>
        <customFilter operator="notEqual" val=" "/>
      </customFilters>
    </filterColumn>
  </autoFilter>
  <mergeCells count="4">
    <mergeCell ref="C4:M4"/>
    <mergeCell ref="C5:M5"/>
    <mergeCell ref="C6:M6"/>
    <mergeCell ref="C7:M7"/>
  </mergeCells>
  <hyperlinks>
    <hyperlink ref="C1" location="MENU!A1" display="Back to Menu" xr:uid="{00000000-0004-0000-0E00-000000000000}"/>
  </hyperlinks>
  <pageMargins left="0.59055118110236227" right="0.19685039370078741" top="0.39370078740157483" bottom="0.59055118110236227" header="0.51181102362204722" footer="0.31496062992125984"/>
  <pageSetup paperSize="9" scale="86" orientation="landscape" horizontalDpi="360" verticalDpi="360" r:id="rId1"/>
  <headerFooter alignWithMargins="0">
    <oddFooter>&amp;RHal &amp;P dari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N562"/>
  <sheetViews>
    <sheetView showGridLines="0" view="pageBreakPreview" topLeftCell="D3" zoomScaleSheetLayoutView="100" workbookViewId="0">
      <selection activeCell="L31" sqref="L31"/>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6" width="16.6640625" style="1" bestFit="1" customWidth="1"/>
    <col min="7" max="7" width="13.6640625" style="1" bestFit="1" customWidth="1"/>
    <col min="8" max="8" width="16.6640625" style="1" bestFit="1" customWidth="1"/>
    <col min="9" max="9" width="1.6640625" style="1" customWidth="1"/>
    <col min="10" max="10" width="9.33203125" style="1"/>
    <col min="11" max="12" width="15.6640625" style="1" bestFit="1" customWidth="1"/>
    <col min="13" max="14" width="14.6640625" style="1" bestFit="1" customWidth="1"/>
    <col min="15"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UP!C4:H4</f>
        <v>BLU Kantor UPBU A.P.T. Pranoto Samarinda</v>
      </c>
      <c r="D4" s="1143"/>
      <c r="E4" s="1143"/>
      <c r="F4" s="1143"/>
      <c r="G4" s="1143"/>
      <c r="H4" s="1143"/>
      <c r="I4" s="46"/>
    </row>
    <row r="5" spans="2:9" ht="12.75" customHeight="1" x14ac:dyDescent="0.2">
      <c r="B5" s="47"/>
      <c r="C5" s="1144" t="str">
        <f>D9</f>
        <v>BUKU PENGESAHAN BELANJA</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11</v>
      </c>
      <c r="E8" s="115"/>
      <c r="F8" s="18"/>
      <c r="G8" s="66" t="s">
        <v>6</v>
      </c>
      <c r="H8" s="595" t="str">
        <f>VLOOKUP(D8,SETUP!$H$7:$J$17,3,FALSE)</f>
        <v>-</v>
      </c>
      <c r="I8" s="50"/>
    </row>
    <row r="9" spans="2:9" s="2" customFormat="1" ht="12" customHeight="1" x14ac:dyDescent="0.2">
      <c r="B9" s="49"/>
      <c r="C9" s="113" t="s">
        <v>20</v>
      </c>
      <c r="D9" s="128" t="str">
        <f>VLOOKUP(D8,SETUP!$H$7:$J$17,2,FALSE)</f>
        <v>BUKU PENGESAHAN BELANJA</v>
      </c>
      <c r="E9" s="116"/>
      <c r="F9" s="51"/>
      <c r="G9" s="67" t="s">
        <v>7</v>
      </c>
      <c r="H9" s="596" t="e">
        <f>H558</f>
        <v>#VALUE!</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9</v>
      </c>
      <c r="G11" s="22" t="s">
        <v>540</v>
      </c>
      <c r="H11" s="23" t="s">
        <v>2</v>
      </c>
      <c r="I11" s="54"/>
    </row>
    <row r="12" spans="2:9" x14ac:dyDescent="0.2">
      <c r="B12" s="47"/>
      <c r="C12" s="24"/>
      <c r="D12" s="25"/>
      <c r="E12" s="26"/>
      <c r="F12" s="27"/>
      <c r="G12" s="27"/>
      <c r="H12" s="28"/>
      <c r="I12" s="48"/>
    </row>
    <row r="13" spans="2:9" ht="15" customHeight="1" x14ac:dyDescent="0.2">
      <c r="B13" s="47"/>
      <c r="C13" s="29">
        <f>IF(D8=" "," ",SETUP!J3)</f>
        <v>46023</v>
      </c>
      <c r="D13" s="30"/>
      <c r="E13" s="31" t="s">
        <v>76</v>
      </c>
      <c r="F13" s="32">
        <v>0</v>
      </c>
      <c r="G13" s="32">
        <v>0</v>
      </c>
      <c r="H13" s="32" t="str">
        <f>H8</f>
        <v>-</v>
      </c>
      <c r="I13" s="48"/>
    </row>
    <row r="14" spans="2:9" ht="15" customHeight="1" x14ac:dyDescent="0.2">
      <c r="B14" s="47"/>
      <c r="C14" s="33" t="str">
        <f>IF(F14+G14&gt;0,Input_Transaksi!C11,"")</f>
        <v/>
      </c>
      <c r="D14" s="34" t="str">
        <f>IF(F14+G14&gt;0,Input_Transaksi!D11,"")</f>
        <v/>
      </c>
      <c r="E14" s="35" t="str">
        <f>IF(F14+G14&gt;0,Input_Transaksi!F11&amp;Input_Transaksi!G11 &amp;" "&amp;Input_Transaksi!H11,"")</f>
        <v/>
      </c>
      <c r="F14" s="36">
        <f>IF(Input_Transaksi!CS11=$D$8,Input_Transaksi!CU11,0)</f>
        <v>0</v>
      </c>
      <c r="G14" s="36">
        <f>IF(Input_Transaksi!CV11=$D$8,Input_Transaksi!CX11,0)</f>
        <v>0</v>
      </c>
      <c r="H14" s="36" t="e">
        <f>H13-F14+G14</f>
        <v>#VALUE!</v>
      </c>
      <c r="I14" s="48"/>
    </row>
    <row r="15" spans="2:9" ht="15" customHeight="1" x14ac:dyDescent="0.2">
      <c r="B15" s="47"/>
      <c r="C15" s="33" t="str">
        <f>IF(F15+G15&gt;0,Input_Transaksi!C12,"")</f>
        <v/>
      </c>
      <c r="D15" s="34" t="str">
        <f>IF(F15+G15&gt;0,Input_Transaksi!D12,"")</f>
        <v/>
      </c>
      <c r="E15" s="35" t="str">
        <f>IF(F15+G15&gt;0,Input_Transaksi!F12&amp;Input_Transaksi!G12 &amp;" "&amp;Input_Transaksi!H12,"")</f>
        <v/>
      </c>
      <c r="F15" s="36">
        <f>IF(Input_Transaksi!CS12=$D$8,Input_Transaksi!CU12,0)</f>
        <v>0</v>
      </c>
      <c r="G15" s="36">
        <f>IF(Input_Transaksi!CV12=$D$8,Input_Transaksi!CX12,0)</f>
        <v>0</v>
      </c>
      <c r="H15" s="36" t="e">
        <f t="shared" ref="H15:H78" si="0">H14-F15+G15</f>
        <v>#VALUE!</v>
      </c>
      <c r="I15" s="48"/>
    </row>
    <row r="16" spans="2:9" customFormat="1" ht="15" customHeight="1" x14ac:dyDescent="0.2">
      <c r="B16" s="64"/>
      <c r="C16" s="33" t="str">
        <f>IF(F16+G16&gt;0,Input_Transaksi!C13,"")</f>
        <v/>
      </c>
      <c r="D16" s="34" t="str">
        <f>IF(F16+G16&gt;0,Input_Transaksi!D13,"")</f>
        <v/>
      </c>
      <c r="E16" s="35" t="str">
        <f>IF(F16+G16&gt;0,Input_Transaksi!F13&amp;Input_Transaksi!G13 &amp;" "&amp;Input_Transaksi!H13,"")</f>
        <v/>
      </c>
      <c r="F16" s="36">
        <f>IF(Input_Transaksi!CS13=$D$8,Input_Transaksi!CU13,0)</f>
        <v>0</v>
      </c>
      <c r="G16" s="36">
        <f>IF(Input_Transaksi!CV13=$D$8,Input_Transaksi!CX13,0)</f>
        <v>0</v>
      </c>
      <c r="H16" s="36" t="e">
        <f t="shared" si="0"/>
        <v>#VALUE!</v>
      </c>
      <c r="I16" s="60"/>
    </row>
    <row r="17" spans="2:9" customFormat="1" ht="15" customHeight="1" x14ac:dyDescent="0.2">
      <c r="B17" s="64"/>
      <c r="C17" s="33" t="str">
        <f>IF(F17+G17&gt;0,Input_Transaksi!C14,"")</f>
        <v/>
      </c>
      <c r="D17" s="34" t="str">
        <f>IF(F17+G17&gt;0,Input_Transaksi!D14,"")</f>
        <v/>
      </c>
      <c r="E17" s="35" t="str">
        <f>IF(F17+G17&gt;0,Input_Transaksi!F14&amp;Input_Transaksi!G14 &amp;" "&amp;Input_Transaksi!H14,"")</f>
        <v/>
      </c>
      <c r="F17" s="36">
        <f>IF(Input_Transaksi!CS14=$D$8,Input_Transaksi!CU14,0)</f>
        <v>0</v>
      </c>
      <c r="G17" s="36">
        <f>IF(Input_Transaksi!CV14=$D$8,Input_Transaksi!CX14,0)</f>
        <v>0</v>
      </c>
      <c r="H17" s="36" t="e">
        <f t="shared" si="0"/>
        <v>#VALUE!</v>
      </c>
      <c r="I17" s="60"/>
    </row>
    <row r="18" spans="2:9" customFormat="1" ht="15" customHeight="1" x14ac:dyDescent="0.2">
      <c r="B18" s="64"/>
      <c r="C18" s="33" t="str">
        <f>IF(F18+G18&gt;0,Input_Transaksi!C15,"")</f>
        <v/>
      </c>
      <c r="D18" s="34" t="str">
        <f>IF(F18+G18&gt;0,Input_Transaksi!D15,"")</f>
        <v/>
      </c>
      <c r="E18" s="35" t="str">
        <f>IF(F18+G18&gt;0,Input_Transaksi!F15&amp;Input_Transaksi!G15 &amp;" "&amp;Input_Transaksi!H15,"")</f>
        <v/>
      </c>
      <c r="F18" s="36">
        <f>IF(Input_Transaksi!CS15=$D$8,Input_Transaksi!CU15,0)</f>
        <v>0</v>
      </c>
      <c r="G18" s="36">
        <f>IF(Input_Transaksi!CV15=$D$8,Input_Transaksi!CX15,0)</f>
        <v>0</v>
      </c>
      <c r="H18" s="36" t="e">
        <f t="shared" si="0"/>
        <v>#VALUE!</v>
      </c>
      <c r="I18" s="60"/>
    </row>
    <row r="19" spans="2:9" customFormat="1" ht="15" customHeight="1" x14ac:dyDescent="0.2">
      <c r="B19" s="64"/>
      <c r="C19" s="33" t="str">
        <f>IF(F19+G19&gt;0,Input_Transaksi!C16,"")</f>
        <v/>
      </c>
      <c r="D19" s="34" t="str">
        <f>IF(F19+G19&gt;0,Input_Transaksi!D16,"")</f>
        <v/>
      </c>
      <c r="E19" s="35" t="str">
        <f>IF(F19+G19&gt;0,Input_Transaksi!F16&amp;Input_Transaksi!G16 &amp;" "&amp;Input_Transaksi!H16,"")</f>
        <v/>
      </c>
      <c r="F19" s="36">
        <f>IF(Input_Transaksi!CS16=$D$8,Input_Transaksi!CU16,0)</f>
        <v>0</v>
      </c>
      <c r="G19" s="36">
        <f>IF(Input_Transaksi!CV16=$D$8,Input_Transaksi!CX16,0)</f>
        <v>0</v>
      </c>
      <c r="H19" s="36" t="e">
        <f t="shared" si="0"/>
        <v>#VALUE!</v>
      </c>
      <c r="I19" s="60"/>
    </row>
    <row r="20" spans="2:9" customFormat="1" ht="15" customHeight="1" x14ac:dyDescent="0.2">
      <c r="B20" s="64"/>
      <c r="C20" s="33" t="str">
        <f>IF(F20+G20&gt;0,Input_Transaksi!C17,"")</f>
        <v/>
      </c>
      <c r="D20" s="34" t="str">
        <f>IF(F20+G20&gt;0,Input_Transaksi!D17,"")</f>
        <v/>
      </c>
      <c r="E20" s="35" t="str">
        <f>IF(F20+G20&gt;0,Input_Transaksi!F17&amp;Input_Transaksi!G17 &amp;" "&amp;Input_Transaksi!H17,"")</f>
        <v/>
      </c>
      <c r="F20" s="36">
        <f>IF(Input_Transaksi!CS17=$D$8,Input_Transaksi!CU17,0)</f>
        <v>0</v>
      </c>
      <c r="G20" s="36">
        <f>IF(Input_Transaksi!CV17=$D$8,Input_Transaksi!CX17,0)</f>
        <v>0</v>
      </c>
      <c r="H20" s="36" t="e">
        <f t="shared" si="0"/>
        <v>#VALUE!</v>
      </c>
      <c r="I20" s="60"/>
    </row>
    <row r="21" spans="2:9" customFormat="1" ht="15" customHeight="1" x14ac:dyDescent="0.2">
      <c r="B21" s="64"/>
      <c r="C21" s="33" t="str">
        <f>IF(F21+G21&gt;0,Input_Transaksi!C18,"")</f>
        <v/>
      </c>
      <c r="D21" s="34" t="str">
        <f>IF(F21+G21&gt;0,Input_Transaksi!D18,"")</f>
        <v/>
      </c>
      <c r="E21" s="608" t="str">
        <f>IF(F21+G21&gt;0,Input_Transaksi!F18&amp;Input_Transaksi!G18 &amp;" "&amp;Input_Transaksi!H18,"")</f>
        <v/>
      </c>
      <c r="F21" s="36">
        <f>IF(Input_Transaksi!CS18=$D$8,Input_Transaksi!CU18,0)</f>
        <v>0</v>
      </c>
      <c r="G21" s="36">
        <f>IF(Input_Transaksi!CV18=$D$8,Input_Transaksi!CX18,0)</f>
        <v>0</v>
      </c>
      <c r="H21" s="36" t="e">
        <f t="shared" si="0"/>
        <v>#VALUE!</v>
      </c>
      <c r="I21" s="60"/>
    </row>
    <row r="22" spans="2:9" customFormat="1" ht="15" customHeight="1" x14ac:dyDescent="0.2">
      <c r="B22" s="64"/>
      <c r="C22" s="33" t="str">
        <f>IF(F22+G22&gt;0,Input_Transaksi!C19,"")</f>
        <v/>
      </c>
      <c r="D22" s="34" t="str">
        <f>IF(F22+G22&gt;0,Input_Transaksi!D19,"")</f>
        <v/>
      </c>
      <c r="E22" s="35" t="str">
        <f>IF(F22+G22&gt;0,Input_Transaksi!F19&amp;Input_Transaksi!G19 &amp;" "&amp;Input_Transaksi!H19,"")</f>
        <v/>
      </c>
      <c r="F22" s="36">
        <f>IF(Input_Transaksi!CS19=$D$8,Input_Transaksi!CU19,0)</f>
        <v>0</v>
      </c>
      <c r="G22" s="36">
        <f>IF(Input_Transaksi!CV19=$D$8,Input_Transaksi!CX19,0)</f>
        <v>0</v>
      </c>
      <c r="H22" s="36" t="e">
        <f t="shared" si="0"/>
        <v>#VALUE!</v>
      </c>
      <c r="I22" s="60"/>
    </row>
    <row r="23" spans="2:9" customFormat="1" ht="15" customHeight="1" x14ac:dyDescent="0.2">
      <c r="B23" s="64"/>
      <c r="C23" s="33" t="str">
        <f>IF(F23+G23&gt;0,Input_Transaksi!C20,"")</f>
        <v/>
      </c>
      <c r="D23" s="34" t="str">
        <f>IF(F23+G23&gt;0,Input_Transaksi!D20,"")</f>
        <v/>
      </c>
      <c r="E23" s="608" t="str">
        <f>IF(F23+G23&gt;0,Input_Transaksi!F20&amp;Input_Transaksi!G20 &amp;" "&amp;Input_Transaksi!H20,"")</f>
        <v/>
      </c>
      <c r="F23" s="36">
        <f>IF(Input_Transaksi!CS20=$D$8,Input_Transaksi!CU20,0)</f>
        <v>0</v>
      </c>
      <c r="G23" s="36">
        <f>IF(Input_Transaksi!CV20=$D$8,Input_Transaksi!CX20,0)</f>
        <v>0</v>
      </c>
      <c r="H23" s="36" t="e">
        <f t="shared" si="0"/>
        <v>#VALUE!</v>
      </c>
      <c r="I23" s="60"/>
    </row>
    <row r="24" spans="2:9" customFormat="1" ht="15" customHeight="1" x14ac:dyDescent="0.2">
      <c r="B24" s="64"/>
      <c r="C24" s="33">
        <f>IF(F24+G24&gt;0,Input_Transaksi!C21,"")</f>
        <v>46051</v>
      </c>
      <c r="D24" s="34" t="str">
        <f>IF(F24+G24&gt;0,Input_Transaksi!D21,"")</f>
        <v>2026.011</v>
      </c>
      <c r="E24" s="35" t="str">
        <f>IF(F24+G24&gt;0,Input_Transaksi!F21&amp;Input_Transaksi!G21 &amp;" "&amp;Input_Transaksi!H21,"")</f>
        <v>Pembayaran  Admin Bank Pelatihan Basic PK Angkatan XLVI  an. Heriyanto  POLITEKNIK PENERBANGAN PALEMBANG</v>
      </c>
      <c r="F24" s="36">
        <f>IF(Input_Transaksi!CS21=$D$8,Input_Transaksi!CU21,0)</f>
        <v>2900</v>
      </c>
      <c r="G24" s="36">
        <f>IF(Input_Transaksi!CV21=$D$8,Input_Transaksi!CX21,0)</f>
        <v>0</v>
      </c>
      <c r="H24" s="36" t="e">
        <f t="shared" si="0"/>
        <v>#VALUE!</v>
      </c>
      <c r="I24" s="60"/>
    </row>
    <row r="25" spans="2:9" customFormat="1" ht="15" customHeight="1" x14ac:dyDescent="0.2">
      <c r="B25" s="64"/>
      <c r="C25" s="33">
        <f>IF(F25+G25&gt;0,Input_Transaksi!C22,"")</f>
        <v>46051</v>
      </c>
      <c r="D25" s="34" t="str">
        <f>IF(F25+G25&gt;0,Input_Transaksi!D22,"")</f>
        <v>2026.012</v>
      </c>
      <c r="E25" s="608" t="str">
        <f>IF(F25+G25&gt;0,Input_Transaksi!F22&amp;Input_Transaksi!G22 &amp;" "&amp;Input_Transaksi!H22,"")</f>
        <v>Pembayaran Belanja Pelatihan Basic PK Angkatan XLVI an. Heriyanto  POLITEKNIK PENERBANGAN PALEMBANG</v>
      </c>
      <c r="F25" s="36">
        <f>IF(Input_Transaksi!CS22=$D$8,Input_Transaksi!CU22,0)</f>
        <v>24997100</v>
      </c>
      <c r="G25" s="36">
        <f>IF(Input_Transaksi!CV22=$D$8,Input_Transaksi!CX22,0)</f>
        <v>0</v>
      </c>
      <c r="H25" s="36" t="e">
        <f t="shared" si="0"/>
        <v>#VALUE!</v>
      </c>
      <c r="I25" s="60"/>
    </row>
    <row r="26" spans="2:9" customFormat="1" ht="15" customHeight="1" x14ac:dyDescent="0.2">
      <c r="B26" s="64"/>
      <c r="C26" s="33">
        <f>IF(F26+G26&gt;0,Input_Transaksi!C23,"")</f>
        <v>46051</v>
      </c>
      <c r="D26" s="34" t="str">
        <f>IF(F26+G26&gt;0,Input_Transaksi!D23,"")</f>
        <v>2026.013</v>
      </c>
      <c r="E26" s="608" t="str">
        <f>IF(F26+G26&gt;0,Input_Transaksi!F23&amp;Input_Transaksi!G23 &amp;" "&amp;Input_Transaksi!H23,"")</f>
        <v>Pembayaran Belanja Barang Pekerjaan Pemotongan Rumput Sisi Udara Tahap I  : 1 (Satu) Paket  CV. GARUDA KARYA BERSAMA</v>
      </c>
      <c r="F26" s="36">
        <f>IF(Input_Transaksi!CS23=$D$8,Input_Transaksi!CU23,0)</f>
        <v>173661169</v>
      </c>
      <c r="G26" s="36">
        <f>IF(Input_Transaksi!CV23=$D$8,Input_Transaksi!CX23,0)</f>
        <v>0</v>
      </c>
      <c r="H26" s="36" t="e">
        <f t="shared" si="0"/>
        <v>#VALUE!</v>
      </c>
      <c r="I26" s="60"/>
    </row>
    <row r="27" spans="2:9" customFormat="1" ht="15" customHeight="1" x14ac:dyDescent="0.2">
      <c r="B27" s="64"/>
      <c r="C27" s="33" t="str">
        <f>IF(F27+G27&gt;0,Input_Transaksi!C24,"")</f>
        <v/>
      </c>
      <c r="D27" s="34" t="str">
        <f>IF(F27+G27&gt;0,Input_Transaksi!D24,"")</f>
        <v/>
      </c>
      <c r="E27" s="608" t="str">
        <f>IF(F27+G27&gt;0,Input_Transaksi!F24&amp;Input_Transaksi!G24 &amp;" "&amp;Input_Transaksi!H24,"")</f>
        <v/>
      </c>
      <c r="F27" s="36">
        <f>IF(Input_Transaksi!CS24=$D$8,Input_Transaksi!CU24,0)</f>
        <v>0</v>
      </c>
      <c r="G27" s="36">
        <f>IF(Input_Transaksi!CV24=$D$8,Input_Transaksi!CX24,0)</f>
        <v>0</v>
      </c>
      <c r="H27" s="36" t="e">
        <f t="shared" si="0"/>
        <v>#VALUE!</v>
      </c>
      <c r="I27" s="60"/>
    </row>
    <row r="28" spans="2:9" customFormat="1" ht="20" x14ac:dyDescent="0.2">
      <c r="B28" s="64"/>
      <c r="C28" s="33">
        <f>IF(F28+G28&gt;0,Input_Transaksi!C25,"")</f>
        <v>46051</v>
      </c>
      <c r="D28" s="34" t="str">
        <f>IF(F28+G28&gt;0,Input_Transaksi!D25,"")</f>
        <v>2026.015</v>
      </c>
      <c r="E28" s="608" t="str">
        <f>IF(F28+G28&gt;0,Input_Transaksi!F25&amp;Input_Transaksi!G25 &amp;" "&amp;Input_Transaksi!H25,"")</f>
        <v>Setor Pajak Belanja Barang Pekerjaan Pemotongan Rumput Sisi Udara Tahap I  : 1 (Satu) Paket  CV. GARUDA KARYA BERSAMA</v>
      </c>
      <c r="F28" s="36">
        <f>IF(Input_Transaksi!CS25=$D$8,Input_Transaksi!CU25,0)</f>
        <v>19492580</v>
      </c>
      <c r="G28" s="36">
        <f>IF(Input_Transaksi!CV25=$D$8,Input_Transaksi!CX25,0)</f>
        <v>0</v>
      </c>
      <c r="H28" s="36" t="e">
        <f t="shared" si="0"/>
        <v>#VALUE!</v>
      </c>
      <c r="I28" s="60"/>
    </row>
    <row r="29" spans="2:9" customFormat="1" x14ac:dyDescent="0.2">
      <c r="B29" s="65"/>
      <c r="C29" s="33" t="str">
        <f>IF(F29+G29&gt;0,Input_Transaksi!C26,"")</f>
        <v/>
      </c>
      <c r="D29" s="34" t="str">
        <f>IF(F29+G29&gt;0,Input_Transaksi!D26,"")</f>
        <v/>
      </c>
      <c r="E29" s="608" t="str">
        <f>IF(F29+G29&gt;0,Input_Transaksi!F26&amp;Input_Transaksi!G26 &amp;" "&amp;Input_Transaksi!H26,"")</f>
        <v/>
      </c>
      <c r="F29" s="36">
        <f>IF(Input_Transaksi!CS26=$D$8,Input_Transaksi!CU26,0)</f>
        <v>0</v>
      </c>
      <c r="G29" s="36">
        <f>IF(Input_Transaksi!CV26=$D$8,Input_Transaksi!CX26,0)</f>
        <v>0</v>
      </c>
      <c r="H29" s="36" t="e">
        <f t="shared" si="0"/>
        <v>#VALUE!</v>
      </c>
      <c r="I29" s="61"/>
    </row>
    <row r="30" spans="2:9" customFormat="1" ht="20" x14ac:dyDescent="0.2">
      <c r="B30" s="65"/>
      <c r="C30" s="33">
        <f>IF(F30+G30&gt;0,Input_Transaksi!C27,"")</f>
        <v>46051</v>
      </c>
      <c r="D30" s="34" t="str">
        <f>IF(F30+G30&gt;0,Input_Transaksi!D27,"")</f>
        <v>2026.017</v>
      </c>
      <c r="E30" s="608" t="str">
        <f>IF(F30+G30&gt;0,Input_Transaksi!F27&amp;Input_Transaksi!G27 &amp;" "&amp;Input_Transaksi!H27,"")</f>
        <v>Setor Pajak Belanja Barang Pekerjaan Pemotongan Rumput Sisi Udara Tahap I  : 1 (Satu) Paket  CV. GARUDA KARYA BERSAMA</v>
      </c>
      <c r="F30" s="36">
        <f>IF(Input_Transaksi!CS27=$D$8,Input_Transaksi!CU27,0)</f>
        <v>3544106</v>
      </c>
      <c r="G30" s="36">
        <f>IF(Input_Transaksi!CV27=$D$8,Input_Transaksi!CX27,0)</f>
        <v>0</v>
      </c>
      <c r="H30" s="36" t="e">
        <f t="shared" si="0"/>
        <v>#VALUE!</v>
      </c>
      <c r="I30" s="61"/>
    </row>
    <row r="31" spans="2:9" customFormat="1" x14ac:dyDescent="0.2">
      <c r="B31" s="65"/>
      <c r="C31" s="33">
        <f>IF(F31+G31&gt;0,Input_Transaksi!C28,"")</f>
        <v>46051</v>
      </c>
      <c r="D31" s="34" t="str">
        <f>IF(F31+G31&gt;0,Input_Transaksi!D28,"")</f>
        <v>2026.018</v>
      </c>
      <c r="E31" s="608" t="str">
        <f>IF(F31+G31&gt;0,Input_Transaksi!F28&amp;Input_Transaksi!G28 &amp;" "&amp;Input_Transaksi!H28,"")</f>
        <v xml:space="preserve">Pembayaran Belanja Barang Pengadaan Obat Air CV. GUNA AHKLAK SUKSES </v>
      </c>
      <c r="F31" s="36">
        <f>IF(Input_Transaksi!CS28=$D$8,Input_Transaksi!CU28,0)</f>
        <v>172150230</v>
      </c>
      <c r="G31" s="36">
        <f>IF(Input_Transaksi!CV28=$D$8,Input_Transaksi!CX28,0)</f>
        <v>0</v>
      </c>
      <c r="H31" s="36" t="e">
        <f t="shared" si="0"/>
        <v>#VALUE!</v>
      </c>
      <c r="I31" s="61"/>
    </row>
    <row r="32" spans="2:9" x14ac:dyDescent="0.2">
      <c r="B32" s="63"/>
      <c r="C32" s="33" t="str">
        <f>IF(F32+G32&gt;0,Input_Transaksi!C29,"")</f>
        <v/>
      </c>
      <c r="D32" s="34" t="str">
        <f>IF(F32+G32&gt;0,Input_Transaksi!D29,"")</f>
        <v/>
      </c>
      <c r="E32" s="608" t="str">
        <f>IF(F32+G32&gt;0,Input_Transaksi!F29&amp;Input_Transaksi!G29 &amp;" "&amp;Input_Transaksi!H29,"")</f>
        <v/>
      </c>
      <c r="F32" s="36">
        <f>IF(Input_Transaksi!CS29=$D$8,Input_Transaksi!CU29,0)</f>
        <v>0</v>
      </c>
      <c r="G32" s="36">
        <f>IF(Input_Transaksi!CV29=$D$8,Input_Transaksi!CX29,0)</f>
        <v>0</v>
      </c>
      <c r="H32" s="36" t="e">
        <f t="shared" si="0"/>
        <v>#VALUE!</v>
      </c>
      <c r="I32" s="62"/>
    </row>
    <row r="33" spans="2:9" customFormat="1" x14ac:dyDescent="0.2">
      <c r="B33" s="65"/>
      <c r="C33" s="33">
        <f>IF(F33+G33&gt;0,Input_Transaksi!C30,"")</f>
        <v>46051</v>
      </c>
      <c r="D33" s="34" t="str">
        <f>IF(F33+G33&gt;0,Input_Transaksi!D30,"")</f>
        <v>2026.020</v>
      </c>
      <c r="E33" s="608" t="str">
        <f>IF(F33+G33&gt;0,Input_Transaksi!F30&amp;Input_Transaksi!G30 &amp;" "&amp;Input_Transaksi!H30,"")</f>
        <v xml:space="preserve">Setor Pajak Belanja Barang Pengadaan Obat Air CV. GUNA AHKLAK SUKSES </v>
      </c>
      <c r="F33" s="36">
        <f>IF(Input_Transaksi!CS30=$D$8,Input_Transaksi!CU30,0)</f>
        <v>19322985</v>
      </c>
      <c r="G33" s="36">
        <f>IF(Input_Transaksi!CV30=$D$8,Input_Transaksi!CX30,0)</f>
        <v>0</v>
      </c>
      <c r="H33" s="36" t="e">
        <f t="shared" si="0"/>
        <v>#VALUE!</v>
      </c>
      <c r="I33" s="61"/>
    </row>
    <row r="34" spans="2:9" x14ac:dyDescent="0.2">
      <c r="B34" s="63"/>
      <c r="C34" s="33" t="str">
        <f>IF(F34+G34&gt;0,Input_Transaksi!C31,"")</f>
        <v/>
      </c>
      <c r="D34" s="34" t="str">
        <f>IF(F34+G34&gt;0,Input_Transaksi!D31,"")</f>
        <v/>
      </c>
      <c r="E34" s="608" t="str">
        <f>IF(F34+G34&gt;0,Input_Transaksi!F31&amp;Input_Transaksi!G31 &amp;" "&amp;Input_Transaksi!H31,"")</f>
        <v/>
      </c>
      <c r="F34" s="36">
        <f>IF(Input_Transaksi!CS31=$D$8,Input_Transaksi!CU31,0)</f>
        <v>0</v>
      </c>
      <c r="G34" s="36">
        <f>IF(Input_Transaksi!CV31=$D$8,Input_Transaksi!CX31,0)</f>
        <v>0</v>
      </c>
      <c r="H34" s="36" t="e">
        <f t="shared" si="0"/>
        <v>#VALUE!</v>
      </c>
      <c r="I34" s="62"/>
    </row>
    <row r="35" spans="2:9" customFormat="1" x14ac:dyDescent="0.2">
      <c r="B35" s="65"/>
      <c r="C35" s="599">
        <f>IF(F35+G35&gt;0,Input_Transaksi!C32,"")</f>
        <v>46051</v>
      </c>
      <c r="D35" s="600" t="str">
        <f>IF(F35+G35&gt;0,Input_Transaksi!D32,"")</f>
        <v>2026.022</v>
      </c>
      <c r="E35" s="623" t="str">
        <f>IF(F35+G35&gt;0,Input_Transaksi!F32&amp;Input_Transaksi!G32 &amp;" "&amp;Input_Transaksi!H32,"")</f>
        <v xml:space="preserve">Setor Pajak Belanja Barang Pengadaan Obat Air CV. GUNA AHKLAK SUKSES </v>
      </c>
      <c r="F35" s="36">
        <f>IF(Input_Transaksi!CS32=$D$8,Input_Transaksi!CU32,0)</f>
        <v>3513270</v>
      </c>
      <c r="G35" s="36">
        <f>IF(Input_Transaksi!CV32=$D$8,Input_Transaksi!CX32,0)</f>
        <v>0</v>
      </c>
      <c r="H35" s="36" t="e">
        <f t="shared" si="0"/>
        <v>#VALUE!</v>
      </c>
      <c r="I35" s="61"/>
    </row>
    <row r="36" spans="2:9" customFormat="1" x14ac:dyDescent="0.2">
      <c r="B36" s="65"/>
      <c r="C36" s="599">
        <f>IF(F36+G36&gt;0,Input_Transaksi!C33,"")</f>
        <v>46051</v>
      </c>
      <c r="D36" s="600" t="str">
        <f>IF(F36+G36&gt;0,Input_Transaksi!D33,"")</f>
        <v>2026.023</v>
      </c>
      <c r="E36" s="623" t="str">
        <f>IF(F36+G36&gt;0,Input_Transaksi!F33&amp;Input_Transaksi!G33 &amp;" "&amp;Input_Transaksi!H33,"")</f>
        <v>Pembayaran Belanja Barang Pemeliharaan Fasilitas Sisi Udara PT. ANGKASA JAYA SERVIS</v>
      </c>
      <c r="F36" s="36">
        <f>IF(Input_Transaksi!CS33=$D$8,Input_Transaksi!CU33,0)</f>
        <v>31752000</v>
      </c>
      <c r="G36" s="36">
        <f>IF(Input_Transaksi!CV33=$D$8,Input_Transaksi!CX33,0)</f>
        <v>0</v>
      </c>
      <c r="H36" s="36" t="e">
        <f t="shared" si="0"/>
        <v>#VALUE!</v>
      </c>
      <c r="I36" s="61"/>
    </row>
    <row r="37" spans="2:9" customFormat="1" x14ac:dyDescent="0.2">
      <c r="B37" s="65"/>
      <c r="C37" s="599" t="str">
        <f>IF(F37+G37&gt;0,Input_Transaksi!C34,"")</f>
        <v/>
      </c>
      <c r="D37" s="600" t="str">
        <f>IF(F37+G37&gt;0,Input_Transaksi!D34,"")</f>
        <v/>
      </c>
      <c r="E37" s="623" t="str">
        <f>IF(F37+G37&gt;0,Input_Transaksi!F34&amp;Input_Transaksi!G34 &amp;" "&amp;Input_Transaksi!H34,"")</f>
        <v/>
      </c>
      <c r="F37" s="36">
        <f>IF(Input_Transaksi!CS34=$D$8,Input_Transaksi!CU34,0)</f>
        <v>0</v>
      </c>
      <c r="G37" s="36">
        <f>IF(Input_Transaksi!CV34=$D$8,Input_Transaksi!CX34,0)</f>
        <v>0</v>
      </c>
      <c r="H37" s="36" t="e">
        <f t="shared" si="0"/>
        <v>#VALUE!</v>
      </c>
      <c r="I37" s="61"/>
    </row>
    <row r="38" spans="2:9" customFormat="1" x14ac:dyDescent="0.2">
      <c r="B38" s="65"/>
      <c r="C38" s="599">
        <f>IF(F38+G38&gt;0,Input_Transaksi!C35,"")</f>
        <v>46051</v>
      </c>
      <c r="D38" s="600" t="str">
        <f>IF(F38+G38&gt;0,Input_Transaksi!D35,"")</f>
        <v>2026.025</v>
      </c>
      <c r="E38" s="623" t="str">
        <f>IF(F38+G38&gt;0,Input_Transaksi!F35&amp;Input_Transaksi!G35 &amp;" "&amp;Input_Transaksi!H35,"")</f>
        <v>Setor Pajak Belanja Barang Pemeliharaan Fasilitas Sisi Udara PT. ANGKASA JAYA SERVIS</v>
      </c>
      <c r="F38" s="36">
        <f>IF(Input_Transaksi!CS35=$D$8,Input_Transaksi!CU35,0)</f>
        <v>3564000</v>
      </c>
      <c r="G38" s="36">
        <f>IF(Input_Transaksi!CV35=$D$8,Input_Transaksi!CX35,0)</f>
        <v>0</v>
      </c>
      <c r="H38" s="36" t="e">
        <f t="shared" si="0"/>
        <v>#VALUE!</v>
      </c>
      <c r="I38" s="61"/>
    </row>
    <row r="39" spans="2:9" x14ac:dyDescent="0.2">
      <c r="B39" s="63"/>
      <c r="C39" s="599" t="str">
        <f>IF(F39+G39&gt;0,Input_Transaksi!C36,"")</f>
        <v/>
      </c>
      <c r="D39" s="600" t="str">
        <f>IF(F39+G39&gt;0,Input_Transaksi!D36,"")</f>
        <v/>
      </c>
      <c r="E39" s="623" t="str">
        <f>IF(F39+G39&gt;0,Input_Transaksi!F36&amp;Input_Transaksi!G36 &amp;" "&amp;Input_Transaksi!H36,"")</f>
        <v/>
      </c>
      <c r="F39" s="36">
        <f>IF(Input_Transaksi!CS36=$D$8,Input_Transaksi!CU36,0)</f>
        <v>0</v>
      </c>
      <c r="G39" s="36">
        <f>IF(Input_Transaksi!CV36=$D$8,Input_Transaksi!CX36,0)</f>
        <v>0</v>
      </c>
      <c r="H39" s="36" t="e">
        <f t="shared" si="0"/>
        <v>#VALUE!</v>
      </c>
      <c r="I39" s="62"/>
    </row>
    <row r="40" spans="2:9" customFormat="1" x14ac:dyDescent="0.2">
      <c r="B40" s="65"/>
      <c r="C40" s="599">
        <f>IF(F40+G40&gt;0,Input_Transaksi!C37,"")</f>
        <v>46051</v>
      </c>
      <c r="D40" s="600" t="str">
        <f>IF(F40+G40&gt;0,Input_Transaksi!D37,"")</f>
        <v>2026.027</v>
      </c>
      <c r="E40" s="623" t="str">
        <f>IF(F40+G40&gt;0,Input_Transaksi!F37&amp;Input_Transaksi!G37 &amp;" "&amp;Input_Transaksi!H37,"")</f>
        <v>Setor Pajak Belanja Barang Pemeliharaan Fasilitas Sisi Udara PT. ANGKASA JAYA SERVIS</v>
      </c>
      <c r="F40" s="36">
        <f>IF(Input_Transaksi!CS37=$D$8,Input_Transaksi!CU37,0)</f>
        <v>648000</v>
      </c>
      <c r="G40" s="36">
        <f>IF(Input_Transaksi!CV37=$D$8,Input_Transaksi!CX37,0)</f>
        <v>0</v>
      </c>
      <c r="H40" s="36" t="e">
        <f t="shared" si="0"/>
        <v>#VALUE!</v>
      </c>
      <c r="I40" s="61"/>
    </row>
    <row r="41" spans="2:9" customFormat="1" x14ac:dyDescent="0.2">
      <c r="B41" s="65"/>
      <c r="C41" s="599">
        <f>IF(F41+G41&gt;0,Input_Transaksi!C38,"")</f>
        <v>46051</v>
      </c>
      <c r="D41" s="600" t="str">
        <f>IF(F41+G41&gt;0,Input_Transaksi!D38,"")</f>
        <v>2026.028</v>
      </c>
      <c r="E41" s="623" t="str">
        <f>IF(F41+G41&gt;0,Input_Transaksi!F38&amp;Input_Transaksi!G38 &amp;" "&amp;Input_Transaksi!H38,"")</f>
        <v xml:space="preserve">Pembayaran Belanja Barang Pemeliharaan Sistem Tata Udara CV. GUNA AHKLAK SUKSES </v>
      </c>
      <c r="F41" s="36">
        <f>IF(Input_Transaksi!CS38=$D$8,Input_Transaksi!CU38,0)</f>
        <v>23520000</v>
      </c>
      <c r="G41" s="36">
        <f>IF(Input_Transaksi!CV38=$D$8,Input_Transaksi!CX38,0)</f>
        <v>0</v>
      </c>
      <c r="H41" s="36" t="e">
        <f t="shared" si="0"/>
        <v>#VALUE!</v>
      </c>
      <c r="I41" s="61"/>
    </row>
    <row r="42" spans="2:9" customFormat="1" x14ac:dyDescent="0.2">
      <c r="B42" s="65"/>
      <c r="C42" s="599" t="str">
        <f>IF(F42+G42&gt;0,Input_Transaksi!C39,"")</f>
        <v/>
      </c>
      <c r="D42" s="600" t="str">
        <f>IF(F42+G42&gt;0,Input_Transaksi!D39,"")</f>
        <v/>
      </c>
      <c r="E42" s="623" t="str">
        <f>IF(F42+G42&gt;0,Input_Transaksi!F39&amp;Input_Transaksi!G39 &amp;" "&amp;Input_Transaksi!H39,"")</f>
        <v/>
      </c>
      <c r="F42" s="36">
        <f>IF(Input_Transaksi!CS39=$D$8,Input_Transaksi!CU39,0)</f>
        <v>0</v>
      </c>
      <c r="G42" s="36">
        <f>IF(Input_Transaksi!CV39=$D$8,Input_Transaksi!CX39,0)</f>
        <v>0</v>
      </c>
      <c r="H42" s="36" t="e">
        <f t="shared" si="0"/>
        <v>#VALUE!</v>
      </c>
      <c r="I42" s="61"/>
    </row>
    <row r="43" spans="2:9" customFormat="1" x14ac:dyDescent="0.2">
      <c r="B43" s="65"/>
      <c r="C43" s="599">
        <f>IF(F43+G43&gt;0,Input_Transaksi!C40,"")</f>
        <v>46051</v>
      </c>
      <c r="D43" s="600" t="str">
        <f>IF(F43+G43&gt;0,Input_Transaksi!D40,"")</f>
        <v>2026.030</v>
      </c>
      <c r="E43" s="623" t="str">
        <f>IF(F43+G43&gt;0,Input_Transaksi!F40&amp;Input_Transaksi!G40 &amp;" "&amp;Input_Transaksi!H40,"")</f>
        <v xml:space="preserve">Setor Pajak Belanja Barang Pemeliharaan Sistem Tata Udara CV. GUNA AHKLAK SUKSES </v>
      </c>
      <c r="F43" s="36">
        <f>IF(Input_Transaksi!CS40=$D$8,Input_Transaksi!CU40,0)</f>
        <v>480000</v>
      </c>
      <c r="G43" s="36">
        <f>IF(Input_Transaksi!CV40=$D$8,Input_Transaksi!CX40,0)</f>
        <v>0</v>
      </c>
      <c r="H43" s="36" t="e">
        <f t="shared" si="0"/>
        <v>#VALUE!</v>
      </c>
      <c r="I43" s="61"/>
    </row>
    <row r="44" spans="2:9" customFormat="1" x14ac:dyDescent="0.2">
      <c r="B44" s="65"/>
      <c r="C44" s="599" t="str">
        <f>IF(F44+G44&gt;0,Input_Transaksi!C41,"")</f>
        <v/>
      </c>
      <c r="D44" s="600" t="str">
        <f>IF(F44+G44&gt;0,Input_Transaksi!D41,"")</f>
        <v/>
      </c>
      <c r="E44" s="623" t="str">
        <f>IF(F44+G44&gt;0,Input_Transaksi!F41&amp;Input_Transaksi!G41 &amp;" "&amp;Input_Transaksi!H41,"")</f>
        <v/>
      </c>
      <c r="F44" s="36">
        <f>IF(Input_Transaksi!CS41=$D$8,Input_Transaksi!CU41,0)</f>
        <v>0</v>
      </c>
      <c r="G44" s="36">
        <f>IF(Input_Transaksi!CV41=$D$8,Input_Transaksi!CX41,0)</f>
        <v>0</v>
      </c>
      <c r="H44" s="36" t="e">
        <f t="shared" si="0"/>
        <v>#VALUE!</v>
      </c>
      <c r="I44" s="61"/>
    </row>
    <row r="45" spans="2:9" customFormat="1" x14ac:dyDescent="0.2">
      <c r="B45" s="65"/>
      <c r="C45" s="599">
        <f>IF(F45+G45&gt;0,Input_Transaksi!C42,"")</f>
        <v>46051</v>
      </c>
      <c r="D45" s="600" t="str">
        <f>IF(F45+G45&gt;0,Input_Transaksi!D42,"")</f>
        <v>2026.032</v>
      </c>
      <c r="E45" s="623" t="str">
        <f>IF(F45+G45&gt;0,Input_Transaksi!F42&amp;Input_Transaksi!G42 &amp;" "&amp;Input_Transaksi!H42,"")</f>
        <v xml:space="preserve">Setor Pajak Belanja Barang Pemeliharaan Sistem Tata Udara CV. GUNA AHKLAK SUKSES </v>
      </c>
      <c r="F45" s="36">
        <f>IF(Input_Transaksi!CS42=$D$8,Input_Transaksi!CU42,0)</f>
        <v>2640000</v>
      </c>
      <c r="G45" s="36">
        <f>IF(Input_Transaksi!CV42=$D$8,Input_Transaksi!CX42,0)</f>
        <v>0</v>
      </c>
      <c r="H45" s="36" t="e">
        <f t="shared" si="0"/>
        <v>#VALUE!</v>
      </c>
      <c r="I45" s="61"/>
    </row>
    <row r="46" spans="2:9" customFormat="1" x14ac:dyDescent="0.2">
      <c r="B46" s="65"/>
      <c r="C46" s="599">
        <f>IF(F46+G46&gt;0,Input_Transaksi!C43,"")</f>
        <v>46051</v>
      </c>
      <c r="D46" s="600" t="str">
        <f>IF(F46+G46&gt;0,Input_Transaksi!D43,"")</f>
        <v>2026.033</v>
      </c>
      <c r="E46" s="623" t="str">
        <f>IF(F46+G46&gt;0,Input_Transaksi!F43&amp;Input_Transaksi!G43 &amp;" "&amp;Input_Transaksi!H43,"")</f>
        <v xml:space="preserve">Pembayaran Belanja Barang Pemeliharaan Sistem Air Bersih CV. GUNA AHKLAK SUKSES </v>
      </c>
      <c r="F46" s="36">
        <f>IF(Input_Transaksi!CS43=$D$8,Input_Transaksi!CU43,0)</f>
        <v>9702000</v>
      </c>
      <c r="G46" s="36">
        <f>IF(Input_Transaksi!CV43=$D$8,Input_Transaksi!CX43,0)</f>
        <v>0</v>
      </c>
      <c r="H46" s="36" t="e">
        <f t="shared" si="0"/>
        <v>#VALUE!</v>
      </c>
      <c r="I46" s="61"/>
    </row>
    <row r="47" spans="2:9" customFormat="1" x14ac:dyDescent="0.2">
      <c r="B47" s="65"/>
      <c r="C47" s="599" t="str">
        <f>IF(F47+G47&gt;0,Input_Transaksi!C44,"")</f>
        <v/>
      </c>
      <c r="D47" s="600" t="str">
        <f>IF(F47+G47&gt;0,Input_Transaksi!D44,"")</f>
        <v/>
      </c>
      <c r="E47" s="623" t="str">
        <f>IF(F47+G47&gt;0,Input_Transaksi!F44&amp;Input_Transaksi!G44 &amp;" "&amp;Input_Transaksi!H44,"")</f>
        <v/>
      </c>
      <c r="F47" s="36">
        <f>IF(Input_Transaksi!CS44=$D$8,Input_Transaksi!CU44,0)</f>
        <v>0</v>
      </c>
      <c r="G47" s="36">
        <f>IF(Input_Transaksi!CV44=$D$8,Input_Transaksi!CX44,0)</f>
        <v>0</v>
      </c>
      <c r="H47" s="36" t="e">
        <f t="shared" si="0"/>
        <v>#VALUE!</v>
      </c>
      <c r="I47" s="61"/>
    </row>
    <row r="48" spans="2:9" customFormat="1" x14ac:dyDescent="0.2">
      <c r="B48" s="65"/>
      <c r="C48" s="33">
        <f>IF(F48+G48&gt;0,Input_Transaksi!C45,"")</f>
        <v>46051</v>
      </c>
      <c r="D48" s="34" t="str">
        <f>IF(F48+G48&gt;0,Input_Transaksi!D45,"")</f>
        <v>2026.035</v>
      </c>
      <c r="E48" s="35" t="str">
        <f>IF(F48+G48&gt;0,Input_Transaksi!F45&amp;Input_Transaksi!G45 &amp;" "&amp;Input_Transaksi!H45,"")</f>
        <v xml:space="preserve">Setor Pajak Belanja Barang Pemeliharaan Sistem Air Bersih CV. GUNA AHKLAK SUKSES </v>
      </c>
      <c r="F48" s="36">
        <f>IF(Input_Transaksi!CS45=$D$8,Input_Transaksi!CU45,0)</f>
        <v>1089000</v>
      </c>
      <c r="G48" s="36">
        <f>IF(Input_Transaksi!CV45=$D$8,Input_Transaksi!CX45,0)</f>
        <v>0</v>
      </c>
      <c r="H48" s="36" t="e">
        <f t="shared" si="0"/>
        <v>#VALUE!</v>
      </c>
      <c r="I48" s="61"/>
    </row>
    <row r="49" spans="2:9" customFormat="1" x14ac:dyDescent="0.2">
      <c r="B49" s="65"/>
      <c r="C49" s="33" t="str">
        <f>IF(F49+G49&gt;0,Input_Transaksi!C46,"")</f>
        <v/>
      </c>
      <c r="D49" s="34" t="str">
        <f>IF(F49+G49&gt;0,Input_Transaksi!D46,"")</f>
        <v/>
      </c>
      <c r="E49" s="35" t="str">
        <f>IF(F49+G49&gt;0,Input_Transaksi!F46&amp;Input_Transaksi!G46 &amp;" "&amp;Input_Transaksi!H46,"")</f>
        <v/>
      </c>
      <c r="F49" s="36">
        <f>IF(Input_Transaksi!CS46=$D$8,Input_Transaksi!CU46,0)</f>
        <v>0</v>
      </c>
      <c r="G49" s="36">
        <f>IF(Input_Transaksi!CV46=$D$8,Input_Transaksi!CX46,0)</f>
        <v>0</v>
      </c>
      <c r="H49" s="36" t="e">
        <f t="shared" si="0"/>
        <v>#VALUE!</v>
      </c>
      <c r="I49" s="61"/>
    </row>
    <row r="50" spans="2:9" customFormat="1" x14ac:dyDescent="0.2">
      <c r="B50" s="65"/>
      <c r="C50" s="599">
        <f>IF(F50+G50&gt;0,Input_Transaksi!C47,"")</f>
        <v>46051</v>
      </c>
      <c r="D50" s="600" t="str">
        <f>IF(F50+G50&gt;0,Input_Transaksi!D47,"")</f>
        <v>2026.037</v>
      </c>
      <c r="E50" s="623" t="str">
        <f>IF(F50+G50&gt;0,Input_Transaksi!F47&amp;Input_Transaksi!G47 &amp;" "&amp;Input_Transaksi!H47,"")</f>
        <v xml:space="preserve">Setor Pajak Belanja Barang Pemeliharaan Sistem Air Bersih CV. GUNA AHKLAK SUKSES </v>
      </c>
      <c r="F50" s="36">
        <f>IF(Input_Transaksi!CS47=$D$8,Input_Transaksi!CU47,0)</f>
        <v>198000</v>
      </c>
      <c r="G50" s="36">
        <f>IF(Input_Transaksi!CV47=$D$8,Input_Transaksi!CX47,0)</f>
        <v>0</v>
      </c>
      <c r="H50" s="36" t="e">
        <f t="shared" si="0"/>
        <v>#VALUE!</v>
      </c>
      <c r="I50" s="61"/>
    </row>
    <row r="51" spans="2:9" customFormat="1" x14ac:dyDescent="0.2">
      <c r="B51" s="65"/>
      <c r="C51" s="599">
        <f>IF(F51+G51&gt;0,Input_Transaksi!C48,"")</f>
        <v>46051</v>
      </c>
      <c r="D51" s="600" t="str">
        <f>IF(F51+G51&gt;0,Input_Transaksi!D48,"")</f>
        <v>2026.038</v>
      </c>
      <c r="E51" s="623" t="str">
        <f>IF(F51+G51&gt;0,Input_Transaksi!F48&amp;Input_Transaksi!G48 &amp;" "&amp;Input_Transaksi!H48,"")</f>
        <v>Pembayaran Belanja Barang Pengelolaan Sistem Limbah PT. ANGKASA JAYA SERVIS</v>
      </c>
      <c r="F51" s="36">
        <f>IF(Input_Transaksi!CS48=$D$8,Input_Transaksi!CU48,0)</f>
        <v>19306000</v>
      </c>
      <c r="G51" s="36">
        <f>IF(Input_Transaksi!CV48=$D$8,Input_Transaksi!CX48,0)</f>
        <v>0</v>
      </c>
      <c r="H51" s="36" t="e">
        <f t="shared" si="0"/>
        <v>#VALUE!</v>
      </c>
      <c r="I51" s="61"/>
    </row>
    <row r="52" spans="2:9" customFormat="1" x14ac:dyDescent="0.2">
      <c r="B52" s="65"/>
      <c r="C52" s="599" t="str">
        <f>IF(F52+G52&gt;0,Input_Transaksi!C49,"")</f>
        <v/>
      </c>
      <c r="D52" s="600" t="str">
        <f>IF(F52+G52&gt;0,Input_Transaksi!D49,"")</f>
        <v/>
      </c>
      <c r="E52" s="623" t="str">
        <f>IF(F52+G52&gt;0,Input_Transaksi!F49&amp;Input_Transaksi!G49 &amp;" "&amp;Input_Transaksi!H49,"")</f>
        <v/>
      </c>
      <c r="F52" s="36">
        <f>IF(Input_Transaksi!CS49=$D$8,Input_Transaksi!CU49,0)</f>
        <v>0</v>
      </c>
      <c r="G52" s="36">
        <f>IF(Input_Transaksi!CV49=$D$8,Input_Transaksi!CX49,0)</f>
        <v>0</v>
      </c>
      <c r="H52" s="36" t="e">
        <f t="shared" si="0"/>
        <v>#VALUE!</v>
      </c>
      <c r="I52" s="61"/>
    </row>
    <row r="53" spans="2:9" customFormat="1" x14ac:dyDescent="0.2">
      <c r="B53" s="65"/>
      <c r="C53" s="599">
        <f>IF(F53+G53&gt;0,Input_Transaksi!C50,"")</f>
        <v>46051</v>
      </c>
      <c r="D53" s="600" t="str">
        <f>IF(F53+G53&gt;0,Input_Transaksi!D50,"")</f>
        <v>2026.040</v>
      </c>
      <c r="E53" s="623" t="str">
        <f>IF(F53+G53&gt;0,Input_Transaksi!F50&amp;Input_Transaksi!G50 &amp;" "&amp;Input_Transaksi!H50,"")</f>
        <v>Setor Pajak Belanja Barang Pengelolaan Sistem Limbah PT. ANGKASA JAYA SERVIS</v>
      </c>
      <c r="F53" s="36">
        <f>IF(Input_Transaksi!CS50=$D$8,Input_Transaksi!CU50,0)</f>
        <v>2167000</v>
      </c>
      <c r="G53" s="36">
        <f>IF(Input_Transaksi!CV50=$D$8,Input_Transaksi!CX50,0)</f>
        <v>0</v>
      </c>
      <c r="H53" s="36" t="e">
        <f t="shared" si="0"/>
        <v>#VALUE!</v>
      </c>
      <c r="I53" s="61"/>
    </row>
    <row r="54" spans="2:9" x14ac:dyDescent="0.2">
      <c r="B54" s="63"/>
      <c r="C54" s="599" t="str">
        <f>IF(F54+G54&gt;0,Input_Transaksi!C51,"")</f>
        <v/>
      </c>
      <c r="D54" s="600" t="str">
        <f>IF(F54+G54&gt;0,Input_Transaksi!D51,"")</f>
        <v/>
      </c>
      <c r="E54" s="623" t="str">
        <f>IF(F54+G54&gt;0,Input_Transaksi!F51&amp;Input_Transaksi!G51 &amp;" "&amp;Input_Transaksi!H51,"")</f>
        <v/>
      </c>
      <c r="F54" s="36">
        <f>IF(Input_Transaksi!CS51=$D$8,Input_Transaksi!CU51,0)</f>
        <v>0</v>
      </c>
      <c r="G54" s="36">
        <f>IF(Input_Transaksi!CV51=$D$8,Input_Transaksi!CX51,0)</f>
        <v>0</v>
      </c>
      <c r="H54" s="36" t="e">
        <f t="shared" si="0"/>
        <v>#VALUE!</v>
      </c>
      <c r="I54" s="62"/>
    </row>
    <row r="55" spans="2:9" customFormat="1" x14ac:dyDescent="0.2">
      <c r="B55" s="65"/>
      <c r="C55" s="599">
        <f>IF(F55+G55&gt;0,Input_Transaksi!C52,"")</f>
        <v>46051</v>
      </c>
      <c r="D55" s="600" t="str">
        <f>IF(F55+G55&gt;0,Input_Transaksi!D52,"")</f>
        <v>2026.042</v>
      </c>
      <c r="E55" s="623" t="str">
        <f>IF(F55+G55&gt;0,Input_Transaksi!F52&amp;Input_Transaksi!G52 &amp;" "&amp;Input_Transaksi!H52,"")</f>
        <v>Setor Pajak Belanja Barang Pengelolaan Sistem Limbah PT. ANGKASA JAYA SERVIS</v>
      </c>
      <c r="F55" s="36">
        <f>IF(Input_Transaksi!CS52=$D$8,Input_Transaksi!CU52,0)</f>
        <v>394000</v>
      </c>
      <c r="G55" s="36">
        <f>IF(Input_Transaksi!CV52=$D$8,Input_Transaksi!CX52,0)</f>
        <v>0</v>
      </c>
      <c r="H55" s="36" t="e">
        <f t="shared" si="0"/>
        <v>#VALUE!</v>
      </c>
      <c r="I55" s="61"/>
    </row>
    <row r="56" spans="2:9" customFormat="1" x14ac:dyDescent="0.2">
      <c r="B56" s="65"/>
      <c r="C56" s="599">
        <f>IF(F56+G56&gt;0,Input_Transaksi!C53,"")</f>
        <v>46051</v>
      </c>
      <c r="D56" s="600" t="str">
        <f>IF(F56+G56&gt;0,Input_Transaksi!D53,"")</f>
        <v>2026.043</v>
      </c>
      <c r="E56" s="623" t="str">
        <f>IF(F56+G56&gt;0,Input_Transaksi!F53&amp;Input_Transaksi!G53 &amp;" "&amp;Input_Transaksi!H53,"")</f>
        <v xml:space="preserve">Pembayaran Belanja Barang Perbaikan Sofa Disabilitas CV. GUNA AHKLAK SUKSES </v>
      </c>
      <c r="F56" s="36">
        <f>IF(Input_Transaksi!CS53=$D$8,Input_Transaksi!CU53,0)</f>
        <v>31360000</v>
      </c>
      <c r="G56" s="36">
        <f>IF(Input_Transaksi!CV53=$D$8,Input_Transaksi!CX53,0)</f>
        <v>0</v>
      </c>
      <c r="H56" s="36" t="e">
        <f t="shared" si="0"/>
        <v>#VALUE!</v>
      </c>
      <c r="I56" s="61"/>
    </row>
    <row r="57" spans="2:9" customFormat="1" x14ac:dyDescent="0.2">
      <c r="B57" s="65"/>
      <c r="C57" s="599" t="str">
        <f>IF(F57+G57&gt;0,Input_Transaksi!C54,"")</f>
        <v/>
      </c>
      <c r="D57" s="600" t="str">
        <f>IF(F57+G57&gt;0,Input_Transaksi!D54,"")</f>
        <v/>
      </c>
      <c r="E57" s="623" t="str">
        <f>IF(F57+G57&gt;0,Input_Transaksi!F54&amp;Input_Transaksi!G54 &amp;" "&amp;Input_Transaksi!H54,"")</f>
        <v/>
      </c>
      <c r="F57" s="36">
        <f>IF(Input_Transaksi!CS54=$D$8,Input_Transaksi!CU54,0)</f>
        <v>0</v>
      </c>
      <c r="G57" s="36">
        <f>IF(Input_Transaksi!CV54=$D$8,Input_Transaksi!CX54,0)</f>
        <v>0</v>
      </c>
      <c r="H57" s="36" t="e">
        <f t="shared" si="0"/>
        <v>#VALUE!</v>
      </c>
      <c r="I57" s="61"/>
    </row>
    <row r="58" spans="2:9" customFormat="1" x14ac:dyDescent="0.2">
      <c r="B58" s="65"/>
      <c r="C58" s="599">
        <f>IF(F58+G58&gt;0,Input_Transaksi!C55,"")</f>
        <v>46051</v>
      </c>
      <c r="D58" s="600" t="str">
        <f>IF(F58+G58&gt;0,Input_Transaksi!D55,"")</f>
        <v>2026.045</v>
      </c>
      <c r="E58" s="623" t="str">
        <f>IF(F58+G58&gt;0,Input_Transaksi!F55&amp;Input_Transaksi!G55 &amp;" "&amp;Input_Transaksi!H55,"")</f>
        <v xml:space="preserve">Setor Pajak Belanja Barang Perbaikan Sofa Disabilitas CV. GUNA AHKLAK SUKSES </v>
      </c>
      <c r="F58" s="36">
        <f>IF(Input_Transaksi!CS55=$D$8,Input_Transaksi!CU55,0)</f>
        <v>640000</v>
      </c>
      <c r="G58" s="36">
        <f>IF(Input_Transaksi!CV55=$D$8,Input_Transaksi!CX55,0)</f>
        <v>0</v>
      </c>
      <c r="H58" s="36" t="e">
        <f t="shared" si="0"/>
        <v>#VALUE!</v>
      </c>
      <c r="I58" s="61"/>
    </row>
    <row r="59" spans="2:9" customFormat="1" x14ac:dyDescent="0.2">
      <c r="B59" s="65"/>
      <c r="C59" s="599" t="str">
        <f>IF(F59+G59&gt;0,Input_Transaksi!C56,"")</f>
        <v/>
      </c>
      <c r="D59" s="600" t="str">
        <f>IF(F59+G59&gt;0,Input_Transaksi!D56,"")</f>
        <v/>
      </c>
      <c r="E59" s="623" t="str">
        <f>IF(F59+G59&gt;0,Input_Transaksi!F56&amp;Input_Transaksi!G56 &amp;" "&amp;Input_Transaksi!H56,"")</f>
        <v/>
      </c>
      <c r="F59" s="36">
        <f>IF(Input_Transaksi!CS56=$D$8,Input_Transaksi!CU56,0)</f>
        <v>0</v>
      </c>
      <c r="G59" s="36">
        <f>IF(Input_Transaksi!CV56=$D$8,Input_Transaksi!CX56,0)</f>
        <v>0</v>
      </c>
      <c r="H59" s="36" t="e">
        <f t="shared" si="0"/>
        <v>#VALUE!</v>
      </c>
      <c r="I59" s="61"/>
    </row>
    <row r="60" spans="2:9" customFormat="1" x14ac:dyDescent="0.2">
      <c r="B60" s="65"/>
      <c r="C60" s="599">
        <f>IF(F60+G60&gt;0,Input_Transaksi!C57,"")</f>
        <v>46051</v>
      </c>
      <c r="D60" s="600" t="str">
        <f>IF(F60+G60&gt;0,Input_Transaksi!D57,"")</f>
        <v>2026.047</v>
      </c>
      <c r="E60" s="623" t="str">
        <f>IF(F60+G60&gt;0,Input_Transaksi!F57&amp;Input_Transaksi!G57 &amp;" "&amp;Input_Transaksi!H57,"")</f>
        <v xml:space="preserve">Setor Pajak Belanja Barang Perbaikan Sofa Disabilitas CV. GUNA AHKLAK SUKSES </v>
      </c>
      <c r="F60" s="36">
        <f>IF(Input_Transaksi!CS57=$D$8,Input_Transaksi!CU57,0)</f>
        <v>3520000</v>
      </c>
      <c r="G60" s="36">
        <f>IF(Input_Transaksi!CV57=$D$8,Input_Transaksi!CX57,0)</f>
        <v>0</v>
      </c>
      <c r="H60" s="36" t="e">
        <f t="shared" si="0"/>
        <v>#VALUE!</v>
      </c>
      <c r="I60" s="61"/>
    </row>
    <row r="61" spans="2:9" customFormat="1" x14ac:dyDescent="0.2">
      <c r="B61" s="65"/>
      <c r="C61" s="599">
        <f>IF(F61+G61&gt;0,Input_Transaksi!C58,"")</f>
        <v>46051</v>
      </c>
      <c r="D61" s="600" t="str">
        <f>IF(F61+G61&gt;0,Input_Transaksi!D58,"")</f>
        <v>2026.048</v>
      </c>
      <c r="E61" s="623" t="str">
        <f>IF(F61+G61&gt;0,Input_Transaksi!F58&amp;Input_Transaksi!G58 &amp;" "&amp;Input_Transaksi!H58,"")</f>
        <v>Pembayaran Belanja Barang Perbaikan Conveyor CheckIn PT. ANGKASA JAYA SERVIS</v>
      </c>
      <c r="F61" s="36">
        <f>IF(Input_Transaksi!CS58=$D$8,Input_Transaksi!CU58,0)</f>
        <v>3920000</v>
      </c>
      <c r="G61" s="36">
        <f>IF(Input_Transaksi!CV58=$D$8,Input_Transaksi!CX58,0)</f>
        <v>0</v>
      </c>
      <c r="H61" s="36" t="e">
        <f t="shared" si="0"/>
        <v>#VALUE!</v>
      </c>
      <c r="I61" s="61"/>
    </row>
    <row r="62" spans="2:9" customFormat="1" x14ac:dyDescent="0.2">
      <c r="B62" s="65"/>
      <c r="C62" s="599" t="str">
        <f>IF(F62+G62&gt;0,Input_Transaksi!C59,"")</f>
        <v/>
      </c>
      <c r="D62" s="600" t="str">
        <f>IF(F62+G62&gt;0,Input_Transaksi!D59,"")</f>
        <v/>
      </c>
      <c r="E62" s="623" t="str">
        <f>IF(F62+G62&gt;0,Input_Transaksi!F59&amp;Input_Transaksi!G59 &amp;" "&amp;Input_Transaksi!H59,"")</f>
        <v/>
      </c>
      <c r="F62" s="36">
        <f>IF(Input_Transaksi!CS59=$D$8,Input_Transaksi!CU59,0)</f>
        <v>0</v>
      </c>
      <c r="G62" s="36">
        <f>IF(Input_Transaksi!CV59=$D$8,Input_Transaksi!CX59,0)</f>
        <v>0</v>
      </c>
      <c r="H62" s="36" t="e">
        <f t="shared" si="0"/>
        <v>#VALUE!</v>
      </c>
      <c r="I62" s="61"/>
    </row>
    <row r="63" spans="2:9" customFormat="1" x14ac:dyDescent="0.2">
      <c r="B63" s="65"/>
      <c r="C63" s="599">
        <f>IF(F63+G63&gt;0,Input_Transaksi!C60,"")</f>
        <v>46051</v>
      </c>
      <c r="D63" s="600" t="str">
        <f>IF(F63+G63&gt;0,Input_Transaksi!D60,"")</f>
        <v>2026.050</v>
      </c>
      <c r="E63" s="623" t="str">
        <f>IF(F63+G63&gt;0,Input_Transaksi!F60&amp;Input_Transaksi!G60 &amp;" "&amp;Input_Transaksi!H60,"")</f>
        <v>Setor Pajak Belanja Barang Perbaikan Conveyor CheckIn PT. ANGKASA JAYA SERVIS</v>
      </c>
      <c r="F63" s="36">
        <f>IF(Input_Transaksi!CS60=$D$8,Input_Transaksi!CU60,0)</f>
        <v>440000</v>
      </c>
      <c r="G63" s="36">
        <f>IF(Input_Transaksi!CV60=$D$8,Input_Transaksi!CX60,0)</f>
        <v>0</v>
      </c>
      <c r="H63" s="36" t="e">
        <f t="shared" si="0"/>
        <v>#VALUE!</v>
      </c>
      <c r="I63" s="61"/>
    </row>
    <row r="64" spans="2:9" customFormat="1" x14ac:dyDescent="0.2">
      <c r="B64" s="65"/>
      <c r="C64" s="599" t="str">
        <f>IF(F64+G64&gt;0,Input_Transaksi!C61,"")</f>
        <v/>
      </c>
      <c r="D64" s="600" t="str">
        <f>IF(F64+G64&gt;0,Input_Transaksi!D61,"")</f>
        <v/>
      </c>
      <c r="E64" s="623" t="str">
        <f>IF(F64+G64&gt;0,Input_Transaksi!F61&amp;Input_Transaksi!G61 &amp;" "&amp;Input_Transaksi!H61,"")</f>
        <v/>
      </c>
      <c r="F64" s="36">
        <f>IF(Input_Transaksi!CS61=$D$8,Input_Transaksi!CU61,0)</f>
        <v>0</v>
      </c>
      <c r="G64" s="36">
        <f>IF(Input_Transaksi!CV61=$D$8,Input_Transaksi!CX61,0)</f>
        <v>0</v>
      </c>
      <c r="H64" s="36" t="e">
        <f t="shared" si="0"/>
        <v>#VALUE!</v>
      </c>
      <c r="I64" s="61"/>
    </row>
    <row r="65" spans="2:9" customFormat="1" x14ac:dyDescent="0.2">
      <c r="B65" s="65"/>
      <c r="C65" s="599">
        <f>IF(F65+G65&gt;0,Input_Transaksi!C62,"")</f>
        <v>46051</v>
      </c>
      <c r="D65" s="600" t="str">
        <f>IF(F65+G65&gt;0,Input_Transaksi!D62,"")</f>
        <v>2026.052</v>
      </c>
      <c r="E65" s="623" t="str">
        <f>IF(F65+G65&gt;0,Input_Transaksi!F62&amp;Input_Transaksi!G62 &amp;" "&amp;Input_Transaksi!H62,"")</f>
        <v>Setor Pajak Belanja Barang Perbaikan Conveyor CheckIn PT. ANGKASA JAYA SERVIS</v>
      </c>
      <c r="F65" s="36">
        <f>IF(Input_Transaksi!CS62=$D$8,Input_Transaksi!CU62,0)</f>
        <v>80000</v>
      </c>
      <c r="G65" s="36">
        <f>IF(Input_Transaksi!CV62=$D$8,Input_Transaksi!CX62,0)</f>
        <v>0</v>
      </c>
      <c r="H65" s="36" t="e">
        <f t="shared" si="0"/>
        <v>#VALUE!</v>
      </c>
      <c r="I65" s="61"/>
    </row>
    <row r="66" spans="2:9" customFormat="1" x14ac:dyDescent="0.2">
      <c r="B66" s="65"/>
      <c r="C66" s="599" t="str">
        <f>IF(F66+G66&gt;0,Input_Transaksi!C63,"")</f>
        <v/>
      </c>
      <c r="D66" s="600" t="str">
        <f>IF(F66+G66&gt;0,Input_Transaksi!D63,"")</f>
        <v/>
      </c>
      <c r="E66" s="623" t="str">
        <f>IF(F66+G66&gt;0,Input_Transaksi!F63&amp;Input_Transaksi!G63 &amp;" "&amp;Input_Transaksi!H63,"")</f>
        <v/>
      </c>
      <c r="F66" s="36">
        <f>IF(Input_Transaksi!CS63=$D$8,Input_Transaksi!CU63,0)</f>
        <v>0</v>
      </c>
      <c r="G66" s="36">
        <f>IF(Input_Transaksi!CV63=$D$8,Input_Transaksi!CX63,0)</f>
        <v>0</v>
      </c>
      <c r="H66" s="36" t="e">
        <f t="shared" si="0"/>
        <v>#VALUE!</v>
      </c>
      <c r="I66" s="61"/>
    </row>
    <row r="67" spans="2:9" customFormat="1" x14ac:dyDescent="0.2">
      <c r="B67" s="65"/>
      <c r="C67" s="599" t="str">
        <f>IF(F67+G67&gt;0,Input_Transaksi!C64,"")</f>
        <v/>
      </c>
      <c r="D67" s="600" t="str">
        <f>IF(F67+G67&gt;0,Input_Transaksi!D64,"")</f>
        <v/>
      </c>
      <c r="E67" s="623" t="str">
        <f>IF(F67+G67&gt;0,Input_Transaksi!F64&amp;Input_Transaksi!G64 &amp;" "&amp;Input_Transaksi!H64,"")</f>
        <v/>
      </c>
      <c r="F67" s="36">
        <f>IF(Input_Transaksi!CS64=$D$8,Input_Transaksi!CU64,0)</f>
        <v>0</v>
      </c>
      <c r="G67" s="36">
        <f>IF(Input_Transaksi!CV64=$D$8,Input_Transaksi!CX64,0)</f>
        <v>0</v>
      </c>
      <c r="H67" s="36" t="e">
        <f t="shared" si="0"/>
        <v>#VALUE!</v>
      </c>
      <c r="I67" s="61"/>
    </row>
    <row r="68" spans="2:9" customFormat="1" x14ac:dyDescent="0.2">
      <c r="B68" s="65"/>
      <c r="C68" s="599" t="str">
        <f>IF(F68+G68&gt;0,Input_Transaksi!C65,"")</f>
        <v/>
      </c>
      <c r="D68" s="600" t="str">
        <f>IF(F68+G68&gt;0,Input_Transaksi!D65,"")</f>
        <v/>
      </c>
      <c r="E68" s="623" t="str">
        <f>IF(F68+G68&gt;0,Input_Transaksi!F65&amp;Input_Transaksi!G65 &amp;" "&amp;Input_Transaksi!H65,"")</f>
        <v/>
      </c>
      <c r="F68" s="36">
        <f>IF(Input_Transaksi!CS65=$D$8,Input_Transaksi!CU65,0)</f>
        <v>0</v>
      </c>
      <c r="G68" s="36">
        <f>IF(Input_Transaksi!CV65=$D$8,Input_Transaksi!CX65,0)</f>
        <v>0</v>
      </c>
      <c r="H68" s="36" t="e">
        <f t="shared" si="0"/>
        <v>#VALUE!</v>
      </c>
      <c r="I68" s="61"/>
    </row>
    <row r="69" spans="2:9" customFormat="1" x14ac:dyDescent="0.2">
      <c r="B69" s="65"/>
      <c r="C69" s="599" t="str">
        <f>IF(F69+G69&gt;0,Input_Transaksi!C66,"")</f>
        <v/>
      </c>
      <c r="D69" s="600" t="str">
        <f>IF(F69+G69&gt;0,Input_Transaksi!D66,"")</f>
        <v/>
      </c>
      <c r="E69" s="623" t="str">
        <f>IF(F69+G69&gt;0,Input_Transaksi!F66&amp;Input_Transaksi!G66 &amp;" "&amp;Input_Transaksi!H66,"")</f>
        <v/>
      </c>
      <c r="F69" s="36">
        <f>IF(Input_Transaksi!CS66=$D$8,Input_Transaksi!CU66,0)</f>
        <v>0</v>
      </c>
      <c r="G69" s="36">
        <f>IF(Input_Transaksi!CV66=$D$8,Input_Transaksi!CX66,0)</f>
        <v>0</v>
      </c>
      <c r="H69" s="36" t="e">
        <f t="shared" si="0"/>
        <v>#VALUE!</v>
      </c>
      <c r="I69" s="61"/>
    </row>
    <row r="70" spans="2:9" customFormat="1" x14ac:dyDescent="0.2">
      <c r="B70" s="65"/>
      <c r="C70" s="599" t="str">
        <f>IF(F70+G70&gt;0,Input_Transaksi!C67,"")</f>
        <v/>
      </c>
      <c r="D70" s="600" t="str">
        <f>IF(F70+G70&gt;0,Input_Transaksi!D67,"")</f>
        <v/>
      </c>
      <c r="E70" s="623" t="str">
        <f>IF(F70+G70&gt;0,Input_Transaksi!F67&amp;Input_Transaksi!G67 &amp;" "&amp;Input_Transaksi!H67,"")</f>
        <v/>
      </c>
      <c r="F70" s="36">
        <f>IF(Input_Transaksi!CS67=$D$8,Input_Transaksi!CU67,0)</f>
        <v>0</v>
      </c>
      <c r="G70" s="36">
        <f>IF(Input_Transaksi!CV67=$D$8,Input_Transaksi!CX67,0)</f>
        <v>0</v>
      </c>
      <c r="H70" s="36" t="e">
        <f t="shared" si="0"/>
        <v>#VALUE!</v>
      </c>
      <c r="I70" s="61"/>
    </row>
    <row r="71" spans="2:9" customFormat="1" x14ac:dyDescent="0.2">
      <c r="B71" s="65"/>
      <c r="C71" s="599" t="str">
        <f>IF(F71+G71&gt;0,Input_Transaksi!C68,"")</f>
        <v/>
      </c>
      <c r="D71" s="600" t="str">
        <f>IF(F71+G71&gt;0,Input_Transaksi!D68,"")</f>
        <v/>
      </c>
      <c r="E71" s="623" t="str">
        <f>IF(F71+G71&gt;0,Input_Transaksi!F68&amp;Input_Transaksi!G68 &amp;" "&amp;Input_Transaksi!H68,"")</f>
        <v/>
      </c>
      <c r="F71" s="36">
        <f>IF(Input_Transaksi!CS68=$D$8,Input_Transaksi!CU68,0)</f>
        <v>0</v>
      </c>
      <c r="G71" s="36">
        <f>IF(Input_Transaksi!CV68=$D$8,Input_Transaksi!CX68,0)</f>
        <v>0</v>
      </c>
      <c r="H71" s="36" t="e">
        <f t="shared" si="0"/>
        <v>#VALUE!</v>
      </c>
      <c r="I71" s="61"/>
    </row>
    <row r="72" spans="2:9" customFormat="1" x14ac:dyDescent="0.2">
      <c r="B72" s="65"/>
      <c r="C72" s="599" t="str">
        <f>IF(F72+G72&gt;0,Input_Transaksi!C69,"")</f>
        <v/>
      </c>
      <c r="D72" s="600" t="str">
        <f>IF(F72+G72&gt;0,Input_Transaksi!D69,"")</f>
        <v/>
      </c>
      <c r="E72" s="623" t="str">
        <f>IF(F72+G72&gt;0,Input_Transaksi!F69&amp;Input_Transaksi!G69 &amp;" "&amp;Input_Transaksi!H69,"")</f>
        <v/>
      </c>
      <c r="F72" s="36">
        <f>IF(Input_Transaksi!CS69=$D$8,Input_Transaksi!CU69,0)</f>
        <v>0</v>
      </c>
      <c r="G72" s="36">
        <f>IF(Input_Transaksi!CV69=$D$8,Input_Transaksi!CX69,0)</f>
        <v>0</v>
      </c>
      <c r="H72" s="36" t="e">
        <f t="shared" si="0"/>
        <v>#VALUE!</v>
      </c>
      <c r="I72" s="61"/>
    </row>
    <row r="73" spans="2:9" customFormat="1" x14ac:dyDescent="0.2">
      <c r="B73" s="65"/>
      <c r="C73" s="599" t="str">
        <f>IF(F73+G73&gt;0,Input_Transaksi!C70,"")</f>
        <v/>
      </c>
      <c r="D73" s="600" t="str">
        <f>IF(F73+G73&gt;0,Input_Transaksi!D70,"")</f>
        <v/>
      </c>
      <c r="E73" s="623" t="str">
        <f>IF(F73+G73&gt;0,Input_Transaksi!F70&amp;Input_Transaksi!G70 &amp;" "&amp;Input_Transaksi!H70,"")</f>
        <v/>
      </c>
      <c r="F73" s="36">
        <f>IF(Input_Transaksi!CS70=$D$8,Input_Transaksi!CU70,0)</f>
        <v>0</v>
      </c>
      <c r="G73" s="36">
        <f>IF(Input_Transaksi!CV70=$D$8,Input_Transaksi!CX70,0)</f>
        <v>0</v>
      </c>
      <c r="H73" s="36" t="e">
        <f t="shared" si="0"/>
        <v>#VALUE!</v>
      </c>
      <c r="I73" s="61"/>
    </row>
    <row r="74" spans="2:9" customFormat="1" x14ac:dyDescent="0.2">
      <c r="B74" s="65"/>
      <c r="C74" s="599" t="str">
        <f>IF(F74+G74&gt;0,Input_Transaksi!C71,"")</f>
        <v/>
      </c>
      <c r="D74" s="600" t="str">
        <f>IF(F74+G74&gt;0,Input_Transaksi!D71,"")</f>
        <v/>
      </c>
      <c r="E74" s="623" t="str">
        <f>IF(F74+G74&gt;0,Input_Transaksi!F71&amp;Input_Transaksi!G71 &amp;" "&amp;Input_Transaksi!H71,"")</f>
        <v/>
      </c>
      <c r="F74" s="36">
        <f>IF(Input_Transaksi!CS71=$D$8,Input_Transaksi!CU71,0)</f>
        <v>0</v>
      </c>
      <c r="G74" s="36">
        <f>IF(Input_Transaksi!CV71=$D$8,Input_Transaksi!CX71,0)</f>
        <v>0</v>
      </c>
      <c r="H74" s="36" t="e">
        <f t="shared" si="0"/>
        <v>#VALUE!</v>
      </c>
      <c r="I74" s="61"/>
    </row>
    <row r="75" spans="2:9" customFormat="1" x14ac:dyDescent="0.2">
      <c r="B75" s="65"/>
      <c r="C75" s="599" t="str">
        <f>IF(F75+G75&gt;0,Input_Transaksi!C72,"")</f>
        <v/>
      </c>
      <c r="D75" s="600" t="str">
        <f>IF(F75+G75&gt;0,Input_Transaksi!D72,"")</f>
        <v/>
      </c>
      <c r="E75" s="623" t="str">
        <f>IF(F75+G75&gt;0,Input_Transaksi!F72&amp;Input_Transaksi!G72 &amp;" "&amp;Input_Transaksi!H72,"")</f>
        <v/>
      </c>
      <c r="F75" s="36">
        <f>IF(Input_Transaksi!CS72=$D$8,Input_Transaksi!CU72,0)</f>
        <v>0</v>
      </c>
      <c r="G75" s="36">
        <f>IF(Input_Transaksi!CV72=$D$8,Input_Transaksi!CX72,0)</f>
        <v>0</v>
      </c>
      <c r="H75" s="36" t="e">
        <f t="shared" si="0"/>
        <v>#VALUE!</v>
      </c>
      <c r="I75" s="61"/>
    </row>
    <row r="76" spans="2:9" customFormat="1" x14ac:dyDescent="0.2">
      <c r="B76" s="65"/>
      <c r="C76" s="599" t="str">
        <f>IF(F76+G76&gt;0,Input_Transaksi!C73,"")</f>
        <v/>
      </c>
      <c r="D76" s="600" t="str">
        <f>IF(F76+G76&gt;0,Input_Transaksi!D73,"")</f>
        <v/>
      </c>
      <c r="E76" s="623" t="str">
        <f>IF(F76+G76&gt;0,Input_Transaksi!F73&amp;Input_Transaksi!G73 &amp;" "&amp;Input_Transaksi!H73,"")</f>
        <v/>
      </c>
      <c r="F76" s="36">
        <f>IF(Input_Transaksi!CS73=$D$8,Input_Transaksi!CU73,0)</f>
        <v>0</v>
      </c>
      <c r="G76" s="36">
        <f>IF(Input_Transaksi!CV73=$D$8,Input_Transaksi!CX73,0)</f>
        <v>0</v>
      </c>
      <c r="H76" s="36" t="e">
        <f t="shared" si="0"/>
        <v>#VALUE!</v>
      </c>
      <c r="I76" s="61"/>
    </row>
    <row r="77" spans="2:9" customFormat="1" x14ac:dyDescent="0.2">
      <c r="B77" s="65"/>
      <c r="C77" s="599" t="str">
        <f>IF(F77+G77&gt;0,Input_Transaksi!C74,"")</f>
        <v/>
      </c>
      <c r="D77" s="600" t="str">
        <f>IF(F77+G77&gt;0,Input_Transaksi!D74,"")</f>
        <v/>
      </c>
      <c r="E77" s="623" t="str">
        <f>IF(F77+G77&gt;0,Input_Transaksi!F74&amp;Input_Transaksi!G74 &amp;" "&amp;Input_Transaksi!H74,"")</f>
        <v/>
      </c>
      <c r="F77" s="36">
        <f>IF(Input_Transaksi!CS74=$D$8,Input_Transaksi!CU74,0)</f>
        <v>0</v>
      </c>
      <c r="G77" s="36">
        <f>IF(Input_Transaksi!CV74=$D$8,Input_Transaksi!CX74,0)</f>
        <v>0</v>
      </c>
      <c r="H77" s="36" t="e">
        <f t="shared" si="0"/>
        <v>#VALUE!</v>
      </c>
      <c r="I77" s="61"/>
    </row>
    <row r="78" spans="2:9" customFormat="1" x14ac:dyDescent="0.2">
      <c r="B78" s="65"/>
      <c r="C78" s="599" t="str">
        <f>IF(F78+G78&gt;0,Input_Transaksi!C75,"")</f>
        <v/>
      </c>
      <c r="D78" s="600" t="str">
        <f>IF(F78+G78&gt;0,Input_Transaksi!D75,"")</f>
        <v/>
      </c>
      <c r="E78" s="623" t="str">
        <f>IF(F78+G78&gt;0,Input_Transaksi!F75&amp;Input_Transaksi!G75 &amp;" "&amp;Input_Transaksi!H75,"")</f>
        <v/>
      </c>
      <c r="F78" s="36">
        <f>IF(Input_Transaksi!CS75=$D$8,Input_Transaksi!CU75,0)</f>
        <v>0</v>
      </c>
      <c r="G78" s="36">
        <f>IF(Input_Transaksi!CV75=$D$8,Input_Transaksi!CX75,0)</f>
        <v>0</v>
      </c>
      <c r="H78" s="36" t="e">
        <f t="shared" si="0"/>
        <v>#VALUE!</v>
      </c>
      <c r="I78" s="61"/>
    </row>
    <row r="79" spans="2:9" customFormat="1" x14ac:dyDescent="0.2">
      <c r="B79" s="65"/>
      <c r="C79" s="599" t="str">
        <f>IF(F79+G79&gt;0,Input_Transaksi!C76,"")</f>
        <v/>
      </c>
      <c r="D79" s="600" t="str">
        <f>IF(F79+G79&gt;0,Input_Transaksi!D76,"")</f>
        <v/>
      </c>
      <c r="E79" s="623" t="str">
        <f>IF(F79+G79&gt;0,Input_Transaksi!F76&amp;Input_Transaksi!G76 &amp;" "&amp;Input_Transaksi!H76,"")</f>
        <v/>
      </c>
      <c r="F79" s="36">
        <f>IF(Input_Transaksi!CS76=$D$8,Input_Transaksi!CU76,0)</f>
        <v>0</v>
      </c>
      <c r="G79" s="36">
        <f>IF(Input_Transaksi!CV76=$D$8,Input_Transaksi!CX76,0)</f>
        <v>0</v>
      </c>
      <c r="H79" s="36" t="e">
        <f t="shared" ref="H79:H142" si="1">H78-F79+G79</f>
        <v>#VALUE!</v>
      </c>
      <c r="I79" s="61"/>
    </row>
    <row r="80" spans="2:9" customFormat="1" x14ac:dyDescent="0.2">
      <c r="B80" s="65"/>
      <c r="C80" s="599" t="str">
        <f>IF(F80+G80&gt;0,Input_Transaksi!C77,"")</f>
        <v/>
      </c>
      <c r="D80" s="600" t="str">
        <f>IF(F80+G80&gt;0,Input_Transaksi!D77,"")</f>
        <v/>
      </c>
      <c r="E80" s="623" t="str">
        <f>IF(F80+G80&gt;0,Input_Transaksi!F77&amp;Input_Transaksi!G77 &amp;" "&amp;Input_Transaksi!H77,"")</f>
        <v/>
      </c>
      <c r="F80" s="36">
        <f>IF(Input_Transaksi!CS77=$D$8,Input_Transaksi!CU77,0)</f>
        <v>0</v>
      </c>
      <c r="G80" s="36">
        <f>IF(Input_Transaksi!CV77=$D$8,Input_Transaksi!CX77,0)</f>
        <v>0</v>
      </c>
      <c r="H80" s="36" t="e">
        <f t="shared" si="1"/>
        <v>#VALUE!</v>
      </c>
      <c r="I80" s="61"/>
    </row>
    <row r="81" spans="2:9" customFormat="1" x14ac:dyDescent="0.2">
      <c r="B81" s="65"/>
      <c r="C81" s="599" t="str">
        <f>IF(F81+G81&gt;0,Input_Transaksi!C78,"")</f>
        <v/>
      </c>
      <c r="D81" s="600" t="str">
        <f>IF(F81+G81&gt;0,Input_Transaksi!D78,"")</f>
        <v/>
      </c>
      <c r="E81" s="623" t="str">
        <f>IF(F81+G81&gt;0,Input_Transaksi!F78&amp;Input_Transaksi!G78 &amp;" "&amp;Input_Transaksi!H78,"")</f>
        <v/>
      </c>
      <c r="F81" s="36">
        <f>IF(Input_Transaksi!CS78=$D$8,Input_Transaksi!CU78,0)</f>
        <v>0</v>
      </c>
      <c r="G81" s="36">
        <f>IF(Input_Transaksi!CV78=$D$8,Input_Transaksi!CX78,0)</f>
        <v>0</v>
      </c>
      <c r="H81" s="36" t="e">
        <f t="shared" si="1"/>
        <v>#VALUE!</v>
      </c>
      <c r="I81" s="61"/>
    </row>
    <row r="82" spans="2:9" customFormat="1" x14ac:dyDescent="0.2">
      <c r="B82" s="65"/>
      <c r="C82" s="599" t="str">
        <f>IF(F82+G82&gt;0,Input_Transaksi!C79,"")</f>
        <v/>
      </c>
      <c r="D82" s="600" t="str">
        <f>IF(F82+G82&gt;0,Input_Transaksi!D79,"")</f>
        <v/>
      </c>
      <c r="E82" s="623" t="str">
        <f>IF(F82+G82&gt;0,Input_Transaksi!F79&amp;Input_Transaksi!G79 &amp;" "&amp;Input_Transaksi!H79,"")</f>
        <v/>
      </c>
      <c r="F82" s="36">
        <f>IF(Input_Transaksi!CS79=$D$8,Input_Transaksi!CU79,0)</f>
        <v>0</v>
      </c>
      <c r="G82" s="36">
        <f>IF(Input_Transaksi!CV79=$D$8,Input_Transaksi!CX79,0)</f>
        <v>0</v>
      </c>
      <c r="H82" s="36" t="e">
        <f t="shared" si="1"/>
        <v>#VALUE!</v>
      </c>
      <c r="I82" s="61"/>
    </row>
    <row r="83" spans="2:9" customFormat="1" x14ac:dyDescent="0.2">
      <c r="B83" s="65"/>
      <c r="C83" s="599" t="str">
        <f>IF(F83+G83&gt;0,Input_Transaksi!C80,"")</f>
        <v/>
      </c>
      <c r="D83" s="600" t="str">
        <f>IF(F83+G83&gt;0,Input_Transaksi!D80,"")</f>
        <v/>
      </c>
      <c r="E83" s="623" t="str">
        <f>IF(F83+G83&gt;0,Input_Transaksi!F80&amp;Input_Transaksi!G80 &amp;" "&amp;Input_Transaksi!H80,"")</f>
        <v/>
      </c>
      <c r="F83" s="36">
        <f>IF(Input_Transaksi!CS80=$D$8,Input_Transaksi!CU80,0)</f>
        <v>0</v>
      </c>
      <c r="G83" s="36">
        <f>IF(Input_Transaksi!CV80=$D$8,Input_Transaksi!CX80,0)</f>
        <v>0</v>
      </c>
      <c r="H83" s="36" t="e">
        <f t="shared" si="1"/>
        <v>#VALUE!</v>
      </c>
      <c r="I83" s="61"/>
    </row>
    <row r="84" spans="2:9" customFormat="1" x14ac:dyDescent="0.2">
      <c r="B84" s="65"/>
      <c r="C84" s="599" t="str">
        <f>IF(F84+G84&gt;0,Input_Transaksi!C81,"")</f>
        <v/>
      </c>
      <c r="D84" s="600" t="str">
        <f>IF(F84+G84&gt;0,Input_Transaksi!D81,"")</f>
        <v/>
      </c>
      <c r="E84" s="623" t="str">
        <f>IF(F84+G84&gt;0,Input_Transaksi!F81&amp;Input_Transaksi!G81 &amp;" "&amp;Input_Transaksi!H81,"")</f>
        <v/>
      </c>
      <c r="F84" s="36">
        <f>IF(Input_Transaksi!CS81=$D$8,Input_Transaksi!CU81,0)</f>
        <v>0</v>
      </c>
      <c r="G84" s="36">
        <f>IF(Input_Transaksi!CV81=$D$8,Input_Transaksi!CX81,0)</f>
        <v>0</v>
      </c>
      <c r="H84" s="36" t="e">
        <f t="shared" si="1"/>
        <v>#VALUE!</v>
      </c>
      <c r="I84" s="61"/>
    </row>
    <row r="85" spans="2:9" customFormat="1" x14ac:dyDescent="0.2">
      <c r="B85" s="65"/>
      <c r="C85" s="599" t="str">
        <f>IF(F85+G85&gt;0,Input_Transaksi!C82,"")</f>
        <v/>
      </c>
      <c r="D85" s="600" t="str">
        <f>IF(F85+G85&gt;0,Input_Transaksi!D82,"")</f>
        <v/>
      </c>
      <c r="E85" s="623" t="str">
        <f>IF(F85+G85&gt;0,Input_Transaksi!F82&amp;Input_Transaksi!G82 &amp;" "&amp;Input_Transaksi!H82,"")</f>
        <v/>
      </c>
      <c r="F85" s="36">
        <f>IF(Input_Transaksi!CS82=$D$8,Input_Transaksi!CU82,0)</f>
        <v>0</v>
      </c>
      <c r="G85" s="36">
        <f>IF(Input_Transaksi!CV82=$D$8,Input_Transaksi!CX82,0)</f>
        <v>0</v>
      </c>
      <c r="H85" s="36" t="e">
        <f t="shared" si="1"/>
        <v>#VALUE!</v>
      </c>
      <c r="I85" s="61"/>
    </row>
    <row r="86" spans="2:9" x14ac:dyDescent="0.2">
      <c r="B86" s="63"/>
      <c r="C86" s="599" t="str">
        <f>IF(F86+G86&gt;0,Input_Transaksi!C83,"")</f>
        <v/>
      </c>
      <c r="D86" s="600" t="str">
        <f>IF(F86+G86&gt;0,Input_Transaksi!D83,"")</f>
        <v/>
      </c>
      <c r="E86" s="623" t="str">
        <f>IF(F86+G86&gt;0,Input_Transaksi!F83&amp;Input_Transaksi!G83 &amp;" "&amp;Input_Transaksi!H83,"")</f>
        <v/>
      </c>
      <c r="F86" s="36">
        <f>IF(Input_Transaksi!CS83=$D$8,Input_Transaksi!CU83,0)</f>
        <v>0</v>
      </c>
      <c r="G86" s="36">
        <f>IF(Input_Transaksi!CV83=$D$8,Input_Transaksi!CX83,0)</f>
        <v>0</v>
      </c>
      <c r="H86" s="36" t="e">
        <f t="shared" si="1"/>
        <v>#VALUE!</v>
      </c>
      <c r="I86" s="62"/>
    </row>
    <row r="87" spans="2:9" customFormat="1" x14ac:dyDescent="0.2">
      <c r="B87" s="65"/>
      <c r="C87" s="599" t="str">
        <f>IF(F87+G87&gt;0,Input_Transaksi!C84,"")</f>
        <v/>
      </c>
      <c r="D87" s="600" t="str">
        <f>IF(F87+G87&gt;0,Input_Transaksi!D84,"")</f>
        <v/>
      </c>
      <c r="E87" s="623" t="str">
        <f>IF(F87+G87&gt;0,Input_Transaksi!F84&amp;Input_Transaksi!G84 &amp;" "&amp;Input_Transaksi!H84,"")</f>
        <v/>
      </c>
      <c r="F87" s="36">
        <f>IF(Input_Transaksi!CS84=$D$8,Input_Transaksi!CU84,0)</f>
        <v>0</v>
      </c>
      <c r="G87" s="36">
        <f>IF(Input_Transaksi!CV84=$D$8,Input_Transaksi!CX84,0)</f>
        <v>0</v>
      </c>
      <c r="H87" s="36" t="e">
        <f t="shared" si="1"/>
        <v>#VALUE!</v>
      </c>
      <c r="I87" s="61"/>
    </row>
    <row r="88" spans="2:9" x14ac:dyDescent="0.2">
      <c r="B88" s="63"/>
      <c r="C88" s="599" t="str">
        <f>IF(F88+G88&gt;0,Input_Transaksi!C85,"")</f>
        <v/>
      </c>
      <c r="D88" s="600" t="str">
        <f>IF(F88+G88&gt;0,Input_Transaksi!D85,"")</f>
        <v/>
      </c>
      <c r="E88" s="623" t="str">
        <f>IF(F88+G88&gt;0,Input_Transaksi!F85&amp;Input_Transaksi!G85 &amp;" "&amp;Input_Transaksi!H85,"")</f>
        <v/>
      </c>
      <c r="F88" s="36">
        <f>IF(Input_Transaksi!CS85=$D$8,Input_Transaksi!CU85,0)</f>
        <v>0</v>
      </c>
      <c r="G88" s="36">
        <f>IF(Input_Transaksi!CV85=$D$8,Input_Transaksi!CX85,0)</f>
        <v>0</v>
      </c>
      <c r="H88" s="36" t="e">
        <f t="shared" si="1"/>
        <v>#VALUE!</v>
      </c>
      <c r="I88" s="62"/>
    </row>
    <row r="89" spans="2:9" customFormat="1" x14ac:dyDescent="0.2">
      <c r="B89" s="65"/>
      <c r="C89" s="599" t="str">
        <f>IF(F89+G89&gt;0,Input_Transaksi!C86,"")</f>
        <v/>
      </c>
      <c r="D89" s="600" t="str">
        <f>IF(F89+G89&gt;0,Input_Transaksi!D86,"")</f>
        <v/>
      </c>
      <c r="E89" s="623" t="str">
        <f>IF(F89+G89&gt;0,Input_Transaksi!F86&amp;Input_Transaksi!G86 &amp;" "&amp;Input_Transaksi!H86,"")</f>
        <v/>
      </c>
      <c r="F89" s="36">
        <f>IF(Input_Transaksi!CS86=$D$8,Input_Transaksi!CU86,0)</f>
        <v>0</v>
      </c>
      <c r="G89" s="36">
        <f>IF(Input_Transaksi!CV86=$D$8,Input_Transaksi!CX86,0)</f>
        <v>0</v>
      </c>
      <c r="H89" s="36" t="e">
        <f t="shared" si="1"/>
        <v>#VALUE!</v>
      </c>
      <c r="I89" s="61"/>
    </row>
    <row r="90" spans="2:9" customFormat="1" x14ac:dyDescent="0.2">
      <c r="B90" s="65"/>
      <c r="C90" s="599" t="str">
        <f>IF(F90+G90&gt;0,Input_Transaksi!C87,"")</f>
        <v/>
      </c>
      <c r="D90" s="600" t="str">
        <f>IF(F90+G90&gt;0,Input_Transaksi!D87,"")</f>
        <v/>
      </c>
      <c r="E90" s="623" t="str">
        <f>IF(F90+G90&gt;0,Input_Transaksi!F87&amp;Input_Transaksi!G87 &amp;" "&amp;Input_Transaksi!H87,"")</f>
        <v/>
      </c>
      <c r="F90" s="36">
        <f>IF(Input_Transaksi!CS87=$D$8,Input_Transaksi!CU87,0)</f>
        <v>0</v>
      </c>
      <c r="G90" s="36">
        <f>IF(Input_Transaksi!CV87=$D$8,Input_Transaksi!CX87,0)</f>
        <v>0</v>
      </c>
      <c r="H90" s="36" t="e">
        <f t="shared" si="1"/>
        <v>#VALUE!</v>
      </c>
      <c r="I90" s="61"/>
    </row>
    <row r="91" spans="2:9" customFormat="1" x14ac:dyDescent="0.2">
      <c r="B91" s="65"/>
      <c r="C91" s="599" t="str">
        <f>IF(F91+G91&gt;0,Input_Transaksi!C88,"")</f>
        <v/>
      </c>
      <c r="D91" s="600" t="str">
        <f>IF(F91+G91&gt;0,Input_Transaksi!D88,"")</f>
        <v/>
      </c>
      <c r="E91" s="623" t="str">
        <f>IF(F91+G91&gt;0,Input_Transaksi!F88&amp;Input_Transaksi!G88 &amp;" "&amp;Input_Transaksi!H88,"")</f>
        <v/>
      </c>
      <c r="F91" s="36">
        <f>IF(Input_Transaksi!CS88=$D$8,Input_Transaksi!CU88,0)</f>
        <v>0</v>
      </c>
      <c r="G91" s="36">
        <f>IF(Input_Transaksi!CV88=$D$8,Input_Transaksi!CX88,0)</f>
        <v>0</v>
      </c>
      <c r="H91" s="36" t="e">
        <f t="shared" si="1"/>
        <v>#VALUE!</v>
      </c>
      <c r="I91" s="61"/>
    </row>
    <row r="92" spans="2:9" customFormat="1" x14ac:dyDescent="0.2">
      <c r="B92" s="65"/>
      <c r="C92" s="599" t="str">
        <f>IF(F92+G92&gt;0,Input_Transaksi!C89,"")</f>
        <v/>
      </c>
      <c r="D92" s="600" t="str">
        <f>IF(F92+G92&gt;0,Input_Transaksi!D89,"")</f>
        <v/>
      </c>
      <c r="E92" s="623" t="str">
        <f>IF(F92+G92&gt;0,Input_Transaksi!F89&amp;Input_Transaksi!G89 &amp;" "&amp;Input_Transaksi!H89,"")</f>
        <v/>
      </c>
      <c r="F92" s="36">
        <f>IF(Input_Transaksi!CS89=$D$8,Input_Transaksi!CU89,0)</f>
        <v>0</v>
      </c>
      <c r="G92" s="36">
        <f>IF(Input_Transaksi!CV89=$D$8,Input_Transaksi!CX89,0)</f>
        <v>0</v>
      </c>
      <c r="H92" s="36" t="e">
        <f t="shared" si="1"/>
        <v>#VALUE!</v>
      </c>
      <c r="I92" s="61"/>
    </row>
    <row r="93" spans="2:9" customFormat="1" x14ac:dyDescent="0.2">
      <c r="B93" s="65"/>
      <c r="C93" s="599" t="str">
        <f>IF(F93+G93&gt;0,Input_Transaksi!C90,"")</f>
        <v/>
      </c>
      <c r="D93" s="600" t="str">
        <f>IF(F93+G93&gt;0,Input_Transaksi!D90,"")</f>
        <v/>
      </c>
      <c r="E93" s="623" t="str">
        <f>IF(F93+G93&gt;0,Input_Transaksi!F90&amp;Input_Transaksi!G90 &amp;" "&amp;Input_Transaksi!H90,"")</f>
        <v/>
      </c>
      <c r="F93" s="36">
        <f>IF(Input_Transaksi!CS90=$D$8,Input_Transaksi!CU90,0)</f>
        <v>0</v>
      </c>
      <c r="G93" s="36">
        <f>IF(Input_Transaksi!CV90=$D$8,Input_Transaksi!CX90,0)</f>
        <v>0</v>
      </c>
      <c r="H93" s="36" t="e">
        <f t="shared" si="1"/>
        <v>#VALUE!</v>
      </c>
      <c r="I93" s="61"/>
    </row>
    <row r="94" spans="2:9" customFormat="1" x14ac:dyDescent="0.2">
      <c r="B94" s="65"/>
      <c r="C94" s="599" t="str">
        <f>IF(F94+G94&gt;0,Input_Transaksi!C91,"")</f>
        <v/>
      </c>
      <c r="D94" s="600" t="str">
        <f>IF(F94+G94&gt;0,Input_Transaksi!D91,"")</f>
        <v/>
      </c>
      <c r="E94" s="623" t="str">
        <f>IF(F94+G94&gt;0,Input_Transaksi!F91&amp;Input_Transaksi!G91 &amp;" "&amp;Input_Transaksi!H91,"")</f>
        <v/>
      </c>
      <c r="F94" s="36">
        <f>IF(Input_Transaksi!CS91=$D$8,Input_Transaksi!CU91,0)</f>
        <v>0</v>
      </c>
      <c r="G94" s="36">
        <f>IF(Input_Transaksi!CV91=$D$8,Input_Transaksi!CX91,0)</f>
        <v>0</v>
      </c>
      <c r="H94" s="36" t="e">
        <f t="shared" si="1"/>
        <v>#VALUE!</v>
      </c>
      <c r="I94" s="61"/>
    </row>
    <row r="95" spans="2:9" customFormat="1" x14ac:dyDescent="0.2">
      <c r="B95" s="65"/>
      <c r="C95" s="599" t="str">
        <f>IF(F95+G95&gt;0,Input_Transaksi!C92,"")</f>
        <v/>
      </c>
      <c r="D95" s="600" t="str">
        <f>IF(F95+G95&gt;0,Input_Transaksi!D92,"")</f>
        <v/>
      </c>
      <c r="E95" s="623" t="str">
        <f>IF(F95+G95&gt;0,Input_Transaksi!F92&amp;Input_Transaksi!G92 &amp;" "&amp;Input_Transaksi!H92,"")</f>
        <v/>
      </c>
      <c r="F95" s="36">
        <f>IF(Input_Transaksi!CS92=$D$8,Input_Transaksi!CU92,0)</f>
        <v>0</v>
      </c>
      <c r="G95" s="36">
        <f>IF(Input_Transaksi!CV92=$D$8,Input_Transaksi!CX92,0)</f>
        <v>0</v>
      </c>
      <c r="H95" s="36" t="e">
        <f t="shared" si="1"/>
        <v>#VALUE!</v>
      </c>
      <c r="I95" s="61"/>
    </row>
    <row r="96" spans="2:9" customFormat="1" x14ac:dyDescent="0.2">
      <c r="B96" s="65"/>
      <c r="C96" s="599" t="str">
        <f>IF(F96+G96&gt;0,Input_Transaksi!C93,"")</f>
        <v/>
      </c>
      <c r="D96" s="600" t="str">
        <f>IF(F96+G96&gt;0,Input_Transaksi!D93,"")</f>
        <v/>
      </c>
      <c r="E96" s="623" t="str">
        <f>IF(F96+G96&gt;0,Input_Transaksi!F93&amp;Input_Transaksi!G93 &amp;" "&amp;Input_Transaksi!H93,"")</f>
        <v/>
      </c>
      <c r="F96" s="36">
        <f>IF(Input_Transaksi!CS93=$D$8,Input_Transaksi!CU93,0)</f>
        <v>0</v>
      </c>
      <c r="G96" s="36">
        <f>IF(Input_Transaksi!CV93=$D$8,Input_Transaksi!CX93,0)</f>
        <v>0</v>
      </c>
      <c r="H96" s="36" t="e">
        <f t="shared" si="1"/>
        <v>#VALUE!</v>
      </c>
      <c r="I96" s="61"/>
    </row>
    <row r="97" spans="2:9" customFormat="1" x14ac:dyDescent="0.2">
      <c r="B97" s="65"/>
      <c r="C97" s="33" t="str">
        <f>IF(F97+G97&gt;0,Input_Transaksi!C94,"")</f>
        <v/>
      </c>
      <c r="D97" s="34" t="str">
        <f>IF(F97+G97&gt;0,Input_Transaksi!D94,"")</f>
        <v/>
      </c>
      <c r="E97" s="608" t="str">
        <f>IF(F97+G97&gt;0,Input_Transaksi!F94&amp;Input_Transaksi!G94 &amp;" "&amp;Input_Transaksi!H94,"")</f>
        <v/>
      </c>
      <c r="F97" s="36">
        <f>IF(Input_Transaksi!CS94=$D$8,Input_Transaksi!CU94,0)</f>
        <v>0</v>
      </c>
      <c r="G97" s="36">
        <f>IF(Input_Transaksi!CV94=$D$8,Input_Transaksi!CX94,0)</f>
        <v>0</v>
      </c>
      <c r="H97" s="36" t="e">
        <f t="shared" si="1"/>
        <v>#VALUE!</v>
      </c>
      <c r="I97" s="61"/>
    </row>
    <row r="98" spans="2:9" customFormat="1" x14ac:dyDescent="0.2">
      <c r="B98" s="65"/>
      <c r="C98" s="599" t="str">
        <f>IF(F98+G98&gt;0,Input_Transaksi!C95,"")</f>
        <v/>
      </c>
      <c r="D98" s="600" t="str">
        <f>IF(F98+G98&gt;0,Input_Transaksi!D95,"")</f>
        <v/>
      </c>
      <c r="E98" s="623" t="str">
        <f>IF(F98+G98&gt;0,Input_Transaksi!F95&amp;Input_Transaksi!G95 &amp;" "&amp;Input_Transaksi!H95,"")</f>
        <v/>
      </c>
      <c r="F98" s="36">
        <f>IF(Input_Transaksi!CS95=$D$8,Input_Transaksi!CU95,0)</f>
        <v>0</v>
      </c>
      <c r="G98" s="36">
        <f>IF(Input_Transaksi!CV95=$D$8,Input_Transaksi!CX95,0)</f>
        <v>0</v>
      </c>
      <c r="H98" s="36" t="e">
        <f t="shared" si="1"/>
        <v>#VALUE!</v>
      </c>
      <c r="I98" s="61"/>
    </row>
    <row r="99" spans="2:9" customFormat="1" x14ac:dyDescent="0.2">
      <c r="B99" s="65"/>
      <c r="C99" s="33" t="str">
        <f>IF(F99+G99&gt;0,Input_Transaksi!C96,"")</f>
        <v/>
      </c>
      <c r="D99" s="34" t="str">
        <f>IF(F99+G99&gt;0,Input_Transaksi!D96,"")</f>
        <v/>
      </c>
      <c r="E99" s="35" t="str">
        <f>IF(F99+G99&gt;0,Input_Transaksi!F96&amp;Input_Transaksi!G96 &amp;" "&amp;Input_Transaksi!H96,"")</f>
        <v/>
      </c>
      <c r="F99" s="36">
        <f>IF(Input_Transaksi!CS96=$D$8,Input_Transaksi!CU96,0)</f>
        <v>0</v>
      </c>
      <c r="G99" s="36">
        <f>IF(Input_Transaksi!CV96=$D$8,Input_Transaksi!CX96,0)</f>
        <v>0</v>
      </c>
      <c r="H99" s="36" t="e">
        <f t="shared" si="1"/>
        <v>#VALUE!</v>
      </c>
      <c r="I99" s="61"/>
    </row>
    <row r="100" spans="2:9" customFormat="1" x14ac:dyDescent="0.2">
      <c r="B100" s="65"/>
      <c r="C100" s="33" t="str">
        <f>IF(F100+G100&gt;0,Input_Transaksi!C97,"")</f>
        <v/>
      </c>
      <c r="D100" s="34" t="str">
        <f>IF(F100+G100&gt;0,Input_Transaksi!D97,"")</f>
        <v/>
      </c>
      <c r="E100" s="608" t="str">
        <f>IF(F100+G100&gt;0,Input_Transaksi!F97&amp;Input_Transaksi!G97 &amp;" "&amp;Input_Transaksi!H97,"")</f>
        <v/>
      </c>
      <c r="F100" s="36">
        <f>IF(Input_Transaksi!CS97=$D$8,Input_Transaksi!CU97,0)</f>
        <v>0</v>
      </c>
      <c r="G100" s="36">
        <f>IF(Input_Transaksi!CV97=$D$8,Input_Transaksi!CX97,0)</f>
        <v>0</v>
      </c>
      <c r="H100" s="36" t="e">
        <f t="shared" si="1"/>
        <v>#VALUE!</v>
      </c>
      <c r="I100" s="61"/>
    </row>
    <row r="101" spans="2:9" customFormat="1" x14ac:dyDescent="0.2">
      <c r="B101" s="65"/>
      <c r="C101" s="33" t="str">
        <f>IF(F101+G101&gt;0,Input_Transaksi!C98,"")</f>
        <v/>
      </c>
      <c r="D101" s="34" t="str">
        <f>IF(F101+G101&gt;0,Input_Transaksi!D98,"")</f>
        <v/>
      </c>
      <c r="E101" s="35" t="str">
        <f>IF(F101+G101&gt;0,Input_Transaksi!F98&amp;Input_Transaksi!G98 &amp;" "&amp;Input_Transaksi!H98,"")</f>
        <v/>
      </c>
      <c r="F101" s="36">
        <f>IF(Input_Transaksi!CS98=$D$8,Input_Transaksi!CU98,0)</f>
        <v>0</v>
      </c>
      <c r="G101" s="36">
        <f>IF(Input_Transaksi!CV98=$D$8,Input_Transaksi!CX98,0)</f>
        <v>0</v>
      </c>
      <c r="H101" s="36" t="e">
        <f t="shared" si="1"/>
        <v>#VALUE!</v>
      </c>
      <c r="I101" s="61"/>
    </row>
    <row r="102" spans="2:9" customFormat="1" x14ac:dyDescent="0.2">
      <c r="B102" s="65"/>
      <c r="C102" s="33" t="str">
        <f>IF(F102+G102&gt;0,Input_Transaksi!C99,"")</f>
        <v/>
      </c>
      <c r="D102" s="34" t="str">
        <f>IF(F102+G102&gt;0,Input_Transaksi!D99,"")</f>
        <v/>
      </c>
      <c r="E102" s="608" t="str">
        <f>IF(F102+G102&gt;0,Input_Transaksi!F99&amp;Input_Transaksi!G99 &amp;" "&amp;Input_Transaksi!H99,"")</f>
        <v/>
      </c>
      <c r="F102" s="36">
        <f>IF(Input_Transaksi!CS99=$D$8,Input_Transaksi!CU99,0)</f>
        <v>0</v>
      </c>
      <c r="G102" s="36">
        <f>IF(Input_Transaksi!CV99=$D$8,Input_Transaksi!CX99,0)</f>
        <v>0</v>
      </c>
      <c r="H102" s="36" t="e">
        <f t="shared" si="1"/>
        <v>#VALUE!</v>
      </c>
      <c r="I102" s="61"/>
    </row>
    <row r="103" spans="2:9" customFormat="1" x14ac:dyDescent="0.2">
      <c r="B103" s="65"/>
      <c r="C103" s="33" t="str">
        <f>IF(F103+G103&gt;0,Input_Transaksi!C100,"")</f>
        <v/>
      </c>
      <c r="D103" s="34" t="str">
        <f>IF(F103+G103&gt;0,Input_Transaksi!D100,"")</f>
        <v/>
      </c>
      <c r="E103" s="608" t="str">
        <f>IF(F103+G103&gt;0,Input_Transaksi!F100&amp;Input_Transaksi!G100 &amp;" "&amp;Input_Transaksi!H100,"")</f>
        <v/>
      </c>
      <c r="F103" s="36">
        <f>IF(Input_Transaksi!CS100=$D$8,Input_Transaksi!CU100,0)</f>
        <v>0</v>
      </c>
      <c r="G103" s="36">
        <f>IF(Input_Transaksi!CV100=$D$8,Input_Transaksi!CX100,0)</f>
        <v>0</v>
      </c>
      <c r="H103" s="36" t="e">
        <f t="shared" si="1"/>
        <v>#VALUE!</v>
      </c>
      <c r="I103" s="61"/>
    </row>
    <row r="104" spans="2:9" customFormat="1" x14ac:dyDescent="0.2">
      <c r="B104" s="65"/>
      <c r="C104" s="599" t="str">
        <f>IF(F104+G104&gt;0,Input_Transaksi!C101,"")</f>
        <v/>
      </c>
      <c r="D104" s="600" t="str">
        <f>IF(F104+G104&gt;0,Input_Transaksi!D101,"")</f>
        <v/>
      </c>
      <c r="E104" s="623" t="str">
        <f>IF(F104+G104&gt;0,Input_Transaksi!F101&amp;Input_Transaksi!G101 &amp;" "&amp;Input_Transaksi!H101,"")</f>
        <v/>
      </c>
      <c r="F104" s="36">
        <f>IF(Input_Transaksi!CS101=$D$8,Input_Transaksi!CU101,0)</f>
        <v>0</v>
      </c>
      <c r="G104" s="36">
        <f>IF(Input_Transaksi!CV101=$D$8,Input_Transaksi!CX101,0)</f>
        <v>0</v>
      </c>
      <c r="H104" s="36" t="e">
        <f t="shared" si="1"/>
        <v>#VALUE!</v>
      </c>
      <c r="I104" s="61"/>
    </row>
    <row r="105" spans="2:9" customFormat="1" x14ac:dyDescent="0.2">
      <c r="B105" s="65"/>
      <c r="C105" s="33" t="str">
        <f>IF(F105+G105&gt;0,Input_Transaksi!C102,"")</f>
        <v/>
      </c>
      <c r="D105" s="34" t="str">
        <f>IF(F105+G105&gt;0,Input_Transaksi!D102,"")</f>
        <v/>
      </c>
      <c r="E105" s="608" t="str">
        <f>IF(F105+G105&gt;0,Input_Transaksi!F102&amp;Input_Transaksi!G102 &amp;" "&amp;Input_Transaksi!H102,"")</f>
        <v/>
      </c>
      <c r="F105" s="36">
        <f>IF(Input_Transaksi!CS102=$D$8,Input_Transaksi!CU102,0)</f>
        <v>0</v>
      </c>
      <c r="G105" s="36">
        <f>IF(Input_Transaksi!CV102=$D$8,Input_Transaksi!CX102,0)</f>
        <v>0</v>
      </c>
      <c r="H105" s="36" t="e">
        <f t="shared" si="1"/>
        <v>#VALUE!</v>
      </c>
      <c r="I105" s="61"/>
    </row>
    <row r="106" spans="2:9" customFormat="1" x14ac:dyDescent="0.2">
      <c r="B106" s="65"/>
      <c r="C106" s="599" t="str">
        <f>IF(F106+G106&gt;0,Input_Transaksi!C103,"")</f>
        <v/>
      </c>
      <c r="D106" s="600" t="str">
        <f>IF(F106+G106&gt;0,Input_Transaksi!D103,"")</f>
        <v/>
      </c>
      <c r="E106" s="623" t="str">
        <f>IF(F106+G106&gt;0,Input_Transaksi!F103&amp;Input_Transaksi!G103 &amp;" "&amp;Input_Transaksi!H103,"")</f>
        <v/>
      </c>
      <c r="F106" s="36">
        <f>IF(Input_Transaksi!CS103=$D$8,Input_Transaksi!CU103,0)</f>
        <v>0</v>
      </c>
      <c r="G106" s="36">
        <f>IF(Input_Transaksi!CV103=$D$8,Input_Transaksi!CX103,0)</f>
        <v>0</v>
      </c>
      <c r="H106" s="36" t="e">
        <f t="shared" si="1"/>
        <v>#VALUE!</v>
      </c>
      <c r="I106" s="61"/>
    </row>
    <row r="107" spans="2:9" customFormat="1" x14ac:dyDescent="0.2">
      <c r="B107" s="65"/>
      <c r="C107" s="33" t="str">
        <f>IF(F107+G107&gt;0,Input_Transaksi!C104,"")</f>
        <v/>
      </c>
      <c r="D107" s="34" t="str">
        <f>IF(F107+G107&gt;0,Input_Transaksi!D104,"")</f>
        <v/>
      </c>
      <c r="E107" s="608" t="str">
        <f>IF(F107+G107&gt;0,Input_Transaksi!F104&amp;Input_Transaksi!G104 &amp;" "&amp;Input_Transaksi!H104,"")</f>
        <v/>
      </c>
      <c r="F107" s="36">
        <f>IF(Input_Transaksi!CS104=$D$8,Input_Transaksi!CU104,0)</f>
        <v>0</v>
      </c>
      <c r="G107" s="36">
        <f>IF(Input_Transaksi!CV104=$D$8,Input_Transaksi!CX104,0)</f>
        <v>0</v>
      </c>
      <c r="H107" s="36" t="e">
        <f t="shared" si="1"/>
        <v>#VALUE!</v>
      </c>
      <c r="I107" s="61"/>
    </row>
    <row r="108" spans="2:9" customFormat="1" x14ac:dyDescent="0.2">
      <c r="B108" s="65"/>
      <c r="C108" s="599" t="str">
        <f>IF(F108+G108&gt;0,Input_Transaksi!C105,"")</f>
        <v/>
      </c>
      <c r="D108" s="600" t="str">
        <f>IF(F108+G108&gt;0,Input_Transaksi!D105,"")</f>
        <v/>
      </c>
      <c r="E108" s="623" t="str">
        <f>IF(F108+G108&gt;0,Input_Transaksi!F105&amp;Input_Transaksi!G105 &amp;" "&amp;Input_Transaksi!H105,"")</f>
        <v/>
      </c>
      <c r="F108" s="36">
        <f>IF(Input_Transaksi!CS105=$D$8,Input_Transaksi!CU105,0)</f>
        <v>0</v>
      </c>
      <c r="G108" s="36">
        <f>IF(Input_Transaksi!CV105=$D$8,Input_Transaksi!CX105,0)</f>
        <v>0</v>
      </c>
      <c r="H108" s="36" t="e">
        <f t="shared" si="1"/>
        <v>#VALUE!</v>
      </c>
      <c r="I108" s="61"/>
    </row>
    <row r="109" spans="2:9" customFormat="1" x14ac:dyDescent="0.2">
      <c r="B109" s="65"/>
      <c r="C109" s="599" t="str">
        <f>IF(F109+G109&gt;0,Input_Transaksi!C106,"")</f>
        <v/>
      </c>
      <c r="D109" s="600" t="str">
        <f>IF(F109+G109&gt;0,Input_Transaksi!D106,"")</f>
        <v/>
      </c>
      <c r="E109" s="623" t="str">
        <f>IF(F109+G109&gt;0,Input_Transaksi!F106&amp;Input_Transaksi!G106 &amp;" "&amp;Input_Transaksi!H106,"")</f>
        <v/>
      </c>
      <c r="F109" s="36">
        <f>IF(Input_Transaksi!CS106=$D$8,Input_Transaksi!CU106,0)</f>
        <v>0</v>
      </c>
      <c r="G109" s="36">
        <f>IF(Input_Transaksi!CV106=$D$8,Input_Transaksi!CX106,0)</f>
        <v>0</v>
      </c>
      <c r="H109" s="36" t="e">
        <f t="shared" si="1"/>
        <v>#VALUE!</v>
      </c>
      <c r="I109" s="61"/>
    </row>
    <row r="110" spans="2:9" customFormat="1" x14ac:dyDescent="0.2">
      <c r="B110" s="65"/>
      <c r="C110" s="33" t="str">
        <f>IF(F110+G110&gt;0,Input_Transaksi!C107,"")</f>
        <v/>
      </c>
      <c r="D110" s="34" t="str">
        <f>IF(F110+G110&gt;0,Input_Transaksi!D107,"")</f>
        <v/>
      </c>
      <c r="E110" s="608" t="str">
        <f>IF(F110+G110&gt;0,Input_Transaksi!F107&amp;Input_Transaksi!G107 &amp;" "&amp;Input_Transaksi!H107,"")</f>
        <v/>
      </c>
      <c r="F110" s="36">
        <f>IF(Input_Transaksi!CS107=$D$8,Input_Transaksi!CU107,0)</f>
        <v>0</v>
      </c>
      <c r="G110" s="36">
        <f>IF(Input_Transaksi!CV107=$D$8,Input_Transaksi!CX107,0)</f>
        <v>0</v>
      </c>
      <c r="H110" s="36" t="e">
        <f t="shared" si="1"/>
        <v>#VALUE!</v>
      </c>
      <c r="I110" s="61"/>
    </row>
    <row r="111" spans="2:9" customFormat="1" x14ac:dyDescent="0.2">
      <c r="B111" s="65"/>
      <c r="C111" s="599" t="str">
        <f>IF(F111+G111&gt;0,Input_Transaksi!C108,"")</f>
        <v/>
      </c>
      <c r="D111" s="600" t="str">
        <f>IF(F111+G111&gt;0,Input_Transaksi!D108,"")</f>
        <v/>
      </c>
      <c r="E111" s="623" t="str">
        <f>IF(F111+G111&gt;0,Input_Transaksi!F108&amp;Input_Transaksi!G108 &amp;" "&amp;Input_Transaksi!H108,"")</f>
        <v/>
      </c>
      <c r="F111" s="36">
        <f>IF(Input_Transaksi!CS108=$D$8,Input_Transaksi!CU108,0)</f>
        <v>0</v>
      </c>
      <c r="G111" s="36">
        <f>IF(Input_Transaksi!CV108=$D$8,Input_Transaksi!CX108,0)</f>
        <v>0</v>
      </c>
      <c r="H111" s="36" t="e">
        <f t="shared" si="1"/>
        <v>#VALUE!</v>
      </c>
      <c r="I111" s="61"/>
    </row>
    <row r="112" spans="2:9" customFormat="1" x14ac:dyDescent="0.2">
      <c r="B112" s="65"/>
      <c r="C112" s="33" t="str">
        <f>IF(F112+G112&gt;0,Input_Transaksi!C109,"")</f>
        <v/>
      </c>
      <c r="D112" s="34" t="str">
        <f>IF(F112+G112&gt;0,Input_Transaksi!D109,"")</f>
        <v/>
      </c>
      <c r="E112" s="608" t="str">
        <f>IF(F112+G112&gt;0,Input_Transaksi!F109&amp;Input_Transaksi!G109 &amp;" "&amp;Input_Transaksi!H109,"")</f>
        <v/>
      </c>
      <c r="F112" s="36">
        <f>IF(Input_Transaksi!CS109=$D$8,Input_Transaksi!CU109,0)</f>
        <v>0</v>
      </c>
      <c r="G112" s="36">
        <f>IF(Input_Transaksi!CV109=$D$8,Input_Transaksi!CX109,0)</f>
        <v>0</v>
      </c>
      <c r="H112" s="36" t="e">
        <f t="shared" si="1"/>
        <v>#VALUE!</v>
      </c>
      <c r="I112" s="61"/>
    </row>
    <row r="113" spans="2:9" customFormat="1" x14ac:dyDescent="0.2">
      <c r="B113" s="65"/>
      <c r="C113" s="599" t="str">
        <f>IF(F113+G113&gt;0,Input_Transaksi!C110,"")</f>
        <v/>
      </c>
      <c r="D113" s="600" t="str">
        <f>IF(F113+G113&gt;0,Input_Transaksi!D110,"")</f>
        <v/>
      </c>
      <c r="E113" s="623" t="str">
        <f>IF(F113+G113&gt;0,Input_Transaksi!F110&amp;Input_Transaksi!G110 &amp;" "&amp;Input_Transaksi!H110,"")</f>
        <v/>
      </c>
      <c r="F113" s="36">
        <f>IF(Input_Transaksi!CS110=$D$8,Input_Transaksi!CU110,0)</f>
        <v>0</v>
      </c>
      <c r="G113" s="36">
        <f>IF(Input_Transaksi!CV110=$D$8,Input_Transaksi!CX110,0)</f>
        <v>0</v>
      </c>
      <c r="H113" s="36" t="e">
        <f t="shared" si="1"/>
        <v>#VALUE!</v>
      </c>
      <c r="I113" s="61"/>
    </row>
    <row r="114" spans="2:9" customFormat="1" x14ac:dyDescent="0.2">
      <c r="B114" s="65"/>
      <c r="C114" s="599" t="str">
        <f>IF(F114+G114&gt;0,Input_Transaksi!C111,"")</f>
        <v/>
      </c>
      <c r="D114" s="600" t="str">
        <f>IF(F114+G114&gt;0,Input_Transaksi!D111,"")</f>
        <v/>
      </c>
      <c r="E114" s="623" t="str">
        <f>IF(F114+G114&gt;0,Input_Transaksi!F111&amp;Input_Transaksi!G111 &amp;" "&amp;Input_Transaksi!H111,"")</f>
        <v/>
      </c>
      <c r="F114" s="36">
        <f>IF(Input_Transaksi!CS111=$D$8,Input_Transaksi!CU111,0)</f>
        <v>0</v>
      </c>
      <c r="G114" s="36">
        <f>IF(Input_Transaksi!CV111=$D$8,Input_Transaksi!CX111,0)</f>
        <v>0</v>
      </c>
      <c r="H114" s="36" t="e">
        <f t="shared" si="1"/>
        <v>#VALUE!</v>
      </c>
      <c r="I114" s="61"/>
    </row>
    <row r="115" spans="2:9" customFormat="1" x14ac:dyDescent="0.2">
      <c r="B115" s="65"/>
      <c r="C115" s="33" t="str">
        <f>IF(F115+G115&gt;0,Input_Transaksi!C112,"")</f>
        <v/>
      </c>
      <c r="D115" s="34" t="str">
        <f>IF(F115+G115&gt;0,Input_Transaksi!D112,"")</f>
        <v/>
      </c>
      <c r="E115" s="608" t="str">
        <f>IF(F115+G115&gt;0,Input_Transaksi!F112&amp;Input_Transaksi!G112 &amp;" "&amp;Input_Transaksi!H112,"")</f>
        <v/>
      </c>
      <c r="F115" s="36">
        <f>IF(Input_Transaksi!CS112=$D$8,Input_Transaksi!CU112,0)</f>
        <v>0</v>
      </c>
      <c r="G115" s="36">
        <f>IF(Input_Transaksi!CV112=$D$8,Input_Transaksi!CX112,0)</f>
        <v>0</v>
      </c>
      <c r="H115" s="36" t="e">
        <f t="shared" si="1"/>
        <v>#VALUE!</v>
      </c>
      <c r="I115" s="61"/>
    </row>
    <row r="116" spans="2:9" customFormat="1" x14ac:dyDescent="0.2">
      <c r="B116" s="65"/>
      <c r="C116" s="599" t="str">
        <f>IF(F116+G116&gt;0,Input_Transaksi!C113,"")</f>
        <v/>
      </c>
      <c r="D116" s="600" t="str">
        <f>IF(F116+G116&gt;0,Input_Transaksi!D113,"")</f>
        <v/>
      </c>
      <c r="E116" s="623" t="str">
        <f>IF(F116+G116&gt;0,Input_Transaksi!F113&amp;Input_Transaksi!G113 &amp;" "&amp;Input_Transaksi!H113,"")</f>
        <v/>
      </c>
      <c r="F116" s="36">
        <f>IF(Input_Transaksi!CS113=$D$8,Input_Transaksi!CU113,0)</f>
        <v>0</v>
      </c>
      <c r="G116" s="36">
        <f>IF(Input_Transaksi!CV113=$D$8,Input_Transaksi!CX113,0)</f>
        <v>0</v>
      </c>
      <c r="H116" s="36" t="e">
        <f t="shared" si="1"/>
        <v>#VALUE!</v>
      </c>
      <c r="I116" s="61"/>
    </row>
    <row r="117" spans="2:9" customFormat="1" x14ac:dyDescent="0.2">
      <c r="B117" s="65"/>
      <c r="C117" s="33" t="str">
        <f>IF(F117+G117&gt;0,Input_Transaksi!C114,"")</f>
        <v/>
      </c>
      <c r="D117" s="34" t="str">
        <f>IF(F117+G117&gt;0,Input_Transaksi!D114,"")</f>
        <v/>
      </c>
      <c r="E117" s="608" t="str">
        <f>IF(F117+G117&gt;0,Input_Transaksi!F114&amp;Input_Transaksi!G114 &amp;" "&amp;Input_Transaksi!H114,"")</f>
        <v/>
      </c>
      <c r="F117" s="36">
        <f>IF(Input_Transaksi!CS114=$D$8,Input_Transaksi!CU114,0)</f>
        <v>0</v>
      </c>
      <c r="G117" s="36">
        <f>IF(Input_Transaksi!CV114=$D$8,Input_Transaksi!CX114,0)</f>
        <v>0</v>
      </c>
      <c r="H117" s="36" t="e">
        <f t="shared" si="1"/>
        <v>#VALUE!</v>
      </c>
      <c r="I117" s="61"/>
    </row>
    <row r="118" spans="2:9" customFormat="1" x14ac:dyDescent="0.2">
      <c r="B118" s="65"/>
      <c r="C118" s="599" t="str">
        <f>IF(F118+G118&gt;0,Input_Transaksi!C115,"")</f>
        <v/>
      </c>
      <c r="D118" s="600" t="str">
        <f>IF(F118+G118&gt;0,Input_Transaksi!D115,"")</f>
        <v/>
      </c>
      <c r="E118" s="623" t="str">
        <f>IF(F118+G118&gt;0,Input_Transaksi!F115&amp;Input_Transaksi!G115 &amp;" "&amp;Input_Transaksi!H115,"")</f>
        <v/>
      </c>
      <c r="F118" s="36">
        <f>IF(Input_Transaksi!CS115=$D$8,Input_Transaksi!CU115,0)</f>
        <v>0</v>
      </c>
      <c r="G118" s="36">
        <f>IF(Input_Transaksi!CV115=$D$8,Input_Transaksi!CX115,0)</f>
        <v>0</v>
      </c>
      <c r="H118" s="36" t="e">
        <f t="shared" si="1"/>
        <v>#VALUE!</v>
      </c>
      <c r="I118" s="61"/>
    </row>
    <row r="119" spans="2:9" customFormat="1" x14ac:dyDescent="0.2">
      <c r="B119" s="65"/>
      <c r="C119" s="599" t="str">
        <f>IF(F119+G119&gt;0,Input_Transaksi!C116,"")</f>
        <v/>
      </c>
      <c r="D119" s="600" t="str">
        <f>IF(F119+G119&gt;0,Input_Transaksi!D116,"")</f>
        <v/>
      </c>
      <c r="E119" s="623" t="str">
        <f>IF(F119+G119&gt;0,Input_Transaksi!F116&amp;Input_Transaksi!G116 &amp;" "&amp;Input_Transaksi!H116,"")</f>
        <v/>
      </c>
      <c r="F119" s="36">
        <f>IF(Input_Transaksi!CS116=$D$8,Input_Transaksi!CU116,0)</f>
        <v>0</v>
      </c>
      <c r="G119" s="36">
        <f>IF(Input_Transaksi!CV116=$D$8,Input_Transaksi!CX116,0)</f>
        <v>0</v>
      </c>
      <c r="H119" s="36" t="e">
        <f t="shared" si="1"/>
        <v>#VALUE!</v>
      </c>
      <c r="I119" s="61"/>
    </row>
    <row r="120" spans="2:9" customFormat="1" x14ac:dyDescent="0.2">
      <c r="B120" s="65"/>
      <c r="C120" s="33" t="str">
        <f>IF(F120+G120&gt;0,Input_Transaksi!C117,"")</f>
        <v/>
      </c>
      <c r="D120" s="34" t="str">
        <f>IF(F120+G120&gt;0,Input_Transaksi!D117,"")</f>
        <v/>
      </c>
      <c r="E120" s="35" t="str">
        <f>IF(F120+G120&gt;0,Input_Transaksi!F117&amp;Input_Transaksi!G117 &amp;" "&amp;Input_Transaksi!H117,"")</f>
        <v/>
      </c>
      <c r="F120" s="36">
        <f>IF(Input_Transaksi!CS117=$D$8,Input_Transaksi!CU117,0)</f>
        <v>0</v>
      </c>
      <c r="G120" s="36">
        <f>IF(Input_Transaksi!CV117=$D$8,Input_Transaksi!CX117,0)</f>
        <v>0</v>
      </c>
      <c r="H120" s="36" t="e">
        <f t="shared" si="1"/>
        <v>#VALUE!</v>
      </c>
      <c r="I120" s="61"/>
    </row>
    <row r="121" spans="2:9" customFormat="1" x14ac:dyDescent="0.2">
      <c r="B121" s="65"/>
      <c r="C121" s="599" t="str">
        <f>IF(F121+G121&gt;0,Input_Transaksi!C118,"")</f>
        <v/>
      </c>
      <c r="D121" s="600" t="str">
        <f>IF(F121+G121&gt;0,Input_Transaksi!D118,"")</f>
        <v/>
      </c>
      <c r="E121" s="623" t="str">
        <f>IF(F121+G121&gt;0,Input_Transaksi!F118&amp;Input_Transaksi!G118 &amp;" "&amp;Input_Transaksi!H118,"")</f>
        <v/>
      </c>
      <c r="F121" s="36">
        <f>IF(Input_Transaksi!CS118=$D$8,Input_Transaksi!CU118,0)</f>
        <v>0</v>
      </c>
      <c r="G121" s="36">
        <f>IF(Input_Transaksi!CV118=$D$8,Input_Transaksi!CX118,0)</f>
        <v>0</v>
      </c>
      <c r="H121" s="36" t="e">
        <f t="shared" si="1"/>
        <v>#VALUE!</v>
      </c>
      <c r="I121" s="61"/>
    </row>
    <row r="122" spans="2:9" customFormat="1" x14ac:dyDescent="0.2">
      <c r="B122" s="65"/>
      <c r="C122" s="33" t="str">
        <f>IF(F122+G122&gt;0,Input_Transaksi!C119,"")</f>
        <v/>
      </c>
      <c r="D122" s="34" t="str">
        <f>IF(F122+G122&gt;0,Input_Transaksi!D119,"")</f>
        <v/>
      </c>
      <c r="E122" s="608" t="str">
        <f>IF(F122+G122&gt;0,Input_Transaksi!F119&amp;Input_Transaksi!G119 &amp;" "&amp;Input_Transaksi!H119,"")</f>
        <v/>
      </c>
      <c r="F122" s="36">
        <f>IF(Input_Transaksi!CS119=$D$8,Input_Transaksi!CU119,0)</f>
        <v>0</v>
      </c>
      <c r="G122" s="36">
        <f>IF(Input_Transaksi!CV119=$D$8,Input_Transaksi!CX119,0)</f>
        <v>0</v>
      </c>
      <c r="H122" s="36" t="e">
        <f t="shared" si="1"/>
        <v>#VALUE!</v>
      </c>
      <c r="I122" s="61"/>
    </row>
    <row r="123" spans="2:9" customFormat="1" x14ac:dyDescent="0.2">
      <c r="B123" s="65"/>
      <c r="C123" s="599" t="str">
        <f>IF(F123+G123&gt;0,Input_Transaksi!C120,"")</f>
        <v/>
      </c>
      <c r="D123" s="600" t="str">
        <f>IF(F123+G123&gt;0,Input_Transaksi!D120,"")</f>
        <v/>
      </c>
      <c r="E123" s="623" t="str">
        <f>IF(F123+G123&gt;0,Input_Transaksi!F120&amp;Input_Transaksi!G120 &amp;" "&amp;Input_Transaksi!H120,"")</f>
        <v/>
      </c>
      <c r="F123" s="36">
        <f>IF(Input_Transaksi!CS120=$D$8,Input_Transaksi!CU120,0)</f>
        <v>0</v>
      </c>
      <c r="G123" s="36">
        <f>IF(Input_Transaksi!CV120=$D$8,Input_Transaksi!CX120,0)</f>
        <v>0</v>
      </c>
      <c r="H123" s="36" t="e">
        <f t="shared" si="1"/>
        <v>#VALUE!</v>
      </c>
      <c r="I123" s="61"/>
    </row>
    <row r="124" spans="2:9" customFormat="1" x14ac:dyDescent="0.2">
      <c r="B124" s="65"/>
      <c r="C124" s="599" t="str">
        <f>IF(F124+G124&gt;0,Input_Transaksi!C121,"")</f>
        <v/>
      </c>
      <c r="D124" s="600" t="str">
        <f>IF(F124+G124&gt;0,Input_Transaksi!D121,"")</f>
        <v/>
      </c>
      <c r="E124" s="623" t="str">
        <f>IF(F124+G124&gt;0,Input_Transaksi!F121&amp;Input_Transaksi!G121 &amp;" "&amp;Input_Transaksi!H121,"")</f>
        <v/>
      </c>
      <c r="F124" s="36">
        <f>IF(Input_Transaksi!CS121=$D$8,Input_Transaksi!CU121,0)</f>
        <v>0</v>
      </c>
      <c r="G124" s="36">
        <f>IF(Input_Transaksi!CV121=$D$8,Input_Transaksi!CX121,0)</f>
        <v>0</v>
      </c>
      <c r="H124" s="36" t="e">
        <f t="shared" si="1"/>
        <v>#VALUE!</v>
      </c>
      <c r="I124" s="61"/>
    </row>
    <row r="125" spans="2:9" customFormat="1" x14ac:dyDescent="0.2">
      <c r="B125" s="65"/>
      <c r="C125" s="33" t="str">
        <f>IF(F125+G125&gt;0,Input_Transaksi!C122,"")</f>
        <v/>
      </c>
      <c r="D125" s="34" t="str">
        <f>IF(F125+G125&gt;0,Input_Transaksi!D122,"")</f>
        <v/>
      </c>
      <c r="E125" s="608" t="str">
        <f>IF(F125+G125&gt;0,Input_Transaksi!F122&amp;Input_Transaksi!G122 &amp;" "&amp;Input_Transaksi!H122,"")</f>
        <v/>
      </c>
      <c r="F125" s="36">
        <f>IF(Input_Transaksi!CS122=$D$8,Input_Transaksi!CU122,0)</f>
        <v>0</v>
      </c>
      <c r="G125" s="36">
        <f>IF(Input_Transaksi!CV122=$D$8,Input_Transaksi!CX122,0)</f>
        <v>0</v>
      </c>
      <c r="H125" s="36" t="e">
        <f t="shared" si="1"/>
        <v>#VALUE!</v>
      </c>
      <c r="I125" s="61"/>
    </row>
    <row r="126" spans="2:9" customFormat="1" x14ac:dyDescent="0.2">
      <c r="B126" s="65"/>
      <c r="C126" s="599" t="str">
        <f>IF(F126+G126&gt;0,Input_Transaksi!C123,"")</f>
        <v/>
      </c>
      <c r="D126" s="600" t="str">
        <f>IF(F126+G126&gt;0,Input_Transaksi!D123,"")</f>
        <v/>
      </c>
      <c r="E126" s="623" t="str">
        <f>IF(F126+G126&gt;0,Input_Transaksi!F123&amp;Input_Transaksi!G123 &amp;" "&amp;Input_Transaksi!H123,"")</f>
        <v/>
      </c>
      <c r="F126" s="36">
        <f>IF(Input_Transaksi!CS123=$D$8,Input_Transaksi!CU123,0)</f>
        <v>0</v>
      </c>
      <c r="G126" s="36">
        <f>IF(Input_Transaksi!CV123=$D$8,Input_Transaksi!CX123,0)</f>
        <v>0</v>
      </c>
      <c r="H126" s="36" t="e">
        <f t="shared" si="1"/>
        <v>#VALUE!</v>
      </c>
      <c r="I126" s="61"/>
    </row>
    <row r="127" spans="2:9" customFormat="1" ht="21.65" customHeight="1" x14ac:dyDescent="0.2">
      <c r="B127" s="65"/>
      <c r="C127" s="33" t="str">
        <f>IF(F127+G127&gt;0,Input_Transaksi!C124,"")</f>
        <v/>
      </c>
      <c r="D127" s="34" t="str">
        <f>IF(F127+G127&gt;0,Input_Transaksi!D124,"")</f>
        <v/>
      </c>
      <c r="E127" s="608" t="str">
        <f>IF(F127+G127&gt;0,Input_Transaksi!F124&amp;Input_Transaksi!G124 &amp;" "&amp;Input_Transaksi!H124,"")</f>
        <v/>
      </c>
      <c r="F127" s="36">
        <f>IF(Input_Transaksi!CS124=$D$8,Input_Transaksi!CU124,0)</f>
        <v>0</v>
      </c>
      <c r="G127" s="36">
        <f>IF(Input_Transaksi!CV124=$D$8,Input_Transaksi!CX124,0)</f>
        <v>0</v>
      </c>
      <c r="H127" s="36" t="e">
        <f t="shared" si="1"/>
        <v>#VALUE!</v>
      </c>
      <c r="I127" s="61"/>
    </row>
    <row r="128" spans="2:9" customFormat="1" x14ac:dyDescent="0.2">
      <c r="B128" s="65"/>
      <c r="C128" s="599" t="str">
        <f>IF(F128+G128&gt;0,Input_Transaksi!C125,"")</f>
        <v/>
      </c>
      <c r="D128" s="600" t="str">
        <f>IF(F128+G128&gt;0,Input_Transaksi!D125,"")</f>
        <v/>
      </c>
      <c r="E128" s="623" t="str">
        <f>IF(F128+G128&gt;0,Input_Transaksi!F125&amp;Input_Transaksi!G125 &amp;" "&amp;Input_Transaksi!H125,"")</f>
        <v/>
      </c>
      <c r="F128" s="36">
        <f>IF(Input_Transaksi!CS125=$D$8,Input_Transaksi!CU125,0)</f>
        <v>0</v>
      </c>
      <c r="G128" s="36">
        <f>IF(Input_Transaksi!CV125=$D$8,Input_Transaksi!CX125,0)</f>
        <v>0</v>
      </c>
      <c r="H128" s="36" t="e">
        <f t="shared" si="1"/>
        <v>#VALUE!</v>
      </c>
      <c r="I128" s="61"/>
    </row>
    <row r="129" spans="2:9" customFormat="1" ht="25.5" customHeight="1" x14ac:dyDescent="0.2">
      <c r="B129" s="65"/>
      <c r="C129" s="33" t="str">
        <f>IF(F129+G129&gt;0,Input_Transaksi!C126,"")</f>
        <v/>
      </c>
      <c r="D129" s="34" t="str">
        <f>IF(F129+G129&gt;0,Input_Transaksi!D126,"")</f>
        <v/>
      </c>
      <c r="E129" s="608" t="str">
        <f>IF(F129+G129&gt;0,Input_Transaksi!F126&amp;Input_Transaksi!G126 &amp;" "&amp;Input_Transaksi!H126,"")</f>
        <v/>
      </c>
      <c r="F129" s="36">
        <f>IF(Input_Transaksi!CS126=$D$8,Input_Transaksi!CU126,0)</f>
        <v>0</v>
      </c>
      <c r="G129" s="36">
        <f>IF(Input_Transaksi!CV126=$D$8,Input_Transaksi!CX126,0)</f>
        <v>0</v>
      </c>
      <c r="H129" s="36" t="e">
        <f t="shared" si="1"/>
        <v>#VALUE!</v>
      </c>
      <c r="I129" s="61"/>
    </row>
    <row r="130" spans="2:9" customFormat="1" x14ac:dyDescent="0.2">
      <c r="B130" s="65"/>
      <c r="C130" s="599" t="str">
        <f>IF(F130+G130&gt;0,Input_Transaksi!C127,"")</f>
        <v/>
      </c>
      <c r="D130" s="600" t="str">
        <f>IF(F130+G130&gt;0,Input_Transaksi!D127,"")</f>
        <v/>
      </c>
      <c r="E130" s="623" t="str">
        <f>IF(F130+G130&gt;0,Input_Transaksi!F127&amp;Input_Transaksi!G127 &amp;" "&amp;Input_Transaksi!H127,"")</f>
        <v/>
      </c>
      <c r="F130" s="36">
        <f>IF(Input_Transaksi!CS127=$D$8,Input_Transaksi!CU127,0)</f>
        <v>0</v>
      </c>
      <c r="G130" s="36">
        <f>IF(Input_Transaksi!CV127=$D$8,Input_Transaksi!CX127,0)</f>
        <v>0</v>
      </c>
      <c r="H130" s="36" t="e">
        <f t="shared" si="1"/>
        <v>#VALUE!</v>
      </c>
      <c r="I130" s="61"/>
    </row>
    <row r="131" spans="2:9" customFormat="1" x14ac:dyDescent="0.2">
      <c r="B131" s="65"/>
      <c r="C131" s="33" t="str">
        <f>IF(F131+G131&gt;0,Input_Transaksi!C128,"")</f>
        <v/>
      </c>
      <c r="D131" s="34" t="str">
        <f>IF(F131+G131&gt;0,Input_Transaksi!D128,"")</f>
        <v/>
      </c>
      <c r="E131" s="35" t="str">
        <f>IF(F131+G131&gt;0,Input_Transaksi!F128&amp;Input_Transaksi!G128 &amp;" "&amp;Input_Transaksi!H128,"")</f>
        <v/>
      </c>
      <c r="F131" s="36">
        <f>IF(Input_Transaksi!CS128=$D$8,Input_Transaksi!CU128,0)</f>
        <v>0</v>
      </c>
      <c r="G131" s="36">
        <f>IF(Input_Transaksi!CV128=$D$8,Input_Transaksi!CX128,0)</f>
        <v>0</v>
      </c>
      <c r="H131" s="36" t="e">
        <f t="shared" si="1"/>
        <v>#VALUE!</v>
      </c>
      <c r="I131" s="61"/>
    </row>
    <row r="132" spans="2:9" customFormat="1" x14ac:dyDescent="0.2">
      <c r="B132" s="65"/>
      <c r="C132" s="33" t="str">
        <f>IF(F132+G132&gt;0,Input_Transaksi!C129,"")</f>
        <v/>
      </c>
      <c r="D132" s="34" t="str">
        <f>IF(F132+G132&gt;0,Input_Transaksi!D129,"")</f>
        <v/>
      </c>
      <c r="E132" s="35" t="str">
        <f>IF(F132+G132&gt;0,Input_Transaksi!F129&amp;Input_Transaksi!G129 &amp;" "&amp;Input_Transaksi!H129,"")</f>
        <v/>
      </c>
      <c r="F132" s="36">
        <f>IF(Input_Transaksi!CS129=$D$8,Input_Transaksi!CU129,0)</f>
        <v>0</v>
      </c>
      <c r="G132" s="36">
        <f>IF(Input_Transaksi!CV129=$D$8,Input_Transaksi!CX129,0)</f>
        <v>0</v>
      </c>
      <c r="H132" s="36" t="e">
        <f t="shared" si="1"/>
        <v>#VALUE!</v>
      </c>
      <c r="I132" s="61"/>
    </row>
    <row r="133" spans="2:9" customFormat="1" x14ac:dyDescent="0.2">
      <c r="B133" s="65"/>
      <c r="C133" s="33" t="str">
        <f>IF(F133+G133&gt;0,Input_Transaksi!C130,"")</f>
        <v/>
      </c>
      <c r="D133" s="34" t="str">
        <f>IF(F133+G133&gt;0,Input_Transaksi!D130,"")</f>
        <v/>
      </c>
      <c r="E133" s="35" t="str">
        <f>IF(F133+G133&gt;0,Input_Transaksi!F130&amp;Input_Transaksi!G130 &amp;" "&amp;Input_Transaksi!H130,"")</f>
        <v/>
      </c>
      <c r="F133" s="36">
        <f>IF(Input_Transaksi!CS130=$D$8,Input_Transaksi!CU130,0)</f>
        <v>0</v>
      </c>
      <c r="G133" s="36">
        <f>IF(Input_Transaksi!CV130=$D$8,Input_Transaksi!CX130,0)</f>
        <v>0</v>
      </c>
      <c r="H133" s="36" t="e">
        <f t="shared" si="1"/>
        <v>#VALUE!</v>
      </c>
      <c r="I133" s="61"/>
    </row>
    <row r="134" spans="2:9" customFormat="1" x14ac:dyDescent="0.2">
      <c r="B134" s="65"/>
      <c r="C134" s="33" t="str">
        <f>IF(F134+G134&gt;0,Input_Transaksi!C131,"")</f>
        <v/>
      </c>
      <c r="D134" s="34" t="str">
        <f>IF(F134+G134&gt;0,Input_Transaksi!D131,"")</f>
        <v/>
      </c>
      <c r="E134" s="35" t="str">
        <f>IF(F134+G134&gt;0,Input_Transaksi!F131&amp;Input_Transaksi!G131 &amp;" "&amp;Input_Transaksi!H131,"")</f>
        <v/>
      </c>
      <c r="F134" s="36">
        <f>IF(Input_Transaksi!CS131=$D$8,Input_Transaksi!CU131,0)</f>
        <v>0</v>
      </c>
      <c r="G134" s="36">
        <f>IF(Input_Transaksi!CV131=$D$8,Input_Transaksi!CX131,0)</f>
        <v>0</v>
      </c>
      <c r="H134" s="36" t="e">
        <f t="shared" si="1"/>
        <v>#VALUE!</v>
      </c>
      <c r="I134" s="61"/>
    </row>
    <row r="135" spans="2:9" customFormat="1" x14ac:dyDescent="0.2">
      <c r="B135" s="65"/>
      <c r="C135" s="33" t="str">
        <f>IF(F135+G135&gt;0,Input_Transaksi!C132,"")</f>
        <v/>
      </c>
      <c r="D135" s="34" t="str">
        <f>IF(F135+G135&gt;0,Input_Transaksi!D132,"")</f>
        <v/>
      </c>
      <c r="E135" s="35" t="str">
        <f>IF(F135+G135&gt;0,Input_Transaksi!F132&amp;Input_Transaksi!G132 &amp;" "&amp;Input_Transaksi!H132,"")</f>
        <v/>
      </c>
      <c r="F135" s="36">
        <f>IF(Input_Transaksi!CS132=$D$8,Input_Transaksi!CU132,0)</f>
        <v>0</v>
      </c>
      <c r="G135" s="36">
        <f>IF(Input_Transaksi!CV132=$D$8,Input_Transaksi!CX132,0)</f>
        <v>0</v>
      </c>
      <c r="H135" s="36" t="e">
        <f t="shared" si="1"/>
        <v>#VALUE!</v>
      </c>
      <c r="I135" s="61"/>
    </row>
    <row r="136" spans="2:9" customFormat="1" x14ac:dyDescent="0.2">
      <c r="B136" s="65"/>
      <c r="C136" s="33" t="str">
        <f>IF(F136+G136&gt;0,Input_Transaksi!C133,"")</f>
        <v/>
      </c>
      <c r="D136" s="34" t="str">
        <f>IF(F136+G136&gt;0,Input_Transaksi!D133,"")</f>
        <v/>
      </c>
      <c r="E136" s="35" t="str">
        <f>IF(F136+G136&gt;0,Input_Transaksi!F133&amp;Input_Transaksi!G133 &amp;" "&amp;Input_Transaksi!H133,"")</f>
        <v/>
      </c>
      <c r="F136" s="36">
        <f>IF(Input_Transaksi!CS133=$D$8,Input_Transaksi!CU133,0)</f>
        <v>0</v>
      </c>
      <c r="G136" s="36">
        <f>IF(Input_Transaksi!CV133=$D$8,Input_Transaksi!CX133,0)</f>
        <v>0</v>
      </c>
      <c r="H136" s="36" t="e">
        <f t="shared" si="1"/>
        <v>#VALUE!</v>
      </c>
      <c r="I136" s="61"/>
    </row>
    <row r="137" spans="2:9" customFormat="1" x14ac:dyDescent="0.2">
      <c r="B137" s="65"/>
      <c r="C137" s="33" t="str">
        <f>IF(F137+G137&gt;0,Input_Transaksi!C134,"")</f>
        <v/>
      </c>
      <c r="D137" s="34" t="str">
        <f>IF(F137+G137&gt;0,Input_Transaksi!D134,"")</f>
        <v/>
      </c>
      <c r="E137" s="35" t="str">
        <f>IF(F137+G137&gt;0,Input_Transaksi!F134&amp;Input_Transaksi!G134 &amp;" "&amp;Input_Transaksi!H134,"")</f>
        <v/>
      </c>
      <c r="F137" s="36">
        <f>IF(Input_Transaksi!CS134=$D$8,Input_Transaksi!CU134,0)</f>
        <v>0</v>
      </c>
      <c r="G137" s="36">
        <f>IF(Input_Transaksi!CV134=$D$8,Input_Transaksi!CX134,0)</f>
        <v>0</v>
      </c>
      <c r="H137" s="36" t="e">
        <f t="shared" si="1"/>
        <v>#VALUE!</v>
      </c>
      <c r="I137" s="61"/>
    </row>
    <row r="138" spans="2:9" customFormat="1" ht="23.15" customHeight="1" x14ac:dyDescent="0.2">
      <c r="B138" s="65"/>
      <c r="C138" s="33" t="str">
        <f>IF(F138+G138&gt;0,Input_Transaksi!C135,"")</f>
        <v/>
      </c>
      <c r="D138" s="34" t="str">
        <f>IF(F138+G138&gt;0,Input_Transaksi!D135,"")</f>
        <v/>
      </c>
      <c r="E138" s="608" t="str">
        <f>IF(F138+G138&gt;0,Input_Transaksi!F135&amp;Input_Transaksi!G135 &amp;" "&amp;Input_Transaksi!H135,"")</f>
        <v/>
      </c>
      <c r="F138" s="36">
        <f>IF(Input_Transaksi!CS135=$D$8,Input_Transaksi!CU135,0)</f>
        <v>0</v>
      </c>
      <c r="G138" s="36">
        <f>IF(Input_Transaksi!CV135=$D$8,Input_Transaksi!CX135,0)</f>
        <v>0</v>
      </c>
      <c r="H138" s="36" t="e">
        <f t="shared" si="1"/>
        <v>#VALUE!</v>
      </c>
      <c r="I138" s="61"/>
    </row>
    <row r="139" spans="2:9" customFormat="1" x14ac:dyDescent="0.2">
      <c r="B139" s="65"/>
      <c r="C139" s="33" t="str">
        <f>IF(F139+G139&gt;0,Input_Transaksi!C136,"")</f>
        <v/>
      </c>
      <c r="D139" s="34" t="str">
        <f>IF(F139+G139&gt;0,Input_Transaksi!D136,"")</f>
        <v/>
      </c>
      <c r="E139" s="608" t="str">
        <f>IF(F139+G139&gt;0,Input_Transaksi!F136&amp;Input_Transaksi!G136 &amp;" "&amp;Input_Transaksi!H136,"")</f>
        <v/>
      </c>
      <c r="F139" s="36">
        <f>IF(Input_Transaksi!CS136=$D$8,Input_Transaksi!CU136,0)</f>
        <v>0</v>
      </c>
      <c r="G139" s="36">
        <f>IF(Input_Transaksi!CV136=$D$8,Input_Transaksi!CX136,0)</f>
        <v>0</v>
      </c>
      <c r="H139" s="36" t="e">
        <f t="shared" si="1"/>
        <v>#VALUE!</v>
      </c>
      <c r="I139" s="61"/>
    </row>
    <row r="140" spans="2:9" customFormat="1" x14ac:dyDescent="0.2">
      <c r="B140" s="65"/>
      <c r="C140" s="33" t="str">
        <f>IF(F140+G140&gt;0,Input_Transaksi!C137,"")</f>
        <v/>
      </c>
      <c r="D140" s="34" t="str">
        <f>IF(F140+G140&gt;0,Input_Transaksi!D137,"")</f>
        <v/>
      </c>
      <c r="E140" s="35" t="str">
        <f>IF(F140+G140&gt;0,Input_Transaksi!F137&amp;Input_Transaksi!G137 &amp;" "&amp;Input_Transaksi!H137,"")</f>
        <v/>
      </c>
      <c r="F140" s="36">
        <f>IF(Input_Transaksi!CS137=$D$8,Input_Transaksi!CU137,0)</f>
        <v>0</v>
      </c>
      <c r="G140" s="36">
        <f>IF(Input_Transaksi!CV137=$D$8,Input_Transaksi!CX137,0)</f>
        <v>0</v>
      </c>
      <c r="H140" s="36" t="e">
        <f t="shared" si="1"/>
        <v>#VALUE!</v>
      </c>
      <c r="I140" s="61"/>
    </row>
    <row r="141" spans="2:9" customFormat="1" x14ac:dyDescent="0.2">
      <c r="B141" s="65"/>
      <c r="C141" s="33" t="str">
        <f>IF(F141+G141&gt;0,Input_Transaksi!C138,"")</f>
        <v/>
      </c>
      <c r="D141" s="34" t="str">
        <f>IF(F141+G141&gt;0,Input_Transaksi!D138,"")</f>
        <v/>
      </c>
      <c r="E141" s="608" t="str">
        <f>IF(F141+G141&gt;0,Input_Transaksi!F138&amp;Input_Transaksi!G138 &amp;" "&amp;Input_Transaksi!H138,"")</f>
        <v/>
      </c>
      <c r="F141" s="36">
        <f>IF(Input_Transaksi!CS138=$D$8,Input_Transaksi!CU138,0)</f>
        <v>0</v>
      </c>
      <c r="G141" s="36">
        <f>IF(Input_Transaksi!CV138=$D$8,Input_Transaksi!CX138,0)</f>
        <v>0</v>
      </c>
      <c r="H141" s="36" t="e">
        <f t="shared" si="1"/>
        <v>#VALUE!</v>
      </c>
      <c r="I141" s="61"/>
    </row>
    <row r="142" spans="2:9" customFormat="1" x14ac:dyDescent="0.2">
      <c r="B142" s="65"/>
      <c r="C142" s="599" t="str">
        <f>IF(F142+G142&gt;0,Input_Transaksi!C139,"")</f>
        <v/>
      </c>
      <c r="D142" s="600" t="str">
        <f>IF(F142+G142&gt;0,Input_Transaksi!D139,"")</f>
        <v/>
      </c>
      <c r="E142" s="623" t="str">
        <f>IF(F142+G142&gt;0,Input_Transaksi!F139&amp;Input_Transaksi!G139 &amp;" "&amp;Input_Transaksi!H139,"")</f>
        <v/>
      </c>
      <c r="F142" s="36">
        <f>IF(Input_Transaksi!CS139=$D$8,Input_Transaksi!CU139,0)</f>
        <v>0</v>
      </c>
      <c r="G142" s="36">
        <f>IF(Input_Transaksi!CV139=$D$8,Input_Transaksi!CX139,0)</f>
        <v>0</v>
      </c>
      <c r="H142" s="36" t="e">
        <f t="shared" si="1"/>
        <v>#VALUE!</v>
      </c>
      <c r="I142" s="61"/>
    </row>
    <row r="143" spans="2:9" customFormat="1" x14ac:dyDescent="0.2">
      <c r="B143" s="65"/>
      <c r="C143" s="599" t="str">
        <f>IF(F143+G143&gt;0,Input_Transaksi!C140,"")</f>
        <v/>
      </c>
      <c r="D143" s="600" t="str">
        <f>IF(F143+G143&gt;0,Input_Transaksi!D140,"")</f>
        <v/>
      </c>
      <c r="E143" s="623" t="str">
        <f>IF(F143+G143&gt;0,Input_Transaksi!F140&amp;Input_Transaksi!G140 &amp;" "&amp;Input_Transaksi!H140,"")</f>
        <v/>
      </c>
      <c r="F143" s="36">
        <f>IF(Input_Transaksi!CS140=$D$8,Input_Transaksi!CU140,0)</f>
        <v>0</v>
      </c>
      <c r="G143" s="36">
        <f>IF(Input_Transaksi!CV140=$D$8,Input_Transaksi!CX140,0)</f>
        <v>0</v>
      </c>
      <c r="H143" s="36" t="e">
        <f t="shared" ref="H143:H206" si="2">H142-F143+G143</f>
        <v>#VALUE!</v>
      </c>
      <c r="I143" s="61"/>
    </row>
    <row r="144" spans="2:9" customFormat="1" x14ac:dyDescent="0.2">
      <c r="B144" s="65"/>
      <c r="C144" s="599" t="str">
        <f>IF(F144+G144&gt;0,Input_Transaksi!C141,"")</f>
        <v/>
      </c>
      <c r="D144" s="600" t="str">
        <f>IF(F144+G144&gt;0,Input_Transaksi!D141,"")</f>
        <v/>
      </c>
      <c r="E144" s="623" t="str">
        <f>IF(F144+G144&gt;0,Input_Transaksi!F141&amp;Input_Transaksi!G141 &amp;" "&amp;Input_Transaksi!H141,"")</f>
        <v/>
      </c>
      <c r="F144" s="36">
        <f>IF(Input_Transaksi!CS141=$D$8,Input_Transaksi!CU141,0)</f>
        <v>0</v>
      </c>
      <c r="G144" s="36">
        <f>IF(Input_Transaksi!CV141=$D$8,Input_Transaksi!CX141,0)</f>
        <v>0</v>
      </c>
      <c r="H144" s="36" t="e">
        <f t="shared" si="2"/>
        <v>#VALUE!</v>
      </c>
      <c r="I144" s="61"/>
    </row>
    <row r="145" spans="2:9" customFormat="1" x14ac:dyDescent="0.2">
      <c r="B145" s="65"/>
      <c r="C145" s="599" t="str">
        <f>IF(F145+G145&gt;0,Input_Transaksi!C142,"")</f>
        <v/>
      </c>
      <c r="D145" s="600" t="str">
        <f>IF(F145+G145&gt;0,Input_Transaksi!D142,"")</f>
        <v/>
      </c>
      <c r="E145" s="623" t="str">
        <f>IF(F145+G145&gt;0,Input_Transaksi!F142&amp;Input_Transaksi!G142 &amp;" "&amp;Input_Transaksi!H142,"")</f>
        <v/>
      </c>
      <c r="F145" s="36">
        <f>IF(Input_Transaksi!CS142=$D$8,Input_Transaksi!CU142,0)</f>
        <v>0</v>
      </c>
      <c r="G145" s="36">
        <f>IF(Input_Transaksi!CV142=$D$8,Input_Transaksi!CX142,0)</f>
        <v>0</v>
      </c>
      <c r="H145" s="36" t="e">
        <f t="shared" si="2"/>
        <v>#VALUE!</v>
      </c>
      <c r="I145" s="61"/>
    </row>
    <row r="146" spans="2:9" customFormat="1" ht="15.65" customHeight="1" x14ac:dyDescent="0.2">
      <c r="B146" s="65"/>
      <c r="C146" s="599" t="str">
        <f>IF(F146+G146&gt;0,Input_Transaksi!C143,"")</f>
        <v/>
      </c>
      <c r="D146" s="600" t="str">
        <f>IF(F146+G146&gt;0,Input_Transaksi!D143,"")</f>
        <v/>
      </c>
      <c r="E146" s="623" t="str">
        <f>IF(F146+G146&gt;0,Input_Transaksi!F143&amp;Input_Transaksi!G143 &amp;" "&amp;Input_Transaksi!H143,"")</f>
        <v/>
      </c>
      <c r="F146" s="36">
        <f>IF(Input_Transaksi!CS143=$D$8,Input_Transaksi!CU143,0)</f>
        <v>0</v>
      </c>
      <c r="G146" s="36">
        <f>IF(Input_Transaksi!CV143=$D$8,Input_Transaksi!CX143,0)</f>
        <v>0</v>
      </c>
      <c r="H146" s="36" t="e">
        <f t="shared" si="2"/>
        <v>#VALUE!</v>
      </c>
      <c r="I146" s="61"/>
    </row>
    <row r="147" spans="2:9" customFormat="1" x14ac:dyDescent="0.2">
      <c r="B147" s="65"/>
      <c r="C147" s="599" t="str">
        <f>IF(F147+G147&gt;0,Input_Transaksi!C144,"")</f>
        <v/>
      </c>
      <c r="D147" s="600" t="str">
        <f>IF(F147+G147&gt;0,Input_Transaksi!D144,"")</f>
        <v/>
      </c>
      <c r="E147" s="623" t="str">
        <f>IF(F147+G147&gt;0,Input_Transaksi!F144&amp;Input_Transaksi!G144 &amp;" "&amp;Input_Transaksi!H144,"")</f>
        <v/>
      </c>
      <c r="F147" s="36">
        <f>IF(Input_Transaksi!CS144=$D$8,Input_Transaksi!CU144,0)</f>
        <v>0</v>
      </c>
      <c r="G147" s="36">
        <f>IF(Input_Transaksi!CV144=$D$8,Input_Transaksi!CX144,0)</f>
        <v>0</v>
      </c>
      <c r="H147" s="36" t="e">
        <f t="shared" si="2"/>
        <v>#VALUE!</v>
      </c>
      <c r="I147" s="61"/>
    </row>
    <row r="148" spans="2:9" customFormat="1" ht="15.65" customHeight="1" x14ac:dyDescent="0.2">
      <c r="B148" s="65"/>
      <c r="C148" s="599" t="str">
        <f>IF(F148+G148&gt;0,Input_Transaksi!C145,"")</f>
        <v/>
      </c>
      <c r="D148" s="600" t="str">
        <f>IF(F148+G148&gt;0,Input_Transaksi!D145,"")</f>
        <v/>
      </c>
      <c r="E148" s="623" t="str">
        <f>IF(F148+G148&gt;0,Input_Transaksi!F145&amp;Input_Transaksi!G145 &amp;" "&amp;Input_Transaksi!H145,"")</f>
        <v/>
      </c>
      <c r="F148" s="36">
        <f>IF(Input_Transaksi!CS145=$D$8,Input_Transaksi!CU145,0)</f>
        <v>0</v>
      </c>
      <c r="G148" s="36">
        <f>IF(Input_Transaksi!CV145=$D$8,Input_Transaksi!CX145,0)</f>
        <v>0</v>
      </c>
      <c r="H148" s="36" t="e">
        <f t="shared" si="2"/>
        <v>#VALUE!</v>
      </c>
      <c r="I148" s="61"/>
    </row>
    <row r="149" spans="2:9" customFormat="1" ht="15.65" customHeight="1" x14ac:dyDescent="0.2">
      <c r="B149" s="65"/>
      <c r="C149" s="599" t="str">
        <f>IF(F149+G149&gt;0,Input_Transaksi!C146,"")</f>
        <v/>
      </c>
      <c r="D149" s="600" t="str">
        <f>IF(F149+G149&gt;0,Input_Transaksi!D146,"")</f>
        <v/>
      </c>
      <c r="E149" s="623" t="str">
        <f>IF(F149+G149&gt;0,Input_Transaksi!F146&amp;Input_Transaksi!G146 &amp;" "&amp;Input_Transaksi!H146,"")</f>
        <v/>
      </c>
      <c r="F149" s="36">
        <f>IF(Input_Transaksi!CS146=$D$8,Input_Transaksi!CU146,0)</f>
        <v>0</v>
      </c>
      <c r="G149" s="36">
        <f>IF(Input_Transaksi!CV146=$D$8,Input_Transaksi!CX146,0)</f>
        <v>0</v>
      </c>
      <c r="H149" s="36" t="e">
        <f t="shared" si="2"/>
        <v>#VALUE!</v>
      </c>
      <c r="I149" s="61"/>
    </row>
    <row r="150" spans="2:9" customFormat="1" ht="15.65" customHeight="1" x14ac:dyDescent="0.2">
      <c r="B150" s="65"/>
      <c r="C150" s="599" t="str">
        <f>IF(F150+G150&gt;0,Input_Transaksi!C147,"")</f>
        <v/>
      </c>
      <c r="D150" s="600" t="str">
        <f>IF(F150+G150&gt;0,Input_Transaksi!D147,"")</f>
        <v/>
      </c>
      <c r="E150" s="623" t="str">
        <f>IF(F150+G150&gt;0,Input_Transaksi!F147&amp;Input_Transaksi!G147 &amp;" "&amp;Input_Transaksi!H147,"")</f>
        <v/>
      </c>
      <c r="F150" s="36">
        <f>IF(Input_Transaksi!CS147=$D$8,Input_Transaksi!CU147,0)</f>
        <v>0</v>
      </c>
      <c r="G150" s="36">
        <f>IF(Input_Transaksi!CV147=$D$8,Input_Transaksi!CX147,0)</f>
        <v>0</v>
      </c>
      <c r="H150" s="36" t="e">
        <f t="shared" si="2"/>
        <v>#VALUE!</v>
      </c>
      <c r="I150" s="61"/>
    </row>
    <row r="151" spans="2:9" customFormat="1" ht="15.65" customHeight="1" x14ac:dyDescent="0.2">
      <c r="B151" s="65"/>
      <c r="C151" s="599" t="str">
        <f>IF(F151+G151&gt;0,Input_Transaksi!C148,"")</f>
        <v/>
      </c>
      <c r="D151" s="600" t="str">
        <f>IF(F151+G151&gt;0,Input_Transaksi!D148,"")</f>
        <v/>
      </c>
      <c r="E151" s="623" t="str">
        <f>IF(F151+G151&gt;0,Input_Transaksi!F148&amp;Input_Transaksi!G148 &amp;" "&amp;Input_Transaksi!H148,"")</f>
        <v/>
      </c>
      <c r="F151" s="36">
        <f>IF(Input_Transaksi!CS148=$D$8,Input_Transaksi!CU148,0)</f>
        <v>0</v>
      </c>
      <c r="G151" s="36">
        <f>IF(Input_Transaksi!CV148=$D$8,Input_Transaksi!CX148,0)</f>
        <v>0</v>
      </c>
      <c r="H151" s="36" t="e">
        <f t="shared" si="2"/>
        <v>#VALUE!</v>
      </c>
      <c r="I151" s="61"/>
    </row>
    <row r="152" spans="2:9" customFormat="1" ht="15.65" customHeight="1" x14ac:dyDescent="0.2">
      <c r="B152" s="65"/>
      <c r="C152" s="599" t="str">
        <f>IF(F152+G152&gt;0,Input_Transaksi!C149,"")</f>
        <v/>
      </c>
      <c r="D152" s="600" t="str">
        <f>IF(F152+G152&gt;0,Input_Transaksi!D149,"")</f>
        <v/>
      </c>
      <c r="E152" s="623" t="str">
        <f>IF(F152+G152&gt;0,Input_Transaksi!F149&amp;Input_Transaksi!G149 &amp;" "&amp;Input_Transaksi!H149,"")</f>
        <v/>
      </c>
      <c r="F152" s="36">
        <f>IF(Input_Transaksi!CS149=$D$8,Input_Transaksi!CU149,0)</f>
        <v>0</v>
      </c>
      <c r="G152" s="36">
        <f>IF(Input_Transaksi!CV149=$D$8,Input_Transaksi!CX149,0)</f>
        <v>0</v>
      </c>
      <c r="H152" s="36" t="e">
        <f t="shared" si="2"/>
        <v>#VALUE!</v>
      </c>
      <c r="I152" s="61"/>
    </row>
    <row r="153" spans="2:9" customFormat="1" ht="15.65" customHeight="1" x14ac:dyDescent="0.2">
      <c r="B153" s="65"/>
      <c r="C153" s="599" t="str">
        <f>IF(F153+G153&gt;0,Input_Transaksi!C150,"")</f>
        <v/>
      </c>
      <c r="D153" s="600" t="str">
        <f>IF(F153+G153&gt;0,Input_Transaksi!D150,"")</f>
        <v/>
      </c>
      <c r="E153" s="623" t="str">
        <f>IF(F153+G153&gt;0,Input_Transaksi!F150&amp;Input_Transaksi!G150 &amp;" "&amp;Input_Transaksi!H150,"")</f>
        <v/>
      </c>
      <c r="F153" s="36">
        <f>IF(Input_Transaksi!CS150=$D$8,Input_Transaksi!CU150,0)</f>
        <v>0</v>
      </c>
      <c r="G153" s="36">
        <f>IF(Input_Transaksi!CV150=$D$8,Input_Transaksi!CX150,0)</f>
        <v>0</v>
      </c>
      <c r="H153" s="36" t="e">
        <f t="shared" si="2"/>
        <v>#VALUE!</v>
      </c>
      <c r="I153" s="61"/>
    </row>
    <row r="154" spans="2:9" customFormat="1" ht="15.65" customHeight="1" x14ac:dyDescent="0.2">
      <c r="B154" s="65"/>
      <c r="C154" s="599" t="str">
        <f>IF(F154+G154&gt;0,Input_Transaksi!C151,"")</f>
        <v/>
      </c>
      <c r="D154" s="600" t="str">
        <f>IF(F154+G154&gt;0,Input_Transaksi!D151,"")</f>
        <v/>
      </c>
      <c r="E154" s="623" t="str">
        <f>IF(F154+G154&gt;0,Input_Transaksi!F151&amp;Input_Transaksi!G151 &amp;" "&amp;Input_Transaksi!H151,"")</f>
        <v/>
      </c>
      <c r="F154" s="36">
        <f>IF(Input_Transaksi!CS151=$D$8,Input_Transaksi!CU151,0)</f>
        <v>0</v>
      </c>
      <c r="G154" s="36">
        <f>IF(Input_Transaksi!CV151=$D$8,Input_Transaksi!CX151,0)</f>
        <v>0</v>
      </c>
      <c r="H154" s="36" t="e">
        <f t="shared" si="2"/>
        <v>#VALUE!</v>
      </c>
      <c r="I154" s="61"/>
    </row>
    <row r="155" spans="2:9" customFormat="1" ht="15.65" customHeight="1" x14ac:dyDescent="0.2">
      <c r="B155" s="65"/>
      <c r="C155" s="599" t="str">
        <f>IF(F155+G155&gt;0,Input_Transaksi!C152,"")</f>
        <v/>
      </c>
      <c r="D155" s="600" t="str">
        <f>IF(F155+G155&gt;0,Input_Transaksi!D152,"")</f>
        <v/>
      </c>
      <c r="E155" s="623" t="str">
        <f>IF(F155+G155&gt;0,Input_Transaksi!F152&amp;Input_Transaksi!G152 &amp;" "&amp;Input_Transaksi!H152,"")</f>
        <v/>
      </c>
      <c r="F155" s="36">
        <f>IF(Input_Transaksi!CS152=$D$8,Input_Transaksi!CU152,0)</f>
        <v>0</v>
      </c>
      <c r="G155" s="36">
        <f>IF(Input_Transaksi!CV152=$D$8,Input_Transaksi!CX152,0)</f>
        <v>0</v>
      </c>
      <c r="H155" s="36" t="e">
        <f t="shared" si="2"/>
        <v>#VALUE!</v>
      </c>
      <c r="I155" s="61"/>
    </row>
    <row r="156" spans="2:9" customFormat="1" ht="15.65" customHeight="1" x14ac:dyDescent="0.2">
      <c r="B156" s="65"/>
      <c r="C156" s="33" t="str">
        <f>IF(F156+G156&gt;0,Input_Transaksi!C153,"")</f>
        <v/>
      </c>
      <c r="D156" s="34" t="str">
        <f>IF(F156+G156&gt;0,Input_Transaksi!D153,"")</f>
        <v/>
      </c>
      <c r="E156" s="608" t="str">
        <f>IF(F156+G156&gt;0,Input_Transaksi!F153&amp;Input_Transaksi!G153 &amp;" "&amp;Input_Transaksi!H153,"")</f>
        <v/>
      </c>
      <c r="F156" s="36">
        <f>IF(Input_Transaksi!CS153=$D$8,Input_Transaksi!CU153,0)</f>
        <v>0</v>
      </c>
      <c r="G156" s="36">
        <f>IF(Input_Transaksi!CV153=$D$8,Input_Transaksi!CX153,0)</f>
        <v>0</v>
      </c>
      <c r="H156" s="36" t="e">
        <f t="shared" si="2"/>
        <v>#VALUE!</v>
      </c>
      <c r="I156" s="61"/>
    </row>
    <row r="157" spans="2:9" customFormat="1" ht="15.65" customHeight="1" x14ac:dyDescent="0.2">
      <c r="B157" s="65"/>
      <c r="C157" s="599" t="str">
        <f>IF(F157+G157&gt;0,Input_Transaksi!C154,"")</f>
        <v/>
      </c>
      <c r="D157" s="600" t="str">
        <f>IF(F157+G157&gt;0,Input_Transaksi!D154,"")</f>
        <v/>
      </c>
      <c r="E157" s="623" t="str">
        <f>IF(F157+G157&gt;0,Input_Transaksi!F154&amp;Input_Transaksi!G154 &amp;" "&amp;Input_Transaksi!H154,"")</f>
        <v/>
      </c>
      <c r="F157" s="36">
        <f>IF(Input_Transaksi!CS154=$D$8,Input_Transaksi!CU154,0)</f>
        <v>0</v>
      </c>
      <c r="G157" s="36">
        <f>IF(Input_Transaksi!CV154=$D$8,Input_Transaksi!CX154,0)</f>
        <v>0</v>
      </c>
      <c r="H157" s="36" t="e">
        <f t="shared" si="2"/>
        <v>#VALUE!</v>
      </c>
      <c r="I157" s="61"/>
    </row>
    <row r="158" spans="2:9" customFormat="1" ht="15.65" customHeight="1" x14ac:dyDescent="0.2">
      <c r="B158" s="65"/>
      <c r="C158" s="599" t="str">
        <f>IF(F158+G158&gt;0,Input_Transaksi!C155,"")</f>
        <v/>
      </c>
      <c r="D158" s="600" t="str">
        <f>IF(F158+G158&gt;0,Input_Transaksi!D155,"")</f>
        <v/>
      </c>
      <c r="E158" s="623" t="str">
        <f>IF(F158+G158&gt;0,Input_Transaksi!F155&amp;Input_Transaksi!G155 &amp;" "&amp;Input_Transaksi!H155,"")</f>
        <v/>
      </c>
      <c r="F158" s="36">
        <f>IF(Input_Transaksi!CS155=$D$8,Input_Transaksi!CU155,0)</f>
        <v>0</v>
      </c>
      <c r="G158" s="36">
        <f>IF(Input_Transaksi!CV155=$D$8,Input_Transaksi!CX155,0)</f>
        <v>0</v>
      </c>
      <c r="H158" s="36" t="e">
        <f t="shared" si="2"/>
        <v>#VALUE!</v>
      </c>
      <c r="I158" s="61"/>
    </row>
    <row r="159" spans="2:9" customFormat="1" ht="15.65" customHeight="1" x14ac:dyDescent="0.2">
      <c r="B159" s="65"/>
      <c r="C159" s="33" t="str">
        <f>IF(F159+G159&gt;0,Input_Transaksi!C156,"")</f>
        <v/>
      </c>
      <c r="D159" s="34" t="str">
        <f>IF(F159+G159&gt;0,Input_Transaksi!D156,"")</f>
        <v/>
      </c>
      <c r="E159" s="608" t="str">
        <f>IF(F159+G159&gt;0,Input_Transaksi!F156&amp;Input_Transaksi!G156 &amp;" "&amp;Input_Transaksi!H156,"")</f>
        <v/>
      </c>
      <c r="F159" s="36">
        <f>IF(Input_Transaksi!CS156=$D$8,Input_Transaksi!CU156,0)</f>
        <v>0</v>
      </c>
      <c r="G159" s="36">
        <f>IF(Input_Transaksi!CV156=$D$8,Input_Transaksi!CX156,0)</f>
        <v>0</v>
      </c>
      <c r="H159" s="36" t="e">
        <f t="shared" si="2"/>
        <v>#VALUE!</v>
      </c>
      <c r="I159" s="61"/>
    </row>
    <row r="160" spans="2:9" customFormat="1" ht="15.65" customHeight="1" x14ac:dyDescent="0.2">
      <c r="B160" s="65"/>
      <c r="C160" s="599" t="str">
        <f>IF(F160+G160&gt;0,Input_Transaksi!C157,"")</f>
        <v/>
      </c>
      <c r="D160" s="600" t="str">
        <f>IF(F160+G160&gt;0,Input_Transaksi!D157,"")</f>
        <v/>
      </c>
      <c r="E160" s="623" t="str">
        <f>IF(F160+G160&gt;0,Input_Transaksi!F157&amp;Input_Transaksi!G157 &amp;" "&amp;Input_Transaksi!H157,"")</f>
        <v/>
      </c>
      <c r="F160" s="36">
        <f>IF(Input_Transaksi!CS157=$D$8,Input_Transaksi!CU157,0)</f>
        <v>0</v>
      </c>
      <c r="G160" s="36">
        <f>IF(Input_Transaksi!CV157=$D$8,Input_Transaksi!CX157,0)</f>
        <v>0</v>
      </c>
      <c r="H160" s="36" t="e">
        <f t="shared" si="2"/>
        <v>#VALUE!</v>
      </c>
      <c r="I160" s="61"/>
    </row>
    <row r="161" spans="2:14" customFormat="1" ht="15.65" customHeight="1" x14ac:dyDescent="0.2">
      <c r="B161" s="65"/>
      <c r="C161" s="33" t="str">
        <f>IF(F161+G161&gt;0,Input_Transaksi!C158,"")</f>
        <v/>
      </c>
      <c r="D161" s="34" t="str">
        <f>IF(F161+G161&gt;0,Input_Transaksi!D158,"")</f>
        <v/>
      </c>
      <c r="E161" s="608" t="str">
        <f>IF(F161+G161&gt;0,Input_Transaksi!F158&amp;Input_Transaksi!G158 &amp;" "&amp;Input_Transaksi!H158,"")</f>
        <v/>
      </c>
      <c r="F161" s="36">
        <f>IF(Input_Transaksi!CS158=$D$8,Input_Transaksi!CU158,0)</f>
        <v>0</v>
      </c>
      <c r="G161" s="36">
        <f>IF(Input_Transaksi!CV158=$D$8,Input_Transaksi!CX158,0)</f>
        <v>0</v>
      </c>
      <c r="H161" s="36" t="e">
        <f t="shared" si="2"/>
        <v>#VALUE!</v>
      </c>
      <c r="I161" s="61"/>
    </row>
    <row r="162" spans="2:14" customFormat="1" ht="15.65" customHeight="1" x14ac:dyDescent="0.2">
      <c r="B162" s="65"/>
      <c r="C162" s="599" t="str">
        <f>IF(F162+G162&gt;0,Input_Transaksi!C159,"")</f>
        <v/>
      </c>
      <c r="D162" s="600" t="str">
        <f>IF(F162+G162&gt;0,Input_Transaksi!D159,"")</f>
        <v/>
      </c>
      <c r="E162" s="623" t="str">
        <f>IF(F162+G162&gt;0,Input_Transaksi!F159&amp;Input_Transaksi!G159 &amp;" "&amp;Input_Transaksi!H159,"")</f>
        <v/>
      </c>
      <c r="F162" s="36">
        <f>IF(Input_Transaksi!CS159=$D$8,Input_Transaksi!CU159,0)</f>
        <v>0</v>
      </c>
      <c r="G162" s="36">
        <f>IF(Input_Transaksi!CV159=$D$8,Input_Transaksi!CX159,0)</f>
        <v>0</v>
      </c>
      <c r="H162" s="36" t="e">
        <f t="shared" si="2"/>
        <v>#VALUE!</v>
      </c>
      <c r="I162" s="61"/>
    </row>
    <row r="163" spans="2:14" customFormat="1" ht="15.65" customHeight="1" x14ac:dyDescent="0.2">
      <c r="B163" s="65"/>
      <c r="C163" s="599" t="str">
        <f>IF(F163+G163&gt;0,Input_Transaksi!C160,"")</f>
        <v/>
      </c>
      <c r="D163" s="600" t="str">
        <f>IF(F163+G163&gt;0,Input_Transaksi!D160,"")</f>
        <v/>
      </c>
      <c r="E163" s="623" t="str">
        <f>IF(F163+G163&gt;0,Input_Transaksi!F160&amp;Input_Transaksi!G160 &amp;" "&amp;Input_Transaksi!H160,"")</f>
        <v/>
      </c>
      <c r="F163" s="36">
        <f>IF(Input_Transaksi!CS160=$D$8,Input_Transaksi!CU160,0)</f>
        <v>0</v>
      </c>
      <c r="G163" s="36">
        <f>IF(Input_Transaksi!CV160=$D$8,Input_Transaksi!CX160,0)</f>
        <v>0</v>
      </c>
      <c r="H163" s="36" t="e">
        <f t="shared" si="2"/>
        <v>#VALUE!</v>
      </c>
      <c r="I163" s="61"/>
    </row>
    <row r="164" spans="2:14" customFormat="1" x14ac:dyDescent="0.2">
      <c r="B164" s="65"/>
      <c r="C164" s="33" t="str">
        <f>IF(F164+G164&gt;0,Input_Transaksi!C161,"")</f>
        <v/>
      </c>
      <c r="D164" s="34" t="str">
        <f>IF(F164+G164&gt;0,Input_Transaksi!D161,"")</f>
        <v/>
      </c>
      <c r="E164" s="35" t="str">
        <f>IF(F164+G164&gt;0,Input_Transaksi!F161&amp;Input_Transaksi!G161 &amp;" "&amp;Input_Transaksi!H161,"")</f>
        <v/>
      </c>
      <c r="F164" s="36">
        <f>IF(Input_Transaksi!CS161=$D$8,Input_Transaksi!CU161,0)</f>
        <v>0</v>
      </c>
      <c r="G164" s="36">
        <f>IF(Input_Transaksi!CV161=$D$8,Input_Transaksi!CX161,0)</f>
        <v>0</v>
      </c>
      <c r="H164" s="36" t="e">
        <f t="shared" si="2"/>
        <v>#VALUE!</v>
      </c>
      <c r="I164" s="61"/>
    </row>
    <row r="165" spans="2:14" customFormat="1" x14ac:dyDescent="0.2">
      <c r="B165" s="65"/>
      <c r="C165" s="599" t="str">
        <f>IF(F165+G165&gt;0,Input_Transaksi!C162,"")</f>
        <v/>
      </c>
      <c r="D165" s="600" t="str">
        <f>IF(F165+G165&gt;0,Input_Transaksi!D162,"")</f>
        <v/>
      </c>
      <c r="E165" s="623" t="str">
        <f>IF(F165+G165&gt;0,Input_Transaksi!F162&amp;Input_Transaksi!G162 &amp;" "&amp;Input_Transaksi!H162,"")</f>
        <v/>
      </c>
      <c r="F165" s="36">
        <f>IF(Input_Transaksi!CS162=$D$8,Input_Transaksi!CU162,0)</f>
        <v>0</v>
      </c>
      <c r="G165" s="36">
        <f>IF(Input_Transaksi!CV162=$D$8,Input_Transaksi!CX162,0)</f>
        <v>0</v>
      </c>
      <c r="H165" s="36" t="e">
        <f t="shared" si="2"/>
        <v>#VALUE!</v>
      </c>
      <c r="I165" s="61"/>
    </row>
    <row r="166" spans="2:14" customFormat="1" x14ac:dyDescent="0.2">
      <c r="B166" s="65"/>
      <c r="C166" s="33" t="str">
        <f>IF(F166+G166&gt;0,Input_Transaksi!C163,"")</f>
        <v/>
      </c>
      <c r="D166" s="34" t="str">
        <f>IF(F166+G166&gt;0,Input_Transaksi!D163,"")</f>
        <v/>
      </c>
      <c r="E166" s="35" t="str">
        <f>IF(F166+G166&gt;0,Input_Transaksi!F163&amp;Input_Transaksi!G163 &amp;" "&amp;Input_Transaksi!H163,"")</f>
        <v/>
      </c>
      <c r="F166" s="36">
        <f>IF(Input_Transaksi!CS163=$D$8,Input_Transaksi!CU163,0)</f>
        <v>0</v>
      </c>
      <c r="G166" s="36">
        <f>IF(Input_Transaksi!CV163=$D$8,Input_Transaksi!CX163,0)</f>
        <v>0</v>
      </c>
      <c r="H166" s="36" t="e">
        <f t="shared" si="2"/>
        <v>#VALUE!</v>
      </c>
      <c r="I166" s="61"/>
    </row>
    <row r="167" spans="2:14" customFormat="1" x14ac:dyDescent="0.2">
      <c r="B167" s="65"/>
      <c r="C167" s="599" t="str">
        <f>IF(F167+G167&gt;0,Input_Transaksi!C164,"")</f>
        <v/>
      </c>
      <c r="D167" s="600" t="str">
        <f>IF(F167+G167&gt;0,Input_Transaksi!D164,"")</f>
        <v/>
      </c>
      <c r="E167" s="623" t="str">
        <f>IF(F167+G167&gt;0,Input_Transaksi!F164&amp;Input_Transaksi!G164 &amp;" "&amp;Input_Transaksi!H164,"")</f>
        <v/>
      </c>
      <c r="F167" s="36">
        <f>IF(Input_Transaksi!CS164=$D$8,Input_Transaksi!CU164,0)</f>
        <v>0</v>
      </c>
      <c r="G167" s="36">
        <f>IF(Input_Transaksi!CV164=$D$8,Input_Transaksi!CX164,0)</f>
        <v>0</v>
      </c>
      <c r="H167" s="36" t="e">
        <f t="shared" si="2"/>
        <v>#VALUE!</v>
      </c>
      <c r="I167" s="61"/>
      <c r="K167" s="530"/>
      <c r="L167" s="530"/>
      <c r="M167" s="532"/>
      <c r="N167" s="534"/>
    </row>
    <row r="168" spans="2:14" customFormat="1" x14ac:dyDescent="0.2">
      <c r="B168" s="65"/>
      <c r="C168" s="599" t="str">
        <f>IF(F168+G168&gt;0,Input_Transaksi!C165,"")</f>
        <v/>
      </c>
      <c r="D168" s="600" t="str">
        <f>IF(F168+G168&gt;0,Input_Transaksi!D165,"")</f>
        <v/>
      </c>
      <c r="E168" s="623" t="str">
        <f>IF(F168+G168&gt;0,Input_Transaksi!F165&amp;Input_Transaksi!G165 &amp;" "&amp;Input_Transaksi!H165,"")</f>
        <v/>
      </c>
      <c r="F168" s="36">
        <f>IF(Input_Transaksi!CS165=$D$8,Input_Transaksi!CU165,0)</f>
        <v>0</v>
      </c>
      <c r="G168" s="36">
        <f>IF(Input_Transaksi!CV165=$D$8,Input_Transaksi!CX165,0)</f>
        <v>0</v>
      </c>
      <c r="H168" s="36" t="e">
        <f t="shared" si="2"/>
        <v>#VALUE!</v>
      </c>
      <c r="I168" s="61"/>
    </row>
    <row r="169" spans="2:14" customFormat="1" x14ac:dyDescent="0.2">
      <c r="B169" s="65"/>
      <c r="C169" s="33" t="str">
        <f>IF(F169+G169&gt;0,Input_Transaksi!C166,"")</f>
        <v/>
      </c>
      <c r="D169" s="34" t="str">
        <f>IF(F169+G169&gt;0,Input_Transaksi!D166,"")</f>
        <v/>
      </c>
      <c r="E169" s="35" t="str">
        <f>IF(F169+G169&gt;0,Input_Transaksi!F166&amp;Input_Transaksi!G166 &amp;" "&amp;Input_Transaksi!H166,"")</f>
        <v/>
      </c>
      <c r="F169" s="36">
        <f>IF(Input_Transaksi!CS166=$D$8,Input_Transaksi!CU166,0)</f>
        <v>0</v>
      </c>
      <c r="G169" s="36">
        <f>IF(Input_Transaksi!CV166=$D$8,Input_Transaksi!CX166,0)</f>
        <v>0</v>
      </c>
      <c r="H169" s="36" t="e">
        <f t="shared" si="2"/>
        <v>#VALUE!</v>
      </c>
      <c r="I169" s="61"/>
    </row>
    <row r="170" spans="2:14" customFormat="1" x14ac:dyDescent="0.2">
      <c r="B170" s="65"/>
      <c r="C170" s="599" t="str">
        <f>IF(F170+G170&gt;0,Input_Transaksi!C167,"")</f>
        <v/>
      </c>
      <c r="D170" s="600" t="str">
        <f>IF(F170+G170&gt;0,Input_Transaksi!D167,"")</f>
        <v/>
      </c>
      <c r="E170" s="623" t="str">
        <f>IF(F170+G170&gt;0,Input_Transaksi!F167&amp;Input_Transaksi!G167 &amp;" "&amp;Input_Transaksi!H167,"")</f>
        <v/>
      </c>
      <c r="F170" s="36">
        <f>IF(Input_Transaksi!CS167=$D$8,Input_Transaksi!CU167,0)</f>
        <v>0</v>
      </c>
      <c r="G170" s="36">
        <f>IF(Input_Transaksi!CV167=$D$8,Input_Transaksi!CX167,0)</f>
        <v>0</v>
      </c>
      <c r="H170" s="36" t="e">
        <f t="shared" si="2"/>
        <v>#VALUE!</v>
      </c>
      <c r="I170" s="61"/>
    </row>
    <row r="171" spans="2:14" customFormat="1" x14ac:dyDescent="0.2">
      <c r="B171" s="65"/>
      <c r="C171" s="33" t="str">
        <f>IF(F171+G171&gt;0,Input_Transaksi!C168,"")</f>
        <v/>
      </c>
      <c r="D171" s="34" t="str">
        <f>IF(F171+G171&gt;0,Input_Transaksi!D168,"")</f>
        <v/>
      </c>
      <c r="E171" s="35" t="str">
        <f>IF(F171+G171&gt;0,Input_Transaksi!F168&amp;Input_Transaksi!G168 &amp;" "&amp;Input_Transaksi!H168,"")</f>
        <v/>
      </c>
      <c r="F171" s="36">
        <f>IF(Input_Transaksi!CS168=$D$8,Input_Transaksi!CU168,0)</f>
        <v>0</v>
      </c>
      <c r="G171" s="36">
        <f>IF(Input_Transaksi!CV168=$D$8,Input_Transaksi!CX168,0)</f>
        <v>0</v>
      </c>
      <c r="H171" s="36" t="e">
        <f t="shared" si="2"/>
        <v>#VALUE!</v>
      </c>
      <c r="I171" s="61"/>
    </row>
    <row r="172" spans="2:14" customFormat="1" x14ac:dyDescent="0.2">
      <c r="B172" s="65"/>
      <c r="C172" s="599" t="str">
        <f>IF(F172+G172&gt;0,Input_Transaksi!C169,"")</f>
        <v/>
      </c>
      <c r="D172" s="600" t="str">
        <f>IF(F172+G172&gt;0,Input_Transaksi!D169,"")</f>
        <v/>
      </c>
      <c r="E172" s="623" t="str">
        <f>IF(F172+G172&gt;0,Input_Transaksi!F169&amp;Input_Transaksi!G169 &amp;" "&amp;Input_Transaksi!H169,"")</f>
        <v/>
      </c>
      <c r="F172" s="36">
        <f>IF(Input_Transaksi!CS169=$D$8,Input_Transaksi!CU169,0)</f>
        <v>0</v>
      </c>
      <c r="G172" s="36">
        <f>IF(Input_Transaksi!CV169=$D$8,Input_Transaksi!CX169,0)</f>
        <v>0</v>
      </c>
      <c r="H172" s="36" t="e">
        <f t="shared" si="2"/>
        <v>#VALUE!</v>
      </c>
      <c r="I172" s="61"/>
    </row>
    <row r="173" spans="2:14" customFormat="1" x14ac:dyDescent="0.2">
      <c r="B173" s="65"/>
      <c r="C173" s="599" t="str">
        <f>IF(F173+G173&gt;0,Input_Transaksi!C170,"")</f>
        <v/>
      </c>
      <c r="D173" s="600" t="str">
        <f>IF(F173+G173&gt;0,Input_Transaksi!D170,"")</f>
        <v/>
      </c>
      <c r="E173" s="623" t="str">
        <f>IF(F173+G173&gt;0,Input_Transaksi!F170&amp;Input_Transaksi!G170 &amp;" "&amp;Input_Transaksi!H170,"")</f>
        <v/>
      </c>
      <c r="F173" s="36">
        <f>IF(Input_Transaksi!CS170=$D$8,Input_Transaksi!CU170,0)</f>
        <v>0</v>
      </c>
      <c r="G173" s="36">
        <f>IF(Input_Transaksi!CV170=$D$8,Input_Transaksi!CX170,0)</f>
        <v>0</v>
      </c>
      <c r="H173" s="36" t="e">
        <f t="shared" si="2"/>
        <v>#VALUE!</v>
      </c>
      <c r="I173" s="61"/>
    </row>
    <row r="174" spans="2:14" customFormat="1" x14ac:dyDescent="0.2">
      <c r="B174" s="65"/>
      <c r="C174" s="599" t="str">
        <f>IF(F174+G174&gt;0,Input_Transaksi!C171,"")</f>
        <v/>
      </c>
      <c r="D174" s="600" t="str">
        <f>IF(F174+G174&gt;0,Input_Transaksi!D171,"")</f>
        <v/>
      </c>
      <c r="E174" s="623" t="str">
        <f>IF(F174+G174&gt;0,Input_Transaksi!F171&amp;Input_Transaksi!G171 &amp;" "&amp;Input_Transaksi!H171,"")</f>
        <v/>
      </c>
      <c r="F174" s="36">
        <f>IF(Input_Transaksi!CS171=$D$8,Input_Transaksi!CU171,0)</f>
        <v>0</v>
      </c>
      <c r="G174" s="36">
        <f>IF(Input_Transaksi!CV171=$D$8,Input_Transaksi!CX171,0)</f>
        <v>0</v>
      </c>
      <c r="H174" s="36" t="e">
        <f t="shared" si="2"/>
        <v>#VALUE!</v>
      </c>
      <c r="I174" s="61"/>
    </row>
    <row r="175" spans="2:14" customFormat="1" x14ac:dyDescent="0.2">
      <c r="B175" s="65"/>
      <c r="C175" s="599" t="str">
        <f>IF(F175+G175&gt;0,Input_Transaksi!C172,"")</f>
        <v/>
      </c>
      <c r="D175" s="600" t="str">
        <f>IF(F175+G175&gt;0,Input_Transaksi!D172,"")</f>
        <v/>
      </c>
      <c r="E175" s="623" t="str">
        <f>IF(F175+G175&gt;0,Input_Transaksi!F172&amp;Input_Transaksi!G172 &amp;" "&amp;Input_Transaksi!H172,"")</f>
        <v/>
      </c>
      <c r="F175" s="36">
        <f>IF(Input_Transaksi!CS172=$D$8,Input_Transaksi!CU172,0)</f>
        <v>0</v>
      </c>
      <c r="G175" s="36">
        <f>IF(Input_Transaksi!CV172=$D$8,Input_Transaksi!CX172,0)</f>
        <v>0</v>
      </c>
      <c r="H175" s="36" t="e">
        <f t="shared" si="2"/>
        <v>#VALUE!</v>
      </c>
      <c r="I175" s="61"/>
    </row>
    <row r="176" spans="2:14" customFormat="1" x14ac:dyDescent="0.2">
      <c r="B176" s="65"/>
      <c r="C176" s="599" t="str">
        <f>IF(F176+G176&gt;0,Input_Transaksi!C173,"")</f>
        <v/>
      </c>
      <c r="D176" s="600" t="str">
        <f>IF(F176+G176&gt;0,Input_Transaksi!D173,"")</f>
        <v/>
      </c>
      <c r="E176" s="623" t="str">
        <f>IF(F176+G176&gt;0,Input_Transaksi!F173&amp;Input_Transaksi!G173 &amp;" "&amp;Input_Transaksi!H173,"")</f>
        <v/>
      </c>
      <c r="F176" s="36">
        <f>IF(Input_Transaksi!CS173=$D$8,Input_Transaksi!CU173,0)</f>
        <v>0</v>
      </c>
      <c r="G176" s="36">
        <f>IF(Input_Transaksi!CV173=$D$8,Input_Transaksi!CX173,0)</f>
        <v>0</v>
      </c>
      <c r="H176" s="36" t="e">
        <f t="shared" si="2"/>
        <v>#VALUE!</v>
      </c>
      <c r="I176" s="61"/>
    </row>
    <row r="177" spans="2:9" customFormat="1" x14ac:dyDescent="0.2">
      <c r="B177" s="65"/>
      <c r="C177" s="599" t="str">
        <f>IF(F177+G177&gt;0,Input_Transaksi!C174,"")</f>
        <v/>
      </c>
      <c r="D177" s="600" t="str">
        <f>IF(F177+G177&gt;0,Input_Transaksi!D174,"")</f>
        <v/>
      </c>
      <c r="E177" s="623" t="str">
        <f>IF(F177+G177&gt;0,Input_Transaksi!F174&amp;Input_Transaksi!G174 &amp;" "&amp;Input_Transaksi!H174,"")</f>
        <v/>
      </c>
      <c r="F177" s="36">
        <f>IF(Input_Transaksi!CS174=$D$8,Input_Transaksi!CU174,0)</f>
        <v>0</v>
      </c>
      <c r="G177" s="36">
        <f>IF(Input_Transaksi!CV174=$D$8,Input_Transaksi!CX174,0)</f>
        <v>0</v>
      </c>
      <c r="H177" s="36" t="e">
        <f t="shared" si="2"/>
        <v>#VALUE!</v>
      </c>
      <c r="I177" s="61"/>
    </row>
    <row r="178" spans="2:9" customFormat="1" x14ac:dyDescent="0.2">
      <c r="B178" s="65"/>
      <c r="C178" s="599" t="str">
        <f>IF(F178+G178&gt;0,Input_Transaksi!C175,"")</f>
        <v/>
      </c>
      <c r="D178" s="600" t="str">
        <f>IF(F178+G178&gt;0,Input_Transaksi!D175,"")</f>
        <v/>
      </c>
      <c r="E178" s="623" t="str">
        <f>IF(F178+G178&gt;0,Input_Transaksi!F175&amp;Input_Transaksi!G175 &amp;" "&amp;Input_Transaksi!H175,"")</f>
        <v/>
      </c>
      <c r="F178" s="36">
        <f>IF(Input_Transaksi!CS175=$D$8,Input_Transaksi!CU175,0)</f>
        <v>0</v>
      </c>
      <c r="G178" s="36">
        <f>IF(Input_Transaksi!CV175=$D$8,Input_Transaksi!CX175,0)</f>
        <v>0</v>
      </c>
      <c r="H178" s="36" t="e">
        <f t="shared" si="2"/>
        <v>#VALUE!</v>
      </c>
      <c r="I178" s="61"/>
    </row>
    <row r="179" spans="2:9" customFormat="1" x14ac:dyDescent="0.2">
      <c r="B179" s="65"/>
      <c r="C179" s="599" t="str">
        <f>IF(F179+G179&gt;0,Input_Transaksi!C176,"")</f>
        <v/>
      </c>
      <c r="D179" s="600" t="str">
        <f>IF(F179+G179&gt;0,Input_Transaksi!D176,"")</f>
        <v/>
      </c>
      <c r="E179" s="623" t="str">
        <f>IF(F179+G179&gt;0,Input_Transaksi!F176&amp;Input_Transaksi!G176 &amp;" "&amp;Input_Transaksi!H176,"")</f>
        <v/>
      </c>
      <c r="F179" s="36">
        <f>IF(Input_Transaksi!CS176=$D$8,Input_Transaksi!CU176,0)</f>
        <v>0</v>
      </c>
      <c r="G179" s="36">
        <f>IF(Input_Transaksi!CV176=$D$8,Input_Transaksi!CX176,0)</f>
        <v>0</v>
      </c>
      <c r="H179" s="36" t="e">
        <f t="shared" si="2"/>
        <v>#VALUE!</v>
      </c>
      <c r="I179" s="61"/>
    </row>
    <row r="180" spans="2:9" customFormat="1" x14ac:dyDescent="0.2">
      <c r="B180" s="65"/>
      <c r="C180" s="599" t="str">
        <f>IF(F180+G180&gt;0,Input_Transaksi!C177,"")</f>
        <v/>
      </c>
      <c r="D180" s="600" t="str">
        <f>IF(F180+G180&gt;0,Input_Transaksi!D177,"")</f>
        <v/>
      </c>
      <c r="E180" s="623" t="str">
        <f>IF(F180+G180&gt;0,Input_Transaksi!F177&amp;Input_Transaksi!G177 &amp;" "&amp;Input_Transaksi!H177,"")</f>
        <v/>
      </c>
      <c r="F180" s="36">
        <f>IF(Input_Transaksi!CS177=$D$8,Input_Transaksi!CU177,0)</f>
        <v>0</v>
      </c>
      <c r="G180" s="36">
        <f>IF(Input_Transaksi!CV177=$D$8,Input_Transaksi!CX177,0)</f>
        <v>0</v>
      </c>
      <c r="H180" s="36" t="e">
        <f t="shared" si="2"/>
        <v>#VALUE!</v>
      </c>
      <c r="I180" s="61"/>
    </row>
    <row r="181" spans="2:9" customFormat="1" x14ac:dyDescent="0.2">
      <c r="B181" s="65"/>
      <c r="C181" s="599" t="str">
        <f>IF(F181+G181&gt;0,Input_Transaksi!C178,"")</f>
        <v/>
      </c>
      <c r="D181" s="600" t="str">
        <f>IF(F181+G181&gt;0,Input_Transaksi!D178,"")</f>
        <v/>
      </c>
      <c r="E181" s="623" t="str">
        <f>IF(F181+G181&gt;0,Input_Transaksi!F178&amp;Input_Transaksi!G178 &amp;" "&amp;Input_Transaksi!H178,"")</f>
        <v/>
      </c>
      <c r="F181" s="36">
        <f>IF(Input_Transaksi!CS178=$D$8,Input_Transaksi!CU178,0)</f>
        <v>0</v>
      </c>
      <c r="G181" s="36">
        <f>IF(Input_Transaksi!CV178=$D$8,Input_Transaksi!CX178,0)</f>
        <v>0</v>
      </c>
      <c r="H181" s="36" t="e">
        <f t="shared" si="2"/>
        <v>#VALUE!</v>
      </c>
      <c r="I181" s="61"/>
    </row>
    <row r="182" spans="2:9" customFormat="1" x14ac:dyDescent="0.2">
      <c r="B182" s="65"/>
      <c r="C182" s="599" t="str">
        <f>IF(F182+G182&gt;0,Input_Transaksi!C179,"")</f>
        <v/>
      </c>
      <c r="D182" s="600" t="str">
        <f>IF(F182+G182&gt;0,Input_Transaksi!D179,"")</f>
        <v/>
      </c>
      <c r="E182" s="623" t="str">
        <f>IF(F182+G182&gt;0,Input_Transaksi!F179&amp;Input_Transaksi!G179 &amp;" "&amp;Input_Transaksi!H179,"")</f>
        <v/>
      </c>
      <c r="F182" s="36">
        <f>IF(Input_Transaksi!CS179=$D$8,Input_Transaksi!CU179,0)</f>
        <v>0</v>
      </c>
      <c r="G182" s="36">
        <f>IF(Input_Transaksi!CV179=$D$8,Input_Transaksi!CX179,0)</f>
        <v>0</v>
      </c>
      <c r="H182" s="36" t="e">
        <f t="shared" si="2"/>
        <v>#VALUE!</v>
      </c>
      <c r="I182" s="61"/>
    </row>
    <row r="183" spans="2:9" customFormat="1" x14ac:dyDescent="0.2">
      <c r="B183" s="65"/>
      <c r="C183" s="599" t="str">
        <f>IF(F183+G183&gt;0,Input_Transaksi!C180,"")</f>
        <v/>
      </c>
      <c r="D183" s="600" t="str">
        <f>IF(F183+G183&gt;0,Input_Transaksi!D180,"")</f>
        <v/>
      </c>
      <c r="E183" s="623" t="str">
        <f>IF(F183+G183&gt;0,Input_Transaksi!F180&amp;Input_Transaksi!G180 &amp;" "&amp;Input_Transaksi!H180,"")</f>
        <v/>
      </c>
      <c r="F183" s="36">
        <f>IF(Input_Transaksi!CS180=$D$8,Input_Transaksi!CU180,0)</f>
        <v>0</v>
      </c>
      <c r="G183" s="36">
        <f>IF(Input_Transaksi!CV180=$D$8,Input_Transaksi!CX180,0)</f>
        <v>0</v>
      </c>
      <c r="H183" s="36" t="e">
        <f t="shared" si="2"/>
        <v>#VALUE!</v>
      </c>
      <c r="I183" s="61"/>
    </row>
    <row r="184" spans="2:9" customFormat="1" x14ac:dyDescent="0.2">
      <c r="B184" s="65"/>
      <c r="C184" s="599" t="str">
        <f>IF(F184+G184&gt;0,Input_Transaksi!C181,"")</f>
        <v/>
      </c>
      <c r="D184" s="600" t="str">
        <f>IF(F184+G184&gt;0,Input_Transaksi!D181,"")</f>
        <v/>
      </c>
      <c r="E184" s="623" t="str">
        <f>IF(F184+G184&gt;0,Input_Transaksi!F181&amp;Input_Transaksi!G181 &amp;" "&amp;Input_Transaksi!H181,"")</f>
        <v/>
      </c>
      <c r="F184" s="36">
        <f>IF(Input_Transaksi!CS181=$D$8,Input_Transaksi!CU181,0)</f>
        <v>0</v>
      </c>
      <c r="G184" s="36">
        <f>IF(Input_Transaksi!CV181=$D$8,Input_Transaksi!CX181,0)</f>
        <v>0</v>
      </c>
      <c r="H184" s="36" t="e">
        <f t="shared" si="2"/>
        <v>#VALUE!</v>
      </c>
      <c r="I184" s="61"/>
    </row>
    <row r="185" spans="2:9" customFormat="1" x14ac:dyDescent="0.2">
      <c r="B185" s="65"/>
      <c r="C185" s="599" t="str">
        <f>IF(F185+G185&gt;0,Input_Transaksi!C182,"")</f>
        <v/>
      </c>
      <c r="D185" s="600" t="str">
        <f>IF(F185+G185&gt;0,Input_Transaksi!D182,"")</f>
        <v/>
      </c>
      <c r="E185" s="623" t="str">
        <f>IF(F185+G185&gt;0,Input_Transaksi!F182&amp;Input_Transaksi!G182 &amp;" "&amp;Input_Transaksi!H182,"")</f>
        <v/>
      </c>
      <c r="F185" s="36">
        <f>IF(Input_Transaksi!CS182=$D$8,Input_Transaksi!CU182,0)</f>
        <v>0</v>
      </c>
      <c r="G185" s="36">
        <f>IF(Input_Transaksi!CV182=$D$8,Input_Transaksi!CX182,0)</f>
        <v>0</v>
      </c>
      <c r="H185" s="36" t="e">
        <f t="shared" si="2"/>
        <v>#VALUE!</v>
      </c>
      <c r="I185" s="61"/>
    </row>
    <row r="186" spans="2:9" customFormat="1" x14ac:dyDescent="0.2">
      <c r="B186" s="65"/>
      <c r="C186" s="599" t="str">
        <f>IF(F186+G186&gt;0,Input_Transaksi!C183,"")</f>
        <v/>
      </c>
      <c r="D186" s="600" t="str">
        <f>IF(F186+G186&gt;0,Input_Transaksi!D183,"")</f>
        <v/>
      </c>
      <c r="E186" s="623" t="str">
        <f>IF(F186+G186&gt;0,Input_Transaksi!F183&amp;Input_Transaksi!G183 &amp;" "&amp;Input_Transaksi!H183,"")</f>
        <v/>
      </c>
      <c r="F186" s="36">
        <f>IF(Input_Transaksi!CS183=$D$8,Input_Transaksi!CU183,0)</f>
        <v>0</v>
      </c>
      <c r="G186" s="36">
        <f>IF(Input_Transaksi!CV183=$D$8,Input_Transaksi!CX183,0)</f>
        <v>0</v>
      </c>
      <c r="H186" s="36" t="e">
        <f t="shared" si="2"/>
        <v>#VALUE!</v>
      </c>
      <c r="I186" s="61"/>
    </row>
    <row r="187" spans="2:9" customFormat="1" x14ac:dyDescent="0.2">
      <c r="B187" s="65"/>
      <c r="C187" s="599" t="str">
        <f>IF(F187+G187&gt;0,Input_Transaksi!C184,"")</f>
        <v/>
      </c>
      <c r="D187" s="600" t="str">
        <f>IF(F187+G187&gt;0,Input_Transaksi!D184,"")</f>
        <v/>
      </c>
      <c r="E187" s="623" t="str">
        <f>IF(F187+G187&gt;0,Input_Transaksi!F184&amp;Input_Transaksi!G184 &amp;" "&amp;Input_Transaksi!H184,"")</f>
        <v/>
      </c>
      <c r="F187" s="36">
        <f>IF(Input_Transaksi!CS184=$D$8,Input_Transaksi!CU184,0)</f>
        <v>0</v>
      </c>
      <c r="G187" s="36">
        <f>IF(Input_Transaksi!CV184=$D$8,Input_Transaksi!CX184,0)</f>
        <v>0</v>
      </c>
      <c r="H187" s="36" t="e">
        <f t="shared" si="2"/>
        <v>#VALUE!</v>
      </c>
      <c r="I187" s="61"/>
    </row>
    <row r="188" spans="2:9" customFormat="1" x14ac:dyDescent="0.2">
      <c r="B188" s="65"/>
      <c r="C188" s="599" t="str">
        <f>IF(F188+G188&gt;0,Input_Transaksi!C185,"")</f>
        <v/>
      </c>
      <c r="D188" s="600" t="str">
        <f>IF(F188+G188&gt;0,Input_Transaksi!D185,"")</f>
        <v/>
      </c>
      <c r="E188" s="623" t="str">
        <f>IF(F188+G188&gt;0,Input_Transaksi!F185&amp;Input_Transaksi!G185 &amp;" "&amp;Input_Transaksi!H185,"")</f>
        <v/>
      </c>
      <c r="F188" s="36">
        <f>IF(Input_Transaksi!CS185=$D$8,Input_Transaksi!CU185,0)</f>
        <v>0</v>
      </c>
      <c r="G188" s="36">
        <f>IF(Input_Transaksi!CV185=$D$8,Input_Transaksi!CX185,0)</f>
        <v>0</v>
      </c>
      <c r="H188" s="36" t="e">
        <f t="shared" si="2"/>
        <v>#VALUE!</v>
      </c>
      <c r="I188" s="61"/>
    </row>
    <row r="189" spans="2:9" customFormat="1" x14ac:dyDescent="0.2">
      <c r="B189" s="65"/>
      <c r="C189" s="599" t="str">
        <f>IF(F189+G189&gt;0,Input_Transaksi!C186,"")</f>
        <v/>
      </c>
      <c r="D189" s="600" t="str">
        <f>IF(F189+G189&gt;0,Input_Transaksi!D186,"")</f>
        <v/>
      </c>
      <c r="E189" s="623" t="str">
        <f>IF(F189+G189&gt;0,Input_Transaksi!F186&amp;Input_Transaksi!G186 &amp;" "&amp;Input_Transaksi!H186,"")</f>
        <v/>
      </c>
      <c r="F189" s="36">
        <f>IF(Input_Transaksi!CS186=$D$8,Input_Transaksi!CU186,0)</f>
        <v>0</v>
      </c>
      <c r="G189" s="36">
        <f>IF(Input_Transaksi!CV186=$D$8,Input_Transaksi!CX186,0)</f>
        <v>0</v>
      </c>
      <c r="H189" s="36" t="e">
        <f t="shared" si="2"/>
        <v>#VALUE!</v>
      </c>
      <c r="I189" s="61"/>
    </row>
    <row r="190" spans="2:9" customFormat="1" ht="15" customHeight="1" x14ac:dyDescent="0.2">
      <c r="B190" s="65"/>
      <c r="C190" s="33" t="str">
        <f>IF(F190+G190&gt;0,Input_Transaksi!C187,"")</f>
        <v/>
      </c>
      <c r="D190" s="34" t="str">
        <f>IF(F190+G190&gt;0,Input_Transaksi!D187,"")</f>
        <v/>
      </c>
      <c r="E190" s="35" t="str">
        <f>IF(F190+G190&gt;0,Input_Transaksi!F187&amp;Input_Transaksi!G187 &amp;" "&amp;Input_Transaksi!H187,"")</f>
        <v/>
      </c>
      <c r="F190" s="36">
        <f>IF(Input_Transaksi!CS187=$D$8,Input_Transaksi!CU187,0)</f>
        <v>0</v>
      </c>
      <c r="G190" s="36">
        <f>IF(Input_Transaksi!CV187=$D$8,Input_Transaksi!CX187,0)</f>
        <v>0</v>
      </c>
      <c r="H190" s="36" t="e">
        <f t="shared" si="2"/>
        <v>#VALUE!</v>
      </c>
      <c r="I190" s="61"/>
    </row>
    <row r="191" spans="2:9" customFormat="1" ht="15" customHeight="1" x14ac:dyDescent="0.2">
      <c r="B191" s="65"/>
      <c r="C191" s="33" t="str">
        <f>IF(F191+G191&gt;0,Input_Transaksi!C188,"")</f>
        <v/>
      </c>
      <c r="D191" s="34" t="str">
        <f>IF(F191+G191&gt;0,Input_Transaksi!D188,"")</f>
        <v/>
      </c>
      <c r="E191" s="35" t="str">
        <f>IF(F191+G191&gt;0,Input_Transaksi!F188&amp;Input_Transaksi!G188 &amp;" "&amp;Input_Transaksi!H188,"")</f>
        <v/>
      </c>
      <c r="F191" s="36">
        <f>IF(Input_Transaksi!CS188=$D$8,Input_Transaksi!CU188,0)</f>
        <v>0</v>
      </c>
      <c r="G191" s="36">
        <f>IF(Input_Transaksi!CV188=$D$8,Input_Transaksi!CX188,0)</f>
        <v>0</v>
      </c>
      <c r="H191" s="36" t="e">
        <f t="shared" si="2"/>
        <v>#VALUE!</v>
      </c>
      <c r="I191" s="61"/>
    </row>
    <row r="192" spans="2:9" customFormat="1" ht="15" customHeight="1" x14ac:dyDescent="0.2">
      <c r="B192" s="65"/>
      <c r="C192" s="33" t="str">
        <f>IF(F192+G192&gt;0,Input_Transaksi!C189,"")</f>
        <v/>
      </c>
      <c r="D192" s="34" t="str">
        <f>IF(F192+G192&gt;0,Input_Transaksi!D189,"")</f>
        <v/>
      </c>
      <c r="E192" s="35" t="str">
        <f>IF(F192+G192&gt;0,Input_Transaksi!F189&amp;Input_Transaksi!G189 &amp;" "&amp;Input_Transaksi!H189,"")</f>
        <v/>
      </c>
      <c r="F192" s="36">
        <f>IF(Input_Transaksi!CS189=$D$8,Input_Transaksi!CU189,0)</f>
        <v>0</v>
      </c>
      <c r="G192" s="36">
        <f>IF(Input_Transaksi!CV189=$D$8,Input_Transaksi!CX189,0)</f>
        <v>0</v>
      </c>
      <c r="H192" s="36" t="e">
        <f t="shared" si="2"/>
        <v>#VALUE!</v>
      </c>
      <c r="I192" s="61"/>
    </row>
    <row r="193" spans="2:9" customFormat="1" ht="15" customHeight="1" x14ac:dyDescent="0.2">
      <c r="B193" s="65"/>
      <c r="C193" s="33" t="str">
        <f>IF(F193+G193&gt;0,Input_Transaksi!C190,"")</f>
        <v/>
      </c>
      <c r="D193" s="34" t="str">
        <f>IF(F193+G193&gt;0,Input_Transaksi!D190,"")</f>
        <v/>
      </c>
      <c r="E193" s="35" t="str">
        <f>IF(F193+G193&gt;0,Input_Transaksi!F190&amp;Input_Transaksi!G190 &amp;" "&amp;Input_Transaksi!H190,"")</f>
        <v/>
      </c>
      <c r="F193" s="36">
        <f>IF(Input_Transaksi!CS190=$D$8,Input_Transaksi!CU190,0)</f>
        <v>0</v>
      </c>
      <c r="G193" s="36">
        <f>IF(Input_Transaksi!CV190=$D$8,Input_Transaksi!CX190,0)</f>
        <v>0</v>
      </c>
      <c r="H193" s="36" t="e">
        <f t="shared" si="2"/>
        <v>#VALUE!</v>
      </c>
      <c r="I193" s="61"/>
    </row>
    <row r="194" spans="2:9" customFormat="1" ht="15" customHeight="1" x14ac:dyDescent="0.2">
      <c r="B194" s="65"/>
      <c r="C194" s="33" t="str">
        <f>IF(F194+G194&gt;0,Input_Transaksi!C191,"")</f>
        <v/>
      </c>
      <c r="D194" s="34" t="str">
        <f>IF(F194+G194&gt;0,Input_Transaksi!D191,"")</f>
        <v/>
      </c>
      <c r="E194" s="35" t="str">
        <f>IF(F194+G194&gt;0,Input_Transaksi!F191&amp;Input_Transaksi!G191 &amp;" "&amp;Input_Transaksi!H191,"")</f>
        <v/>
      </c>
      <c r="F194" s="36">
        <f>IF(Input_Transaksi!CS191=$D$8,Input_Transaksi!CU191,0)</f>
        <v>0</v>
      </c>
      <c r="G194" s="36">
        <f>IF(Input_Transaksi!CV191=$D$8,Input_Transaksi!CX191,0)</f>
        <v>0</v>
      </c>
      <c r="H194" s="36" t="e">
        <f t="shared" si="2"/>
        <v>#VALUE!</v>
      </c>
      <c r="I194" s="61"/>
    </row>
    <row r="195" spans="2:9" customFormat="1" ht="15" customHeight="1" x14ac:dyDescent="0.2">
      <c r="B195" s="65"/>
      <c r="C195" s="33" t="str">
        <f>IF(F195+G195&gt;0,Input_Transaksi!C192,"")</f>
        <v/>
      </c>
      <c r="D195" s="34" t="str">
        <f>IF(F195+G195&gt;0,Input_Transaksi!D192,"")</f>
        <v/>
      </c>
      <c r="E195" s="35" t="str">
        <f>IF(F195+G195&gt;0,Input_Transaksi!F192&amp;Input_Transaksi!G192 &amp;" "&amp;Input_Transaksi!H192,"")</f>
        <v/>
      </c>
      <c r="F195" s="36">
        <f>IF(Input_Transaksi!CS192=$D$8,Input_Transaksi!CU192,0)</f>
        <v>0</v>
      </c>
      <c r="G195" s="36">
        <f>IF(Input_Transaksi!CV192=$D$8,Input_Transaksi!CX192,0)</f>
        <v>0</v>
      </c>
      <c r="H195" s="36" t="e">
        <f t="shared" si="2"/>
        <v>#VALUE!</v>
      </c>
      <c r="I195" s="61"/>
    </row>
    <row r="196" spans="2:9" customFormat="1" ht="15" customHeight="1" x14ac:dyDescent="0.2">
      <c r="B196" s="65"/>
      <c r="C196" s="33" t="str">
        <f>IF(F196+G196&gt;0,Input_Transaksi!C193,"")</f>
        <v/>
      </c>
      <c r="D196" s="34" t="str">
        <f>IF(F196+G196&gt;0,Input_Transaksi!D193,"")</f>
        <v/>
      </c>
      <c r="E196" s="35" t="str">
        <f>IF(F196+G196&gt;0,Input_Transaksi!F193&amp;Input_Transaksi!G193 &amp;" "&amp;Input_Transaksi!H193,"")</f>
        <v/>
      </c>
      <c r="F196" s="36">
        <f>IF(Input_Transaksi!CS193=$D$8,Input_Transaksi!CU193,0)</f>
        <v>0</v>
      </c>
      <c r="G196" s="36">
        <f>IF(Input_Transaksi!CV193=$D$8,Input_Transaksi!CX193,0)</f>
        <v>0</v>
      </c>
      <c r="H196" s="36" t="e">
        <f t="shared" si="2"/>
        <v>#VALUE!</v>
      </c>
      <c r="I196" s="61"/>
    </row>
    <row r="197" spans="2:9" customFormat="1" ht="15" customHeight="1" x14ac:dyDescent="0.2">
      <c r="B197" s="65"/>
      <c r="C197" s="33" t="str">
        <f>IF(F197+G197&gt;0,Input_Transaksi!C194,"")</f>
        <v/>
      </c>
      <c r="D197" s="34" t="str">
        <f>IF(F197+G197&gt;0,Input_Transaksi!D194,"")</f>
        <v/>
      </c>
      <c r="E197" s="35" t="str">
        <f>IF(F197+G197&gt;0,Input_Transaksi!F194&amp;Input_Transaksi!G194 &amp;" "&amp;Input_Transaksi!H194,"")</f>
        <v/>
      </c>
      <c r="F197" s="36">
        <f>IF(Input_Transaksi!CS194=$D$8,Input_Transaksi!CU194,0)</f>
        <v>0</v>
      </c>
      <c r="G197" s="36">
        <f>IF(Input_Transaksi!CV194=$D$8,Input_Transaksi!CX194,0)</f>
        <v>0</v>
      </c>
      <c r="H197" s="36" t="e">
        <f t="shared" si="2"/>
        <v>#VALUE!</v>
      </c>
      <c r="I197" s="61"/>
    </row>
    <row r="198" spans="2:9" customFormat="1" ht="15" customHeight="1" x14ac:dyDescent="0.2">
      <c r="B198" s="65"/>
      <c r="C198" s="33" t="str">
        <f>IF(F198+G198&gt;0,Input_Transaksi!C195,"")</f>
        <v/>
      </c>
      <c r="D198" s="34" t="str">
        <f>IF(F198+G198&gt;0,Input_Transaksi!D195,"")</f>
        <v/>
      </c>
      <c r="E198" s="35" t="str">
        <f>IF(F198+G198&gt;0,Input_Transaksi!F195&amp;Input_Transaksi!G195 &amp;" "&amp;Input_Transaksi!H195,"")</f>
        <v/>
      </c>
      <c r="F198" s="36">
        <f>IF(Input_Transaksi!CS195=$D$8,Input_Transaksi!CU195,0)</f>
        <v>0</v>
      </c>
      <c r="G198" s="36">
        <f>IF(Input_Transaksi!CV195=$D$8,Input_Transaksi!CX195,0)</f>
        <v>0</v>
      </c>
      <c r="H198" s="36" t="e">
        <f t="shared" si="2"/>
        <v>#VALUE!</v>
      </c>
      <c r="I198" s="61"/>
    </row>
    <row r="199" spans="2:9" customFormat="1" ht="15" customHeight="1" x14ac:dyDescent="0.2">
      <c r="B199" s="65"/>
      <c r="C199" s="33" t="str">
        <f>IF(F199+G199&gt;0,Input_Transaksi!C196,"")</f>
        <v/>
      </c>
      <c r="D199" s="34" t="str">
        <f>IF(F199+G199&gt;0,Input_Transaksi!D196,"")</f>
        <v/>
      </c>
      <c r="E199" s="35" t="str">
        <f>IF(F199+G199&gt;0,Input_Transaksi!F196&amp;Input_Transaksi!G196 &amp;" "&amp;Input_Transaksi!H196,"")</f>
        <v/>
      </c>
      <c r="F199" s="36">
        <f>IF(Input_Transaksi!CS196=$D$8,Input_Transaksi!CU196,0)</f>
        <v>0</v>
      </c>
      <c r="G199" s="36">
        <f>IF(Input_Transaksi!CV196=$D$8,Input_Transaksi!CX196,0)</f>
        <v>0</v>
      </c>
      <c r="H199" s="36" t="e">
        <f t="shared" si="2"/>
        <v>#VALUE!</v>
      </c>
      <c r="I199" s="61"/>
    </row>
    <row r="200" spans="2:9" customFormat="1" ht="15" customHeight="1" x14ac:dyDescent="0.2">
      <c r="B200" s="65"/>
      <c r="C200" s="33" t="str">
        <f>IF(F200+G200&gt;0,Input_Transaksi!C197,"")</f>
        <v/>
      </c>
      <c r="D200" s="34" t="str">
        <f>IF(F200+G200&gt;0,Input_Transaksi!D197,"")</f>
        <v/>
      </c>
      <c r="E200" s="35" t="str">
        <f>IF(F200+G200&gt;0,Input_Transaksi!F197&amp;Input_Transaksi!G197 &amp;" "&amp;Input_Transaksi!H197,"")</f>
        <v/>
      </c>
      <c r="F200" s="36">
        <f>IF(Input_Transaksi!CS197=$D$8,Input_Transaksi!CU197,0)</f>
        <v>0</v>
      </c>
      <c r="G200" s="36">
        <f>IF(Input_Transaksi!CV197=$D$8,Input_Transaksi!CX197,0)</f>
        <v>0</v>
      </c>
      <c r="H200" s="36" t="e">
        <f t="shared" si="2"/>
        <v>#VALUE!</v>
      </c>
      <c r="I200" s="61"/>
    </row>
    <row r="201" spans="2:9" customFormat="1" ht="15" customHeight="1" x14ac:dyDescent="0.2">
      <c r="B201" s="65"/>
      <c r="C201" s="33" t="str">
        <f>IF(F201+G201&gt;0,Input_Transaksi!C198,"")</f>
        <v/>
      </c>
      <c r="D201" s="34" t="str">
        <f>IF(F201+G201&gt;0,Input_Transaksi!D198,"")</f>
        <v/>
      </c>
      <c r="E201" s="35" t="str">
        <f>IF(F201+G201&gt;0,Input_Transaksi!F198&amp;Input_Transaksi!G198 &amp;" "&amp;Input_Transaksi!H198,"")</f>
        <v/>
      </c>
      <c r="F201" s="36">
        <f>IF(Input_Transaksi!CS198=$D$8,Input_Transaksi!CU198,0)</f>
        <v>0</v>
      </c>
      <c r="G201" s="36">
        <f>IF(Input_Transaksi!CV198=$D$8,Input_Transaksi!CX198,0)</f>
        <v>0</v>
      </c>
      <c r="H201" s="36" t="e">
        <f t="shared" si="2"/>
        <v>#VALUE!</v>
      </c>
      <c r="I201" s="61"/>
    </row>
    <row r="202" spans="2:9" customFormat="1" ht="15" customHeight="1" x14ac:dyDescent="0.2">
      <c r="B202" s="65"/>
      <c r="C202" s="33" t="str">
        <f>IF(F202+G202&gt;0,Input_Transaksi!C199,"")</f>
        <v/>
      </c>
      <c r="D202" s="34" t="str">
        <f>IF(F202+G202&gt;0,Input_Transaksi!D199,"")</f>
        <v/>
      </c>
      <c r="E202" s="35" t="str">
        <f>IF(F202+G202&gt;0,Input_Transaksi!F199&amp;Input_Transaksi!G199 &amp;" "&amp;Input_Transaksi!H199,"")</f>
        <v/>
      </c>
      <c r="F202" s="36">
        <f>IF(Input_Transaksi!CS199=$D$8,Input_Transaksi!CU199,0)</f>
        <v>0</v>
      </c>
      <c r="G202" s="36">
        <f>IF(Input_Transaksi!CV199=$D$8,Input_Transaksi!CX199,0)</f>
        <v>0</v>
      </c>
      <c r="H202" s="36" t="e">
        <f t="shared" si="2"/>
        <v>#VALUE!</v>
      </c>
      <c r="I202" s="61"/>
    </row>
    <row r="203" spans="2:9" customFormat="1" ht="15" customHeight="1" x14ac:dyDescent="0.2">
      <c r="B203" s="65"/>
      <c r="C203" s="33" t="str">
        <f>IF(F203+G203&gt;0,Input_Transaksi!C200,"")</f>
        <v/>
      </c>
      <c r="D203" s="34" t="str">
        <f>IF(F203+G203&gt;0,Input_Transaksi!D200,"")</f>
        <v/>
      </c>
      <c r="E203" s="35" t="str">
        <f>IF(F203+G203&gt;0,Input_Transaksi!F200&amp;Input_Transaksi!G200 &amp;" "&amp;Input_Transaksi!H200,"")</f>
        <v/>
      </c>
      <c r="F203" s="36">
        <f>IF(Input_Transaksi!CS200=$D$8,Input_Transaksi!CU200,0)</f>
        <v>0</v>
      </c>
      <c r="G203" s="36">
        <f>IF(Input_Transaksi!CV200=$D$8,Input_Transaksi!CX200,0)</f>
        <v>0</v>
      </c>
      <c r="H203" s="36" t="e">
        <f t="shared" si="2"/>
        <v>#VALUE!</v>
      </c>
      <c r="I203" s="61"/>
    </row>
    <row r="204" spans="2:9" customFormat="1" ht="15" customHeight="1" x14ac:dyDescent="0.2">
      <c r="B204" s="65"/>
      <c r="C204" s="33" t="str">
        <f>IF(F204+G204&gt;0,Input_Transaksi!C201,"")</f>
        <v/>
      </c>
      <c r="D204" s="34" t="str">
        <f>IF(F204+G204&gt;0,Input_Transaksi!D201,"")</f>
        <v/>
      </c>
      <c r="E204" s="35" t="str">
        <f>IF(F204+G204&gt;0,Input_Transaksi!F201&amp;Input_Transaksi!G201 &amp;" "&amp;Input_Transaksi!H201,"")</f>
        <v/>
      </c>
      <c r="F204" s="36">
        <f>IF(Input_Transaksi!CS201=$D$8,Input_Transaksi!CU201,0)</f>
        <v>0</v>
      </c>
      <c r="G204" s="36">
        <f>IF(Input_Transaksi!CV201=$D$8,Input_Transaksi!CX201,0)</f>
        <v>0</v>
      </c>
      <c r="H204" s="36" t="e">
        <f t="shared" si="2"/>
        <v>#VALUE!</v>
      </c>
      <c r="I204" s="61"/>
    </row>
    <row r="205" spans="2:9" customFormat="1" ht="15" customHeight="1" x14ac:dyDescent="0.2">
      <c r="B205" s="65"/>
      <c r="C205" s="33" t="str">
        <f>IF(F205+G205&gt;0,Input_Transaksi!C202,"")</f>
        <v/>
      </c>
      <c r="D205" s="34" t="str">
        <f>IF(F205+G205&gt;0,Input_Transaksi!D202,"")</f>
        <v/>
      </c>
      <c r="E205" s="35" t="str">
        <f>IF(F205+G205&gt;0,Input_Transaksi!F202&amp;Input_Transaksi!G202 &amp;" "&amp;Input_Transaksi!H202,"")</f>
        <v/>
      </c>
      <c r="F205" s="36">
        <f>IF(Input_Transaksi!CS202=$D$8,Input_Transaksi!CU202,0)</f>
        <v>0</v>
      </c>
      <c r="G205" s="36">
        <f>IF(Input_Transaksi!CV202=$D$8,Input_Transaksi!CX202,0)</f>
        <v>0</v>
      </c>
      <c r="H205" s="36" t="e">
        <f t="shared" si="2"/>
        <v>#VALUE!</v>
      </c>
      <c r="I205" s="61"/>
    </row>
    <row r="206" spans="2:9" customFormat="1" ht="15" customHeight="1" x14ac:dyDescent="0.2">
      <c r="B206" s="65"/>
      <c r="C206" s="33" t="str">
        <f>IF(F206+G206&gt;0,Input_Transaksi!C203,"")</f>
        <v/>
      </c>
      <c r="D206" s="34" t="str">
        <f>IF(F206+G206&gt;0,Input_Transaksi!D203,"")</f>
        <v/>
      </c>
      <c r="E206" s="35" t="str">
        <f>IF(F206+G206&gt;0,Input_Transaksi!F203&amp;Input_Transaksi!G203 &amp;" "&amp;Input_Transaksi!H203,"")</f>
        <v/>
      </c>
      <c r="F206" s="36">
        <f>IF(Input_Transaksi!CS203=$D$8,Input_Transaksi!CU203,0)</f>
        <v>0</v>
      </c>
      <c r="G206" s="36">
        <f>IF(Input_Transaksi!CV203=$D$8,Input_Transaksi!CX203,0)</f>
        <v>0</v>
      </c>
      <c r="H206" s="36" t="e">
        <f t="shared" si="2"/>
        <v>#VALUE!</v>
      </c>
      <c r="I206" s="61"/>
    </row>
    <row r="207" spans="2:9" customFormat="1" ht="15" customHeight="1" x14ac:dyDescent="0.2">
      <c r="B207" s="65"/>
      <c r="C207" s="33" t="str">
        <f>IF(F207+G207&gt;0,Input_Transaksi!C204,"")</f>
        <v/>
      </c>
      <c r="D207" s="34" t="str">
        <f>IF(F207+G207&gt;0,Input_Transaksi!D204,"")</f>
        <v/>
      </c>
      <c r="E207" s="35" t="str">
        <f>IF(F207+G207&gt;0,Input_Transaksi!F204&amp;Input_Transaksi!G204 &amp;" "&amp;Input_Transaksi!H204,"")</f>
        <v/>
      </c>
      <c r="F207" s="36">
        <f>IF(Input_Transaksi!CS204=$D$8,Input_Transaksi!CU204,0)</f>
        <v>0</v>
      </c>
      <c r="G207" s="36">
        <f>IF(Input_Transaksi!CV204=$D$8,Input_Transaksi!CX204,0)</f>
        <v>0</v>
      </c>
      <c r="H207" s="36" t="e">
        <f t="shared" ref="H207:H270" si="3">H206-F207+G207</f>
        <v>#VALUE!</v>
      </c>
      <c r="I207" s="61"/>
    </row>
    <row r="208" spans="2:9" customFormat="1" ht="15" customHeight="1" x14ac:dyDescent="0.2">
      <c r="B208" s="65"/>
      <c r="C208" s="33" t="str">
        <f>IF(F208+G208&gt;0,Input_Transaksi!C205,"")</f>
        <v/>
      </c>
      <c r="D208" s="34" t="str">
        <f>IF(F208+G208&gt;0,Input_Transaksi!D205,"")</f>
        <v/>
      </c>
      <c r="E208" s="35" t="str">
        <f>IF(F208+G208&gt;0,Input_Transaksi!F205&amp;Input_Transaksi!G205 &amp;" "&amp;Input_Transaksi!H205,"")</f>
        <v/>
      </c>
      <c r="F208" s="36">
        <f>IF(Input_Transaksi!CS205=$D$8,Input_Transaksi!CU205,0)</f>
        <v>0</v>
      </c>
      <c r="G208" s="36">
        <f>IF(Input_Transaksi!CV205=$D$8,Input_Transaksi!CX205,0)</f>
        <v>0</v>
      </c>
      <c r="H208" s="36" t="e">
        <f t="shared" si="3"/>
        <v>#VALUE!</v>
      </c>
      <c r="I208" s="61"/>
    </row>
    <row r="209" spans="2:9" customFormat="1" ht="15" customHeight="1" x14ac:dyDescent="0.2">
      <c r="B209" s="65"/>
      <c r="C209" s="33" t="str">
        <f>IF(F209+G209&gt;0,Input_Transaksi!C206,"")</f>
        <v/>
      </c>
      <c r="D209" s="34" t="str">
        <f>IF(F209+G209&gt;0,Input_Transaksi!D206,"")</f>
        <v/>
      </c>
      <c r="E209" s="35" t="str">
        <f>IF(F209+G209&gt;0,Input_Transaksi!F206&amp;Input_Transaksi!G206 &amp;" "&amp;Input_Transaksi!H206,"")</f>
        <v/>
      </c>
      <c r="F209" s="36">
        <f>IF(Input_Transaksi!CS206=$D$8,Input_Transaksi!CU206,0)</f>
        <v>0</v>
      </c>
      <c r="G209" s="36">
        <f>IF(Input_Transaksi!CV206=$D$8,Input_Transaksi!CX206,0)</f>
        <v>0</v>
      </c>
      <c r="H209" s="36" t="e">
        <f t="shared" si="3"/>
        <v>#VALUE!</v>
      </c>
      <c r="I209" s="61"/>
    </row>
    <row r="210" spans="2:9" customFormat="1" ht="15" customHeight="1" x14ac:dyDescent="0.2">
      <c r="B210" s="65"/>
      <c r="C210" s="33" t="str">
        <f>IF(F210+G210&gt;0,Input_Transaksi!C207,"")</f>
        <v/>
      </c>
      <c r="D210" s="34" t="str">
        <f>IF(F210+G210&gt;0,Input_Transaksi!D207,"")</f>
        <v/>
      </c>
      <c r="E210" s="35" t="str">
        <f>IF(F210+G210&gt;0,Input_Transaksi!F207&amp;Input_Transaksi!G207 &amp;" "&amp;Input_Transaksi!H207,"")</f>
        <v/>
      </c>
      <c r="F210" s="36">
        <f>IF(Input_Transaksi!CS207=$D$8,Input_Transaksi!CU207,0)</f>
        <v>0</v>
      </c>
      <c r="G210" s="36">
        <f>IF(Input_Transaksi!CV207=$D$8,Input_Transaksi!CX207,0)</f>
        <v>0</v>
      </c>
      <c r="H210" s="36" t="e">
        <f t="shared" si="3"/>
        <v>#VALUE!</v>
      </c>
      <c r="I210" s="61"/>
    </row>
    <row r="211" spans="2:9" customFormat="1" ht="15" customHeight="1" x14ac:dyDescent="0.2">
      <c r="B211" s="65"/>
      <c r="C211" s="33" t="str">
        <f>IF(F211+G211&gt;0,Input_Transaksi!C208,"")</f>
        <v/>
      </c>
      <c r="D211" s="34" t="str">
        <f>IF(F211+G211&gt;0,Input_Transaksi!D208,"")</f>
        <v/>
      </c>
      <c r="E211" s="35" t="str">
        <f>IF(F211+G211&gt;0,Input_Transaksi!F208&amp;Input_Transaksi!G208 &amp;" "&amp;Input_Transaksi!H208,"")</f>
        <v/>
      </c>
      <c r="F211" s="36">
        <f>IF(Input_Transaksi!CS208=$D$8,Input_Transaksi!CU208,0)</f>
        <v>0</v>
      </c>
      <c r="G211" s="36">
        <f>IF(Input_Transaksi!CV208=$D$8,Input_Transaksi!CX208,0)</f>
        <v>0</v>
      </c>
      <c r="H211" s="36" t="e">
        <f t="shared" si="3"/>
        <v>#VALUE!</v>
      </c>
      <c r="I211" s="61"/>
    </row>
    <row r="212" spans="2:9" customFormat="1" ht="15" customHeight="1" x14ac:dyDescent="0.2">
      <c r="B212" s="65"/>
      <c r="C212" s="33" t="str">
        <f>IF(F212+G212&gt;0,Input_Transaksi!C209,"")</f>
        <v/>
      </c>
      <c r="D212" s="34" t="str">
        <f>IF(F212+G212&gt;0,Input_Transaksi!D209,"")</f>
        <v/>
      </c>
      <c r="E212" s="35" t="str">
        <f>IF(F212+G212&gt;0,Input_Transaksi!F209&amp;Input_Transaksi!G209 &amp;" "&amp;Input_Transaksi!H209,"")</f>
        <v/>
      </c>
      <c r="F212" s="36">
        <f>IF(Input_Transaksi!CS209=$D$8,Input_Transaksi!CU209,0)</f>
        <v>0</v>
      </c>
      <c r="G212" s="36">
        <f>IF(Input_Transaksi!CV209=$D$8,Input_Transaksi!CX209,0)</f>
        <v>0</v>
      </c>
      <c r="H212" s="36" t="e">
        <f t="shared" si="3"/>
        <v>#VALUE!</v>
      </c>
      <c r="I212" s="61"/>
    </row>
    <row r="213" spans="2:9" customFormat="1" ht="15" customHeight="1" x14ac:dyDescent="0.2">
      <c r="B213" s="65"/>
      <c r="C213" s="33" t="str">
        <f>IF(F213+G213&gt;0,Input_Transaksi!C210,"")</f>
        <v/>
      </c>
      <c r="D213" s="34" t="str">
        <f>IF(F213+G213&gt;0,Input_Transaksi!D210,"")</f>
        <v/>
      </c>
      <c r="E213" s="35" t="str">
        <f>IF(F213+G213&gt;0,Input_Transaksi!F210&amp;Input_Transaksi!G210 &amp;" "&amp;Input_Transaksi!H210,"")</f>
        <v/>
      </c>
      <c r="F213" s="36">
        <f>IF(Input_Transaksi!CS210=$D$8,Input_Transaksi!CU210,0)</f>
        <v>0</v>
      </c>
      <c r="G213" s="36">
        <f>IF(Input_Transaksi!CV210=$D$8,Input_Transaksi!CX210,0)</f>
        <v>0</v>
      </c>
      <c r="H213" s="36" t="e">
        <f t="shared" si="3"/>
        <v>#VALUE!</v>
      </c>
      <c r="I213" s="61"/>
    </row>
    <row r="214" spans="2:9" customFormat="1" ht="15" customHeight="1" x14ac:dyDescent="0.2">
      <c r="B214" s="65"/>
      <c r="C214" s="33" t="str">
        <f>IF(F214+G214&gt;0,Input_Transaksi!C211,"")</f>
        <v/>
      </c>
      <c r="D214" s="34" t="str">
        <f>IF(F214+G214&gt;0,Input_Transaksi!D211,"")</f>
        <v/>
      </c>
      <c r="E214" s="35" t="str">
        <f>IF(F214+G214&gt;0,Input_Transaksi!F211&amp;Input_Transaksi!G211 &amp;" "&amp;Input_Transaksi!H211,"")</f>
        <v/>
      </c>
      <c r="F214" s="36">
        <f>IF(Input_Transaksi!CS211=$D$8,Input_Transaksi!CU211,0)</f>
        <v>0</v>
      </c>
      <c r="G214" s="36">
        <f>IF(Input_Transaksi!CV211=$D$8,Input_Transaksi!CX211,0)</f>
        <v>0</v>
      </c>
      <c r="H214" s="36" t="e">
        <f t="shared" si="3"/>
        <v>#VALUE!</v>
      </c>
      <c r="I214" s="61"/>
    </row>
    <row r="215" spans="2:9" customFormat="1" ht="15" customHeight="1" x14ac:dyDescent="0.2">
      <c r="B215" s="65"/>
      <c r="C215" s="33" t="str">
        <f>IF(F215+G215&gt;0,Input_Transaksi!C212,"")</f>
        <v/>
      </c>
      <c r="D215" s="34" t="str">
        <f>IF(F215+G215&gt;0,Input_Transaksi!D212,"")</f>
        <v/>
      </c>
      <c r="E215" s="35" t="str">
        <f>IF(F215+G215&gt;0,Input_Transaksi!F212&amp;Input_Transaksi!G212 &amp;" "&amp;Input_Transaksi!H212,"")</f>
        <v/>
      </c>
      <c r="F215" s="36">
        <f>IF(Input_Transaksi!CS212=$D$8,Input_Transaksi!CU212,0)</f>
        <v>0</v>
      </c>
      <c r="G215" s="36">
        <f>IF(Input_Transaksi!CV212=$D$8,Input_Transaksi!CX212,0)</f>
        <v>0</v>
      </c>
      <c r="H215" s="36" t="e">
        <f t="shared" si="3"/>
        <v>#VALUE!</v>
      </c>
      <c r="I215" s="61"/>
    </row>
    <row r="216" spans="2:9" customFormat="1" ht="15" customHeight="1" x14ac:dyDescent="0.2">
      <c r="B216" s="65"/>
      <c r="C216" s="33" t="str">
        <f>IF(F216+G216&gt;0,Input_Transaksi!C213,"")</f>
        <v/>
      </c>
      <c r="D216" s="34" t="str">
        <f>IF(F216+G216&gt;0,Input_Transaksi!D213,"")</f>
        <v/>
      </c>
      <c r="E216" s="35" t="str">
        <f>IF(F216+G216&gt;0,Input_Transaksi!F213&amp;Input_Transaksi!G213 &amp;" "&amp;Input_Transaksi!H213,"")</f>
        <v/>
      </c>
      <c r="F216" s="36">
        <f>IF(Input_Transaksi!CS213=$D$8,Input_Transaksi!CU213,0)</f>
        <v>0</v>
      </c>
      <c r="G216" s="36">
        <f>IF(Input_Transaksi!CV213=$D$8,Input_Transaksi!CX213,0)</f>
        <v>0</v>
      </c>
      <c r="H216" s="36" t="e">
        <f t="shared" si="3"/>
        <v>#VALUE!</v>
      </c>
      <c r="I216" s="61"/>
    </row>
    <row r="217" spans="2:9" customFormat="1" ht="15" customHeight="1" x14ac:dyDescent="0.2">
      <c r="B217" s="65"/>
      <c r="C217" s="33" t="str">
        <f>IF(F217+G217&gt;0,Input_Transaksi!C214,"")</f>
        <v/>
      </c>
      <c r="D217" s="34" t="str">
        <f>IF(F217+G217&gt;0,Input_Transaksi!D214,"")</f>
        <v/>
      </c>
      <c r="E217" s="35" t="str">
        <f>IF(F217+G217&gt;0,Input_Transaksi!F214&amp;Input_Transaksi!G214 &amp;" "&amp;Input_Transaksi!H214,"")</f>
        <v/>
      </c>
      <c r="F217" s="36">
        <f>IF(Input_Transaksi!CS214=$D$8,Input_Transaksi!CU214,0)</f>
        <v>0</v>
      </c>
      <c r="G217" s="36">
        <f>IF(Input_Transaksi!CV214=$D$8,Input_Transaksi!CX214,0)</f>
        <v>0</v>
      </c>
      <c r="H217" s="36" t="e">
        <f t="shared" si="3"/>
        <v>#VALUE!</v>
      </c>
      <c r="I217" s="61"/>
    </row>
    <row r="218" spans="2:9" customFormat="1" ht="15" customHeight="1" x14ac:dyDescent="0.2">
      <c r="B218" s="65"/>
      <c r="C218" s="33" t="str">
        <f>IF(F218+G218&gt;0,Input_Transaksi!C215,"")</f>
        <v/>
      </c>
      <c r="D218" s="34" t="str">
        <f>IF(F218+G218&gt;0,Input_Transaksi!D215,"")</f>
        <v/>
      </c>
      <c r="E218" s="35" t="str">
        <f>IF(F218+G218&gt;0,Input_Transaksi!F215&amp;Input_Transaksi!G215 &amp;" "&amp;Input_Transaksi!H215,"")</f>
        <v/>
      </c>
      <c r="F218" s="36">
        <f>IF(Input_Transaksi!CS215=$D$8,Input_Transaksi!CU215,0)</f>
        <v>0</v>
      </c>
      <c r="G218" s="36">
        <f>IF(Input_Transaksi!CV215=$D$8,Input_Transaksi!CX215,0)</f>
        <v>0</v>
      </c>
      <c r="H218" s="36" t="e">
        <f t="shared" si="3"/>
        <v>#VALUE!</v>
      </c>
      <c r="I218" s="61"/>
    </row>
    <row r="219" spans="2:9" customFormat="1" ht="15" customHeight="1" x14ac:dyDescent="0.2">
      <c r="B219" s="65"/>
      <c r="C219" s="33" t="str">
        <f>IF(F219+G219&gt;0,Input_Transaksi!C216,"")</f>
        <v/>
      </c>
      <c r="D219" s="34" t="str">
        <f>IF(F219+G219&gt;0,Input_Transaksi!D216,"")</f>
        <v/>
      </c>
      <c r="E219" s="35" t="str">
        <f>IF(F219+G219&gt;0,Input_Transaksi!F216&amp;Input_Transaksi!G216 &amp;" "&amp;Input_Transaksi!H216,"")</f>
        <v/>
      </c>
      <c r="F219" s="36">
        <f>IF(Input_Transaksi!CS216=$D$8,Input_Transaksi!CU216,0)</f>
        <v>0</v>
      </c>
      <c r="G219" s="36">
        <f>IF(Input_Transaksi!CV216=$D$8,Input_Transaksi!CX216,0)</f>
        <v>0</v>
      </c>
      <c r="H219" s="36" t="e">
        <f t="shared" si="3"/>
        <v>#VALUE!</v>
      </c>
      <c r="I219" s="61"/>
    </row>
    <row r="220" spans="2:9" customFormat="1" ht="15" customHeight="1" x14ac:dyDescent="0.2">
      <c r="B220" s="65"/>
      <c r="C220" s="33" t="str">
        <f>IF(F220+G220&gt;0,Input_Transaksi!C217,"")</f>
        <v/>
      </c>
      <c r="D220" s="34" t="str">
        <f>IF(F220+G220&gt;0,Input_Transaksi!D217,"")</f>
        <v/>
      </c>
      <c r="E220" s="35" t="str">
        <f>IF(F220+G220&gt;0,Input_Transaksi!F217&amp;Input_Transaksi!G217 &amp;" "&amp;Input_Transaksi!H217,"")</f>
        <v/>
      </c>
      <c r="F220" s="36">
        <f>IF(Input_Transaksi!CS217=$D$8,Input_Transaksi!CU217,0)</f>
        <v>0</v>
      </c>
      <c r="G220" s="36">
        <f>IF(Input_Transaksi!CV217=$D$8,Input_Transaksi!CX217,0)</f>
        <v>0</v>
      </c>
      <c r="H220" s="36" t="e">
        <f t="shared" si="3"/>
        <v>#VALUE!</v>
      </c>
      <c r="I220" s="61"/>
    </row>
    <row r="221" spans="2:9" customFormat="1" ht="15" customHeight="1" x14ac:dyDescent="0.2">
      <c r="B221" s="65"/>
      <c r="C221" s="33" t="str">
        <f>IF(F221+G221&gt;0,Input_Transaksi!C218,"")</f>
        <v/>
      </c>
      <c r="D221" s="34" t="str">
        <f>IF(F221+G221&gt;0,Input_Transaksi!D218,"")</f>
        <v/>
      </c>
      <c r="E221" s="35" t="str">
        <f>IF(F221+G221&gt;0,Input_Transaksi!F218&amp;Input_Transaksi!G218 &amp;" "&amp;Input_Transaksi!H218,"")</f>
        <v/>
      </c>
      <c r="F221" s="36">
        <f>IF(Input_Transaksi!CS218=$D$8,Input_Transaksi!CU218,0)</f>
        <v>0</v>
      </c>
      <c r="G221" s="36">
        <f>IF(Input_Transaksi!CV218=$D$8,Input_Transaksi!CX218,0)</f>
        <v>0</v>
      </c>
      <c r="H221" s="36" t="e">
        <f t="shared" si="3"/>
        <v>#VALUE!</v>
      </c>
      <c r="I221" s="61"/>
    </row>
    <row r="222" spans="2:9" customFormat="1" ht="15" customHeight="1" x14ac:dyDescent="0.2">
      <c r="B222" s="65"/>
      <c r="C222" s="33" t="str">
        <f>IF(F222+G222&gt;0,Input_Transaksi!C219,"")</f>
        <v/>
      </c>
      <c r="D222" s="34" t="str">
        <f>IF(F222+G222&gt;0,Input_Transaksi!D219,"")</f>
        <v/>
      </c>
      <c r="E222" s="35" t="str">
        <f>IF(F222+G222&gt;0,Input_Transaksi!F219&amp;Input_Transaksi!G219 &amp;" "&amp;Input_Transaksi!H219,"")</f>
        <v/>
      </c>
      <c r="F222" s="36">
        <f>IF(Input_Transaksi!CS219=$D$8,Input_Transaksi!CU219,0)</f>
        <v>0</v>
      </c>
      <c r="G222" s="36">
        <f>IF(Input_Transaksi!CV219=$D$8,Input_Transaksi!CX219,0)</f>
        <v>0</v>
      </c>
      <c r="H222" s="36" t="e">
        <f t="shared" si="3"/>
        <v>#VALUE!</v>
      </c>
      <c r="I222" s="61"/>
    </row>
    <row r="223" spans="2:9" customFormat="1" ht="15" customHeight="1" x14ac:dyDescent="0.2">
      <c r="B223" s="65"/>
      <c r="C223" s="33" t="str">
        <f>IF(F223+G223&gt;0,Input_Transaksi!C220,"")</f>
        <v/>
      </c>
      <c r="D223" s="34" t="str">
        <f>IF(F223+G223&gt;0,Input_Transaksi!D220,"")</f>
        <v/>
      </c>
      <c r="E223" s="35" t="str">
        <f>IF(F223+G223&gt;0,Input_Transaksi!F220&amp;Input_Transaksi!G220 &amp;" "&amp;Input_Transaksi!H220,"")</f>
        <v/>
      </c>
      <c r="F223" s="36">
        <f>IF(Input_Transaksi!CS220=$D$8,Input_Transaksi!CU220,0)</f>
        <v>0</v>
      </c>
      <c r="G223" s="36">
        <f>IF(Input_Transaksi!CV220=$D$8,Input_Transaksi!CX220,0)</f>
        <v>0</v>
      </c>
      <c r="H223" s="36" t="e">
        <f t="shared" si="3"/>
        <v>#VALUE!</v>
      </c>
      <c r="I223" s="61"/>
    </row>
    <row r="224" spans="2:9" customFormat="1" ht="15" customHeight="1" x14ac:dyDescent="0.2">
      <c r="B224" s="65"/>
      <c r="C224" s="33" t="str">
        <f>IF(F224+G224&gt;0,Input_Transaksi!C221,"")</f>
        <v/>
      </c>
      <c r="D224" s="34" t="str">
        <f>IF(F224+G224&gt;0,Input_Transaksi!D221,"")</f>
        <v/>
      </c>
      <c r="E224" s="35" t="str">
        <f>IF(F224+G224&gt;0,Input_Transaksi!F221&amp;Input_Transaksi!G221 &amp;" "&amp;Input_Transaksi!H221,"")</f>
        <v/>
      </c>
      <c r="F224" s="36">
        <f>IF(Input_Transaksi!CS221=$D$8,Input_Transaksi!CU221,0)</f>
        <v>0</v>
      </c>
      <c r="G224" s="36">
        <f>IF(Input_Transaksi!CV221=$D$8,Input_Transaksi!CX221,0)</f>
        <v>0</v>
      </c>
      <c r="H224" s="36" t="e">
        <f t="shared" si="3"/>
        <v>#VALUE!</v>
      </c>
      <c r="I224" s="61"/>
    </row>
    <row r="225" spans="2:9" customFormat="1" ht="15" customHeight="1" x14ac:dyDescent="0.2">
      <c r="B225" s="65"/>
      <c r="C225" s="33" t="str">
        <f>IF(F225+G225&gt;0,Input_Transaksi!C222,"")</f>
        <v/>
      </c>
      <c r="D225" s="34" t="str">
        <f>IF(F225+G225&gt;0,Input_Transaksi!D222,"")</f>
        <v/>
      </c>
      <c r="E225" s="35" t="str">
        <f>IF(F225+G225&gt;0,Input_Transaksi!F222&amp;Input_Transaksi!G222 &amp;" "&amp;Input_Transaksi!H222,"")</f>
        <v/>
      </c>
      <c r="F225" s="36">
        <f>IF(Input_Transaksi!CS222=$D$8,Input_Transaksi!CU222,0)</f>
        <v>0</v>
      </c>
      <c r="G225" s="36">
        <f>IF(Input_Transaksi!CV222=$D$8,Input_Transaksi!CX222,0)</f>
        <v>0</v>
      </c>
      <c r="H225" s="36" t="e">
        <f t="shared" si="3"/>
        <v>#VALUE!</v>
      </c>
      <c r="I225" s="61"/>
    </row>
    <row r="226" spans="2:9" customFormat="1" ht="15" customHeight="1" x14ac:dyDescent="0.2">
      <c r="B226" s="65"/>
      <c r="C226" s="33" t="str">
        <f>IF(F226+G226&gt;0,Input_Transaksi!C223,"")</f>
        <v/>
      </c>
      <c r="D226" s="34" t="str">
        <f>IF(F226+G226&gt;0,Input_Transaksi!D223,"")</f>
        <v/>
      </c>
      <c r="E226" s="35" t="str">
        <f>IF(F226+G226&gt;0,Input_Transaksi!F223&amp;Input_Transaksi!G223 &amp;" "&amp;Input_Transaksi!H223,"")</f>
        <v/>
      </c>
      <c r="F226" s="36">
        <f>IF(Input_Transaksi!CS223=$D$8,Input_Transaksi!CU223,0)</f>
        <v>0</v>
      </c>
      <c r="G226" s="36">
        <f>IF(Input_Transaksi!CV223=$D$8,Input_Transaksi!CX223,0)</f>
        <v>0</v>
      </c>
      <c r="H226" s="36" t="e">
        <f t="shared" si="3"/>
        <v>#VALUE!</v>
      </c>
      <c r="I226" s="61"/>
    </row>
    <row r="227" spans="2:9" customFormat="1" ht="15" customHeight="1" x14ac:dyDescent="0.2">
      <c r="B227" s="65"/>
      <c r="C227" s="33" t="str">
        <f>IF(F227+G227&gt;0,Input_Transaksi!C224,"")</f>
        <v/>
      </c>
      <c r="D227" s="34" t="str">
        <f>IF(F227+G227&gt;0,Input_Transaksi!D224,"")</f>
        <v/>
      </c>
      <c r="E227" s="35" t="str">
        <f>IF(F227+G227&gt;0,Input_Transaksi!F224&amp;Input_Transaksi!G224 &amp;" "&amp;Input_Transaksi!H224,"")</f>
        <v/>
      </c>
      <c r="F227" s="36">
        <f>IF(Input_Transaksi!CS224=$D$8,Input_Transaksi!CU224,0)</f>
        <v>0</v>
      </c>
      <c r="G227" s="36">
        <f>IF(Input_Transaksi!CV224=$D$8,Input_Transaksi!CX224,0)</f>
        <v>0</v>
      </c>
      <c r="H227" s="36" t="e">
        <f t="shared" si="3"/>
        <v>#VALUE!</v>
      </c>
      <c r="I227" s="61"/>
    </row>
    <row r="228" spans="2:9" customFormat="1" ht="15" customHeight="1" x14ac:dyDescent="0.2">
      <c r="B228" s="65"/>
      <c r="C228" s="33" t="str">
        <f>IF(F228+G228&gt;0,Input_Transaksi!C225,"")</f>
        <v/>
      </c>
      <c r="D228" s="34" t="str">
        <f>IF(F228+G228&gt;0,Input_Transaksi!D225,"")</f>
        <v/>
      </c>
      <c r="E228" s="35" t="str">
        <f>IF(F228+G228&gt;0,Input_Transaksi!F225&amp;Input_Transaksi!G225 &amp;" "&amp;Input_Transaksi!H225,"")</f>
        <v/>
      </c>
      <c r="F228" s="36">
        <f>IF(Input_Transaksi!CS225=$D$8,Input_Transaksi!CU225,0)</f>
        <v>0</v>
      </c>
      <c r="G228" s="36">
        <f>IF(Input_Transaksi!CV225=$D$8,Input_Transaksi!CX225,0)</f>
        <v>0</v>
      </c>
      <c r="H228" s="36" t="e">
        <f t="shared" si="3"/>
        <v>#VALUE!</v>
      </c>
      <c r="I228" s="61"/>
    </row>
    <row r="229" spans="2:9" customFormat="1" ht="15" customHeight="1" x14ac:dyDescent="0.2">
      <c r="B229" s="65"/>
      <c r="C229" s="33" t="str">
        <f>IF(F229+G229&gt;0,Input_Transaksi!C226,"")</f>
        <v/>
      </c>
      <c r="D229" s="34" t="str">
        <f>IF(F229+G229&gt;0,Input_Transaksi!D226,"")</f>
        <v/>
      </c>
      <c r="E229" s="35" t="str">
        <f>IF(F229+G229&gt;0,Input_Transaksi!F226&amp;Input_Transaksi!G226 &amp;" "&amp;Input_Transaksi!H226,"")</f>
        <v/>
      </c>
      <c r="F229" s="36">
        <f>IF(Input_Transaksi!CS226=$D$8,Input_Transaksi!CU226,0)</f>
        <v>0</v>
      </c>
      <c r="G229" s="36">
        <f>IF(Input_Transaksi!CV226=$D$8,Input_Transaksi!CX226,0)</f>
        <v>0</v>
      </c>
      <c r="H229" s="36" t="e">
        <f t="shared" si="3"/>
        <v>#VALUE!</v>
      </c>
      <c r="I229" s="61"/>
    </row>
    <row r="230" spans="2:9" customFormat="1" ht="15" customHeight="1" x14ac:dyDescent="0.2">
      <c r="B230" s="65"/>
      <c r="C230" s="33" t="str">
        <f>IF(F230+G230&gt;0,Input_Transaksi!C227,"")</f>
        <v/>
      </c>
      <c r="D230" s="34" t="str">
        <f>IF(F230+G230&gt;0,Input_Transaksi!D227,"")</f>
        <v/>
      </c>
      <c r="E230" s="35" t="str">
        <f>IF(F230+G230&gt;0,Input_Transaksi!F227&amp;Input_Transaksi!G227 &amp;" "&amp;Input_Transaksi!H227,"")</f>
        <v/>
      </c>
      <c r="F230" s="36">
        <f>IF(Input_Transaksi!CS227=$D$8,Input_Transaksi!CU227,0)</f>
        <v>0</v>
      </c>
      <c r="G230" s="36">
        <f>IF(Input_Transaksi!CV227=$D$8,Input_Transaksi!CX227,0)</f>
        <v>0</v>
      </c>
      <c r="H230" s="36" t="e">
        <f t="shared" si="3"/>
        <v>#VALUE!</v>
      </c>
      <c r="I230" s="61"/>
    </row>
    <row r="231" spans="2:9" customFormat="1" ht="15" customHeight="1" x14ac:dyDescent="0.2">
      <c r="B231" s="65"/>
      <c r="C231" s="33" t="str">
        <f>IF(F231+G231&gt;0,Input_Transaksi!C228,"")</f>
        <v/>
      </c>
      <c r="D231" s="34" t="str">
        <f>IF(F231+G231&gt;0,Input_Transaksi!D228,"")</f>
        <v/>
      </c>
      <c r="E231" s="35" t="str">
        <f>IF(F231+G231&gt;0,Input_Transaksi!F228&amp;Input_Transaksi!G228 &amp;" "&amp;Input_Transaksi!H228,"")</f>
        <v/>
      </c>
      <c r="F231" s="36">
        <f>IF(Input_Transaksi!CS228=$D$8,Input_Transaksi!CU228,0)</f>
        <v>0</v>
      </c>
      <c r="G231" s="36">
        <f>IF(Input_Transaksi!CV228=$D$8,Input_Transaksi!CX228,0)</f>
        <v>0</v>
      </c>
      <c r="H231" s="36" t="e">
        <f t="shared" si="3"/>
        <v>#VALUE!</v>
      </c>
      <c r="I231" s="61"/>
    </row>
    <row r="232" spans="2:9" customFormat="1" ht="15" customHeight="1" x14ac:dyDescent="0.2">
      <c r="B232" s="65"/>
      <c r="C232" s="33" t="str">
        <f>IF(F232+G232&gt;0,Input_Transaksi!C229,"")</f>
        <v/>
      </c>
      <c r="D232" s="34" t="str">
        <f>IF(F232+G232&gt;0,Input_Transaksi!D229,"")</f>
        <v/>
      </c>
      <c r="E232" s="35" t="str">
        <f>IF(F232+G232&gt;0,Input_Transaksi!F229&amp;Input_Transaksi!G229 &amp;" "&amp;Input_Transaksi!H229,"")</f>
        <v/>
      </c>
      <c r="F232" s="36">
        <f>IF(Input_Transaksi!CS229=$D$8,Input_Transaksi!CU229,0)</f>
        <v>0</v>
      </c>
      <c r="G232" s="36">
        <f>IF(Input_Transaksi!CV229=$D$8,Input_Transaksi!CX229,0)</f>
        <v>0</v>
      </c>
      <c r="H232" s="36" t="e">
        <f t="shared" si="3"/>
        <v>#VALUE!</v>
      </c>
      <c r="I232" s="61"/>
    </row>
    <row r="233" spans="2:9" customFormat="1" ht="15" customHeight="1" x14ac:dyDescent="0.2">
      <c r="B233" s="65"/>
      <c r="C233" s="33" t="str">
        <f>IF(F233+G233&gt;0,Input_Transaksi!C230,"")</f>
        <v/>
      </c>
      <c r="D233" s="34" t="str">
        <f>IF(F233+G233&gt;0,Input_Transaksi!D230,"")</f>
        <v/>
      </c>
      <c r="E233" s="35" t="str">
        <f>IF(F233+G233&gt;0,Input_Transaksi!F230&amp;Input_Transaksi!G230 &amp;" "&amp;Input_Transaksi!H230,"")</f>
        <v/>
      </c>
      <c r="F233" s="36">
        <f>IF(Input_Transaksi!CS230=$D$8,Input_Transaksi!CU230,0)</f>
        <v>0</v>
      </c>
      <c r="G233" s="36">
        <f>IF(Input_Transaksi!CV230=$D$8,Input_Transaksi!CX230,0)</f>
        <v>0</v>
      </c>
      <c r="H233" s="36" t="e">
        <f t="shared" si="3"/>
        <v>#VALUE!</v>
      </c>
      <c r="I233" s="61"/>
    </row>
    <row r="234" spans="2:9" customFormat="1" ht="15" customHeight="1" x14ac:dyDescent="0.2">
      <c r="B234" s="65"/>
      <c r="C234" s="33" t="str">
        <f>IF(F234+G234&gt;0,Input_Transaksi!C231,"")</f>
        <v/>
      </c>
      <c r="D234" s="34" t="str">
        <f>IF(F234+G234&gt;0,Input_Transaksi!D231,"")</f>
        <v/>
      </c>
      <c r="E234" s="35" t="str">
        <f>IF(F234+G234&gt;0,Input_Transaksi!F231&amp;Input_Transaksi!G231 &amp;" "&amp;Input_Transaksi!H231,"")</f>
        <v/>
      </c>
      <c r="F234" s="36">
        <f>IF(Input_Transaksi!CS231=$D$8,Input_Transaksi!CU231,0)</f>
        <v>0</v>
      </c>
      <c r="G234" s="36">
        <f>IF(Input_Transaksi!CV231=$D$8,Input_Transaksi!CX231,0)</f>
        <v>0</v>
      </c>
      <c r="H234" s="36" t="e">
        <f t="shared" si="3"/>
        <v>#VALUE!</v>
      </c>
      <c r="I234" s="61"/>
    </row>
    <row r="235" spans="2:9" customFormat="1" ht="15" customHeight="1" x14ac:dyDescent="0.2">
      <c r="B235" s="65"/>
      <c r="C235" s="33" t="str">
        <f>IF(F235+G235&gt;0,Input_Transaksi!C232,"")</f>
        <v/>
      </c>
      <c r="D235" s="34" t="str">
        <f>IF(F235+G235&gt;0,Input_Transaksi!D232,"")</f>
        <v/>
      </c>
      <c r="E235" s="35" t="str">
        <f>IF(F235+G235&gt;0,Input_Transaksi!F232&amp;Input_Transaksi!G232 &amp;" "&amp;Input_Transaksi!H232,"")</f>
        <v/>
      </c>
      <c r="F235" s="36">
        <f>IF(Input_Transaksi!CS232=$D$8,Input_Transaksi!CU232,0)</f>
        <v>0</v>
      </c>
      <c r="G235" s="36">
        <f>IF(Input_Transaksi!CV232=$D$8,Input_Transaksi!CX232,0)</f>
        <v>0</v>
      </c>
      <c r="H235" s="36" t="e">
        <f t="shared" si="3"/>
        <v>#VALUE!</v>
      </c>
      <c r="I235" s="61"/>
    </row>
    <row r="236" spans="2:9" customFormat="1" ht="15" customHeight="1" x14ac:dyDescent="0.2">
      <c r="B236" s="65"/>
      <c r="C236" s="33" t="str">
        <f>IF(F236+G236&gt;0,Input_Transaksi!C233,"")</f>
        <v/>
      </c>
      <c r="D236" s="34" t="str">
        <f>IF(F236+G236&gt;0,Input_Transaksi!D233,"")</f>
        <v/>
      </c>
      <c r="E236" s="35" t="str">
        <f>IF(F236+G236&gt;0,Input_Transaksi!F233&amp;Input_Transaksi!G233 &amp;" "&amp;Input_Transaksi!H233,"")</f>
        <v/>
      </c>
      <c r="F236" s="36">
        <f>IF(Input_Transaksi!CS233=$D$8,Input_Transaksi!CU233,0)</f>
        <v>0</v>
      </c>
      <c r="G236" s="36">
        <f>IF(Input_Transaksi!CV233=$D$8,Input_Transaksi!CX233,0)</f>
        <v>0</v>
      </c>
      <c r="H236" s="36" t="e">
        <f t="shared" si="3"/>
        <v>#VALUE!</v>
      </c>
      <c r="I236" s="61"/>
    </row>
    <row r="237" spans="2:9" customFormat="1" ht="15" customHeight="1" x14ac:dyDescent="0.2">
      <c r="B237" s="65"/>
      <c r="C237" s="33" t="str">
        <f>IF(F237+G237&gt;0,Input_Transaksi!C234,"")</f>
        <v/>
      </c>
      <c r="D237" s="34" t="str">
        <f>IF(F237+G237&gt;0,Input_Transaksi!D234,"")</f>
        <v/>
      </c>
      <c r="E237" s="35" t="str">
        <f>IF(F237+G237&gt;0,Input_Transaksi!F234&amp;Input_Transaksi!G234 &amp;" "&amp;Input_Transaksi!H234,"")</f>
        <v/>
      </c>
      <c r="F237" s="36">
        <f>IF(Input_Transaksi!CS234=$D$8,Input_Transaksi!CU234,0)</f>
        <v>0</v>
      </c>
      <c r="G237" s="36">
        <f>IF(Input_Transaksi!CV234=$D$8,Input_Transaksi!CX234,0)</f>
        <v>0</v>
      </c>
      <c r="H237" s="36" t="e">
        <f t="shared" si="3"/>
        <v>#VALUE!</v>
      </c>
      <c r="I237" s="61"/>
    </row>
    <row r="238" spans="2:9" customFormat="1" ht="15" customHeight="1" x14ac:dyDescent="0.2">
      <c r="B238" s="65"/>
      <c r="C238" s="33" t="str">
        <f>IF(F238+G238&gt;0,Input_Transaksi!C235,"")</f>
        <v/>
      </c>
      <c r="D238" s="34" t="str">
        <f>IF(F238+G238&gt;0,Input_Transaksi!D235,"")</f>
        <v/>
      </c>
      <c r="E238" s="35" t="str">
        <f>IF(F238+G238&gt;0,Input_Transaksi!F235&amp;Input_Transaksi!G235 &amp;" "&amp;Input_Transaksi!H235,"")</f>
        <v/>
      </c>
      <c r="F238" s="36">
        <f>IF(Input_Transaksi!CS235=$D$8,Input_Transaksi!CU235,0)</f>
        <v>0</v>
      </c>
      <c r="G238" s="36">
        <f>IF(Input_Transaksi!CV235=$D$8,Input_Transaksi!CX235,0)</f>
        <v>0</v>
      </c>
      <c r="H238" s="36" t="e">
        <f t="shared" si="3"/>
        <v>#VALUE!</v>
      </c>
      <c r="I238" s="61"/>
    </row>
    <row r="239" spans="2:9" customFormat="1" ht="15" customHeight="1" x14ac:dyDescent="0.2">
      <c r="B239" s="65"/>
      <c r="C239" s="33" t="str">
        <f>IF(F239+G239&gt;0,Input_Transaksi!C236,"")</f>
        <v/>
      </c>
      <c r="D239" s="34" t="str">
        <f>IF(F239+G239&gt;0,Input_Transaksi!D236,"")</f>
        <v/>
      </c>
      <c r="E239" s="35" t="str">
        <f>IF(F239+G239&gt;0,Input_Transaksi!F236&amp;Input_Transaksi!G236 &amp;" "&amp;Input_Transaksi!H236,"")</f>
        <v/>
      </c>
      <c r="F239" s="36">
        <f>IF(Input_Transaksi!CS236=$D$8,Input_Transaksi!CU236,0)</f>
        <v>0</v>
      </c>
      <c r="G239" s="36">
        <f>IF(Input_Transaksi!CV236=$D$8,Input_Transaksi!CX236,0)</f>
        <v>0</v>
      </c>
      <c r="H239" s="36" t="e">
        <f t="shared" si="3"/>
        <v>#VALUE!</v>
      </c>
      <c r="I239" s="61"/>
    </row>
    <row r="240" spans="2:9" customFormat="1" ht="15" customHeight="1" x14ac:dyDescent="0.2">
      <c r="B240" s="65"/>
      <c r="C240" s="33" t="str">
        <f>IF(F240+G240&gt;0,Input_Transaksi!C237,"")</f>
        <v/>
      </c>
      <c r="D240" s="34" t="str">
        <f>IF(F240+G240&gt;0,Input_Transaksi!D237,"")</f>
        <v/>
      </c>
      <c r="E240" s="35" t="str">
        <f>IF(F240+G240&gt;0,Input_Transaksi!F237&amp;Input_Transaksi!G237 &amp;" "&amp;Input_Transaksi!H237,"")</f>
        <v/>
      </c>
      <c r="F240" s="36">
        <f>IF(Input_Transaksi!CS237=$D$8,Input_Transaksi!CU237,0)</f>
        <v>0</v>
      </c>
      <c r="G240" s="36">
        <f>IF(Input_Transaksi!CV237=$D$8,Input_Transaksi!CX237,0)</f>
        <v>0</v>
      </c>
      <c r="H240" s="36" t="e">
        <f t="shared" si="3"/>
        <v>#VALUE!</v>
      </c>
      <c r="I240" s="61"/>
    </row>
    <row r="241" spans="2:9" customFormat="1" ht="15" customHeight="1" x14ac:dyDescent="0.2">
      <c r="B241" s="65"/>
      <c r="C241" s="33" t="str">
        <f>IF(F241+G241&gt;0,Input_Transaksi!C238,"")</f>
        <v/>
      </c>
      <c r="D241" s="34" t="str">
        <f>IF(F241+G241&gt;0,Input_Transaksi!D238,"")</f>
        <v/>
      </c>
      <c r="E241" s="35" t="str">
        <f>IF(F241+G241&gt;0,Input_Transaksi!F238&amp;Input_Transaksi!G238 &amp;" "&amp;Input_Transaksi!H238,"")</f>
        <v/>
      </c>
      <c r="F241" s="36">
        <f>IF(Input_Transaksi!CS238=$D$8,Input_Transaksi!CU238,0)</f>
        <v>0</v>
      </c>
      <c r="G241" s="36">
        <f>IF(Input_Transaksi!CV238=$D$8,Input_Transaksi!CX238,0)</f>
        <v>0</v>
      </c>
      <c r="H241" s="36" t="e">
        <f t="shared" si="3"/>
        <v>#VALUE!</v>
      </c>
      <c r="I241" s="61"/>
    </row>
    <row r="242" spans="2:9" customFormat="1" ht="15" customHeight="1" x14ac:dyDescent="0.2">
      <c r="B242" s="65"/>
      <c r="C242" s="33" t="str">
        <f>IF(F242+G242&gt;0,Input_Transaksi!C239,"")</f>
        <v/>
      </c>
      <c r="D242" s="34" t="str">
        <f>IF(F242+G242&gt;0,Input_Transaksi!D239,"")</f>
        <v/>
      </c>
      <c r="E242" s="35" t="str">
        <f>IF(F242+G242&gt;0,Input_Transaksi!F239&amp;Input_Transaksi!G239 &amp;" "&amp;Input_Transaksi!H239,"")</f>
        <v/>
      </c>
      <c r="F242" s="36">
        <f>IF(Input_Transaksi!CS239=$D$8,Input_Transaksi!CU239,0)</f>
        <v>0</v>
      </c>
      <c r="G242" s="36">
        <f>IF(Input_Transaksi!CV239=$D$8,Input_Transaksi!CX239,0)</f>
        <v>0</v>
      </c>
      <c r="H242" s="36" t="e">
        <f t="shared" si="3"/>
        <v>#VALUE!</v>
      </c>
      <c r="I242" s="61"/>
    </row>
    <row r="243" spans="2:9" customFormat="1" ht="15" customHeight="1" x14ac:dyDescent="0.2">
      <c r="B243" s="65"/>
      <c r="C243" s="33" t="str">
        <f>IF(F243+G243&gt;0,Input_Transaksi!C240,"")</f>
        <v/>
      </c>
      <c r="D243" s="34" t="str">
        <f>IF(F243+G243&gt;0,Input_Transaksi!D240,"")</f>
        <v/>
      </c>
      <c r="E243" s="35" t="str">
        <f>IF(F243+G243&gt;0,Input_Transaksi!F240&amp;Input_Transaksi!G240 &amp;" "&amp;Input_Transaksi!H240,"")</f>
        <v/>
      </c>
      <c r="F243" s="36">
        <f>IF(Input_Transaksi!CS240=$D$8,Input_Transaksi!CU240,0)</f>
        <v>0</v>
      </c>
      <c r="G243" s="36">
        <f>IF(Input_Transaksi!CV240=$D$8,Input_Transaksi!CX240,0)</f>
        <v>0</v>
      </c>
      <c r="H243" s="36" t="e">
        <f t="shared" si="3"/>
        <v>#VALUE!</v>
      </c>
      <c r="I243" s="61"/>
    </row>
    <row r="244" spans="2:9" customFormat="1" ht="15" customHeight="1" x14ac:dyDescent="0.2">
      <c r="B244" s="65"/>
      <c r="C244" s="33" t="str">
        <f>IF(F244+G244&gt;0,Input_Transaksi!C241,"")</f>
        <v/>
      </c>
      <c r="D244" s="34" t="str">
        <f>IF(F244+G244&gt;0,Input_Transaksi!D241,"")</f>
        <v/>
      </c>
      <c r="E244" s="35" t="str">
        <f>IF(F244+G244&gt;0,Input_Transaksi!F241&amp;Input_Transaksi!G241 &amp;" "&amp;Input_Transaksi!H241,"")</f>
        <v/>
      </c>
      <c r="F244" s="36">
        <f>IF(Input_Transaksi!CS241=$D$8,Input_Transaksi!CU241,0)</f>
        <v>0</v>
      </c>
      <c r="G244" s="36">
        <f>IF(Input_Transaksi!CV241=$D$8,Input_Transaksi!CX241,0)</f>
        <v>0</v>
      </c>
      <c r="H244" s="36" t="e">
        <f t="shared" si="3"/>
        <v>#VALUE!</v>
      </c>
      <c r="I244" s="61"/>
    </row>
    <row r="245" spans="2:9" customFormat="1" ht="15" customHeight="1" x14ac:dyDescent="0.2">
      <c r="B245" s="65"/>
      <c r="C245" s="33" t="str">
        <f>IF(F245+G245&gt;0,Input_Transaksi!C242,"")</f>
        <v/>
      </c>
      <c r="D245" s="34" t="str">
        <f>IF(F245+G245&gt;0,Input_Transaksi!D242,"")</f>
        <v/>
      </c>
      <c r="E245" s="35" t="str">
        <f>IF(F245+G245&gt;0,Input_Transaksi!F242&amp;Input_Transaksi!G242 &amp;" "&amp;Input_Transaksi!H242,"")</f>
        <v/>
      </c>
      <c r="F245" s="36">
        <f>IF(Input_Transaksi!CS242=$D$8,Input_Transaksi!CU242,0)</f>
        <v>0</v>
      </c>
      <c r="G245" s="36">
        <f>IF(Input_Transaksi!CV242=$D$8,Input_Transaksi!CX242,0)</f>
        <v>0</v>
      </c>
      <c r="H245" s="36" t="e">
        <f t="shared" si="3"/>
        <v>#VALUE!</v>
      </c>
      <c r="I245" s="61"/>
    </row>
    <row r="246" spans="2:9" customFormat="1" ht="15" customHeight="1" x14ac:dyDescent="0.2">
      <c r="B246" s="65"/>
      <c r="C246" s="33" t="str">
        <f>IF(F246+G246&gt;0,Input_Transaksi!C243,"")</f>
        <v/>
      </c>
      <c r="D246" s="34" t="str">
        <f>IF(F246+G246&gt;0,Input_Transaksi!D243,"")</f>
        <v/>
      </c>
      <c r="E246" s="35" t="str">
        <f>IF(F246+G246&gt;0,Input_Transaksi!F243&amp;Input_Transaksi!G243 &amp;" "&amp;Input_Transaksi!H243,"")</f>
        <v/>
      </c>
      <c r="F246" s="36">
        <f>IF(Input_Transaksi!CS243=$D$8,Input_Transaksi!CU243,0)</f>
        <v>0</v>
      </c>
      <c r="G246" s="36">
        <f>IF(Input_Transaksi!CV243=$D$8,Input_Transaksi!CX243,0)</f>
        <v>0</v>
      </c>
      <c r="H246" s="36" t="e">
        <f t="shared" si="3"/>
        <v>#VALUE!</v>
      </c>
      <c r="I246" s="61"/>
    </row>
    <row r="247" spans="2:9" customFormat="1" ht="15" customHeight="1" x14ac:dyDescent="0.2">
      <c r="B247" s="65"/>
      <c r="C247" s="33" t="str">
        <f>IF(F247+G247&gt;0,Input_Transaksi!C244,"")</f>
        <v/>
      </c>
      <c r="D247" s="34" t="str">
        <f>IF(F247+G247&gt;0,Input_Transaksi!D244,"")</f>
        <v/>
      </c>
      <c r="E247" s="35" t="str">
        <f>IF(F247+G247&gt;0,Input_Transaksi!F244&amp;Input_Transaksi!G244 &amp;" "&amp;Input_Transaksi!H244,"")</f>
        <v/>
      </c>
      <c r="F247" s="36">
        <f>IF(Input_Transaksi!CS244=$D$8,Input_Transaksi!CU244,0)</f>
        <v>0</v>
      </c>
      <c r="G247" s="36">
        <f>IF(Input_Transaksi!CV244=$D$8,Input_Transaksi!CX244,0)</f>
        <v>0</v>
      </c>
      <c r="H247" s="36" t="e">
        <f t="shared" si="3"/>
        <v>#VALUE!</v>
      </c>
      <c r="I247" s="61"/>
    </row>
    <row r="248" spans="2:9" customFormat="1" ht="15" customHeight="1" x14ac:dyDescent="0.2">
      <c r="B248" s="65"/>
      <c r="C248" s="33" t="str">
        <f>IF(F248+G248&gt;0,Input_Transaksi!C245,"")</f>
        <v/>
      </c>
      <c r="D248" s="34" t="str">
        <f>IF(F248+G248&gt;0,Input_Transaksi!D245,"")</f>
        <v/>
      </c>
      <c r="E248" s="35" t="str">
        <f>IF(F248+G248&gt;0,Input_Transaksi!F245&amp;Input_Transaksi!G245 &amp;" "&amp;Input_Transaksi!H245,"")</f>
        <v/>
      </c>
      <c r="F248" s="36">
        <f>IF(Input_Transaksi!CS245=$D$8,Input_Transaksi!CU245,0)</f>
        <v>0</v>
      </c>
      <c r="G248" s="36">
        <f>IF(Input_Transaksi!CV245=$D$8,Input_Transaksi!CX245,0)</f>
        <v>0</v>
      </c>
      <c r="H248" s="36" t="e">
        <f t="shared" si="3"/>
        <v>#VALUE!</v>
      </c>
      <c r="I248" s="61"/>
    </row>
    <row r="249" spans="2:9" customFormat="1" ht="15" customHeight="1" x14ac:dyDescent="0.2">
      <c r="B249" s="65"/>
      <c r="C249" s="33" t="str">
        <f>IF(F249+G249&gt;0,Input_Transaksi!C246,"")</f>
        <v/>
      </c>
      <c r="D249" s="34" t="str">
        <f>IF(F249+G249&gt;0,Input_Transaksi!D246,"")</f>
        <v/>
      </c>
      <c r="E249" s="35" t="str">
        <f>IF(F249+G249&gt;0,Input_Transaksi!F246&amp;Input_Transaksi!G246 &amp;" "&amp;Input_Transaksi!H246,"")</f>
        <v/>
      </c>
      <c r="F249" s="36">
        <f>IF(Input_Transaksi!CS246=$D$8,Input_Transaksi!CU246,0)</f>
        <v>0</v>
      </c>
      <c r="G249" s="36">
        <f>IF(Input_Transaksi!CV246=$D$8,Input_Transaksi!CX246,0)</f>
        <v>0</v>
      </c>
      <c r="H249" s="36" t="e">
        <f t="shared" si="3"/>
        <v>#VALUE!</v>
      </c>
      <c r="I249" s="61"/>
    </row>
    <row r="250" spans="2:9" customFormat="1" ht="15" customHeight="1" x14ac:dyDescent="0.2">
      <c r="B250" s="65"/>
      <c r="C250" s="33" t="str">
        <f>IF(F250+G250&gt;0,Input_Transaksi!C247,"")</f>
        <v/>
      </c>
      <c r="D250" s="34" t="str">
        <f>IF(F250+G250&gt;0,Input_Transaksi!D247,"")</f>
        <v/>
      </c>
      <c r="E250" s="35" t="str">
        <f>IF(F250+G250&gt;0,Input_Transaksi!F247&amp;Input_Transaksi!G247 &amp;" "&amp;Input_Transaksi!H247,"")</f>
        <v/>
      </c>
      <c r="F250" s="36">
        <f>IF(Input_Transaksi!CS247=$D$8,Input_Transaksi!CU247,0)</f>
        <v>0</v>
      </c>
      <c r="G250" s="36">
        <f>IF(Input_Transaksi!CV247=$D$8,Input_Transaksi!CX247,0)</f>
        <v>0</v>
      </c>
      <c r="H250" s="36" t="e">
        <f t="shared" si="3"/>
        <v>#VALUE!</v>
      </c>
      <c r="I250" s="61"/>
    </row>
    <row r="251" spans="2:9" customFormat="1" ht="15" customHeight="1" x14ac:dyDescent="0.2">
      <c r="B251" s="65"/>
      <c r="C251" s="33" t="str">
        <f>IF(F251+G251&gt;0,Input_Transaksi!C248,"")</f>
        <v/>
      </c>
      <c r="D251" s="34" t="str">
        <f>IF(F251+G251&gt;0,Input_Transaksi!D248,"")</f>
        <v/>
      </c>
      <c r="E251" s="35" t="str">
        <f>IF(F251+G251&gt;0,Input_Transaksi!F248&amp;Input_Transaksi!G248 &amp;" "&amp;Input_Transaksi!H248,"")</f>
        <v/>
      </c>
      <c r="F251" s="36">
        <f>IF(Input_Transaksi!CS248=$D$8,Input_Transaksi!CU248,0)</f>
        <v>0</v>
      </c>
      <c r="G251" s="36">
        <f>IF(Input_Transaksi!CV248=$D$8,Input_Transaksi!CX248,0)</f>
        <v>0</v>
      </c>
      <c r="H251" s="36" t="e">
        <f t="shared" si="3"/>
        <v>#VALUE!</v>
      </c>
      <c r="I251" s="61"/>
    </row>
    <row r="252" spans="2:9" customFormat="1" ht="15" customHeight="1" x14ac:dyDescent="0.2">
      <c r="B252" s="65"/>
      <c r="C252" s="33" t="str">
        <f>IF(F252+G252&gt;0,Input_Transaksi!C249,"")</f>
        <v/>
      </c>
      <c r="D252" s="34" t="str">
        <f>IF(F252+G252&gt;0,Input_Transaksi!D249,"")</f>
        <v/>
      </c>
      <c r="E252" s="35" t="str">
        <f>IF(F252+G252&gt;0,Input_Transaksi!F249&amp;Input_Transaksi!G249 &amp;" "&amp;Input_Transaksi!H249,"")</f>
        <v/>
      </c>
      <c r="F252" s="36">
        <f>IF(Input_Transaksi!CS249=$D$8,Input_Transaksi!CU249,0)</f>
        <v>0</v>
      </c>
      <c r="G252" s="36">
        <f>IF(Input_Transaksi!CV249=$D$8,Input_Transaksi!CX249,0)</f>
        <v>0</v>
      </c>
      <c r="H252" s="36" t="e">
        <f t="shared" si="3"/>
        <v>#VALUE!</v>
      </c>
      <c r="I252" s="61"/>
    </row>
    <row r="253" spans="2:9" customFormat="1" ht="15" customHeight="1" x14ac:dyDescent="0.2">
      <c r="B253" s="65"/>
      <c r="C253" s="33" t="str">
        <f>IF(F253+G253&gt;0,Input_Transaksi!C250,"")</f>
        <v/>
      </c>
      <c r="D253" s="34" t="str">
        <f>IF(F253+G253&gt;0,Input_Transaksi!D250,"")</f>
        <v/>
      </c>
      <c r="E253" s="35" t="str">
        <f>IF(F253+G253&gt;0,Input_Transaksi!F250&amp;Input_Transaksi!G250 &amp;" "&amp;Input_Transaksi!H250,"")</f>
        <v/>
      </c>
      <c r="F253" s="36">
        <f>IF(Input_Transaksi!CS250=$D$8,Input_Transaksi!CU250,0)</f>
        <v>0</v>
      </c>
      <c r="G253" s="36">
        <f>IF(Input_Transaksi!CV250=$D$8,Input_Transaksi!CX250,0)</f>
        <v>0</v>
      </c>
      <c r="H253" s="36" t="e">
        <f t="shared" si="3"/>
        <v>#VALUE!</v>
      </c>
      <c r="I253" s="61"/>
    </row>
    <row r="254" spans="2:9" customFormat="1" ht="15" customHeight="1" x14ac:dyDescent="0.2">
      <c r="B254" s="65"/>
      <c r="C254" s="33" t="str">
        <f>IF(F254+G254&gt;0,Input_Transaksi!C251,"")</f>
        <v/>
      </c>
      <c r="D254" s="34" t="str">
        <f>IF(F254+G254&gt;0,Input_Transaksi!D251,"")</f>
        <v/>
      </c>
      <c r="E254" s="35" t="str">
        <f>IF(F254+G254&gt;0,Input_Transaksi!F251&amp;Input_Transaksi!G251 &amp;" "&amp;Input_Transaksi!H251,"")</f>
        <v/>
      </c>
      <c r="F254" s="36">
        <f>IF(Input_Transaksi!CS251=$D$8,Input_Transaksi!CU251,0)</f>
        <v>0</v>
      </c>
      <c r="G254" s="36">
        <f>IF(Input_Transaksi!CV251=$D$8,Input_Transaksi!CX251,0)</f>
        <v>0</v>
      </c>
      <c r="H254" s="36" t="e">
        <f t="shared" si="3"/>
        <v>#VALUE!</v>
      </c>
      <c r="I254" s="61"/>
    </row>
    <row r="255" spans="2:9" customFormat="1" ht="15" customHeight="1" x14ac:dyDescent="0.2">
      <c r="B255" s="65"/>
      <c r="C255" s="33" t="str">
        <f>IF(F255+G255&gt;0,Input_Transaksi!C252,"")</f>
        <v/>
      </c>
      <c r="D255" s="34" t="str">
        <f>IF(F255+G255&gt;0,Input_Transaksi!D252,"")</f>
        <v/>
      </c>
      <c r="E255" s="35" t="str">
        <f>IF(F255+G255&gt;0,Input_Transaksi!F252&amp;Input_Transaksi!G252 &amp;" "&amp;Input_Transaksi!H252,"")</f>
        <v/>
      </c>
      <c r="F255" s="36">
        <f>IF(Input_Transaksi!CS252=$D$8,Input_Transaksi!CU252,0)</f>
        <v>0</v>
      </c>
      <c r="G255" s="36">
        <f>IF(Input_Transaksi!CV252=$D$8,Input_Transaksi!CX252,0)</f>
        <v>0</v>
      </c>
      <c r="H255" s="36" t="e">
        <f t="shared" si="3"/>
        <v>#VALUE!</v>
      </c>
      <c r="I255" s="61"/>
    </row>
    <row r="256" spans="2:9" customFormat="1" ht="15" customHeight="1" x14ac:dyDescent="0.2">
      <c r="B256" s="65"/>
      <c r="C256" s="33" t="str">
        <f>IF(F256+G256&gt;0,Input_Transaksi!C253,"")</f>
        <v/>
      </c>
      <c r="D256" s="34" t="str">
        <f>IF(F256+G256&gt;0,Input_Transaksi!D253,"")</f>
        <v/>
      </c>
      <c r="E256" s="35" t="str">
        <f>IF(F256+G256&gt;0,Input_Transaksi!F253&amp;Input_Transaksi!G253 &amp;" "&amp;Input_Transaksi!H253,"")</f>
        <v/>
      </c>
      <c r="F256" s="36">
        <f>IF(Input_Transaksi!CS253=$D$8,Input_Transaksi!CU253,0)</f>
        <v>0</v>
      </c>
      <c r="G256" s="36">
        <f>IF(Input_Transaksi!CV253=$D$8,Input_Transaksi!CX253,0)</f>
        <v>0</v>
      </c>
      <c r="H256" s="36" t="e">
        <f t="shared" si="3"/>
        <v>#VALUE!</v>
      </c>
      <c r="I256" s="61"/>
    </row>
    <row r="257" spans="2:9" customFormat="1" ht="15" customHeight="1" x14ac:dyDescent="0.2">
      <c r="B257" s="65"/>
      <c r="C257" s="33" t="str">
        <f>IF(F257+G257&gt;0,Input_Transaksi!C254,"")</f>
        <v/>
      </c>
      <c r="D257" s="34" t="str">
        <f>IF(F257+G257&gt;0,Input_Transaksi!D254,"")</f>
        <v/>
      </c>
      <c r="E257" s="35" t="str">
        <f>IF(F257+G257&gt;0,Input_Transaksi!F254&amp;Input_Transaksi!G254 &amp;" "&amp;Input_Transaksi!H254,"")</f>
        <v/>
      </c>
      <c r="F257" s="36">
        <f>IF(Input_Transaksi!CS254=$D$8,Input_Transaksi!CU254,0)</f>
        <v>0</v>
      </c>
      <c r="G257" s="36">
        <f>IF(Input_Transaksi!CV254=$D$8,Input_Transaksi!CX254,0)</f>
        <v>0</v>
      </c>
      <c r="H257" s="36" t="e">
        <f t="shared" si="3"/>
        <v>#VALUE!</v>
      </c>
      <c r="I257" s="61"/>
    </row>
    <row r="258" spans="2:9" customFormat="1" ht="15" customHeight="1" x14ac:dyDescent="0.2">
      <c r="B258" s="65"/>
      <c r="C258" s="33" t="str">
        <f>IF(F258+G258&gt;0,Input_Transaksi!C255,"")</f>
        <v/>
      </c>
      <c r="D258" s="34" t="str">
        <f>IF(F258+G258&gt;0,Input_Transaksi!D255,"")</f>
        <v/>
      </c>
      <c r="E258" s="35" t="str">
        <f>IF(F258+G258&gt;0,Input_Transaksi!F255&amp;Input_Transaksi!G255 &amp;" "&amp;Input_Transaksi!H255,"")</f>
        <v/>
      </c>
      <c r="F258" s="36">
        <f>IF(Input_Transaksi!CS255=$D$8,Input_Transaksi!CU255,0)</f>
        <v>0</v>
      </c>
      <c r="G258" s="36">
        <f>IF(Input_Transaksi!CV255=$D$8,Input_Transaksi!CX255,0)</f>
        <v>0</v>
      </c>
      <c r="H258" s="36" t="e">
        <f t="shared" si="3"/>
        <v>#VALUE!</v>
      </c>
      <c r="I258" s="61"/>
    </row>
    <row r="259" spans="2:9" customFormat="1" ht="15" customHeight="1" x14ac:dyDescent="0.2">
      <c r="B259" s="65"/>
      <c r="C259" s="33" t="str">
        <f>IF(F259+G259&gt;0,Input_Transaksi!C256,"")</f>
        <v/>
      </c>
      <c r="D259" s="34" t="str">
        <f>IF(F259+G259&gt;0,Input_Transaksi!D256,"")</f>
        <v/>
      </c>
      <c r="E259" s="35" t="str">
        <f>IF(F259+G259&gt;0,Input_Transaksi!F256&amp;Input_Transaksi!G256 &amp;" "&amp;Input_Transaksi!H256,"")</f>
        <v/>
      </c>
      <c r="F259" s="36">
        <f>IF(Input_Transaksi!CS256=$D$8,Input_Transaksi!CU256,0)</f>
        <v>0</v>
      </c>
      <c r="G259" s="36">
        <f>IF(Input_Transaksi!CV256=$D$8,Input_Transaksi!CX256,0)</f>
        <v>0</v>
      </c>
      <c r="H259" s="36" t="e">
        <f t="shared" si="3"/>
        <v>#VALUE!</v>
      </c>
      <c r="I259" s="61"/>
    </row>
    <row r="260" spans="2:9" customFormat="1" ht="15" customHeight="1" x14ac:dyDescent="0.2">
      <c r="B260" s="65"/>
      <c r="C260" s="33" t="str">
        <f>IF(F260+G260&gt;0,Input_Transaksi!C257,"")</f>
        <v/>
      </c>
      <c r="D260" s="34" t="str">
        <f>IF(F260+G260&gt;0,Input_Transaksi!D257,"")</f>
        <v/>
      </c>
      <c r="E260" s="35" t="str">
        <f>IF(F260+G260&gt;0,Input_Transaksi!F257&amp;Input_Transaksi!G257 &amp;" "&amp;Input_Transaksi!H257,"")</f>
        <v/>
      </c>
      <c r="F260" s="36">
        <f>IF(Input_Transaksi!CS257=$D$8,Input_Transaksi!CU257,0)</f>
        <v>0</v>
      </c>
      <c r="G260" s="36">
        <f>IF(Input_Transaksi!CV257=$D$8,Input_Transaksi!CX257,0)</f>
        <v>0</v>
      </c>
      <c r="H260" s="36" t="e">
        <f t="shared" si="3"/>
        <v>#VALUE!</v>
      </c>
      <c r="I260" s="61"/>
    </row>
    <row r="261" spans="2:9" customFormat="1" ht="15" customHeight="1" x14ac:dyDescent="0.2">
      <c r="B261" s="65"/>
      <c r="C261" s="33" t="str">
        <f>IF(F261+G261&gt;0,Input_Transaksi!C258,"")</f>
        <v/>
      </c>
      <c r="D261" s="34" t="str">
        <f>IF(F261+G261&gt;0,Input_Transaksi!D258,"")</f>
        <v/>
      </c>
      <c r="E261" s="35" t="str">
        <f>IF(F261+G261&gt;0,Input_Transaksi!F258&amp;Input_Transaksi!G258 &amp;" "&amp;Input_Transaksi!H258,"")</f>
        <v/>
      </c>
      <c r="F261" s="36">
        <f>IF(Input_Transaksi!CS258=$D$8,Input_Transaksi!CU258,0)</f>
        <v>0</v>
      </c>
      <c r="G261" s="36">
        <f>IF(Input_Transaksi!CV258=$D$8,Input_Transaksi!CX258,0)</f>
        <v>0</v>
      </c>
      <c r="H261" s="36" t="e">
        <f t="shared" si="3"/>
        <v>#VALUE!</v>
      </c>
      <c r="I261" s="61"/>
    </row>
    <row r="262" spans="2:9" customFormat="1" ht="15" customHeight="1" x14ac:dyDescent="0.2">
      <c r="B262" s="65"/>
      <c r="C262" s="33" t="str">
        <f>IF(F262+G262&gt;0,Input_Transaksi!C259,"")</f>
        <v/>
      </c>
      <c r="D262" s="34" t="str">
        <f>IF(F262+G262&gt;0,Input_Transaksi!D259,"")</f>
        <v/>
      </c>
      <c r="E262" s="35" t="str">
        <f>IF(F262+G262&gt;0,Input_Transaksi!F259&amp;Input_Transaksi!G259 &amp;" "&amp;Input_Transaksi!H259,"")</f>
        <v/>
      </c>
      <c r="F262" s="36">
        <f>IF(Input_Transaksi!CS259=$D$8,Input_Transaksi!CU259,0)</f>
        <v>0</v>
      </c>
      <c r="G262" s="36">
        <f>IF(Input_Transaksi!CV259=$D$8,Input_Transaksi!CX259,0)</f>
        <v>0</v>
      </c>
      <c r="H262" s="36" t="e">
        <f t="shared" si="3"/>
        <v>#VALUE!</v>
      </c>
      <c r="I262" s="61"/>
    </row>
    <row r="263" spans="2:9" customFormat="1" ht="15" customHeight="1" x14ac:dyDescent="0.2">
      <c r="B263" s="65"/>
      <c r="C263" s="33" t="str">
        <f>IF(F263+G263&gt;0,Input_Transaksi!C260,"")</f>
        <v/>
      </c>
      <c r="D263" s="34" t="str">
        <f>IF(F263+G263&gt;0,Input_Transaksi!D260,"")</f>
        <v/>
      </c>
      <c r="E263" s="35" t="str">
        <f>IF(F263+G263&gt;0,Input_Transaksi!F260&amp;Input_Transaksi!G260 &amp;" "&amp;Input_Transaksi!H260,"")</f>
        <v/>
      </c>
      <c r="F263" s="36">
        <f>IF(Input_Transaksi!CS260=$D$8,Input_Transaksi!CU260,0)</f>
        <v>0</v>
      </c>
      <c r="G263" s="36">
        <f>IF(Input_Transaksi!CV260=$D$8,Input_Transaksi!CX260,0)</f>
        <v>0</v>
      </c>
      <c r="H263" s="36" t="e">
        <f t="shared" si="3"/>
        <v>#VALUE!</v>
      </c>
      <c r="I263" s="61"/>
    </row>
    <row r="264" spans="2:9" customFormat="1" ht="15" customHeight="1" x14ac:dyDescent="0.2">
      <c r="B264" s="65"/>
      <c r="C264" s="33" t="str">
        <f>IF(F264+G264&gt;0,Input_Transaksi!C261,"")</f>
        <v/>
      </c>
      <c r="D264" s="34" t="str">
        <f>IF(F264+G264&gt;0,Input_Transaksi!D261,"")</f>
        <v/>
      </c>
      <c r="E264" s="35" t="str">
        <f>IF(F264+G264&gt;0,Input_Transaksi!F261&amp;Input_Transaksi!G261 &amp;" "&amp;Input_Transaksi!H261,"")</f>
        <v/>
      </c>
      <c r="F264" s="36">
        <f>IF(Input_Transaksi!CS261=$D$8,Input_Transaksi!CU261,0)</f>
        <v>0</v>
      </c>
      <c r="G264" s="36">
        <f>IF(Input_Transaksi!CV261=$D$8,Input_Transaksi!CX261,0)</f>
        <v>0</v>
      </c>
      <c r="H264" s="36" t="e">
        <f t="shared" si="3"/>
        <v>#VALUE!</v>
      </c>
      <c r="I264" s="61"/>
    </row>
    <row r="265" spans="2:9" customFormat="1" ht="15" customHeight="1" x14ac:dyDescent="0.2">
      <c r="B265" s="65"/>
      <c r="C265" s="33" t="str">
        <f>IF(F265+G265&gt;0,Input_Transaksi!C262,"")</f>
        <v/>
      </c>
      <c r="D265" s="34" t="str">
        <f>IF(F265+G265&gt;0,Input_Transaksi!D262,"")</f>
        <v/>
      </c>
      <c r="E265" s="35" t="str">
        <f>IF(F265+G265&gt;0,Input_Transaksi!F262&amp;Input_Transaksi!G262 &amp;" "&amp;Input_Transaksi!H262,"")</f>
        <v/>
      </c>
      <c r="F265" s="36">
        <f>IF(Input_Transaksi!CS262=$D$8,Input_Transaksi!CU262,0)</f>
        <v>0</v>
      </c>
      <c r="G265" s="36">
        <f>IF(Input_Transaksi!CV262=$D$8,Input_Transaksi!CX262,0)</f>
        <v>0</v>
      </c>
      <c r="H265" s="36" t="e">
        <f t="shared" si="3"/>
        <v>#VALUE!</v>
      </c>
      <c r="I265" s="61"/>
    </row>
    <row r="266" spans="2:9" customFormat="1" ht="15" customHeight="1" x14ac:dyDescent="0.2">
      <c r="B266" s="65"/>
      <c r="C266" s="33" t="str">
        <f>IF(F266+G266&gt;0,Input_Transaksi!C263,"")</f>
        <v/>
      </c>
      <c r="D266" s="34" t="str">
        <f>IF(F266+G266&gt;0,Input_Transaksi!D263,"")</f>
        <v/>
      </c>
      <c r="E266" s="35" t="str">
        <f>IF(F266+G266&gt;0,Input_Transaksi!F263&amp;Input_Transaksi!G263 &amp;" "&amp;Input_Transaksi!H263,"")</f>
        <v/>
      </c>
      <c r="F266" s="36">
        <f>IF(Input_Transaksi!CS263=$D$8,Input_Transaksi!CU263,0)</f>
        <v>0</v>
      </c>
      <c r="G266" s="36">
        <f>IF(Input_Transaksi!CV263=$D$8,Input_Transaksi!CX263,0)</f>
        <v>0</v>
      </c>
      <c r="H266" s="36" t="e">
        <f t="shared" si="3"/>
        <v>#VALUE!</v>
      </c>
      <c r="I266" s="61"/>
    </row>
    <row r="267" spans="2:9" customFormat="1" ht="15" customHeight="1" x14ac:dyDescent="0.2">
      <c r="B267" s="65"/>
      <c r="C267" s="33" t="str">
        <f>IF(F267+G267&gt;0,Input_Transaksi!C264,"")</f>
        <v/>
      </c>
      <c r="D267" s="34" t="str">
        <f>IF(F267+G267&gt;0,Input_Transaksi!D264,"")</f>
        <v/>
      </c>
      <c r="E267" s="35" t="str">
        <f>IF(F267+G267&gt;0,Input_Transaksi!F264&amp;Input_Transaksi!G264 &amp;" "&amp;Input_Transaksi!H264,"")</f>
        <v/>
      </c>
      <c r="F267" s="36">
        <f>IF(Input_Transaksi!CS264=$D$8,Input_Transaksi!CU264,0)</f>
        <v>0</v>
      </c>
      <c r="G267" s="36">
        <f>IF(Input_Transaksi!CV264=$D$8,Input_Transaksi!CX264,0)</f>
        <v>0</v>
      </c>
      <c r="H267" s="36" t="e">
        <f t="shared" si="3"/>
        <v>#VALUE!</v>
      </c>
      <c r="I267" s="61"/>
    </row>
    <row r="268" spans="2:9" customFormat="1" ht="15" customHeight="1" x14ac:dyDescent="0.2">
      <c r="B268" s="65"/>
      <c r="C268" s="33" t="str">
        <f>IF(F268+G268&gt;0,Input_Transaksi!C265,"")</f>
        <v/>
      </c>
      <c r="D268" s="34" t="str">
        <f>IF(F268+G268&gt;0,Input_Transaksi!D265,"")</f>
        <v/>
      </c>
      <c r="E268" s="35" t="str">
        <f>IF(F268+G268&gt;0,Input_Transaksi!F265&amp;Input_Transaksi!G265 &amp;" "&amp;Input_Transaksi!H265,"")</f>
        <v/>
      </c>
      <c r="F268" s="36">
        <f>IF(Input_Transaksi!CS265=$D$8,Input_Transaksi!CU265,0)</f>
        <v>0</v>
      </c>
      <c r="G268" s="36">
        <f>IF(Input_Transaksi!CV265=$D$8,Input_Transaksi!CX265,0)</f>
        <v>0</v>
      </c>
      <c r="H268" s="36" t="e">
        <f t="shared" si="3"/>
        <v>#VALUE!</v>
      </c>
      <c r="I268" s="61"/>
    </row>
    <row r="269" spans="2:9" customFormat="1" ht="15" customHeight="1" x14ac:dyDescent="0.2">
      <c r="B269" s="65"/>
      <c r="C269" s="33" t="str">
        <f>IF(F269+G269&gt;0,Input_Transaksi!C266,"")</f>
        <v/>
      </c>
      <c r="D269" s="34" t="str">
        <f>IF(F269+G269&gt;0,Input_Transaksi!D266,"")</f>
        <v/>
      </c>
      <c r="E269" s="35" t="str">
        <f>IF(F269+G269&gt;0,Input_Transaksi!F266&amp;Input_Transaksi!G266 &amp;" "&amp;Input_Transaksi!H266,"")</f>
        <v/>
      </c>
      <c r="F269" s="36">
        <f>IF(Input_Transaksi!CS266=$D$8,Input_Transaksi!CU266,0)</f>
        <v>0</v>
      </c>
      <c r="G269" s="36">
        <f>IF(Input_Transaksi!CV266=$D$8,Input_Transaksi!CX266,0)</f>
        <v>0</v>
      </c>
      <c r="H269" s="36" t="e">
        <f t="shared" si="3"/>
        <v>#VALUE!</v>
      </c>
      <c r="I269" s="61"/>
    </row>
    <row r="270" spans="2:9" customFormat="1" ht="15" customHeight="1" x14ac:dyDescent="0.2">
      <c r="B270" s="65"/>
      <c r="C270" s="33" t="str">
        <f>IF(F270+G270&gt;0,Input_Transaksi!C267,"")</f>
        <v/>
      </c>
      <c r="D270" s="34" t="str">
        <f>IF(F270+G270&gt;0,Input_Transaksi!D267,"")</f>
        <v/>
      </c>
      <c r="E270" s="35" t="str">
        <f>IF(F270+G270&gt;0,Input_Transaksi!F267&amp;Input_Transaksi!G267 &amp;" "&amp;Input_Transaksi!H267,"")</f>
        <v/>
      </c>
      <c r="F270" s="36">
        <f>IF(Input_Transaksi!CS267=$D$8,Input_Transaksi!CU267,0)</f>
        <v>0</v>
      </c>
      <c r="G270" s="36">
        <f>IF(Input_Transaksi!CV267=$D$8,Input_Transaksi!CX267,0)</f>
        <v>0</v>
      </c>
      <c r="H270" s="36" t="e">
        <f t="shared" si="3"/>
        <v>#VALUE!</v>
      </c>
      <c r="I270" s="61"/>
    </row>
    <row r="271" spans="2:9" customFormat="1" ht="15" customHeight="1" x14ac:dyDescent="0.2">
      <c r="B271" s="65"/>
      <c r="C271" s="33" t="str">
        <f>IF(F271+G271&gt;0,Input_Transaksi!C268,"")</f>
        <v/>
      </c>
      <c r="D271" s="34" t="str">
        <f>IF(F271+G271&gt;0,Input_Transaksi!D268,"")</f>
        <v/>
      </c>
      <c r="E271" s="35" t="str">
        <f>IF(F271+G271&gt;0,Input_Transaksi!F268&amp;Input_Transaksi!G268 &amp;" "&amp;Input_Transaksi!H268,"")</f>
        <v/>
      </c>
      <c r="F271" s="36">
        <f>IF(Input_Transaksi!CS268=$D$8,Input_Transaksi!CU268,0)</f>
        <v>0</v>
      </c>
      <c r="G271" s="36">
        <f>IF(Input_Transaksi!CV268=$D$8,Input_Transaksi!CX268,0)</f>
        <v>0</v>
      </c>
      <c r="H271" s="36" t="e">
        <f t="shared" ref="H271:H283" si="4">H270-F271+G271</f>
        <v>#VALUE!</v>
      </c>
      <c r="I271" s="61"/>
    </row>
    <row r="272" spans="2:9" customFormat="1" ht="15" customHeight="1" x14ac:dyDescent="0.2">
      <c r="B272" s="65"/>
      <c r="C272" s="33" t="str">
        <f>IF(F272+G272&gt;0,Input_Transaksi!C269,"")</f>
        <v/>
      </c>
      <c r="D272" s="34" t="str">
        <f>IF(F272+G272&gt;0,Input_Transaksi!D269,"")</f>
        <v/>
      </c>
      <c r="E272" s="35" t="str">
        <f>IF(F272+G272&gt;0,Input_Transaksi!F269&amp;Input_Transaksi!G269 &amp;" "&amp;Input_Transaksi!H269,"")</f>
        <v/>
      </c>
      <c r="F272" s="36">
        <f>IF(Input_Transaksi!CS269=$D$8,Input_Transaksi!CU269,0)</f>
        <v>0</v>
      </c>
      <c r="G272" s="36">
        <f>IF(Input_Transaksi!CV269=$D$8,Input_Transaksi!CX269,0)</f>
        <v>0</v>
      </c>
      <c r="H272" s="36" t="e">
        <f t="shared" si="4"/>
        <v>#VALUE!</v>
      </c>
      <c r="I272" s="61"/>
    </row>
    <row r="273" spans="2:9" customFormat="1" ht="15" customHeight="1" x14ac:dyDescent="0.2">
      <c r="B273" s="65"/>
      <c r="C273" s="33" t="str">
        <f>IF(F273+G273&gt;0,Input_Transaksi!C270,"")</f>
        <v/>
      </c>
      <c r="D273" s="34" t="str">
        <f>IF(F273+G273&gt;0,Input_Transaksi!D270,"")</f>
        <v/>
      </c>
      <c r="E273" s="35" t="str">
        <f>IF(F273+G273&gt;0,Input_Transaksi!F270&amp;Input_Transaksi!G270 &amp;" "&amp;Input_Transaksi!H270,"")</f>
        <v/>
      </c>
      <c r="F273" s="36">
        <f>IF(Input_Transaksi!CS270=$D$8,Input_Transaksi!CU270,0)</f>
        <v>0</v>
      </c>
      <c r="G273" s="36">
        <f>IF(Input_Transaksi!CV270=$D$8,Input_Transaksi!CX270,0)</f>
        <v>0</v>
      </c>
      <c r="H273" s="36" t="e">
        <f t="shared" si="4"/>
        <v>#VALUE!</v>
      </c>
      <c r="I273" s="61"/>
    </row>
    <row r="274" spans="2:9" customFormat="1" ht="15" customHeight="1" x14ac:dyDescent="0.2">
      <c r="B274" s="65"/>
      <c r="C274" s="33" t="str">
        <f>IF(F274+G274&gt;0,Input_Transaksi!C271,"")</f>
        <v/>
      </c>
      <c r="D274" s="34" t="str">
        <f>IF(F274+G274&gt;0,Input_Transaksi!D271,"")</f>
        <v/>
      </c>
      <c r="E274" s="35" t="str">
        <f>IF(F274+G274&gt;0,Input_Transaksi!F271&amp;Input_Transaksi!G271 &amp;" "&amp;Input_Transaksi!H271,"")</f>
        <v/>
      </c>
      <c r="F274" s="36">
        <f>IF(Input_Transaksi!CS271=$D$8,Input_Transaksi!CU271,0)</f>
        <v>0</v>
      </c>
      <c r="G274" s="36">
        <f>IF(Input_Transaksi!CV271=$D$8,Input_Transaksi!CX271,0)</f>
        <v>0</v>
      </c>
      <c r="H274" s="36" t="e">
        <f t="shared" si="4"/>
        <v>#VALUE!</v>
      </c>
      <c r="I274" s="61"/>
    </row>
    <row r="275" spans="2:9" customFormat="1" ht="15" customHeight="1" x14ac:dyDescent="0.2">
      <c r="B275" s="65"/>
      <c r="C275" s="33" t="str">
        <f>IF(F275+G275&gt;0,Input_Transaksi!C272,"")</f>
        <v/>
      </c>
      <c r="D275" s="34" t="str">
        <f>IF(F275+G275&gt;0,Input_Transaksi!D272,"")</f>
        <v/>
      </c>
      <c r="E275" s="35" t="str">
        <f>IF(F275+G275&gt;0,Input_Transaksi!F272&amp;Input_Transaksi!G272 &amp;" "&amp;Input_Transaksi!H272,"")</f>
        <v/>
      </c>
      <c r="F275" s="36">
        <f>IF(Input_Transaksi!CS272=$D$8,Input_Transaksi!CU272,0)</f>
        <v>0</v>
      </c>
      <c r="G275" s="36">
        <f>IF(Input_Transaksi!CV272=$D$8,Input_Transaksi!CX272,0)</f>
        <v>0</v>
      </c>
      <c r="H275" s="36" t="e">
        <f t="shared" si="4"/>
        <v>#VALUE!</v>
      </c>
      <c r="I275" s="61"/>
    </row>
    <row r="276" spans="2:9" customFormat="1" ht="15" customHeight="1" x14ac:dyDescent="0.2">
      <c r="B276" s="65"/>
      <c r="C276" s="33" t="str">
        <f>IF(F276+G276&gt;0,Input_Transaksi!C273,"")</f>
        <v/>
      </c>
      <c r="D276" s="34" t="str">
        <f>IF(F276+G276&gt;0,Input_Transaksi!D273,"")</f>
        <v/>
      </c>
      <c r="E276" s="35" t="str">
        <f>IF(F276+G276&gt;0,Input_Transaksi!F273&amp;Input_Transaksi!G273 &amp;" "&amp;Input_Transaksi!H273,"")</f>
        <v/>
      </c>
      <c r="F276" s="36">
        <f>IF(Input_Transaksi!CS273=$D$8,Input_Transaksi!CU273,0)</f>
        <v>0</v>
      </c>
      <c r="G276" s="36">
        <f>IF(Input_Transaksi!CV273=$D$8,Input_Transaksi!CX273,0)</f>
        <v>0</v>
      </c>
      <c r="H276" s="36" t="e">
        <f t="shared" si="4"/>
        <v>#VALUE!</v>
      </c>
      <c r="I276" s="61"/>
    </row>
    <row r="277" spans="2:9" customFormat="1" ht="15" customHeight="1" x14ac:dyDescent="0.2">
      <c r="B277" s="65"/>
      <c r="C277" s="33" t="str">
        <f>IF(F277+G277&gt;0,Input_Transaksi!C274,"")</f>
        <v/>
      </c>
      <c r="D277" s="34" t="str">
        <f>IF(F277+G277&gt;0,Input_Transaksi!D274,"")</f>
        <v/>
      </c>
      <c r="E277" s="35" t="str">
        <f>IF(F277+G277&gt;0,Input_Transaksi!F275&amp;Input_Transaksi!G274 &amp;" "&amp;Input_Transaksi!H274,"")</f>
        <v/>
      </c>
      <c r="F277" s="36">
        <f>IF(Input_Transaksi!CS274=$D$8,Input_Transaksi!CU274,0)</f>
        <v>0</v>
      </c>
      <c r="G277" s="36">
        <f>IF(Input_Transaksi!CV274=$D$8,Input_Transaksi!CX274,0)</f>
        <v>0</v>
      </c>
      <c r="H277" s="36" t="e">
        <f t="shared" si="4"/>
        <v>#VALUE!</v>
      </c>
      <c r="I277" s="61"/>
    </row>
    <row r="278" spans="2:9" customFormat="1" ht="15" customHeight="1" x14ac:dyDescent="0.2">
      <c r="B278" s="65"/>
      <c r="C278" s="33" t="str">
        <f>IF(F278+G278&gt;0,Input_Transaksi!C275,"")</f>
        <v/>
      </c>
      <c r="D278" s="34" t="str">
        <f>IF(F278+G278&gt;0,Input_Transaksi!D275,"")</f>
        <v/>
      </c>
      <c r="E278" s="35" t="str">
        <f>IF(F278+G278&gt;0,Input_Transaksi!F276&amp;Input_Transaksi!G275 &amp;" "&amp;Input_Transaksi!H275,"")</f>
        <v/>
      </c>
      <c r="F278" s="36">
        <f>IF(Input_Transaksi!CS275=$D$8,Input_Transaksi!CU275,0)</f>
        <v>0</v>
      </c>
      <c r="G278" s="36">
        <f>IF(Input_Transaksi!CV275=$D$8,Input_Transaksi!CX275,0)</f>
        <v>0</v>
      </c>
      <c r="H278" s="36" t="e">
        <f t="shared" si="4"/>
        <v>#VALUE!</v>
      </c>
      <c r="I278" s="61"/>
    </row>
    <row r="279" spans="2:9" customFormat="1" ht="15" customHeight="1" x14ac:dyDescent="0.2">
      <c r="B279" s="65"/>
      <c r="C279" s="33" t="str">
        <f>IF(F279+G279&gt;0,Input_Transaksi!C276,"")</f>
        <v/>
      </c>
      <c r="D279" s="34" t="str">
        <f>IF(F279+G279&gt;0,Input_Transaksi!D276,"")</f>
        <v/>
      </c>
      <c r="E279" s="35" t="str">
        <f>IF(F279+G279&gt;0,Input_Transaksi!F277&amp;Input_Transaksi!G276 &amp;" "&amp;Input_Transaksi!H276,"")</f>
        <v/>
      </c>
      <c r="F279" s="36">
        <f>IF(Input_Transaksi!CS276=$D$8,Input_Transaksi!CU276,0)</f>
        <v>0</v>
      </c>
      <c r="G279" s="36">
        <f>IF(Input_Transaksi!CV276=$D$8,Input_Transaksi!CX276,0)</f>
        <v>0</v>
      </c>
      <c r="H279" s="36" t="e">
        <f t="shared" si="4"/>
        <v>#VALUE!</v>
      </c>
      <c r="I279" s="61"/>
    </row>
    <row r="280" spans="2:9" customFormat="1" ht="15" customHeight="1" x14ac:dyDescent="0.2">
      <c r="B280" s="65"/>
      <c r="C280" s="33" t="str">
        <f>IF(F280+G280&gt;0,Input_Transaksi!C277,"")</f>
        <v/>
      </c>
      <c r="D280" s="34" t="str">
        <f>IF(F280+G280&gt;0,Input_Transaksi!D277,"")</f>
        <v/>
      </c>
      <c r="E280" s="35" t="str">
        <f>IF(F280+G280&gt;0,Input_Transaksi!#REF!&amp;Input_Transaksi!G277 &amp;" "&amp;Input_Transaksi!H277,"")</f>
        <v/>
      </c>
      <c r="F280" s="36">
        <f>IF(Input_Transaksi!CS277=$D$8,Input_Transaksi!CU277,0)</f>
        <v>0</v>
      </c>
      <c r="G280" s="36">
        <f>IF(Input_Transaksi!CV277=$D$8,Input_Transaksi!CX277,0)</f>
        <v>0</v>
      </c>
      <c r="H280" s="36" t="e">
        <f t="shared" si="4"/>
        <v>#VALUE!</v>
      </c>
      <c r="I280" s="61"/>
    </row>
    <row r="281" spans="2:9" customFormat="1" ht="15" customHeight="1" x14ac:dyDescent="0.2">
      <c r="B281" s="65"/>
      <c r="C281" s="33" t="str">
        <f>IF(F281+G281&gt;0,Input_Transaksi!C278,"")</f>
        <v/>
      </c>
      <c r="D281" s="34" t="str">
        <f>IF(F281+G281&gt;0,Input_Transaksi!D278,"")</f>
        <v/>
      </c>
      <c r="E281" s="35" t="str">
        <f>IF(F281+G281&gt;0,Input_Transaksi!F278&amp;Input_Transaksi!G278 &amp;" "&amp;Input_Transaksi!H278,"")</f>
        <v/>
      </c>
      <c r="F281" s="36">
        <f>IF(Input_Transaksi!CS278=$D$8,Input_Transaksi!CU278,0)</f>
        <v>0</v>
      </c>
      <c r="G281" s="36">
        <f>IF(Input_Transaksi!CV278=$D$8,Input_Transaksi!CX278,0)</f>
        <v>0</v>
      </c>
      <c r="H281" s="36" t="e">
        <f t="shared" si="4"/>
        <v>#VALUE!</v>
      </c>
      <c r="I281" s="61"/>
    </row>
    <row r="282" spans="2:9" customFormat="1" ht="15" customHeight="1" x14ac:dyDescent="0.2">
      <c r="B282" s="65"/>
      <c r="C282" s="33" t="str">
        <f>IF(F282+G282&gt;0,Input_Transaksi!C279,"")</f>
        <v/>
      </c>
      <c r="D282" s="34" t="str">
        <f>IF(F282+G282&gt;0,Input_Transaksi!D279,"")</f>
        <v/>
      </c>
      <c r="E282" s="35" t="str">
        <f>IF(F282+G282&gt;0,Input_Transaksi!F279&amp;Input_Transaksi!G279 &amp;" "&amp;Input_Transaksi!H279,"")</f>
        <v/>
      </c>
      <c r="F282" s="36">
        <f>IF(Input_Transaksi!CS279=$D$8,Input_Transaksi!CU279,0)</f>
        <v>0</v>
      </c>
      <c r="G282" s="36">
        <f>IF(Input_Transaksi!CV279=$D$8,Input_Transaksi!CX279,0)</f>
        <v>0</v>
      </c>
      <c r="H282" s="36" t="e">
        <f t="shared" si="4"/>
        <v>#VALUE!</v>
      </c>
      <c r="I282" s="61"/>
    </row>
    <row r="283" spans="2:9" customFormat="1" ht="15" customHeight="1" x14ac:dyDescent="0.2">
      <c r="B283" s="65"/>
      <c r="C283" s="33" t="str">
        <f>IF(F283+G283&gt;0,Input_Transaksi!C280,"")</f>
        <v/>
      </c>
      <c r="D283" s="34" t="str">
        <f>IF(F283+G283&gt;0,Input_Transaksi!D280,"")</f>
        <v/>
      </c>
      <c r="E283" s="35" t="str">
        <f>IF(F283+G283&gt;0,Input_Transaksi!F280&amp;Input_Transaksi!G280 &amp;" "&amp;Input_Transaksi!H280,"")</f>
        <v/>
      </c>
      <c r="F283" s="36">
        <f>IF(Input_Transaksi!CS280=$D$8,Input_Transaksi!CU280,0)</f>
        <v>0</v>
      </c>
      <c r="G283" s="36">
        <f>IF(Input_Transaksi!CV280=$D$8,Input_Transaksi!CX280,0)</f>
        <v>0</v>
      </c>
      <c r="H283" s="36" t="e">
        <f t="shared" si="4"/>
        <v>#VALUE!</v>
      </c>
      <c r="I283" s="61"/>
    </row>
    <row r="284" spans="2:9" customFormat="1" ht="15" customHeight="1" x14ac:dyDescent="0.2">
      <c r="B284" s="65"/>
      <c r="C284" s="33" t="str">
        <f>IF(F284+G284&gt;0,Input_Transaksi!C281,"")</f>
        <v/>
      </c>
      <c r="D284" s="34" t="str">
        <f>IF(F284+G284&gt;0,Input_Transaksi!D281,"")</f>
        <v/>
      </c>
      <c r="E284" s="35" t="str">
        <f>IF(F284+G284&gt;0,Input_Transaksi!F281&amp;Input_Transaksi!G281 &amp;" "&amp;Input_Transaksi!H281,"")</f>
        <v/>
      </c>
      <c r="F284" s="36">
        <f>IF(Input_Transaksi!CS281=$D$8,Input_Transaksi!CU281,0)</f>
        <v>0</v>
      </c>
      <c r="G284" s="36">
        <f>IF(Input_Transaksi!CV281=$D$8,Input_Transaksi!CX281,0)</f>
        <v>0</v>
      </c>
      <c r="H284" s="36" t="e">
        <f t="shared" ref="H284:H347" si="5">H283-F284+G284</f>
        <v>#VALUE!</v>
      </c>
      <c r="I284" s="61"/>
    </row>
    <row r="285" spans="2:9" customFormat="1" ht="15" customHeight="1" x14ac:dyDescent="0.2">
      <c r="B285" s="65"/>
      <c r="C285" s="33" t="str">
        <f>IF(F285+G285&gt;0,Input_Transaksi!C282,"")</f>
        <v/>
      </c>
      <c r="D285" s="34" t="str">
        <f>IF(F285+G285&gt;0,Input_Transaksi!D282,"")</f>
        <v/>
      </c>
      <c r="E285" s="35" t="str">
        <f>IF(F285+G285&gt;0,Input_Transaksi!F282&amp;Input_Transaksi!G282 &amp;" "&amp;Input_Transaksi!H282,"")</f>
        <v/>
      </c>
      <c r="F285" s="36">
        <f>IF(Input_Transaksi!CS282=$D$8,Input_Transaksi!CU282,0)</f>
        <v>0</v>
      </c>
      <c r="G285" s="36">
        <f>IF(Input_Transaksi!CV282=$D$8,Input_Transaksi!CX282,0)</f>
        <v>0</v>
      </c>
      <c r="H285" s="36" t="e">
        <f t="shared" si="5"/>
        <v>#VALUE!</v>
      </c>
      <c r="I285" s="61"/>
    </row>
    <row r="286" spans="2:9" customFormat="1" ht="15" customHeight="1" x14ac:dyDescent="0.2">
      <c r="B286" s="65"/>
      <c r="C286" s="33" t="str">
        <f>IF(F286+G286&gt;0,Input_Transaksi!C283,"")</f>
        <v/>
      </c>
      <c r="D286" s="34" t="str">
        <f>IF(F286+G286&gt;0,Input_Transaksi!D283,"")</f>
        <v/>
      </c>
      <c r="E286" s="35" t="str">
        <f>IF(F286+G286&gt;0,Input_Transaksi!F283&amp;Input_Transaksi!G283 &amp;" "&amp;Input_Transaksi!H283,"")</f>
        <v/>
      </c>
      <c r="F286" s="36">
        <f>IF(Input_Transaksi!CS283=$D$8,Input_Transaksi!CU283,0)</f>
        <v>0</v>
      </c>
      <c r="G286" s="36">
        <f>IF(Input_Transaksi!CV283=$D$8,Input_Transaksi!CX283,0)</f>
        <v>0</v>
      </c>
      <c r="H286" s="36" t="e">
        <f t="shared" si="5"/>
        <v>#VALUE!</v>
      </c>
      <c r="I286" s="61"/>
    </row>
    <row r="287" spans="2:9" customFormat="1" ht="15" customHeight="1" x14ac:dyDescent="0.2">
      <c r="B287" s="65"/>
      <c r="C287" s="33" t="str">
        <f>IF(F287+G287&gt;0,Input_Transaksi!C284,"")</f>
        <v/>
      </c>
      <c r="D287" s="34" t="str">
        <f>IF(F287+G287&gt;0,Input_Transaksi!D284,"")</f>
        <v/>
      </c>
      <c r="E287" s="35" t="str">
        <f>IF(F287+G287&gt;0,Input_Transaksi!F284&amp;Input_Transaksi!G284 &amp;" "&amp;Input_Transaksi!H284,"")</f>
        <v/>
      </c>
      <c r="F287" s="36">
        <f>IF(Input_Transaksi!CS284=$D$8,Input_Transaksi!CU284,0)</f>
        <v>0</v>
      </c>
      <c r="G287" s="36">
        <f>IF(Input_Transaksi!CV284=$D$8,Input_Transaksi!CX284,0)</f>
        <v>0</v>
      </c>
      <c r="H287" s="36" t="e">
        <f t="shared" si="5"/>
        <v>#VALUE!</v>
      </c>
      <c r="I287" s="61"/>
    </row>
    <row r="288" spans="2:9" customFormat="1" ht="15" customHeight="1" x14ac:dyDescent="0.2">
      <c r="B288" s="65"/>
      <c r="C288" s="33" t="str">
        <f>IF(F288+G288&gt;0,Input_Transaksi!C285,"")</f>
        <v/>
      </c>
      <c r="D288" s="34" t="str">
        <f>IF(F288+G288&gt;0,Input_Transaksi!D285,"")</f>
        <v/>
      </c>
      <c r="E288" s="35" t="str">
        <f>IF(F288+G288&gt;0,Input_Transaksi!F285&amp;Input_Transaksi!G285 &amp;" "&amp;Input_Transaksi!H285,"")</f>
        <v/>
      </c>
      <c r="F288" s="36">
        <f>IF(Input_Transaksi!CS285=$D$8,Input_Transaksi!CU285,0)</f>
        <v>0</v>
      </c>
      <c r="G288" s="36">
        <f>IF(Input_Transaksi!CV285=$D$8,Input_Transaksi!CX285,0)</f>
        <v>0</v>
      </c>
      <c r="H288" s="36" t="e">
        <f t="shared" si="5"/>
        <v>#VALUE!</v>
      </c>
      <c r="I288" s="61"/>
    </row>
    <row r="289" spans="2:9" customFormat="1" ht="15" customHeight="1" x14ac:dyDescent="0.2">
      <c r="B289" s="65"/>
      <c r="C289" s="33" t="str">
        <f>IF(F289+G289&gt;0,Input_Transaksi!C286,"")</f>
        <v/>
      </c>
      <c r="D289" s="34" t="str">
        <f>IF(F289+G289&gt;0,Input_Transaksi!D286,"")</f>
        <v/>
      </c>
      <c r="E289" s="35" t="str">
        <f>IF(F289+G289&gt;0,Input_Transaksi!F286&amp;Input_Transaksi!G286 &amp;" "&amp;Input_Transaksi!H286,"")</f>
        <v/>
      </c>
      <c r="F289" s="36">
        <f>IF(Input_Transaksi!CS286=$D$8,Input_Transaksi!CU286,0)</f>
        <v>0</v>
      </c>
      <c r="G289" s="36">
        <f>IF(Input_Transaksi!CV286=$D$8,Input_Transaksi!CX286,0)</f>
        <v>0</v>
      </c>
      <c r="H289" s="36" t="e">
        <f t="shared" si="5"/>
        <v>#VALUE!</v>
      </c>
      <c r="I289" s="61"/>
    </row>
    <row r="290" spans="2:9" customFormat="1" ht="15" customHeight="1" x14ac:dyDescent="0.2">
      <c r="B290" s="65"/>
      <c r="C290" s="33" t="str">
        <f>IF(F290+G290&gt;0,Input_Transaksi!C287,"")</f>
        <v/>
      </c>
      <c r="D290" s="34" t="str">
        <f>IF(F290+G290&gt;0,Input_Transaksi!D287,"")</f>
        <v/>
      </c>
      <c r="E290" s="35" t="str">
        <f>IF(F290+G290&gt;0,Input_Transaksi!F287&amp;Input_Transaksi!G287 &amp;" "&amp;Input_Transaksi!H287,"")</f>
        <v/>
      </c>
      <c r="F290" s="36">
        <f>IF(Input_Transaksi!CS287=$D$8,Input_Transaksi!CU287,0)</f>
        <v>0</v>
      </c>
      <c r="G290" s="36">
        <f>IF(Input_Transaksi!CV287=$D$8,Input_Transaksi!CX287,0)</f>
        <v>0</v>
      </c>
      <c r="H290" s="36" t="e">
        <f t="shared" si="5"/>
        <v>#VALUE!</v>
      </c>
      <c r="I290" s="61"/>
    </row>
    <row r="291" spans="2:9" customFormat="1" ht="15" customHeight="1" x14ac:dyDescent="0.2">
      <c r="B291" s="65"/>
      <c r="C291" s="33" t="str">
        <f>IF(F291+G291&gt;0,Input_Transaksi!C288,"")</f>
        <v/>
      </c>
      <c r="D291" s="34" t="str">
        <f>IF(F291+G291&gt;0,Input_Transaksi!D288,"")</f>
        <v/>
      </c>
      <c r="E291" s="35" t="str">
        <f>IF(F291+G291&gt;0,Input_Transaksi!F288&amp;Input_Transaksi!G288 &amp;" "&amp;Input_Transaksi!H288,"")</f>
        <v/>
      </c>
      <c r="F291" s="36">
        <f>IF(Input_Transaksi!CS288=$D$8,Input_Transaksi!CU288,0)</f>
        <v>0</v>
      </c>
      <c r="G291" s="36">
        <f>IF(Input_Transaksi!CV288=$D$8,Input_Transaksi!CX288,0)</f>
        <v>0</v>
      </c>
      <c r="H291" s="36" t="e">
        <f t="shared" si="5"/>
        <v>#VALUE!</v>
      </c>
      <c r="I291" s="61"/>
    </row>
    <row r="292" spans="2:9" customFormat="1" ht="15" customHeight="1" x14ac:dyDescent="0.2">
      <c r="B292" s="65"/>
      <c r="C292" s="33" t="str">
        <f>IF(F292+G292&gt;0,Input_Transaksi!C289,"")</f>
        <v/>
      </c>
      <c r="D292" s="34" t="str">
        <f>IF(F292+G292&gt;0,Input_Transaksi!D289,"")</f>
        <v/>
      </c>
      <c r="E292" s="35" t="str">
        <f>IF(F292+G292&gt;0,Input_Transaksi!F289&amp;Input_Transaksi!G289 &amp;" "&amp;Input_Transaksi!H289,"")</f>
        <v/>
      </c>
      <c r="F292" s="36">
        <f>IF(Input_Transaksi!CS289=$D$8,Input_Transaksi!CU289,0)</f>
        <v>0</v>
      </c>
      <c r="G292" s="36">
        <f>IF(Input_Transaksi!CV289=$D$8,Input_Transaksi!CX289,0)</f>
        <v>0</v>
      </c>
      <c r="H292" s="36" t="e">
        <f t="shared" si="5"/>
        <v>#VALUE!</v>
      </c>
      <c r="I292" s="61"/>
    </row>
    <row r="293" spans="2:9" customFormat="1" ht="15" customHeight="1" x14ac:dyDescent="0.2">
      <c r="B293" s="65"/>
      <c r="C293" s="33" t="str">
        <f>IF(F293+G293&gt;0,Input_Transaksi!C290,"")</f>
        <v/>
      </c>
      <c r="D293" s="34" t="str">
        <f>IF(F293+G293&gt;0,Input_Transaksi!D290,"")</f>
        <v/>
      </c>
      <c r="E293" s="35" t="str">
        <f>IF(F293+G293&gt;0,Input_Transaksi!F290&amp;Input_Transaksi!G290 &amp;" "&amp;Input_Transaksi!H290,"")</f>
        <v/>
      </c>
      <c r="F293" s="36">
        <f>IF(Input_Transaksi!CS290=$D$8,Input_Transaksi!CU290,0)</f>
        <v>0</v>
      </c>
      <c r="G293" s="36">
        <f>IF(Input_Transaksi!CV290=$D$8,Input_Transaksi!CX290,0)</f>
        <v>0</v>
      </c>
      <c r="H293" s="36" t="e">
        <f t="shared" si="5"/>
        <v>#VALUE!</v>
      </c>
      <c r="I293" s="61"/>
    </row>
    <row r="294" spans="2:9" customFormat="1" ht="15" customHeight="1" x14ac:dyDescent="0.2">
      <c r="B294" s="65"/>
      <c r="C294" s="33" t="str">
        <f>IF(F294+G294&gt;0,Input_Transaksi!C291,"")</f>
        <v/>
      </c>
      <c r="D294" s="34" t="str">
        <f>IF(F294+G294&gt;0,Input_Transaksi!D291,"")</f>
        <v/>
      </c>
      <c r="E294" s="35" t="str">
        <f>IF(F294+G294&gt;0,Input_Transaksi!F291&amp;Input_Transaksi!G291 &amp;" "&amp;Input_Transaksi!H291,"")</f>
        <v/>
      </c>
      <c r="F294" s="36">
        <f>IF(Input_Transaksi!CS291=$D$8,Input_Transaksi!CU291,0)</f>
        <v>0</v>
      </c>
      <c r="G294" s="36">
        <f>IF(Input_Transaksi!CV291=$D$8,Input_Transaksi!CX291,0)</f>
        <v>0</v>
      </c>
      <c r="H294" s="36" t="e">
        <f t="shared" si="5"/>
        <v>#VALUE!</v>
      </c>
      <c r="I294" s="61"/>
    </row>
    <row r="295" spans="2:9" customFormat="1" ht="15" customHeight="1" x14ac:dyDescent="0.2">
      <c r="B295" s="65"/>
      <c r="C295" s="33" t="str">
        <f>IF(F295+G295&gt;0,Input_Transaksi!C292,"")</f>
        <v/>
      </c>
      <c r="D295" s="34" t="str">
        <f>IF(F295+G295&gt;0,Input_Transaksi!D292,"")</f>
        <v/>
      </c>
      <c r="E295" s="35" t="str">
        <f>IF(F295+G295&gt;0,Input_Transaksi!F292&amp;Input_Transaksi!G292 &amp;" "&amp;Input_Transaksi!H292,"")</f>
        <v/>
      </c>
      <c r="F295" s="36">
        <f>IF(Input_Transaksi!CS292=$D$8,Input_Transaksi!CU292,0)</f>
        <v>0</v>
      </c>
      <c r="G295" s="36">
        <f>IF(Input_Transaksi!CV292=$D$8,Input_Transaksi!CX292,0)</f>
        <v>0</v>
      </c>
      <c r="H295" s="36" t="e">
        <f t="shared" si="5"/>
        <v>#VALUE!</v>
      </c>
      <c r="I295" s="61"/>
    </row>
    <row r="296" spans="2:9" customFormat="1" ht="15" customHeight="1" x14ac:dyDescent="0.2">
      <c r="B296" s="65"/>
      <c r="C296" s="33" t="str">
        <f>IF(F296+G296&gt;0,Input_Transaksi!C293,"")</f>
        <v/>
      </c>
      <c r="D296" s="34" t="str">
        <f>IF(F296+G296&gt;0,Input_Transaksi!D293,"")</f>
        <v/>
      </c>
      <c r="E296" s="35" t="str">
        <f>IF(F296+G296&gt;0,Input_Transaksi!F293&amp;Input_Transaksi!G293 &amp;" "&amp;Input_Transaksi!H293,"")</f>
        <v/>
      </c>
      <c r="F296" s="36">
        <f>IF(Input_Transaksi!CS293=$D$8,Input_Transaksi!CU293,0)</f>
        <v>0</v>
      </c>
      <c r="G296" s="36">
        <f>IF(Input_Transaksi!CV293=$D$8,Input_Transaksi!CX293,0)</f>
        <v>0</v>
      </c>
      <c r="H296" s="36" t="e">
        <f t="shared" si="5"/>
        <v>#VALUE!</v>
      </c>
      <c r="I296" s="61"/>
    </row>
    <row r="297" spans="2:9" customFormat="1" ht="15" customHeight="1" x14ac:dyDescent="0.2">
      <c r="B297" s="65"/>
      <c r="C297" s="33" t="str">
        <f>IF(F297+G297&gt;0,Input_Transaksi!C294,"")</f>
        <v/>
      </c>
      <c r="D297" s="34" t="str">
        <f>IF(F297+G297&gt;0,Input_Transaksi!D294,"")</f>
        <v/>
      </c>
      <c r="E297" s="35" t="str">
        <f>IF(F297+G297&gt;0,Input_Transaksi!F294&amp;Input_Transaksi!G294 &amp;" "&amp;Input_Transaksi!H294,"")</f>
        <v/>
      </c>
      <c r="F297" s="36">
        <f>IF(Input_Transaksi!CS294=$D$8,Input_Transaksi!CU294,0)</f>
        <v>0</v>
      </c>
      <c r="G297" s="36">
        <f>IF(Input_Transaksi!CV294=$D$8,Input_Transaksi!CX294,0)</f>
        <v>0</v>
      </c>
      <c r="H297" s="36" t="e">
        <f t="shared" si="5"/>
        <v>#VALUE!</v>
      </c>
      <c r="I297" s="61"/>
    </row>
    <row r="298" spans="2:9" customFormat="1" ht="15" customHeight="1" x14ac:dyDescent="0.2">
      <c r="B298" s="65"/>
      <c r="C298" s="33" t="str">
        <f>IF(F298+G298&gt;0,Input_Transaksi!C295,"")</f>
        <v/>
      </c>
      <c r="D298" s="34" t="str">
        <f>IF(F298+G298&gt;0,Input_Transaksi!D295,"")</f>
        <v/>
      </c>
      <c r="E298" s="35" t="str">
        <f>IF(F298+G298&gt;0,Input_Transaksi!F295&amp;Input_Transaksi!G295 &amp;" "&amp;Input_Transaksi!H295,"")</f>
        <v/>
      </c>
      <c r="F298" s="36">
        <f>IF(Input_Transaksi!CS295=$D$8,Input_Transaksi!CU295,0)</f>
        <v>0</v>
      </c>
      <c r="G298" s="36">
        <f>IF(Input_Transaksi!CV295=$D$8,Input_Transaksi!CX295,0)</f>
        <v>0</v>
      </c>
      <c r="H298" s="36" t="e">
        <f t="shared" si="5"/>
        <v>#VALUE!</v>
      </c>
      <c r="I298" s="61"/>
    </row>
    <row r="299" spans="2:9" customFormat="1" ht="15" customHeight="1" x14ac:dyDescent="0.2">
      <c r="B299" s="65"/>
      <c r="C299" s="33" t="str">
        <f>IF(F299+G299&gt;0,Input_Transaksi!C296,"")</f>
        <v/>
      </c>
      <c r="D299" s="34" t="str">
        <f>IF(F299+G299&gt;0,Input_Transaksi!D296,"")</f>
        <v/>
      </c>
      <c r="E299" s="35" t="str">
        <f>IF(F299+G299&gt;0,Input_Transaksi!F296&amp;Input_Transaksi!G296 &amp;" "&amp;Input_Transaksi!H296,"")</f>
        <v/>
      </c>
      <c r="F299" s="36">
        <f>IF(Input_Transaksi!CS296=$D$8,Input_Transaksi!CU296,0)</f>
        <v>0</v>
      </c>
      <c r="G299" s="36">
        <f>IF(Input_Transaksi!CV296=$D$8,Input_Transaksi!CX296,0)</f>
        <v>0</v>
      </c>
      <c r="H299" s="36" t="e">
        <f t="shared" si="5"/>
        <v>#VALUE!</v>
      </c>
      <c r="I299" s="61"/>
    </row>
    <row r="300" spans="2:9" customFormat="1" ht="15" customHeight="1" x14ac:dyDescent="0.2">
      <c r="B300" s="65"/>
      <c r="C300" s="33" t="str">
        <f>IF(F300+G300&gt;0,Input_Transaksi!C297,"")</f>
        <v/>
      </c>
      <c r="D300" s="34" t="str">
        <f>IF(F300+G300&gt;0,Input_Transaksi!D297,"")</f>
        <v/>
      </c>
      <c r="E300" s="35" t="str">
        <f>IF(F300+G300&gt;0,Input_Transaksi!F297&amp;Input_Transaksi!G297 &amp;" "&amp;Input_Transaksi!H297,"")</f>
        <v/>
      </c>
      <c r="F300" s="36">
        <f>IF(Input_Transaksi!CS297=$D$8,Input_Transaksi!CU297,0)</f>
        <v>0</v>
      </c>
      <c r="G300" s="36">
        <f>IF(Input_Transaksi!CV297=$D$8,Input_Transaksi!CX297,0)</f>
        <v>0</v>
      </c>
      <c r="H300" s="36" t="e">
        <f t="shared" si="5"/>
        <v>#VALUE!</v>
      </c>
      <c r="I300" s="61"/>
    </row>
    <row r="301" spans="2:9" customFormat="1" ht="15" customHeight="1" x14ac:dyDescent="0.2">
      <c r="B301" s="65"/>
      <c r="C301" s="33" t="str">
        <f>IF(F301+G301&gt;0,Input_Transaksi!C298,"")</f>
        <v/>
      </c>
      <c r="D301" s="34" t="str">
        <f>IF(F301+G301&gt;0,Input_Transaksi!D298,"")</f>
        <v/>
      </c>
      <c r="E301" s="35" t="str">
        <f>IF(F301+G301&gt;0,Input_Transaksi!F298&amp;Input_Transaksi!G298 &amp;" "&amp;Input_Transaksi!H298,"")</f>
        <v/>
      </c>
      <c r="F301" s="36">
        <f>IF(Input_Transaksi!CS298=$D$8,Input_Transaksi!CU298,0)</f>
        <v>0</v>
      </c>
      <c r="G301" s="36">
        <f>IF(Input_Transaksi!CV298=$D$8,Input_Transaksi!CX298,0)</f>
        <v>0</v>
      </c>
      <c r="H301" s="36" t="e">
        <f t="shared" si="5"/>
        <v>#VALUE!</v>
      </c>
      <c r="I301" s="61"/>
    </row>
    <row r="302" spans="2:9" customFormat="1" ht="15" customHeight="1" x14ac:dyDescent="0.2">
      <c r="B302" s="65"/>
      <c r="C302" s="33" t="str">
        <f>IF(F302+G302&gt;0,Input_Transaksi!C299,"")</f>
        <v/>
      </c>
      <c r="D302" s="34" t="str">
        <f>IF(F302+G302&gt;0,Input_Transaksi!D299,"")</f>
        <v/>
      </c>
      <c r="E302" s="35" t="str">
        <f>IF(F302+G302&gt;0,Input_Transaksi!F299&amp;Input_Transaksi!G299 &amp;" "&amp;Input_Transaksi!H299,"")</f>
        <v/>
      </c>
      <c r="F302" s="36">
        <f>IF(Input_Transaksi!CS299=$D$8,Input_Transaksi!CU299,0)</f>
        <v>0</v>
      </c>
      <c r="G302" s="36">
        <f>IF(Input_Transaksi!CV299=$D$8,Input_Transaksi!CX299,0)</f>
        <v>0</v>
      </c>
      <c r="H302" s="36" t="e">
        <f t="shared" si="5"/>
        <v>#VALUE!</v>
      </c>
      <c r="I302" s="61"/>
    </row>
    <row r="303" spans="2:9" customFormat="1" ht="15" customHeight="1" x14ac:dyDescent="0.2">
      <c r="B303" s="65"/>
      <c r="C303" s="33" t="str">
        <f>IF(F303+G303&gt;0,Input_Transaksi!C300,"")</f>
        <v/>
      </c>
      <c r="D303" s="34" t="str">
        <f>IF(F303+G303&gt;0,Input_Transaksi!D300,"")</f>
        <v/>
      </c>
      <c r="E303" s="35" t="str">
        <f>IF(F303+G303&gt;0,Input_Transaksi!F300&amp;Input_Transaksi!G300 &amp;" "&amp;Input_Transaksi!H300,"")</f>
        <v/>
      </c>
      <c r="F303" s="36">
        <f>IF(Input_Transaksi!CS300=$D$8,Input_Transaksi!CU300,0)</f>
        <v>0</v>
      </c>
      <c r="G303" s="36">
        <f>IF(Input_Transaksi!CV300=$D$8,Input_Transaksi!CX300,0)</f>
        <v>0</v>
      </c>
      <c r="H303" s="36" t="e">
        <f t="shared" si="5"/>
        <v>#VALUE!</v>
      </c>
      <c r="I303" s="61"/>
    </row>
    <row r="304" spans="2:9" customFormat="1" ht="15" customHeight="1" x14ac:dyDescent="0.2">
      <c r="B304" s="65"/>
      <c r="C304" s="33" t="str">
        <f>IF(F304+G304&gt;0,Input_Transaksi!C301,"")</f>
        <v/>
      </c>
      <c r="D304" s="34" t="str">
        <f>IF(F304+G304&gt;0,Input_Transaksi!D301,"")</f>
        <v/>
      </c>
      <c r="E304" s="35" t="str">
        <f>IF(F304+G304&gt;0,Input_Transaksi!F301&amp;Input_Transaksi!G301 &amp;" "&amp;Input_Transaksi!H301,"")</f>
        <v/>
      </c>
      <c r="F304" s="36">
        <f>IF(Input_Transaksi!CS301=$D$8,Input_Transaksi!CU301,0)</f>
        <v>0</v>
      </c>
      <c r="G304" s="36">
        <f>IF(Input_Transaksi!CV301=$D$8,Input_Transaksi!CX301,0)</f>
        <v>0</v>
      </c>
      <c r="H304" s="36" t="e">
        <f t="shared" si="5"/>
        <v>#VALUE!</v>
      </c>
      <c r="I304" s="61"/>
    </row>
    <row r="305" spans="2:9" customFormat="1" ht="15" customHeight="1" x14ac:dyDescent="0.2">
      <c r="B305" s="65"/>
      <c r="C305" s="33" t="str">
        <f>IF(F305+G305&gt;0,Input_Transaksi!C302,"")</f>
        <v/>
      </c>
      <c r="D305" s="34" t="str">
        <f>IF(F305+G305&gt;0,Input_Transaksi!D302,"")</f>
        <v/>
      </c>
      <c r="E305" s="35" t="str">
        <f>IF(F305+G305&gt;0,Input_Transaksi!F302&amp;Input_Transaksi!G302 &amp;" "&amp;Input_Transaksi!H302,"")</f>
        <v/>
      </c>
      <c r="F305" s="36">
        <f>IF(Input_Transaksi!CS302=$D$8,Input_Transaksi!CU302,0)</f>
        <v>0</v>
      </c>
      <c r="G305" s="36">
        <f>IF(Input_Transaksi!CV302=$D$8,Input_Transaksi!CX302,0)</f>
        <v>0</v>
      </c>
      <c r="H305" s="36" t="e">
        <f t="shared" si="5"/>
        <v>#VALUE!</v>
      </c>
      <c r="I305" s="61"/>
    </row>
    <row r="306" spans="2:9" customFormat="1" ht="15" customHeight="1" x14ac:dyDescent="0.2">
      <c r="B306" s="65"/>
      <c r="C306" s="33" t="str">
        <f>IF(F306+G306&gt;0,Input_Transaksi!C303,"")</f>
        <v/>
      </c>
      <c r="D306" s="34" t="str">
        <f>IF(F306+G306&gt;0,Input_Transaksi!D303,"")</f>
        <v/>
      </c>
      <c r="E306" s="35" t="str">
        <f>IF(F306+G306&gt;0,Input_Transaksi!F303&amp;Input_Transaksi!G303 &amp;" "&amp;Input_Transaksi!H303,"")</f>
        <v/>
      </c>
      <c r="F306" s="36">
        <f>IF(Input_Transaksi!CS303=$D$8,Input_Transaksi!CU303,0)</f>
        <v>0</v>
      </c>
      <c r="G306" s="36">
        <f>IF(Input_Transaksi!CV303=$D$8,Input_Transaksi!CX303,0)</f>
        <v>0</v>
      </c>
      <c r="H306" s="36" t="e">
        <f t="shared" si="5"/>
        <v>#VALUE!</v>
      </c>
      <c r="I306" s="61"/>
    </row>
    <row r="307" spans="2:9" customFormat="1" ht="15" customHeight="1" x14ac:dyDescent="0.2">
      <c r="B307" s="65"/>
      <c r="C307" s="33" t="str">
        <f>IF(F307+G307&gt;0,Input_Transaksi!C304,"")</f>
        <v/>
      </c>
      <c r="D307" s="34" t="str">
        <f>IF(F307+G307&gt;0,Input_Transaksi!D304,"")</f>
        <v/>
      </c>
      <c r="E307" s="35" t="str">
        <f>IF(F307+G307&gt;0,Input_Transaksi!F304&amp;Input_Transaksi!G304 &amp;" "&amp;Input_Transaksi!H304,"")</f>
        <v/>
      </c>
      <c r="F307" s="36">
        <f>IF(Input_Transaksi!CS304=$D$8,Input_Transaksi!CU304,0)</f>
        <v>0</v>
      </c>
      <c r="G307" s="36">
        <f>IF(Input_Transaksi!CV304=$D$8,Input_Transaksi!CX304,0)</f>
        <v>0</v>
      </c>
      <c r="H307" s="36" t="e">
        <f t="shared" si="5"/>
        <v>#VALUE!</v>
      </c>
      <c r="I307" s="61"/>
    </row>
    <row r="308" spans="2:9" customFormat="1" ht="15" customHeight="1" x14ac:dyDescent="0.2">
      <c r="B308" s="65"/>
      <c r="C308" s="33" t="str">
        <f>IF(F308+G308&gt;0,Input_Transaksi!C305,"")</f>
        <v/>
      </c>
      <c r="D308" s="34" t="str">
        <f>IF(F308+G308&gt;0,Input_Transaksi!D305,"")</f>
        <v/>
      </c>
      <c r="E308" s="35" t="str">
        <f>IF(F308+G308&gt;0,Input_Transaksi!F305&amp;Input_Transaksi!G305 &amp;" "&amp;Input_Transaksi!H305,"")</f>
        <v/>
      </c>
      <c r="F308" s="36">
        <f>IF(Input_Transaksi!CS305=$D$8,Input_Transaksi!CU305,0)</f>
        <v>0</v>
      </c>
      <c r="G308" s="36">
        <f>IF(Input_Transaksi!CV305=$D$8,Input_Transaksi!CX305,0)</f>
        <v>0</v>
      </c>
      <c r="H308" s="36" t="e">
        <f t="shared" si="5"/>
        <v>#VALUE!</v>
      </c>
      <c r="I308" s="61"/>
    </row>
    <row r="309" spans="2:9" customFormat="1" ht="15" customHeight="1" x14ac:dyDescent="0.2">
      <c r="B309" s="65"/>
      <c r="C309" s="33" t="str">
        <f>IF(F309+G309&gt;0,Input_Transaksi!C306,"")</f>
        <v/>
      </c>
      <c r="D309" s="34" t="str">
        <f>IF(F309+G309&gt;0,Input_Transaksi!D306,"")</f>
        <v/>
      </c>
      <c r="E309" s="35" t="str">
        <f>IF(F309+G309&gt;0,Input_Transaksi!F306&amp;Input_Transaksi!G306 &amp;" "&amp;Input_Transaksi!H306,"")</f>
        <v/>
      </c>
      <c r="F309" s="36">
        <f>IF(Input_Transaksi!CS306=$D$8,Input_Transaksi!CU306,0)</f>
        <v>0</v>
      </c>
      <c r="G309" s="36">
        <f>IF(Input_Transaksi!CV306=$D$8,Input_Transaksi!CX306,0)</f>
        <v>0</v>
      </c>
      <c r="H309" s="36" t="e">
        <f t="shared" si="5"/>
        <v>#VALUE!</v>
      </c>
      <c r="I309" s="61"/>
    </row>
    <row r="310" spans="2:9" customFormat="1" ht="15" customHeight="1" x14ac:dyDescent="0.2">
      <c r="B310" s="65"/>
      <c r="C310" s="33" t="str">
        <f>IF(F310+G310&gt;0,Input_Transaksi!C307,"")</f>
        <v/>
      </c>
      <c r="D310" s="34" t="str">
        <f>IF(F310+G310&gt;0,Input_Transaksi!D307,"")</f>
        <v/>
      </c>
      <c r="E310" s="35" t="str">
        <f>IF(F310+G310&gt;0,Input_Transaksi!F307&amp;Input_Transaksi!G307 &amp;" "&amp;Input_Transaksi!H307,"")</f>
        <v/>
      </c>
      <c r="F310" s="36">
        <f>IF(Input_Transaksi!CS307=$D$8,Input_Transaksi!CU307,0)</f>
        <v>0</v>
      </c>
      <c r="G310" s="36">
        <f>IF(Input_Transaksi!CV307=$D$8,Input_Transaksi!CX307,0)</f>
        <v>0</v>
      </c>
      <c r="H310" s="36" t="e">
        <f t="shared" si="5"/>
        <v>#VALUE!</v>
      </c>
      <c r="I310" s="61"/>
    </row>
    <row r="311" spans="2:9" customFormat="1" ht="15" customHeight="1" x14ac:dyDescent="0.2">
      <c r="B311" s="65"/>
      <c r="C311" s="33" t="str">
        <f>IF(F311+G311&gt;0,Input_Transaksi!C308,"")</f>
        <v/>
      </c>
      <c r="D311" s="34" t="str">
        <f>IF(F311+G311&gt;0,Input_Transaksi!D308,"")</f>
        <v/>
      </c>
      <c r="E311" s="35" t="str">
        <f>IF(F311+G311&gt;0,Input_Transaksi!F308&amp;Input_Transaksi!G308 &amp;" "&amp;Input_Transaksi!H308,"")</f>
        <v/>
      </c>
      <c r="F311" s="36">
        <f>IF(Input_Transaksi!CS308=$D$8,Input_Transaksi!CU308,0)</f>
        <v>0</v>
      </c>
      <c r="G311" s="36">
        <f>IF(Input_Transaksi!CV308=$D$8,Input_Transaksi!CX308,0)</f>
        <v>0</v>
      </c>
      <c r="H311" s="36" t="e">
        <f t="shared" si="5"/>
        <v>#VALUE!</v>
      </c>
      <c r="I311" s="61"/>
    </row>
    <row r="312" spans="2:9" customFormat="1" ht="15" customHeight="1" x14ac:dyDescent="0.2">
      <c r="B312" s="65"/>
      <c r="C312" s="33" t="str">
        <f>IF(F312+G312&gt;0,Input_Transaksi!C309,"")</f>
        <v/>
      </c>
      <c r="D312" s="34" t="str">
        <f>IF(F312+G312&gt;0,Input_Transaksi!D309,"")</f>
        <v/>
      </c>
      <c r="E312" s="35" t="str">
        <f>IF(F312+G312&gt;0,Input_Transaksi!F309&amp;Input_Transaksi!G309 &amp;" "&amp;Input_Transaksi!H309,"")</f>
        <v/>
      </c>
      <c r="F312" s="36">
        <f>IF(Input_Transaksi!CS309=$D$8,Input_Transaksi!CU309,0)</f>
        <v>0</v>
      </c>
      <c r="G312" s="36">
        <f>IF(Input_Transaksi!CV309=$D$8,Input_Transaksi!CX309,0)</f>
        <v>0</v>
      </c>
      <c r="H312" s="36" t="e">
        <f t="shared" si="5"/>
        <v>#VALUE!</v>
      </c>
      <c r="I312" s="61"/>
    </row>
    <row r="313" spans="2:9" customFormat="1" ht="15" customHeight="1" x14ac:dyDescent="0.2">
      <c r="B313" s="65"/>
      <c r="C313" s="33" t="str">
        <f>IF(F313+G313&gt;0,Input_Transaksi!C310,"")</f>
        <v/>
      </c>
      <c r="D313" s="34" t="str">
        <f>IF(F313+G313&gt;0,Input_Transaksi!D310,"")</f>
        <v/>
      </c>
      <c r="E313" s="35" t="str">
        <f>IF(F313+G313&gt;0,Input_Transaksi!F310&amp;Input_Transaksi!G310 &amp;" "&amp;Input_Transaksi!H310,"")</f>
        <v/>
      </c>
      <c r="F313" s="36">
        <f>IF(Input_Transaksi!CS310=$D$8,Input_Transaksi!CU310,0)</f>
        <v>0</v>
      </c>
      <c r="G313" s="36">
        <f>IF(Input_Transaksi!CV310=$D$8,Input_Transaksi!CX310,0)</f>
        <v>0</v>
      </c>
      <c r="H313" s="36" t="e">
        <f t="shared" si="5"/>
        <v>#VALUE!</v>
      </c>
      <c r="I313" s="61"/>
    </row>
    <row r="314" spans="2:9" customFormat="1" ht="15" customHeight="1" x14ac:dyDescent="0.2">
      <c r="B314" s="65"/>
      <c r="C314" s="33" t="str">
        <f>IF(F314+G314&gt;0,Input_Transaksi!C311,"")</f>
        <v/>
      </c>
      <c r="D314" s="34" t="str">
        <f>IF(F314+G314&gt;0,Input_Transaksi!D311,"")</f>
        <v/>
      </c>
      <c r="E314" s="35" t="str">
        <f>IF(F314+G314&gt;0,Input_Transaksi!F311&amp;Input_Transaksi!G311 &amp;" "&amp;Input_Transaksi!H311,"")</f>
        <v/>
      </c>
      <c r="F314" s="36">
        <f>IF(Input_Transaksi!CS311=$D$8,Input_Transaksi!CU311,0)</f>
        <v>0</v>
      </c>
      <c r="G314" s="36">
        <f>IF(Input_Transaksi!CV311=$D$8,Input_Transaksi!CX311,0)</f>
        <v>0</v>
      </c>
      <c r="H314" s="36" t="e">
        <f t="shared" si="5"/>
        <v>#VALUE!</v>
      </c>
      <c r="I314" s="61"/>
    </row>
    <row r="315" spans="2:9" customFormat="1" ht="15" customHeight="1" x14ac:dyDescent="0.2">
      <c r="B315" s="65"/>
      <c r="C315" s="33" t="str">
        <f>IF(F315+G315&gt;0,Input_Transaksi!C312,"")</f>
        <v/>
      </c>
      <c r="D315" s="34" t="str">
        <f>IF(F315+G315&gt;0,Input_Transaksi!D312,"")</f>
        <v/>
      </c>
      <c r="E315" s="35" t="str">
        <f>IF(F315+G315&gt;0,Input_Transaksi!F312&amp;Input_Transaksi!G312 &amp;" "&amp;Input_Transaksi!H312,"")</f>
        <v/>
      </c>
      <c r="F315" s="36">
        <f>IF(Input_Transaksi!CS312=$D$8,Input_Transaksi!CU312,0)</f>
        <v>0</v>
      </c>
      <c r="G315" s="36">
        <f>IF(Input_Transaksi!CV312=$D$8,Input_Transaksi!CX312,0)</f>
        <v>0</v>
      </c>
      <c r="H315" s="36" t="e">
        <f t="shared" si="5"/>
        <v>#VALUE!</v>
      </c>
      <c r="I315" s="61"/>
    </row>
    <row r="316" spans="2:9" customFormat="1" ht="15" customHeight="1" x14ac:dyDescent="0.2">
      <c r="B316" s="65"/>
      <c r="C316" s="33" t="str">
        <f>IF(F316+G316&gt;0,Input_Transaksi!C313,"")</f>
        <v/>
      </c>
      <c r="D316" s="34" t="str">
        <f>IF(F316+G316&gt;0,Input_Transaksi!D313,"")</f>
        <v/>
      </c>
      <c r="E316" s="35" t="str">
        <f>IF(F316+G316&gt;0,Input_Transaksi!F313&amp;Input_Transaksi!G313 &amp;" "&amp;Input_Transaksi!H313,"")</f>
        <v/>
      </c>
      <c r="F316" s="36">
        <f>IF(Input_Transaksi!CS313=$D$8,Input_Transaksi!CU313,0)</f>
        <v>0</v>
      </c>
      <c r="G316" s="36">
        <f>IF(Input_Transaksi!CV313=$D$8,Input_Transaksi!CX313,0)</f>
        <v>0</v>
      </c>
      <c r="H316" s="36" t="e">
        <f t="shared" si="5"/>
        <v>#VALUE!</v>
      </c>
      <c r="I316" s="61"/>
    </row>
    <row r="317" spans="2:9" customFormat="1" ht="15" customHeight="1" x14ac:dyDescent="0.2">
      <c r="B317" s="65"/>
      <c r="C317" s="33" t="str">
        <f>IF(F317+G317&gt;0,Input_Transaksi!C314,"")</f>
        <v/>
      </c>
      <c r="D317" s="34" t="str">
        <f>IF(F317+G317&gt;0,Input_Transaksi!D314,"")</f>
        <v/>
      </c>
      <c r="E317" s="35" t="str">
        <f>IF(F317+G317&gt;0,Input_Transaksi!F314&amp;Input_Transaksi!G314 &amp;" "&amp;Input_Transaksi!H314,"")</f>
        <v/>
      </c>
      <c r="F317" s="36">
        <f>IF(Input_Transaksi!CS314=$D$8,Input_Transaksi!CU314,0)</f>
        <v>0</v>
      </c>
      <c r="G317" s="36">
        <f>IF(Input_Transaksi!CV314=$D$8,Input_Transaksi!CX314,0)</f>
        <v>0</v>
      </c>
      <c r="H317" s="36" t="e">
        <f t="shared" si="5"/>
        <v>#VALUE!</v>
      </c>
      <c r="I317" s="61"/>
    </row>
    <row r="318" spans="2:9" customFormat="1" ht="15" customHeight="1" x14ac:dyDescent="0.2">
      <c r="B318" s="65"/>
      <c r="C318" s="33" t="str">
        <f>IF(F318+G318&gt;0,Input_Transaksi!C315,"")</f>
        <v/>
      </c>
      <c r="D318" s="34" t="str">
        <f>IF(F318+G318&gt;0,Input_Transaksi!D315,"")</f>
        <v/>
      </c>
      <c r="E318" s="35" t="str">
        <f>IF(F318+G318&gt;0,Input_Transaksi!F315&amp;Input_Transaksi!G315 &amp;" "&amp;Input_Transaksi!H315,"")</f>
        <v/>
      </c>
      <c r="F318" s="36">
        <f>IF(Input_Transaksi!CS315=$D$8,Input_Transaksi!CU315,0)</f>
        <v>0</v>
      </c>
      <c r="G318" s="36">
        <f>IF(Input_Transaksi!CV315=$D$8,Input_Transaksi!CX315,0)</f>
        <v>0</v>
      </c>
      <c r="H318" s="36" t="e">
        <f t="shared" si="5"/>
        <v>#VALUE!</v>
      </c>
      <c r="I318" s="61"/>
    </row>
    <row r="319" spans="2:9" customFormat="1" ht="15" customHeight="1" x14ac:dyDescent="0.2">
      <c r="B319" s="65"/>
      <c r="C319" s="33" t="str">
        <f>IF(F319+G319&gt;0,Input_Transaksi!C316,"")</f>
        <v/>
      </c>
      <c r="D319" s="34" t="str">
        <f>IF(F319+G319&gt;0,Input_Transaksi!D316,"")</f>
        <v/>
      </c>
      <c r="E319" s="35" t="str">
        <f>IF(F319+G319&gt;0,Input_Transaksi!F316&amp;Input_Transaksi!G316 &amp;" "&amp;Input_Transaksi!H316,"")</f>
        <v/>
      </c>
      <c r="F319" s="36">
        <f>IF(Input_Transaksi!CS316=$D$8,Input_Transaksi!CU316,0)</f>
        <v>0</v>
      </c>
      <c r="G319" s="36">
        <f>IF(Input_Transaksi!CV316=$D$8,Input_Transaksi!CX316,0)</f>
        <v>0</v>
      </c>
      <c r="H319" s="36" t="e">
        <f t="shared" si="5"/>
        <v>#VALUE!</v>
      </c>
      <c r="I319" s="61"/>
    </row>
    <row r="320" spans="2:9" customFormat="1" ht="15" customHeight="1" x14ac:dyDescent="0.2">
      <c r="B320" s="65"/>
      <c r="C320" s="33" t="str">
        <f>IF(F320+G320&gt;0,Input_Transaksi!C317,"")</f>
        <v/>
      </c>
      <c r="D320" s="34" t="str">
        <f>IF(F320+G320&gt;0,Input_Transaksi!D317,"")</f>
        <v/>
      </c>
      <c r="E320" s="35" t="str">
        <f>IF(F320+G320&gt;0,Input_Transaksi!F317&amp;Input_Transaksi!G317 &amp;" "&amp;Input_Transaksi!H317,"")</f>
        <v/>
      </c>
      <c r="F320" s="36">
        <f>IF(Input_Transaksi!CS317=$D$8,Input_Transaksi!CU317,0)</f>
        <v>0</v>
      </c>
      <c r="G320" s="36">
        <f>IF(Input_Transaksi!CV317=$D$8,Input_Transaksi!CX317,0)</f>
        <v>0</v>
      </c>
      <c r="H320" s="36" t="e">
        <f t="shared" si="5"/>
        <v>#VALUE!</v>
      </c>
      <c r="I320" s="61"/>
    </row>
    <row r="321" spans="2:9" customFormat="1" ht="15" customHeight="1" x14ac:dyDescent="0.2">
      <c r="B321" s="65"/>
      <c r="C321" s="33" t="str">
        <f>IF(F321+G321&gt;0,Input_Transaksi!C318,"")</f>
        <v/>
      </c>
      <c r="D321" s="34" t="str">
        <f>IF(F321+G321&gt;0,Input_Transaksi!D318,"")</f>
        <v/>
      </c>
      <c r="E321" s="35" t="str">
        <f>IF(F321+G321&gt;0,Input_Transaksi!F318&amp;Input_Transaksi!G318 &amp;" "&amp;Input_Transaksi!H318,"")</f>
        <v/>
      </c>
      <c r="F321" s="36">
        <f>IF(Input_Transaksi!CS318=$D$8,Input_Transaksi!CU318,0)</f>
        <v>0</v>
      </c>
      <c r="G321" s="36">
        <f>IF(Input_Transaksi!CV318=$D$8,Input_Transaksi!CX318,0)</f>
        <v>0</v>
      </c>
      <c r="H321" s="36" t="e">
        <f t="shared" si="5"/>
        <v>#VALUE!</v>
      </c>
      <c r="I321" s="61"/>
    </row>
    <row r="322" spans="2:9" customFormat="1" ht="15" customHeight="1" x14ac:dyDescent="0.2">
      <c r="B322" s="65"/>
      <c r="C322" s="33" t="str">
        <f>IF(F322+G322&gt;0,Input_Transaksi!C319,"")</f>
        <v/>
      </c>
      <c r="D322" s="34" t="str">
        <f>IF(F322+G322&gt;0,Input_Transaksi!D319,"")</f>
        <v/>
      </c>
      <c r="E322" s="35" t="str">
        <f>IF(F322+G322&gt;0,Input_Transaksi!F319&amp;Input_Transaksi!G319 &amp;" "&amp;Input_Transaksi!H319,"")</f>
        <v/>
      </c>
      <c r="F322" s="36">
        <f>IF(Input_Transaksi!CS319=$D$8,Input_Transaksi!CU319,0)</f>
        <v>0</v>
      </c>
      <c r="G322" s="36">
        <f>IF(Input_Transaksi!CV319=$D$8,Input_Transaksi!CX319,0)</f>
        <v>0</v>
      </c>
      <c r="H322" s="36" t="e">
        <f t="shared" si="5"/>
        <v>#VALUE!</v>
      </c>
      <c r="I322" s="61"/>
    </row>
    <row r="323" spans="2:9" customFormat="1" ht="15" customHeight="1" x14ac:dyDescent="0.2">
      <c r="B323" s="65"/>
      <c r="C323" s="33" t="str">
        <f>IF(F323+G323&gt;0,Input_Transaksi!C320,"")</f>
        <v/>
      </c>
      <c r="D323" s="34" t="str">
        <f>IF(F323+G323&gt;0,Input_Transaksi!D320,"")</f>
        <v/>
      </c>
      <c r="E323" s="35" t="str">
        <f>IF(F323+G323&gt;0,Input_Transaksi!F320&amp;Input_Transaksi!G320 &amp;" "&amp;Input_Transaksi!H320,"")</f>
        <v/>
      </c>
      <c r="F323" s="36">
        <f>IF(Input_Transaksi!CS320=$D$8,Input_Transaksi!CU320,0)</f>
        <v>0</v>
      </c>
      <c r="G323" s="36">
        <f>IF(Input_Transaksi!CV320=$D$8,Input_Transaksi!CX320,0)</f>
        <v>0</v>
      </c>
      <c r="H323" s="36" t="e">
        <f t="shared" si="5"/>
        <v>#VALUE!</v>
      </c>
      <c r="I323" s="61"/>
    </row>
    <row r="324" spans="2:9" customFormat="1" ht="15" customHeight="1" x14ac:dyDescent="0.2">
      <c r="B324" s="65"/>
      <c r="C324" s="33" t="str">
        <f>IF(F324+G324&gt;0,Input_Transaksi!C321,"")</f>
        <v/>
      </c>
      <c r="D324" s="34" t="str">
        <f>IF(F324+G324&gt;0,Input_Transaksi!D321,"")</f>
        <v/>
      </c>
      <c r="E324" s="35" t="str">
        <f>IF(F324+G324&gt;0,Input_Transaksi!F321&amp;Input_Transaksi!G321 &amp;" "&amp;Input_Transaksi!H321,"")</f>
        <v/>
      </c>
      <c r="F324" s="36">
        <f>IF(Input_Transaksi!CS321=$D$8,Input_Transaksi!CU321,0)</f>
        <v>0</v>
      </c>
      <c r="G324" s="36">
        <f>IF(Input_Transaksi!CV321=$D$8,Input_Transaksi!CX321,0)</f>
        <v>0</v>
      </c>
      <c r="H324" s="36" t="e">
        <f t="shared" si="5"/>
        <v>#VALUE!</v>
      </c>
      <c r="I324" s="61"/>
    </row>
    <row r="325" spans="2:9" customFormat="1" ht="15" customHeight="1" x14ac:dyDescent="0.2">
      <c r="B325" s="65"/>
      <c r="C325" s="33" t="str">
        <f>IF(F325+G325&gt;0,Input_Transaksi!C322,"")</f>
        <v/>
      </c>
      <c r="D325" s="34" t="str">
        <f>IF(F325+G325&gt;0,Input_Transaksi!D322,"")</f>
        <v/>
      </c>
      <c r="E325" s="35" t="str">
        <f>IF(F325+G325&gt;0,Input_Transaksi!F322&amp;Input_Transaksi!G322 &amp;" "&amp;Input_Transaksi!H322,"")</f>
        <v/>
      </c>
      <c r="F325" s="36">
        <f>IF(Input_Transaksi!CS322=$D$8,Input_Transaksi!CU322,0)</f>
        <v>0</v>
      </c>
      <c r="G325" s="36">
        <f>IF(Input_Transaksi!CV322=$D$8,Input_Transaksi!CX322,0)</f>
        <v>0</v>
      </c>
      <c r="H325" s="36" t="e">
        <f t="shared" si="5"/>
        <v>#VALUE!</v>
      </c>
      <c r="I325" s="61"/>
    </row>
    <row r="326" spans="2:9" customFormat="1" ht="15" customHeight="1" x14ac:dyDescent="0.2">
      <c r="B326" s="65"/>
      <c r="C326" s="33" t="str">
        <f>IF(F326+G326&gt;0,Input_Transaksi!C323,"")</f>
        <v/>
      </c>
      <c r="D326" s="34" t="str">
        <f>IF(F326+G326&gt;0,Input_Transaksi!D323,"")</f>
        <v/>
      </c>
      <c r="E326" s="35" t="str">
        <f>IF(F326+G326&gt;0,Input_Transaksi!F323&amp;Input_Transaksi!G323 &amp;" "&amp;Input_Transaksi!H323,"")</f>
        <v/>
      </c>
      <c r="F326" s="36">
        <f>IF(Input_Transaksi!CS323=$D$8,Input_Transaksi!CU323,0)</f>
        <v>0</v>
      </c>
      <c r="G326" s="36">
        <f>IF(Input_Transaksi!CV323=$D$8,Input_Transaksi!CX323,0)</f>
        <v>0</v>
      </c>
      <c r="H326" s="36" t="e">
        <f t="shared" si="5"/>
        <v>#VALUE!</v>
      </c>
      <c r="I326" s="61"/>
    </row>
    <row r="327" spans="2:9" customFormat="1" ht="15" customHeight="1" x14ac:dyDescent="0.2">
      <c r="B327" s="65"/>
      <c r="C327" s="33" t="str">
        <f>IF(F327+G327&gt;0,Input_Transaksi!C324,"")</f>
        <v/>
      </c>
      <c r="D327" s="34" t="str">
        <f>IF(F327+G327&gt;0,Input_Transaksi!D324,"")</f>
        <v/>
      </c>
      <c r="E327" s="35" t="str">
        <f>IF(F327+G327&gt;0,Input_Transaksi!F324&amp;Input_Transaksi!G324 &amp;" "&amp;Input_Transaksi!H324,"")</f>
        <v/>
      </c>
      <c r="F327" s="36">
        <f>IF(Input_Transaksi!CS324=$D$8,Input_Transaksi!CU324,0)</f>
        <v>0</v>
      </c>
      <c r="G327" s="36">
        <f>IF(Input_Transaksi!CV324=$D$8,Input_Transaksi!CX324,0)</f>
        <v>0</v>
      </c>
      <c r="H327" s="36" t="e">
        <f t="shared" si="5"/>
        <v>#VALUE!</v>
      </c>
      <c r="I327" s="61"/>
    </row>
    <row r="328" spans="2:9" customFormat="1" ht="15" customHeight="1" x14ac:dyDescent="0.2">
      <c r="B328" s="65"/>
      <c r="C328" s="33" t="str">
        <f>IF(F328+G328&gt;0,Input_Transaksi!C325,"")</f>
        <v/>
      </c>
      <c r="D328" s="34" t="str">
        <f>IF(F328+G328&gt;0,Input_Transaksi!D325,"")</f>
        <v/>
      </c>
      <c r="E328" s="35" t="str">
        <f>IF(F328+G328&gt;0,Input_Transaksi!F325&amp;Input_Transaksi!G325 &amp;" "&amp;Input_Transaksi!H325,"")</f>
        <v/>
      </c>
      <c r="F328" s="36">
        <f>IF(Input_Transaksi!CS325=$D$8,Input_Transaksi!CU325,0)</f>
        <v>0</v>
      </c>
      <c r="G328" s="36">
        <f>IF(Input_Transaksi!CV325=$D$8,Input_Transaksi!CX325,0)</f>
        <v>0</v>
      </c>
      <c r="H328" s="36" t="e">
        <f t="shared" si="5"/>
        <v>#VALUE!</v>
      </c>
      <c r="I328" s="61"/>
    </row>
    <row r="329" spans="2:9" customFormat="1" ht="15" customHeight="1" x14ac:dyDescent="0.2">
      <c r="B329" s="65"/>
      <c r="C329" s="33" t="str">
        <f>IF(F329+G329&gt;0,Input_Transaksi!C326,"")</f>
        <v/>
      </c>
      <c r="D329" s="34" t="str">
        <f>IF(F329+G329&gt;0,Input_Transaksi!D326,"")</f>
        <v/>
      </c>
      <c r="E329" s="35" t="str">
        <f>IF(F329+G329&gt;0,Input_Transaksi!F326&amp;Input_Transaksi!G326 &amp;" "&amp;Input_Transaksi!H326,"")</f>
        <v/>
      </c>
      <c r="F329" s="36">
        <f>IF(Input_Transaksi!CS326=$D$8,Input_Transaksi!CU326,0)</f>
        <v>0</v>
      </c>
      <c r="G329" s="36">
        <f>IF(Input_Transaksi!CV326=$D$8,Input_Transaksi!CX326,0)</f>
        <v>0</v>
      </c>
      <c r="H329" s="36" t="e">
        <f t="shared" si="5"/>
        <v>#VALUE!</v>
      </c>
      <c r="I329" s="61"/>
    </row>
    <row r="330" spans="2:9" customFormat="1" ht="15" customHeight="1" x14ac:dyDescent="0.2">
      <c r="B330" s="65"/>
      <c r="C330" s="33" t="str">
        <f>IF(F330+G330&gt;0,Input_Transaksi!C327,"")</f>
        <v/>
      </c>
      <c r="D330" s="34" t="str">
        <f>IF(F330+G330&gt;0,Input_Transaksi!D327,"")</f>
        <v/>
      </c>
      <c r="E330" s="35" t="str">
        <f>IF(F330+G330&gt;0,Input_Transaksi!F327&amp;Input_Transaksi!G327 &amp;" "&amp;Input_Transaksi!H327,"")</f>
        <v/>
      </c>
      <c r="F330" s="36">
        <f>IF(Input_Transaksi!CS327=$D$8,Input_Transaksi!CU327,0)</f>
        <v>0</v>
      </c>
      <c r="G330" s="36">
        <f>IF(Input_Transaksi!CV327=$D$8,Input_Transaksi!CX327,0)</f>
        <v>0</v>
      </c>
      <c r="H330" s="36" t="e">
        <f t="shared" si="5"/>
        <v>#VALUE!</v>
      </c>
      <c r="I330" s="61"/>
    </row>
    <row r="331" spans="2:9" customFormat="1" ht="15" customHeight="1" x14ac:dyDescent="0.2">
      <c r="B331" s="65"/>
      <c r="C331" s="33" t="str">
        <f>IF(F331+G331&gt;0,Input_Transaksi!C328,"")</f>
        <v/>
      </c>
      <c r="D331" s="34" t="str">
        <f>IF(F331+G331&gt;0,Input_Transaksi!D328,"")</f>
        <v/>
      </c>
      <c r="E331" s="35" t="str">
        <f>IF(F331+G331&gt;0,Input_Transaksi!F328&amp;Input_Transaksi!G328 &amp;" "&amp;Input_Transaksi!H328,"")</f>
        <v/>
      </c>
      <c r="F331" s="36">
        <f>IF(Input_Transaksi!CS328=$D$8,Input_Transaksi!CU328,0)</f>
        <v>0</v>
      </c>
      <c r="G331" s="36">
        <f>IF(Input_Transaksi!CV328=$D$8,Input_Transaksi!CX328,0)</f>
        <v>0</v>
      </c>
      <c r="H331" s="36" t="e">
        <f t="shared" si="5"/>
        <v>#VALUE!</v>
      </c>
      <c r="I331" s="61"/>
    </row>
    <row r="332" spans="2:9" customFormat="1" ht="15" customHeight="1" x14ac:dyDescent="0.2">
      <c r="B332" s="65"/>
      <c r="C332" s="33" t="str">
        <f>IF(F332+G332&gt;0,Input_Transaksi!C329,"")</f>
        <v/>
      </c>
      <c r="D332" s="34" t="str">
        <f>IF(F332+G332&gt;0,Input_Transaksi!D329,"")</f>
        <v/>
      </c>
      <c r="E332" s="35" t="str">
        <f>IF(F332+G332&gt;0,Input_Transaksi!F329&amp;Input_Transaksi!G329 &amp;" "&amp;Input_Transaksi!H329,"")</f>
        <v/>
      </c>
      <c r="F332" s="36">
        <f>IF(Input_Transaksi!CS329=$D$8,Input_Transaksi!CU329,0)</f>
        <v>0</v>
      </c>
      <c r="G332" s="36">
        <f>IF(Input_Transaksi!CV329=$D$8,Input_Transaksi!CX329,0)</f>
        <v>0</v>
      </c>
      <c r="H332" s="36" t="e">
        <f t="shared" si="5"/>
        <v>#VALUE!</v>
      </c>
      <c r="I332" s="61"/>
    </row>
    <row r="333" spans="2:9" customFormat="1" ht="15" customHeight="1" x14ac:dyDescent="0.2">
      <c r="B333" s="65"/>
      <c r="C333" s="33" t="str">
        <f>IF(F333+G333&gt;0,Input_Transaksi!C330,"")</f>
        <v/>
      </c>
      <c r="D333" s="34" t="str">
        <f>IF(F333+G333&gt;0,Input_Transaksi!D330,"")</f>
        <v/>
      </c>
      <c r="E333" s="35" t="str">
        <f>IF(F333+G333&gt;0,Input_Transaksi!F330&amp;Input_Transaksi!G330 &amp;" "&amp;Input_Transaksi!H330,"")</f>
        <v/>
      </c>
      <c r="F333" s="36">
        <f>IF(Input_Transaksi!CS330=$D$8,Input_Transaksi!CU330,0)</f>
        <v>0</v>
      </c>
      <c r="G333" s="36">
        <f>IF(Input_Transaksi!CV330=$D$8,Input_Transaksi!CX330,0)</f>
        <v>0</v>
      </c>
      <c r="H333" s="36" t="e">
        <f t="shared" si="5"/>
        <v>#VALUE!</v>
      </c>
      <c r="I333" s="61"/>
    </row>
    <row r="334" spans="2:9" customFormat="1" ht="15" customHeight="1" x14ac:dyDescent="0.2">
      <c r="B334" s="65"/>
      <c r="C334" s="33" t="str">
        <f>IF(F334+G334&gt;0,Input_Transaksi!C331,"")</f>
        <v/>
      </c>
      <c r="D334" s="34" t="str">
        <f>IF(F334+G334&gt;0,Input_Transaksi!D331,"")</f>
        <v/>
      </c>
      <c r="E334" s="35" t="str">
        <f>IF(F334+G334&gt;0,Input_Transaksi!F331&amp;Input_Transaksi!G331 &amp;" "&amp;Input_Transaksi!H331,"")</f>
        <v/>
      </c>
      <c r="F334" s="36">
        <f>IF(Input_Transaksi!CS331=$D$8,Input_Transaksi!CU331,0)</f>
        <v>0</v>
      </c>
      <c r="G334" s="36">
        <f>IF(Input_Transaksi!CV331=$D$8,Input_Transaksi!CX331,0)</f>
        <v>0</v>
      </c>
      <c r="H334" s="36" t="e">
        <f t="shared" si="5"/>
        <v>#VALUE!</v>
      </c>
      <c r="I334" s="61"/>
    </row>
    <row r="335" spans="2:9" customFormat="1" ht="15" customHeight="1" x14ac:dyDescent="0.2">
      <c r="B335" s="65"/>
      <c r="C335" s="33" t="str">
        <f>IF(F335+G335&gt;0,Input_Transaksi!C332,"")</f>
        <v/>
      </c>
      <c r="D335" s="34" t="str">
        <f>IF(F335+G335&gt;0,Input_Transaksi!D332,"")</f>
        <v/>
      </c>
      <c r="E335" s="35" t="str">
        <f>IF(F335+G335&gt;0,Input_Transaksi!F332&amp;Input_Transaksi!G332 &amp;" "&amp;Input_Transaksi!H332,"")</f>
        <v/>
      </c>
      <c r="F335" s="36">
        <f>IF(Input_Transaksi!CS332=$D$8,Input_Transaksi!CU332,0)</f>
        <v>0</v>
      </c>
      <c r="G335" s="36">
        <f>IF(Input_Transaksi!CV332=$D$8,Input_Transaksi!CX332,0)</f>
        <v>0</v>
      </c>
      <c r="H335" s="36" t="e">
        <f t="shared" si="5"/>
        <v>#VALUE!</v>
      </c>
      <c r="I335" s="61"/>
    </row>
    <row r="336" spans="2:9" customFormat="1" ht="15" customHeight="1" x14ac:dyDescent="0.2">
      <c r="B336" s="65"/>
      <c r="C336" s="33" t="str">
        <f>IF(F336+G336&gt;0,Input_Transaksi!C333,"")</f>
        <v/>
      </c>
      <c r="D336" s="34" t="str">
        <f>IF(F336+G336&gt;0,Input_Transaksi!D333,"")</f>
        <v/>
      </c>
      <c r="E336" s="35" t="str">
        <f>IF(F336+G336&gt;0,Input_Transaksi!F333&amp;Input_Transaksi!G333 &amp;" "&amp;Input_Transaksi!H333,"")</f>
        <v/>
      </c>
      <c r="F336" s="36">
        <f>IF(Input_Transaksi!CS333=$D$8,Input_Transaksi!CU333,0)</f>
        <v>0</v>
      </c>
      <c r="G336" s="36">
        <f>IF(Input_Transaksi!CV333=$D$8,Input_Transaksi!CX333,0)</f>
        <v>0</v>
      </c>
      <c r="H336" s="36" t="e">
        <f t="shared" si="5"/>
        <v>#VALUE!</v>
      </c>
      <c r="I336" s="61"/>
    </row>
    <row r="337" spans="2:9" customFormat="1" ht="15" customHeight="1" x14ac:dyDescent="0.2">
      <c r="B337" s="65"/>
      <c r="C337" s="33" t="str">
        <f>IF(F337+G337&gt;0,Input_Transaksi!C334,"")</f>
        <v/>
      </c>
      <c r="D337" s="34" t="str">
        <f>IF(F337+G337&gt;0,Input_Transaksi!D334,"")</f>
        <v/>
      </c>
      <c r="E337" s="35" t="str">
        <f>IF(F337+G337&gt;0,Input_Transaksi!F334&amp;Input_Transaksi!G334 &amp;" "&amp;Input_Transaksi!H334,"")</f>
        <v/>
      </c>
      <c r="F337" s="36">
        <f>IF(Input_Transaksi!CS334=$D$8,Input_Transaksi!CU334,0)</f>
        <v>0</v>
      </c>
      <c r="G337" s="36">
        <f>IF(Input_Transaksi!CV334=$D$8,Input_Transaksi!CX334,0)</f>
        <v>0</v>
      </c>
      <c r="H337" s="36" t="e">
        <f t="shared" si="5"/>
        <v>#VALUE!</v>
      </c>
      <c r="I337" s="61"/>
    </row>
    <row r="338" spans="2:9" customFormat="1" ht="15" customHeight="1" x14ac:dyDescent="0.2">
      <c r="B338" s="65"/>
      <c r="C338" s="33" t="str">
        <f>IF(F338+G338&gt;0,Input_Transaksi!C335,"")</f>
        <v/>
      </c>
      <c r="D338" s="34" t="str">
        <f>IF(F338+G338&gt;0,Input_Transaksi!D335,"")</f>
        <v/>
      </c>
      <c r="E338" s="35" t="str">
        <f>IF(F338+G338&gt;0,Input_Transaksi!F335&amp;Input_Transaksi!G335 &amp;" "&amp;Input_Transaksi!H335,"")</f>
        <v/>
      </c>
      <c r="F338" s="36">
        <f>IF(Input_Transaksi!CS335=$D$8,Input_Transaksi!CU335,0)</f>
        <v>0</v>
      </c>
      <c r="G338" s="36">
        <f>IF(Input_Transaksi!CV335=$D$8,Input_Transaksi!CX335,0)</f>
        <v>0</v>
      </c>
      <c r="H338" s="36" t="e">
        <f t="shared" si="5"/>
        <v>#VALUE!</v>
      </c>
      <c r="I338" s="61"/>
    </row>
    <row r="339" spans="2:9" customFormat="1" ht="15" customHeight="1" x14ac:dyDescent="0.2">
      <c r="B339" s="65"/>
      <c r="C339" s="33" t="str">
        <f>IF(F339+G339&gt;0,Input_Transaksi!C336,"")</f>
        <v/>
      </c>
      <c r="D339" s="34" t="str">
        <f>IF(F339+G339&gt;0,Input_Transaksi!D336,"")</f>
        <v/>
      </c>
      <c r="E339" s="35" t="str">
        <f>IF(F339+G339&gt;0,Input_Transaksi!F336&amp;Input_Transaksi!G336 &amp;" "&amp;Input_Transaksi!H336,"")</f>
        <v/>
      </c>
      <c r="F339" s="36">
        <f>IF(Input_Transaksi!CS336=$D$8,Input_Transaksi!CU336,0)</f>
        <v>0</v>
      </c>
      <c r="G339" s="36">
        <f>IF(Input_Transaksi!CV336=$D$8,Input_Transaksi!CX336,0)</f>
        <v>0</v>
      </c>
      <c r="H339" s="36" t="e">
        <f t="shared" si="5"/>
        <v>#VALUE!</v>
      </c>
      <c r="I339" s="61"/>
    </row>
    <row r="340" spans="2:9" customFormat="1" ht="15" customHeight="1" x14ac:dyDescent="0.2">
      <c r="B340" s="65"/>
      <c r="C340" s="33" t="str">
        <f>IF(F340+G340&gt;0,Input_Transaksi!C337,"")</f>
        <v/>
      </c>
      <c r="D340" s="34" t="str">
        <f>IF(F340+G340&gt;0,Input_Transaksi!D337,"")</f>
        <v/>
      </c>
      <c r="E340" s="35" t="str">
        <f>IF(F340+G340&gt;0,Input_Transaksi!F337&amp;Input_Transaksi!G337 &amp;" "&amp;Input_Transaksi!H337,"")</f>
        <v/>
      </c>
      <c r="F340" s="36">
        <f>IF(Input_Transaksi!CS337=$D$8,Input_Transaksi!CU337,0)</f>
        <v>0</v>
      </c>
      <c r="G340" s="36">
        <f>IF(Input_Transaksi!CV337=$D$8,Input_Transaksi!CX337,0)</f>
        <v>0</v>
      </c>
      <c r="H340" s="36" t="e">
        <f t="shared" si="5"/>
        <v>#VALUE!</v>
      </c>
      <c r="I340" s="61"/>
    </row>
    <row r="341" spans="2:9" customFormat="1" ht="15" customHeight="1" x14ac:dyDescent="0.2">
      <c r="B341" s="65"/>
      <c r="C341" s="33" t="str">
        <f>IF(F341+G341&gt;0,Input_Transaksi!C338,"")</f>
        <v/>
      </c>
      <c r="D341" s="34" t="str">
        <f>IF(F341+G341&gt;0,Input_Transaksi!D338,"")</f>
        <v/>
      </c>
      <c r="E341" s="35" t="str">
        <f>IF(F341+G341&gt;0,Input_Transaksi!F338&amp;Input_Transaksi!G338 &amp;" "&amp;Input_Transaksi!H338,"")</f>
        <v/>
      </c>
      <c r="F341" s="36">
        <f>IF(Input_Transaksi!CS338=$D$8,Input_Transaksi!CU338,0)</f>
        <v>0</v>
      </c>
      <c r="G341" s="36">
        <f>IF(Input_Transaksi!CV338=$D$8,Input_Transaksi!CX338,0)</f>
        <v>0</v>
      </c>
      <c r="H341" s="36" t="e">
        <f t="shared" si="5"/>
        <v>#VALUE!</v>
      </c>
      <c r="I341" s="61"/>
    </row>
    <row r="342" spans="2:9" customFormat="1" ht="15" customHeight="1" x14ac:dyDescent="0.2">
      <c r="B342" s="65"/>
      <c r="C342" s="33" t="str">
        <f>IF(F342+G342&gt;0,Input_Transaksi!C339,"")</f>
        <v/>
      </c>
      <c r="D342" s="34" t="str">
        <f>IF(F342+G342&gt;0,Input_Transaksi!D339,"")</f>
        <v/>
      </c>
      <c r="E342" s="35" t="str">
        <f>IF(F342+G342&gt;0,Input_Transaksi!F339&amp;Input_Transaksi!G339 &amp;" "&amp;Input_Transaksi!H339,"")</f>
        <v/>
      </c>
      <c r="F342" s="36">
        <f>IF(Input_Transaksi!CS339=$D$8,Input_Transaksi!CU339,0)</f>
        <v>0</v>
      </c>
      <c r="G342" s="36">
        <f>IF(Input_Transaksi!CV339=$D$8,Input_Transaksi!CX339,0)</f>
        <v>0</v>
      </c>
      <c r="H342" s="36" t="e">
        <f t="shared" si="5"/>
        <v>#VALUE!</v>
      </c>
      <c r="I342" s="61"/>
    </row>
    <row r="343" spans="2:9" customFormat="1" ht="15" customHeight="1" x14ac:dyDescent="0.2">
      <c r="B343" s="65"/>
      <c r="C343" s="33" t="str">
        <f>IF(F343+G343&gt;0,Input_Transaksi!C340,"")</f>
        <v/>
      </c>
      <c r="D343" s="34" t="str">
        <f>IF(F343+G343&gt;0,Input_Transaksi!D340,"")</f>
        <v/>
      </c>
      <c r="E343" s="35" t="str">
        <f>IF(F343+G343&gt;0,Input_Transaksi!F340&amp;Input_Transaksi!G340 &amp;" "&amp;Input_Transaksi!H340,"")</f>
        <v/>
      </c>
      <c r="F343" s="36">
        <f>IF(Input_Transaksi!CS340=$D$8,Input_Transaksi!CU340,0)</f>
        <v>0</v>
      </c>
      <c r="G343" s="36">
        <f>IF(Input_Transaksi!CV340=$D$8,Input_Transaksi!CX340,0)</f>
        <v>0</v>
      </c>
      <c r="H343" s="36" t="e">
        <f t="shared" si="5"/>
        <v>#VALUE!</v>
      </c>
      <c r="I343" s="61"/>
    </row>
    <row r="344" spans="2:9" customFormat="1" ht="15" customHeight="1" x14ac:dyDescent="0.2">
      <c r="B344" s="65"/>
      <c r="C344" s="33" t="str">
        <f>IF(F344+G344&gt;0,Input_Transaksi!C341,"")</f>
        <v/>
      </c>
      <c r="D344" s="34" t="str">
        <f>IF(F344+G344&gt;0,Input_Transaksi!D341,"")</f>
        <v/>
      </c>
      <c r="E344" s="35" t="str">
        <f>IF(F344+G344&gt;0,Input_Transaksi!F341&amp;Input_Transaksi!G341 &amp;" "&amp;Input_Transaksi!H341,"")</f>
        <v/>
      </c>
      <c r="F344" s="36">
        <f>IF(Input_Transaksi!CS341=$D$8,Input_Transaksi!CU341,0)</f>
        <v>0</v>
      </c>
      <c r="G344" s="36">
        <f>IF(Input_Transaksi!CV341=$D$8,Input_Transaksi!CX341,0)</f>
        <v>0</v>
      </c>
      <c r="H344" s="36" t="e">
        <f t="shared" si="5"/>
        <v>#VALUE!</v>
      </c>
      <c r="I344" s="61"/>
    </row>
    <row r="345" spans="2:9" customFormat="1" ht="15" customHeight="1" x14ac:dyDescent="0.2">
      <c r="B345" s="65"/>
      <c r="C345" s="33" t="str">
        <f>IF(F345+G345&gt;0,Input_Transaksi!C342,"")</f>
        <v/>
      </c>
      <c r="D345" s="34" t="str">
        <f>IF(F345+G345&gt;0,Input_Transaksi!D342,"")</f>
        <v/>
      </c>
      <c r="E345" s="35" t="str">
        <f>IF(F345+G345&gt;0,Input_Transaksi!F342&amp;Input_Transaksi!G342 &amp;" "&amp;Input_Transaksi!H342,"")</f>
        <v/>
      </c>
      <c r="F345" s="36">
        <f>IF(Input_Transaksi!CS342=$D$8,Input_Transaksi!CU342,0)</f>
        <v>0</v>
      </c>
      <c r="G345" s="36">
        <f>IF(Input_Transaksi!CV342=$D$8,Input_Transaksi!CX342,0)</f>
        <v>0</v>
      </c>
      <c r="H345" s="36" t="e">
        <f t="shared" si="5"/>
        <v>#VALUE!</v>
      </c>
      <c r="I345" s="61"/>
    </row>
    <row r="346" spans="2:9" customFormat="1" ht="15" customHeight="1" x14ac:dyDescent="0.2">
      <c r="B346" s="65"/>
      <c r="C346" s="33" t="str">
        <f>IF(F346+G346&gt;0,Input_Transaksi!C343,"")</f>
        <v/>
      </c>
      <c r="D346" s="34" t="str">
        <f>IF(F346+G346&gt;0,Input_Transaksi!D343,"")</f>
        <v/>
      </c>
      <c r="E346" s="35" t="str">
        <f>IF(F346+G346&gt;0,Input_Transaksi!F343&amp;Input_Transaksi!G343 &amp;" "&amp;Input_Transaksi!H343,"")</f>
        <v/>
      </c>
      <c r="F346" s="36">
        <f>IF(Input_Transaksi!CS343=$D$8,Input_Transaksi!CU343,0)</f>
        <v>0</v>
      </c>
      <c r="G346" s="36">
        <f>IF(Input_Transaksi!CV343=$D$8,Input_Transaksi!CX343,0)</f>
        <v>0</v>
      </c>
      <c r="H346" s="36" t="e">
        <f t="shared" si="5"/>
        <v>#VALUE!</v>
      </c>
      <c r="I346" s="61"/>
    </row>
    <row r="347" spans="2:9" customFormat="1" ht="15" customHeight="1" x14ac:dyDescent="0.2">
      <c r="B347" s="65"/>
      <c r="C347" s="33" t="str">
        <f>IF(F347+G347&gt;0,Input_Transaksi!C344,"")</f>
        <v/>
      </c>
      <c r="D347" s="34" t="str">
        <f>IF(F347+G347&gt;0,Input_Transaksi!D344,"")</f>
        <v/>
      </c>
      <c r="E347" s="35" t="str">
        <f>IF(F347+G347&gt;0,Input_Transaksi!F344&amp;Input_Transaksi!G344 &amp;" "&amp;Input_Transaksi!H344,"")</f>
        <v/>
      </c>
      <c r="F347" s="36">
        <f>IF(Input_Transaksi!CS344=$D$8,Input_Transaksi!CU344,0)</f>
        <v>0</v>
      </c>
      <c r="G347" s="36">
        <f>IF(Input_Transaksi!CV344=$D$8,Input_Transaksi!CX344,0)</f>
        <v>0</v>
      </c>
      <c r="H347" s="36" t="e">
        <f t="shared" si="5"/>
        <v>#VALUE!</v>
      </c>
      <c r="I347" s="61"/>
    </row>
    <row r="348" spans="2:9" customFormat="1" ht="15" customHeight="1" x14ac:dyDescent="0.2">
      <c r="B348" s="65"/>
      <c r="C348" s="33" t="str">
        <f>IF(F348+G348&gt;0,Input_Transaksi!C345,"")</f>
        <v/>
      </c>
      <c r="D348" s="34" t="str">
        <f>IF(F348+G348&gt;0,Input_Transaksi!D345,"")</f>
        <v/>
      </c>
      <c r="E348" s="35" t="str">
        <f>IF(F348+G348&gt;0,Input_Transaksi!F345&amp;Input_Transaksi!G345 &amp;" "&amp;Input_Transaksi!H345,"")</f>
        <v/>
      </c>
      <c r="F348" s="36">
        <f>IF(Input_Transaksi!CS345=$D$8,Input_Transaksi!CU345,0)</f>
        <v>0</v>
      </c>
      <c r="G348" s="36">
        <f>IF(Input_Transaksi!CV345=$D$8,Input_Transaksi!CX345,0)</f>
        <v>0</v>
      </c>
      <c r="H348" s="36" t="e">
        <f t="shared" ref="H348:H411" si="6">H347-F348+G348</f>
        <v>#VALUE!</v>
      </c>
      <c r="I348" s="61"/>
    </row>
    <row r="349" spans="2:9" customFormat="1" ht="15" customHeight="1" x14ac:dyDescent="0.2">
      <c r="B349" s="65"/>
      <c r="C349" s="33" t="str">
        <f>IF(F349+G349&gt;0,Input_Transaksi!C346,"")</f>
        <v/>
      </c>
      <c r="D349" s="34" t="str">
        <f>IF(F349+G349&gt;0,Input_Transaksi!D346,"")</f>
        <v/>
      </c>
      <c r="E349" s="35" t="str">
        <f>IF(F349+G349&gt;0,Input_Transaksi!F346&amp;Input_Transaksi!G346 &amp;" "&amp;Input_Transaksi!H346,"")</f>
        <v/>
      </c>
      <c r="F349" s="36">
        <f>IF(Input_Transaksi!CS346=$D$8,Input_Transaksi!CU346,0)</f>
        <v>0</v>
      </c>
      <c r="G349" s="36">
        <f>IF(Input_Transaksi!CV346=$D$8,Input_Transaksi!CX346,0)</f>
        <v>0</v>
      </c>
      <c r="H349" s="36" t="e">
        <f t="shared" si="6"/>
        <v>#VALUE!</v>
      </c>
      <c r="I349" s="61"/>
    </row>
    <row r="350" spans="2:9" customFormat="1" ht="15" customHeight="1" x14ac:dyDescent="0.2">
      <c r="B350" s="65"/>
      <c r="C350" s="33" t="str">
        <f>IF(F350+G350&gt;0,Input_Transaksi!C347,"")</f>
        <v/>
      </c>
      <c r="D350" s="34" t="str">
        <f>IF(F350+G350&gt;0,Input_Transaksi!D347,"")</f>
        <v/>
      </c>
      <c r="E350" s="35" t="str">
        <f>IF(F350+G350&gt;0,Input_Transaksi!F347&amp;Input_Transaksi!G347 &amp;" "&amp;Input_Transaksi!H347,"")</f>
        <v/>
      </c>
      <c r="F350" s="36">
        <f>IF(Input_Transaksi!CS347=$D$8,Input_Transaksi!CU347,0)</f>
        <v>0</v>
      </c>
      <c r="G350" s="36">
        <f>IF(Input_Transaksi!CV347=$D$8,Input_Transaksi!CX347,0)</f>
        <v>0</v>
      </c>
      <c r="H350" s="36" t="e">
        <f t="shared" si="6"/>
        <v>#VALUE!</v>
      </c>
      <c r="I350" s="61"/>
    </row>
    <row r="351" spans="2:9" customFormat="1" ht="15" customHeight="1" x14ac:dyDescent="0.2">
      <c r="B351" s="65"/>
      <c r="C351" s="33" t="str">
        <f>IF(F351+G351&gt;0,Input_Transaksi!C348,"")</f>
        <v/>
      </c>
      <c r="D351" s="34" t="str">
        <f>IF(F351+G351&gt;0,Input_Transaksi!D348,"")</f>
        <v/>
      </c>
      <c r="E351" s="35" t="str">
        <f>IF(F351+G351&gt;0,Input_Transaksi!F348&amp;Input_Transaksi!G348 &amp;" "&amp;Input_Transaksi!H348,"")</f>
        <v/>
      </c>
      <c r="F351" s="36">
        <f>IF(Input_Transaksi!CS348=$D$8,Input_Transaksi!CU348,0)</f>
        <v>0</v>
      </c>
      <c r="G351" s="36">
        <f>IF(Input_Transaksi!CV348=$D$8,Input_Transaksi!CX348,0)</f>
        <v>0</v>
      </c>
      <c r="H351" s="36" t="e">
        <f t="shared" si="6"/>
        <v>#VALUE!</v>
      </c>
      <c r="I351" s="61"/>
    </row>
    <row r="352" spans="2:9" customFormat="1" ht="15" customHeight="1" x14ac:dyDescent="0.2">
      <c r="B352" s="65"/>
      <c r="C352" s="33" t="str">
        <f>IF(F352+G352&gt;0,Input_Transaksi!C349,"")</f>
        <v/>
      </c>
      <c r="D352" s="34" t="str">
        <f>IF(F352+G352&gt;0,Input_Transaksi!D349,"")</f>
        <v/>
      </c>
      <c r="E352" s="35" t="str">
        <f>IF(F352+G352&gt;0,Input_Transaksi!F349&amp;Input_Transaksi!G349 &amp;" "&amp;Input_Transaksi!H349,"")</f>
        <v/>
      </c>
      <c r="F352" s="36">
        <f>IF(Input_Transaksi!CS349=$D$8,Input_Transaksi!CU349,0)</f>
        <v>0</v>
      </c>
      <c r="G352" s="36">
        <f>IF(Input_Transaksi!CV349=$D$8,Input_Transaksi!CX349,0)</f>
        <v>0</v>
      </c>
      <c r="H352" s="36" t="e">
        <f t="shared" si="6"/>
        <v>#VALUE!</v>
      </c>
      <c r="I352" s="61"/>
    </row>
    <row r="353" spans="2:9" customFormat="1" ht="15" customHeight="1" x14ac:dyDescent="0.2">
      <c r="B353" s="65"/>
      <c r="C353" s="33" t="str">
        <f>IF(F353+G353&gt;0,Input_Transaksi!C350,"")</f>
        <v/>
      </c>
      <c r="D353" s="34" t="str">
        <f>IF(F353+G353&gt;0,Input_Transaksi!D350,"")</f>
        <v/>
      </c>
      <c r="E353" s="35" t="str">
        <f>IF(F353+G353&gt;0,Input_Transaksi!F350&amp;Input_Transaksi!G350 &amp;" "&amp;Input_Transaksi!H350,"")</f>
        <v/>
      </c>
      <c r="F353" s="36">
        <f>IF(Input_Transaksi!CS350=$D$8,Input_Transaksi!CU350,0)</f>
        <v>0</v>
      </c>
      <c r="G353" s="36">
        <f>IF(Input_Transaksi!CV350=$D$8,Input_Transaksi!CX350,0)</f>
        <v>0</v>
      </c>
      <c r="H353" s="36" t="e">
        <f t="shared" si="6"/>
        <v>#VALUE!</v>
      </c>
      <c r="I353" s="61"/>
    </row>
    <row r="354" spans="2:9" customFormat="1" ht="15" customHeight="1" x14ac:dyDescent="0.2">
      <c r="B354" s="65"/>
      <c r="C354" s="33" t="str">
        <f>IF(F354+G354&gt;0,Input_Transaksi!C351,"")</f>
        <v/>
      </c>
      <c r="D354" s="34" t="str">
        <f>IF(F354+G354&gt;0,Input_Transaksi!D351,"")</f>
        <v/>
      </c>
      <c r="E354" s="35" t="str">
        <f>IF(F354+G354&gt;0,Input_Transaksi!F351&amp;Input_Transaksi!G351 &amp;" "&amp;Input_Transaksi!H351,"")</f>
        <v/>
      </c>
      <c r="F354" s="36">
        <f>IF(Input_Transaksi!CS351=$D$8,Input_Transaksi!CU351,0)</f>
        <v>0</v>
      </c>
      <c r="G354" s="36">
        <f>IF(Input_Transaksi!CV351=$D$8,Input_Transaksi!CX351,0)</f>
        <v>0</v>
      </c>
      <c r="H354" s="36" t="e">
        <f t="shared" si="6"/>
        <v>#VALUE!</v>
      </c>
      <c r="I354" s="61"/>
    </row>
    <row r="355" spans="2:9" customFormat="1" ht="15" customHeight="1" x14ac:dyDescent="0.2">
      <c r="B355" s="65"/>
      <c r="C355" s="33" t="str">
        <f>IF(F355+G355&gt;0,Input_Transaksi!C352,"")</f>
        <v/>
      </c>
      <c r="D355" s="34" t="str">
        <f>IF(F355+G355&gt;0,Input_Transaksi!D352,"")</f>
        <v/>
      </c>
      <c r="E355" s="35" t="str">
        <f>IF(F355+G355&gt;0,Input_Transaksi!F352&amp;Input_Transaksi!G352 &amp;" "&amp;Input_Transaksi!H352,"")</f>
        <v/>
      </c>
      <c r="F355" s="36">
        <f>IF(Input_Transaksi!CS352=$D$8,Input_Transaksi!CU352,0)</f>
        <v>0</v>
      </c>
      <c r="G355" s="36">
        <f>IF(Input_Transaksi!CV352=$D$8,Input_Transaksi!CX352,0)</f>
        <v>0</v>
      </c>
      <c r="H355" s="36" t="e">
        <f t="shared" si="6"/>
        <v>#VALUE!</v>
      </c>
      <c r="I355" s="61"/>
    </row>
    <row r="356" spans="2:9" customFormat="1" ht="15" customHeight="1" x14ac:dyDescent="0.2">
      <c r="B356" s="65"/>
      <c r="C356" s="33" t="str">
        <f>IF(F356+G356&gt;0,Input_Transaksi!C353,"")</f>
        <v/>
      </c>
      <c r="D356" s="34" t="str">
        <f>IF(F356+G356&gt;0,Input_Transaksi!D353,"")</f>
        <v/>
      </c>
      <c r="E356" s="35" t="str">
        <f>IF(F356+G356&gt;0,Input_Transaksi!F353&amp;Input_Transaksi!G353 &amp;" "&amp;Input_Transaksi!H353,"")</f>
        <v/>
      </c>
      <c r="F356" s="36">
        <f>IF(Input_Transaksi!CS353=$D$8,Input_Transaksi!CU353,0)</f>
        <v>0</v>
      </c>
      <c r="G356" s="36">
        <f>IF(Input_Transaksi!CV353=$D$8,Input_Transaksi!CX353,0)</f>
        <v>0</v>
      </c>
      <c r="H356" s="36" t="e">
        <f t="shared" si="6"/>
        <v>#VALUE!</v>
      </c>
      <c r="I356" s="61"/>
    </row>
    <row r="357" spans="2:9" customFormat="1" ht="15" customHeight="1" x14ac:dyDescent="0.2">
      <c r="B357" s="65"/>
      <c r="C357" s="33" t="str">
        <f>IF(F357+G357&gt;0,Input_Transaksi!C354,"")</f>
        <v/>
      </c>
      <c r="D357" s="34" t="str">
        <f>IF(F357+G357&gt;0,Input_Transaksi!D354,"")</f>
        <v/>
      </c>
      <c r="E357" s="35" t="str">
        <f>IF(F357+G357&gt;0,Input_Transaksi!F354&amp;Input_Transaksi!G354 &amp;" "&amp;Input_Transaksi!H354,"")</f>
        <v/>
      </c>
      <c r="F357" s="36">
        <f>IF(Input_Transaksi!CS354=$D$8,Input_Transaksi!CU354,0)</f>
        <v>0</v>
      </c>
      <c r="G357" s="36">
        <f>IF(Input_Transaksi!CV354=$D$8,Input_Transaksi!CX354,0)</f>
        <v>0</v>
      </c>
      <c r="H357" s="36" t="e">
        <f t="shared" si="6"/>
        <v>#VALUE!</v>
      </c>
      <c r="I357" s="61"/>
    </row>
    <row r="358" spans="2:9" customFormat="1" ht="15" customHeight="1" x14ac:dyDescent="0.2">
      <c r="B358" s="65"/>
      <c r="C358" s="33" t="str">
        <f>IF(F358+G358&gt;0,Input_Transaksi!C355,"")</f>
        <v/>
      </c>
      <c r="D358" s="34" t="str">
        <f>IF(F358+G358&gt;0,Input_Transaksi!D355,"")</f>
        <v/>
      </c>
      <c r="E358" s="35" t="str">
        <f>IF(F358+G358&gt;0,Input_Transaksi!F355&amp;Input_Transaksi!G355 &amp;" "&amp;Input_Transaksi!H355,"")</f>
        <v/>
      </c>
      <c r="F358" s="36">
        <f>IF(Input_Transaksi!CS355=$D$8,Input_Transaksi!CU355,0)</f>
        <v>0</v>
      </c>
      <c r="G358" s="36">
        <f>IF(Input_Transaksi!CV355=$D$8,Input_Transaksi!CX355,0)</f>
        <v>0</v>
      </c>
      <c r="H358" s="36" t="e">
        <f t="shared" si="6"/>
        <v>#VALUE!</v>
      </c>
      <c r="I358" s="61"/>
    </row>
    <row r="359" spans="2:9" customFormat="1" ht="15" customHeight="1" x14ac:dyDescent="0.2">
      <c r="B359" s="65"/>
      <c r="C359" s="33" t="str">
        <f>IF(F359+G359&gt;0,Input_Transaksi!C356,"")</f>
        <v/>
      </c>
      <c r="D359" s="34" t="str">
        <f>IF(F359+G359&gt;0,Input_Transaksi!D356,"")</f>
        <v/>
      </c>
      <c r="E359" s="35" t="str">
        <f>IF(F359+G359&gt;0,Input_Transaksi!F356&amp;Input_Transaksi!G356 &amp;" "&amp;Input_Transaksi!H356,"")</f>
        <v/>
      </c>
      <c r="F359" s="36">
        <f>IF(Input_Transaksi!CS356=$D$8,Input_Transaksi!CU356,0)</f>
        <v>0</v>
      </c>
      <c r="G359" s="36">
        <f>IF(Input_Transaksi!CV356=$D$8,Input_Transaksi!CX356,0)</f>
        <v>0</v>
      </c>
      <c r="H359" s="36" t="e">
        <f t="shared" si="6"/>
        <v>#VALUE!</v>
      </c>
      <c r="I359" s="61"/>
    </row>
    <row r="360" spans="2:9" customFormat="1" ht="15" customHeight="1" x14ac:dyDescent="0.2">
      <c r="B360" s="65"/>
      <c r="C360" s="33" t="str">
        <f>IF(F360+G360&gt;0,Input_Transaksi!C357,"")</f>
        <v/>
      </c>
      <c r="D360" s="34" t="str">
        <f>IF(F360+G360&gt;0,Input_Transaksi!D357,"")</f>
        <v/>
      </c>
      <c r="E360" s="35" t="str">
        <f>IF(F360+G360&gt;0,Input_Transaksi!F357&amp;Input_Transaksi!G357 &amp;" "&amp;Input_Transaksi!H357,"")</f>
        <v/>
      </c>
      <c r="F360" s="36">
        <f>IF(Input_Transaksi!CS357=$D$8,Input_Transaksi!CU357,0)</f>
        <v>0</v>
      </c>
      <c r="G360" s="36">
        <f>IF(Input_Transaksi!CV357=$D$8,Input_Transaksi!CX357,0)</f>
        <v>0</v>
      </c>
      <c r="H360" s="36" t="e">
        <f t="shared" si="6"/>
        <v>#VALUE!</v>
      </c>
      <c r="I360" s="61"/>
    </row>
    <row r="361" spans="2:9" customFormat="1" ht="15" customHeight="1" x14ac:dyDescent="0.2">
      <c r="B361" s="65"/>
      <c r="C361" s="33" t="str">
        <f>IF(F361+G361&gt;0,Input_Transaksi!C358,"")</f>
        <v/>
      </c>
      <c r="D361" s="34" t="str">
        <f>IF(F361+G361&gt;0,Input_Transaksi!D358,"")</f>
        <v/>
      </c>
      <c r="E361" s="35" t="str">
        <f>IF(F361+G361&gt;0,Input_Transaksi!F358&amp;Input_Transaksi!G358 &amp;" "&amp;Input_Transaksi!H358,"")</f>
        <v/>
      </c>
      <c r="F361" s="36">
        <f>IF(Input_Transaksi!CS358=$D$8,Input_Transaksi!CU358,0)</f>
        <v>0</v>
      </c>
      <c r="G361" s="36">
        <f>IF(Input_Transaksi!CV358=$D$8,Input_Transaksi!CX358,0)</f>
        <v>0</v>
      </c>
      <c r="H361" s="36" t="e">
        <f t="shared" si="6"/>
        <v>#VALUE!</v>
      </c>
      <c r="I361" s="61"/>
    </row>
    <row r="362" spans="2:9" customFormat="1" ht="15" customHeight="1" x14ac:dyDescent="0.2">
      <c r="B362" s="65"/>
      <c r="C362" s="33" t="str">
        <f>IF(F362+G362&gt;0,Input_Transaksi!C359,"")</f>
        <v/>
      </c>
      <c r="D362" s="34" t="str">
        <f>IF(F362+G362&gt;0,Input_Transaksi!D359,"")</f>
        <v/>
      </c>
      <c r="E362" s="35" t="str">
        <f>IF(F362+G362&gt;0,Input_Transaksi!F359&amp;Input_Transaksi!G359 &amp;" "&amp;Input_Transaksi!H359,"")</f>
        <v/>
      </c>
      <c r="F362" s="36">
        <f>IF(Input_Transaksi!CS359=$D$8,Input_Transaksi!CU359,0)</f>
        <v>0</v>
      </c>
      <c r="G362" s="36">
        <f>IF(Input_Transaksi!CV359=$D$8,Input_Transaksi!CX359,0)</f>
        <v>0</v>
      </c>
      <c r="H362" s="36" t="e">
        <f t="shared" si="6"/>
        <v>#VALUE!</v>
      </c>
      <c r="I362" s="61"/>
    </row>
    <row r="363" spans="2:9" customFormat="1" ht="15" customHeight="1" x14ac:dyDescent="0.2">
      <c r="B363" s="65"/>
      <c r="C363" s="33" t="str">
        <f>IF(F363+G363&gt;0,Input_Transaksi!C360,"")</f>
        <v/>
      </c>
      <c r="D363" s="34" t="str">
        <f>IF(F363+G363&gt;0,Input_Transaksi!D360,"")</f>
        <v/>
      </c>
      <c r="E363" s="35" t="str">
        <f>IF(F363+G363&gt;0,Input_Transaksi!F360&amp;Input_Transaksi!G360 &amp;" "&amp;Input_Transaksi!H360,"")</f>
        <v/>
      </c>
      <c r="F363" s="36">
        <f>IF(Input_Transaksi!CS360=$D$8,Input_Transaksi!CU360,0)</f>
        <v>0</v>
      </c>
      <c r="G363" s="36">
        <f>IF(Input_Transaksi!CV360=$D$8,Input_Transaksi!CX360,0)</f>
        <v>0</v>
      </c>
      <c r="H363" s="36" t="e">
        <f t="shared" si="6"/>
        <v>#VALUE!</v>
      </c>
      <c r="I363" s="61"/>
    </row>
    <row r="364" spans="2:9" customFormat="1" ht="15" customHeight="1" x14ac:dyDescent="0.2">
      <c r="B364" s="65"/>
      <c r="C364" s="33" t="str">
        <f>IF(F364+G364&gt;0,Input_Transaksi!C361,"")</f>
        <v/>
      </c>
      <c r="D364" s="34" t="str">
        <f>IF(F364+G364&gt;0,Input_Transaksi!D361,"")</f>
        <v/>
      </c>
      <c r="E364" s="35" t="str">
        <f>IF(F364+G364&gt;0,Input_Transaksi!F361&amp;Input_Transaksi!G361 &amp;" "&amp;Input_Transaksi!H361,"")</f>
        <v/>
      </c>
      <c r="F364" s="36">
        <f>IF(Input_Transaksi!CS361=$D$8,Input_Transaksi!CU361,0)</f>
        <v>0</v>
      </c>
      <c r="G364" s="36">
        <f>IF(Input_Transaksi!CV361=$D$8,Input_Transaksi!CX361,0)</f>
        <v>0</v>
      </c>
      <c r="H364" s="36" t="e">
        <f t="shared" si="6"/>
        <v>#VALUE!</v>
      </c>
      <c r="I364" s="61"/>
    </row>
    <row r="365" spans="2:9" customFormat="1" ht="15" customHeight="1" x14ac:dyDescent="0.2">
      <c r="B365" s="65"/>
      <c r="C365" s="33" t="str">
        <f>IF(F365+G365&gt;0,Input_Transaksi!C362,"")</f>
        <v/>
      </c>
      <c r="D365" s="34" t="str">
        <f>IF(F365+G365&gt;0,Input_Transaksi!D362,"")</f>
        <v/>
      </c>
      <c r="E365" s="35" t="str">
        <f>IF(F365+G365&gt;0,Input_Transaksi!F362&amp;Input_Transaksi!G362 &amp;" "&amp;Input_Transaksi!H362,"")</f>
        <v/>
      </c>
      <c r="F365" s="36">
        <f>IF(Input_Transaksi!CS362=$D$8,Input_Transaksi!CU362,0)</f>
        <v>0</v>
      </c>
      <c r="G365" s="36">
        <f>IF(Input_Transaksi!CV362=$D$8,Input_Transaksi!CX362,0)</f>
        <v>0</v>
      </c>
      <c r="H365" s="36" t="e">
        <f t="shared" si="6"/>
        <v>#VALUE!</v>
      </c>
      <c r="I365" s="61"/>
    </row>
    <row r="366" spans="2:9" customFormat="1" ht="15" customHeight="1" x14ac:dyDescent="0.2">
      <c r="B366" s="65"/>
      <c r="C366" s="33" t="str">
        <f>IF(F366+G366&gt;0,Input_Transaksi!C363,"")</f>
        <v/>
      </c>
      <c r="D366" s="34" t="str">
        <f>IF(F366+G366&gt;0,Input_Transaksi!D363,"")</f>
        <v/>
      </c>
      <c r="E366" s="35" t="str">
        <f>IF(F366+G366&gt;0,Input_Transaksi!F363&amp;Input_Transaksi!G363 &amp;" "&amp;Input_Transaksi!H363,"")</f>
        <v/>
      </c>
      <c r="F366" s="36">
        <f>IF(Input_Transaksi!CS363=$D$8,Input_Transaksi!CU363,0)</f>
        <v>0</v>
      </c>
      <c r="G366" s="36">
        <f>IF(Input_Transaksi!CV363=$D$8,Input_Transaksi!CX363,0)</f>
        <v>0</v>
      </c>
      <c r="H366" s="36" t="e">
        <f t="shared" si="6"/>
        <v>#VALUE!</v>
      </c>
      <c r="I366" s="61"/>
    </row>
    <row r="367" spans="2:9" customFormat="1" ht="15" customHeight="1" x14ac:dyDescent="0.2">
      <c r="B367" s="65"/>
      <c r="C367" s="33" t="str">
        <f>IF(F367+G367&gt;0,Input_Transaksi!C364,"")</f>
        <v/>
      </c>
      <c r="D367" s="34" t="str">
        <f>IF(F367+G367&gt;0,Input_Transaksi!D364,"")</f>
        <v/>
      </c>
      <c r="E367" s="35" t="str">
        <f>IF(F367+G367&gt;0,Input_Transaksi!F364&amp;Input_Transaksi!G364 &amp;" "&amp;Input_Transaksi!H364,"")</f>
        <v/>
      </c>
      <c r="F367" s="36">
        <f>IF(Input_Transaksi!CS364=$D$8,Input_Transaksi!CU364,0)</f>
        <v>0</v>
      </c>
      <c r="G367" s="36">
        <f>IF(Input_Transaksi!CV364=$D$8,Input_Transaksi!CX364,0)</f>
        <v>0</v>
      </c>
      <c r="H367" s="36" t="e">
        <f t="shared" si="6"/>
        <v>#VALUE!</v>
      </c>
      <c r="I367" s="61"/>
    </row>
    <row r="368" spans="2:9" customFormat="1" ht="15" customHeight="1" x14ac:dyDescent="0.2">
      <c r="B368" s="65"/>
      <c r="C368" s="33" t="str">
        <f>IF(F368+G368&gt;0,Input_Transaksi!C365,"")</f>
        <v/>
      </c>
      <c r="D368" s="34" t="str">
        <f>IF(F368+G368&gt;0,Input_Transaksi!D365,"")</f>
        <v/>
      </c>
      <c r="E368" s="35" t="str">
        <f>IF(F368+G368&gt;0,Input_Transaksi!F365&amp;Input_Transaksi!G365 &amp;" "&amp;Input_Transaksi!H365,"")</f>
        <v/>
      </c>
      <c r="F368" s="36">
        <f>IF(Input_Transaksi!CS365=$D$8,Input_Transaksi!CU365,0)</f>
        <v>0</v>
      </c>
      <c r="G368" s="36">
        <f>IF(Input_Transaksi!CV365=$D$8,Input_Transaksi!CX365,0)</f>
        <v>0</v>
      </c>
      <c r="H368" s="36" t="e">
        <f t="shared" si="6"/>
        <v>#VALUE!</v>
      </c>
      <c r="I368" s="61"/>
    </row>
    <row r="369" spans="2:9" customFormat="1" ht="15" customHeight="1" x14ac:dyDescent="0.2">
      <c r="B369" s="65"/>
      <c r="C369" s="33" t="str">
        <f>IF(F369+G369&gt;0,Input_Transaksi!C366,"")</f>
        <v/>
      </c>
      <c r="D369" s="34" t="str">
        <f>IF(F369+G369&gt;0,Input_Transaksi!D366,"")</f>
        <v/>
      </c>
      <c r="E369" s="35" t="str">
        <f>IF(F369+G369&gt;0,Input_Transaksi!F366&amp;Input_Transaksi!G366 &amp;" "&amp;Input_Transaksi!H366,"")</f>
        <v/>
      </c>
      <c r="F369" s="36">
        <f>IF(Input_Transaksi!CS366=$D$8,Input_Transaksi!CU366,0)</f>
        <v>0</v>
      </c>
      <c r="G369" s="36">
        <f>IF(Input_Transaksi!CV366=$D$8,Input_Transaksi!CX366,0)</f>
        <v>0</v>
      </c>
      <c r="H369" s="36" t="e">
        <f t="shared" si="6"/>
        <v>#VALUE!</v>
      </c>
      <c r="I369" s="61"/>
    </row>
    <row r="370" spans="2:9" customFormat="1" ht="15" customHeight="1" x14ac:dyDescent="0.2">
      <c r="B370" s="65"/>
      <c r="C370" s="33" t="str">
        <f>IF(F370+G370&gt;0,Input_Transaksi!C367,"")</f>
        <v/>
      </c>
      <c r="D370" s="34" t="str">
        <f>IF(F370+G370&gt;0,Input_Transaksi!D367,"")</f>
        <v/>
      </c>
      <c r="E370" s="35" t="str">
        <f>IF(F370+G370&gt;0,Input_Transaksi!F367&amp;Input_Transaksi!G367 &amp;" "&amp;Input_Transaksi!H367,"")</f>
        <v/>
      </c>
      <c r="F370" s="36">
        <f>IF(Input_Transaksi!CS367=$D$8,Input_Transaksi!CU367,0)</f>
        <v>0</v>
      </c>
      <c r="G370" s="36">
        <f>IF(Input_Transaksi!CV367=$D$8,Input_Transaksi!CX367,0)</f>
        <v>0</v>
      </c>
      <c r="H370" s="36" t="e">
        <f t="shared" si="6"/>
        <v>#VALUE!</v>
      </c>
      <c r="I370" s="61"/>
    </row>
    <row r="371" spans="2:9" customFormat="1" ht="15" customHeight="1" x14ac:dyDescent="0.2">
      <c r="B371" s="65"/>
      <c r="C371" s="33" t="str">
        <f>IF(F371+G371&gt;0,Input_Transaksi!C368,"")</f>
        <v/>
      </c>
      <c r="D371" s="34" t="str">
        <f>IF(F371+G371&gt;0,Input_Transaksi!D368,"")</f>
        <v/>
      </c>
      <c r="E371" s="35" t="str">
        <f>IF(F371+G371&gt;0,Input_Transaksi!F368&amp;Input_Transaksi!G368 &amp;" "&amp;Input_Transaksi!H368,"")</f>
        <v/>
      </c>
      <c r="F371" s="36">
        <f>IF(Input_Transaksi!CS368=$D$8,Input_Transaksi!CU368,0)</f>
        <v>0</v>
      </c>
      <c r="G371" s="36">
        <f>IF(Input_Transaksi!CV368=$D$8,Input_Transaksi!CX368,0)</f>
        <v>0</v>
      </c>
      <c r="H371" s="36" t="e">
        <f t="shared" si="6"/>
        <v>#VALUE!</v>
      </c>
      <c r="I371" s="61"/>
    </row>
    <row r="372" spans="2:9" customFormat="1" ht="15" customHeight="1" x14ac:dyDescent="0.2">
      <c r="B372" s="65"/>
      <c r="C372" s="33" t="str">
        <f>IF(F372+G372&gt;0,Input_Transaksi!C369,"")</f>
        <v/>
      </c>
      <c r="D372" s="34" t="str">
        <f>IF(F372+G372&gt;0,Input_Transaksi!D369,"")</f>
        <v/>
      </c>
      <c r="E372" s="35" t="str">
        <f>IF(F372+G372&gt;0,Input_Transaksi!F369&amp;Input_Transaksi!G369 &amp;" "&amp;Input_Transaksi!H369,"")</f>
        <v/>
      </c>
      <c r="F372" s="36">
        <f>IF(Input_Transaksi!CS369=$D$8,Input_Transaksi!CU369,0)</f>
        <v>0</v>
      </c>
      <c r="G372" s="36">
        <f>IF(Input_Transaksi!CV369=$D$8,Input_Transaksi!CX369,0)</f>
        <v>0</v>
      </c>
      <c r="H372" s="36" t="e">
        <f t="shared" si="6"/>
        <v>#VALUE!</v>
      </c>
      <c r="I372" s="61"/>
    </row>
    <row r="373" spans="2:9" customFormat="1" ht="15" customHeight="1" x14ac:dyDescent="0.2">
      <c r="B373" s="65"/>
      <c r="C373" s="33" t="str">
        <f>IF(F373+G373&gt;0,Input_Transaksi!C370,"")</f>
        <v/>
      </c>
      <c r="D373" s="34" t="str">
        <f>IF(F373+G373&gt;0,Input_Transaksi!D370,"")</f>
        <v/>
      </c>
      <c r="E373" s="35" t="str">
        <f>IF(F373+G373&gt;0,Input_Transaksi!F370&amp;Input_Transaksi!G370 &amp;" "&amp;Input_Transaksi!H370,"")</f>
        <v/>
      </c>
      <c r="F373" s="36">
        <f>IF(Input_Transaksi!CS370=$D$8,Input_Transaksi!CU370,0)</f>
        <v>0</v>
      </c>
      <c r="G373" s="36">
        <f>IF(Input_Transaksi!CV370=$D$8,Input_Transaksi!CX370,0)</f>
        <v>0</v>
      </c>
      <c r="H373" s="36" t="e">
        <f t="shared" si="6"/>
        <v>#VALUE!</v>
      </c>
      <c r="I373" s="61"/>
    </row>
    <row r="374" spans="2:9" customFormat="1" ht="15" customHeight="1" x14ac:dyDescent="0.2">
      <c r="B374" s="65"/>
      <c r="C374" s="33" t="str">
        <f>IF(F374+G374&gt;0,Input_Transaksi!C371,"")</f>
        <v/>
      </c>
      <c r="D374" s="34" t="str">
        <f>IF(F374+G374&gt;0,Input_Transaksi!D371,"")</f>
        <v/>
      </c>
      <c r="E374" s="35" t="str">
        <f>IF(F374+G374&gt;0,Input_Transaksi!F371&amp;Input_Transaksi!G371 &amp;" "&amp;Input_Transaksi!H371,"")</f>
        <v/>
      </c>
      <c r="F374" s="36">
        <f>IF(Input_Transaksi!CS371=$D$8,Input_Transaksi!CU371,0)</f>
        <v>0</v>
      </c>
      <c r="G374" s="36">
        <f>IF(Input_Transaksi!CV371=$D$8,Input_Transaksi!CX371,0)</f>
        <v>0</v>
      </c>
      <c r="H374" s="36" t="e">
        <f t="shared" si="6"/>
        <v>#VALUE!</v>
      </c>
      <c r="I374" s="61"/>
    </row>
    <row r="375" spans="2:9" customFormat="1" ht="15" customHeight="1" x14ac:dyDescent="0.2">
      <c r="B375" s="65"/>
      <c r="C375" s="33" t="str">
        <f>IF(F375+G375&gt;0,Input_Transaksi!C372,"")</f>
        <v/>
      </c>
      <c r="D375" s="34" t="str">
        <f>IF(F375+G375&gt;0,Input_Transaksi!D372,"")</f>
        <v/>
      </c>
      <c r="E375" s="35" t="str">
        <f>IF(F375+G375&gt;0,Input_Transaksi!F372&amp;Input_Transaksi!G372 &amp;" "&amp;Input_Transaksi!H372,"")</f>
        <v/>
      </c>
      <c r="F375" s="36">
        <f>IF(Input_Transaksi!CS372=$D$8,Input_Transaksi!CU372,0)</f>
        <v>0</v>
      </c>
      <c r="G375" s="36">
        <f>IF(Input_Transaksi!CV372=$D$8,Input_Transaksi!CX372,0)</f>
        <v>0</v>
      </c>
      <c r="H375" s="36" t="e">
        <f t="shared" si="6"/>
        <v>#VALUE!</v>
      </c>
      <c r="I375" s="61"/>
    </row>
    <row r="376" spans="2:9" customFormat="1" ht="15" customHeight="1" x14ac:dyDescent="0.2">
      <c r="B376" s="65"/>
      <c r="C376" s="33" t="str">
        <f>IF(F376+G376&gt;0,Input_Transaksi!C373,"")</f>
        <v/>
      </c>
      <c r="D376" s="34" t="str">
        <f>IF(F376+G376&gt;0,Input_Transaksi!D373,"")</f>
        <v/>
      </c>
      <c r="E376" s="35" t="str">
        <f>IF(F376+G376&gt;0,Input_Transaksi!F373&amp;Input_Transaksi!G373 &amp;" "&amp;Input_Transaksi!H373,"")</f>
        <v/>
      </c>
      <c r="F376" s="36">
        <f>IF(Input_Transaksi!CS373=$D$8,Input_Transaksi!CU373,0)</f>
        <v>0</v>
      </c>
      <c r="G376" s="36">
        <f>IF(Input_Transaksi!CV373=$D$8,Input_Transaksi!CX373,0)</f>
        <v>0</v>
      </c>
      <c r="H376" s="36" t="e">
        <f t="shared" si="6"/>
        <v>#VALUE!</v>
      </c>
      <c r="I376" s="61"/>
    </row>
    <row r="377" spans="2:9" customFormat="1" ht="15" customHeight="1" x14ac:dyDescent="0.2">
      <c r="B377" s="65"/>
      <c r="C377" s="33" t="str">
        <f>IF(F377+G377&gt;0,Input_Transaksi!C374,"")</f>
        <v/>
      </c>
      <c r="D377" s="34" t="str">
        <f>IF(F377+G377&gt;0,Input_Transaksi!D374,"")</f>
        <v/>
      </c>
      <c r="E377" s="35" t="str">
        <f>IF(F377+G377&gt;0,Input_Transaksi!F374&amp;Input_Transaksi!G374 &amp;" "&amp;Input_Transaksi!H374,"")</f>
        <v/>
      </c>
      <c r="F377" s="36">
        <f>IF(Input_Transaksi!CS374=$D$8,Input_Transaksi!CU374,0)</f>
        <v>0</v>
      </c>
      <c r="G377" s="36">
        <f>IF(Input_Transaksi!CV374=$D$8,Input_Transaksi!CX374,0)</f>
        <v>0</v>
      </c>
      <c r="H377" s="36" t="e">
        <f t="shared" si="6"/>
        <v>#VALUE!</v>
      </c>
      <c r="I377" s="61"/>
    </row>
    <row r="378" spans="2:9" customFormat="1" ht="15" customHeight="1" x14ac:dyDescent="0.2">
      <c r="B378" s="65"/>
      <c r="C378" s="33" t="str">
        <f>IF(F378+G378&gt;0,Input_Transaksi!C375,"")</f>
        <v/>
      </c>
      <c r="D378" s="34" t="str">
        <f>IF(F378+G378&gt;0,Input_Transaksi!D375,"")</f>
        <v/>
      </c>
      <c r="E378" s="35" t="str">
        <f>IF(F378+G378&gt;0,Input_Transaksi!F375&amp;Input_Transaksi!G375 &amp;" "&amp;Input_Transaksi!H375,"")</f>
        <v/>
      </c>
      <c r="F378" s="36">
        <f>IF(Input_Transaksi!CS375=$D$8,Input_Transaksi!CU375,0)</f>
        <v>0</v>
      </c>
      <c r="G378" s="36">
        <f>IF(Input_Transaksi!CV375=$D$8,Input_Transaksi!CX375,0)</f>
        <v>0</v>
      </c>
      <c r="H378" s="36" t="e">
        <f t="shared" si="6"/>
        <v>#VALUE!</v>
      </c>
      <c r="I378" s="61"/>
    </row>
    <row r="379" spans="2:9" customFormat="1" ht="15" customHeight="1" x14ac:dyDescent="0.2">
      <c r="B379" s="65"/>
      <c r="C379" s="33" t="str">
        <f>IF(F379+G379&gt;0,Input_Transaksi!C376,"")</f>
        <v/>
      </c>
      <c r="D379" s="34" t="str">
        <f>IF(F379+G379&gt;0,Input_Transaksi!D376,"")</f>
        <v/>
      </c>
      <c r="E379" s="35" t="str">
        <f>IF(F379+G379&gt;0,Input_Transaksi!F376&amp;Input_Transaksi!G376 &amp;" "&amp;Input_Transaksi!H376,"")</f>
        <v/>
      </c>
      <c r="F379" s="36">
        <f>IF(Input_Transaksi!CS376=$D$8,Input_Transaksi!CU376,0)</f>
        <v>0</v>
      </c>
      <c r="G379" s="36">
        <f>IF(Input_Transaksi!CV376=$D$8,Input_Transaksi!CX376,0)</f>
        <v>0</v>
      </c>
      <c r="H379" s="36" t="e">
        <f t="shared" si="6"/>
        <v>#VALUE!</v>
      </c>
      <c r="I379" s="61"/>
    </row>
    <row r="380" spans="2:9" customFormat="1" ht="15" customHeight="1" x14ac:dyDescent="0.2">
      <c r="B380" s="65"/>
      <c r="C380" s="33" t="str">
        <f>IF(F380+G380&gt;0,Input_Transaksi!C377,"")</f>
        <v/>
      </c>
      <c r="D380" s="34" t="str">
        <f>IF(F380+G380&gt;0,Input_Transaksi!D377,"")</f>
        <v/>
      </c>
      <c r="E380" s="35" t="str">
        <f>IF(F380+G380&gt;0,Input_Transaksi!F377&amp;Input_Transaksi!G377 &amp;" "&amp;Input_Transaksi!H377,"")</f>
        <v/>
      </c>
      <c r="F380" s="36">
        <f>IF(Input_Transaksi!CS377=$D$8,Input_Transaksi!CU377,0)</f>
        <v>0</v>
      </c>
      <c r="G380" s="36">
        <f>IF(Input_Transaksi!CV377=$D$8,Input_Transaksi!CX377,0)</f>
        <v>0</v>
      </c>
      <c r="H380" s="36" t="e">
        <f t="shared" si="6"/>
        <v>#VALUE!</v>
      </c>
      <c r="I380" s="61"/>
    </row>
    <row r="381" spans="2:9" customFormat="1" ht="15" customHeight="1" x14ac:dyDescent="0.2">
      <c r="B381" s="65"/>
      <c r="C381" s="33" t="str">
        <f>IF(F381+G381&gt;0,Input_Transaksi!C378,"")</f>
        <v/>
      </c>
      <c r="D381" s="34" t="str">
        <f>IF(F381+G381&gt;0,Input_Transaksi!D378,"")</f>
        <v/>
      </c>
      <c r="E381" s="35" t="str">
        <f>IF(F381+G381&gt;0,Input_Transaksi!F378&amp;Input_Transaksi!G378 &amp;" "&amp;Input_Transaksi!H378,"")</f>
        <v/>
      </c>
      <c r="F381" s="36">
        <f>IF(Input_Transaksi!CS378=$D$8,Input_Transaksi!CU378,0)</f>
        <v>0</v>
      </c>
      <c r="G381" s="36">
        <f>IF(Input_Transaksi!CV378=$D$8,Input_Transaksi!CX378,0)</f>
        <v>0</v>
      </c>
      <c r="H381" s="36" t="e">
        <f t="shared" si="6"/>
        <v>#VALUE!</v>
      </c>
      <c r="I381" s="61"/>
    </row>
    <row r="382" spans="2:9" customFormat="1" ht="15" customHeight="1" x14ac:dyDescent="0.2">
      <c r="B382" s="65"/>
      <c r="C382" s="33" t="str">
        <f>IF(F382+G382&gt;0,Input_Transaksi!C379,"")</f>
        <v/>
      </c>
      <c r="D382" s="34" t="str">
        <f>IF(F382+G382&gt;0,Input_Transaksi!D379,"")</f>
        <v/>
      </c>
      <c r="E382" s="35" t="str">
        <f>IF(F382+G382&gt;0,Input_Transaksi!F379&amp;Input_Transaksi!G379 &amp;" "&amp;Input_Transaksi!H379,"")</f>
        <v/>
      </c>
      <c r="F382" s="36">
        <f>IF(Input_Transaksi!CS379=$D$8,Input_Transaksi!CU379,0)</f>
        <v>0</v>
      </c>
      <c r="G382" s="36">
        <f>IF(Input_Transaksi!CV379=$D$8,Input_Transaksi!CX379,0)</f>
        <v>0</v>
      </c>
      <c r="H382" s="36" t="e">
        <f t="shared" si="6"/>
        <v>#VALUE!</v>
      </c>
      <c r="I382" s="61"/>
    </row>
    <row r="383" spans="2:9" customFormat="1" ht="15" customHeight="1" x14ac:dyDescent="0.2">
      <c r="B383" s="65"/>
      <c r="C383" s="33" t="str">
        <f>IF(F383+G383&gt;0,Input_Transaksi!C380,"")</f>
        <v/>
      </c>
      <c r="D383" s="34" t="str">
        <f>IF(F383+G383&gt;0,Input_Transaksi!D380,"")</f>
        <v/>
      </c>
      <c r="E383" s="35" t="str">
        <f>IF(F383+G383&gt;0,Input_Transaksi!F380&amp;Input_Transaksi!G380 &amp;" "&amp;Input_Transaksi!H380,"")</f>
        <v/>
      </c>
      <c r="F383" s="36">
        <f>IF(Input_Transaksi!CS380=$D$8,Input_Transaksi!CU380,0)</f>
        <v>0</v>
      </c>
      <c r="G383" s="36">
        <f>IF(Input_Transaksi!CV380=$D$8,Input_Transaksi!CX380,0)</f>
        <v>0</v>
      </c>
      <c r="H383" s="36" t="e">
        <f t="shared" si="6"/>
        <v>#VALUE!</v>
      </c>
      <c r="I383" s="61"/>
    </row>
    <row r="384" spans="2:9" customFormat="1" ht="15" customHeight="1" x14ac:dyDescent="0.2">
      <c r="B384" s="65"/>
      <c r="C384" s="33" t="str">
        <f>IF(F384+G384&gt;0,Input_Transaksi!C381,"")</f>
        <v/>
      </c>
      <c r="D384" s="34" t="str">
        <f>IF(F384+G384&gt;0,Input_Transaksi!D381,"")</f>
        <v/>
      </c>
      <c r="E384" s="35" t="str">
        <f>IF(F384+G384&gt;0,Input_Transaksi!F381&amp;Input_Transaksi!G381 &amp;" "&amp;Input_Transaksi!H381,"")</f>
        <v/>
      </c>
      <c r="F384" s="36">
        <f>IF(Input_Transaksi!CS381=$D$8,Input_Transaksi!CU381,0)</f>
        <v>0</v>
      </c>
      <c r="G384" s="36">
        <f>IF(Input_Transaksi!CV381=$D$8,Input_Transaksi!CX381,0)</f>
        <v>0</v>
      </c>
      <c r="H384" s="36" t="e">
        <f t="shared" si="6"/>
        <v>#VALUE!</v>
      </c>
      <c r="I384" s="61"/>
    </row>
    <row r="385" spans="2:9" customFormat="1" ht="15" customHeight="1" x14ac:dyDescent="0.2">
      <c r="B385" s="65"/>
      <c r="C385" s="33" t="str">
        <f>IF(F385+G385&gt;0,Input_Transaksi!C382,"")</f>
        <v/>
      </c>
      <c r="D385" s="34" t="str">
        <f>IF(F385+G385&gt;0,Input_Transaksi!D382,"")</f>
        <v/>
      </c>
      <c r="E385" s="35" t="str">
        <f>IF(F385+G385&gt;0,Input_Transaksi!F382&amp;Input_Transaksi!G382 &amp;" "&amp;Input_Transaksi!H382,"")</f>
        <v/>
      </c>
      <c r="F385" s="36">
        <f>IF(Input_Transaksi!CS382=$D$8,Input_Transaksi!CU382,0)</f>
        <v>0</v>
      </c>
      <c r="G385" s="36">
        <f>IF(Input_Transaksi!CV382=$D$8,Input_Transaksi!CX382,0)</f>
        <v>0</v>
      </c>
      <c r="H385" s="36" t="e">
        <f t="shared" si="6"/>
        <v>#VALUE!</v>
      </c>
      <c r="I385" s="61"/>
    </row>
    <row r="386" spans="2:9" customFormat="1" ht="15" customHeight="1" x14ac:dyDescent="0.2">
      <c r="B386" s="65"/>
      <c r="C386" s="33" t="str">
        <f>IF(F386+G386&gt;0,Input_Transaksi!C383,"")</f>
        <v/>
      </c>
      <c r="D386" s="34" t="str">
        <f>IF(F386+G386&gt;0,Input_Transaksi!D383,"")</f>
        <v/>
      </c>
      <c r="E386" s="35" t="str">
        <f>IF(F386+G386&gt;0,Input_Transaksi!F383&amp;Input_Transaksi!G383 &amp;" "&amp;Input_Transaksi!H383,"")</f>
        <v/>
      </c>
      <c r="F386" s="36">
        <f>IF(Input_Transaksi!CS383=$D$8,Input_Transaksi!CU383,0)</f>
        <v>0</v>
      </c>
      <c r="G386" s="36">
        <f>IF(Input_Transaksi!CV383=$D$8,Input_Transaksi!CX383,0)</f>
        <v>0</v>
      </c>
      <c r="H386" s="36" t="e">
        <f t="shared" si="6"/>
        <v>#VALUE!</v>
      </c>
      <c r="I386" s="61"/>
    </row>
    <row r="387" spans="2:9" customFormat="1" ht="15" customHeight="1" x14ac:dyDescent="0.2">
      <c r="B387" s="65"/>
      <c r="C387" s="33" t="str">
        <f>IF(F387+G387&gt;0,Input_Transaksi!C384,"")</f>
        <v/>
      </c>
      <c r="D387" s="34" t="str">
        <f>IF(F387+G387&gt;0,Input_Transaksi!D384,"")</f>
        <v/>
      </c>
      <c r="E387" s="35" t="str">
        <f>IF(F387+G387&gt;0,Input_Transaksi!F384&amp;Input_Transaksi!G384 &amp;" "&amp;Input_Transaksi!H384,"")</f>
        <v/>
      </c>
      <c r="F387" s="36">
        <f>IF(Input_Transaksi!CS384=$D$8,Input_Transaksi!CU384,0)</f>
        <v>0</v>
      </c>
      <c r="G387" s="36">
        <f>IF(Input_Transaksi!CV384=$D$8,Input_Transaksi!CX384,0)</f>
        <v>0</v>
      </c>
      <c r="H387" s="36" t="e">
        <f t="shared" si="6"/>
        <v>#VALUE!</v>
      </c>
      <c r="I387" s="61"/>
    </row>
    <row r="388" spans="2:9" customFormat="1" ht="15" customHeight="1" x14ac:dyDescent="0.2">
      <c r="B388" s="65"/>
      <c r="C388" s="33" t="str">
        <f>IF(F388+G388&gt;0,Input_Transaksi!C385,"")</f>
        <v/>
      </c>
      <c r="D388" s="34" t="str">
        <f>IF(F388+G388&gt;0,Input_Transaksi!D385,"")</f>
        <v/>
      </c>
      <c r="E388" s="35" t="str">
        <f>IF(F388+G388&gt;0,Input_Transaksi!F385&amp;Input_Transaksi!G385 &amp;" "&amp;Input_Transaksi!H385,"")</f>
        <v/>
      </c>
      <c r="F388" s="36">
        <f>IF(Input_Transaksi!CS385=$D$8,Input_Transaksi!CU385,0)</f>
        <v>0</v>
      </c>
      <c r="G388" s="36">
        <f>IF(Input_Transaksi!CV385=$D$8,Input_Transaksi!CX385,0)</f>
        <v>0</v>
      </c>
      <c r="H388" s="36" t="e">
        <f t="shared" si="6"/>
        <v>#VALUE!</v>
      </c>
      <c r="I388" s="61"/>
    </row>
    <row r="389" spans="2:9" customFormat="1" ht="15" customHeight="1" x14ac:dyDescent="0.2">
      <c r="B389" s="65"/>
      <c r="C389" s="33" t="str">
        <f>IF(F389+G389&gt;0,Input_Transaksi!C386,"")</f>
        <v/>
      </c>
      <c r="D389" s="34" t="str">
        <f>IF(F389+G389&gt;0,Input_Transaksi!D386,"")</f>
        <v/>
      </c>
      <c r="E389" s="35" t="str">
        <f>IF(F389+G389&gt;0,Input_Transaksi!F386&amp;Input_Transaksi!G386 &amp;" "&amp;Input_Transaksi!H386,"")</f>
        <v/>
      </c>
      <c r="F389" s="36">
        <f>IF(Input_Transaksi!CS386=$D$8,Input_Transaksi!CU386,0)</f>
        <v>0</v>
      </c>
      <c r="G389" s="36">
        <f>IF(Input_Transaksi!CV386=$D$8,Input_Transaksi!CX386,0)</f>
        <v>0</v>
      </c>
      <c r="H389" s="36" t="e">
        <f t="shared" si="6"/>
        <v>#VALUE!</v>
      </c>
      <c r="I389" s="61"/>
    </row>
    <row r="390" spans="2:9" customFormat="1" ht="15" customHeight="1" x14ac:dyDescent="0.2">
      <c r="B390" s="65"/>
      <c r="C390" s="33" t="str">
        <f>IF(F390+G390&gt;0,Input_Transaksi!C387,"")</f>
        <v/>
      </c>
      <c r="D390" s="34" t="str">
        <f>IF(F390+G390&gt;0,Input_Transaksi!D387,"")</f>
        <v/>
      </c>
      <c r="E390" s="35" t="str">
        <f>IF(F390+G390&gt;0,Input_Transaksi!F387&amp;Input_Transaksi!G387 &amp;" "&amp;Input_Transaksi!H387,"")</f>
        <v/>
      </c>
      <c r="F390" s="36">
        <f>IF(Input_Transaksi!CS387=$D$8,Input_Transaksi!CU387,0)</f>
        <v>0</v>
      </c>
      <c r="G390" s="36">
        <f>IF(Input_Transaksi!CV387=$D$8,Input_Transaksi!CX387,0)</f>
        <v>0</v>
      </c>
      <c r="H390" s="36" t="e">
        <f t="shared" si="6"/>
        <v>#VALUE!</v>
      </c>
      <c r="I390" s="61"/>
    </row>
    <row r="391" spans="2:9" customFormat="1" ht="15" customHeight="1" x14ac:dyDescent="0.2">
      <c r="B391" s="65"/>
      <c r="C391" s="33" t="str">
        <f>IF(F391+G391&gt;0,Input_Transaksi!C388,"")</f>
        <v/>
      </c>
      <c r="D391" s="34" t="str">
        <f>IF(F391+G391&gt;0,Input_Transaksi!D388,"")</f>
        <v/>
      </c>
      <c r="E391" s="35" t="str">
        <f>IF(F391+G391&gt;0,Input_Transaksi!F388&amp;Input_Transaksi!G388 &amp;" "&amp;Input_Transaksi!H388,"")</f>
        <v/>
      </c>
      <c r="F391" s="36">
        <f>IF(Input_Transaksi!CS388=$D$8,Input_Transaksi!CU388,0)</f>
        <v>0</v>
      </c>
      <c r="G391" s="36">
        <f>IF(Input_Transaksi!CV388=$D$8,Input_Transaksi!CX388,0)</f>
        <v>0</v>
      </c>
      <c r="H391" s="36" t="e">
        <f t="shared" si="6"/>
        <v>#VALUE!</v>
      </c>
      <c r="I391" s="61"/>
    </row>
    <row r="392" spans="2:9" customFormat="1" ht="15" customHeight="1" x14ac:dyDescent="0.2">
      <c r="B392" s="65"/>
      <c r="C392" s="33" t="str">
        <f>IF(F392+G392&gt;0,Input_Transaksi!C389,"")</f>
        <v/>
      </c>
      <c r="D392" s="34" t="str">
        <f>IF(F392+G392&gt;0,Input_Transaksi!D389,"")</f>
        <v/>
      </c>
      <c r="E392" s="35" t="str">
        <f>IF(F392+G392&gt;0,Input_Transaksi!F389&amp;Input_Transaksi!G389 &amp;" "&amp;Input_Transaksi!H389,"")</f>
        <v/>
      </c>
      <c r="F392" s="36">
        <f>IF(Input_Transaksi!CS389=$D$8,Input_Transaksi!CU389,0)</f>
        <v>0</v>
      </c>
      <c r="G392" s="36">
        <f>IF(Input_Transaksi!CV389=$D$8,Input_Transaksi!CX389,0)</f>
        <v>0</v>
      </c>
      <c r="H392" s="36" t="e">
        <f t="shared" si="6"/>
        <v>#VALUE!</v>
      </c>
      <c r="I392" s="61"/>
    </row>
    <row r="393" spans="2:9" customFormat="1" ht="15" customHeight="1" x14ac:dyDescent="0.2">
      <c r="B393" s="65"/>
      <c r="C393" s="33" t="str">
        <f>IF(F393+G393&gt;0,Input_Transaksi!C390,"")</f>
        <v/>
      </c>
      <c r="D393" s="34" t="str">
        <f>IF(F393+G393&gt;0,Input_Transaksi!D390,"")</f>
        <v/>
      </c>
      <c r="E393" s="35" t="str">
        <f>IF(F393+G393&gt;0,Input_Transaksi!F390&amp;Input_Transaksi!G390 &amp;" "&amp;Input_Transaksi!H390,"")</f>
        <v/>
      </c>
      <c r="F393" s="36">
        <f>IF(Input_Transaksi!CS390=$D$8,Input_Transaksi!CU390,0)</f>
        <v>0</v>
      </c>
      <c r="G393" s="36">
        <f>IF(Input_Transaksi!CV390=$D$8,Input_Transaksi!CX390,0)</f>
        <v>0</v>
      </c>
      <c r="H393" s="36" t="e">
        <f t="shared" si="6"/>
        <v>#VALUE!</v>
      </c>
      <c r="I393" s="61"/>
    </row>
    <row r="394" spans="2:9" customFormat="1" ht="15" customHeight="1" x14ac:dyDescent="0.2">
      <c r="B394" s="65"/>
      <c r="C394" s="33" t="str">
        <f>IF(F394+G394&gt;0,Input_Transaksi!C391,"")</f>
        <v/>
      </c>
      <c r="D394" s="34" t="str">
        <f>IF(F394+G394&gt;0,Input_Transaksi!D391,"")</f>
        <v/>
      </c>
      <c r="E394" s="35" t="str">
        <f>IF(F394+G394&gt;0,Input_Transaksi!F391&amp;Input_Transaksi!G391 &amp;" "&amp;Input_Transaksi!H391,"")</f>
        <v/>
      </c>
      <c r="F394" s="36">
        <f>IF(Input_Transaksi!CS391=$D$8,Input_Transaksi!CU391,0)</f>
        <v>0</v>
      </c>
      <c r="G394" s="36">
        <f>IF(Input_Transaksi!CV391=$D$8,Input_Transaksi!CX391,0)</f>
        <v>0</v>
      </c>
      <c r="H394" s="36" t="e">
        <f t="shared" si="6"/>
        <v>#VALUE!</v>
      </c>
      <c r="I394" s="61"/>
    </row>
    <row r="395" spans="2:9" customFormat="1" ht="15" customHeight="1" x14ac:dyDescent="0.2">
      <c r="B395" s="65"/>
      <c r="C395" s="33" t="str">
        <f>IF(F395+G395&gt;0,Input_Transaksi!C392,"")</f>
        <v/>
      </c>
      <c r="D395" s="34" t="str">
        <f>IF(F395+G395&gt;0,Input_Transaksi!D392,"")</f>
        <v/>
      </c>
      <c r="E395" s="35" t="str">
        <f>IF(F395+G395&gt;0,Input_Transaksi!F392&amp;Input_Transaksi!G392 &amp;" "&amp;Input_Transaksi!H392,"")</f>
        <v/>
      </c>
      <c r="F395" s="36">
        <f>IF(Input_Transaksi!CS392=$D$8,Input_Transaksi!CU392,0)</f>
        <v>0</v>
      </c>
      <c r="G395" s="36">
        <f>IF(Input_Transaksi!CV392=$D$8,Input_Transaksi!CX392,0)</f>
        <v>0</v>
      </c>
      <c r="H395" s="36" t="e">
        <f t="shared" si="6"/>
        <v>#VALUE!</v>
      </c>
      <c r="I395" s="61"/>
    </row>
    <row r="396" spans="2:9" customFormat="1" ht="15" customHeight="1" x14ac:dyDescent="0.2">
      <c r="B396" s="65"/>
      <c r="C396" s="33" t="str">
        <f>IF(F396+G396&gt;0,Input_Transaksi!C393,"")</f>
        <v/>
      </c>
      <c r="D396" s="34" t="str">
        <f>IF(F396+G396&gt;0,Input_Transaksi!D393,"")</f>
        <v/>
      </c>
      <c r="E396" s="35" t="str">
        <f>IF(F396+G396&gt;0,Input_Transaksi!F393&amp;Input_Transaksi!G393 &amp;" "&amp;Input_Transaksi!H393,"")</f>
        <v/>
      </c>
      <c r="F396" s="36">
        <f>IF(Input_Transaksi!CS393=$D$8,Input_Transaksi!CU393,0)</f>
        <v>0</v>
      </c>
      <c r="G396" s="36">
        <f>IF(Input_Transaksi!CV393=$D$8,Input_Transaksi!CX393,0)</f>
        <v>0</v>
      </c>
      <c r="H396" s="36" t="e">
        <f t="shared" si="6"/>
        <v>#VALUE!</v>
      </c>
      <c r="I396" s="61"/>
    </row>
    <row r="397" spans="2:9" customFormat="1" ht="15" customHeight="1" x14ac:dyDescent="0.2">
      <c r="B397" s="65"/>
      <c r="C397" s="33" t="str">
        <f>IF(F397+G397&gt;0,Input_Transaksi!C394,"")</f>
        <v/>
      </c>
      <c r="D397" s="34" t="str">
        <f>IF(F397+G397&gt;0,Input_Transaksi!D394,"")</f>
        <v/>
      </c>
      <c r="E397" s="35" t="str">
        <f>IF(F397+G397&gt;0,Input_Transaksi!F394&amp;Input_Transaksi!G394 &amp;" "&amp;Input_Transaksi!H394,"")</f>
        <v/>
      </c>
      <c r="F397" s="36">
        <f>IF(Input_Transaksi!CS394=$D$8,Input_Transaksi!CU394,0)</f>
        <v>0</v>
      </c>
      <c r="G397" s="36">
        <f>IF(Input_Transaksi!CV394=$D$8,Input_Transaksi!CX394,0)</f>
        <v>0</v>
      </c>
      <c r="H397" s="36" t="e">
        <f t="shared" si="6"/>
        <v>#VALUE!</v>
      </c>
      <c r="I397" s="61"/>
    </row>
    <row r="398" spans="2:9" customFormat="1" ht="15" customHeight="1" x14ac:dyDescent="0.2">
      <c r="B398" s="65"/>
      <c r="C398" s="33" t="str">
        <f>IF(F398+G398&gt;0,Input_Transaksi!C395,"")</f>
        <v/>
      </c>
      <c r="D398" s="34" t="str">
        <f>IF(F398+G398&gt;0,Input_Transaksi!D395,"")</f>
        <v/>
      </c>
      <c r="E398" s="35" t="str">
        <f>IF(F398+G398&gt;0,Input_Transaksi!F395&amp;Input_Transaksi!G395 &amp;" "&amp;Input_Transaksi!H395,"")</f>
        <v/>
      </c>
      <c r="F398" s="36">
        <f>IF(Input_Transaksi!CS395=$D$8,Input_Transaksi!CU395,0)</f>
        <v>0</v>
      </c>
      <c r="G398" s="36">
        <f>IF(Input_Transaksi!CV395=$D$8,Input_Transaksi!CX395,0)</f>
        <v>0</v>
      </c>
      <c r="H398" s="36" t="e">
        <f t="shared" si="6"/>
        <v>#VALUE!</v>
      </c>
      <c r="I398" s="61"/>
    </row>
    <row r="399" spans="2:9" customFormat="1" ht="15" customHeight="1" x14ac:dyDescent="0.2">
      <c r="B399" s="65"/>
      <c r="C399" s="33" t="str">
        <f>IF(F399+G399&gt;0,Input_Transaksi!C396,"")</f>
        <v/>
      </c>
      <c r="D399" s="34" t="str">
        <f>IF(F399+G399&gt;0,Input_Transaksi!D396,"")</f>
        <v/>
      </c>
      <c r="E399" s="35" t="str">
        <f>IF(F399+G399&gt;0,Input_Transaksi!F396&amp;Input_Transaksi!G396 &amp;" "&amp;Input_Transaksi!H396,"")</f>
        <v/>
      </c>
      <c r="F399" s="36">
        <f>IF(Input_Transaksi!CS396=$D$8,Input_Transaksi!CU396,0)</f>
        <v>0</v>
      </c>
      <c r="G399" s="36">
        <f>IF(Input_Transaksi!CV396=$D$8,Input_Transaksi!CX396,0)</f>
        <v>0</v>
      </c>
      <c r="H399" s="36" t="e">
        <f t="shared" si="6"/>
        <v>#VALUE!</v>
      </c>
      <c r="I399" s="61"/>
    </row>
    <row r="400" spans="2:9" customFormat="1" ht="15" customHeight="1" x14ac:dyDescent="0.2">
      <c r="B400" s="65"/>
      <c r="C400" s="33" t="str">
        <f>IF(F400+G400&gt;0,Input_Transaksi!C397,"")</f>
        <v/>
      </c>
      <c r="D400" s="34" t="str">
        <f>IF(F400+G400&gt;0,Input_Transaksi!D397,"")</f>
        <v/>
      </c>
      <c r="E400" s="35" t="str">
        <f>IF(F400+G400&gt;0,Input_Transaksi!F397&amp;Input_Transaksi!G397 &amp;" "&amp;Input_Transaksi!H397,"")</f>
        <v/>
      </c>
      <c r="F400" s="36">
        <f>IF(Input_Transaksi!CS397=$D$8,Input_Transaksi!CU397,0)</f>
        <v>0</v>
      </c>
      <c r="G400" s="36">
        <f>IF(Input_Transaksi!CV397=$D$8,Input_Transaksi!CX397,0)</f>
        <v>0</v>
      </c>
      <c r="H400" s="36" t="e">
        <f t="shared" si="6"/>
        <v>#VALUE!</v>
      </c>
      <c r="I400" s="61"/>
    </row>
    <row r="401" spans="2:9" customFormat="1" ht="15" customHeight="1" x14ac:dyDescent="0.2">
      <c r="B401" s="65"/>
      <c r="C401" s="33" t="str">
        <f>IF(F401+G401&gt;0,Input_Transaksi!C398,"")</f>
        <v/>
      </c>
      <c r="D401" s="34" t="str">
        <f>IF(F401+G401&gt;0,Input_Transaksi!D398,"")</f>
        <v/>
      </c>
      <c r="E401" s="35" t="str">
        <f>IF(F401+G401&gt;0,Input_Transaksi!F398&amp;Input_Transaksi!G398 &amp;" "&amp;Input_Transaksi!H398,"")</f>
        <v/>
      </c>
      <c r="F401" s="36">
        <f>IF(Input_Transaksi!CS398=$D$8,Input_Transaksi!CU398,0)</f>
        <v>0</v>
      </c>
      <c r="G401" s="36">
        <f>IF(Input_Transaksi!CV398=$D$8,Input_Transaksi!CX398,0)</f>
        <v>0</v>
      </c>
      <c r="H401" s="36" t="e">
        <f t="shared" si="6"/>
        <v>#VALUE!</v>
      </c>
      <c r="I401" s="61"/>
    </row>
    <row r="402" spans="2:9" customFormat="1" ht="15" customHeight="1" x14ac:dyDescent="0.2">
      <c r="B402" s="65"/>
      <c r="C402" s="33" t="str">
        <f>IF(F402+G402&gt;0,Input_Transaksi!C399,"")</f>
        <v/>
      </c>
      <c r="D402" s="34" t="str">
        <f>IF(F402+G402&gt;0,Input_Transaksi!D399,"")</f>
        <v/>
      </c>
      <c r="E402" s="35" t="str">
        <f>IF(F402+G402&gt;0,Input_Transaksi!F399&amp;Input_Transaksi!G399 &amp;" "&amp;Input_Transaksi!H399,"")</f>
        <v/>
      </c>
      <c r="F402" s="36">
        <f>IF(Input_Transaksi!CS399=$D$8,Input_Transaksi!CU399,0)</f>
        <v>0</v>
      </c>
      <c r="G402" s="36">
        <f>IF(Input_Transaksi!CV399=$D$8,Input_Transaksi!CX399,0)</f>
        <v>0</v>
      </c>
      <c r="H402" s="36" t="e">
        <f t="shared" si="6"/>
        <v>#VALUE!</v>
      </c>
      <c r="I402" s="61"/>
    </row>
    <row r="403" spans="2:9" customFormat="1" ht="15" customHeight="1" x14ac:dyDescent="0.2">
      <c r="B403" s="65"/>
      <c r="C403" s="33" t="str">
        <f>IF(F403+G403&gt;0,Input_Transaksi!C400,"")</f>
        <v/>
      </c>
      <c r="D403" s="34" t="str">
        <f>IF(F403+G403&gt;0,Input_Transaksi!D400,"")</f>
        <v/>
      </c>
      <c r="E403" s="35" t="str">
        <f>IF(F403+G403&gt;0,Input_Transaksi!F400&amp;Input_Transaksi!G400 &amp;" "&amp;Input_Transaksi!H400,"")</f>
        <v/>
      </c>
      <c r="F403" s="36">
        <f>IF(Input_Transaksi!CS400=$D$8,Input_Transaksi!CU400,0)</f>
        <v>0</v>
      </c>
      <c r="G403" s="36">
        <f>IF(Input_Transaksi!CV400=$D$8,Input_Transaksi!CX400,0)</f>
        <v>0</v>
      </c>
      <c r="H403" s="36" t="e">
        <f t="shared" si="6"/>
        <v>#VALUE!</v>
      </c>
      <c r="I403" s="61"/>
    </row>
    <row r="404" spans="2:9" customFormat="1" ht="15" customHeight="1" x14ac:dyDescent="0.2">
      <c r="B404" s="65"/>
      <c r="C404" s="33" t="str">
        <f>IF(F404+G404&gt;0,Input_Transaksi!C401,"")</f>
        <v/>
      </c>
      <c r="D404" s="34" t="str">
        <f>IF(F404+G404&gt;0,Input_Transaksi!D401,"")</f>
        <v/>
      </c>
      <c r="E404" s="35" t="str">
        <f>IF(F404+G404&gt;0,Input_Transaksi!F401&amp;Input_Transaksi!G401 &amp;" "&amp;Input_Transaksi!H401,"")</f>
        <v/>
      </c>
      <c r="F404" s="36">
        <f>IF(Input_Transaksi!CS401=$D$8,Input_Transaksi!CU401,0)</f>
        <v>0</v>
      </c>
      <c r="G404" s="36">
        <f>IF(Input_Transaksi!CV401=$D$8,Input_Transaksi!CX401,0)</f>
        <v>0</v>
      </c>
      <c r="H404" s="36" t="e">
        <f t="shared" si="6"/>
        <v>#VALUE!</v>
      </c>
      <c r="I404" s="61"/>
    </row>
    <row r="405" spans="2:9" customFormat="1" ht="15" customHeight="1" x14ac:dyDescent="0.2">
      <c r="B405" s="65"/>
      <c r="C405" s="33" t="str">
        <f>IF(F405+G405&gt;0,Input_Transaksi!C402,"")</f>
        <v/>
      </c>
      <c r="D405" s="34" t="str">
        <f>IF(F405+G405&gt;0,Input_Transaksi!D402,"")</f>
        <v/>
      </c>
      <c r="E405" s="35" t="str">
        <f>IF(F405+G405&gt;0,Input_Transaksi!F402&amp;Input_Transaksi!G402 &amp;" "&amp;Input_Transaksi!H402,"")</f>
        <v/>
      </c>
      <c r="F405" s="36">
        <f>IF(Input_Transaksi!CS402=$D$8,Input_Transaksi!CU402,0)</f>
        <v>0</v>
      </c>
      <c r="G405" s="36">
        <f>IF(Input_Transaksi!CV402=$D$8,Input_Transaksi!CX402,0)</f>
        <v>0</v>
      </c>
      <c r="H405" s="36" t="e">
        <f t="shared" si="6"/>
        <v>#VALUE!</v>
      </c>
      <c r="I405" s="61"/>
    </row>
    <row r="406" spans="2:9" customFormat="1" ht="15" customHeight="1" x14ac:dyDescent="0.2">
      <c r="B406" s="65"/>
      <c r="C406" s="33" t="str">
        <f>IF(F406+G406&gt;0,Input_Transaksi!C403,"")</f>
        <v/>
      </c>
      <c r="D406" s="34" t="str">
        <f>IF(F406+G406&gt;0,Input_Transaksi!D403,"")</f>
        <v/>
      </c>
      <c r="E406" s="35" t="str">
        <f>IF(F406+G406&gt;0,Input_Transaksi!F403&amp;Input_Transaksi!G403 &amp;" "&amp;Input_Transaksi!H403,"")</f>
        <v/>
      </c>
      <c r="F406" s="36">
        <f>IF(Input_Transaksi!CS403=$D$8,Input_Transaksi!CU403,0)</f>
        <v>0</v>
      </c>
      <c r="G406" s="36">
        <f>IF(Input_Transaksi!CV403=$D$8,Input_Transaksi!CX403,0)</f>
        <v>0</v>
      </c>
      <c r="H406" s="36" t="e">
        <f t="shared" si="6"/>
        <v>#VALUE!</v>
      </c>
      <c r="I406" s="61"/>
    </row>
    <row r="407" spans="2:9" customFormat="1" ht="15" customHeight="1" x14ac:dyDescent="0.2">
      <c r="B407" s="65"/>
      <c r="C407" s="33" t="str">
        <f>IF(F407+G407&gt;0,Input_Transaksi!C404,"")</f>
        <v/>
      </c>
      <c r="D407" s="34" t="str">
        <f>IF(F407+G407&gt;0,Input_Transaksi!D404,"")</f>
        <v/>
      </c>
      <c r="E407" s="35" t="str">
        <f>IF(F407+G407&gt;0,Input_Transaksi!F404&amp;Input_Transaksi!G404 &amp;" "&amp;Input_Transaksi!H404,"")</f>
        <v/>
      </c>
      <c r="F407" s="36">
        <f>IF(Input_Transaksi!CS404=$D$8,Input_Transaksi!CU404,0)</f>
        <v>0</v>
      </c>
      <c r="G407" s="36">
        <f>IF(Input_Transaksi!CV404=$D$8,Input_Transaksi!CX404,0)</f>
        <v>0</v>
      </c>
      <c r="H407" s="36" t="e">
        <f t="shared" si="6"/>
        <v>#VALUE!</v>
      </c>
      <c r="I407" s="61"/>
    </row>
    <row r="408" spans="2:9" customFormat="1" ht="15" customHeight="1" x14ac:dyDescent="0.2">
      <c r="B408" s="65"/>
      <c r="C408" s="33" t="str">
        <f>IF(F408+G408&gt;0,Input_Transaksi!C405,"")</f>
        <v/>
      </c>
      <c r="D408" s="34" t="str">
        <f>IF(F408+G408&gt;0,Input_Transaksi!D405,"")</f>
        <v/>
      </c>
      <c r="E408" s="35" t="str">
        <f>IF(F408+G408&gt;0,Input_Transaksi!F405&amp;Input_Transaksi!G405 &amp;" "&amp;Input_Transaksi!H405,"")</f>
        <v/>
      </c>
      <c r="F408" s="36">
        <f>IF(Input_Transaksi!CS405=$D$8,Input_Transaksi!CU405,0)</f>
        <v>0</v>
      </c>
      <c r="G408" s="36">
        <f>IF(Input_Transaksi!CV405=$D$8,Input_Transaksi!CX405,0)</f>
        <v>0</v>
      </c>
      <c r="H408" s="36" t="e">
        <f t="shared" si="6"/>
        <v>#VALUE!</v>
      </c>
      <c r="I408" s="61"/>
    </row>
    <row r="409" spans="2:9" customFormat="1" ht="15" customHeight="1" x14ac:dyDescent="0.2">
      <c r="B409" s="65"/>
      <c r="C409" s="33" t="str">
        <f>IF(F409+G409&gt;0,Input_Transaksi!C406,"")</f>
        <v/>
      </c>
      <c r="D409" s="34" t="str">
        <f>IF(F409+G409&gt;0,Input_Transaksi!D406,"")</f>
        <v/>
      </c>
      <c r="E409" s="35" t="str">
        <f>IF(F409+G409&gt;0,Input_Transaksi!F406&amp;Input_Transaksi!G406 &amp;" "&amp;Input_Transaksi!H406,"")</f>
        <v/>
      </c>
      <c r="F409" s="36">
        <f>IF(Input_Transaksi!CS406=$D$8,Input_Transaksi!CU406,0)</f>
        <v>0</v>
      </c>
      <c r="G409" s="36">
        <f>IF(Input_Transaksi!CV406=$D$8,Input_Transaksi!CX406,0)</f>
        <v>0</v>
      </c>
      <c r="H409" s="36" t="e">
        <f t="shared" si="6"/>
        <v>#VALUE!</v>
      </c>
      <c r="I409" s="61"/>
    </row>
    <row r="410" spans="2:9" customFormat="1" ht="15" customHeight="1" x14ac:dyDescent="0.2">
      <c r="B410" s="65"/>
      <c r="C410" s="33" t="str">
        <f>IF(F410+G410&gt;0,Input_Transaksi!C407,"")</f>
        <v/>
      </c>
      <c r="D410" s="34" t="str">
        <f>IF(F410+G410&gt;0,Input_Transaksi!D407,"")</f>
        <v/>
      </c>
      <c r="E410" s="35" t="str">
        <f>IF(F410+G410&gt;0,Input_Transaksi!F407&amp;Input_Transaksi!G407 &amp;" "&amp;Input_Transaksi!H407,"")</f>
        <v/>
      </c>
      <c r="F410" s="36">
        <f>IF(Input_Transaksi!CS407=$D$8,Input_Transaksi!CU407,0)</f>
        <v>0</v>
      </c>
      <c r="G410" s="36">
        <f>IF(Input_Transaksi!CV407=$D$8,Input_Transaksi!CX407,0)</f>
        <v>0</v>
      </c>
      <c r="H410" s="36" t="e">
        <f t="shared" si="6"/>
        <v>#VALUE!</v>
      </c>
      <c r="I410" s="61"/>
    </row>
    <row r="411" spans="2:9" customFormat="1" ht="15" customHeight="1" x14ac:dyDescent="0.2">
      <c r="B411" s="65"/>
      <c r="C411" s="33" t="str">
        <f>IF(F411+G411&gt;0,Input_Transaksi!C408,"")</f>
        <v/>
      </c>
      <c r="D411" s="34" t="str">
        <f>IF(F411+G411&gt;0,Input_Transaksi!D408,"")</f>
        <v/>
      </c>
      <c r="E411" s="35" t="str">
        <f>IF(F411+G411&gt;0,Input_Transaksi!F408&amp;Input_Transaksi!G408 &amp;" "&amp;Input_Transaksi!H408,"")</f>
        <v/>
      </c>
      <c r="F411" s="36">
        <f>IF(Input_Transaksi!CS408=$D$8,Input_Transaksi!CU408,0)</f>
        <v>0</v>
      </c>
      <c r="G411" s="36">
        <f>IF(Input_Transaksi!CV408=$D$8,Input_Transaksi!CX408,0)</f>
        <v>0</v>
      </c>
      <c r="H411" s="36" t="e">
        <f t="shared" si="6"/>
        <v>#VALUE!</v>
      </c>
      <c r="I411" s="61"/>
    </row>
    <row r="412" spans="2:9" customFormat="1" ht="15" customHeight="1" x14ac:dyDescent="0.2">
      <c r="B412" s="65"/>
      <c r="C412" s="33" t="str">
        <f>IF(F412+G412&gt;0,Input_Transaksi!C409,"")</f>
        <v/>
      </c>
      <c r="D412" s="34" t="str">
        <f>IF(F412+G412&gt;0,Input_Transaksi!D409,"")</f>
        <v/>
      </c>
      <c r="E412" s="35" t="str">
        <f>IF(F412+G412&gt;0,Input_Transaksi!F409&amp;Input_Transaksi!G409 &amp;" "&amp;Input_Transaksi!H409,"")</f>
        <v/>
      </c>
      <c r="F412" s="36">
        <f>IF(Input_Transaksi!CS409=$D$8,Input_Transaksi!CU409,0)</f>
        <v>0</v>
      </c>
      <c r="G412" s="36">
        <f>IF(Input_Transaksi!CV409=$D$8,Input_Transaksi!CX409,0)</f>
        <v>0</v>
      </c>
      <c r="H412" s="36" t="e">
        <f t="shared" ref="H412:H475" si="7">H411-F412+G412</f>
        <v>#VALUE!</v>
      </c>
      <c r="I412" s="61"/>
    </row>
    <row r="413" spans="2:9" customFormat="1" ht="15" customHeight="1" x14ac:dyDescent="0.2">
      <c r="B413" s="65"/>
      <c r="C413" s="33" t="str">
        <f>IF(F413+G413&gt;0,Input_Transaksi!C410,"")</f>
        <v/>
      </c>
      <c r="D413" s="34" t="str">
        <f>IF(F413+G413&gt;0,Input_Transaksi!D410,"")</f>
        <v/>
      </c>
      <c r="E413" s="35" t="str">
        <f>IF(F413+G413&gt;0,Input_Transaksi!F410&amp;Input_Transaksi!G410 &amp;" "&amp;Input_Transaksi!H410,"")</f>
        <v/>
      </c>
      <c r="F413" s="36">
        <f>IF(Input_Transaksi!CS410=$D$8,Input_Transaksi!CU410,0)</f>
        <v>0</v>
      </c>
      <c r="G413" s="36">
        <f>IF(Input_Transaksi!CV410=$D$8,Input_Transaksi!CX410,0)</f>
        <v>0</v>
      </c>
      <c r="H413" s="36" t="e">
        <f t="shared" si="7"/>
        <v>#VALUE!</v>
      </c>
      <c r="I413" s="61"/>
    </row>
    <row r="414" spans="2:9" customFormat="1" ht="15" customHeight="1" x14ac:dyDescent="0.2">
      <c r="B414" s="65"/>
      <c r="C414" s="33" t="str">
        <f>IF(F414+G414&gt;0,Input_Transaksi!C411,"")</f>
        <v/>
      </c>
      <c r="D414" s="34" t="str">
        <f>IF(F414+G414&gt;0,Input_Transaksi!D411,"")</f>
        <v/>
      </c>
      <c r="E414" s="35" t="str">
        <f>IF(F414+G414&gt;0,Input_Transaksi!F411&amp;Input_Transaksi!G411 &amp;" "&amp;Input_Transaksi!H411,"")</f>
        <v/>
      </c>
      <c r="F414" s="36">
        <f>IF(Input_Transaksi!CS411=$D$8,Input_Transaksi!CU411,0)</f>
        <v>0</v>
      </c>
      <c r="G414" s="36">
        <f>IF(Input_Transaksi!CV411=$D$8,Input_Transaksi!CX411,0)</f>
        <v>0</v>
      </c>
      <c r="H414" s="36" t="e">
        <f t="shared" si="7"/>
        <v>#VALUE!</v>
      </c>
      <c r="I414" s="61"/>
    </row>
    <row r="415" spans="2:9" customFormat="1" ht="15" customHeight="1" x14ac:dyDescent="0.2">
      <c r="B415" s="65"/>
      <c r="C415" s="33" t="str">
        <f>IF(F415+G415&gt;0,Input_Transaksi!C412,"")</f>
        <v/>
      </c>
      <c r="D415" s="34" t="str">
        <f>IF(F415+G415&gt;0,Input_Transaksi!D412,"")</f>
        <v/>
      </c>
      <c r="E415" s="35" t="str">
        <f>IF(F415+G415&gt;0,Input_Transaksi!F412&amp;Input_Transaksi!G412 &amp;" "&amp;Input_Transaksi!H412,"")</f>
        <v/>
      </c>
      <c r="F415" s="36">
        <f>IF(Input_Transaksi!CS412=$D$8,Input_Transaksi!CU412,0)</f>
        <v>0</v>
      </c>
      <c r="G415" s="36">
        <f>IF(Input_Transaksi!CV412=$D$8,Input_Transaksi!CX412,0)</f>
        <v>0</v>
      </c>
      <c r="H415" s="36" t="e">
        <f t="shared" si="7"/>
        <v>#VALUE!</v>
      </c>
      <c r="I415" s="61"/>
    </row>
    <row r="416" spans="2:9" customFormat="1" ht="15" customHeight="1" x14ac:dyDescent="0.2">
      <c r="B416" s="65"/>
      <c r="C416" s="33" t="str">
        <f>IF(F416+G416&gt;0,Input_Transaksi!C413,"")</f>
        <v/>
      </c>
      <c r="D416" s="34" t="str">
        <f>IF(F416+G416&gt;0,Input_Transaksi!D413,"")</f>
        <v/>
      </c>
      <c r="E416" s="35" t="str">
        <f>IF(F416+G416&gt;0,Input_Transaksi!F413&amp;Input_Transaksi!G413 &amp;" "&amp;Input_Transaksi!H413,"")</f>
        <v/>
      </c>
      <c r="F416" s="36">
        <f>IF(Input_Transaksi!CS413=$D$8,Input_Transaksi!CU413,0)</f>
        <v>0</v>
      </c>
      <c r="G416" s="36">
        <f>IF(Input_Transaksi!CV413=$D$8,Input_Transaksi!CX413,0)</f>
        <v>0</v>
      </c>
      <c r="H416" s="36" t="e">
        <f t="shared" si="7"/>
        <v>#VALUE!</v>
      </c>
      <c r="I416" s="61"/>
    </row>
    <row r="417" spans="2:9" customFormat="1" ht="15" customHeight="1" x14ac:dyDescent="0.2">
      <c r="B417" s="65"/>
      <c r="C417" s="33" t="str">
        <f>IF(F417+G417&gt;0,Input_Transaksi!C414,"")</f>
        <v/>
      </c>
      <c r="D417" s="34" t="str">
        <f>IF(F417+G417&gt;0,Input_Transaksi!D414,"")</f>
        <v/>
      </c>
      <c r="E417" s="35" t="str">
        <f>IF(F417+G417&gt;0,Input_Transaksi!F414&amp;Input_Transaksi!G414 &amp;" "&amp;Input_Transaksi!H414,"")</f>
        <v/>
      </c>
      <c r="F417" s="36">
        <f>IF(Input_Transaksi!CS414=$D$8,Input_Transaksi!CU414,0)</f>
        <v>0</v>
      </c>
      <c r="G417" s="36">
        <f>IF(Input_Transaksi!CV414=$D$8,Input_Transaksi!CX414,0)</f>
        <v>0</v>
      </c>
      <c r="H417" s="36" t="e">
        <f t="shared" si="7"/>
        <v>#VALUE!</v>
      </c>
      <c r="I417" s="61"/>
    </row>
    <row r="418" spans="2:9" customFormat="1" ht="15" customHeight="1" x14ac:dyDescent="0.2">
      <c r="B418" s="65"/>
      <c r="C418" s="33" t="str">
        <f>IF(F418+G418&gt;0,Input_Transaksi!C415,"")</f>
        <v/>
      </c>
      <c r="D418" s="34" t="str">
        <f>IF(F418+G418&gt;0,Input_Transaksi!D415,"")</f>
        <v/>
      </c>
      <c r="E418" s="35" t="str">
        <f>IF(F418+G418&gt;0,Input_Transaksi!F415&amp;Input_Transaksi!G415 &amp;" "&amp;Input_Transaksi!H415,"")</f>
        <v/>
      </c>
      <c r="F418" s="36">
        <f>IF(Input_Transaksi!CS415=$D$8,Input_Transaksi!CU415,0)</f>
        <v>0</v>
      </c>
      <c r="G418" s="36">
        <f>IF(Input_Transaksi!CV415=$D$8,Input_Transaksi!CX415,0)</f>
        <v>0</v>
      </c>
      <c r="H418" s="36" t="e">
        <f t="shared" si="7"/>
        <v>#VALUE!</v>
      </c>
      <c r="I418" s="61"/>
    </row>
    <row r="419" spans="2:9" customFormat="1" ht="15" customHeight="1" x14ac:dyDescent="0.2">
      <c r="B419" s="65"/>
      <c r="C419" s="33" t="str">
        <f>IF(F419+G419&gt;0,Input_Transaksi!C416,"")</f>
        <v/>
      </c>
      <c r="D419" s="34" t="str">
        <f>IF(F419+G419&gt;0,Input_Transaksi!D416,"")</f>
        <v/>
      </c>
      <c r="E419" s="35" t="str">
        <f>IF(F419+G419&gt;0,Input_Transaksi!F416&amp;Input_Transaksi!G416 &amp;" "&amp;Input_Transaksi!H416,"")</f>
        <v/>
      </c>
      <c r="F419" s="36">
        <f>IF(Input_Transaksi!CS416=$D$8,Input_Transaksi!CU416,0)</f>
        <v>0</v>
      </c>
      <c r="G419" s="36">
        <f>IF(Input_Transaksi!CV416=$D$8,Input_Transaksi!CX416,0)</f>
        <v>0</v>
      </c>
      <c r="H419" s="36" t="e">
        <f t="shared" si="7"/>
        <v>#VALUE!</v>
      </c>
      <c r="I419" s="61"/>
    </row>
    <row r="420" spans="2:9" customFormat="1" ht="15" customHeight="1" x14ac:dyDescent="0.2">
      <c r="B420" s="65"/>
      <c r="C420" s="33" t="str">
        <f>IF(F420+G420&gt;0,Input_Transaksi!C417,"")</f>
        <v/>
      </c>
      <c r="D420" s="34" t="str">
        <f>IF(F420+G420&gt;0,Input_Transaksi!D417,"")</f>
        <v/>
      </c>
      <c r="E420" s="35" t="str">
        <f>IF(F420+G420&gt;0,Input_Transaksi!F417&amp;Input_Transaksi!G417 &amp;" "&amp;Input_Transaksi!H417,"")</f>
        <v/>
      </c>
      <c r="F420" s="36">
        <f>IF(Input_Transaksi!CS417=$D$8,Input_Transaksi!CU417,0)</f>
        <v>0</v>
      </c>
      <c r="G420" s="36">
        <f>IF(Input_Transaksi!CV417=$D$8,Input_Transaksi!CX417,0)</f>
        <v>0</v>
      </c>
      <c r="H420" s="36" t="e">
        <f t="shared" si="7"/>
        <v>#VALUE!</v>
      </c>
      <c r="I420" s="61"/>
    </row>
    <row r="421" spans="2:9" customFormat="1" ht="15" customHeight="1" x14ac:dyDescent="0.2">
      <c r="B421" s="65"/>
      <c r="C421" s="33" t="str">
        <f>IF(F421+G421&gt;0,Input_Transaksi!C418,"")</f>
        <v/>
      </c>
      <c r="D421" s="34" t="str">
        <f>IF(F421+G421&gt;0,Input_Transaksi!D418,"")</f>
        <v/>
      </c>
      <c r="E421" s="35" t="str">
        <f>IF(F421+G421&gt;0,Input_Transaksi!F418&amp;Input_Transaksi!G418 &amp;" "&amp;Input_Transaksi!H418,"")</f>
        <v/>
      </c>
      <c r="F421" s="36">
        <f>IF(Input_Transaksi!CS418=$D$8,Input_Transaksi!CU418,0)</f>
        <v>0</v>
      </c>
      <c r="G421" s="36">
        <f>IF(Input_Transaksi!CV418=$D$8,Input_Transaksi!CX418,0)</f>
        <v>0</v>
      </c>
      <c r="H421" s="36" t="e">
        <f t="shared" si="7"/>
        <v>#VALUE!</v>
      </c>
      <c r="I421" s="61"/>
    </row>
    <row r="422" spans="2:9" customFormat="1" ht="15" customHeight="1" x14ac:dyDescent="0.2">
      <c r="B422" s="65"/>
      <c r="C422" s="33" t="str">
        <f>IF(F422+G422&gt;0,Input_Transaksi!C419,"")</f>
        <v/>
      </c>
      <c r="D422" s="34" t="str">
        <f>IF(F422+G422&gt;0,Input_Transaksi!D419,"")</f>
        <v/>
      </c>
      <c r="E422" s="35" t="str">
        <f>IF(F422+G422&gt;0,Input_Transaksi!F419&amp;Input_Transaksi!G419 &amp;" "&amp;Input_Transaksi!H419,"")</f>
        <v/>
      </c>
      <c r="F422" s="36">
        <f>IF(Input_Transaksi!CS419=$D$8,Input_Transaksi!CU419,0)</f>
        <v>0</v>
      </c>
      <c r="G422" s="36">
        <f>IF(Input_Transaksi!CV419=$D$8,Input_Transaksi!CX419,0)</f>
        <v>0</v>
      </c>
      <c r="H422" s="36" t="e">
        <f t="shared" si="7"/>
        <v>#VALUE!</v>
      </c>
      <c r="I422" s="61"/>
    </row>
    <row r="423" spans="2:9" customFormat="1" ht="15" customHeight="1" x14ac:dyDescent="0.2">
      <c r="B423" s="65"/>
      <c r="C423" s="33" t="str">
        <f>IF(F423+G423&gt;0,Input_Transaksi!C420,"")</f>
        <v/>
      </c>
      <c r="D423" s="34" t="str">
        <f>IF(F423+G423&gt;0,Input_Transaksi!D420,"")</f>
        <v/>
      </c>
      <c r="E423" s="35" t="str">
        <f>IF(F423+G423&gt;0,Input_Transaksi!F420&amp;Input_Transaksi!G420 &amp;" "&amp;Input_Transaksi!H420,"")</f>
        <v/>
      </c>
      <c r="F423" s="36">
        <f>IF(Input_Transaksi!CS420=$D$8,Input_Transaksi!CU420,0)</f>
        <v>0</v>
      </c>
      <c r="G423" s="36">
        <f>IF(Input_Transaksi!CV420=$D$8,Input_Transaksi!CX420,0)</f>
        <v>0</v>
      </c>
      <c r="H423" s="36" t="e">
        <f t="shared" si="7"/>
        <v>#VALUE!</v>
      </c>
      <c r="I423" s="61"/>
    </row>
    <row r="424" spans="2:9" customFormat="1" ht="15" customHeight="1" x14ac:dyDescent="0.2">
      <c r="B424" s="65"/>
      <c r="C424" s="33" t="str">
        <f>IF(F424+G424&gt;0,Input_Transaksi!C421,"")</f>
        <v/>
      </c>
      <c r="D424" s="34" t="str">
        <f>IF(F424+G424&gt;0,Input_Transaksi!D421,"")</f>
        <v/>
      </c>
      <c r="E424" s="35" t="str">
        <f>IF(F424+G424&gt;0,Input_Transaksi!F421&amp;Input_Transaksi!G421 &amp;" "&amp;Input_Transaksi!H421,"")</f>
        <v/>
      </c>
      <c r="F424" s="36">
        <f>IF(Input_Transaksi!CS421=$D$8,Input_Transaksi!CU421,0)</f>
        <v>0</v>
      </c>
      <c r="G424" s="36">
        <f>IF(Input_Transaksi!CV421=$D$8,Input_Transaksi!CX421,0)</f>
        <v>0</v>
      </c>
      <c r="H424" s="36" t="e">
        <f t="shared" si="7"/>
        <v>#VALUE!</v>
      </c>
      <c r="I424" s="61"/>
    </row>
    <row r="425" spans="2:9" customFormat="1" ht="15" customHeight="1" x14ac:dyDescent="0.2">
      <c r="B425" s="65"/>
      <c r="C425" s="33" t="str">
        <f>IF(F425+G425&gt;0,Input_Transaksi!C422,"")</f>
        <v/>
      </c>
      <c r="D425" s="34" t="str">
        <f>IF(F425+G425&gt;0,Input_Transaksi!D422,"")</f>
        <v/>
      </c>
      <c r="E425" s="35" t="str">
        <f>IF(F425+G425&gt;0,Input_Transaksi!F422&amp;Input_Transaksi!G422 &amp;" "&amp;Input_Transaksi!H422,"")</f>
        <v/>
      </c>
      <c r="F425" s="36">
        <f>IF(Input_Transaksi!CS422=$D$8,Input_Transaksi!CU422,0)</f>
        <v>0</v>
      </c>
      <c r="G425" s="36">
        <f>IF(Input_Transaksi!CV422=$D$8,Input_Transaksi!CX422,0)</f>
        <v>0</v>
      </c>
      <c r="H425" s="36" t="e">
        <f t="shared" si="7"/>
        <v>#VALUE!</v>
      </c>
      <c r="I425" s="61"/>
    </row>
    <row r="426" spans="2:9" customFormat="1" ht="15" customHeight="1" x14ac:dyDescent="0.2">
      <c r="B426" s="65"/>
      <c r="C426" s="33" t="str">
        <f>IF(F426+G426&gt;0,Input_Transaksi!C423,"")</f>
        <v/>
      </c>
      <c r="D426" s="34" t="str">
        <f>IF(F426+G426&gt;0,Input_Transaksi!D423,"")</f>
        <v/>
      </c>
      <c r="E426" s="35" t="str">
        <f>IF(F426+G426&gt;0,Input_Transaksi!F423&amp;Input_Transaksi!G423 &amp;" "&amp;Input_Transaksi!H423,"")</f>
        <v/>
      </c>
      <c r="F426" s="36">
        <f>IF(Input_Transaksi!CS423=$D$8,Input_Transaksi!CU423,0)</f>
        <v>0</v>
      </c>
      <c r="G426" s="36">
        <f>IF(Input_Transaksi!CV423=$D$8,Input_Transaksi!CX423,0)</f>
        <v>0</v>
      </c>
      <c r="H426" s="36" t="e">
        <f t="shared" si="7"/>
        <v>#VALUE!</v>
      </c>
      <c r="I426" s="61"/>
    </row>
    <row r="427" spans="2:9" customFormat="1" ht="15" customHeight="1" x14ac:dyDescent="0.2">
      <c r="B427" s="65"/>
      <c r="C427" s="33" t="str">
        <f>IF(F427+G427&gt;0,Input_Transaksi!C424,"")</f>
        <v/>
      </c>
      <c r="D427" s="34" t="str">
        <f>IF(F427+G427&gt;0,Input_Transaksi!D424,"")</f>
        <v/>
      </c>
      <c r="E427" s="35" t="str">
        <f>IF(F427+G427&gt;0,Input_Transaksi!F424&amp;Input_Transaksi!G424 &amp;" "&amp;Input_Transaksi!H424,"")</f>
        <v/>
      </c>
      <c r="F427" s="36">
        <f>IF(Input_Transaksi!CS424=$D$8,Input_Transaksi!CU424,0)</f>
        <v>0</v>
      </c>
      <c r="G427" s="36">
        <f>IF(Input_Transaksi!CV424=$D$8,Input_Transaksi!CX424,0)</f>
        <v>0</v>
      </c>
      <c r="H427" s="36" t="e">
        <f t="shared" si="7"/>
        <v>#VALUE!</v>
      </c>
      <c r="I427" s="61"/>
    </row>
    <row r="428" spans="2:9" customFormat="1" ht="15" customHeight="1" x14ac:dyDescent="0.2">
      <c r="B428" s="65"/>
      <c r="C428" s="33" t="str">
        <f>IF(F428+G428&gt;0,Input_Transaksi!C425,"")</f>
        <v/>
      </c>
      <c r="D428" s="34" t="str">
        <f>IF(F428+G428&gt;0,Input_Transaksi!D425,"")</f>
        <v/>
      </c>
      <c r="E428" s="35" t="str">
        <f>IF(F428+G428&gt;0,Input_Transaksi!F425&amp;Input_Transaksi!G425 &amp;" "&amp;Input_Transaksi!H425,"")</f>
        <v/>
      </c>
      <c r="F428" s="36">
        <f>IF(Input_Transaksi!CS425=$D$8,Input_Transaksi!CU425,0)</f>
        <v>0</v>
      </c>
      <c r="G428" s="36">
        <f>IF(Input_Transaksi!CV425=$D$8,Input_Transaksi!CX425,0)</f>
        <v>0</v>
      </c>
      <c r="H428" s="36" t="e">
        <f t="shared" si="7"/>
        <v>#VALUE!</v>
      </c>
      <c r="I428" s="61"/>
    </row>
    <row r="429" spans="2:9" customFormat="1" ht="15" customHeight="1" x14ac:dyDescent="0.2">
      <c r="B429" s="65"/>
      <c r="C429" s="33" t="str">
        <f>IF(F429+G429&gt;0,Input_Transaksi!C426,"")</f>
        <v/>
      </c>
      <c r="D429" s="34" t="str">
        <f>IF(F429+G429&gt;0,Input_Transaksi!D426,"")</f>
        <v/>
      </c>
      <c r="E429" s="35" t="str">
        <f>IF(F429+G429&gt;0,Input_Transaksi!F426&amp;Input_Transaksi!G426 &amp;" "&amp;Input_Transaksi!H426,"")</f>
        <v/>
      </c>
      <c r="F429" s="36">
        <f>IF(Input_Transaksi!CS426=$D$8,Input_Transaksi!CU426,0)</f>
        <v>0</v>
      </c>
      <c r="G429" s="36">
        <f>IF(Input_Transaksi!CV426=$D$8,Input_Transaksi!CX426,0)</f>
        <v>0</v>
      </c>
      <c r="H429" s="36" t="e">
        <f t="shared" si="7"/>
        <v>#VALUE!</v>
      </c>
      <c r="I429" s="61"/>
    </row>
    <row r="430" spans="2:9" customFormat="1" ht="15" customHeight="1" x14ac:dyDescent="0.2">
      <c r="B430" s="65"/>
      <c r="C430" s="33" t="str">
        <f>IF(F430+G430&gt;0,Input_Transaksi!C427,"")</f>
        <v/>
      </c>
      <c r="D430" s="34" t="str">
        <f>IF(F430+G430&gt;0,Input_Transaksi!D427,"")</f>
        <v/>
      </c>
      <c r="E430" s="35" t="str">
        <f>IF(F430+G430&gt;0,Input_Transaksi!F427&amp;Input_Transaksi!G427 &amp;" "&amp;Input_Transaksi!H427,"")</f>
        <v/>
      </c>
      <c r="F430" s="36">
        <f>IF(Input_Transaksi!CS427=$D$8,Input_Transaksi!CU427,0)</f>
        <v>0</v>
      </c>
      <c r="G430" s="36">
        <f>IF(Input_Transaksi!CV427=$D$8,Input_Transaksi!CX427,0)</f>
        <v>0</v>
      </c>
      <c r="H430" s="36" t="e">
        <f t="shared" si="7"/>
        <v>#VALUE!</v>
      </c>
      <c r="I430" s="61"/>
    </row>
    <row r="431" spans="2:9" customFormat="1" ht="15" customHeight="1" x14ac:dyDescent="0.2">
      <c r="B431" s="65"/>
      <c r="C431" s="33" t="str">
        <f>IF(F431+G431&gt;0,Input_Transaksi!C428,"")</f>
        <v/>
      </c>
      <c r="D431" s="34" t="str">
        <f>IF(F431+G431&gt;0,Input_Transaksi!D428,"")</f>
        <v/>
      </c>
      <c r="E431" s="35" t="str">
        <f>IF(F431+G431&gt;0,Input_Transaksi!F428&amp;Input_Transaksi!G428 &amp;" "&amp;Input_Transaksi!H428,"")</f>
        <v/>
      </c>
      <c r="F431" s="36">
        <f>IF(Input_Transaksi!CS428=$D$8,Input_Transaksi!CU428,0)</f>
        <v>0</v>
      </c>
      <c r="G431" s="36">
        <f>IF(Input_Transaksi!CV428=$D$8,Input_Transaksi!CX428,0)</f>
        <v>0</v>
      </c>
      <c r="H431" s="36" t="e">
        <f t="shared" si="7"/>
        <v>#VALUE!</v>
      </c>
      <c r="I431" s="61"/>
    </row>
    <row r="432" spans="2:9" customFormat="1" ht="15" customHeight="1" x14ac:dyDescent="0.2">
      <c r="B432" s="65"/>
      <c r="C432" s="33" t="str">
        <f>IF(F432+G432&gt;0,Input_Transaksi!C429,"")</f>
        <v/>
      </c>
      <c r="D432" s="34" t="str">
        <f>IF(F432+G432&gt;0,Input_Transaksi!D429,"")</f>
        <v/>
      </c>
      <c r="E432" s="35" t="str">
        <f>IF(F432+G432&gt;0,Input_Transaksi!F429&amp;Input_Transaksi!G429 &amp;" "&amp;Input_Transaksi!H429,"")</f>
        <v/>
      </c>
      <c r="F432" s="36">
        <f>IF(Input_Transaksi!CS429=$D$8,Input_Transaksi!CU429,0)</f>
        <v>0</v>
      </c>
      <c r="G432" s="36">
        <f>IF(Input_Transaksi!CV429=$D$8,Input_Transaksi!CX429,0)</f>
        <v>0</v>
      </c>
      <c r="H432" s="36" t="e">
        <f t="shared" si="7"/>
        <v>#VALUE!</v>
      </c>
      <c r="I432" s="61"/>
    </row>
    <row r="433" spans="2:9" customFormat="1" ht="15" customHeight="1" x14ac:dyDescent="0.2">
      <c r="B433" s="65"/>
      <c r="C433" s="33" t="str">
        <f>IF(F433+G433&gt;0,Input_Transaksi!C430,"")</f>
        <v/>
      </c>
      <c r="D433" s="34" t="str">
        <f>IF(F433+G433&gt;0,Input_Transaksi!D430,"")</f>
        <v/>
      </c>
      <c r="E433" s="35" t="str">
        <f>IF(F433+G433&gt;0,Input_Transaksi!F430&amp;Input_Transaksi!G430 &amp;" "&amp;Input_Transaksi!H430,"")</f>
        <v/>
      </c>
      <c r="F433" s="36">
        <f>IF(Input_Transaksi!CS430=$D$8,Input_Transaksi!CU430,0)</f>
        <v>0</v>
      </c>
      <c r="G433" s="36">
        <f>IF(Input_Transaksi!CV430=$D$8,Input_Transaksi!CX430,0)</f>
        <v>0</v>
      </c>
      <c r="H433" s="36" t="e">
        <f t="shared" si="7"/>
        <v>#VALUE!</v>
      </c>
      <c r="I433" s="61"/>
    </row>
    <row r="434" spans="2:9" customFormat="1" ht="15" customHeight="1" x14ac:dyDescent="0.2">
      <c r="B434" s="65"/>
      <c r="C434" s="33" t="str">
        <f>IF(F434+G434&gt;0,Input_Transaksi!C431,"")</f>
        <v/>
      </c>
      <c r="D434" s="34" t="str">
        <f>IF(F434+G434&gt;0,Input_Transaksi!D431,"")</f>
        <v/>
      </c>
      <c r="E434" s="35" t="str">
        <f>IF(F434+G434&gt;0,Input_Transaksi!F431&amp;Input_Transaksi!G431 &amp;" "&amp;Input_Transaksi!H431,"")</f>
        <v/>
      </c>
      <c r="F434" s="36">
        <f>IF(Input_Transaksi!CS431=$D$8,Input_Transaksi!CU431,0)</f>
        <v>0</v>
      </c>
      <c r="G434" s="36">
        <f>IF(Input_Transaksi!CV431=$D$8,Input_Transaksi!CX431,0)</f>
        <v>0</v>
      </c>
      <c r="H434" s="36" t="e">
        <f t="shared" si="7"/>
        <v>#VALUE!</v>
      </c>
      <c r="I434" s="61"/>
    </row>
    <row r="435" spans="2:9" customFormat="1" ht="15" customHeight="1" x14ac:dyDescent="0.2">
      <c r="B435" s="65"/>
      <c r="C435" s="33" t="str">
        <f>IF(F435+G435&gt;0,Input_Transaksi!C432,"")</f>
        <v/>
      </c>
      <c r="D435" s="34" t="str">
        <f>IF(F435+G435&gt;0,Input_Transaksi!D432,"")</f>
        <v/>
      </c>
      <c r="E435" s="35" t="str">
        <f>IF(F435+G435&gt;0,Input_Transaksi!F432&amp;Input_Transaksi!G432 &amp;" "&amp;Input_Transaksi!H432,"")</f>
        <v/>
      </c>
      <c r="F435" s="36">
        <f>IF(Input_Transaksi!CS432=$D$8,Input_Transaksi!CU432,0)</f>
        <v>0</v>
      </c>
      <c r="G435" s="36">
        <f>IF(Input_Transaksi!CV432=$D$8,Input_Transaksi!CX432,0)</f>
        <v>0</v>
      </c>
      <c r="H435" s="36" t="e">
        <f t="shared" si="7"/>
        <v>#VALUE!</v>
      </c>
      <c r="I435" s="61"/>
    </row>
    <row r="436" spans="2:9" customFormat="1" ht="15" customHeight="1" x14ac:dyDescent="0.2">
      <c r="B436" s="65"/>
      <c r="C436" s="33" t="str">
        <f>IF(F436+G436&gt;0,Input_Transaksi!C433,"")</f>
        <v/>
      </c>
      <c r="D436" s="34" t="str">
        <f>IF(F436+G436&gt;0,Input_Transaksi!D433,"")</f>
        <v/>
      </c>
      <c r="E436" s="35" t="str">
        <f>IF(F436+G436&gt;0,Input_Transaksi!F433&amp;Input_Transaksi!G433 &amp;" "&amp;Input_Transaksi!H433,"")</f>
        <v/>
      </c>
      <c r="F436" s="36">
        <f>IF(Input_Transaksi!CS433=$D$8,Input_Transaksi!CU433,0)</f>
        <v>0</v>
      </c>
      <c r="G436" s="36">
        <f>IF(Input_Transaksi!CV433=$D$8,Input_Transaksi!CX433,0)</f>
        <v>0</v>
      </c>
      <c r="H436" s="36" t="e">
        <f t="shared" si="7"/>
        <v>#VALUE!</v>
      </c>
      <c r="I436" s="61"/>
    </row>
    <row r="437" spans="2:9" customFormat="1" ht="15" customHeight="1" x14ac:dyDescent="0.2">
      <c r="B437" s="65"/>
      <c r="C437" s="33" t="str">
        <f>IF(F437+G437&gt;0,Input_Transaksi!C434,"")</f>
        <v/>
      </c>
      <c r="D437" s="34" t="str">
        <f>IF(F437+G437&gt;0,Input_Transaksi!D434,"")</f>
        <v/>
      </c>
      <c r="E437" s="35" t="str">
        <f>IF(F437+G437&gt;0,Input_Transaksi!F434&amp;Input_Transaksi!G434 &amp;" "&amp;Input_Transaksi!H434,"")</f>
        <v/>
      </c>
      <c r="F437" s="36">
        <f>IF(Input_Transaksi!CS434=$D$8,Input_Transaksi!CU434,0)</f>
        <v>0</v>
      </c>
      <c r="G437" s="36">
        <f>IF(Input_Transaksi!CV434=$D$8,Input_Transaksi!CX434,0)</f>
        <v>0</v>
      </c>
      <c r="H437" s="36" t="e">
        <f t="shared" si="7"/>
        <v>#VALUE!</v>
      </c>
      <c r="I437" s="61"/>
    </row>
    <row r="438" spans="2:9" customFormat="1" ht="15" customHeight="1" x14ac:dyDescent="0.2">
      <c r="B438" s="65"/>
      <c r="C438" s="33" t="str">
        <f>IF(F438+G438&gt;0,Input_Transaksi!C435,"")</f>
        <v/>
      </c>
      <c r="D438" s="34" t="str">
        <f>IF(F438+G438&gt;0,Input_Transaksi!D435,"")</f>
        <v/>
      </c>
      <c r="E438" s="35" t="str">
        <f>IF(F438+G438&gt;0,Input_Transaksi!F435&amp;Input_Transaksi!G435 &amp;" "&amp;Input_Transaksi!H435,"")</f>
        <v/>
      </c>
      <c r="F438" s="36">
        <f>IF(Input_Transaksi!CS435=$D$8,Input_Transaksi!CU435,0)</f>
        <v>0</v>
      </c>
      <c r="G438" s="36">
        <f>IF(Input_Transaksi!CV435=$D$8,Input_Transaksi!CX435,0)</f>
        <v>0</v>
      </c>
      <c r="H438" s="36" t="e">
        <f t="shared" si="7"/>
        <v>#VALUE!</v>
      </c>
      <c r="I438" s="61"/>
    </row>
    <row r="439" spans="2:9" customFormat="1" ht="15" customHeight="1" x14ac:dyDescent="0.2">
      <c r="B439" s="65"/>
      <c r="C439" s="33" t="str">
        <f>IF(F439+G439&gt;0,Input_Transaksi!C436,"")</f>
        <v/>
      </c>
      <c r="D439" s="34" t="str">
        <f>IF(F439+G439&gt;0,Input_Transaksi!D436,"")</f>
        <v/>
      </c>
      <c r="E439" s="35" t="str">
        <f>IF(F439+G439&gt;0,Input_Transaksi!F436&amp;Input_Transaksi!G436 &amp;" "&amp;Input_Transaksi!H436,"")</f>
        <v/>
      </c>
      <c r="F439" s="36">
        <f>IF(Input_Transaksi!CS436=$D$8,Input_Transaksi!CU436,0)</f>
        <v>0</v>
      </c>
      <c r="G439" s="36">
        <f>IF(Input_Transaksi!CV436=$D$8,Input_Transaksi!CX436,0)</f>
        <v>0</v>
      </c>
      <c r="H439" s="36" t="e">
        <f t="shared" si="7"/>
        <v>#VALUE!</v>
      </c>
      <c r="I439" s="61"/>
    </row>
    <row r="440" spans="2:9" customFormat="1" ht="15" customHeight="1" x14ac:dyDescent="0.2">
      <c r="B440" s="65"/>
      <c r="C440" s="33" t="str">
        <f>IF(F440+G440&gt;0,Input_Transaksi!C437,"")</f>
        <v/>
      </c>
      <c r="D440" s="34" t="str">
        <f>IF(F440+G440&gt;0,Input_Transaksi!D437,"")</f>
        <v/>
      </c>
      <c r="E440" s="35" t="str">
        <f>IF(F440+G440&gt;0,Input_Transaksi!F437&amp;Input_Transaksi!G437 &amp;" "&amp;Input_Transaksi!H437,"")</f>
        <v/>
      </c>
      <c r="F440" s="36">
        <f>IF(Input_Transaksi!CS437=$D$8,Input_Transaksi!CU437,0)</f>
        <v>0</v>
      </c>
      <c r="G440" s="36">
        <f>IF(Input_Transaksi!CV437=$D$8,Input_Transaksi!CX437,0)</f>
        <v>0</v>
      </c>
      <c r="H440" s="36" t="e">
        <f t="shared" si="7"/>
        <v>#VALUE!</v>
      </c>
      <c r="I440" s="61"/>
    </row>
    <row r="441" spans="2:9" customFormat="1" ht="15" customHeight="1" x14ac:dyDescent="0.2">
      <c r="B441" s="65"/>
      <c r="C441" s="33" t="str">
        <f>IF(F441+G441&gt;0,Input_Transaksi!C438,"")</f>
        <v/>
      </c>
      <c r="D441" s="34" t="str">
        <f>IF(F441+G441&gt;0,Input_Transaksi!D438,"")</f>
        <v/>
      </c>
      <c r="E441" s="35" t="str">
        <f>IF(F441+G441&gt;0,Input_Transaksi!F438&amp;Input_Transaksi!G438 &amp;" "&amp;Input_Transaksi!H438,"")</f>
        <v/>
      </c>
      <c r="F441" s="36">
        <f>IF(Input_Transaksi!CS438=$D$8,Input_Transaksi!CU438,0)</f>
        <v>0</v>
      </c>
      <c r="G441" s="36">
        <f>IF(Input_Transaksi!CV438=$D$8,Input_Transaksi!CX438,0)</f>
        <v>0</v>
      </c>
      <c r="H441" s="36" t="e">
        <f t="shared" si="7"/>
        <v>#VALUE!</v>
      </c>
      <c r="I441" s="61"/>
    </row>
    <row r="442" spans="2:9" customFormat="1" ht="15" customHeight="1" x14ac:dyDescent="0.2">
      <c r="B442" s="65"/>
      <c r="C442" s="33" t="str">
        <f>IF(F442+G442&gt;0,Input_Transaksi!C439,"")</f>
        <v/>
      </c>
      <c r="D442" s="34" t="str">
        <f>IF(F442+G442&gt;0,Input_Transaksi!D439,"")</f>
        <v/>
      </c>
      <c r="E442" s="35" t="str">
        <f>IF(F442+G442&gt;0,Input_Transaksi!F439&amp;Input_Transaksi!G439 &amp;" "&amp;Input_Transaksi!H439,"")</f>
        <v/>
      </c>
      <c r="F442" s="36">
        <f>IF(Input_Transaksi!CS439=$D$8,Input_Transaksi!CU439,0)</f>
        <v>0</v>
      </c>
      <c r="G442" s="36">
        <f>IF(Input_Transaksi!CV439=$D$8,Input_Transaksi!CX439,0)</f>
        <v>0</v>
      </c>
      <c r="H442" s="36" t="e">
        <f t="shared" si="7"/>
        <v>#VALUE!</v>
      </c>
      <c r="I442" s="61"/>
    </row>
    <row r="443" spans="2:9" customFormat="1" ht="15" customHeight="1" x14ac:dyDescent="0.2">
      <c r="B443" s="65"/>
      <c r="C443" s="33" t="str">
        <f>IF(F443+G443&gt;0,Input_Transaksi!C440,"")</f>
        <v/>
      </c>
      <c r="D443" s="34" t="str">
        <f>IF(F443+G443&gt;0,Input_Transaksi!D440,"")</f>
        <v/>
      </c>
      <c r="E443" s="35" t="str">
        <f>IF(F443+G443&gt;0,Input_Transaksi!F440&amp;Input_Transaksi!G440 &amp;" "&amp;Input_Transaksi!H440,"")</f>
        <v/>
      </c>
      <c r="F443" s="36">
        <f>IF(Input_Transaksi!CS440=$D$8,Input_Transaksi!CU440,0)</f>
        <v>0</v>
      </c>
      <c r="G443" s="36">
        <f>IF(Input_Transaksi!CV440=$D$8,Input_Transaksi!CX440,0)</f>
        <v>0</v>
      </c>
      <c r="H443" s="36" t="e">
        <f t="shared" si="7"/>
        <v>#VALUE!</v>
      </c>
      <c r="I443" s="61"/>
    </row>
    <row r="444" spans="2:9" customFormat="1" ht="15" customHeight="1" x14ac:dyDescent="0.2">
      <c r="B444" s="65"/>
      <c r="C444" s="33" t="str">
        <f>IF(F444+G444&gt;0,Input_Transaksi!C441,"")</f>
        <v/>
      </c>
      <c r="D444" s="34" t="str">
        <f>IF(F444+G444&gt;0,Input_Transaksi!D441,"")</f>
        <v/>
      </c>
      <c r="E444" s="35" t="str">
        <f>IF(F444+G444&gt;0,Input_Transaksi!F441&amp;Input_Transaksi!G441 &amp;" "&amp;Input_Transaksi!H441,"")</f>
        <v/>
      </c>
      <c r="F444" s="36">
        <f>IF(Input_Transaksi!CS441=$D$8,Input_Transaksi!CU441,0)</f>
        <v>0</v>
      </c>
      <c r="G444" s="36">
        <f>IF(Input_Transaksi!CV441=$D$8,Input_Transaksi!CX441,0)</f>
        <v>0</v>
      </c>
      <c r="H444" s="36" t="e">
        <f t="shared" si="7"/>
        <v>#VALUE!</v>
      </c>
      <c r="I444" s="61"/>
    </row>
    <row r="445" spans="2:9" customFormat="1" ht="15" customHeight="1" x14ac:dyDescent="0.2">
      <c r="B445" s="65"/>
      <c r="C445" s="33" t="str">
        <f>IF(F445+G445&gt;0,Input_Transaksi!C442,"")</f>
        <v/>
      </c>
      <c r="D445" s="34" t="str">
        <f>IF(F445+G445&gt;0,Input_Transaksi!D442,"")</f>
        <v/>
      </c>
      <c r="E445" s="35" t="str">
        <f>IF(F445+G445&gt;0,Input_Transaksi!F442&amp;Input_Transaksi!G442 &amp;" "&amp;Input_Transaksi!H442,"")</f>
        <v/>
      </c>
      <c r="F445" s="36">
        <f>IF(Input_Transaksi!CS442=$D$8,Input_Transaksi!CU442,0)</f>
        <v>0</v>
      </c>
      <c r="G445" s="36">
        <f>IF(Input_Transaksi!CV442=$D$8,Input_Transaksi!CX442,0)</f>
        <v>0</v>
      </c>
      <c r="H445" s="36" t="e">
        <f t="shared" si="7"/>
        <v>#VALUE!</v>
      </c>
      <c r="I445" s="61"/>
    </row>
    <row r="446" spans="2:9" customFormat="1" ht="15" customHeight="1" x14ac:dyDescent="0.2">
      <c r="B446" s="65"/>
      <c r="C446" s="33" t="str">
        <f>IF(F446+G446&gt;0,Input_Transaksi!C443,"")</f>
        <v/>
      </c>
      <c r="D446" s="34" t="str">
        <f>IF(F446+G446&gt;0,Input_Transaksi!D443,"")</f>
        <v/>
      </c>
      <c r="E446" s="35" t="str">
        <f>IF(F446+G446&gt;0,Input_Transaksi!F443&amp;Input_Transaksi!G443 &amp;" "&amp;Input_Transaksi!H443,"")</f>
        <v/>
      </c>
      <c r="F446" s="36">
        <f>IF(Input_Transaksi!CS443=$D$8,Input_Transaksi!CU443,0)</f>
        <v>0</v>
      </c>
      <c r="G446" s="36">
        <f>IF(Input_Transaksi!CV443=$D$8,Input_Transaksi!CX443,0)</f>
        <v>0</v>
      </c>
      <c r="H446" s="36" t="e">
        <f t="shared" si="7"/>
        <v>#VALUE!</v>
      </c>
      <c r="I446" s="61"/>
    </row>
    <row r="447" spans="2:9" customFormat="1" ht="15" customHeight="1" x14ac:dyDescent="0.2">
      <c r="B447" s="65"/>
      <c r="C447" s="33" t="str">
        <f>IF(F447+G447&gt;0,Input_Transaksi!C444,"")</f>
        <v/>
      </c>
      <c r="D447" s="34" t="str">
        <f>IF(F447+G447&gt;0,Input_Transaksi!D444,"")</f>
        <v/>
      </c>
      <c r="E447" s="35" t="str">
        <f>IF(F447+G447&gt;0,Input_Transaksi!F444&amp;Input_Transaksi!G444 &amp;" "&amp;Input_Transaksi!H444,"")</f>
        <v/>
      </c>
      <c r="F447" s="36">
        <f>IF(Input_Transaksi!CS444=$D$8,Input_Transaksi!CU444,0)</f>
        <v>0</v>
      </c>
      <c r="G447" s="36">
        <f>IF(Input_Transaksi!CV444=$D$8,Input_Transaksi!CX444,0)</f>
        <v>0</v>
      </c>
      <c r="H447" s="36" t="e">
        <f t="shared" si="7"/>
        <v>#VALUE!</v>
      </c>
      <c r="I447" s="61"/>
    </row>
    <row r="448" spans="2:9" customFormat="1" ht="15" customHeight="1" x14ac:dyDescent="0.2">
      <c r="B448" s="65"/>
      <c r="C448" s="33" t="str">
        <f>IF(F448+G448&gt;0,Input_Transaksi!C445,"")</f>
        <v/>
      </c>
      <c r="D448" s="34" t="str">
        <f>IF(F448+G448&gt;0,Input_Transaksi!D445,"")</f>
        <v/>
      </c>
      <c r="E448" s="35" t="str">
        <f>IF(F448+G448&gt;0,Input_Transaksi!F445&amp;Input_Transaksi!G445 &amp;" "&amp;Input_Transaksi!H445,"")</f>
        <v/>
      </c>
      <c r="F448" s="36">
        <f>IF(Input_Transaksi!CS445=$D$8,Input_Transaksi!CU445,0)</f>
        <v>0</v>
      </c>
      <c r="G448" s="36">
        <f>IF(Input_Transaksi!CV445=$D$8,Input_Transaksi!CX445,0)</f>
        <v>0</v>
      </c>
      <c r="H448" s="36" t="e">
        <f t="shared" si="7"/>
        <v>#VALUE!</v>
      </c>
      <c r="I448" s="61"/>
    </row>
    <row r="449" spans="2:9" customFormat="1" ht="15" customHeight="1" x14ac:dyDescent="0.2">
      <c r="B449" s="65"/>
      <c r="C449" s="33" t="str">
        <f>IF(F449+G449&gt;0,Input_Transaksi!C446,"")</f>
        <v/>
      </c>
      <c r="D449" s="34" t="str">
        <f>IF(F449+G449&gt;0,Input_Transaksi!D446,"")</f>
        <v/>
      </c>
      <c r="E449" s="35" t="str">
        <f>IF(F449+G449&gt;0,Input_Transaksi!F446&amp;Input_Transaksi!G446 &amp;" "&amp;Input_Transaksi!H446,"")</f>
        <v/>
      </c>
      <c r="F449" s="36">
        <f>IF(Input_Transaksi!CS446=$D$8,Input_Transaksi!CU446,0)</f>
        <v>0</v>
      </c>
      <c r="G449" s="36">
        <f>IF(Input_Transaksi!CV446=$D$8,Input_Transaksi!CX446,0)</f>
        <v>0</v>
      </c>
      <c r="H449" s="36" t="e">
        <f t="shared" si="7"/>
        <v>#VALUE!</v>
      </c>
      <c r="I449" s="61"/>
    </row>
    <row r="450" spans="2:9" customFormat="1" ht="15" customHeight="1" x14ac:dyDescent="0.2">
      <c r="B450" s="65"/>
      <c r="C450" s="33" t="str">
        <f>IF(F450+G450&gt;0,Input_Transaksi!C447,"")</f>
        <v/>
      </c>
      <c r="D450" s="34" t="str">
        <f>IF(F450+G450&gt;0,Input_Transaksi!D447,"")</f>
        <v/>
      </c>
      <c r="E450" s="35" t="str">
        <f>IF(F450+G450&gt;0,Input_Transaksi!F447&amp;Input_Transaksi!G447 &amp;" "&amp;Input_Transaksi!H447,"")</f>
        <v/>
      </c>
      <c r="F450" s="36">
        <f>IF(Input_Transaksi!CS447=$D$8,Input_Transaksi!CU447,0)</f>
        <v>0</v>
      </c>
      <c r="G450" s="36">
        <f>IF(Input_Transaksi!CV447=$D$8,Input_Transaksi!CX447,0)</f>
        <v>0</v>
      </c>
      <c r="H450" s="36" t="e">
        <f t="shared" si="7"/>
        <v>#VALUE!</v>
      </c>
      <c r="I450" s="61"/>
    </row>
    <row r="451" spans="2:9" customFormat="1" ht="15" customHeight="1" x14ac:dyDescent="0.2">
      <c r="B451" s="65"/>
      <c r="C451" s="33" t="str">
        <f>IF(F451+G451&gt;0,Input_Transaksi!C448,"")</f>
        <v/>
      </c>
      <c r="D451" s="34" t="str">
        <f>IF(F451+G451&gt;0,Input_Transaksi!D448,"")</f>
        <v/>
      </c>
      <c r="E451" s="35" t="str">
        <f>IF(F451+G451&gt;0,Input_Transaksi!F448&amp;Input_Transaksi!G448 &amp;" "&amp;Input_Transaksi!H448,"")</f>
        <v/>
      </c>
      <c r="F451" s="36">
        <f>IF(Input_Transaksi!CS448=$D$8,Input_Transaksi!CU448,0)</f>
        <v>0</v>
      </c>
      <c r="G451" s="36">
        <f>IF(Input_Transaksi!CV448=$D$8,Input_Transaksi!CX448,0)</f>
        <v>0</v>
      </c>
      <c r="H451" s="36" t="e">
        <f t="shared" si="7"/>
        <v>#VALUE!</v>
      </c>
      <c r="I451" s="61"/>
    </row>
    <row r="452" spans="2:9" customFormat="1" ht="15" customHeight="1" x14ac:dyDescent="0.2">
      <c r="B452" s="65"/>
      <c r="C452" s="33" t="str">
        <f>IF(F452+G452&gt;0,Input_Transaksi!C449,"")</f>
        <v/>
      </c>
      <c r="D452" s="34" t="str">
        <f>IF(F452+G452&gt;0,Input_Transaksi!D449,"")</f>
        <v/>
      </c>
      <c r="E452" s="35" t="str">
        <f>IF(F452+G452&gt;0,Input_Transaksi!F449&amp;Input_Transaksi!G449 &amp;" "&amp;Input_Transaksi!H449,"")</f>
        <v/>
      </c>
      <c r="F452" s="36">
        <f>IF(Input_Transaksi!CS449=$D$8,Input_Transaksi!CU449,0)</f>
        <v>0</v>
      </c>
      <c r="G452" s="36">
        <f>IF(Input_Transaksi!CV449=$D$8,Input_Transaksi!CX449,0)</f>
        <v>0</v>
      </c>
      <c r="H452" s="36" t="e">
        <f t="shared" si="7"/>
        <v>#VALUE!</v>
      </c>
      <c r="I452" s="61"/>
    </row>
    <row r="453" spans="2:9" customFormat="1" ht="15" customHeight="1" x14ac:dyDescent="0.2">
      <c r="B453" s="65"/>
      <c r="C453" s="33" t="str">
        <f>IF(F453+G453&gt;0,Input_Transaksi!C450,"")</f>
        <v/>
      </c>
      <c r="D453" s="34" t="str">
        <f>IF(F453+G453&gt;0,Input_Transaksi!D450,"")</f>
        <v/>
      </c>
      <c r="E453" s="35" t="str">
        <f>IF(F453+G453&gt;0,Input_Transaksi!F450&amp;Input_Transaksi!G450 &amp;" "&amp;Input_Transaksi!H450,"")</f>
        <v/>
      </c>
      <c r="F453" s="36">
        <f>IF(Input_Transaksi!CS450=$D$8,Input_Transaksi!CU450,0)</f>
        <v>0</v>
      </c>
      <c r="G453" s="36">
        <f>IF(Input_Transaksi!CV450=$D$8,Input_Transaksi!CX450,0)</f>
        <v>0</v>
      </c>
      <c r="H453" s="36" t="e">
        <f t="shared" si="7"/>
        <v>#VALUE!</v>
      </c>
      <c r="I453" s="61"/>
    </row>
    <row r="454" spans="2:9" customFormat="1" ht="15" customHeight="1" x14ac:dyDescent="0.2">
      <c r="B454" s="65"/>
      <c r="C454" s="33" t="str">
        <f>IF(F454+G454&gt;0,Input_Transaksi!C451,"")</f>
        <v/>
      </c>
      <c r="D454" s="34" t="str">
        <f>IF(F454+G454&gt;0,Input_Transaksi!D451,"")</f>
        <v/>
      </c>
      <c r="E454" s="35" t="str">
        <f>IF(F454+G454&gt;0,Input_Transaksi!F451&amp;Input_Transaksi!G451 &amp;" "&amp;Input_Transaksi!H451,"")</f>
        <v/>
      </c>
      <c r="F454" s="36">
        <f>IF(Input_Transaksi!CS451=$D$8,Input_Transaksi!CU451,0)</f>
        <v>0</v>
      </c>
      <c r="G454" s="36">
        <f>IF(Input_Transaksi!CV451=$D$8,Input_Transaksi!CX451,0)</f>
        <v>0</v>
      </c>
      <c r="H454" s="36" t="e">
        <f t="shared" si="7"/>
        <v>#VALUE!</v>
      </c>
      <c r="I454" s="61"/>
    </row>
    <row r="455" spans="2:9" customFormat="1" ht="15" customHeight="1" x14ac:dyDescent="0.2">
      <c r="B455" s="65"/>
      <c r="C455" s="33" t="str">
        <f>IF(F455+G455&gt;0,Input_Transaksi!C452,"")</f>
        <v/>
      </c>
      <c r="D455" s="34" t="str">
        <f>IF(F455+G455&gt;0,Input_Transaksi!D452,"")</f>
        <v/>
      </c>
      <c r="E455" s="35" t="str">
        <f>IF(F455+G455&gt;0,Input_Transaksi!F452&amp;Input_Transaksi!G452 &amp;" "&amp;Input_Transaksi!H452,"")</f>
        <v/>
      </c>
      <c r="F455" s="36">
        <f>IF(Input_Transaksi!CS452=$D$8,Input_Transaksi!CU452,0)</f>
        <v>0</v>
      </c>
      <c r="G455" s="36">
        <f>IF(Input_Transaksi!CV452=$D$8,Input_Transaksi!CX452,0)</f>
        <v>0</v>
      </c>
      <c r="H455" s="36" t="e">
        <f t="shared" si="7"/>
        <v>#VALUE!</v>
      </c>
      <c r="I455" s="61"/>
    </row>
    <row r="456" spans="2:9" customFormat="1" ht="15" customHeight="1" x14ac:dyDescent="0.2">
      <c r="B456" s="65"/>
      <c r="C456" s="33" t="str">
        <f>IF(F456+G456&gt;0,Input_Transaksi!C453,"")</f>
        <v/>
      </c>
      <c r="D456" s="34" t="str">
        <f>IF(F456+G456&gt;0,Input_Transaksi!D453,"")</f>
        <v/>
      </c>
      <c r="E456" s="35" t="str">
        <f>IF(F456+G456&gt;0,Input_Transaksi!F453&amp;Input_Transaksi!G453 &amp;" "&amp;Input_Transaksi!H453,"")</f>
        <v/>
      </c>
      <c r="F456" s="36">
        <f>IF(Input_Transaksi!CS453=$D$8,Input_Transaksi!CU453,0)</f>
        <v>0</v>
      </c>
      <c r="G456" s="36">
        <f>IF(Input_Transaksi!CV453=$D$8,Input_Transaksi!CX453,0)</f>
        <v>0</v>
      </c>
      <c r="H456" s="36" t="e">
        <f t="shared" si="7"/>
        <v>#VALUE!</v>
      </c>
      <c r="I456" s="61"/>
    </row>
    <row r="457" spans="2:9" customFormat="1" ht="15" customHeight="1" x14ac:dyDescent="0.2">
      <c r="B457" s="65"/>
      <c r="C457" s="33" t="str">
        <f>IF(F457+G457&gt;0,Input_Transaksi!C454,"")</f>
        <v/>
      </c>
      <c r="D457" s="34" t="str">
        <f>IF(F457+G457&gt;0,Input_Transaksi!D454,"")</f>
        <v/>
      </c>
      <c r="E457" s="35" t="str">
        <f>IF(F457+G457&gt;0,Input_Transaksi!F454&amp;Input_Transaksi!G454 &amp;" "&amp;Input_Transaksi!H454,"")</f>
        <v/>
      </c>
      <c r="F457" s="36">
        <f>IF(Input_Transaksi!CS454=$D$8,Input_Transaksi!CU454,0)</f>
        <v>0</v>
      </c>
      <c r="G457" s="36">
        <f>IF(Input_Transaksi!CV454=$D$8,Input_Transaksi!CX454,0)</f>
        <v>0</v>
      </c>
      <c r="H457" s="36" t="e">
        <f t="shared" si="7"/>
        <v>#VALUE!</v>
      </c>
      <c r="I457" s="61"/>
    </row>
    <row r="458" spans="2:9" customFormat="1" ht="15" customHeight="1" x14ac:dyDescent="0.2">
      <c r="B458" s="65"/>
      <c r="C458" s="33" t="str">
        <f>IF(F458+G458&gt;0,Input_Transaksi!C455,"")</f>
        <v/>
      </c>
      <c r="D458" s="34" t="str">
        <f>IF(F458+G458&gt;0,Input_Transaksi!D455,"")</f>
        <v/>
      </c>
      <c r="E458" s="35" t="str">
        <f>IF(F458+G458&gt;0,Input_Transaksi!F455&amp;Input_Transaksi!G455 &amp;" "&amp;Input_Transaksi!H455,"")</f>
        <v/>
      </c>
      <c r="F458" s="36">
        <f>IF(Input_Transaksi!CS455=$D$8,Input_Transaksi!CU455,0)</f>
        <v>0</v>
      </c>
      <c r="G458" s="36">
        <f>IF(Input_Transaksi!CV455=$D$8,Input_Transaksi!CX455,0)</f>
        <v>0</v>
      </c>
      <c r="H458" s="36" t="e">
        <f t="shared" si="7"/>
        <v>#VALUE!</v>
      </c>
      <c r="I458" s="61"/>
    </row>
    <row r="459" spans="2:9" customFormat="1" ht="15" customHeight="1" x14ac:dyDescent="0.2">
      <c r="B459" s="65"/>
      <c r="C459" s="33" t="str">
        <f>IF(F459+G459&gt;0,Input_Transaksi!C456,"")</f>
        <v/>
      </c>
      <c r="D459" s="34" t="str">
        <f>IF(F459+G459&gt;0,Input_Transaksi!D456,"")</f>
        <v/>
      </c>
      <c r="E459" s="35" t="str">
        <f>IF(F459+G459&gt;0,Input_Transaksi!F456&amp;Input_Transaksi!G456 &amp;" "&amp;Input_Transaksi!H456,"")</f>
        <v/>
      </c>
      <c r="F459" s="36">
        <f>IF(Input_Transaksi!CS456=$D$8,Input_Transaksi!CU456,0)</f>
        <v>0</v>
      </c>
      <c r="G459" s="36">
        <f>IF(Input_Transaksi!CV456=$D$8,Input_Transaksi!CX456,0)</f>
        <v>0</v>
      </c>
      <c r="H459" s="36" t="e">
        <f t="shared" si="7"/>
        <v>#VALUE!</v>
      </c>
      <c r="I459" s="61"/>
    </row>
    <row r="460" spans="2:9" customFormat="1" ht="15" customHeight="1" x14ac:dyDescent="0.2">
      <c r="B460" s="65"/>
      <c r="C460" s="33" t="str">
        <f>IF(F460+G460&gt;0,Input_Transaksi!C457,"")</f>
        <v/>
      </c>
      <c r="D460" s="34" t="str">
        <f>IF(F460+G460&gt;0,Input_Transaksi!D457,"")</f>
        <v/>
      </c>
      <c r="E460" s="35" t="str">
        <f>IF(F460+G460&gt;0,Input_Transaksi!F457&amp;Input_Transaksi!G457 &amp;" "&amp;Input_Transaksi!H457,"")</f>
        <v/>
      </c>
      <c r="F460" s="36">
        <f>IF(Input_Transaksi!CS457=$D$8,Input_Transaksi!CU457,0)</f>
        <v>0</v>
      </c>
      <c r="G460" s="36">
        <f>IF(Input_Transaksi!CV457=$D$8,Input_Transaksi!CX457,0)</f>
        <v>0</v>
      </c>
      <c r="H460" s="36" t="e">
        <f t="shared" si="7"/>
        <v>#VALUE!</v>
      </c>
      <c r="I460" s="61"/>
    </row>
    <row r="461" spans="2:9" customFormat="1" ht="15" customHeight="1" x14ac:dyDescent="0.2">
      <c r="B461" s="65"/>
      <c r="C461" s="33" t="str">
        <f>IF(F461+G461&gt;0,Input_Transaksi!C458,"")</f>
        <v/>
      </c>
      <c r="D461" s="34" t="str">
        <f>IF(F461+G461&gt;0,Input_Transaksi!D458,"")</f>
        <v/>
      </c>
      <c r="E461" s="35" t="str">
        <f>IF(F461+G461&gt;0,Input_Transaksi!F458&amp;Input_Transaksi!G458 &amp;" "&amp;Input_Transaksi!H458,"")</f>
        <v/>
      </c>
      <c r="F461" s="36">
        <f>IF(Input_Transaksi!CS458=$D$8,Input_Transaksi!CU458,0)</f>
        <v>0</v>
      </c>
      <c r="G461" s="36">
        <f>IF(Input_Transaksi!CV458=$D$8,Input_Transaksi!CX458,0)</f>
        <v>0</v>
      </c>
      <c r="H461" s="36" t="e">
        <f t="shared" si="7"/>
        <v>#VALUE!</v>
      </c>
      <c r="I461" s="61"/>
    </row>
    <row r="462" spans="2:9" customFormat="1" ht="15" customHeight="1" x14ac:dyDescent="0.2">
      <c r="B462" s="65"/>
      <c r="C462" s="33" t="str">
        <f>IF(F462+G462&gt;0,Input_Transaksi!C459,"")</f>
        <v/>
      </c>
      <c r="D462" s="34" t="str">
        <f>IF(F462+G462&gt;0,Input_Transaksi!D459,"")</f>
        <v/>
      </c>
      <c r="E462" s="35" t="str">
        <f>IF(F462+G462&gt;0,Input_Transaksi!F459&amp;Input_Transaksi!G459 &amp;" "&amp;Input_Transaksi!H459,"")</f>
        <v/>
      </c>
      <c r="F462" s="36">
        <f>IF(Input_Transaksi!CS459=$D$8,Input_Transaksi!CU459,0)</f>
        <v>0</v>
      </c>
      <c r="G462" s="36">
        <f>IF(Input_Transaksi!CV459=$D$8,Input_Transaksi!CX459,0)</f>
        <v>0</v>
      </c>
      <c r="H462" s="36" t="e">
        <f t="shared" si="7"/>
        <v>#VALUE!</v>
      </c>
      <c r="I462" s="61"/>
    </row>
    <row r="463" spans="2:9" customFormat="1" ht="15" customHeight="1" x14ac:dyDescent="0.2">
      <c r="B463" s="65"/>
      <c r="C463" s="33" t="str">
        <f>IF(F463+G463&gt;0,Input_Transaksi!C460,"")</f>
        <v/>
      </c>
      <c r="D463" s="34" t="str">
        <f>IF(F463+G463&gt;0,Input_Transaksi!D460,"")</f>
        <v/>
      </c>
      <c r="E463" s="35" t="str">
        <f>IF(F463+G463&gt;0,Input_Transaksi!F460&amp;Input_Transaksi!G460 &amp;" "&amp;Input_Transaksi!H460,"")</f>
        <v/>
      </c>
      <c r="F463" s="36">
        <f>IF(Input_Transaksi!CS460=$D$8,Input_Transaksi!CU460,0)</f>
        <v>0</v>
      </c>
      <c r="G463" s="36">
        <f>IF(Input_Transaksi!CV460=$D$8,Input_Transaksi!CX460,0)</f>
        <v>0</v>
      </c>
      <c r="H463" s="36" t="e">
        <f t="shared" si="7"/>
        <v>#VALUE!</v>
      </c>
      <c r="I463" s="61"/>
    </row>
    <row r="464" spans="2:9" customFormat="1" ht="15" customHeight="1" x14ac:dyDescent="0.2">
      <c r="B464" s="65"/>
      <c r="C464" s="33" t="str">
        <f>IF(F464+G464&gt;0,Input_Transaksi!C461,"")</f>
        <v/>
      </c>
      <c r="D464" s="34" t="str">
        <f>IF(F464+G464&gt;0,Input_Transaksi!D461,"")</f>
        <v/>
      </c>
      <c r="E464" s="35" t="str">
        <f>IF(F464+G464&gt;0,Input_Transaksi!F461&amp;Input_Transaksi!G461 &amp;" "&amp;Input_Transaksi!H461,"")</f>
        <v/>
      </c>
      <c r="F464" s="36">
        <f>IF(Input_Transaksi!CS461=$D$8,Input_Transaksi!CU461,0)</f>
        <v>0</v>
      </c>
      <c r="G464" s="36">
        <f>IF(Input_Transaksi!CV461=$D$8,Input_Transaksi!CX461,0)</f>
        <v>0</v>
      </c>
      <c r="H464" s="36" t="e">
        <f t="shared" si="7"/>
        <v>#VALUE!</v>
      </c>
      <c r="I464" s="61"/>
    </row>
    <row r="465" spans="2:9" customFormat="1" ht="15" customHeight="1" x14ac:dyDescent="0.2">
      <c r="B465" s="65"/>
      <c r="C465" s="33" t="str">
        <f>IF(F465+G465&gt;0,Input_Transaksi!C462,"")</f>
        <v/>
      </c>
      <c r="D465" s="34" t="str">
        <f>IF(F465+G465&gt;0,Input_Transaksi!D462,"")</f>
        <v/>
      </c>
      <c r="E465" s="35" t="str">
        <f>IF(F465+G465&gt;0,Input_Transaksi!F462&amp;Input_Transaksi!G462 &amp;" "&amp;Input_Transaksi!H462,"")</f>
        <v/>
      </c>
      <c r="F465" s="36">
        <f>IF(Input_Transaksi!CS462=$D$8,Input_Transaksi!CU462,0)</f>
        <v>0</v>
      </c>
      <c r="G465" s="36">
        <f>IF(Input_Transaksi!CV462=$D$8,Input_Transaksi!CX462,0)</f>
        <v>0</v>
      </c>
      <c r="H465" s="36" t="e">
        <f t="shared" si="7"/>
        <v>#VALUE!</v>
      </c>
      <c r="I465" s="61"/>
    </row>
    <row r="466" spans="2:9" customFormat="1" ht="15" customHeight="1" x14ac:dyDescent="0.2">
      <c r="B466" s="65"/>
      <c r="C466" s="33" t="str">
        <f>IF(F466+G466&gt;0,Input_Transaksi!C463,"")</f>
        <v/>
      </c>
      <c r="D466" s="34" t="str">
        <f>IF(F466+G466&gt;0,Input_Transaksi!D463,"")</f>
        <v/>
      </c>
      <c r="E466" s="35" t="str">
        <f>IF(F466+G466&gt;0,Input_Transaksi!F463&amp;Input_Transaksi!G463 &amp;" "&amp;Input_Transaksi!H463,"")</f>
        <v/>
      </c>
      <c r="F466" s="36">
        <f>IF(Input_Transaksi!CS463=$D$8,Input_Transaksi!CU463,0)</f>
        <v>0</v>
      </c>
      <c r="G466" s="36">
        <f>IF(Input_Transaksi!CV463=$D$8,Input_Transaksi!CX463,0)</f>
        <v>0</v>
      </c>
      <c r="H466" s="36" t="e">
        <f t="shared" si="7"/>
        <v>#VALUE!</v>
      </c>
      <c r="I466" s="61"/>
    </row>
    <row r="467" spans="2:9" customFormat="1" ht="15" customHeight="1" x14ac:dyDescent="0.2">
      <c r="B467" s="65"/>
      <c r="C467" s="33" t="str">
        <f>IF(F467+G467&gt;0,Input_Transaksi!C464,"")</f>
        <v/>
      </c>
      <c r="D467" s="34" t="str">
        <f>IF(F467+G467&gt;0,Input_Transaksi!D464,"")</f>
        <v/>
      </c>
      <c r="E467" s="35" t="str">
        <f>IF(F467+G467&gt;0,Input_Transaksi!F464&amp;Input_Transaksi!G464 &amp;" "&amp;Input_Transaksi!H464,"")</f>
        <v/>
      </c>
      <c r="F467" s="36">
        <f>IF(Input_Transaksi!CS464=$D$8,Input_Transaksi!CU464,0)</f>
        <v>0</v>
      </c>
      <c r="G467" s="36">
        <f>IF(Input_Transaksi!CV464=$D$8,Input_Transaksi!CX464,0)</f>
        <v>0</v>
      </c>
      <c r="H467" s="36" t="e">
        <f t="shared" si="7"/>
        <v>#VALUE!</v>
      </c>
      <c r="I467" s="61"/>
    </row>
    <row r="468" spans="2:9" customFormat="1" ht="15" customHeight="1" x14ac:dyDescent="0.2">
      <c r="B468" s="65"/>
      <c r="C468" s="33" t="str">
        <f>IF(F468+G468&gt;0,Input_Transaksi!C465,"")</f>
        <v/>
      </c>
      <c r="D468" s="34" t="str">
        <f>IF(F468+G468&gt;0,Input_Transaksi!D465,"")</f>
        <v/>
      </c>
      <c r="E468" s="35" t="str">
        <f>IF(F468+G468&gt;0,Input_Transaksi!F465&amp;Input_Transaksi!G465 &amp;" "&amp;Input_Transaksi!H465,"")</f>
        <v/>
      </c>
      <c r="F468" s="36">
        <f>IF(Input_Transaksi!CS465=$D$8,Input_Transaksi!CU465,0)</f>
        <v>0</v>
      </c>
      <c r="G468" s="36">
        <f>IF(Input_Transaksi!CV465=$D$8,Input_Transaksi!CX465,0)</f>
        <v>0</v>
      </c>
      <c r="H468" s="36" t="e">
        <f t="shared" si="7"/>
        <v>#VALUE!</v>
      </c>
      <c r="I468" s="61"/>
    </row>
    <row r="469" spans="2:9" customFormat="1" ht="15" customHeight="1" x14ac:dyDescent="0.2">
      <c r="B469" s="65"/>
      <c r="C469" s="33" t="str">
        <f>IF(F469+G469&gt;0,Input_Transaksi!C466,"")</f>
        <v/>
      </c>
      <c r="D469" s="34" t="str">
        <f>IF(F469+G469&gt;0,Input_Transaksi!D466,"")</f>
        <v/>
      </c>
      <c r="E469" s="35" t="str">
        <f>IF(F469+G469&gt;0,Input_Transaksi!F466&amp;Input_Transaksi!G466 &amp;" "&amp;Input_Transaksi!H466,"")</f>
        <v/>
      </c>
      <c r="F469" s="36">
        <f>IF(Input_Transaksi!CS466=$D$8,Input_Transaksi!CU466,0)</f>
        <v>0</v>
      </c>
      <c r="G469" s="36">
        <f>IF(Input_Transaksi!CV466=$D$8,Input_Transaksi!CX466,0)</f>
        <v>0</v>
      </c>
      <c r="H469" s="36" t="e">
        <f t="shared" si="7"/>
        <v>#VALUE!</v>
      </c>
      <c r="I469" s="61"/>
    </row>
    <row r="470" spans="2:9" customFormat="1" ht="15" customHeight="1" x14ac:dyDescent="0.2">
      <c r="B470" s="65"/>
      <c r="C470" s="33" t="str">
        <f>IF(F470+G470&gt;0,Input_Transaksi!C467,"")</f>
        <v/>
      </c>
      <c r="D470" s="34" t="str">
        <f>IF(F470+G470&gt;0,Input_Transaksi!D467,"")</f>
        <v/>
      </c>
      <c r="E470" s="35" t="str">
        <f>IF(F470+G470&gt;0,Input_Transaksi!F467&amp;Input_Transaksi!G467 &amp;" "&amp;Input_Transaksi!H467,"")</f>
        <v/>
      </c>
      <c r="F470" s="36">
        <f>IF(Input_Transaksi!CS467=$D$8,Input_Transaksi!CU467,0)</f>
        <v>0</v>
      </c>
      <c r="G470" s="36">
        <f>IF(Input_Transaksi!CV467=$D$8,Input_Transaksi!CX467,0)</f>
        <v>0</v>
      </c>
      <c r="H470" s="36" t="e">
        <f t="shared" si="7"/>
        <v>#VALUE!</v>
      </c>
      <c r="I470" s="61"/>
    </row>
    <row r="471" spans="2:9" customFormat="1" ht="15" customHeight="1" x14ac:dyDescent="0.2">
      <c r="B471" s="65"/>
      <c r="C471" s="33" t="str">
        <f>IF(F471+G471&gt;0,Input_Transaksi!C468,"")</f>
        <v/>
      </c>
      <c r="D471" s="34" t="str">
        <f>IF(F471+G471&gt;0,Input_Transaksi!D468,"")</f>
        <v/>
      </c>
      <c r="E471" s="35" t="str">
        <f>IF(F471+G471&gt;0,Input_Transaksi!F468&amp;Input_Transaksi!G468 &amp;" "&amp;Input_Transaksi!H468,"")</f>
        <v/>
      </c>
      <c r="F471" s="36">
        <f>IF(Input_Transaksi!CS468=$D$8,Input_Transaksi!CU468,0)</f>
        <v>0</v>
      </c>
      <c r="G471" s="36">
        <f>IF(Input_Transaksi!CV468=$D$8,Input_Transaksi!CX468,0)</f>
        <v>0</v>
      </c>
      <c r="H471" s="36" t="e">
        <f t="shared" si="7"/>
        <v>#VALUE!</v>
      </c>
      <c r="I471" s="61"/>
    </row>
    <row r="472" spans="2:9" customFormat="1" ht="15" customHeight="1" x14ac:dyDescent="0.2">
      <c r="B472" s="65"/>
      <c r="C472" s="33" t="str">
        <f>IF(F472+G472&gt;0,Input_Transaksi!C469,"")</f>
        <v/>
      </c>
      <c r="D472" s="34" t="str">
        <f>IF(F472+G472&gt;0,Input_Transaksi!D469,"")</f>
        <v/>
      </c>
      <c r="E472" s="35" t="str">
        <f>IF(F472+G472&gt;0,Input_Transaksi!F469&amp;Input_Transaksi!G469 &amp;" "&amp;Input_Transaksi!H469,"")</f>
        <v/>
      </c>
      <c r="F472" s="36">
        <f>IF(Input_Transaksi!CS469=$D$8,Input_Transaksi!CU469,0)</f>
        <v>0</v>
      </c>
      <c r="G472" s="36">
        <f>IF(Input_Transaksi!CV469=$D$8,Input_Transaksi!CX469,0)</f>
        <v>0</v>
      </c>
      <c r="H472" s="36" t="e">
        <f t="shared" si="7"/>
        <v>#VALUE!</v>
      </c>
      <c r="I472" s="61"/>
    </row>
    <row r="473" spans="2:9" customFormat="1" ht="15" customHeight="1" x14ac:dyDescent="0.2">
      <c r="B473" s="65"/>
      <c r="C473" s="33" t="str">
        <f>IF(F473+G473&gt;0,Input_Transaksi!C470,"")</f>
        <v/>
      </c>
      <c r="D473" s="34" t="str">
        <f>IF(F473+G473&gt;0,Input_Transaksi!D470,"")</f>
        <v/>
      </c>
      <c r="E473" s="35" t="str">
        <f>IF(F473+G473&gt;0,Input_Transaksi!F470&amp;Input_Transaksi!G470 &amp;" "&amp;Input_Transaksi!H470,"")</f>
        <v/>
      </c>
      <c r="F473" s="36">
        <f>IF(Input_Transaksi!CS470=$D$8,Input_Transaksi!CU470,0)</f>
        <v>0</v>
      </c>
      <c r="G473" s="36">
        <f>IF(Input_Transaksi!CV470=$D$8,Input_Transaksi!CX470,0)</f>
        <v>0</v>
      </c>
      <c r="H473" s="36" t="e">
        <f t="shared" si="7"/>
        <v>#VALUE!</v>
      </c>
      <c r="I473" s="61"/>
    </row>
    <row r="474" spans="2:9" customFormat="1" ht="15" customHeight="1" x14ac:dyDescent="0.2">
      <c r="B474" s="65"/>
      <c r="C474" s="33" t="str">
        <f>IF(F474+G474&gt;0,Input_Transaksi!C471,"")</f>
        <v/>
      </c>
      <c r="D474" s="34" t="str">
        <f>IF(F474+G474&gt;0,Input_Transaksi!D471,"")</f>
        <v/>
      </c>
      <c r="E474" s="35" t="str">
        <f>IF(F474+G474&gt;0,Input_Transaksi!F471&amp;Input_Transaksi!G471 &amp;" "&amp;Input_Transaksi!H471,"")</f>
        <v/>
      </c>
      <c r="F474" s="36">
        <f>IF(Input_Transaksi!CS471=$D$8,Input_Transaksi!CU471,0)</f>
        <v>0</v>
      </c>
      <c r="G474" s="36">
        <f>IF(Input_Transaksi!CV471=$D$8,Input_Transaksi!CX471,0)</f>
        <v>0</v>
      </c>
      <c r="H474" s="36" t="e">
        <f t="shared" si="7"/>
        <v>#VALUE!</v>
      </c>
      <c r="I474" s="61"/>
    </row>
    <row r="475" spans="2:9" customFormat="1" ht="15" customHeight="1" x14ac:dyDescent="0.2">
      <c r="B475" s="65"/>
      <c r="C475" s="33" t="str">
        <f>IF(F475+G475&gt;0,Input_Transaksi!C472,"")</f>
        <v/>
      </c>
      <c r="D475" s="34" t="str">
        <f>IF(F475+G475&gt;0,Input_Transaksi!D472,"")</f>
        <v/>
      </c>
      <c r="E475" s="35" t="str">
        <f>IF(F475+G475&gt;0,Input_Transaksi!F472&amp;Input_Transaksi!G472 &amp;" "&amp;Input_Transaksi!H472,"")</f>
        <v/>
      </c>
      <c r="F475" s="36">
        <f>IF(Input_Transaksi!CS472=$D$8,Input_Transaksi!CU472,0)</f>
        <v>0</v>
      </c>
      <c r="G475" s="36">
        <f>IF(Input_Transaksi!CV472=$D$8,Input_Transaksi!CX472,0)</f>
        <v>0</v>
      </c>
      <c r="H475" s="36" t="e">
        <f t="shared" si="7"/>
        <v>#VALUE!</v>
      </c>
      <c r="I475" s="61"/>
    </row>
    <row r="476" spans="2:9" customFormat="1" ht="15" customHeight="1" x14ac:dyDescent="0.2">
      <c r="B476" s="65"/>
      <c r="C476" s="33" t="str">
        <f>IF(F476+G476&gt;0,Input_Transaksi!C473,"")</f>
        <v/>
      </c>
      <c r="D476" s="34" t="str">
        <f>IF(F476+G476&gt;0,Input_Transaksi!D473,"")</f>
        <v/>
      </c>
      <c r="E476" s="35" t="str">
        <f>IF(F476+G476&gt;0,Input_Transaksi!F473&amp;Input_Transaksi!G473 &amp;" "&amp;Input_Transaksi!H473,"")</f>
        <v/>
      </c>
      <c r="F476" s="36">
        <f>IF(Input_Transaksi!CS473=$D$8,Input_Transaksi!CU473,0)</f>
        <v>0</v>
      </c>
      <c r="G476" s="36">
        <f>IF(Input_Transaksi!CV473=$D$8,Input_Transaksi!CX473,0)</f>
        <v>0</v>
      </c>
      <c r="H476" s="36" t="e">
        <f t="shared" ref="H476:H539" si="8">H475-F476+G476</f>
        <v>#VALUE!</v>
      </c>
      <c r="I476" s="61"/>
    </row>
    <row r="477" spans="2:9" customFormat="1" ht="15" customHeight="1" x14ac:dyDescent="0.2">
      <c r="B477" s="65"/>
      <c r="C477" s="33" t="str">
        <f>IF(F477+G477&gt;0,Input_Transaksi!C474,"")</f>
        <v/>
      </c>
      <c r="D477" s="34" t="str">
        <f>IF(F477+G477&gt;0,Input_Transaksi!D474,"")</f>
        <v/>
      </c>
      <c r="E477" s="35" t="str">
        <f>IF(F477+G477&gt;0,Input_Transaksi!F474&amp;Input_Transaksi!G474 &amp;" "&amp;Input_Transaksi!H474,"")</f>
        <v/>
      </c>
      <c r="F477" s="36">
        <f>IF(Input_Transaksi!CS474=$D$8,Input_Transaksi!CU474,0)</f>
        <v>0</v>
      </c>
      <c r="G477" s="36">
        <f>IF(Input_Transaksi!CV474=$D$8,Input_Transaksi!CX474,0)</f>
        <v>0</v>
      </c>
      <c r="H477" s="36" t="e">
        <f t="shared" si="8"/>
        <v>#VALUE!</v>
      </c>
      <c r="I477" s="61"/>
    </row>
    <row r="478" spans="2:9" customFormat="1" ht="15" customHeight="1" x14ac:dyDescent="0.2">
      <c r="B478" s="65"/>
      <c r="C478" s="33" t="str">
        <f>IF(F478+G478&gt;0,Input_Transaksi!C475,"")</f>
        <v/>
      </c>
      <c r="D478" s="34" t="str">
        <f>IF(F478+G478&gt;0,Input_Transaksi!D475,"")</f>
        <v/>
      </c>
      <c r="E478" s="35" t="str">
        <f>IF(F478+G478&gt;0,Input_Transaksi!F475&amp;Input_Transaksi!G475 &amp;" "&amp;Input_Transaksi!H475,"")</f>
        <v/>
      </c>
      <c r="F478" s="36">
        <f>IF(Input_Transaksi!CS475=$D$8,Input_Transaksi!CU475,0)</f>
        <v>0</v>
      </c>
      <c r="G478" s="36">
        <f>IF(Input_Transaksi!CV475=$D$8,Input_Transaksi!CX475,0)</f>
        <v>0</v>
      </c>
      <c r="H478" s="36" t="e">
        <f t="shared" si="8"/>
        <v>#VALUE!</v>
      </c>
      <c r="I478" s="61"/>
    </row>
    <row r="479" spans="2:9" customFormat="1" ht="15" customHeight="1" x14ac:dyDescent="0.2">
      <c r="B479" s="65"/>
      <c r="C479" s="33" t="str">
        <f>IF(F479+G479&gt;0,Input_Transaksi!C476,"")</f>
        <v/>
      </c>
      <c r="D479" s="34" t="str">
        <f>IF(F479+G479&gt;0,Input_Transaksi!D476,"")</f>
        <v/>
      </c>
      <c r="E479" s="35" t="str">
        <f>IF(F479+G479&gt;0,Input_Transaksi!F476&amp;Input_Transaksi!G476 &amp;" "&amp;Input_Transaksi!H476,"")</f>
        <v/>
      </c>
      <c r="F479" s="36">
        <f>IF(Input_Transaksi!CS476=$D$8,Input_Transaksi!CU476,0)</f>
        <v>0</v>
      </c>
      <c r="G479" s="36">
        <f>IF(Input_Transaksi!CV476=$D$8,Input_Transaksi!CX476,0)</f>
        <v>0</v>
      </c>
      <c r="H479" s="36" t="e">
        <f t="shared" si="8"/>
        <v>#VALUE!</v>
      </c>
      <c r="I479" s="61"/>
    </row>
    <row r="480" spans="2:9" customFormat="1" ht="15" customHeight="1" x14ac:dyDescent="0.2">
      <c r="B480" s="65"/>
      <c r="C480" s="33" t="str">
        <f>IF(F480+G480&gt;0,Input_Transaksi!C477,"")</f>
        <v/>
      </c>
      <c r="D480" s="34" t="str">
        <f>IF(F480+G480&gt;0,Input_Transaksi!D477,"")</f>
        <v/>
      </c>
      <c r="E480" s="35" t="str">
        <f>IF(F480+G480&gt;0,Input_Transaksi!F477&amp;Input_Transaksi!G477 &amp;" "&amp;Input_Transaksi!H477,"")</f>
        <v/>
      </c>
      <c r="F480" s="36">
        <f>IF(Input_Transaksi!CS477=$D$8,Input_Transaksi!CU477,0)</f>
        <v>0</v>
      </c>
      <c r="G480" s="36">
        <f>IF(Input_Transaksi!CV477=$D$8,Input_Transaksi!CX477,0)</f>
        <v>0</v>
      </c>
      <c r="H480" s="36" t="e">
        <f t="shared" si="8"/>
        <v>#VALUE!</v>
      </c>
      <c r="I480" s="61"/>
    </row>
    <row r="481" spans="2:9" customFormat="1" ht="15" customHeight="1" x14ac:dyDescent="0.2">
      <c r="B481" s="65"/>
      <c r="C481" s="33" t="str">
        <f>IF(F481+G481&gt;0,Input_Transaksi!C478,"")</f>
        <v/>
      </c>
      <c r="D481" s="34" t="str">
        <f>IF(F481+G481&gt;0,Input_Transaksi!D478,"")</f>
        <v/>
      </c>
      <c r="E481" s="35" t="str">
        <f>IF(F481+G481&gt;0,Input_Transaksi!F478&amp;Input_Transaksi!G478 &amp;" "&amp;Input_Transaksi!H478,"")</f>
        <v/>
      </c>
      <c r="F481" s="36">
        <f>IF(Input_Transaksi!CS478=$D$8,Input_Transaksi!CU478,0)</f>
        <v>0</v>
      </c>
      <c r="G481" s="36">
        <f>IF(Input_Transaksi!CV478=$D$8,Input_Transaksi!CX478,0)</f>
        <v>0</v>
      </c>
      <c r="H481" s="36" t="e">
        <f t="shared" si="8"/>
        <v>#VALUE!</v>
      </c>
      <c r="I481" s="61"/>
    </row>
    <row r="482" spans="2:9" customFormat="1" ht="15" customHeight="1" x14ac:dyDescent="0.2">
      <c r="B482" s="65"/>
      <c r="C482" s="33" t="str">
        <f>IF(F482+G482&gt;0,Input_Transaksi!C479,"")</f>
        <v/>
      </c>
      <c r="D482" s="34" t="str">
        <f>IF(F482+G482&gt;0,Input_Transaksi!D479,"")</f>
        <v/>
      </c>
      <c r="E482" s="35" t="str">
        <f>IF(F482+G482&gt;0,Input_Transaksi!F479&amp;Input_Transaksi!G479 &amp;" "&amp;Input_Transaksi!H479,"")</f>
        <v/>
      </c>
      <c r="F482" s="36">
        <f>IF(Input_Transaksi!CS479=$D$8,Input_Transaksi!CU479,0)</f>
        <v>0</v>
      </c>
      <c r="G482" s="36">
        <f>IF(Input_Transaksi!CV479=$D$8,Input_Transaksi!CX479,0)</f>
        <v>0</v>
      </c>
      <c r="H482" s="36" t="e">
        <f t="shared" si="8"/>
        <v>#VALUE!</v>
      </c>
      <c r="I482" s="61"/>
    </row>
    <row r="483" spans="2:9" customFormat="1" ht="15" customHeight="1" x14ac:dyDescent="0.2">
      <c r="B483" s="65"/>
      <c r="C483" s="33" t="str">
        <f>IF(F483+G483&gt;0,Input_Transaksi!C480,"")</f>
        <v/>
      </c>
      <c r="D483" s="34" t="str">
        <f>IF(F483+G483&gt;0,Input_Transaksi!D480,"")</f>
        <v/>
      </c>
      <c r="E483" s="35" t="str">
        <f>IF(F483+G483&gt;0,Input_Transaksi!F480&amp;Input_Transaksi!G480 &amp;" "&amp;Input_Transaksi!H480,"")</f>
        <v/>
      </c>
      <c r="F483" s="36">
        <f>IF(Input_Transaksi!CS480=$D$8,Input_Transaksi!CU480,0)</f>
        <v>0</v>
      </c>
      <c r="G483" s="36">
        <f>IF(Input_Transaksi!CV480=$D$8,Input_Transaksi!CX480,0)</f>
        <v>0</v>
      </c>
      <c r="H483" s="36" t="e">
        <f t="shared" si="8"/>
        <v>#VALUE!</v>
      </c>
      <c r="I483" s="61"/>
    </row>
    <row r="484" spans="2:9" customFormat="1" ht="15" customHeight="1" x14ac:dyDescent="0.2">
      <c r="B484" s="65"/>
      <c r="C484" s="33" t="str">
        <f>IF(F484+G484&gt;0,Input_Transaksi!C481,"")</f>
        <v/>
      </c>
      <c r="D484" s="34" t="str">
        <f>IF(F484+G484&gt;0,Input_Transaksi!D481,"")</f>
        <v/>
      </c>
      <c r="E484" s="35" t="str">
        <f>IF(F484+G484&gt;0,Input_Transaksi!F481&amp;Input_Transaksi!G481 &amp;" "&amp;Input_Transaksi!H481,"")</f>
        <v/>
      </c>
      <c r="F484" s="36">
        <f>IF(Input_Transaksi!CS481=$D$8,Input_Transaksi!CU481,0)</f>
        <v>0</v>
      </c>
      <c r="G484" s="36">
        <f>IF(Input_Transaksi!CV481=$D$8,Input_Transaksi!CX481,0)</f>
        <v>0</v>
      </c>
      <c r="H484" s="36" t="e">
        <f t="shared" si="8"/>
        <v>#VALUE!</v>
      </c>
      <c r="I484" s="61"/>
    </row>
    <row r="485" spans="2:9" customFormat="1" ht="15" customHeight="1" x14ac:dyDescent="0.2">
      <c r="B485" s="65"/>
      <c r="C485" s="33" t="str">
        <f>IF(F485+G485&gt;0,Input_Transaksi!C482,"")</f>
        <v/>
      </c>
      <c r="D485" s="34" t="str">
        <f>IF(F485+G485&gt;0,Input_Transaksi!D482,"")</f>
        <v/>
      </c>
      <c r="E485" s="35" t="str">
        <f>IF(F485+G485&gt;0,Input_Transaksi!F482&amp;Input_Transaksi!G482 &amp;" "&amp;Input_Transaksi!H482,"")</f>
        <v/>
      </c>
      <c r="F485" s="36">
        <f>IF(Input_Transaksi!CS482=$D$8,Input_Transaksi!CU482,0)</f>
        <v>0</v>
      </c>
      <c r="G485" s="36">
        <f>IF(Input_Transaksi!CV482=$D$8,Input_Transaksi!CX482,0)</f>
        <v>0</v>
      </c>
      <c r="H485" s="36" t="e">
        <f t="shared" si="8"/>
        <v>#VALUE!</v>
      </c>
      <c r="I485" s="61"/>
    </row>
    <row r="486" spans="2:9" customFormat="1" ht="15" customHeight="1" x14ac:dyDescent="0.2">
      <c r="B486" s="65"/>
      <c r="C486" s="33" t="str">
        <f>IF(F486+G486&gt;0,Input_Transaksi!C483,"")</f>
        <v/>
      </c>
      <c r="D486" s="34" t="str">
        <f>IF(F486+G486&gt;0,Input_Transaksi!D483,"")</f>
        <v/>
      </c>
      <c r="E486" s="35" t="str">
        <f>IF(F486+G486&gt;0,Input_Transaksi!F483&amp;Input_Transaksi!G483 &amp;" "&amp;Input_Transaksi!H483,"")</f>
        <v/>
      </c>
      <c r="F486" s="36">
        <f>IF(Input_Transaksi!CS483=$D$8,Input_Transaksi!CU483,0)</f>
        <v>0</v>
      </c>
      <c r="G486" s="36">
        <f>IF(Input_Transaksi!CV483=$D$8,Input_Transaksi!CX483,0)</f>
        <v>0</v>
      </c>
      <c r="H486" s="36" t="e">
        <f t="shared" si="8"/>
        <v>#VALUE!</v>
      </c>
      <c r="I486" s="61"/>
    </row>
    <row r="487" spans="2:9" customFormat="1" ht="15" customHeight="1" x14ac:dyDescent="0.2">
      <c r="B487" s="65"/>
      <c r="C487" s="33" t="str">
        <f>IF(F487+G487&gt;0,Input_Transaksi!C484,"")</f>
        <v/>
      </c>
      <c r="D487" s="34" t="str">
        <f>IF(F487+G487&gt;0,Input_Transaksi!D484,"")</f>
        <v/>
      </c>
      <c r="E487" s="35" t="str">
        <f>IF(F487+G487&gt;0,Input_Transaksi!F484&amp;Input_Transaksi!G484 &amp;" "&amp;Input_Transaksi!H484,"")</f>
        <v/>
      </c>
      <c r="F487" s="36">
        <f>IF(Input_Transaksi!CS484=$D$8,Input_Transaksi!CU484,0)</f>
        <v>0</v>
      </c>
      <c r="G487" s="36">
        <f>IF(Input_Transaksi!CV484=$D$8,Input_Transaksi!CX484,0)</f>
        <v>0</v>
      </c>
      <c r="H487" s="36" t="e">
        <f t="shared" si="8"/>
        <v>#VALUE!</v>
      </c>
      <c r="I487" s="61"/>
    </row>
    <row r="488" spans="2:9" customFormat="1" ht="15" customHeight="1" x14ac:dyDescent="0.2">
      <c r="B488" s="65"/>
      <c r="C488" s="33" t="str">
        <f>IF(F488+G488&gt;0,Input_Transaksi!C485,"")</f>
        <v/>
      </c>
      <c r="D488" s="34" t="str">
        <f>IF(F488+G488&gt;0,Input_Transaksi!D485,"")</f>
        <v/>
      </c>
      <c r="E488" s="35" t="str">
        <f>IF(F488+G488&gt;0,Input_Transaksi!F485&amp;Input_Transaksi!G485 &amp;" "&amp;Input_Transaksi!H485,"")</f>
        <v/>
      </c>
      <c r="F488" s="36">
        <f>IF(Input_Transaksi!CS485=$D$8,Input_Transaksi!CU485,0)</f>
        <v>0</v>
      </c>
      <c r="G488" s="36">
        <f>IF(Input_Transaksi!CV485=$D$8,Input_Transaksi!CX485,0)</f>
        <v>0</v>
      </c>
      <c r="H488" s="36" t="e">
        <f t="shared" si="8"/>
        <v>#VALUE!</v>
      </c>
      <c r="I488" s="61"/>
    </row>
    <row r="489" spans="2:9" customFormat="1" ht="15" customHeight="1" x14ac:dyDescent="0.2">
      <c r="B489" s="65"/>
      <c r="C489" s="33" t="str">
        <f>IF(F489+G489&gt;0,Input_Transaksi!C486,"")</f>
        <v/>
      </c>
      <c r="D489" s="34" t="str">
        <f>IF(F489+G489&gt;0,Input_Transaksi!D486,"")</f>
        <v/>
      </c>
      <c r="E489" s="35" t="str">
        <f>IF(F489+G489&gt;0,Input_Transaksi!F486&amp;Input_Transaksi!G486 &amp;" "&amp;Input_Transaksi!H486,"")</f>
        <v/>
      </c>
      <c r="F489" s="36">
        <f>IF(Input_Transaksi!CS486=$D$8,Input_Transaksi!CU486,0)</f>
        <v>0</v>
      </c>
      <c r="G489" s="36">
        <f>IF(Input_Transaksi!CV486=$D$8,Input_Transaksi!CX486,0)</f>
        <v>0</v>
      </c>
      <c r="H489" s="36" t="e">
        <f t="shared" si="8"/>
        <v>#VALUE!</v>
      </c>
      <c r="I489" s="61"/>
    </row>
    <row r="490" spans="2:9" customFormat="1" ht="15" customHeight="1" x14ac:dyDescent="0.2">
      <c r="B490" s="65"/>
      <c r="C490" s="33" t="str">
        <f>IF(F490+G490&gt;0,Input_Transaksi!C487,"")</f>
        <v/>
      </c>
      <c r="D490" s="34" t="str">
        <f>IF(F490+G490&gt;0,Input_Transaksi!D487,"")</f>
        <v/>
      </c>
      <c r="E490" s="35" t="str">
        <f>IF(F490+G490&gt;0,Input_Transaksi!F487&amp;Input_Transaksi!G487 &amp;" "&amp;Input_Transaksi!H487,"")</f>
        <v/>
      </c>
      <c r="F490" s="36">
        <f>IF(Input_Transaksi!CS487=$D$8,Input_Transaksi!CU487,0)</f>
        <v>0</v>
      </c>
      <c r="G490" s="36">
        <f>IF(Input_Transaksi!CV487=$D$8,Input_Transaksi!CX487,0)</f>
        <v>0</v>
      </c>
      <c r="H490" s="36" t="e">
        <f t="shared" si="8"/>
        <v>#VALUE!</v>
      </c>
      <c r="I490" s="61"/>
    </row>
    <row r="491" spans="2:9" customFormat="1" ht="15" customHeight="1" x14ac:dyDescent="0.2">
      <c r="B491" s="65"/>
      <c r="C491" s="33" t="str">
        <f>IF(F491+G491&gt;0,Input_Transaksi!C488,"")</f>
        <v/>
      </c>
      <c r="D491" s="34" t="str">
        <f>IF(F491+G491&gt;0,Input_Transaksi!D488,"")</f>
        <v/>
      </c>
      <c r="E491" s="35" t="str">
        <f>IF(F491+G491&gt;0,Input_Transaksi!F488&amp;Input_Transaksi!G488 &amp;" "&amp;Input_Transaksi!H488,"")</f>
        <v/>
      </c>
      <c r="F491" s="36">
        <f>IF(Input_Transaksi!CS488=$D$8,Input_Transaksi!CU488,0)</f>
        <v>0</v>
      </c>
      <c r="G491" s="36">
        <f>IF(Input_Transaksi!CV488=$D$8,Input_Transaksi!CX488,0)</f>
        <v>0</v>
      </c>
      <c r="H491" s="36" t="e">
        <f t="shared" si="8"/>
        <v>#VALUE!</v>
      </c>
      <c r="I491" s="61"/>
    </row>
    <row r="492" spans="2:9" customFormat="1" ht="15" customHeight="1" x14ac:dyDescent="0.2">
      <c r="B492" s="65"/>
      <c r="C492" s="33" t="str">
        <f>IF(F492+G492&gt;0,Input_Transaksi!C489,"")</f>
        <v/>
      </c>
      <c r="D492" s="34" t="str">
        <f>IF(F492+G492&gt;0,Input_Transaksi!D489,"")</f>
        <v/>
      </c>
      <c r="E492" s="35" t="str">
        <f>IF(F492+G492&gt;0,Input_Transaksi!F489&amp;Input_Transaksi!G489 &amp;" "&amp;Input_Transaksi!H489,"")</f>
        <v/>
      </c>
      <c r="F492" s="36">
        <f>IF(Input_Transaksi!CS489=$D$8,Input_Transaksi!CU489,0)</f>
        <v>0</v>
      </c>
      <c r="G492" s="36">
        <f>IF(Input_Transaksi!CV489=$D$8,Input_Transaksi!CX489,0)</f>
        <v>0</v>
      </c>
      <c r="H492" s="36" t="e">
        <f t="shared" si="8"/>
        <v>#VALUE!</v>
      </c>
      <c r="I492" s="61"/>
    </row>
    <row r="493" spans="2:9" customFormat="1" ht="15" customHeight="1" x14ac:dyDescent="0.2">
      <c r="B493" s="65"/>
      <c r="C493" s="33" t="str">
        <f>IF(F493+G493&gt;0,Input_Transaksi!C490,"")</f>
        <v/>
      </c>
      <c r="D493" s="34" t="str">
        <f>IF(F493+G493&gt;0,Input_Transaksi!D490,"")</f>
        <v/>
      </c>
      <c r="E493" s="35" t="str">
        <f>IF(F493+G493&gt;0,Input_Transaksi!F490&amp;Input_Transaksi!G490 &amp;" "&amp;Input_Transaksi!H490,"")</f>
        <v/>
      </c>
      <c r="F493" s="36">
        <f>IF(Input_Transaksi!CS490=$D$8,Input_Transaksi!CU490,0)</f>
        <v>0</v>
      </c>
      <c r="G493" s="36">
        <f>IF(Input_Transaksi!CV490=$D$8,Input_Transaksi!CX490,0)</f>
        <v>0</v>
      </c>
      <c r="H493" s="36" t="e">
        <f t="shared" si="8"/>
        <v>#VALUE!</v>
      </c>
      <c r="I493" s="61"/>
    </row>
    <row r="494" spans="2:9" customFormat="1" ht="15" customHeight="1" x14ac:dyDescent="0.2">
      <c r="B494" s="65"/>
      <c r="C494" s="33" t="str">
        <f>IF(F494+G494&gt;0,Input_Transaksi!C491,"")</f>
        <v/>
      </c>
      <c r="D494" s="34" t="str">
        <f>IF(F494+G494&gt;0,Input_Transaksi!D491,"")</f>
        <v/>
      </c>
      <c r="E494" s="35" t="str">
        <f>IF(F494+G494&gt;0,Input_Transaksi!F491&amp;Input_Transaksi!G491 &amp;" "&amp;Input_Transaksi!H491,"")</f>
        <v/>
      </c>
      <c r="F494" s="36">
        <f>IF(Input_Transaksi!CS491=$D$8,Input_Transaksi!CU491,0)</f>
        <v>0</v>
      </c>
      <c r="G494" s="36">
        <f>IF(Input_Transaksi!CV491=$D$8,Input_Transaksi!CX491,0)</f>
        <v>0</v>
      </c>
      <c r="H494" s="36" t="e">
        <f t="shared" si="8"/>
        <v>#VALUE!</v>
      </c>
      <c r="I494" s="61"/>
    </row>
    <row r="495" spans="2:9" customFormat="1" ht="15" customHeight="1" x14ac:dyDescent="0.2">
      <c r="B495" s="65"/>
      <c r="C495" s="33" t="str">
        <f>IF(F495+G495&gt;0,Input_Transaksi!C492,"")</f>
        <v/>
      </c>
      <c r="D495" s="34" t="str">
        <f>IF(F495+G495&gt;0,Input_Transaksi!D492,"")</f>
        <v/>
      </c>
      <c r="E495" s="35" t="str">
        <f>IF(F495+G495&gt;0,Input_Transaksi!F492&amp;Input_Transaksi!G492 &amp;" "&amp;Input_Transaksi!H492,"")</f>
        <v/>
      </c>
      <c r="F495" s="36">
        <f>IF(Input_Transaksi!CS492=$D$8,Input_Transaksi!CU492,0)</f>
        <v>0</v>
      </c>
      <c r="G495" s="36">
        <f>IF(Input_Transaksi!CV492=$D$8,Input_Transaksi!CX492,0)</f>
        <v>0</v>
      </c>
      <c r="H495" s="36" t="e">
        <f t="shared" si="8"/>
        <v>#VALUE!</v>
      </c>
      <c r="I495" s="61"/>
    </row>
    <row r="496" spans="2:9" customFormat="1" ht="15" customHeight="1" x14ac:dyDescent="0.2">
      <c r="B496" s="65"/>
      <c r="C496" s="33" t="str">
        <f>IF(F496+G496&gt;0,Input_Transaksi!C493,"")</f>
        <v/>
      </c>
      <c r="D496" s="34" t="str">
        <f>IF(F496+G496&gt;0,Input_Transaksi!D493,"")</f>
        <v/>
      </c>
      <c r="E496" s="35" t="str">
        <f>IF(F496+G496&gt;0,Input_Transaksi!F493&amp;Input_Transaksi!G493 &amp;" "&amp;Input_Transaksi!H493,"")</f>
        <v/>
      </c>
      <c r="F496" s="36">
        <f>IF(Input_Transaksi!CS493=$D$8,Input_Transaksi!CU493,0)</f>
        <v>0</v>
      </c>
      <c r="G496" s="36">
        <f>IF(Input_Transaksi!CV493=$D$8,Input_Transaksi!CX493,0)</f>
        <v>0</v>
      </c>
      <c r="H496" s="36" t="e">
        <f t="shared" si="8"/>
        <v>#VALUE!</v>
      </c>
      <c r="I496" s="61"/>
    </row>
    <row r="497" spans="2:9" customFormat="1" ht="15" customHeight="1" x14ac:dyDescent="0.2">
      <c r="B497" s="65"/>
      <c r="C497" s="33" t="str">
        <f>IF(F497+G497&gt;0,Input_Transaksi!C494,"")</f>
        <v/>
      </c>
      <c r="D497" s="34" t="str">
        <f>IF(F497+G497&gt;0,Input_Transaksi!D494,"")</f>
        <v/>
      </c>
      <c r="E497" s="35" t="str">
        <f>IF(F497+G497&gt;0,Input_Transaksi!F494&amp;Input_Transaksi!G494 &amp;" "&amp;Input_Transaksi!H494,"")</f>
        <v/>
      </c>
      <c r="F497" s="36">
        <f>IF(Input_Transaksi!CS494=$D$8,Input_Transaksi!CU494,0)</f>
        <v>0</v>
      </c>
      <c r="G497" s="36">
        <f>IF(Input_Transaksi!CV494=$D$8,Input_Transaksi!CX494,0)</f>
        <v>0</v>
      </c>
      <c r="H497" s="36" t="e">
        <f t="shared" si="8"/>
        <v>#VALUE!</v>
      </c>
      <c r="I497" s="61"/>
    </row>
    <row r="498" spans="2:9" customFormat="1" ht="15" customHeight="1" x14ac:dyDescent="0.2">
      <c r="B498" s="65"/>
      <c r="C498" s="33" t="str">
        <f>IF(F498+G498&gt;0,Input_Transaksi!C495,"")</f>
        <v/>
      </c>
      <c r="D498" s="34" t="str">
        <f>IF(F498+G498&gt;0,Input_Transaksi!D495,"")</f>
        <v/>
      </c>
      <c r="E498" s="35" t="str">
        <f>IF(F498+G498&gt;0,Input_Transaksi!F495&amp;Input_Transaksi!G495 &amp;" "&amp;Input_Transaksi!H495,"")</f>
        <v/>
      </c>
      <c r="F498" s="36">
        <f>IF(Input_Transaksi!CS495=$D$8,Input_Transaksi!CU495,0)</f>
        <v>0</v>
      </c>
      <c r="G498" s="36">
        <f>IF(Input_Transaksi!CV495=$D$8,Input_Transaksi!CX495,0)</f>
        <v>0</v>
      </c>
      <c r="H498" s="36" t="e">
        <f t="shared" si="8"/>
        <v>#VALUE!</v>
      </c>
      <c r="I498" s="61"/>
    </row>
    <row r="499" spans="2:9" customFormat="1" ht="15" customHeight="1" x14ac:dyDescent="0.2">
      <c r="B499" s="65"/>
      <c r="C499" s="33" t="str">
        <f>IF(F499+G499&gt;0,Input_Transaksi!C496,"")</f>
        <v/>
      </c>
      <c r="D499" s="34" t="str">
        <f>IF(F499+G499&gt;0,Input_Transaksi!D496,"")</f>
        <v/>
      </c>
      <c r="E499" s="35" t="str">
        <f>IF(F499+G499&gt;0,Input_Transaksi!F496&amp;Input_Transaksi!G496 &amp;" "&amp;Input_Transaksi!H496,"")</f>
        <v/>
      </c>
      <c r="F499" s="36">
        <f>IF(Input_Transaksi!CS496=$D$8,Input_Transaksi!CU496,0)</f>
        <v>0</v>
      </c>
      <c r="G499" s="36">
        <f>IF(Input_Transaksi!CV496=$D$8,Input_Transaksi!CX496,0)</f>
        <v>0</v>
      </c>
      <c r="H499" s="36" t="e">
        <f t="shared" si="8"/>
        <v>#VALUE!</v>
      </c>
      <c r="I499" s="61"/>
    </row>
    <row r="500" spans="2:9" customFormat="1" ht="15" customHeight="1" x14ac:dyDescent="0.2">
      <c r="B500" s="65"/>
      <c r="C500" s="33" t="str">
        <f>IF(F500+G500&gt;0,Input_Transaksi!C497,"")</f>
        <v/>
      </c>
      <c r="D500" s="34" t="str">
        <f>IF(F500+G500&gt;0,Input_Transaksi!D497,"")</f>
        <v/>
      </c>
      <c r="E500" s="35" t="str">
        <f>IF(F500+G500&gt;0,Input_Transaksi!F497&amp;Input_Transaksi!G497 &amp;" "&amp;Input_Transaksi!H497,"")</f>
        <v/>
      </c>
      <c r="F500" s="36">
        <f>IF(Input_Transaksi!CS497=$D$8,Input_Transaksi!CU497,0)</f>
        <v>0</v>
      </c>
      <c r="G500" s="36">
        <f>IF(Input_Transaksi!CV497=$D$8,Input_Transaksi!CX497,0)</f>
        <v>0</v>
      </c>
      <c r="H500" s="36" t="e">
        <f t="shared" si="8"/>
        <v>#VALUE!</v>
      </c>
      <c r="I500" s="61"/>
    </row>
    <row r="501" spans="2:9" customFormat="1" ht="15" customHeight="1" x14ac:dyDescent="0.2">
      <c r="B501" s="65"/>
      <c r="C501" s="33" t="str">
        <f>IF(F501+G501&gt;0,Input_Transaksi!C498,"")</f>
        <v/>
      </c>
      <c r="D501" s="34" t="str">
        <f>IF(F501+G501&gt;0,Input_Transaksi!D498,"")</f>
        <v/>
      </c>
      <c r="E501" s="35" t="str">
        <f>IF(F501+G501&gt;0,Input_Transaksi!F498&amp;Input_Transaksi!G498 &amp;" "&amp;Input_Transaksi!H498,"")</f>
        <v/>
      </c>
      <c r="F501" s="36">
        <f>IF(Input_Transaksi!CS498=$D$8,Input_Transaksi!CU498,0)</f>
        <v>0</v>
      </c>
      <c r="G501" s="36">
        <f>IF(Input_Transaksi!CV498=$D$8,Input_Transaksi!CX498,0)</f>
        <v>0</v>
      </c>
      <c r="H501" s="36" t="e">
        <f t="shared" si="8"/>
        <v>#VALUE!</v>
      </c>
      <c r="I501" s="61"/>
    </row>
    <row r="502" spans="2:9" customFormat="1" ht="15" customHeight="1" x14ac:dyDescent="0.2">
      <c r="B502" s="65"/>
      <c r="C502" s="33" t="str">
        <f>IF(F502+G502&gt;0,Input_Transaksi!C499,"")</f>
        <v/>
      </c>
      <c r="D502" s="34" t="str">
        <f>IF(F502+G502&gt;0,Input_Transaksi!D499,"")</f>
        <v/>
      </c>
      <c r="E502" s="35" t="str">
        <f>IF(F502+G502&gt;0,Input_Transaksi!F499&amp;Input_Transaksi!G499 &amp;" "&amp;Input_Transaksi!H499,"")</f>
        <v/>
      </c>
      <c r="F502" s="36">
        <f>IF(Input_Transaksi!CS499=$D$8,Input_Transaksi!CU499,0)</f>
        <v>0</v>
      </c>
      <c r="G502" s="36">
        <f>IF(Input_Transaksi!CV499=$D$8,Input_Transaksi!CX499,0)</f>
        <v>0</v>
      </c>
      <c r="H502" s="36" t="e">
        <f t="shared" si="8"/>
        <v>#VALUE!</v>
      </c>
      <c r="I502" s="61"/>
    </row>
    <row r="503" spans="2:9" customFormat="1" ht="15" customHeight="1" x14ac:dyDescent="0.2">
      <c r="B503" s="65"/>
      <c r="C503" s="33" t="str">
        <f>IF(F503+G503&gt;0,Input_Transaksi!C500,"")</f>
        <v/>
      </c>
      <c r="D503" s="34" t="str">
        <f>IF(F503+G503&gt;0,Input_Transaksi!D500,"")</f>
        <v/>
      </c>
      <c r="E503" s="35" t="str">
        <f>IF(F503+G503&gt;0,Input_Transaksi!F500&amp;Input_Transaksi!G500 &amp;" "&amp;Input_Transaksi!H500,"")</f>
        <v/>
      </c>
      <c r="F503" s="36">
        <f>IF(Input_Transaksi!CS500=$D$8,Input_Transaksi!CU500,0)</f>
        <v>0</v>
      </c>
      <c r="G503" s="36">
        <f>IF(Input_Transaksi!CV500=$D$8,Input_Transaksi!CX500,0)</f>
        <v>0</v>
      </c>
      <c r="H503" s="36" t="e">
        <f t="shared" si="8"/>
        <v>#VALUE!</v>
      </c>
      <c r="I503" s="61"/>
    </row>
    <row r="504" spans="2:9" customFormat="1" ht="15" customHeight="1" x14ac:dyDescent="0.2">
      <c r="B504" s="65"/>
      <c r="C504" s="33" t="str">
        <f>IF(F504+G504&gt;0,Input_Transaksi!C501,"")</f>
        <v/>
      </c>
      <c r="D504" s="34" t="str">
        <f>IF(F504+G504&gt;0,Input_Transaksi!D501,"")</f>
        <v/>
      </c>
      <c r="E504" s="35" t="str">
        <f>IF(F504+G504&gt;0,Input_Transaksi!F501&amp;Input_Transaksi!G501 &amp;" "&amp;Input_Transaksi!H501,"")</f>
        <v/>
      </c>
      <c r="F504" s="36">
        <f>IF(Input_Transaksi!CS501=$D$8,Input_Transaksi!CU501,0)</f>
        <v>0</v>
      </c>
      <c r="G504" s="36">
        <f>IF(Input_Transaksi!CV501=$D$8,Input_Transaksi!CX501,0)</f>
        <v>0</v>
      </c>
      <c r="H504" s="36" t="e">
        <f t="shared" si="8"/>
        <v>#VALUE!</v>
      </c>
      <c r="I504" s="61"/>
    </row>
    <row r="505" spans="2:9" customFormat="1" ht="15" customHeight="1" x14ac:dyDescent="0.2">
      <c r="B505" s="65"/>
      <c r="C505" s="33" t="str">
        <f>IF(F505+G505&gt;0,Input_Transaksi!C502,"")</f>
        <v/>
      </c>
      <c r="D505" s="34" t="str">
        <f>IF(F505+G505&gt;0,Input_Transaksi!D502,"")</f>
        <v/>
      </c>
      <c r="E505" s="35" t="str">
        <f>IF(F505+G505&gt;0,Input_Transaksi!F502&amp;Input_Transaksi!G502 &amp;" "&amp;Input_Transaksi!H502,"")</f>
        <v/>
      </c>
      <c r="F505" s="36">
        <f>IF(Input_Transaksi!CS502=$D$8,Input_Transaksi!CU502,0)</f>
        <v>0</v>
      </c>
      <c r="G505" s="36">
        <f>IF(Input_Transaksi!CV502=$D$8,Input_Transaksi!CX502,0)</f>
        <v>0</v>
      </c>
      <c r="H505" s="36" t="e">
        <f t="shared" si="8"/>
        <v>#VALUE!</v>
      </c>
      <c r="I505" s="61"/>
    </row>
    <row r="506" spans="2:9" customFormat="1" ht="15" customHeight="1" x14ac:dyDescent="0.2">
      <c r="B506" s="65"/>
      <c r="C506" s="33" t="str">
        <f>IF(F506+G506&gt;0,Input_Transaksi!C503,"")</f>
        <v/>
      </c>
      <c r="D506" s="34" t="str">
        <f>IF(F506+G506&gt;0,Input_Transaksi!D503,"")</f>
        <v/>
      </c>
      <c r="E506" s="35" t="str">
        <f>IF(F506+G506&gt;0,Input_Transaksi!F503&amp;Input_Transaksi!G503 &amp;" "&amp;Input_Transaksi!H503,"")</f>
        <v/>
      </c>
      <c r="F506" s="36">
        <f>IF(Input_Transaksi!CS503=$D$8,Input_Transaksi!CU503,0)</f>
        <v>0</v>
      </c>
      <c r="G506" s="36">
        <f>IF(Input_Transaksi!CV503=$D$8,Input_Transaksi!CX503,0)</f>
        <v>0</v>
      </c>
      <c r="H506" s="36" t="e">
        <f t="shared" si="8"/>
        <v>#VALUE!</v>
      </c>
      <c r="I506" s="61"/>
    </row>
    <row r="507" spans="2:9" customFormat="1" ht="15" customHeight="1" x14ac:dyDescent="0.2">
      <c r="B507" s="65"/>
      <c r="C507" s="33" t="str">
        <f>IF(F507+G507&gt;0,Input_Transaksi!C504,"")</f>
        <v/>
      </c>
      <c r="D507" s="34" t="str">
        <f>IF(F507+G507&gt;0,Input_Transaksi!D504,"")</f>
        <v/>
      </c>
      <c r="E507" s="35" t="str">
        <f>IF(F507+G507&gt;0,Input_Transaksi!F504&amp;Input_Transaksi!G504 &amp;" "&amp;Input_Transaksi!H504,"")</f>
        <v/>
      </c>
      <c r="F507" s="36">
        <f>IF(Input_Transaksi!CS504=$D$8,Input_Transaksi!CU504,0)</f>
        <v>0</v>
      </c>
      <c r="G507" s="36">
        <f>IF(Input_Transaksi!CV504=$D$8,Input_Transaksi!CX504,0)</f>
        <v>0</v>
      </c>
      <c r="H507" s="36" t="e">
        <f t="shared" si="8"/>
        <v>#VALUE!</v>
      </c>
      <c r="I507" s="61"/>
    </row>
    <row r="508" spans="2:9" customFormat="1" ht="15" customHeight="1" x14ac:dyDescent="0.2">
      <c r="B508" s="65"/>
      <c r="C508" s="33" t="str">
        <f>IF(F508+G508&gt;0,Input_Transaksi!C505,"")</f>
        <v/>
      </c>
      <c r="D508" s="34" t="str">
        <f>IF(F508+G508&gt;0,Input_Transaksi!D505,"")</f>
        <v/>
      </c>
      <c r="E508" s="35" t="str">
        <f>IF(F508+G508&gt;0,Input_Transaksi!F505&amp;Input_Transaksi!G505 &amp;" "&amp;Input_Transaksi!H505,"")</f>
        <v/>
      </c>
      <c r="F508" s="36">
        <f>IF(Input_Transaksi!CS505=$D$8,Input_Transaksi!CU505,0)</f>
        <v>0</v>
      </c>
      <c r="G508" s="36">
        <f>IF(Input_Transaksi!CV505=$D$8,Input_Transaksi!CX505,0)</f>
        <v>0</v>
      </c>
      <c r="H508" s="36" t="e">
        <f t="shared" si="8"/>
        <v>#VALUE!</v>
      </c>
      <c r="I508" s="61"/>
    </row>
    <row r="509" spans="2:9" customFormat="1" ht="15" customHeight="1" x14ac:dyDescent="0.2">
      <c r="B509" s="65"/>
      <c r="C509" s="33" t="str">
        <f>IF(F509+G509&gt;0,Input_Transaksi!C506,"")</f>
        <v/>
      </c>
      <c r="D509" s="34" t="str">
        <f>IF(F509+G509&gt;0,Input_Transaksi!D506,"")</f>
        <v/>
      </c>
      <c r="E509" s="35" t="str">
        <f>IF(F509+G509&gt;0,Input_Transaksi!F506&amp;Input_Transaksi!G506 &amp;" "&amp;Input_Transaksi!H506,"")</f>
        <v/>
      </c>
      <c r="F509" s="36">
        <f>IF(Input_Transaksi!CS506=$D$8,Input_Transaksi!CU506,0)</f>
        <v>0</v>
      </c>
      <c r="G509" s="36">
        <f>IF(Input_Transaksi!CV506=$D$8,Input_Transaksi!CX506,0)</f>
        <v>0</v>
      </c>
      <c r="H509" s="36" t="e">
        <f t="shared" si="8"/>
        <v>#VALUE!</v>
      </c>
      <c r="I509" s="61"/>
    </row>
    <row r="510" spans="2:9" customFormat="1" ht="15" customHeight="1" x14ac:dyDescent="0.2">
      <c r="B510" s="65"/>
      <c r="C510" s="33" t="str">
        <f>IF(F510+G510&gt;0,Input_Transaksi!C507,"")</f>
        <v/>
      </c>
      <c r="D510" s="34" t="str">
        <f>IF(F510+G510&gt;0,Input_Transaksi!D507,"")</f>
        <v/>
      </c>
      <c r="E510" s="35" t="str">
        <f>IF(F510+G510&gt;0,Input_Transaksi!F507&amp;Input_Transaksi!G507 &amp;" "&amp;Input_Transaksi!H507,"")</f>
        <v/>
      </c>
      <c r="F510" s="36">
        <f>IF(Input_Transaksi!CS507=$D$8,Input_Transaksi!CU507,0)</f>
        <v>0</v>
      </c>
      <c r="G510" s="36">
        <f>IF(Input_Transaksi!CV507=$D$8,Input_Transaksi!CX507,0)</f>
        <v>0</v>
      </c>
      <c r="H510" s="36" t="e">
        <f t="shared" si="8"/>
        <v>#VALUE!</v>
      </c>
      <c r="I510" s="61"/>
    </row>
    <row r="511" spans="2:9" customFormat="1" ht="15" customHeight="1" x14ac:dyDescent="0.2">
      <c r="B511" s="65"/>
      <c r="C511" s="33" t="str">
        <f>IF(F511+G511&gt;0,Input_Transaksi!C508,"")</f>
        <v/>
      </c>
      <c r="D511" s="34" t="str">
        <f>IF(F511+G511&gt;0,Input_Transaksi!D508,"")</f>
        <v/>
      </c>
      <c r="E511" s="35" t="str">
        <f>IF(F511+G511&gt;0,Input_Transaksi!F508&amp;Input_Transaksi!G508 &amp;" "&amp;Input_Transaksi!H508,"")</f>
        <v/>
      </c>
      <c r="F511" s="36">
        <f>IF(Input_Transaksi!CS508=$D$8,Input_Transaksi!CU508,0)</f>
        <v>0</v>
      </c>
      <c r="G511" s="36">
        <f>IF(Input_Transaksi!CV508=$D$8,Input_Transaksi!CX508,0)</f>
        <v>0</v>
      </c>
      <c r="H511" s="36" t="e">
        <f t="shared" si="8"/>
        <v>#VALUE!</v>
      </c>
      <c r="I511" s="61"/>
    </row>
    <row r="512" spans="2:9" customFormat="1" ht="15" customHeight="1" x14ac:dyDescent="0.2">
      <c r="B512" s="65"/>
      <c r="C512" s="33" t="str">
        <f>IF(F512+G512&gt;0,Input_Transaksi!C509,"")</f>
        <v/>
      </c>
      <c r="D512" s="34" t="str">
        <f>IF(F512+G512&gt;0,Input_Transaksi!D509,"")</f>
        <v/>
      </c>
      <c r="E512" s="35" t="str">
        <f>IF(F512+G512&gt;0,Input_Transaksi!F509&amp;Input_Transaksi!G509 &amp;" "&amp;Input_Transaksi!H509,"")</f>
        <v/>
      </c>
      <c r="F512" s="36">
        <f>IF(Input_Transaksi!CS509=$D$8,Input_Transaksi!CU509,0)</f>
        <v>0</v>
      </c>
      <c r="G512" s="36">
        <f>IF(Input_Transaksi!CV509=$D$8,Input_Transaksi!CX509,0)</f>
        <v>0</v>
      </c>
      <c r="H512" s="36" t="e">
        <f t="shared" si="8"/>
        <v>#VALUE!</v>
      </c>
      <c r="I512" s="61"/>
    </row>
    <row r="513" spans="2:9" customFormat="1" ht="15" customHeight="1" x14ac:dyDescent="0.2">
      <c r="B513" s="65"/>
      <c r="C513" s="33" t="str">
        <f>IF(F513+G513&gt;0,Input_Transaksi!C510,"")</f>
        <v/>
      </c>
      <c r="D513" s="34" t="str">
        <f>IF(F513+G513&gt;0,Input_Transaksi!D510,"")</f>
        <v/>
      </c>
      <c r="E513" s="35" t="str">
        <f>IF(F513+G513&gt;0,Input_Transaksi!F510&amp;Input_Transaksi!G510 &amp;" "&amp;Input_Transaksi!H510,"")</f>
        <v/>
      </c>
      <c r="F513" s="36">
        <f>IF(Input_Transaksi!CS510=$D$8,Input_Transaksi!CU510,0)</f>
        <v>0</v>
      </c>
      <c r="G513" s="36">
        <f>IF(Input_Transaksi!CV510=$D$8,Input_Transaksi!CX510,0)</f>
        <v>0</v>
      </c>
      <c r="H513" s="36" t="e">
        <f t="shared" si="8"/>
        <v>#VALUE!</v>
      </c>
      <c r="I513" s="61"/>
    </row>
    <row r="514" spans="2:9" customFormat="1" ht="15" customHeight="1" x14ac:dyDescent="0.2">
      <c r="B514" s="65"/>
      <c r="C514" s="33" t="str">
        <f>IF(F514+G514&gt;0,Input_Transaksi!C511,"")</f>
        <v/>
      </c>
      <c r="D514" s="34" t="str">
        <f>IF(F514+G514&gt;0,Input_Transaksi!D511,"")</f>
        <v/>
      </c>
      <c r="E514" s="35" t="str">
        <f>IF(F514+G514&gt;0,Input_Transaksi!F511&amp;Input_Transaksi!G511 &amp;" "&amp;Input_Transaksi!H511,"")</f>
        <v/>
      </c>
      <c r="F514" s="36">
        <f>IF(Input_Transaksi!CS511=$D$8,Input_Transaksi!CU511,0)</f>
        <v>0</v>
      </c>
      <c r="G514" s="36">
        <f>IF(Input_Transaksi!CV511=$D$8,Input_Transaksi!CX511,0)</f>
        <v>0</v>
      </c>
      <c r="H514" s="36" t="e">
        <f t="shared" si="8"/>
        <v>#VALUE!</v>
      </c>
      <c r="I514" s="61"/>
    </row>
    <row r="515" spans="2:9" customFormat="1" ht="15" customHeight="1" x14ac:dyDescent="0.2">
      <c r="B515" s="65"/>
      <c r="C515" s="33" t="str">
        <f>IF(F515+G515&gt;0,Input_Transaksi!C512,"")</f>
        <v/>
      </c>
      <c r="D515" s="34" t="str">
        <f>IF(F515+G515&gt;0,Input_Transaksi!D512,"")</f>
        <v/>
      </c>
      <c r="E515" s="35" t="str">
        <f>IF(F515+G515&gt;0,Input_Transaksi!F512&amp;Input_Transaksi!G512 &amp;" "&amp;Input_Transaksi!H512,"")</f>
        <v/>
      </c>
      <c r="F515" s="36">
        <f>IF(Input_Transaksi!CS512=$D$8,Input_Transaksi!CU512,0)</f>
        <v>0</v>
      </c>
      <c r="G515" s="36">
        <f>IF(Input_Transaksi!CV512=$D$8,Input_Transaksi!CX512,0)</f>
        <v>0</v>
      </c>
      <c r="H515" s="36" t="e">
        <f t="shared" si="8"/>
        <v>#VALUE!</v>
      </c>
      <c r="I515" s="61"/>
    </row>
    <row r="516" spans="2:9" customFormat="1" ht="15" customHeight="1" x14ac:dyDescent="0.2">
      <c r="B516" s="65"/>
      <c r="C516" s="33" t="str">
        <f>IF(F516+G516&gt;0,Input_Transaksi!C513,"")</f>
        <v/>
      </c>
      <c r="D516" s="34" t="str">
        <f>IF(F516+G516&gt;0,Input_Transaksi!D513,"")</f>
        <v/>
      </c>
      <c r="E516" s="35" t="str">
        <f>IF(F516+G516&gt;0,Input_Transaksi!F513&amp;Input_Transaksi!G513 &amp;" "&amp;Input_Transaksi!H513,"")</f>
        <v/>
      </c>
      <c r="F516" s="36">
        <f>IF(Input_Transaksi!CS513=$D$8,Input_Transaksi!CU513,0)</f>
        <v>0</v>
      </c>
      <c r="G516" s="36">
        <f>IF(Input_Transaksi!CV513=$D$8,Input_Transaksi!CX513,0)</f>
        <v>0</v>
      </c>
      <c r="H516" s="36" t="e">
        <f t="shared" si="8"/>
        <v>#VALUE!</v>
      </c>
      <c r="I516" s="61"/>
    </row>
    <row r="517" spans="2:9" customFormat="1" ht="15" customHeight="1" x14ac:dyDescent="0.2">
      <c r="B517" s="65"/>
      <c r="C517" s="33" t="str">
        <f>IF(F517+G517&gt;0,Input_Transaksi!C514,"")</f>
        <v/>
      </c>
      <c r="D517" s="34" t="str">
        <f>IF(F517+G517&gt;0,Input_Transaksi!D514,"")</f>
        <v/>
      </c>
      <c r="E517" s="35" t="str">
        <f>IF(F517+G517&gt;0,Input_Transaksi!F514&amp;Input_Transaksi!G514 &amp;" "&amp;Input_Transaksi!H514,"")</f>
        <v/>
      </c>
      <c r="F517" s="36">
        <f>IF(Input_Transaksi!CS514=$D$8,Input_Transaksi!CU514,0)</f>
        <v>0</v>
      </c>
      <c r="G517" s="36">
        <f>IF(Input_Transaksi!CV514=$D$8,Input_Transaksi!CX514,0)</f>
        <v>0</v>
      </c>
      <c r="H517" s="36" t="e">
        <f t="shared" si="8"/>
        <v>#VALUE!</v>
      </c>
      <c r="I517" s="61"/>
    </row>
    <row r="518" spans="2:9" customFormat="1" ht="15" customHeight="1" x14ac:dyDescent="0.2">
      <c r="B518" s="65"/>
      <c r="C518" s="33" t="str">
        <f>IF(F518+G518&gt;0,Input_Transaksi!C515,"")</f>
        <v/>
      </c>
      <c r="D518" s="34" t="str">
        <f>IF(F518+G518&gt;0,Input_Transaksi!D515,"")</f>
        <v/>
      </c>
      <c r="E518" s="35" t="str">
        <f>IF(F518+G518&gt;0,Input_Transaksi!F515&amp;Input_Transaksi!G515 &amp;" "&amp;Input_Transaksi!H515,"")</f>
        <v/>
      </c>
      <c r="F518" s="36">
        <f>IF(Input_Transaksi!CS515=$D$8,Input_Transaksi!CU515,0)</f>
        <v>0</v>
      </c>
      <c r="G518" s="36">
        <f>IF(Input_Transaksi!CV515=$D$8,Input_Transaksi!CX515,0)</f>
        <v>0</v>
      </c>
      <c r="H518" s="36" t="e">
        <f t="shared" si="8"/>
        <v>#VALUE!</v>
      </c>
      <c r="I518" s="61"/>
    </row>
    <row r="519" spans="2:9" customFormat="1" ht="15" customHeight="1" x14ac:dyDescent="0.2">
      <c r="B519" s="65"/>
      <c r="C519" s="33" t="str">
        <f>IF(F519+G519&gt;0,Input_Transaksi!C516,"")</f>
        <v/>
      </c>
      <c r="D519" s="34" t="str">
        <f>IF(F519+G519&gt;0,Input_Transaksi!D516,"")</f>
        <v/>
      </c>
      <c r="E519" s="35" t="str">
        <f>IF(F519+G519&gt;0,Input_Transaksi!F516&amp;Input_Transaksi!G516 &amp;" "&amp;Input_Transaksi!H516,"")</f>
        <v/>
      </c>
      <c r="F519" s="36">
        <f>IF(Input_Transaksi!CS516=$D$8,Input_Transaksi!CU516,0)</f>
        <v>0</v>
      </c>
      <c r="G519" s="36">
        <f>IF(Input_Transaksi!CV516=$D$8,Input_Transaksi!CX516,0)</f>
        <v>0</v>
      </c>
      <c r="H519" s="36" t="e">
        <f t="shared" si="8"/>
        <v>#VALUE!</v>
      </c>
      <c r="I519" s="61"/>
    </row>
    <row r="520" spans="2:9" customFormat="1" ht="15" customHeight="1" x14ac:dyDescent="0.2">
      <c r="B520" s="65"/>
      <c r="C520" s="33" t="str">
        <f>IF(F520+G520&gt;0,Input_Transaksi!C517,"")</f>
        <v/>
      </c>
      <c r="D520" s="34" t="str">
        <f>IF(F520+G520&gt;0,Input_Transaksi!D517,"")</f>
        <v/>
      </c>
      <c r="E520" s="35" t="str">
        <f>IF(F520+G520&gt;0,Input_Transaksi!F517&amp;Input_Transaksi!G517 &amp;" "&amp;Input_Transaksi!H517,"")</f>
        <v/>
      </c>
      <c r="F520" s="36">
        <f>IF(Input_Transaksi!CS517=$D$8,Input_Transaksi!CU517,0)</f>
        <v>0</v>
      </c>
      <c r="G520" s="36">
        <f>IF(Input_Transaksi!CV517=$D$8,Input_Transaksi!CX517,0)</f>
        <v>0</v>
      </c>
      <c r="H520" s="36" t="e">
        <f t="shared" si="8"/>
        <v>#VALUE!</v>
      </c>
      <c r="I520" s="61"/>
    </row>
    <row r="521" spans="2:9" customFormat="1" ht="15" customHeight="1" x14ac:dyDescent="0.2">
      <c r="B521" s="65"/>
      <c r="C521" s="33" t="str">
        <f>IF(F521+G521&gt;0,Input_Transaksi!C518,"")</f>
        <v/>
      </c>
      <c r="D521" s="34" t="str">
        <f>IF(F521+G521&gt;0,Input_Transaksi!D518,"")</f>
        <v/>
      </c>
      <c r="E521" s="35" t="str">
        <f>IF(F521+G521&gt;0,Input_Transaksi!F518&amp;Input_Transaksi!G518 &amp;" "&amp;Input_Transaksi!H518,"")</f>
        <v/>
      </c>
      <c r="F521" s="36">
        <f>IF(Input_Transaksi!CS518=$D$8,Input_Transaksi!CU518,0)</f>
        <v>0</v>
      </c>
      <c r="G521" s="36">
        <f>IF(Input_Transaksi!CV518=$D$8,Input_Transaksi!CX518,0)</f>
        <v>0</v>
      </c>
      <c r="H521" s="36" t="e">
        <f t="shared" si="8"/>
        <v>#VALUE!</v>
      </c>
      <c r="I521" s="61"/>
    </row>
    <row r="522" spans="2:9" customFormat="1" ht="15" customHeight="1" x14ac:dyDescent="0.2">
      <c r="B522" s="65"/>
      <c r="C522" s="33" t="str">
        <f>IF(F522+G522&gt;0,Input_Transaksi!C519,"")</f>
        <v/>
      </c>
      <c r="D522" s="34" t="str">
        <f>IF(F522+G522&gt;0,Input_Transaksi!D519,"")</f>
        <v/>
      </c>
      <c r="E522" s="35" t="str">
        <f>IF(F522+G522&gt;0,Input_Transaksi!F519&amp;Input_Transaksi!G519 &amp;" "&amp;Input_Transaksi!H519,"")</f>
        <v/>
      </c>
      <c r="F522" s="36">
        <f>IF(Input_Transaksi!CS519=$D$8,Input_Transaksi!CU519,0)</f>
        <v>0</v>
      </c>
      <c r="G522" s="36">
        <f>IF(Input_Transaksi!CV519=$D$8,Input_Transaksi!CX519,0)</f>
        <v>0</v>
      </c>
      <c r="H522" s="36" t="e">
        <f t="shared" si="8"/>
        <v>#VALUE!</v>
      </c>
      <c r="I522" s="61"/>
    </row>
    <row r="523" spans="2:9" customFormat="1" ht="15" customHeight="1" x14ac:dyDescent="0.2">
      <c r="B523" s="65"/>
      <c r="C523" s="33" t="str">
        <f>IF(F523+G523&gt;0,Input_Transaksi!C520,"")</f>
        <v/>
      </c>
      <c r="D523" s="34" t="str">
        <f>IF(F523+G523&gt;0,Input_Transaksi!D520,"")</f>
        <v/>
      </c>
      <c r="E523" s="35" t="str">
        <f>IF(F523+G523&gt;0,Input_Transaksi!F520&amp;Input_Transaksi!G520 &amp;" "&amp;Input_Transaksi!H520,"")</f>
        <v/>
      </c>
      <c r="F523" s="36">
        <f>IF(Input_Transaksi!CS520=$D$8,Input_Transaksi!CU520,0)</f>
        <v>0</v>
      </c>
      <c r="G523" s="36">
        <f>IF(Input_Transaksi!CV520=$D$8,Input_Transaksi!CX520,0)</f>
        <v>0</v>
      </c>
      <c r="H523" s="36" t="e">
        <f t="shared" si="8"/>
        <v>#VALUE!</v>
      </c>
      <c r="I523" s="61"/>
    </row>
    <row r="524" spans="2:9" customFormat="1" ht="15" customHeight="1" x14ac:dyDescent="0.2">
      <c r="B524" s="65"/>
      <c r="C524" s="33" t="str">
        <f>IF(F524+G524&gt;0,Input_Transaksi!C521,"")</f>
        <v/>
      </c>
      <c r="D524" s="34" t="str">
        <f>IF(F524+G524&gt;0,Input_Transaksi!D521,"")</f>
        <v/>
      </c>
      <c r="E524" s="35" t="str">
        <f>IF(F524+G524&gt;0,Input_Transaksi!F521&amp;Input_Transaksi!G521 &amp;" "&amp;Input_Transaksi!H521,"")</f>
        <v/>
      </c>
      <c r="F524" s="36">
        <f>IF(Input_Transaksi!CS521=$D$8,Input_Transaksi!CU521,0)</f>
        <v>0</v>
      </c>
      <c r="G524" s="36">
        <f>IF(Input_Transaksi!CV521=$D$8,Input_Transaksi!CX521,0)</f>
        <v>0</v>
      </c>
      <c r="H524" s="36" t="e">
        <f t="shared" si="8"/>
        <v>#VALUE!</v>
      </c>
      <c r="I524" s="61"/>
    </row>
    <row r="525" spans="2:9" customFormat="1" ht="15" customHeight="1" x14ac:dyDescent="0.2">
      <c r="B525" s="65"/>
      <c r="C525" s="33" t="str">
        <f>IF(F525+G525&gt;0,Input_Transaksi!C522,"")</f>
        <v/>
      </c>
      <c r="D525" s="34" t="str">
        <f>IF(F525+G525&gt;0,Input_Transaksi!D522,"")</f>
        <v/>
      </c>
      <c r="E525" s="35" t="str">
        <f>IF(F525+G525&gt;0,Input_Transaksi!F522&amp;Input_Transaksi!G522 &amp;" "&amp;Input_Transaksi!H522,"")</f>
        <v/>
      </c>
      <c r="F525" s="36">
        <f>IF(Input_Transaksi!CS522=$D$8,Input_Transaksi!CU522,0)</f>
        <v>0</v>
      </c>
      <c r="G525" s="36">
        <f>IF(Input_Transaksi!CV522=$D$8,Input_Transaksi!CX522,0)</f>
        <v>0</v>
      </c>
      <c r="H525" s="36" t="e">
        <f t="shared" si="8"/>
        <v>#VALUE!</v>
      </c>
      <c r="I525" s="61"/>
    </row>
    <row r="526" spans="2:9" customFormat="1" ht="15" customHeight="1" x14ac:dyDescent="0.2">
      <c r="B526" s="65"/>
      <c r="C526" s="33" t="str">
        <f>IF(F526+G526&gt;0,Input_Transaksi!C523,"")</f>
        <v/>
      </c>
      <c r="D526" s="34" t="str">
        <f>IF(F526+G526&gt;0,Input_Transaksi!D523,"")</f>
        <v/>
      </c>
      <c r="E526" s="35" t="str">
        <f>IF(F526+G526&gt;0,Input_Transaksi!F523&amp;Input_Transaksi!G523 &amp;" "&amp;Input_Transaksi!H523,"")</f>
        <v/>
      </c>
      <c r="F526" s="36">
        <f>IF(Input_Transaksi!CS523=$D$8,Input_Transaksi!CU523,0)</f>
        <v>0</v>
      </c>
      <c r="G526" s="36">
        <f>IF(Input_Transaksi!CV523=$D$8,Input_Transaksi!CX523,0)</f>
        <v>0</v>
      </c>
      <c r="H526" s="36" t="e">
        <f t="shared" si="8"/>
        <v>#VALUE!</v>
      </c>
      <c r="I526" s="61"/>
    </row>
    <row r="527" spans="2:9" customFormat="1" ht="15" customHeight="1" x14ac:dyDescent="0.2">
      <c r="B527" s="65"/>
      <c r="C527" s="33" t="str">
        <f>IF(F527+G527&gt;0,Input_Transaksi!C524,"")</f>
        <v/>
      </c>
      <c r="D527" s="34" t="str">
        <f>IF(F527+G527&gt;0,Input_Transaksi!D524,"")</f>
        <v/>
      </c>
      <c r="E527" s="35" t="str">
        <f>IF(F527+G527&gt;0,Input_Transaksi!F524&amp;Input_Transaksi!G524 &amp;" "&amp;Input_Transaksi!H524,"")</f>
        <v/>
      </c>
      <c r="F527" s="36">
        <f>IF(Input_Transaksi!CS524=$D$8,Input_Transaksi!CU524,0)</f>
        <v>0</v>
      </c>
      <c r="G527" s="36">
        <f>IF(Input_Transaksi!CV524=$D$8,Input_Transaksi!CX524,0)</f>
        <v>0</v>
      </c>
      <c r="H527" s="36" t="e">
        <f t="shared" si="8"/>
        <v>#VALUE!</v>
      </c>
      <c r="I527" s="61"/>
    </row>
    <row r="528" spans="2:9" customFormat="1" ht="15" customHeight="1" x14ac:dyDescent="0.2">
      <c r="B528" s="65"/>
      <c r="C528" s="33" t="str">
        <f>IF(F528+G528&gt;0,Input_Transaksi!C525,"")</f>
        <v/>
      </c>
      <c r="D528" s="34" t="str">
        <f>IF(F528+G528&gt;0,Input_Transaksi!D525,"")</f>
        <v/>
      </c>
      <c r="E528" s="35" t="str">
        <f>IF(F528+G528&gt;0,Input_Transaksi!F525&amp;Input_Transaksi!G525 &amp;" "&amp;Input_Transaksi!H525,"")</f>
        <v/>
      </c>
      <c r="F528" s="36">
        <f>IF(Input_Transaksi!CS525=$D$8,Input_Transaksi!CU525,0)</f>
        <v>0</v>
      </c>
      <c r="G528" s="36">
        <f>IF(Input_Transaksi!CV525=$D$8,Input_Transaksi!CX525,0)</f>
        <v>0</v>
      </c>
      <c r="H528" s="36" t="e">
        <f t="shared" si="8"/>
        <v>#VALUE!</v>
      </c>
      <c r="I528" s="61"/>
    </row>
    <row r="529" spans="2:9" customFormat="1" ht="15" customHeight="1" x14ac:dyDescent="0.2">
      <c r="B529" s="65"/>
      <c r="C529" s="33" t="str">
        <f>IF(F529+G529&gt;0,Input_Transaksi!C526,"")</f>
        <v/>
      </c>
      <c r="D529" s="34" t="str">
        <f>IF(F529+G529&gt;0,Input_Transaksi!D526,"")</f>
        <v/>
      </c>
      <c r="E529" s="35" t="str">
        <f>IF(F529+G529&gt;0,Input_Transaksi!F526&amp;Input_Transaksi!G526 &amp;" "&amp;Input_Transaksi!H526,"")</f>
        <v/>
      </c>
      <c r="F529" s="36">
        <f>IF(Input_Transaksi!CS526=$D$8,Input_Transaksi!CU526,0)</f>
        <v>0</v>
      </c>
      <c r="G529" s="36">
        <f>IF(Input_Transaksi!CV526=$D$8,Input_Transaksi!CX526,0)</f>
        <v>0</v>
      </c>
      <c r="H529" s="36" t="e">
        <f t="shared" si="8"/>
        <v>#VALUE!</v>
      </c>
      <c r="I529" s="61"/>
    </row>
    <row r="530" spans="2:9" customFormat="1" ht="15" customHeight="1" x14ac:dyDescent="0.2">
      <c r="B530" s="65"/>
      <c r="C530" s="33" t="str">
        <f>IF(F530+G530&gt;0,Input_Transaksi!C527,"")</f>
        <v/>
      </c>
      <c r="D530" s="34" t="str">
        <f>IF(F530+G530&gt;0,Input_Transaksi!D527,"")</f>
        <v/>
      </c>
      <c r="E530" s="35" t="str">
        <f>IF(F530+G530&gt;0,Input_Transaksi!F527&amp;Input_Transaksi!G527 &amp;" "&amp;Input_Transaksi!H527,"")</f>
        <v/>
      </c>
      <c r="F530" s="36">
        <f>IF(Input_Transaksi!CS527=$D$8,Input_Transaksi!CU527,0)</f>
        <v>0</v>
      </c>
      <c r="G530" s="36">
        <f>IF(Input_Transaksi!CV527=$D$8,Input_Transaksi!CX527,0)</f>
        <v>0</v>
      </c>
      <c r="H530" s="36" t="e">
        <f t="shared" si="8"/>
        <v>#VALUE!</v>
      </c>
      <c r="I530" s="61"/>
    </row>
    <row r="531" spans="2:9" customFormat="1" ht="15" customHeight="1" x14ac:dyDescent="0.2">
      <c r="B531" s="65"/>
      <c r="C531" s="33" t="str">
        <f>IF(F531+G531&gt;0,Input_Transaksi!C528,"")</f>
        <v/>
      </c>
      <c r="D531" s="34" t="str">
        <f>IF(F531+G531&gt;0,Input_Transaksi!D528,"")</f>
        <v/>
      </c>
      <c r="E531" s="35" t="str">
        <f>IF(F531+G531&gt;0,Input_Transaksi!F528&amp;Input_Transaksi!G528 &amp;" "&amp;Input_Transaksi!H528,"")</f>
        <v/>
      </c>
      <c r="F531" s="36">
        <f>IF(Input_Transaksi!CS528=$D$8,Input_Transaksi!CU528,0)</f>
        <v>0</v>
      </c>
      <c r="G531" s="36">
        <f>IF(Input_Transaksi!CV528=$D$8,Input_Transaksi!CX528,0)</f>
        <v>0</v>
      </c>
      <c r="H531" s="36" t="e">
        <f t="shared" si="8"/>
        <v>#VALUE!</v>
      </c>
      <c r="I531" s="61"/>
    </row>
    <row r="532" spans="2:9" customFormat="1" ht="15" customHeight="1" x14ac:dyDescent="0.2">
      <c r="B532" s="65"/>
      <c r="C532" s="33" t="str">
        <f>IF(F532+G532&gt;0,Input_Transaksi!C529,"")</f>
        <v/>
      </c>
      <c r="D532" s="34" t="str">
        <f>IF(F532+G532&gt;0,Input_Transaksi!D529,"")</f>
        <v/>
      </c>
      <c r="E532" s="35" t="str">
        <f>IF(F532+G532&gt;0,Input_Transaksi!F529&amp;Input_Transaksi!G529 &amp;" "&amp;Input_Transaksi!H529,"")</f>
        <v/>
      </c>
      <c r="F532" s="36">
        <f>IF(Input_Transaksi!CS529=$D$8,Input_Transaksi!CU529,0)</f>
        <v>0</v>
      </c>
      <c r="G532" s="36">
        <f>IF(Input_Transaksi!CV529=$D$8,Input_Transaksi!CX529,0)</f>
        <v>0</v>
      </c>
      <c r="H532" s="36" t="e">
        <f t="shared" si="8"/>
        <v>#VALUE!</v>
      </c>
      <c r="I532" s="61"/>
    </row>
    <row r="533" spans="2:9" customFormat="1" ht="15" customHeight="1" x14ac:dyDescent="0.2">
      <c r="B533" s="65"/>
      <c r="C533" s="33" t="str">
        <f>IF(F533+G533&gt;0,Input_Transaksi!C530,"")</f>
        <v/>
      </c>
      <c r="D533" s="34" t="str">
        <f>IF(F533+G533&gt;0,Input_Transaksi!D530,"")</f>
        <v/>
      </c>
      <c r="E533" s="35" t="str">
        <f>IF(F533+G533&gt;0,Input_Transaksi!F530&amp;Input_Transaksi!G530 &amp;" "&amp;Input_Transaksi!H530,"")</f>
        <v/>
      </c>
      <c r="F533" s="36">
        <f>IF(Input_Transaksi!CS530=$D$8,Input_Transaksi!CU530,0)</f>
        <v>0</v>
      </c>
      <c r="G533" s="36">
        <f>IF(Input_Transaksi!CV530=$D$8,Input_Transaksi!CX530,0)</f>
        <v>0</v>
      </c>
      <c r="H533" s="36" t="e">
        <f t="shared" si="8"/>
        <v>#VALUE!</v>
      </c>
      <c r="I533" s="61"/>
    </row>
    <row r="534" spans="2:9" customFormat="1" ht="15" customHeight="1" x14ac:dyDescent="0.2">
      <c r="B534" s="65"/>
      <c r="C534" s="33" t="str">
        <f>IF(F534+G534&gt;0,Input_Transaksi!C531,"")</f>
        <v/>
      </c>
      <c r="D534" s="34" t="str">
        <f>IF(F534+G534&gt;0,Input_Transaksi!D531,"")</f>
        <v/>
      </c>
      <c r="E534" s="35" t="str">
        <f>IF(F534+G534&gt;0,Input_Transaksi!F531&amp;Input_Transaksi!G531 &amp;" "&amp;Input_Transaksi!H531,"")</f>
        <v/>
      </c>
      <c r="F534" s="36">
        <f>IF(Input_Transaksi!CS531=$D$8,Input_Transaksi!CU531,0)</f>
        <v>0</v>
      </c>
      <c r="G534" s="36">
        <f>IF(Input_Transaksi!CV531=$D$8,Input_Transaksi!CX531,0)</f>
        <v>0</v>
      </c>
      <c r="H534" s="36" t="e">
        <f t="shared" si="8"/>
        <v>#VALUE!</v>
      </c>
      <c r="I534" s="61"/>
    </row>
    <row r="535" spans="2:9" customFormat="1" ht="15" customHeight="1" x14ac:dyDescent="0.2">
      <c r="B535" s="65"/>
      <c r="C535" s="33" t="str">
        <f>IF(F535+G535&gt;0,Input_Transaksi!C532,"")</f>
        <v/>
      </c>
      <c r="D535" s="34" t="str">
        <f>IF(F535+G535&gt;0,Input_Transaksi!D532,"")</f>
        <v/>
      </c>
      <c r="E535" s="35" t="str">
        <f>IF(F535+G535&gt;0,Input_Transaksi!F532&amp;Input_Transaksi!G532 &amp;" "&amp;Input_Transaksi!H532,"")</f>
        <v/>
      </c>
      <c r="F535" s="36">
        <f>IF(Input_Transaksi!CS532=$D$8,Input_Transaksi!CU532,0)</f>
        <v>0</v>
      </c>
      <c r="G535" s="36">
        <f>IF(Input_Transaksi!CV532=$D$8,Input_Transaksi!CX532,0)</f>
        <v>0</v>
      </c>
      <c r="H535" s="36" t="e">
        <f t="shared" si="8"/>
        <v>#VALUE!</v>
      </c>
      <c r="I535" s="61"/>
    </row>
    <row r="536" spans="2:9" customFormat="1" ht="15" customHeight="1" x14ac:dyDescent="0.2">
      <c r="B536" s="65"/>
      <c r="C536" s="33" t="str">
        <f>IF(F536+G536&gt;0,Input_Transaksi!C533,"")</f>
        <v/>
      </c>
      <c r="D536" s="34" t="str">
        <f>IF(F536+G536&gt;0,Input_Transaksi!D533,"")</f>
        <v/>
      </c>
      <c r="E536" s="35" t="str">
        <f>IF(F536+G536&gt;0,Input_Transaksi!F533&amp;Input_Transaksi!G533 &amp;" "&amp;Input_Transaksi!H533,"")</f>
        <v/>
      </c>
      <c r="F536" s="36">
        <f>IF(Input_Transaksi!CS533=$D$8,Input_Transaksi!CU533,0)</f>
        <v>0</v>
      </c>
      <c r="G536" s="36">
        <f>IF(Input_Transaksi!CV533=$D$8,Input_Transaksi!CX533,0)</f>
        <v>0</v>
      </c>
      <c r="H536" s="36" t="e">
        <f t="shared" si="8"/>
        <v>#VALUE!</v>
      </c>
      <c r="I536" s="61"/>
    </row>
    <row r="537" spans="2:9" customFormat="1" ht="15" customHeight="1" x14ac:dyDescent="0.2">
      <c r="B537" s="65"/>
      <c r="C537" s="33" t="str">
        <f>IF(F537+G537&gt;0,Input_Transaksi!C534,"")</f>
        <v/>
      </c>
      <c r="D537" s="34" t="str">
        <f>IF(F537+G537&gt;0,Input_Transaksi!D534,"")</f>
        <v/>
      </c>
      <c r="E537" s="35" t="str">
        <f>IF(F537+G537&gt;0,Input_Transaksi!F534&amp;Input_Transaksi!G534 &amp;" "&amp;Input_Transaksi!H534,"")</f>
        <v/>
      </c>
      <c r="F537" s="36">
        <f>IF(Input_Transaksi!CS534=$D$8,Input_Transaksi!CU534,0)</f>
        <v>0</v>
      </c>
      <c r="G537" s="36">
        <f>IF(Input_Transaksi!CV534=$D$8,Input_Transaksi!CX534,0)</f>
        <v>0</v>
      </c>
      <c r="H537" s="36" t="e">
        <f t="shared" si="8"/>
        <v>#VALUE!</v>
      </c>
      <c r="I537" s="61"/>
    </row>
    <row r="538" spans="2:9" customFormat="1" ht="15" customHeight="1" x14ac:dyDescent="0.2">
      <c r="B538" s="65"/>
      <c r="C538" s="33" t="str">
        <f>IF(F538+G538&gt;0,Input_Transaksi!C535,"")</f>
        <v/>
      </c>
      <c r="D538" s="34" t="str">
        <f>IF(F538+G538&gt;0,Input_Transaksi!D535,"")</f>
        <v/>
      </c>
      <c r="E538" s="35" t="str">
        <f>IF(F538+G538&gt;0,Input_Transaksi!F535&amp;Input_Transaksi!G535 &amp;" "&amp;Input_Transaksi!H535,"")</f>
        <v/>
      </c>
      <c r="F538" s="36">
        <f>IF(Input_Transaksi!CS535=$D$8,Input_Transaksi!CU535,0)</f>
        <v>0</v>
      </c>
      <c r="G538" s="36">
        <f>IF(Input_Transaksi!CV535=$D$8,Input_Transaksi!CX535,0)</f>
        <v>0</v>
      </c>
      <c r="H538" s="36" t="e">
        <f t="shared" si="8"/>
        <v>#VALUE!</v>
      </c>
      <c r="I538" s="61"/>
    </row>
    <row r="539" spans="2:9" customFormat="1" ht="15" customHeight="1" x14ac:dyDescent="0.2">
      <c r="B539" s="65"/>
      <c r="C539" s="33" t="str">
        <f>IF(F539+G539&gt;0,Input_Transaksi!C536,"")</f>
        <v/>
      </c>
      <c r="D539" s="34" t="str">
        <f>IF(F539+G539&gt;0,Input_Transaksi!D536,"")</f>
        <v/>
      </c>
      <c r="E539" s="35" t="str">
        <f>IF(F539+G539&gt;0,Input_Transaksi!F536&amp;Input_Transaksi!G536 &amp;" "&amp;Input_Transaksi!H536,"")</f>
        <v/>
      </c>
      <c r="F539" s="36">
        <f>IF(Input_Transaksi!CS536=$D$8,Input_Transaksi!CU536,0)</f>
        <v>0</v>
      </c>
      <c r="G539" s="36">
        <f>IF(Input_Transaksi!CV536=$D$8,Input_Transaksi!CX536,0)</f>
        <v>0</v>
      </c>
      <c r="H539" s="36" t="e">
        <f t="shared" si="8"/>
        <v>#VALUE!</v>
      </c>
      <c r="I539" s="61"/>
    </row>
    <row r="540" spans="2:9" customFormat="1" ht="15" customHeight="1" x14ac:dyDescent="0.2">
      <c r="B540" s="65"/>
      <c r="C540" s="33" t="str">
        <f>IF(F540+G540&gt;0,Input_Transaksi!C537,"")</f>
        <v/>
      </c>
      <c r="D540" s="34" t="str">
        <f>IF(F540+G540&gt;0,Input_Transaksi!D537,"")</f>
        <v/>
      </c>
      <c r="E540" s="35" t="str">
        <f>IF(F540+G540&gt;0,Input_Transaksi!F537&amp;Input_Transaksi!G537 &amp;" "&amp;Input_Transaksi!H537,"")</f>
        <v/>
      </c>
      <c r="F540" s="36">
        <f>IF(Input_Transaksi!CS537=$D$8,Input_Transaksi!CU537,0)</f>
        <v>0</v>
      </c>
      <c r="G540" s="36">
        <f>IF(Input_Transaksi!CV537=$D$8,Input_Transaksi!CX537,0)</f>
        <v>0</v>
      </c>
      <c r="H540" s="36" t="e">
        <f t="shared" ref="H540:H556" si="9">H539-F540+G540</f>
        <v>#VALUE!</v>
      </c>
      <c r="I540" s="61"/>
    </row>
    <row r="541" spans="2:9" customFormat="1" ht="15" customHeight="1" x14ac:dyDescent="0.2">
      <c r="B541" s="65"/>
      <c r="C541" s="33" t="str">
        <f>IF(F541+G541&gt;0,Input_Transaksi!C538,"")</f>
        <v/>
      </c>
      <c r="D541" s="34" t="str">
        <f>IF(F541+G541&gt;0,Input_Transaksi!D538,"")</f>
        <v/>
      </c>
      <c r="E541" s="35" t="str">
        <f>IF(F541+G541&gt;0,Input_Transaksi!F538&amp;Input_Transaksi!G538 &amp;" "&amp;Input_Transaksi!H538,"")</f>
        <v/>
      </c>
      <c r="F541" s="36">
        <f>IF(Input_Transaksi!CS538=$D$8,Input_Transaksi!CU538,0)</f>
        <v>0</v>
      </c>
      <c r="G541" s="36">
        <f>IF(Input_Transaksi!CV538=$D$8,Input_Transaksi!CX538,0)</f>
        <v>0</v>
      </c>
      <c r="H541" s="36" t="e">
        <f t="shared" si="9"/>
        <v>#VALUE!</v>
      </c>
      <c r="I541" s="61"/>
    </row>
    <row r="542" spans="2:9" customFormat="1" ht="15" customHeight="1" x14ac:dyDescent="0.2">
      <c r="B542" s="65"/>
      <c r="C542" s="33" t="str">
        <f>IF(F542+G542&gt;0,Input_Transaksi!C539,"")</f>
        <v/>
      </c>
      <c r="D542" s="34" t="str">
        <f>IF(F542+G542&gt;0,Input_Transaksi!D539,"")</f>
        <v/>
      </c>
      <c r="E542" s="35" t="str">
        <f>IF(F542+G542&gt;0,Input_Transaksi!F539&amp;Input_Transaksi!G539 &amp;" "&amp;Input_Transaksi!H539,"")</f>
        <v/>
      </c>
      <c r="F542" s="36">
        <f>IF(Input_Transaksi!CS539=$D$8,Input_Transaksi!CU539,0)</f>
        <v>0</v>
      </c>
      <c r="G542" s="36">
        <f>IF(Input_Transaksi!CV539=$D$8,Input_Transaksi!CX539,0)</f>
        <v>0</v>
      </c>
      <c r="H542" s="36" t="e">
        <f t="shared" si="9"/>
        <v>#VALUE!</v>
      </c>
      <c r="I542" s="61"/>
    </row>
    <row r="543" spans="2:9" customFormat="1" ht="15" customHeight="1" x14ac:dyDescent="0.2">
      <c r="B543" s="65"/>
      <c r="C543" s="33" t="str">
        <f>IF(F543+G543&gt;0,Input_Transaksi!C540,"")</f>
        <v/>
      </c>
      <c r="D543" s="34" t="str">
        <f>IF(F543+G543&gt;0,Input_Transaksi!D540,"")</f>
        <v/>
      </c>
      <c r="E543" s="35" t="str">
        <f>IF(F543+G543&gt;0,Input_Transaksi!F540&amp;Input_Transaksi!G540 &amp;" "&amp;Input_Transaksi!H540,"")</f>
        <v/>
      </c>
      <c r="F543" s="36">
        <f>IF(Input_Transaksi!CS540=$D$8,Input_Transaksi!CU540,0)</f>
        <v>0</v>
      </c>
      <c r="G543" s="36">
        <f>IF(Input_Transaksi!CV540=$D$8,Input_Transaksi!CX540,0)</f>
        <v>0</v>
      </c>
      <c r="H543" s="36" t="e">
        <f t="shared" si="9"/>
        <v>#VALUE!</v>
      </c>
      <c r="I543" s="61"/>
    </row>
    <row r="544" spans="2:9" customFormat="1" ht="15" customHeight="1" x14ac:dyDescent="0.2">
      <c r="B544" s="65"/>
      <c r="C544" s="33" t="str">
        <f>IF(F544+G544&gt;0,Input_Transaksi!C541,"")</f>
        <v/>
      </c>
      <c r="D544" s="34" t="str">
        <f>IF(F544+G544&gt;0,Input_Transaksi!D541,"")</f>
        <v/>
      </c>
      <c r="E544" s="35" t="str">
        <f>IF(F544+G544&gt;0,Input_Transaksi!F541&amp;Input_Transaksi!G541 &amp;" "&amp;Input_Transaksi!H541,"")</f>
        <v/>
      </c>
      <c r="F544" s="36">
        <f>IF(Input_Transaksi!CS541=$D$8,Input_Transaksi!CU541,0)</f>
        <v>0</v>
      </c>
      <c r="G544" s="36">
        <f>IF(Input_Transaksi!CV541=$D$8,Input_Transaksi!CX541,0)</f>
        <v>0</v>
      </c>
      <c r="H544" s="36" t="e">
        <f t="shared" si="9"/>
        <v>#VALUE!</v>
      </c>
      <c r="I544" s="61"/>
    </row>
    <row r="545" spans="1:14" customFormat="1" ht="15" customHeight="1" x14ac:dyDescent="0.2">
      <c r="B545" s="65"/>
      <c r="C545" s="33" t="str">
        <f>IF(F545+G545&gt;0,Input_Transaksi!C542,"")</f>
        <v/>
      </c>
      <c r="D545" s="34" t="str">
        <f>IF(F545+G545&gt;0,Input_Transaksi!D542,"")</f>
        <v/>
      </c>
      <c r="E545" s="35" t="str">
        <f>IF(F545+G545&gt;0,Input_Transaksi!F542&amp;Input_Transaksi!G542 &amp;" "&amp;Input_Transaksi!H542,"")</f>
        <v/>
      </c>
      <c r="F545" s="36">
        <f>IF(Input_Transaksi!CS542=$D$8,Input_Transaksi!CU542,0)</f>
        <v>0</v>
      </c>
      <c r="G545" s="36">
        <f>IF(Input_Transaksi!CV542=$D$8,Input_Transaksi!CX542,0)</f>
        <v>0</v>
      </c>
      <c r="H545" s="36" t="e">
        <f t="shared" si="9"/>
        <v>#VALUE!</v>
      </c>
      <c r="I545" s="61"/>
    </row>
    <row r="546" spans="1:14" customFormat="1" ht="15" customHeight="1" x14ac:dyDescent="0.2">
      <c r="B546" s="65"/>
      <c r="C546" s="33" t="str">
        <f>IF(F546+G546&gt;0,Input_Transaksi!C543,"")</f>
        <v/>
      </c>
      <c r="D546" s="34" t="str">
        <f>IF(F546+G546&gt;0,Input_Transaksi!D543,"")</f>
        <v/>
      </c>
      <c r="E546" s="35" t="str">
        <f>IF(F546+G546&gt;0,Input_Transaksi!F543&amp;Input_Transaksi!G543 &amp;" "&amp;Input_Transaksi!H543,"")</f>
        <v/>
      </c>
      <c r="F546" s="36">
        <f>IF(Input_Transaksi!CS543=$D$8,Input_Transaksi!CU543,0)</f>
        <v>0</v>
      </c>
      <c r="G546" s="36">
        <f>IF(Input_Transaksi!CV543=$D$8,Input_Transaksi!CX543,0)</f>
        <v>0</v>
      </c>
      <c r="H546" s="36" t="e">
        <f t="shared" si="9"/>
        <v>#VALUE!</v>
      </c>
      <c r="I546" s="61"/>
    </row>
    <row r="547" spans="1:14" customFormat="1" ht="15" customHeight="1" x14ac:dyDescent="0.2">
      <c r="B547" s="65"/>
      <c r="C547" s="33" t="str">
        <f>IF(F547+G547&gt;0,Input_Transaksi!C544,"")</f>
        <v/>
      </c>
      <c r="D547" s="34" t="str">
        <f>IF(F547+G547&gt;0,Input_Transaksi!D544,"")</f>
        <v/>
      </c>
      <c r="E547" s="35" t="str">
        <f>IF(F547+G547&gt;0,Input_Transaksi!F544&amp;Input_Transaksi!G544 &amp;" "&amp;Input_Transaksi!H544,"")</f>
        <v/>
      </c>
      <c r="F547" s="36">
        <f>IF(Input_Transaksi!CS544=$D$8,Input_Transaksi!CU544,0)</f>
        <v>0</v>
      </c>
      <c r="G547" s="36">
        <f>IF(Input_Transaksi!CV544=$D$8,Input_Transaksi!CX544,0)</f>
        <v>0</v>
      </c>
      <c r="H547" s="36" t="e">
        <f t="shared" si="9"/>
        <v>#VALUE!</v>
      </c>
      <c r="I547" s="61"/>
    </row>
    <row r="548" spans="1:14" customFormat="1" ht="15" customHeight="1" x14ac:dyDescent="0.2">
      <c r="B548" s="65"/>
      <c r="C548" s="33" t="str">
        <f>IF(F548+G548&gt;0,Input_Transaksi!C545,"")</f>
        <v/>
      </c>
      <c r="D548" s="34" t="str">
        <f>IF(F548+G548&gt;0,Input_Transaksi!D545,"")</f>
        <v/>
      </c>
      <c r="E548" s="35" t="str">
        <f>IF(F548+G548&gt;0,Input_Transaksi!F545&amp;Input_Transaksi!G545 &amp;" "&amp;Input_Transaksi!H545,"")</f>
        <v/>
      </c>
      <c r="F548" s="36">
        <f>IF(Input_Transaksi!CS545=$D$8,Input_Transaksi!CU545,0)</f>
        <v>0</v>
      </c>
      <c r="G548" s="36">
        <f>IF(Input_Transaksi!CV545=$D$8,Input_Transaksi!CX545,0)</f>
        <v>0</v>
      </c>
      <c r="H548" s="36" t="e">
        <f t="shared" si="9"/>
        <v>#VALUE!</v>
      </c>
      <c r="I548" s="61"/>
    </row>
    <row r="549" spans="1:14" customFormat="1" ht="15" customHeight="1" x14ac:dyDescent="0.2">
      <c r="B549" s="65"/>
      <c r="C549" s="33" t="str">
        <f>IF(F549+G549&gt;0,Input_Transaksi!C546,"")</f>
        <v/>
      </c>
      <c r="D549" s="34" t="str">
        <f>IF(F549+G549&gt;0,Input_Transaksi!D546,"")</f>
        <v/>
      </c>
      <c r="E549" s="35" t="str">
        <f>IF(F549+G549&gt;0,Input_Transaksi!F546&amp;Input_Transaksi!G546 &amp;" "&amp;Input_Transaksi!H546,"")</f>
        <v/>
      </c>
      <c r="F549" s="36">
        <f>IF(Input_Transaksi!CS546=$D$8,Input_Transaksi!CU546,0)</f>
        <v>0</v>
      </c>
      <c r="G549" s="36">
        <f>IF(Input_Transaksi!CV546=$D$8,Input_Transaksi!CX546,0)</f>
        <v>0</v>
      </c>
      <c r="H549" s="36" t="e">
        <f t="shared" si="9"/>
        <v>#VALUE!</v>
      </c>
      <c r="I549" s="61"/>
    </row>
    <row r="550" spans="1:14" customFormat="1" ht="15" customHeight="1" x14ac:dyDescent="0.2">
      <c r="B550" s="65"/>
      <c r="C550" s="33" t="str">
        <f>IF(F550+G550&gt;0,Input_Transaksi!C547,"")</f>
        <v/>
      </c>
      <c r="D550" s="34" t="str">
        <f>IF(F550+G550&gt;0,Input_Transaksi!D547,"")</f>
        <v/>
      </c>
      <c r="E550" s="35" t="str">
        <f>IF(F550+G550&gt;0,Input_Transaksi!F547&amp;Input_Transaksi!G547 &amp;" "&amp;Input_Transaksi!H547,"")</f>
        <v/>
      </c>
      <c r="F550" s="36">
        <f>IF(Input_Transaksi!CS547=$D$8,Input_Transaksi!CU547,0)</f>
        <v>0</v>
      </c>
      <c r="G550" s="36">
        <f>IF(Input_Transaksi!CV547=$D$8,Input_Transaksi!CX547,0)</f>
        <v>0</v>
      </c>
      <c r="H550" s="36" t="e">
        <f t="shared" si="9"/>
        <v>#VALUE!</v>
      </c>
      <c r="I550" s="61"/>
    </row>
    <row r="551" spans="1:14" customFormat="1" ht="15" customHeight="1" x14ac:dyDescent="0.2">
      <c r="B551" s="65"/>
      <c r="C551" s="33" t="str">
        <f>IF(F551+G551&gt;0,Input_Transaksi!C548,"")</f>
        <v/>
      </c>
      <c r="D551" s="34" t="str">
        <f>IF(F551+G551&gt;0,Input_Transaksi!D548,"")</f>
        <v/>
      </c>
      <c r="E551" s="35" t="str">
        <f>IF(F551+G551&gt;0,Input_Transaksi!F548&amp;Input_Transaksi!G548 &amp;" "&amp;Input_Transaksi!H548,"")</f>
        <v/>
      </c>
      <c r="F551" s="36">
        <f>IF(Input_Transaksi!CS548=$D$8,Input_Transaksi!CU548,0)</f>
        <v>0</v>
      </c>
      <c r="G551" s="36">
        <f>IF(Input_Transaksi!CV548=$D$8,Input_Transaksi!CX548,0)</f>
        <v>0</v>
      </c>
      <c r="H551" s="36" t="e">
        <f t="shared" si="9"/>
        <v>#VALUE!</v>
      </c>
      <c r="I551" s="61"/>
    </row>
    <row r="552" spans="1:14" customFormat="1" ht="15" customHeight="1" x14ac:dyDescent="0.2">
      <c r="B552" s="65"/>
      <c r="C552" s="33" t="str">
        <f>IF(F552+G552&gt;0,Input_Transaksi!C549,"")</f>
        <v/>
      </c>
      <c r="D552" s="34" t="str">
        <f>IF(F552+G552&gt;0,Input_Transaksi!D549,"")</f>
        <v/>
      </c>
      <c r="E552" s="35" t="str">
        <f>IF(F552+G552&gt;0,Input_Transaksi!F549&amp;Input_Transaksi!G549 &amp;" "&amp;Input_Transaksi!H549,"")</f>
        <v/>
      </c>
      <c r="F552" s="36">
        <f>IF(Input_Transaksi!CS549=$D$8,Input_Transaksi!CU549,0)</f>
        <v>0</v>
      </c>
      <c r="G552" s="36">
        <f>IF(Input_Transaksi!CV549=$D$8,Input_Transaksi!CX549,0)</f>
        <v>0</v>
      </c>
      <c r="H552" s="36" t="e">
        <f t="shared" si="9"/>
        <v>#VALUE!</v>
      </c>
      <c r="I552" s="61"/>
    </row>
    <row r="553" spans="1:14" customFormat="1" ht="15" customHeight="1" x14ac:dyDescent="0.2">
      <c r="B553" s="65"/>
      <c r="C553" s="33" t="str">
        <f>IF(F553+G553&gt;0,Input_Transaksi!C550,"")</f>
        <v/>
      </c>
      <c r="D553" s="34" t="str">
        <f>IF(F553+G553&gt;0,Input_Transaksi!D550,"")</f>
        <v/>
      </c>
      <c r="E553" s="35" t="str">
        <f>IF(F553+G553&gt;0,Input_Transaksi!F550&amp;Input_Transaksi!G550 &amp;" "&amp;Input_Transaksi!H550,"")</f>
        <v/>
      </c>
      <c r="F553" s="36">
        <f>IF(Input_Transaksi!CS550=$D$8,Input_Transaksi!CU550,0)</f>
        <v>0</v>
      </c>
      <c r="G553" s="36">
        <f>IF(Input_Transaksi!CV550=$D$8,Input_Transaksi!CX550,0)</f>
        <v>0</v>
      </c>
      <c r="H553" s="36" t="e">
        <f t="shared" si="9"/>
        <v>#VALUE!</v>
      </c>
      <c r="I553" s="61"/>
    </row>
    <row r="554" spans="1:14" customFormat="1" ht="15" customHeight="1" x14ac:dyDescent="0.2">
      <c r="B554" s="65"/>
      <c r="C554" s="33" t="str">
        <f>IF(F554+G554&gt;0,Input_Transaksi!C551,"")</f>
        <v/>
      </c>
      <c r="D554" s="34" t="str">
        <f>IF(F554+G554&gt;0,Input_Transaksi!D551,"")</f>
        <v/>
      </c>
      <c r="E554" s="35" t="str">
        <f>IF(F554+G554&gt;0,Input_Transaksi!F551&amp;Input_Transaksi!G551 &amp;" "&amp;Input_Transaksi!H551,"")</f>
        <v/>
      </c>
      <c r="F554" s="36">
        <f>IF(Input_Transaksi!CS551=$D$8,Input_Transaksi!CU551,0)</f>
        <v>0</v>
      </c>
      <c r="G554" s="36">
        <f>IF(Input_Transaksi!CV551=$D$8,Input_Transaksi!CX551,0)</f>
        <v>0</v>
      </c>
      <c r="H554" s="36" t="e">
        <f t="shared" si="9"/>
        <v>#VALUE!</v>
      </c>
      <c r="I554" s="61"/>
    </row>
    <row r="555" spans="1:14" customFormat="1" ht="15" customHeight="1" x14ac:dyDescent="0.2">
      <c r="B555" s="65"/>
      <c r="C555" s="33" t="str">
        <f>IF(F555+G555&gt;0,Input_Transaksi!C552,"")</f>
        <v/>
      </c>
      <c r="D555" s="34" t="str">
        <f>IF(F555+G555&gt;0,Input_Transaksi!D552,"")</f>
        <v/>
      </c>
      <c r="E555" s="35" t="str">
        <f>IF(F555+G555&gt;0,Input_Transaksi!F552&amp;Input_Transaksi!G552 &amp;" "&amp;Input_Transaksi!H552,"")</f>
        <v/>
      </c>
      <c r="F555" s="36">
        <f>IF(Input_Transaksi!CS552=$D$8,Input_Transaksi!CU552,0)</f>
        <v>0</v>
      </c>
      <c r="G555" s="36">
        <f>IF(Input_Transaksi!CV552=$D$8,Input_Transaksi!CX552,0)</f>
        <v>0</v>
      </c>
      <c r="H555" s="36" t="e">
        <f t="shared" si="9"/>
        <v>#VALUE!</v>
      </c>
      <c r="I555" s="61"/>
    </row>
    <row r="556" spans="1:14" customFormat="1" ht="15" customHeight="1" x14ac:dyDescent="0.2">
      <c r="B556" s="65"/>
      <c r="C556" s="33" t="str">
        <f>IF(F556+G556&gt;0,Input_Transaksi!C553,"")</f>
        <v/>
      </c>
      <c r="D556" s="34" t="str">
        <f>IF(F556+G556&gt;0,Input_Transaksi!D553,"")</f>
        <v/>
      </c>
      <c r="E556" s="35" t="str">
        <f>IF(F556+G556&gt;0,Input_Transaksi!F553&amp;Input_Transaksi!G553 &amp;" "&amp;Input_Transaksi!H553,"")</f>
        <v/>
      </c>
      <c r="F556" s="36">
        <f>IF(Input_Transaksi!CS553=$D$8,Input_Transaksi!CU553,0)</f>
        <v>0</v>
      </c>
      <c r="G556" s="36">
        <f>IF(Input_Transaksi!CV553=$D$8,Input_Transaksi!CX553,0)</f>
        <v>0</v>
      </c>
      <c r="H556" s="36" t="e">
        <f t="shared" si="9"/>
        <v>#VALUE!</v>
      </c>
      <c r="I556" s="61"/>
    </row>
    <row r="557" spans="1:14" customFormat="1" ht="15" customHeight="1" x14ac:dyDescent="0.2">
      <c r="B557" s="65"/>
      <c r="C557" s="507"/>
      <c r="D557" s="427"/>
      <c r="E557" s="38"/>
      <c r="F557" s="508"/>
      <c r="G557" s="508"/>
      <c r="H557" s="508"/>
      <c r="I557" s="61"/>
      <c r="N557" s="535"/>
    </row>
    <row r="558" spans="1:14" s="14" customFormat="1" ht="10.5" x14ac:dyDescent="0.2">
      <c r="A558" s="11"/>
      <c r="B558" s="56"/>
      <c r="C558" s="11"/>
      <c r="D558" s="11"/>
      <c r="E558" s="12" t="s">
        <v>3</v>
      </c>
      <c r="F558" s="618">
        <f>SUM(F13:F556)</f>
        <v>552104340</v>
      </c>
      <c r="G558" s="618">
        <f>SUM(G13:G556)</f>
        <v>0</v>
      </c>
      <c r="H558" s="619" t="e">
        <f>H556</f>
        <v>#VALUE!</v>
      </c>
      <c r="I558" s="57"/>
      <c r="J558" s="13"/>
      <c r="L558" s="538"/>
      <c r="N558" s="536"/>
    </row>
    <row r="559" spans="1:14" ht="15.75" customHeight="1" x14ac:dyDescent="0.2">
      <c r="B559" s="69"/>
      <c r="C559" s="138"/>
      <c r="D559" s="58"/>
      <c r="E559" s="58"/>
      <c r="F559" s="58"/>
      <c r="G559" s="58"/>
      <c r="H559" s="58"/>
      <c r="I559" s="59"/>
    </row>
    <row r="561" spans="14:14" x14ac:dyDescent="0.2">
      <c r="N561" s="533"/>
    </row>
    <row r="562" spans="14:14" x14ac:dyDescent="0.2">
      <c r="N562" s="537"/>
    </row>
  </sheetData>
  <autoFilter ref="C12:C556" xr:uid="{00000000-0009-0000-0000-00000F000000}"/>
  <mergeCells count="4">
    <mergeCell ref="C4:H4"/>
    <mergeCell ref="C5:H5"/>
    <mergeCell ref="C6:H6"/>
    <mergeCell ref="C7:H7"/>
  </mergeCells>
  <hyperlinks>
    <hyperlink ref="C1" location="MENU!A1" display="Back to Menu" xr:uid="{00000000-0004-0000-0F00-000000000000}"/>
  </hyperlinks>
  <pageMargins left="0.59055118110236227" right="0.39370078740157483" top="0.39370078740157483" bottom="0.59055118110236227" header="0.51181102362204722" footer="0.31496062992125984"/>
  <pageSetup paperSize="9" orientation="landscape" horizontalDpi="360" verticalDpi="360" r:id="rId1"/>
  <headerFooter alignWithMargins="0">
    <oddFooter>&amp;RHal &amp;P dari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J559"/>
  <sheetViews>
    <sheetView showGridLines="0" view="pageBreakPreview" zoomScaleSheetLayoutView="100" workbookViewId="0">
      <selection activeCell="F558" sqref="F558:H558"/>
    </sheetView>
  </sheetViews>
  <sheetFormatPr defaultColWidth="9.33203125" defaultRowHeight="10" x14ac:dyDescent="0.2"/>
  <cols>
    <col min="1" max="1" width="4.109375" style="1" customWidth="1"/>
    <col min="2" max="2" width="1.6640625" style="1" customWidth="1"/>
    <col min="3" max="3" width="13.109375" style="1" customWidth="1"/>
    <col min="4" max="4" width="11.6640625" style="1" customWidth="1"/>
    <col min="5" max="5" width="90.44140625" style="1" customWidth="1"/>
    <col min="6" max="8" width="15.6640625" style="1" customWidth="1"/>
    <col min="9" max="9" width="1.6640625" style="1" customWidth="1"/>
    <col min="10" max="10" width="9.33203125" style="1"/>
    <col min="11" max="11" width="13.33203125" style="1" bestFit="1" customWidth="1"/>
    <col min="12" max="16384" width="9.33203125" style="1"/>
  </cols>
  <sheetData>
    <row r="1" spans="2:9" ht="13.5" thickBot="1" x14ac:dyDescent="0.25">
      <c r="C1" s="397" t="s">
        <v>369</v>
      </c>
    </row>
    <row r="3" spans="2:9" ht="9" customHeight="1" x14ac:dyDescent="0.2">
      <c r="B3" s="41"/>
      <c r="C3" s="42"/>
      <c r="D3" s="42"/>
      <c r="E3" s="42"/>
      <c r="F3" s="43"/>
      <c r="G3" s="43"/>
      <c r="H3" s="43"/>
      <c r="I3" s="44"/>
    </row>
    <row r="4" spans="2:9" ht="17.25" customHeight="1" x14ac:dyDescent="0.4">
      <c r="B4" s="45"/>
      <c r="C4" s="1143" t="str">
        <f>PJK_UP!C4:M4</f>
        <v>BLU Kantor UPBU A.P.T. Pranoto Samarinda</v>
      </c>
      <c r="D4" s="1143"/>
      <c r="E4" s="1143"/>
      <c r="F4" s="1143"/>
      <c r="G4" s="1143"/>
      <c r="H4" s="1143"/>
      <c r="I4" s="46"/>
    </row>
    <row r="5" spans="2:9" ht="12.75" customHeight="1" x14ac:dyDescent="0.2">
      <c r="B5" s="47"/>
      <c r="C5" s="1144" t="str">
        <f>D9</f>
        <v>BUKU PENGEMBALIAN BELANJA</v>
      </c>
      <c r="D5" s="1144"/>
      <c r="E5" s="1144"/>
      <c r="F5" s="1144"/>
      <c r="G5" s="1144"/>
      <c r="H5" s="1144"/>
      <c r="I5" s="48"/>
    </row>
    <row r="6" spans="2:9" ht="12.75" customHeight="1" x14ac:dyDescent="0.2">
      <c r="B6" s="47"/>
      <c r="C6" s="1145" t="str">
        <f>Input_Transaksi!C5</f>
        <v>PERIODE : 01 JANUARI S.D 31 JANUARI 2026</v>
      </c>
      <c r="D6" s="1145"/>
      <c r="E6" s="1145"/>
      <c r="F6" s="1145"/>
      <c r="G6" s="1145"/>
      <c r="H6" s="1145"/>
      <c r="I6" s="48"/>
    </row>
    <row r="7" spans="2:9" ht="8.15" customHeight="1" x14ac:dyDescent="0.2">
      <c r="B7" s="47"/>
      <c r="C7" s="1146"/>
      <c r="D7" s="1146"/>
      <c r="E7" s="1146"/>
      <c r="F7" s="1146"/>
      <c r="G7" s="1146"/>
      <c r="H7" s="1146"/>
      <c r="I7" s="48"/>
    </row>
    <row r="8" spans="2:9" s="2" customFormat="1" ht="12" customHeight="1" x14ac:dyDescent="0.2">
      <c r="B8" s="49"/>
      <c r="C8" s="113" t="s">
        <v>19</v>
      </c>
      <c r="D8" s="115">
        <v>12</v>
      </c>
      <c r="E8" s="115"/>
      <c r="F8" s="18"/>
      <c r="G8" s="66" t="s">
        <v>6</v>
      </c>
      <c r="H8" s="595">
        <f>VLOOKUP(D8,SETUP!$H$7:$J$18,3,FALSE)</f>
        <v>0</v>
      </c>
      <c r="I8" s="50"/>
    </row>
    <row r="9" spans="2:9" s="2" customFormat="1" ht="12" customHeight="1" x14ac:dyDescent="0.2">
      <c r="B9" s="49"/>
      <c r="C9" s="113" t="s">
        <v>20</v>
      </c>
      <c r="D9" s="128" t="str">
        <f>VLOOKUP(D8,SETUP!$H$7:$J$18,2,FALSE)</f>
        <v>BUKU PENGEMBALIAN BELANJA</v>
      </c>
      <c r="E9" s="116"/>
      <c r="F9" s="51"/>
      <c r="G9" s="67" t="s">
        <v>7</v>
      </c>
      <c r="H9" s="596">
        <f>H558</f>
        <v>0</v>
      </c>
      <c r="I9" s="50"/>
    </row>
    <row r="10" spans="2:9" s="2" customFormat="1" ht="8.15" customHeight="1" x14ac:dyDescent="0.2">
      <c r="B10" s="49"/>
      <c r="C10" s="6"/>
      <c r="D10" s="19"/>
      <c r="E10" s="9"/>
      <c r="F10" s="10"/>
      <c r="G10" s="8"/>
      <c r="H10" s="52"/>
      <c r="I10" s="50"/>
    </row>
    <row r="11" spans="2:9" ht="20.149999999999999" customHeight="1" x14ac:dyDescent="0.2">
      <c r="B11" s="53"/>
      <c r="C11" s="20" t="s">
        <v>0</v>
      </c>
      <c r="D11" s="21" t="s">
        <v>5</v>
      </c>
      <c r="E11" s="21" t="s">
        <v>1</v>
      </c>
      <c r="F11" s="22" t="s">
        <v>8</v>
      </c>
      <c r="G11" s="22" t="s">
        <v>9</v>
      </c>
      <c r="H11" s="23" t="s">
        <v>2</v>
      </c>
      <c r="I11" s="54"/>
    </row>
    <row r="12" spans="2:9" x14ac:dyDescent="0.2">
      <c r="B12" s="47"/>
      <c r="C12" s="24"/>
      <c r="D12" s="25"/>
      <c r="E12" s="26"/>
      <c r="F12" s="27"/>
      <c r="G12" s="27"/>
      <c r="H12" s="28"/>
      <c r="I12" s="48"/>
    </row>
    <row r="13" spans="2:9" ht="15" customHeight="1" x14ac:dyDescent="0.2">
      <c r="B13" s="47"/>
      <c r="C13" s="29">
        <f>IF(D8=" "," ",SETUP!J3)</f>
        <v>46023</v>
      </c>
      <c r="D13" s="30"/>
      <c r="E13" s="31" t="s">
        <v>76</v>
      </c>
      <c r="F13" s="32">
        <f>H8</f>
        <v>0</v>
      </c>
      <c r="G13" s="32">
        <v>0</v>
      </c>
      <c r="H13" s="32">
        <f>H8</f>
        <v>0</v>
      </c>
      <c r="I13" s="48"/>
    </row>
    <row r="14" spans="2:9" ht="15" hidden="1" customHeight="1" x14ac:dyDescent="0.2">
      <c r="B14" s="47"/>
      <c r="C14" s="33" t="str">
        <f>IF(F14+G14&gt;0,Input_Transaksi!C11,"")</f>
        <v/>
      </c>
      <c r="D14" s="34" t="str">
        <f>IF(F14+G14&gt;0,Input_Transaksi!D11,"")</f>
        <v/>
      </c>
      <c r="E14" s="35" t="str">
        <f>IF(F14+G14&gt;0,Input_Transaksi!F11&amp;Input_Transaksi!G11 &amp;" "&amp;Input_Transaksi!H11,"")</f>
        <v/>
      </c>
      <c r="F14" s="36">
        <f>IF(Input_Transaksi!CY11=$D$8,Input_Transaksi!DA11,0)</f>
        <v>0</v>
      </c>
      <c r="G14" s="36">
        <f>IF(Input_Transaksi!DB11=$D$8,Input_Transaksi!DD11,0)</f>
        <v>0</v>
      </c>
      <c r="H14" s="36">
        <f t="shared" ref="H14" si="0">H13+F14-G14</f>
        <v>0</v>
      </c>
      <c r="I14" s="48"/>
    </row>
    <row r="15" spans="2:9" ht="15" hidden="1" customHeight="1" x14ac:dyDescent="0.2">
      <c r="B15" s="47"/>
      <c r="C15" s="33" t="str">
        <f>IF(F15+G15&gt;0,Input_Transaksi!C12,"")</f>
        <v/>
      </c>
      <c r="D15" s="34" t="str">
        <f>IF(F15+G15&gt;0,Input_Transaksi!D12,"")</f>
        <v/>
      </c>
      <c r="E15" s="35" t="str">
        <f>IF(F15+G15&gt;0,Input_Transaksi!F12&amp;Input_Transaksi!G12 &amp;" "&amp;Input_Transaksi!H12,"")</f>
        <v/>
      </c>
      <c r="F15" s="36">
        <f>IF(Input_Transaksi!CY12=$D$8,Input_Transaksi!DA12,0)</f>
        <v>0</v>
      </c>
      <c r="G15" s="36">
        <f>IF(Input_Transaksi!DB12=$D$8,Input_Transaksi!DD12,0)</f>
        <v>0</v>
      </c>
      <c r="H15" s="36">
        <f t="shared" ref="H15:H78" si="1">H14+F15-G15</f>
        <v>0</v>
      </c>
      <c r="I15" s="48"/>
    </row>
    <row r="16" spans="2:9" customFormat="1" ht="15" hidden="1" customHeight="1" x14ac:dyDescent="0.2">
      <c r="B16" s="64"/>
      <c r="C16" s="33" t="str">
        <f>IF(F16+G16&gt;0,Input_Transaksi!C13,"")</f>
        <v/>
      </c>
      <c r="D16" s="34" t="str">
        <f>IF(F16+G16&gt;0,Input_Transaksi!D13,"")</f>
        <v/>
      </c>
      <c r="E16" s="35" t="str">
        <f>IF(F16+G16&gt;0,Input_Transaksi!F13&amp;Input_Transaksi!G13 &amp;" "&amp;Input_Transaksi!H13,"")</f>
        <v/>
      </c>
      <c r="F16" s="36">
        <f>IF(Input_Transaksi!CY13=$D$8,Input_Transaksi!DA13,0)</f>
        <v>0</v>
      </c>
      <c r="G16" s="36">
        <f>IF(Input_Transaksi!DB13=$D$8,Input_Transaksi!DD13,0)</f>
        <v>0</v>
      </c>
      <c r="H16" s="36">
        <f t="shared" si="1"/>
        <v>0</v>
      </c>
      <c r="I16" s="60"/>
    </row>
    <row r="17" spans="2:9" customFormat="1" ht="15" hidden="1" customHeight="1" x14ac:dyDescent="0.2">
      <c r="B17" s="64"/>
      <c r="C17" s="33" t="str">
        <f>IF(F17+G17&gt;0,Input_Transaksi!C14,"")</f>
        <v/>
      </c>
      <c r="D17" s="34" t="str">
        <f>IF(F17+G17&gt;0,Input_Transaksi!D14,"")</f>
        <v/>
      </c>
      <c r="E17" s="35" t="str">
        <f>IF(F17+G17&gt;0,Input_Transaksi!F14&amp;Input_Transaksi!G14 &amp;" "&amp;Input_Transaksi!H14,"")</f>
        <v/>
      </c>
      <c r="F17" s="36">
        <f>IF(Input_Transaksi!CY14=$D$8,Input_Transaksi!DA14,0)</f>
        <v>0</v>
      </c>
      <c r="G17" s="36">
        <f>IF(Input_Transaksi!DB14=$D$8,Input_Transaksi!DD14,0)</f>
        <v>0</v>
      </c>
      <c r="H17" s="36">
        <f t="shared" si="1"/>
        <v>0</v>
      </c>
      <c r="I17" s="60"/>
    </row>
    <row r="18" spans="2:9" customFormat="1" ht="15" hidden="1" customHeight="1" x14ac:dyDescent="0.2">
      <c r="B18" s="64"/>
      <c r="C18" s="33" t="str">
        <f>IF(F18+G18&gt;0,Input_Transaksi!C15,"")</f>
        <v/>
      </c>
      <c r="D18" s="34" t="str">
        <f>IF(F18+G18&gt;0,Input_Transaksi!D15,"")</f>
        <v/>
      </c>
      <c r="E18" s="35" t="str">
        <f>IF(F18+G18&gt;0,Input_Transaksi!F15&amp;Input_Transaksi!G15 &amp;" "&amp;Input_Transaksi!H15,"")</f>
        <v/>
      </c>
      <c r="F18" s="36">
        <f>IF(Input_Transaksi!CY15=$D$8,Input_Transaksi!DA15,0)</f>
        <v>0</v>
      </c>
      <c r="G18" s="36">
        <f>IF(Input_Transaksi!DB15=$D$8,Input_Transaksi!DD15,0)</f>
        <v>0</v>
      </c>
      <c r="H18" s="36">
        <f t="shared" si="1"/>
        <v>0</v>
      </c>
      <c r="I18" s="60"/>
    </row>
    <row r="19" spans="2:9" customFormat="1" ht="15" hidden="1" customHeight="1" x14ac:dyDescent="0.2">
      <c r="B19" s="64"/>
      <c r="C19" s="33" t="str">
        <f>IF(F19+G19&gt;0,Input_Transaksi!C16,"")</f>
        <v/>
      </c>
      <c r="D19" s="34" t="str">
        <f>IF(F19+G19&gt;0,Input_Transaksi!D16,"")</f>
        <v/>
      </c>
      <c r="E19" s="35" t="str">
        <f>IF(F19+G19&gt;0,Input_Transaksi!F16&amp;Input_Transaksi!G16 &amp;" "&amp;Input_Transaksi!H16,"")</f>
        <v/>
      </c>
      <c r="F19" s="36">
        <f>IF(Input_Transaksi!CY16=$D$8,Input_Transaksi!DA16,0)</f>
        <v>0</v>
      </c>
      <c r="G19" s="36">
        <f>IF(Input_Transaksi!DB16=$D$8,Input_Transaksi!DD16,0)</f>
        <v>0</v>
      </c>
      <c r="H19" s="36">
        <f t="shared" si="1"/>
        <v>0</v>
      </c>
      <c r="I19" s="60"/>
    </row>
    <row r="20" spans="2:9" customFormat="1" ht="15" hidden="1" customHeight="1" x14ac:dyDescent="0.2">
      <c r="B20" s="64"/>
      <c r="C20" s="33" t="str">
        <f>IF(F20+G20&gt;0,Input_Transaksi!C17,"")</f>
        <v/>
      </c>
      <c r="D20" s="34" t="str">
        <f>IF(F20+G20&gt;0,Input_Transaksi!D17,"")</f>
        <v/>
      </c>
      <c r="E20" s="35" t="str">
        <f>IF(F20+G20&gt;0,Input_Transaksi!F17&amp;Input_Transaksi!G17 &amp;" "&amp;Input_Transaksi!H17,"")</f>
        <v/>
      </c>
      <c r="F20" s="36">
        <f>IF(Input_Transaksi!CY17=$D$8,Input_Transaksi!DA17,0)</f>
        <v>0</v>
      </c>
      <c r="G20" s="36">
        <f>IF(Input_Transaksi!DB17=$D$8,Input_Transaksi!DD17,0)</f>
        <v>0</v>
      </c>
      <c r="H20" s="36">
        <f t="shared" si="1"/>
        <v>0</v>
      </c>
      <c r="I20" s="60"/>
    </row>
    <row r="21" spans="2:9" customFormat="1" ht="15" hidden="1" customHeight="1" x14ac:dyDescent="0.2">
      <c r="B21" s="64"/>
      <c r="C21" s="33" t="str">
        <f>IF(F21+G21&gt;0,Input_Transaksi!C18,"")</f>
        <v/>
      </c>
      <c r="D21" s="34" t="str">
        <f>IF(F21+G21&gt;0,Input_Transaksi!D18,"")</f>
        <v/>
      </c>
      <c r="E21" s="35" t="str">
        <f>IF(F21+G21&gt;0,Input_Transaksi!F18&amp;Input_Transaksi!G18 &amp;" "&amp;Input_Transaksi!H18,"")</f>
        <v/>
      </c>
      <c r="F21" s="36">
        <f>IF(Input_Transaksi!CY18=$D$8,Input_Transaksi!DA18,0)</f>
        <v>0</v>
      </c>
      <c r="G21" s="36">
        <f>IF(Input_Transaksi!DB18=$D$8,Input_Transaksi!DD18,0)</f>
        <v>0</v>
      </c>
      <c r="H21" s="36">
        <f t="shared" si="1"/>
        <v>0</v>
      </c>
      <c r="I21" s="60"/>
    </row>
    <row r="22" spans="2:9" customFormat="1" ht="15" hidden="1" customHeight="1" x14ac:dyDescent="0.2">
      <c r="B22" s="64"/>
      <c r="C22" s="33" t="str">
        <f>IF(F22+G22&gt;0,Input_Transaksi!C19,"")</f>
        <v/>
      </c>
      <c r="D22" s="34" t="str">
        <f>IF(F22+G22&gt;0,Input_Transaksi!D19,"")</f>
        <v/>
      </c>
      <c r="E22" s="35" t="str">
        <f>IF(F22+G22&gt;0,Input_Transaksi!F19&amp;Input_Transaksi!G19 &amp;" "&amp;Input_Transaksi!H19,"")</f>
        <v/>
      </c>
      <c r="F22" s="36">
        <f>IF(Input_Transaksi!CY19=$D$8,Input_Transaksi!DA19,0)</f>
        <v>0</v>
      </c>
      <c r="G22" s="36">
        <f>IF(Input_Transaksi!DB19=$D$8,Input_Transaksi!DD19,0)</f>
        <v>0</v>
      </c>
      <c r="H22" s="36">
        <f t="shared" si="1"/>
        <v>0</v>
      </c>
      <c r="I22" s="60"/>
    </row>
    <row r="23" spans="2:9" customFormat="1" ht="15" hidden="1" customHeight="1" x14ac:dyDescent="0.2">
      <c r="B23" s="64"/>
      <c r="C23" s="33" t="str">
        <f>IF(F23+G23&gt;0,Input_Transaksi!C20,"")</f>
        <v/>
      </c>
      <c r="D23" s="34" t="str">
        <f>IF(F23+G23&gt;0,Input_Transaksi!D20,"")</f>
        <v/>
      </c>
      <c r="E23" s="35" t="str">
        <f>IF(F23+G23&gt;0,Input_Transaksi!F20&amp;Input_Transaksi!G20 &amp;" "&amp;Input_Transaksi!H20,"")</f>
        <v/>
      </c>
      <c r="F23" s="36">
        <f>IF(Input_Transaksi!CY20=$D$8,Input_Transaksi!DA20,0)</f>
        <v>0</v>
      </c>
      <c r="G23" s="36">
        <f>IF(Input_Transaksi!DB20=$D$8,Input_Transaksi!DD20,0)</f>
        <v>0</v>
      </c>
      <c r="H23" s="36">
        <f t="shared" si="1"/>
        <v>0</v>
      </c>
      <c r="I23" s="60"/>
    </row>
    <row r="24" spans="2:9" customFormat="1" ht="15" hidden="1" customHeight="1" x14ac:dyDescent="0.2">
      <c r="B24" s="64"/>
      <c r="C24" s="33" t="str">
        <f>IF(F24+G24&gt;0,Input_Transaksi!C21,"")</f>
        <v/>
      </c>
      <c r="D24" s="34" t="str">
        <f>IF(F24+G24&gt;0,Input_Transaksi!D21,"")</f>
        <v/>
      </c>
      <c r="E24" s="35" t="str">
        <f>IF(F24+G24&gt;0,Input_Transaksi!F21&amp;Input_Transaksi!G21 &amp;" "&amp;Input_Transaksi!H21,"")</f>
        <v/>
      </c>
      <c r="F24" s="36">
        <f>IF(Input_Transaksi!CY21=$D$8,Input_Transaksi!DA21,0)</f>
        <v>0</v>
      </c>
      <c r="G24" s="36">
        <f>IF(Input_Transaksi!DB21=$D$8,Input_Transaksi!DD21,0)</f>
        <v>0</v>
      </c>
      <c r="H24" s="36">
        <f t="shared" si="1"/>
        <v>0</v>
      </c>
      <c r="I24" s="60"/>
    </row>
    <row r="25" spans="2:9" customFormat="1" ht="15" hidden="1" customHeight="1" x14ac:dyDescent="0.2">
      <c r="B25" s="64"/>
      <c r="C25" s="33" t="str">
        <f>IF(F25+G25&gt;0,Input_Transaksi!C22,"")</f>
        <v/>
      </c>
      <c r="D25" s="34" t="str">
        <f>IF(F25+G25&gt;0,Input_Transaksi!D22,"")</f>
        <v/>
      </c>
      <c r="E25" s="35" t="str">
        <f>IF(F25+G25&gt;0,Input_Transaksi!F22&amp;Input_Transaksi!G22 &amp;" "&amp;Input_Transaksi!H22,"")</f>
        <v/>
      </c>
      <c r="F25" s="36">
        <f>IF(Input_Transaksi!CY22=$D$8,Input_Transaksi!DA22,0)</f>
        <v>0</v>
      </c>
      <c r="G25" s="36">
        <f>IF(Input_Transaksi!DB22=$D$8,Input_Transaksi!DD22,0)</f>
        <v>0</v>
      </c>
      <c r="H25" s="36">
        <f t="shared" si="1"/>
        <v>0</v>
      </c>
      <c r="I25" s="60"/>
    </row>
    <row r="26" spans="2:9" customFormat="1" ht="15" hidden="1" customHeight="1" x14ac:dyDescent="0.2">
      <c r="B26" s="64"/>
      <c r="C26" s="33" t="str">
        <f>IF(F26+G26&gt;0,Input_Transaksi!C23,"")</f>
        <v/>
      </c>
      <c r="D26" s="34" t="str">
        <f>IF(F26+G26&gt;0,Input_Transaksi!D23,"")</f>
        <v/>
      </c>
      <c r="E26" s="35" t="str">
        <f>IF(F26+G26&gt;0,Input_Transaksi!F23&amp;Input_Transaksi!G23 &amp;" "&amp;Input_Transaksi!H23,"")</f>
        <v/>
      </c>
      <c r="F26" s="36">
        <f>IF(Input_Transaksi!CY23=$D$8,Input_Transaksi!DA23,0)</f>
        <v>0</v>
      </c>
      <c r="G26" s="36">
        <f>IF(Input_Transaksi!DB23=$D$8,Input_Transaksi!DD23,0)</f>
        <v>0</v>
      </c>
      <c r="H26" s="36">
        <f t="shared" si="1"/>
        <v>0</v>
      </c>
      <c r="I26" s="60"/>
    </row>
    <row r="27" spans="2:9" customFormat="1" ht="15" hidden="1" customHeight="1" x14ac:dyDescent="0.2">
      <c r="B27" s="64"/>
      <c r="C27" s="33" t="str">
        <f>IF(F27+G27&gt;0,Input_Transaksi!C24,"")</f>
        <v/>
      </c>
      <c r="D27" s="34" t="str">
        <f>IF(F27+G27&gt;0,Input_Transaksi!D24,"")</f>
        <v/>
      </c>
      <c r="E27" s="35" t="str">
        <f>IF(F27+G27&gt;0,Input_Transaksi!F24&amp;Input_Transaksi!G24 &amp;" "&amp;Input_Transaksi!H24,"")</f>
        <v/>
      </c>
      <c r="F27" s="36">
        <f>IF(Input_Transaksi!CY24=$D$8,Input_Transaksi!DA24,0)</f>
        <v>0</v>
      </c>
      <c r="G27" s="36">
        <f>IF(Input_Transaksi!DB24=$D$8,Input_Transaksi!DD24,0)</f>
        <v>0</v>
      </c>
      <c r="H27" s="36">
        <f t="shared" si="1"/>
        <v>0</v>
      </c>
      <c r="I27" s="60"/>
    </row>
    <row r="28" spans="2:9" customFormat="1" ht="15" hidden="1" customHeight="1" x14ac:dyDescent="0.2">
      <c r="B28" s="64"/>
      <c r="C28" s="33" t="str">
        <f>IF(F28+G28&gt;0,Input_Transaksi!C25,"")</f>
        <v/>
      </c>
      <c r="D28" s="34" t="str">
        <f>IF(F28+G28&gt;0,Input_Transaksi!D25,"")</f>
        <v/>
      </c>
      <c r="E28" s="35" t="str">
        <f>IF(F28+G28&gt;0,Input_Transaksi!F25&amp;Input_Transaksi!G25 &amp;" "&amp;Input_Transaksi!H25,"")</f>
        <v/>
      </c>
      <c r="F28" s="36">
        <f>IF(Input_Transaksi!CY25=$D$8,Input_Transaksi!DA25,0)</f>
        <v>0</v>
      </c>
      <c r="G28" s="36">
        <f>IF(Input_Transaksi!DB25=$D$8,Input_Transaksi!DD25,0)</f>
        <v>0</v>
      </c>
      <c r="H28" s="36">
        <f t="shared" si="1"/>
        <v>0</v>
      </c>
      <c r="I28" s="60"/>
    </row>
    <row r="29" spans="2:9" customFormat="1" ht="15" hidden="1" customHeight="1" x14ac:dyDescent="0.2">
      <c r="B29" s="65"/>
      <c r="C29" s="33" t="str">
        <f>IF(F29+G29&gt;0,Input_Transaksi!C26,"")</f>
        <v/>
      </c>
      <c r="D29" s="34" t="str">
        <f>IF(F29+G29&gt;0,Input_Transaksi!D26,"")</f>
        <v/>
      </c>
      <c r="E29" s="35" t="str">
        <f>IF(F29+G29&gt;0,Input_Transaksi!F26&amp;Input_Transaksi!G26 &amp;" "&amp;Input_Transaksi!H26,"")</f>
        <v/>
      </c>
      <c r="F29" s="36">
        <f>IF(Input_Transaksi!CY26=$D$8,Input_Transaksi!DA26,0)</f>
        <v>0</v>
      </c>
      <c r="G29" s="36">
        <f>IF(Input_Transaksi!DB26=$D$8,Input_Transaksi!DD26,0)</f>
        <v>0</v>
      </c>
      <c r="H29" s="36">
        <f t="shared" si="1"/>
        <v>0</v>
      </c>
      <c r="I29" s="61"/>
    </row>
    <row r="30" spans="2:9" customFormat="1" ht="15" hidden="1" customHeight="1" x14ac:dyDescent="0.2">
      <c r="B30" s="65"/>
      <c r="C30" s="33" t="str">
        <f>IF(F30+G30&gt;0,Input_Transaksi!C27,"")</f>
        <v/>
      </c>
      <c r="D30" s="34" t="str">
        <f>IF(F30+G30&gt;0,Input_Transaksi!D27,"")</f>
        <v/>
      </c>
      <c r="E30" s="35" t="str">
        <f>IF(F30+G30&gt;0,Input_Transaksi!F27&amp;Input_Transaksi!G27 &amp;" "&amp;Input_Transaksi!H27,"")</f>
        <v/>
      </c>
      <c r="F30" s="36">
        <f>IF(Input_Transaksi!CY27=$D$8,Input_Transaksi!DA27,0)</f>
        <v>0</v>
      </c>
      <c r="G30" s="36">
        <f>IF(Input_Transaksi!DB27=$D$8,Input_Transaksi!DD27,0)</f>
        <v>0</v>
      </c>
      <c r="H30" s="36">
        <f t="shared" si="1"/>
        <v>0</v>
      </c>
      <c r="I30" s="61"/>
    </row>
    <row r="31" spans="2:9" customFormat="1" ht="15" hidden="1" customHeight="1" x14ac:dyDescent="0.2">
      <c r="B31" s="65"/>
      <c r="C31" s="33" t="str">
        <f>IF(F31+G31&gt;0,Input_Transaksi!C28,"")</f>
        <v/>
      </c>
      <c r="D31" s="34" t="str">
        <f>IF(F31+G31&gt;0,Input_Transaksi!D28,"")</f>
        <v/>
      </c>
      <c r="E31" s="35" t="str">
        <f>IF(F31+G31&gt;0,Input_Transaksi!F28&amp;Input_Transaksi!G28 &amp;" "&amp;Input_Transaksi!H28,"")</f>
        <v/>
      </c>
      <c r="F31" s="36">
        <f>IF(Input_Transaksi!CY28=$D$8,Input_Transaksi!DA28,0)</f>
        <v>0</v>
      </c>
      <c r="G31" s="36">
        <f>IF(Input_Transaksi!DB28=$D$8,Input_Transaksi!DD28,0)</f>
        <v>0</v>
      </c>
      <c r="H31" s="36">
        <f t="shared" si="1"/>
        <v>0</v>
      </c>
      <c r="I31" s="61"/>
    </row>
    <row r="32" spans="2:9" ht="15" hidden="1" customHeight="1" x14ac:dyDescent="0.2">
      <c r="B32" s="63"/>
      <c r="C32" s="33" t="str">
        <f>IF(F32+G32&gt;0,Input_Transaksi!C29,"")</f>
        <v/>
      </c>
      <c r="D32" s="34" t="str">
        <f>IF(F32+G32&gt;0,Input_Transaksi!D29,"")</f>
        <v/>
      </c>
      <c r="E32" s="35" t="str">
        <f>IF(F32+G32&gt;0,Input_Transaksi!F29&amp;Input_Transaksi!G29 &amp;" "&amp;Input_Transaksi!H29,"")</f>
        <v/>
      </c>
      <c r="F32" s="36">
        <f>IF(Input_Transaksi!CY29=$D$8,Input_Transaksi!DA29,0)</f>
        <v>0</v>
      </c>
      <c r="G32" s="36">
        <f>IF(Input_Transaksi!DB29=$D$8,Input_Transaksi!DD29,0)</f>
        <v>0</v>
      </c>
      <c r="H32" s="36">
        <f t="shared" si="1"/>
        <v>0</v>
      </c>
      <c r="I32" s="62"/>
    </row>
    <row r="33" spans="2:9" customFormat="1" ht="15" hidden="1" customHeight="1" x14ac:dyDescent="0.2">
      <c r="B33" s="65"/>
      <c r="C33" s="33" t="str">
        <f>IF(F33+G33&gt;0,Input_Transaksi!C30,"")</f>
        <v/>
      </c>
      <c r="D33" s="34" t="str">
        <f>IF(F33+G33&gt;0,Input_Transaksi!D30,"")</f>
        <v/>
      </c>
      <c r="E33" s="35" t="str">
        <f>IF(F33+G33&gt;0,Input_Transaksi!F30&amp;Input_Transaksi!G30 &amp;" "&amp;Input_Transaksi!H30,"")</f>
        <v/>
      </c>
      <c r="F33" s="36">
        <f>IF(Input_Transaksi!CY30=$D$8,Input_Transaksi!DA30,0)</f>
        <v>0</v>
      </c>
      <c r="G33" s="36">
        <f>IF(Input_Transaksi!DB30=$D$8,Input_Transaksi!DD30,0)</f>
        <v>0</v>
      </c>
      <c r="H33" s="36">
        <f t="shared" si="1"/>
        <v>0</v>
      </c>
      <c r="I33" s="61"/>
    </row>
    <row r="34" spans="2:9" ht="15" hidden="1" customHeight="1" x14ac:dyDescent="0.2">
      <c r="B34" s="63"/>
      <c r="C34" s="33" t="str">
        <f>IF(F34+G34&gt;0,Input_Transaksi!C31,"")</f>
        <v/>
      </c>
      <c r="D34" s="34" t="str">
        <f>IF(F34+G34&gt;0,Input_Transaksi!D31,"")</f>
        <v/>
      </c>
      <c r="E34" s="35" t="str">
        <f>IF(F34+G34&gt;0,Input_Transaksi!F31&amp;Input_Transaksi!G31 &amp;" "&amp;Input_Transaksi!H31,"")</f>
        <v/>
      </c>
      <c r="F34" s="36">
        <f>IF(Input_Transaksi!CY31=$D$8,Input_Transaksi!DA31,0)</f>
        <v>0</v>
      </c>
      <c r="G34" s="36">
        <f>IF(Input_Transaksi!DB31=$D$8,Input_Transaksi!DD31,0)</f>
        <v>0</v>
      </c>
      <c r="H34" s="36">
        <f t="shared" si="1"/>
        <v>0</v>
      </c>
      <c r="I34" s="62"/>
    </row>
    <row r="35" spans="2:9" customFormat="1" ht="15" hidden="1" customHeight="1" x14ac:dyDescent="0.2">
      <c r="B35" s="65"/>
      <c r="C35" s="33" t="str">
        <f>IF(F35+G35&gt;0,Input_Transaksi!C32,"")</f>
        <v/>
      </c>
      <c r="D35" s="34" t="str">
        <f>IF(F35+G35&gt;0,Input_Transaksi!D32,"")</f>
        <v/>
      </c>
      <c r="E35" s="35" t="str">
        <f>IF(F35+G35&gt;0,Input_Transaksi!F32&amp;Input_Transaksi!G32 &amp;" "&amp;Input_Transaksi!H32,"")</f>
        <v/>
      </c>
      <c r="F35" s="36">
        <f>IF(Input_Transaksi!CY32=$D$8,Input_Transaksi!DA32,0)</f>
        <v>0</v>
      </c>
      <c r="G35" s="36">
        <f>IF(Input_Transaksi!DB32=$D$8,Input_Transaksi!DD32,0)</f>
        <v>0</v>
      </c>
      <c r="H35" s="36">
        <f t="shared" si="1"/>
        <v>0</v>
      </c>
      <c r="I35" s="61"/>
    </row>
    <row r="36" spans="2:9" customFormat="1" ht="15" hidden="1" customHeight="1" x14ac:dyDescent="0.2">
      <c r="B36" s="65"/>
      <c r="C36" s="33" t="str">
        <f>IF(F36+G36&gt;0,Input_Transaksi!C33,"")</f>
        <v/>
      </c>
      <c r="D36" s="34" t="str">
        <f>IF(F36+G36&gt;0,Input_Transaksi!D33,"")</f>
        <v/>
      </c>
      <c r="E36" s="35" t="str">
        <f>IF(F36+G36&gt;0,Input_Transaksi!F33&amp;Input_Transaksi!G33 &amp;" "&amp;Input_Transaksi!H33,"")</f>
        <v/>
      </c>
      <c r="F36" s="36">
        <f>IF(Input_Transaksi!CY33=$D$8,Input_Transaksi!DA33,0)</f>
        <v>0</v>
      </c>
      <c r="G36" s="36">
        <f>IF(Input_Transaksi!DB33=$D$8,Input_Transaksi!DD33,0)</f>
        <v>0</v>
      </c>
      <c r="H36" s="36">
        <f t="shared" si="1"/>
        <v>0</v>
      </c>
      <c r="I36" s="61"/>
    </row>
    <row r="37" spans="2:9" customFormat="1" ht="15" hidden="1" customHeight="1" x14ac:dyDescent="0.2">
      <c r="B37" s="65"/>
      <c r="C37" s="33" t="str">
        <f>IF(F37+G37&gt;0,Input_Transaksi!C34,"")</f>
        <v/>
      </c>
      <c r="D37" s="34" t="str">
        <f>IF(F37+G37&gt;0,Input_Transaksi!D34,"")</f>
        <v/>
      </c>
      <c r="E37" s="35" t="str">
        <f>IF(F37+G37&gt;0,Input_Transaksi!F34&amp;Input_Transaksi!G34 &amp;" "&amp;Input_Transaksi!H34,"")</f>
        <v/>
      </c>
      <c r="F37" s="36">
        <f>IF(Input_Transaksi!CY34=$D$8,Input_Transaksi!DA34,0)</f>
        <v>0</v>
      </c>
      <c r="G37" s="36">
        <f>IF(Input_Transaksi!DB34=$D$8,Input_Transaksi!DD34,0)</f>
        <v>0</v>
      </c>
      <c r="H37" s="36">
        <f t="shared" si="1"/>
        <v>0</v>
      </c>
      <c r="I37" s="61"/>
    </row>
    <row r="38" spans="2:9" customFormat="1" ht="15" hidden="1" customHeight="1" x14ac:dyDescent="0.2">
      <c r="B38" s="65"/>
      <c r="C38" s="33" t="str">
        <f>IF(F38+G38&gt;0,Input_Transaksi!C35,"")</f>
        <v/>
      </c>
      <c r="D38" s="34" t="str">
        <f>IF(F38+G38&gt;0,Input_Transaksi!D35,"")</f>
        <v/>
      </c>
      <c r="E38" s="35" t="str">
        <f>IF(F38+G38&gt;0,Input_Transaksi!F35&amp;Input_Transaksi!G35 &amp;" "&amp;Input_Transaksi!H35,"")</f>
        <v/>
      </c>
      <c r="F38" s="36">
        <f>IF(Input_Transaksi!CY35=$D$8,Input_Transaksi!DA35,0)</f>
        <v>0</v>
      </c>
      <c r="G38" s="36">
        <f>IF(Input_Transaksi!DB35=$D$8,Input_Transaksi!DD35,0)</f>
        <v>0</v>
      </c>
      <c r="H38" s="36">
        <f t="shared" si="1"/>
        <v>0</v>
      </c>
      <c r="I38" s="61"/>
    </row>
    <row r="39" spans="2:9" ht="15" hidden="1" customHeight="1" x14ac:dyDescent="0.2">
      <c r="B39" s="63"/>
      <c r="C39" s="33" t="str">
        <f>IF(F39+G39&gt;0,Input_Transaksi!C36,"")</f>
        <v/>
      </c>
      <c r="D39" s="34" t="str">
        <f>IF(F39+G39&gt;0,Input_Transaksi!D36,"")</f>
        <v/>
      </c>
      <c r="E39" s="35" t="str">
        <f>IF(F39+G39&gt;0,Input_Transaksi!F36&amp;Input_Transaksi!G36 &amp;" "&amp;Input_Transaksi!H36,"")</f>
        <v/>
      </c>
      <c r="F39" s="36">
        <f>IF(Input_Transaksi!CY36=$D$8,Input_Transaksi!DA36,0)</f>
        <v>0</v>
      </c>
      <c r="G39" s="36">
        <f>IF(Input_Transaksi!DB36=$D$8,Input_Transaksi!DD36,0)</f>
        <v>0</v>
      </c>
      <c r="H39" s="36">
        <f t="shared" si="1"/>
        <v>0</v>
      </c>
      <c r="I39" s="62"/>
    </row>
    <row r="40" spans="2:9" customFormat="1" ht="15" hidden="1" customHeight="1" x14ac:dyDescent="0.2">
      <c r="B40" s="65"/>
      <c r="C40" s="33" t="str">
        <f>IF(F40+G40&gt;0,Input_Transaksi!C37,"")</f>
        <v/>
      </c>
      <c r="D40" s="34" t="str">
        <f>IF(F40+G40&gt;0,Input_Transaksi!D37,"")</f>
        <v/>
      </c>
      <c r="E40" s="35" t="str">
        <f>IF(F40+G40&gt;0,Input_Transaksi!F37&amp;Input_Transaksi!G37 &amp;" "&amp;Input_Transaksi!H37,"")</f>
        <v/>
      </c>
      <c r="F40" s="36">
        <f>IF(Input_Transaksi!CY37=$D$8,Input_Transaksi!DA37,0)</f>
        <v>0</v>
      </c>
      <c r="G40" s="36">
        <f>IF(Input_Transaksi!DB37=$D$8,Input_Transaksi!DD37,0)</f>
        <v>0</v>
      </c>
      <c r="H40" s="36">
        <f t="shared" si="1"/>
        <v>0</v>
      </c>
      <c r="I40" s="61"/>
    </row>
    <row r="41" spans="2:9" customFormat="1" ht="15" hidden="1" customHeight="1" x14ac:dyDescent="0.2">
      <c r="B41" s="65"/>
      <c r="C41" s="33" t="str">
        <f>IF(F41+G41&gt;0,Input_Transaksi!C38,"")</f>
        <v/>
      </c>
      <c r="D41" s="34" t="str">
        <f>IF(F41+G41&gt;0,Input_Transaksi!D38,"")</f>
        <v/>
      </c>
      <c r="E41" s="35" t="str">
        <f>IF(F41+G41&gt;0,Input_Transaksi!F38&amp;Input_Transaksi!G38 &amp;" "&amp;Input_Transaksi!H38,"")</f>
        <v/>
      </c>
      <c r="F41" s="36">
        <f>IF(Input_Transaksi!CY38=$D$8,Input_Transaksi!DA38,0)</f>
        <v>0</v>
      </c>
      <c r="G41" s="36">
        <f>IF(Input_Transaksi!DB38=$D$8,Input_Transaksi!DD38,0)</f>
        <v>0</v>
      </c>
      <c r="H41" s="36">
        <f t="shared" si="1"/>
        <v>0</v>
      </c>
      <c r="I41" s="61"/>
    </row>
    <row r="42" spans="2:9" customFormat="1" ht="15" hidden="1" customHeight="1" x14ac:dyDescent="0.2">
      <c r="B42" s="65"/>
      <c r="C42" s="33" t="str">
        <f>IF(F42+G42&gt;0,Input_Transaksi!C39,"")</f>
        <v/>
      </c>
      <c r="D42" s="34" t="str">
        <f>IF(F42+G42&gt;0,Input_Transaksi!D39,"")</f>
        <v/>
      </c>
      <c r="E42" s="35" t="str">
        <f>IF(F42+G42&gt;0,Input_Transaksi!F39&amp;Input_Transaksi!G39 &amp;" "&amp;Input_Transaksi!H39,"")</f>
        <v/>
      </c>
      <c r="F42" s="36">
        <f>IF(Input_Transaksi!CY39=$D$8,Input_Transaksi!DA39,0)</f>
        <v>0</v>
      </c>
      <c r="G42" s="36">
        <f>IF(Input_Transaksi!DB39=$D$8,Input_Transaksi!DD39,0)</f>
        <v>0</v>
      </c>
      <c r="H42" s="36">
        <f t="shared" si="1"/>
        <v>0</v>
      </c>
      <c r="I42" s="61"/>
    </row>
    <row r="43" spans="2:9" customFormat="1" ht="15" hidden="1" customHeight="1" x14ac:dyDescent="0.2">
      <c r="B43" s="65"/>
      <c r="C43" s="33" t="str">
        <f>IF(F43+G43&gt;0,Input_Transaksi!C40,"")</f>
        <v/>
      </c>
      <c r="D43" s="34" t="str">
        <f>IF(F43+G43&gt;0,Input_Transaksi!D40,"")</f>
        <v/>
      </c>
      <c r="E43" s="35" t="str">
        <f>IF(F43+G43&gt;0,Input_Transaksi!F40&amp;Input_Transaksi!G40 &amp;" "&amp;Input_Transaksi!H40,"")</f>
        <v/>
      </c>
      <c r="F43" s="36">
        <f>IF(Input_Transaksi!CY40=$D$8,Input_Transaksi!DA40,0)</f>
        <v>0</v>
      </c>
      <c r="G43" s="36">
        <f>IF(Input_Transaksi!DB40=$D$8,Input_Transaksi!DD40,0)</f>
        <v>0</v>
      </c>
      <c r="H43" s="36">
        <f t="shared" si="1"/>
        <v>0</v>
      </c>
      <c r="I43" s="61"/>
    </row>
    <row r="44" spans="2:9" customFormat="1" ht="15" hidden="1" customHeight="1" x14ac:dyDescent="0.2">
      <c r="B44" s="65"/>
      <c r="C44" s="33" t="str">
        <f>IF(F44+G44&gt;0,Input_Transaksi!C41,"")</f>
        <v/>
      </c>
      <c r="D44" s="34" t="str">
        <f>IF(F44+G44&gt;0,Input_Transaksi!D41,"")</f>
        <v/>
      </c>
      <c r="E44" s="35" t="str">
        <f>IF(F44+G44&gt;0,Input_Transaksi!F41&amp;Input_Transaksi!G41 &amp;" "&amp;Input_Transaksi!H41,"")</f>
        <v/>
      </c>
      <c r="F44" s="36">
        <f>IF(Input_Transaksi!CY41=$D$8,Input_Transaksi!DA41,0)</f>
        <v>0</v>
      </c>
      <c r="G44" s="36">
        <f>IF(Input_Transaksi!DB41=$D$8,Input_Transaksi!DD41,0)</f>
        <v>0</v>
      </c>
      <c r="H44" s="36">
        <f t="shared" si="1"/>
        <v>0</v>
      </c>
      <c r="I44" s="61"/>
    </row>
    <row r="45" spans="2:9" customFormat="1" ht="15" hidden="1" customHeight="1" x14ac:dyDescent="0.2">
      <c r="B45" s="65"/>
      <c r="C45" s="33" t="str">
        <f>IF(F45+G45&gt;0,Input_Transaksi!C42,"")</f>
        <v/>
      </c>
      <c r="D45" s="34" t="str">
        <f>IF(F45+G45&gt;0,Input_Transaksi!D42,"")</f>
        <v/>
      </c>
      <c r="E45" s="35" t="str">
        <f>IF(F45+G45&gt;0,Input_Transaksi!F42&amp;Input_Transaksi!G42 &amp;" "&amp;Input_Transaksi!H42,"")</f>
        <v/>
      </c>
      <c r="F45" s="36">
        <f>IF(Input_Transaksi!CY42=$D$8,Input_Transaksi!DA42,0)</f>
        <v>0</v>
      </c>
      <c r="G45" s="36">
        <f>IF(Input_Transaksi!DB42=$D$8,Input_Transaksi!DD42,0)</f>
        <v>0</v>
      </c>
      <c r="H45" s="36">
        <f t="shared" si="1"/>
        <v>0</v>
      </c>
      <c r="I45" s="61"/>
    </row>
    <row r="46" spans="2:9" customFormat="1" ht="15" hidden="1" customHeight="1" x14ac:dyDescent="0.2">
      <c r="B46" s="65"/>
      <c r="C46" s="33" t="str">
        <f>IF(F46+G46&gt;0,Input_Transaksi!C43,"")</f>
        <v/>
      </c>
      <c r="D46" s="34" t="str">
        <f>IF(F46+G46&gt;0,Input_Transaksi!D43,"")</f>
        <v/>
      </c>
      <c r="E46" s="35" t="str">
        <f>IF(F46+G46&gt;0,Input_Transaksi!F43&amp;Input_Transaksi!G43 &amp;" "&amp;Input_Transaksi!H43,"")</f>
        <v/>
      </c>
      <c r="F46" s="36">
        <f>IF(Input_Transaksi!CY43=$D$8,Input_Transaksi!DA43,0)</f>
        <v>0</v>
      </c>
      <c r="G46" s="36">
        <f>IF(Input_Transaksi!DB43=$D$8,Input_Transaksi!DD43,0)</f>
        <v>0</v>
      </c>
      <c r="H46" s="36">
        <f t="shared" si="1"/>
        <v>0</v>
      </c>
      <c r="I46" s="61"/>
    </row>
    <row r="47" spans="2:9" customFormat="1" ht="15" hidden="1" customHeight="1" x14ac:dyDescent="0.2">
      <c r="B47" s="65"/>
      <c r="C47" s="33" t="str">
        <f>IF(F47+G47&gt;0,Input_Transaksi!C44,"")</f>
        <v/>
      </c>
      <c r="D47" s="34" t="str">
        <f>IF(F47+G47&gt;0,Input_Transaksi!D44,"")</f>
        <v/>
      </c>
      <c r="E47" s="35" t="str">
        <f>IF(F47+G47&gt;0,Input_Transaksi!F44&amp;Input_Transaksi!G44 &amp;" "&amp;Input_Transaksi!H44,"")</f>
        <v/>
      </c>
      <c r="F47" s="36">
        <f>IF(Input_Transaksi!CY44=$D$8,Input_Transaksi!DA44,0)</f>
        <v>0</v>
      </c>
      <c r="G47" s="36">
        <f>IF(Input_Transaksi!DB44=$D$8,Input_Transaksi!DD44,0)</f>
        <v>0</v>
      </c>
      <c r="H47" s="36">
        <f t="shared" si="1"/>
        <v>0</v>
      </c>
      <c r="I47" s="61"/>
    </row>
    <row r="48" spans="2:9" customFormat="1" ht="15" hidden="1" customHeight="1" x14ac:dyDescent="0.2">
      <c r="B48" s="65"/>
      <c r="C48" s="33" t="str">
        <f>IF(F48+G48&gt;0,Input_Transaksi!C45,"")</f>
        <v/>
      </c>
      <c r="D48" s="34" t="str">
        <f>IF(F48+G48&gt;0,Input_Transaksi!D45,"")</f>
        <v/>
      </c>
      <c r="E48" s="35" t="str">
        <f>IF(F48+G48&gt;0,Input_Transaksi!F45&amp;Input_Transaksi!G45 &amp;" "&amp;Input_Transaksi!H45,"")</f>
        <v/>
      </c>
      <c r="F48" s="36">
        <f>IF(Input_Transaksi!CY45=$D$8,Input_Transaksi!DA45,0)</f>
        <v>0</v>
      </c>
      <c r="G48" s="36">
        <f>IF(Input_Transaksi!DB45=$D$8,Input_Transaksi!DD45,0)</f>
        <v>0</v>
      </c>
      <c r="H48" s="36">
        <f t="shared" si="1"/>
        <v>0</v>
      </c>
      <c r="I48" s="61"/>
    </row>
    <row r="49" spans="2:9" customFormat="1" ht="15" hidden="1" customHeight="1" x14ac:dyDescent="0.2">
      <c r="B49" s="65"/>
      <c r="C49" s="33" t="str">
        <f>IF(F49+G49&gt;0,Input_Transaksi!C46,"")</f>
        <v/>
      </c>
      <c r="D49" s="34" t="str">
        <f>IF(F49+G49&gt;0,Input_Transaksi!D46,"")</f>
        <v/>
      </c>
      <c r="E49" s="35" t="str">
        <f>IF(F49+G49&gt;0,Input_Transaksi!F46&amp;Input_Transaksi!G46 &amp;" "&amp;Input_Transaksi!H46,"")</f>
        <v/>
      </c>
      <c r="F49" s="36">
        <f>IF(Input_Transaksi!CY46=$D$8,Input_Transaksi!DA46,0)</f>
        <v>0</v>
      </c>
      <c r="G49" s="36">
        <f>IF(Input_Transaksi!DB46=$D$8,Input_Transaksi!DD46,0)</f>
        <v>0</v>
      </c>
      <c r="H49" s="36">
        <f t="shared" si="1"/>
        <v>0</v>
      </c>
      <c r="I49" s="61"/>
    </row>
    <row r="50" spans="2:9" customFormat="1" ht="15" hidden="1" customHeight="1" x14ac:dyDescent="0.2">
      <c r="B50" s="65"/>
      <c r="C50" s="33" t="str">
        <f>IF(F50+G50&gt;0,Input_Transaksi!C47,"")</f>
        <v/>
      </c>
      <c r="D50" s="34" t="str">
        <f>IF(F50+G50&gt;0,Input_Transaksi!D47,"")</f>
        <v/>
      </c>
      <c r="E50" s="35" t="str">
        <f>IF(F50+G50&gt;0,Input_Transaksi!F47&amp;Input_Transaksi!G47 &amp;" "&amp;Input_Transaksi!H47,"")</f>
        <v/>
      </c>
      <c r="F50" s="36">
        <f>IF(Input_Transaksi!CY47=$D$8,Input_Transaksi!DA47,0)</f>
        <v>0</v>
      </c>
      <c r="G50" s="36">
        <f>IF(Input_Transaksi!DB47=$D$8,Input_Transaksi!DD47,0)</f>
        <v>0</v>
      </c>
      <c r="H50" s="36">
        <f t="shared" si="1"/>
        <v>0</v>
      </c>
      <c r="I50" s="61"/>
    </row>
    <row r="51" spans="2:9" customFormat="1" ht="15" hidden="1" customHeight="1" x14ac:dyDescent="0.2">
      <c r="B51" s="65"/>
      <c r="C51" s="33" t="str">
        <f>IF(F51+G51&gt;0,Input_Transaksi!C48,"")</f>
        <v/>
      </c>
      <c r="D51" s="34" t="str">
        <f>IF(F51+G51&gt;0,Input_Transaksi!D48,"")</f>
        <v/>
      </c>
      <c r="E51" s="35" t="str">
        <f>IF(F51+G51&gt;0,Input_Transaksi!F48&amp;Input_Transaksi!G48 &amp;" "&amp;Input_Transaksi!H48,"")</f>
        <v/>
      </c>
      <c r="F51" s="36">
        <f>IF(Input_Transaksi!CY48=$D$8,Input_Transaksi!DA48,0)</f>
        <v>0</v>
      </c>
      <c r="G51" s="36">
        <f>IF(Input_Transaksi!DB48=$D$8,Input_Transaksi!DD48,0)</f>
        <v>0</v>
      </c>
      <c r="H51" s="36">
        <f t="shared" si="1"/>
        <v>0</v>
      </c>
      <c r="I51" s="61"/>
    </row>
    <row r="52" spans="2:9" customFormat="1" ht="15" hidden="1" customHeight="1" x14ac:dyDescent="0.2">
      <c r="B52" s="65"/>
      <c r="C52" s="33" t="str">
        <f>IF(F52+G52&gt;0,Input_Transaksi!C49,"")</f>
        <v/>
      </c>
      <c r="D52" s="34" t="str">
        <f>IF(F52+G52&gt;0,Input_Transaksi!D49,"")</f>
        <v/>
      </c>
      <c r="E52" s="35" t="str">
        <f>IF(F52+G52&gt;0,Input_Transaksi!F49&amp;Input_Transaksi!G49 &amp;" "&amp;Input_Transaksi!H49,"")</f>
        <v/>
      </c>
      <c r="F52" s="36">
        <f>IF(Input_Transaksi!CY49=$D$8,Input_Transaksi!DA49,0)</f>
        <v>0</v>
      </c>
      <c r="G52" s="36">
        <f>IF(Input_Transaksi!DB49=$D$8,Input_Transaksi!DD49,0)</f>
        <v>0</v>
      </c>
      <c r="H52" s="36">
        <f t="shared" si="1"/>
        <v>0</v>
      </c>
      <c r="I52" s="61"/>
    </row>
    <row r="53" spans="2:9" customFormat="1" ht="15" hidden="1" customHeight="1" x14ac:dyDescent="0.2">
      <c r="B53" s="65"/>
      <c r="C53" s="33" t="str">
        <f>IF(F53+G53&gt;0,Input_Transaksi!C50,"")</f>
        <v/>
      </c>
      <c r="D53" s="34" t="str">
        <f>IF(F53+G53&gt;0,Input_Transaksi!D50,"")</f>
        <v/>
      </c>
      <c r="E53" s="35" t="str">
        <f>IF(F53+G53&gt;0,Input_Transaksi!F50&amp;Input_Transaksi!G50 &amp;" "&amp;Input_Transaksi!H50,"")</f>
        <v/>
      </c>
      <c r="F53" s="36">
        <f>IF(Input_Transaksi!CY50=$D$8,Input_Transaksi!DA50,0)</f>
        <v>0</v>
      </c>
      <c r="G53" s="36">
        <f>IF(Input_Transaksi!DB50=$D$8,Input_Transaksi!DD50,0)</f>
        <v>0</v>
      </c>
      <c r="H53" s="36">
        <f t="shared" si="1"/>
        <v>0</v>
      </c>
      <c r="I53" s="61"/>
    </row>
    <row r="54" spans="2:9" ht="15" hidden="1" customHeight="1" x14ac:dyDescent="0.2">
      <c r="B54" s="63"/>
      <c r="C54" s="33" t="str">
        <f>IF(F54+G54&gt;0,Input_Transaksi!C51,"")</f>
        <v/>
      </c>
      <c r="D54" s="34" t="str">
        <f>IF(F54+G54&gt;0,Input_Transaksi!D51,"")</f>
        <v/>
      </c>
      <c r="E54" s="35" t="str">
        <f>IF(F54+G54&gt;0,Input_Transaksi!F51&amp;Input_Transaksi!G51 &amp;" "&amp;Input_Transaksi!H51,"")</f>
        <v/>
      </c>
      <c r="F54" s="36">
        <f>IF(Input_Transaksi!CY51=$D$8,Input_Transaksi!DA51,0)</f>
        <v>0</v>
      </c>
      <c r="G54" s="36">
        <f>IF(Input_Transaksi!DB51=$D$8,Input_Transaksi!DD51,0)</f>
        <v>0</v>
      </c>
      <c r="H54" s="36">
        <f t="shared" si="1"/>
        <v>0</v>
      </c>
      <c r="I54" s="62"/>
    </row>
    <row r="55" spans="2:9" customFormat="1" ht="15" hidden="1" customHeight="1" x14ac:dyDescent="0.2">
      <c r="B55" s="65"/>
      <c r="C55" s="33" t="str">
        <f>IF(F55+G55&gt;0,Input_Transaksi!C52,"")</f>
        <v/>
      </c>
      <c r="D55" s="34" t="str">
        <f>IF(F55+G55&gt;0,Input_Transaksi!D52,"")</f>
        <v/>
      </c>
      <c r="E55" s="35" t="str">
        <f>IF(F55+G55&gt;0,Input_Transaksi!F52&amp;Input_Transaksi!G52 &amp;" "&amp;Input_Transaksi!H52,"")</f>
        <v/>
      </c>
      <c r="F55" s="36">
        <f>IF(Input_Transaksi!CY52=$D$8,Input_Transaksi!DA52,0)</f>
        <v>0</v>
      </c>
      <c r="G55" s="36">
        <f>IF(Input_Transaksi!DB52=$D$8,Input_Transaksi!DD52,0)</f>
        <v>0</v>
      </c>
      <c r="H55" s="36">
        <f t="shared" si="1"/>
        <v>0</v>
      </c>
      <c r="I55" s="61"/>
    </row>
    <row r="56" spans="2:9" customFormat="1" ht="15" hidden="1" customHeight="1" x14ac:dyDescent="0.2">
      <c r="B56" s="65"/>
      <c r="C56" s="33" t="str">
        <f>IF(F56+G56&gt;0,Input_Transaksi!C53,"")</f>
        <v/>
      </c>
      <c r="D56" s="34" t="str">
        <f>IF(F56+G56&gt;0,Input_Transaksi!D53,"")</f>
        <v/>
      </c>
      <c r="E56" s="35" t="str">
        <f>IF(F56+G56&gt;0,Input_Transaksi!F53&amp;Input_Transaksi!G53 &amp;" "&amp;Input_Transaksi!H53,"")</f>
        <v/>
      </c>
      <c r="F56" s="36">
        <f>IF(Input_Transaksi!CY53=$D$8,Input_Transaksi!DA53,0)</f>
        <v>0</v>
      </c>
      <c r="G56" s="36">
        <f>IF(Input_Transaksi!DB53=$D$8,Input_Transaksi!DD53,0)</f>
        <v>0</v>
      </c>
      <c r="H56" s="36">
        <f t="shared" si="1"/>
        <v>0</v>
      </c>
      <c r="I56" s="61"/>
    </row>
    <row r="57" spans="2:9" customFormat="1" ht="15" hidden="1" customHeight="1" x14ac:dyDescent="0.2">
      <c r="B57" s="65"/>
      <c r="C57" s="33" t="str">
        <f>IF(F57+G57&gt;0,Input_Transaksi!C54,"")</f>
        <v/>
      </c>
      <c r="D57" s="34" t="str">
        <f>IF(F57+G57&gt;0,Input_Transaksi!D54,"")</f>
        <v/>
      </c>
      <c r="E57" s="35" t="str">
        <f>IF(F57+G57&gt;0,Input_Transaksi!F54&amp;Input_Transaksi!G54 &amp;" "&amp;Input_Transaksi!H54,"")</f>
        <v/>
      </c>
      <c r="F57" s="36">
        <f>IF(Input_Transaksi!CY54=$D$8,Input_Transaksi!DA54,0)</f>
        <v>0</v>
      </c>
      <c r="G57" s="36">
        <f>IF(Input_Transaksi!DB54=$D$8,Input_Transaksi!DD54,0)</f>
        <v>0</v>
      </c>
      <c r="H57" s="36">
        <f t="shared" si="1"/>
        <v>0</v>
      </c>
      <c r="I57" s="61"/>
    </row>
    <row r="58" spans="2:9" customFormat="1" ht="15" hidden="1" customHeight="1" x14ac:dyDescent="0.2">
      <c r="B58" s="65"/>
      <c r="C58" s="33" t="str">
        <f>IF(F58+G58&gt;0,Input_Transaksi!C55,"")</f>
        <v/>
      </c>
      <c r="D58" s="34" t="str">
        <f>IF(F58+G58&gt;0,Input_Transaksi!D55,"")</f>
        <v/>
      </c>
      <c r="E58" s="35" t="str">
        <f>IF(F58+G58&gt;0,Input_Transaksi!F55&amp;Input_Transaksi!G55 &amp;" "&amp;Input_Transaksi!H55,"")</f>
        <v/>
      </c>
      <c r="F58" s="36">
        <f>IF(Input_Transaksi!CY55=$D$8,Input_Transaksi!DA55,0)</f>
        <v>0</v>
      </c>
      <c r="G58" s="36">
        <f>IF(Input_Transaksi!DB55=$D$8,Input_Transaksi!DD55,0)</f>
        <v>0</v>
      </c>
      <c r="H58" s="36">
        <f t="shared" si="1"/>
        <v>0</v>
      </c>
      <c r="I58" s="61"/>
    </row>
    <row r="59" spans="2:9" customFormat="1" ht="15" hidden="1" customHeight="1" x14ac:dyDescent="0.2">
      <c r="B59" s="65"/>
      <c r="C59" s="33" t="str">
        <f>IF(F59+G59&gt;0,Input_Transaksi!C56,"")</f>
        <v/>
      </c>
      <c r="D59" s="34" t="str">
        <f>IF(F59+G59&gt;0,Input_Transaksi!D56,"")</f>
        <v/>
      </c>
      <c r="E59" s="35" t="str">
        <f>IF(F59+G59&gt;0,Input_Transaksi!F56&amp;Input_Transaksi!G56 &amp;" "&amp;Input_Transaksi!H56,"")</f>
        <v/>
      </c>
      <c r="F59" s="36">
        <f>IF(Input_Transaksi!CY56=$D$8,Input_Transaksi!DA56,0)</f>
        <v>0</v>
      </c>
      <c r="G59" s="36">
        <f>IF(Input_Transaksi!DB56=$D$8,Input_Transaksi!DD56,0)</f>
        <v>0</v>
      </c>
      <c r="H59" s="36">
        <f t="shared" si="1"/>
        <v>0</v>
      </c>
      <c r="I59" s="61"/>
    </row>
    <row r="60" spans="2:9" customFormat="1" ht="15" hidden="1" customHeight="1" x14ac:dyDescent="0.2">
      <c r="B60" s="65"/>
      <c r="C60" s="33" t="str">
        <f>IF(F60+G60&gt;0,Input_Transaksi!C57,"")</f>
        <v/>
      </c>
      <c r="D60" s="34" t="str">
        <f>IF(F60+G60&gt;0,Input_Transaksi!D57,"")</f>
        <v/>
      </c>
      <c r="E60" s="35" t="str">
        <f>IF(F60+G60&gt;0,Input_Transaksi!F57&amp;Input_Transaksi!G57 &amp;" "&amp;Input_Transaksi!H57,"")</f>
        <v/>
      </c>
      <c r="F60" s="36">
        <f>IF(Input_Transaksi!CY57=$D$8,Input_Transaksi!DA57,0)</f>
        <v>0</v>
      </c>
      <c r="G60" s="36">
        <f>IF(Input_Transaksi!DB57=$D$8,Input_Transaksi!DD57,0)</f>
        <v>0</v>
      </c>
      <c r="H60" s="36">
        <f t="shared" si="1"/>
        <v>0</v>
      </c>
      <c r="I60" s="61"/>
    </row>
    <row r="61" spans="2:9" customFormat="1" ht="15" hidden="1" customHeight="1" x14ac:dyDescent="0.2">
      <c r="B61" s="65"/>
      <c r="C61" s="33" t="str">
        <f>IF(F61+G61&gt;0,Input_Transaksi!C58,"")</f>
        <v/>
      </c>
      <c r="D61" s="34" t="str">
        <f>IF(F61+G61&gt;0,Input_Transaksi!D58,"")</f>
        <v/>
      </c>
      <c r="E61" s="35" t="str">
        <f>IF(F61+G61&gt;0,Input_Transaksi!F58&amp;Input_Transaksi!G58 &amp;" "&amp;Input_Transaksi!H58,"")</f>
        <v/>
      </c>
      <c r="F61" s="36">
        <f>IF(Input_Transaksi!CY58=$D$8,Input_Transaksi!DA58,0)</f>
        <v>0</v>
      </c>
      <c r="G61" s="36">
        <f>IF(Input_Transaksi!DB58=$D$8,Input_Transaksi!DD58,0)</f>
        <v>0</v>
      </c>
      <c r="H61" s="36">
        <f t="shared" si="1"/>
        <v>0</v>
      </c>
      <c r="I61" s="61"/>
    </row>
    <row r="62" spans="2:9" customFormat="1" ht="15" hidden="1" customHeight="1" x14ac:dyDescent="0.2">
      <c r="B62" s="65"/>
      <c r="C62" s="33" t="str">
        <f>IF(F62+G62&gt;0,Input_Transaksi!C59,"")</f>
        <v/>
      </c>
      <c r="D62" s="34" t="str">
        <f>IF(F62+G62&gt;0,Input_Transaksi!D59,"")</f>
        <v/>
      </c>
      <c r="E62" s="35" t="str">
        <f>IF(F62+G62&gt;0,Input_Transaksi!F59&amp;Input_Transaksi!G59 &amp;" "&amp;Input_Transaksi!H59,"")</f>
        <v/>
      </c>
      <c r="F62" s="36">
        <f>IF(Input_Transaksi!CY59=$D$8,Input_Transaksi!DA59,0)</f>
        <v>0</v>
      </c>
      <c r="G62" s="36">
        <f>IF(Input_Transaksi!DB59=$D$8,Input_Transaksi!DD59,0)</f>
        <v>0</v>
      </c>
      <c r="H62" s="36">
        <f t="shared" si="1"/>
        <v>0</v>
      </c>
      <c r="I62" s="61"/>
    </row>
    <row r="63" spans="2:9" customFormat="1" ht="15" hidden="1" customHeight="1" x14ac:dyDescent="0.2">
      <c r="B63" s="65"/>
      <c r="C63" s="33" t="str">
        <f>IF(F63+G63&gt;0,Input_Transaksi!C60,"")</f>
        <v/>
      </c>
      <c r="D63" s="34" t="str">
        <f>IF(F63+G63&gt;0,Input_Transaksi!D60,"")</f>
        <v/>
      </c>
      <c r="E63" s="35" t="str">
        <f>IF(F63+G63&gt;0,Input_Transaksi!F60&amp;Input_Transaksi!G60 &amp;" "&amp;Input_Transaksi!H60,"")</f>
        <v/>
      </c>
      <c r="F63" s="36">
        <f>IF(Input_Transaksi!CY60=$D$8,Input_Transaksi!DA60,0)</f>
        <v>0</v>
      </c>
      <c r="G63" s="36">
        <f>IF(Input_Transaksi!DB60=$D$8,Input_Transaksi!DD60,0)</f>
        <v>0</v>
      </c>
      <c r="H63" s="36">
        <f t="shared" si="1"/>
        <v>0</v>
      </c>
      <c r="I63" s="61"/>
    </row>
    <row r="64" spans="2:9" customFormat="1" ht="15" hidden="1" customHeight="1" x14ac:dyDescent="0.2">
      <c r="B64" s="65"/>
      <c r="C64" s="33" t="str">
        <f>IF(F64+G64&gt;0,Input_Transaksi!C61,"")</f>
        <v/>
      </c>
      <c r="D64" s="34" t="str">
        <f>IF(F64+G64&gt;0,Input_Transaksi!D61,"")</f>
        <v/>
      </c>
      <c r="E64" s="35" t="str">
        <f>IF(F64+G64&gt;0,Input_Transaksi!F61&amp;Input_Transaksi!G61 &amp;" "&amp;Input_Transaksi!H61,"")</f>
        <v/>
      </c>
      <c r="F64" s="36">
        <f>IF(Input_Transaksi!CY61=$D$8,Input_Transaksi!DA61,0)</f>
        <v>0</v>
      </c>
      <c r="G64" s="36">
        <f>IF(Input_Transaksi!DB61=$D$8,Input_Transaksi!DD61,0)</f>
        <v>0</v>
      </c>
      <c r="H64" s="36">
        <f t="shared" si="1"/>
        <v>0</v>
      </c>
      <c r="I64" s="61"/>
    </row>
    <row r="65" spans="2:9" customFormat="1" ht="15" hidden="1" customHeight="1" x14ac:dyDescent="0.2">
      <c r="B65" s="65"/>
      <c r="C65" s="33" t="str">
        <f>IF(F65+G65&gt;0,Input_Transaksi!C62,"")</f>
        <v/>
      </c>
      <c r="D65" s="34" t="str">
        <f>IF(F65+G65&gt;0,Input_Transaksi!D62,"")</f>
        <v/>
      </c>
      <c r="E65" s="35" t="str">
        <f>IF(F65+G65&gt;0,Input_Transaksi!F62&amp;Input_Transaksi!G62 &amp;" "&amp;Input_Transaksi!H62,"")</f>
        <v/>
      </c>
      <c r="F65" s="36">
        <f>IF(Input_Transaksi!CY62=$D$8,Input_Transaksi!DA62,0)</f>
        <v>0</v>
      </c>
      <c r="G65" s="36">
        <f>IF(Input_Transaksi!DB62=$D$8,Input_Transaksi!DD62,0)</f>
        <v>0</v>
      </c>
      <c r="H65" s="36">
        <f t="shared" si="1"/>
        <v>0</v>
      </c>
      <c r="I65" s="61"/>
    </row>
    <row r="66" spans="2:9" customFormat="1" ht="15" hidden="1" customHeight="1" x14ac:dyDescent="0.2">
      <c r="B66" s="65"/>
      <c r="C66" s="33" t="str">
        <f>IF(F66+G66&gt;0,Input_Transaksi!C63,"")</f>
        <v/>
      </c>
      <c r="D66" s="34" t="str">
        <f>IF(F66+G66&gt;0,Input_Transaksi!D63,"")</f>
        <v/>
      </c>
      <c r="E66" s="35" t="str">
        <f>IF(F66+G66&gt;0,Input_Transaksi!F63&amp;Input_Transaksi!G63 &amp;" "&amp;Input_Transaksi!H63,"")</f>
        <v/>
      </c>
      <c r="F66" s="36">
        <f>IF(Input_Transaksi!CY63=$D$8,Input_Transaksi!DA63,0)</f>
        <v>0</v>
      </c>
      <c r="G66" s="36">
        <f>IF(Input_Transaksi!DB63=$D$8,Input_Transaksi!DD63,0)</f>
        <v>0</v>
      </c>
      <c r="H66" s="36">
        <f t="shared" si="1"/>
        <v>0</v>
      </c>
      <c r="I66" s="61"/>
    </row>
    <row r="67" spans="2:9" customFormat="1" ht="15" hidden="1" customHeight="1" x14ac:dyDescent="0.2">
      <c r="B67" s="65"/>
      <c r="C67" s="33" t="str">
        <f>IF(F67+G67&gt;0,Input_Transaksi!C64,"")</f>
        <v/>
      </c>
      <c r="D67" s="34" t="str">
        <f>IF(F67+G67&gt;0,Input_Transaksi!D64,"")</f>
        <v/>
      </c>
      <c r="E67" s="35" t="str">
        <f>IF(F67+G67&gt;0,Input_Transaksi!F64&amp;Input_Transaksi!G64 &amp;" "&amp;Input_Transaksi!H64,"")</f>
        <v/>
      </c>
      <c r="F67" s="36">
        <f>IF(Input_Transaksi!CY64=$D$8,Input_Transaksi!DA64,0)</f>
        <v>0</v>
      </c>
      <c r="G67" s="36">
        <f>IF(Input_Transaksi!DB64=$D$8,Input_Transaksi!DD64,0)</f>
        <v>0</v>
      </c>
      <c r="H67" s="36">
        <f t="shared" si="1"/>
        <v>0</v>
      </c>
      <c r="I67" s="61"/>
    </row>
    <row r="68" spans="2:9" customFormat="1" ht="15" hidden="1" customHeight="1" x14ac:dyDescent="0.2">
      <c r="B68" s="65"/>
      <c r="C68" s="33" t="str">
        <f>IF(F68+G68&gt;0,Input_Transaksi!C65,"")</f>
        <v/>
      </c>
      <c r="D68" s="34" t="str">
        <f>IF(F68+G68&gt;0,Input_Transaksi!D65,"")</f>
        <v/>
      </c>
      <c r="E68" s="35" t="str">
        <f>IF(F68+G68&gt;0,Input_Transaksi!F65&amp;Input_Transaksi!G65 &amp;" "&amp;Input_Transaksi!H65,"")</f>
        <v/>
      </c>
      <c r="F68" s="36">
        <f>IF(Input_Transaksi!CY65=$D$8,Input_Transaksi!DA65,0)</f>
        <v>0</v>
      </c>
      <c r="G68" s="36">
        <f>IF(Input_Transaksi!DB65=$D$8,Input_Transaksi!DD65,0)</f>
        <v>0</v>
      </c>
      <c r="H68" s="36">
        <f t="shared" si="1"/>
        <v>0</v>
      </c>
      <c r="I68" s="61"/>
    </row>
    <row r="69" spans="2:9" customFormat="1" ht="15" hidden="1" customHeight="1" x14ac:dyDescent="0.2">
      <c r="B69" s="65"/>
      <c r="C69" s="33" t="str">
        <f>IF(F69+G69&gt;0,Input_Transaksi!C66,"")</f>
        <v/>
      </c>
      <c r="D69" s="34" t="str">
        <f>IF(F69+G69&gt;0,Input_Transaksi!D66,"")</f>
        <v/>
      </c>
      <c r="E69" s="35" t="str">
        <f>IF(F69+G69&gt;0,Input_Transaksi!F66&amp;Input_Transaksi!G66 &amp;" "&amp;Input_Transaksi!H66,"")</f>
        <v/>
      </c>
      <c r="F69" s="36">
        <f>IF(Input_Transaksi!CY66=$D$8,Input_Transaksi!DA66,0)</f>
        <v>0</v>
      </c>
      <c r="G69" s="36">
        <f>IF(Input_Transaksi!DB66=$D$8,Input_Transaksi!DD66,0)</f>
        <v>0</v>
      </c>
      <c r="H69" s="36">
        <f t="shared" si="1"/>
        <v>0</v>
      </c>
      <c r="I69" s="61"/>
    </row>
    <row r="70" spans="2:9" customFormat="1" ht="15" hidden="1" customHeight="1" x14ac:dyDescent="0.2">
      <c r="B70" s="65"/>
      <c r="C70" s="33" t="str">
        <f>IF(F70+G70&gt;0,Input_Transaksi!C67,"")</f>
        <v/>
      </c>
      <c r="D70" s="34" t="str">
        <f>IF(F70+G70&gt;0,Input_Transaksi!D67,"")</f>
        <v/>
      </c>
      <c r="E70" s="35" t="str">
        <f>IF(F70+G70&gt;0,Input_Transaksi!F67&amp;Input_Transaksi!G67 &amp;" "&amp;Input_Transaksi!H67,"")</f>
        <v/>
      </c>
      <c r="F70" s="36">
        <f>IF(Input_Transaksi!CY67=$D$8,Input_Transaksi!DA67,0)</f>
        <v>0</v>
      </c>
      <c r="G70" s="36">
        <f>IF(Input_Transaksi!DB67=$D$8,Input_Transaksi!DD67,0)</f>
        <v>0</v>
      </c>
      <c r="H70" s="36">
        <f t="shared" si="1"/>
        <v>0</v>
      </c>
      <c r="I70" s="61"/>
    </row>
    <row r="71" spans="2:9" customFormat="1" ht="15" hidden="1" customHeight="1" x14ac:dyDescent="0.2">
      <c r="B71" s="65"/>
      <c r="C71" s="33" t="str">
        <f>IF(F71+G71&gt;0,Input_Transaksi!C68,"")</f>
        <v/>
      </c>
      <c r="D71" s="34" t="str">
        <f>IF(F71+G71&gt;0,Input_Transaksi!D68,"")</f>
        <v/>
      </c>
      <c r="E71" s="35" t="str">
        <f>IF(F71+G71&gt;0,Input_Transaksi!F68&amp;Input_Transaksi!G68 &amp;" "&amp;Input_Transaksi!H68,"")</f>
        <v/>
      </c>
      <c r="F71" s="36">
        <f>IF(Input_Transaksi!CY68=$D$8,Input_Transaksi!DA68,0)</f>
        <v>0</v>
      </c>
      <c r="G71" s="36">
        <f>IF(Input_Transaksi!DB68=$D$8,Input_Transaksi!DD68,0)</f>
        <v>0</v>
      </c>
      <c r="H71" s="36">
        <f t="shared" si="1"/>
        <v>0</v>
      </c>
      <c r="I71" s="61"/>
    </row>
    <row r="72" spans="2:9" customFormat="1" ht="15" hidden="1" customHeight="1" x14ac:dyDescent="0.2">
      <c r="B72" s="65"/>
      <c r="C72" s="33" t="str">
        <f>IF(F72+G72&gt;0,Input_Transaksi!C69,"")</f>
        <v/>
      </c>
      <c r="D72" s="34" t="str">
        <f>IF(F72+G72&gt;0,Input_Transaksi!D69,"")</f>
        <v/>
      </c>
      <c r="E72" s="35" t="str">
        <f>IF(F72+G72&gt;0,Input_Transaksi!F69&amp;Input_Transaksi!G69 &amp;" "&amp;Input_Transaksi!H69,"")</f>
        <v/>
      </c>
      <c r="F72" s="36">
        <f>IF(Input_Transaksi!CY69=$D$8,Input_Transaksi!DA69,0)</f>
        <v>0</v>
      </c>
      <c r="G72" s="36">
        <f>IF(Input_Transaksi!DB69=$D$8,Input_Transaksi!DD69,0)</f>
        <v>0</v>
      </c>
      <c r="H72" s="36">
        <f t="shared" si="1"/>
        <v>0</v>
      </c>
      <c r="I72" s="61"/>
    </row>
    <row r="73" spans="2:9" customFormat="1" ht="15" hidden="1" customHeight="1" x14ac:dyDescent="0.2">
      <c r="B73" s="65"/>
      <c r="C73" s="33" t="str">
        <f>IF(F73+G73&gt;0,Input_Transaksi!C70,"")</f>
        <v/>
      </c>
      <c r="D73" s="34" t="str">
        <f>IF(F73+G73&gt;0,Input_Transaksi!D70,"")</f>
        <v/>
      </c>
      <c r="E73" s="35" t="str">
        <f>IF(F73+G73&gt;0,Input_Transaksi!F70&amp;Input_Transaksi!G70 &amp;" "&amp;Input_Transaksi!H70,"")</f>
        <v/>
      </c>
      <c r="F73" s="36">
        <f>IF(Input_Transaksi!CY70=$D$8,Input_Transaksi!DA70,0)</f>
        <v>0</v>
      </c>
      <c r="G73" s="36">
        <f>IF(Input_Transaksi!DB70=$D$8,Input_Transaksi!DD70,0)</f>
        <v>0</v>
      </c>
      <c r="H73" s="36">
        <f t="shared" si="1"/>
        <v>0</v>
      </c>
      <c r="I73" s="61"/>
    </row>
    <row r="74" spans="2:9" customFormat="1" ht="15" hidden="1" customHeight="1" x14ac:dyDescent="0.2">
      <c r="B74" s="65"/>
      <c r="C74" s="33" t="str">
        <f>IF(F74+G74&gt;0,Input_Transaksi!C71,"")</f>
        <v/>
      </c>
      <c r="D74" s="34" t="str">
        <f>IF(F74+G74&gt;0,Input_Transaksi!D71,"")</f>
        <v/>
      </c>
      <c r="E74" s="35" t="str">
        <f>IF(F74+G74&gt;0,Input_Transaksi!F71&amp;Input_Transaksi!G71 &amp;" "&amp;Input_Transaksi!H71,"")</f>
        <v/>
      </c>
      <c r="F74" s="36">
        <f>IF(Input_Transaksi!CY71=$D$8,Input_Transaksi!DA71,0)</f>
        <v>0</v>
      </c>
      <c r="G74" s="36">
        <f>IF(Input_Transaksi!DB71=$D$8,Input_Transaksi!DD71,0)</f>
        <v>0</v>
      </c>
      <c r="H74" s="36">
        <f t="shared" si="1"/>
        <v>0</v>
      </c>
      <c r="I74" s="61"/>
    </row>
    <row r="75" spans="2:9" customFormat="1" ht="15" hidden="1" customHeight="1" x14ac:dyDescent="0.2">
      <c r="B75" s="65"/>
      <c r="C75" s="33" t="str">
        <f>IF(F75+G75&gt;0,Input_Transaksi!C72,"")</f>
        <v/>
      </c>
      <c r="D75" s="34" t="str">
        <f>IF(F75+G75&gt;0,Input_Transaksi!D72,"")</f>
        <v/>
      </c>
      <c r="E75" s="35" t="str">
        <f>IF(F75+G75&gt;0,Input_Transaksi!F72&amp;Input_Transaksi!G72 &amp;" "&amp;Input_Transaksi!H72,"")</f>
        <v/>
      </c>
      <c r="F75" s="36">
        <f>IF(Input_Transaksi!CY72=$D$8,Input_Transaksi!DA72,0)</f>
        <v>0</v>
      </c>
      <c r="G75" s="36">
        <f>IF(Input_Transaksi!DB72=$D$8,Input_Transaksi!DD72,0)</f>
        <v>0</v>
      </c>
      <c r="H75" s="36">
        <f t="shared" si="1"/>
        <v>0</v>
      </c>
      <c r="I75" s="61"/>
    </row>
    <row r="76" spans="2:9" customFormat="1" ht="15" hidden="1" customHeight="1" x14ac:dyDescent="0.2">
      <c r="B76" s="65"/>
      <c r="C76" s="33" t="str">
        <f>IF(F76+G76&gt;0,Input_Transaksi!C73,"")</f>
        <v/>
      </c>
      <c r="D76" s="34" t="str">
        <f>IF(F76+G76&gt;0,Input_Transaksi!D73,"")</f>
        <v/>
      </c>
      <c r="E76" s="35" t="str">
        <f>IF(F76+G76&gt;0,Input_Transaksi!F73&amp;Input_Transaksi!G73 &amp;" "&amp;Input_Transaksi!H73,"")</f>
        <v/>
      </c>
      <c r="F76" s="36">
        <f>IF(Input_Transaksi!CY73=$D$8,Input_Transaksi!DA73,0)</f>
        <v>0</v>
      </c>
      <c r="G76" s="36">
        <f>IF(Input_Transaksi!DB73=$D$8,Input_Transaksi!DD73,0)</f>
        <v>0</v>
      </c>
      <c r="H76" s="36">
        <f t="shared" si="1"/>
        <v>0</v>
      </c>
      <c r="I76" s="61"/>
    </row>
    <row r="77" spans="2:9" customFormat="1" ht="15" hidden="1" customHeight="1" x14ac:dyDescent="0.2">
      <c r="B77" s="65"/>
      <c r="C77" s="33" t="str">
        <f>IF(F77+G77&gt;0,Input_Transaksi!C74,"")</f>
        <v/>
      </c>
      <c r="D77" s="34" t="str">
        <f>IF(F77+G77&gt;0,Input_Transaksi!D74,"")</f>
        <v/>
      </c>
      <c r="E77" s="35" t="str">
        <f>IF(F77+G77&gt;0,Input_Transaksi!F74&amp;Input_Transaksi!G74 &amp;" "&amp;Input_Transaksi!H74,"")</f>
        <v/>
      </c>
      <c r="F77" s="36">
        <f>IF(Input_Transaksi!CY74=$D$8,Input_Transaksi!DA74,0)</f>
        <v>0</v>
      </c>
      <c r="G77" s="36">
        <f>IF(Input_Transaksi!DB74=$D$8,Input_Transaksi!DD74,0)</f>
        <v>0</v>
      </c>
      <c r="H77" s="36">
        <f t="shared" si="1"/>
        <v>0</v>
      </c>
      <c r="I77" s="61"/>
    </row>
    <row r="78" spans="2:9" customFormat="1" ht="15" hidden="1" customHeight="1" x14ac:dyDescent="0.2">
      <c r="B78" s="65"/>
      <c r="C78" s="33" t="str">
        <f>IF(F78+G78&gt;0,Input_Transaksi!C75,"")</f>
        <v/>
      </c>
      <c r="D78" s="34" t="str">
        <f>IF(F78+G78&gt;0,Input_Transaksi!D75,"")</f>
        <v/>
      </c>
      <c r="E78" s="35" t="str">
        <f>IF(F78+G78&gt;0,Input_Transaksi!F75&amp;Input_Transaksi!G75 &amp;" "&amp;Input_Transaksi!H75,"")</f>
        <v/>
      </c>
      <c r="F78" s="36">
        <f>IF(Input_Transaksi!CY75=$D$8,Input_Transaksi!DA75,0)</f>
        <v>0</v>
      </c>
      <c r="G78" s="36">
        <f>IF(Input_Transaksi!DB75=$D$8,Input_Transaksi!DD75,0)</f>
        <v>0</v>
      </c>
      <c r="H78" s="36">
        <f t="shared" si="1"/>
        <v>0</v>
      </c>
      <c r="I78" s="61"/>
    </row>
    <row r="79" spans="2:9" customFormat="1" ht="15" hidden="1" customHeight="1" x14ac:dyDescent="0.2">
      <c r="B79" s="65"/>
      <c r="C79" s="33" t="str">
        <f>IF(F79+G79&gt;0,Input_Transaksi!C76,"")</f>
        <v/>
      </c>
      <c r="D79" s="34" t="str">
        <f>IF(F79+G79&gt;0,Input_Transaksi!D76,"")</f>
        <v/>
      </c>
      <c r="E79" s="35" t="str">
        <f>IF(F79+G79&gt;0,Input_Transaksi!F76&amp;Input_Transaksi!G76 &amp;" "&amp;Input_Transaksi!H76,"")</f>
        <v/>
      </c>
      <c r="F79" s="36">
        <f>IF(Input_Transaksi!CY76=$D$8,Input_Transaksi!DA76,0)</f>
        <v>0</v>
      </c>
      <c r="G79" s="36">
        <f>IF(Input_Transaksi!DB76=$D$8,Input_Transaksi!DD76,0)</f>
        <v>0</v>
      </c>
      <c r="H79" s="36">
        <f t="shared" ref="H79:H142" si="2">H78+F79-G79</f>
        <v>0</v>
      </c>
      <c r="I79" s="61"/>
    </row>
    <row r="80" spans="2:9" customFormat="1" ht="15" hidden="1" customHeight="1" x14ac:dyDescent="0.2">
      <c r="B80" s="65"/>
      <c r="C80" s="33" t="str">
        <f>IF(F80+G80&gt;0,Input_Transaksi!C77,"")</f>
        <v/>
      </c>
      <c r="D80" s="34" t="str">
        <f>IF(F80+G80&gt;0,Input_Transaksi!D77,"")</f>
        <v/>
      </c>
      <c r="E80" s="35" t="str">
        <f>IF(F80+G80&gt;0,Input_Transaksi!F77&amp;Input_Transaksi!G77 &amp;" "&amp;Input_Transaksi!H77,"")</f>
        <v/>
      </c>
      <c r="F80" s="36">
        <f>IF(Input_Transaksi!CY77=$D$8,Input_Transaksi!DA77,0)</f>
        <v>0</v>
      </c>
      <c r="G80" s="36">
        <f>IF(Input_Transaksi!DB77=$D$8,Input_Transaksi!DD77,0)</f>
        <v>0</v>
      </c>
      <c r="H80" s="36">
        <f t="shared" si="2"/>
        <v>0</v>
      </c>
      <c r="I80" s="61"/>
    </row>
    <row r="81" spans="2:9" customFormat="1" ht="15" hidden="1" customHeight="1" x14ac:dyDescent="0.2">
      <c r="B81" s="65"/>
      <c r="C81" s="33" t="str">
        <f>IF(F81+G81&gt;0,Input_Transaksi!C78,"")</f>
        <v/>
      </c>
      <c r="D81" s="34" t="str">
        <f>IF(F81+G81&gt;0,Input_Transaksi!D78,"")</f>
        <v/>
      </c>
      <c r="E81" s="35" t="str">
        <f>IF(F81+G81&gt;0,Input_Transaksi!F78&amp;Input_Transaksi!G78 &amp;" "&amp;Input_Transaksi!H78,"")</f>
        <v/>
      </c>
      <c r="F81" s="36">
        <f>IF(Input_Transaksi!CY78=$D$8,Input_Transaksi!DA78,0)</f>
        <v>0</v>
      </c>
      <c r="G81" s="36">
        <f>IF(Input_Transaksi!DB78=$D$8,Input_Transaksi!DD78,0)</f>
        <v>0</v>
      </c>
      <c r="H81" s="36">
        <f t="shared" si="2"/>
        <v>0</v>
      </c>
      <c r="I81" s="61"/>
    </row>
    <row r="82" spans="2:9" customFormat="1" ht="15" hidden="1" customHeight="1" x14ac:dyDescent="0.2">
      <c r="B82" s="65"/>
      <c r="C82" s="33" t="str">
        <f>IF(F82+G82&gt;0,Input_Transaksi!C79,"")</f>
        <v/>
      </c>
      <c r="D82" s="34" t="str">
        <f>IF(F82+G82&gt;0,Input_Transaksi!D79,"")</f>
        <v/>
      </c>
      <c r="E82" s="35" t="str">
        <f>IF(F82+G82&gt;0,Input_Transaksi!F79&amp;Input_Transaksi!G79 &amp;" "&amp;Input_Transaksi!H79,"")</f>
        <v/>
      </c>
      <c r="F82" s="36">
        <f>IF(Input_Transaksi!CY79=$D$8,Input_Transaksi!DA79,0)</f>
        <v>0</v>
      </c>
      <c r="G82" s="36">
        <f>IF(Input_Transaksi!DB79=$D$8,Input_Transaksi!DD79,0)</f>
        <v>0</v>
      </c>
      <c r="H82" s="36">
        <f t="shared" si="2"/>
        <v>0</v>
      </c>
      <c r="I82" s="61"/>
    </row>
    <row r="83" spans="2:9" customFormat="1" ht="15" hidden="1" customHeight="1" x14ac:dyDescent="0.2">
      <c r="B83" s="65"/>
      <c r="C83" s="33" t="str">
        <f>IF(F83+G83&gt;0,Input_Transaksi!C80,"")</f>
        <v/>
      </c>
      <c r="D83" s="34" t="str">
        <f>IF(F83+G83&gt;0,Input_Transaksi!D80,"")</f>
        <v/>
      </c>
      <c r="E83" s="35" t="str">
        <f>IF(F83+G83&gt;0,Input_Transaksi!F80&amp;Input_Transaksi!G80 &amp;" "&amp;Input_Transaksi!H80,"")</f>
        <v/>
      </c>
      <c r="F83" s="36">
        <f>IF(Input_Transaksi!CY80=$D$8,Input_Transaksi!DA80,0)</f>
        <v>0</v>
      </c>
      <c r="G83" s="36">
        <f>IF(Input_Transaksi!DB80=$D$8,Input_Transaksi!DD80,0)</f>
        <v>0</v>
      </c>
      <c r="H83" s="36">
        <f t="shared" si="2"/>
        <v>0</v>
      </c>
      <c r="I83" s="61"/>
    </row>
    <row r="84" spans="2:9" customFormat="1" ht="15" hidden="1" customHeight="1" x14ac:dyDescent="0.2">
      <c r="B84" s="65"/>
      <c r="C84" s="33" t="str">
        <f>IF(F84+G84&gt;0,Input_Transaksi!C81,"")</f>
        <v/>
      </c>
      <c r="D84" s="34" t="str">
        <f>IF(F84+G84&gt;0,Input_Transaksi!D81,"")</f>
        <v/>
      </c>
      <c r="E84" s="35" t="str">
        <f>IF(F84+G84&gt;0,Input_Transaksi!F81&amp;Input_Transaksi!G81 &amp;" "&amp;Input_Transaksi!H81,"")</f>
        <v/>
      </c>
      <c r="F84" s="36">
        <f>IF(Input_Transaksi!CY81=$D$8,Input_Transaksi!DA81,0)</f>
        <v>0</v>
      </c>
      <c r="G84" s="36">
        <f>IF(Input_Transaksi!DB81=$D$8,Input_Transaksi!DD81,0)</f>
        <v>0</v>
      </c>
      <c r="H84" s="36">
        <f t="shared" si="2"/>
        <v>0</v>
      </c>
      <c r="I84" s="61"/>
    </row>
    <row r="85" spans="2:9" customFormat="1" hidden="1" x14ac:dyDescent="0.2">
      <c r="B85" s="65"/>
      <c r="C85" s="33" t="str">
        <f>IF(F85+G85&gt;0,Input_Transaksi!C82,"")</f>
        <v/>
      </c>
      <c r="D85" s="34" t="str">
        <f>IF(F85+G85&gt;0,Input_Transaksi!D82,"")</f>
        <v/>
      </c>
      <c r="E85" s="608" t="str">
        <f>IF(F85+G85&gt;0,Input_Transaksi!F82&amp;Input_Transaksi!G82 &amp;" "&amp;Input_Transaksi!H82,"")</f>
        <v/>
      </c>
      <c r="F85" s="36">
        <f>IF(Input_Transaksi!CY82=$D$8,Input_Transaksi!DA82,0)</f>
        <v>0</v>
      </c>
      <c r="G85" s="36">
        <f>IF(Input_Transaksi!DB82=$D$8,Input_Transaksi!DD82,0)</f>
        <v>0</v>
      </c>
      <c r="H85" s="36">
        <f t="shared" si="2"/>
        <v>0</v>
      </c>
      <c r="I85" s="61"/>
    </row>
    <row r="86" spans="2:9" ht="15" hidden="1" customHeight="1" x14ac:dyDescent="0.2">
      <c r="B86" s="63"/>
      <c r="C86" s="33" t="str">
        <f>IF(F86+G86&gt;0,Input_Transaksi!C83,"")</f>
        <v/>
      </c>
      <c r="D86" s="34" t="str">
        <f>IF(F86+G86&gt;0,Input_Transaksi!D83,"")</f>
        <v/>
      </c>
      <c r="E86" s="35" t="str">
        <f>IF(F86+G86&gt;0,Input_Transaksi!F83&amp;Input_Transaksi!G83 &amp;" "&amp;Input_Transaksi!H83,"")</f>
        <v/>
      </c>
      <c r="F86" s="36">
        <f>IF(Input_Transaksi!CY83=$D$8,Input_Transaksi!DA83,0)</f>
        <v>0</v>
      </c>
      <c r="G86" s="36">
        <f>IF(Input_Transaksi!DB83=$D$8,Input_Transaksi!DD83,0)</f>
        <v>0</v>
      </c>
      <c r="H86" s="36">
        <f t="shared" si="2"/>
        <v>0</v>
      </c>
      <c r="I86" s="62"/>
    </row>
    <row r="87" spans="2:9" customFormat="1" ht="15" hidden="1" customHeight="1" x14ac:dyDescent="0.2">
      <c r="B87" s="65"/>
      <c r="C87" s="33" t="str">
        <f>IF(F87+G87&gt;0,Input_Transaksi!C84,"")</f>
        <v/>
      </c>
      <c r="D87" s="34" t="str">
        <f>IF(F87+G87&gt;0,Input_Transaksi!D84,"")</f>
        <v/>
      </c>
      <c r="E87" s="35" t="str">
        <f>IF(F87+G87&gt;0,Input_Transaksi!F84&amp;Input_Transaksi!G84 &amp;" "&amp;Input_Transaksi!H84,"")</f>
        <v/>
      </c>
      <c r="F87" s="36">
        <f>IF(Input_Transaksi!CY84=$D$8,Input_Transaksi!DA84,0)</f>
        <v>0</v>
      </c>
      <c r="G87" s="36">
        <f>IF(Input_Transaksi!DB84=$D$8,Input_Transaksi!DD84,0)</f>
        <v>0</v>
      </c>
      <c r="H87" s="36">
        <f t="shared" si="2"/>
        <v>0</v>
      </c>
      <c r="I87" s="61"/>
    </row>
    <row r="88" spans="2:9" ht="15" hidden="1" customHeight="1" x14ac:dyDescent="0.2">
      <c r="B88" s="63"/>
      <c r="C88" s="33" t="str">
        <f>IF(F88+G88&gt;0,Input_Transaksi!C85,"")</f>
        <v/>
      </c>
      <c r="D88" s="34" t="str">
        <f>IF(F88+G88&gt;0,Input_Transaksi!D85,"")</f>
        <v/>
      </c>
      <c r="E88" s="35" t="str">
        <f>IF(F88+G88&gt;0,Input_Transaksi!F85&amp;Input_Transaksi!G85 &amp;" "&amp;Input_Transaksi!H85,"")</f>
        <v/>
      </c>
      <c r="F88" s="36">
        <f>IF(Input_Transaksi!CY85=$D$8,Input_Transaksi!DA85,0)</f>
        <v>0</v>
      </c>
      <c r="G88" s="36">
        <f>IF(Input_Transaksi!DB85=$D$8,Input_Transaksi!DD85,0)</f>
        <v>0</v>
      </c>
      <c r="H88" s="36">
        <f t="shared" si="2"/>
        <v>0</v>
      </c>
      <c r="I88" s="62"/>
    </row>
    <row r="89" spans="2:9" customFormat="1" ht="15" hidden="1" customHeight="1" x14ac:dyDescent="0.2">
      <c r="B89" s="65"/>
      <c r="C89" s="33" t="str">
        <f>IF(F89+G89&gt;0,Input_Transaksi!C86,"")</f>
        <v/>
      </c>
      <c r="D89" s="34" t="str">
        <f>IF(F89+G89&gt;0,Input_Transaksi!D86,"")</f>
        <v/>
      </c>
      <c r="E89" s="35" t="str">
        <f>IF(F89+G89&gt;0,Input_Transaksi!F86&amp;Input_Transaksi!G86 &amp;" "&amp;Input_Transaksi!H86,"")</f>
        <v/>
      </c>
      <c r="F89" s="36">
        <f>IF(Input_Transaksi!CY86=$D$8,Input_Transaksi!DA86,0)</f>
        <v>0</v>
      </c>
      <c r="G89" s="36">
        <f>IF(Input_Transaksi!DB86=$D$8,Input_Transaksi!DD86,0)</f>
        <v>0</v>
      </c>
      <c r="H89" s="36">
        <f t="shared" si="2"/>
        <v>0</v>
      </c>
      <c r="I89" s="61"/>
    </row>
    <row r="90" spans="2:9" customFormat="1" ht="15" hidden="1" customHeight="1" x14ac:dyDescent="0.2">
      <c r="B90" s="65"/>
      <c r="C90" s="33" t="str">
        <f>IF(F90+G90&gt;0,Input_Transaksi!C87,"")</f>
        <v/>
      </c>
      <c r="D90" s="34" t="str">
        <f>IF(F90+G90&gt;0,Input_Transaksi!D87,"")</f>
        <v/>
      </c>
      <c r="E90" s="35" t="str">
        <f>IF(F90+G90&gt;0,Input_Transaksi!F87&amp;Input_Transaksi!G87 &amp;" "&amp;Input_Transaksi!H87,"")</f>
        <v/>
      </c>
      <c r="F90" s="36">
        <f>IF(Input_Transaksi!CY87=$D$8,Input_Transaksi!DA87,0)</f>
        <v>0</v>
      </c>
      <c r="G90" s="36">
        <f>IF(Input_Transaksi!DB87=$D$8,Input_Transaksi!DD87,0)</f>
        <v>0</v>
      </c>
      <c r="H90" s="36">
        <f t="shared" si="2"/>
        <v>0</v>
      </c>
      <c r="I90" s="61"/>
    </row>
    <row r="91" spans="2:9" customFormat="1" ht="15" hidden="1" customHeight="1" x14ac:dyDescent="0.2">
      <c r="B91" s="65"/>
      <c r="C91" s="33" t="str">
        <f>IF(F91+G91&gt;0,Input_Transaksi!C88,"")</f>
        <v/>
      </c>
      <c r="D91" s="34" t="str">
        <f>IF(F91+G91&gt;0,Input_Transaksi!D88,"")</f>
        <v/>
      </c>
      <c r="E91" s="35" t="str">
        <f>IF(F91+G91&gt;0,Input_Transaksi!F88&amp;Input_Transaksi!G88 &amp;" "&amp;Input_Transaksi!H88,"")</f>
        <v/>
      </c>
      <c r="F91" s="36">
        <f>IF(Input_Transaksi!CY88=$D$8,Input_Transaksi!DA88,0)</f>
        <v>0</v>
      </c>
      <c r="G91" s="36">
        <f>IF(Input_Transaksi!DB88=$D$8,Input_Transaksi!DD88,0)</f>
        <v>0</v>
      </c>
      <c r="H91" s="36">
        <f t="shared" si="2"/>
        <v>0</v>
      </c>
      <c r="I91" s="61"/>
    </row>
    <row r="92" spans="2:9" customFormat="1" ht="15" hidden="1" customHeight="1" x14ac:dyDescent="0.2">
      <c r="B92" s="65"/>
      <c r="C92" s="33" t="str">
        <f>IF(F92+G92&gt;0,Input_Transaksi!C89,"")</f>
        <v/>
      </c>
      <c r="D92" s="34" t="str">
        <f>IF(F92+G92&gt;0,Input_Transaksi!D89,"")</f>
        <v/>
      </c>
      <c r="E92" s="35" t="str">
        <f>IF(F92+G92&gt;0,Input_Transaksi!F89&amp;Input_Transaksi!G89 &amp;" "&amp;Input_Transaksi!H89,"")</f>
        <v/>
      </c>
      <c r="F92" s="36">
        <f>IF(Input_Transaksi!CY89=$D$8,Input_Transaksi!DA89,0)</f>
        <v>0</v>
      </c>
      <c r="G92" s="36">
        <f>IF(Input_Transaksi!DB89=$D$8,Input_Transaksi!DD89,0)</f>
        <v>0</v>
      </c>
      <c r="H92" s="36">
        <f t="shared" si="2"/>
        <v>0</v>
      </c>
      <c r="I92" s="61"/>
    </row>
    <row r="93" spans="2:9" customFormat="1" ht="15" hidden="1" customHeight="1" x14ac:dyDescent="0.2">
      <c r="B93" s="65"/>
      <c r="C93" s="33" t="str">
        <f>IF(F93+G93&gt;0,Input_Transaksi!C90,"")</f>
        <v/>
      </c>
      <c r="D93" s="34" t="str">
        <f>IF(F93+G93&gt;0,Input_Transaksi!D90,"")</f>
        <v/>
      </c>
      <c r="E93" s="35" t="str">
        <f>IF(F93+G93&gt;0,Input_Transaksi!F90&amp;Input_Transaksi!G90 &amp;" "&amp;Input_Transaksi!H90,"")</f>
        <v/>
      </c>
      <c r="F93" s="36">
        <f>IF(Input_Transaksi!CY90=$D$8,Input_Transaksi!DA90,0)</f>
        <v>0</v>
      </c>
      <c r="G93" s="36">
        <f>IF(Input_Transaksi!DB90=$D$8,Input_Transaksi!DD90,0)</f>
        <v>0</v>
      </c>
      <c r="H93" s="36">
        <f t="shared" si="2"/>
        <v>0</v>
      </c>
      <c r="I93" s="61"/>
    </row>
    <row r="94" spans="2:9" customFormat="1" ht="15" hidden="1" customHeight="1" x14ac:dyDescent="0.2">
      <c r="B94" s="65"/>
      <c r="C94" s="33" t="str">
        <f>IF(F94+G94&gt;0,Input_Transaksi!C91,"")</f>
        <v/>
      </c>
      <c r="D94" s="34" t="str">
        <f>IF(F94+G94&gt;0,Input_Transaksi!D91,"")</f>
        <v/>
      </c>
      <c r="E94" s="35" t="str">
        <f>IF(F94+G94&gt;0,Input_Transaksi!F91&amp;Input_Transaksi!G91 &amp;" "&amp;Input_Transaksi!H91,"")</f>
        <v/>
      </c>
      <c r="F94" s="36">
        <f>IF(Input_Transaksi!CY91=$D$8,Input_Transaksi!DA91,0)</f>
        <v>0</v>
      </c>
      <c r="G94" s="36">
        <f>IF(Input_Transaksi!DB91=$D$8,Input_Transaksi!DD91,0)</f>
        <v>0</v>
      </c>
      <c r="H94" s="36">
        <f t="shared" si="2"/>
        <v>0</v>
      </c>
      <c r="I94" s="61"/>
    </row>
    <row r="95" spans="2:9" customFormat="1" ht="15" hidden="1" customHeight="1" x14ac:dyDescent="0.2">
      <c r="B95" s="65"/>
      <c r="C95" s="33" t="str">
        <f>IF(F95+G95&gt;0,Input_Transaksi!C92,"")</f>
        <v/>
      </c>
      <c r="D95" s="34" t="str">
        <f>IF(F95+G95&gt;0,Input_Transaksi!D92,"")</f>
        <v/>
      </c>
      <c r="E95" s="35" t="str">
        <f>IF(F95+G95&gt;0,Input_Transaksi!F92&amp;Input_Transaksi!G92 &amp;" "&amp;Input_Transaksi!H92,"")</f>
        <v/>
      </c>
      <c r="F95" s="36">
        <f>IF(Input_Transaksi!CY92=$D$8,Input_Transaksi!DA92,0)</f>
        <v>0</v>
      </c>
      <c r="G95" s="36">
        <f>IF(Input_Transaksi!DB92=$D$8,Input_Transaksi!DD92,0)</f>
        <v>0</v>
      </c>
      <c r="H95" s="36">
        <f t="shared" si="2"/>
        <v>0</v>
      </c>
      <c r="I95" s="61"/>
    </row>
    <row r="96" spans="2:9" customFormat="1" ht="15" hidden="1" customHeight="1" x14ac:dyDescent="0.2">
      <c r="B96" s="65"/>
      <c r="C96" s="33" t="str">
        <f>IF(F96+G96&gt;0,Input_Transaksi!C93,"")</f>
        <v/>
      </c>
      <c r="D96" s="34" t="str">
        <f>IF(F96+G96&gt;0,Input_Transaksi!D93,"")</f>
        <v/>
      </c>
      <c r="E96" s="35" t="str">
        <f>IF(F96+G96&gt;0,Input_Transaksi!F93&amp;Input_Transaksi!G93 &amp;" "&amp;Input_Transaksi!H93,"")</f>
        <v/>
      </c>
      <c r="F96" s="36">
        <f>IF(Input_Transaksi!CY93=$D$8,Input_Transaksi!DA93,0)</f>
        <v>0</v>
      </c>
      <c r="G96" s="36">
        <f>IF(Input_Transaksi!DB93=$D$8,Input_Transaksi!DD93,0)</f>
        <v>0</v>
      </c>
      <c r="H96" s="36">
        <f t="shared" si="2"/>
        <v>0</v>
      </c>
      <c r="I96" s="61"/>
    </row>
    <row r="97" spans="2:9" customFormat="1" ht="15" hidden="1" customHeight="1" x14ac:dyDescent="0.2">
      <c r="B97" s="65"/>
      <c r="C97" s="33" t="str">
        <f>IF(F97+G97&gt;0,Input_Transaksi!C94,"")</f>
        <v/>
      </c>
      <c r="D97" s="34" t="str">
        <f>IF(F97+G97&gt;0,Input_Transaksi!D94,"")</f>
        <v/>
      </c>
      <c r="E97" s="35" t="str">
        <f>IF(F97+G97&gt;0,Input_Transaksi!F94&amp;Input_Transaksi!G94 &amp;" "&amp;Input_Transaksi!H94,"")</f>
        <v/>
      </c>
      <c r="F97" s="36">
        <f>IF(Input_Transaksi!CY94=$D$8,Input_Transaksi!DA94,0)</f>
        <v>0</v>
      </c>
      <c r="G97" s="36">
        <f>IF(Input_Transaksi!DB94=$D$8,Input_Transaksi!DD94,0)</f>
        <v>0</v>
      </c>
      <c r="H97" s="36">
        <f t="shared" si="2"/>
        <v>0</v>
      </c>
      <c r="I97" s="61"/>
    </row>
    <row r="98" spans="2:9" customFormat="1" ht="15" hidden="1" customHeight="1" x14ac:dyDescent="0.2">
      <c r="B98" s="65"/>
      <c r="C98" s="33" t="str">
        <f>IF(F98+G98&gt;0,Input_Transaksi!C95,"")</f>
        <v/>
      </c>
      <c r="D98" s="34" t="str">
        <f>IF(F98+G98&gt;0,Input_Transaksi!D95,"")</f>
        <v/>
      </c>
      <c r="E98" s="35" t="str">
        <f>IF(F98+G98&gt;0,Input_Transaksi!F95&amp;Input_Transaksi!G95 &amp;" "&amp;Input_Transaksi!H95,"")</f>
        <v/>
      </c>
      <c r="F98" s="36">
        <f>IF(Input_Transaksi!CY95=$D$8,Input_Transaksi!DA95,0)</f>
        <v>0</v>
      </c>
      <c r="G98" s="36">
        <f>IF(Input_Transaksi!DB95=$D$8,Input_Transaksi!DD95,0)</f>
        <v>0</v>
      </c>
      <c r="H98" s="36">
        <f t="shared" si="2"/>
        <v>0</v>
      </c>
      <c r="I98" s="61"/>
    </row>
    <row r="99" spans="2:9" customFormat="1" ht="15" hidden="1" customHeight="1" x14ac:dyDescent="0.2">
      <c r="B99" s="65"/>
      <c r="C99" s="33" t="str">
        <f>IF(F99+G99&gt;0,Input_Transaksi!C96,"")</f>
        <v/>
      </c>
      <c r="D99" s="34" t="str">
        <f>IF(F99+G99&gt;0,Input_Transaksi!D96,"")</f>
        <v/>
      </c>
      <c r="E99" s="35" t="str">
        <f>IF(F99+G99&gt;0,Input_Transaksi!F96&amp;Input_Transaksi!G96 &amp;" "&amp;Input_Transaksi!H96,"")</f>
        <v/>
      </c>
      <c r="F99" s="36">
        <f>IF(Input_Transaksi!CY96=$D$8,Input_Transaksi!DA96,0)</f>
        <v>0</v>
      </c>
      <c r="G99" s="36">
        <f>IF(Input_Transaksi!DB96=$D$8,Input_Transaksi!DD96,0)</f>
        <v>0</v>
      </c>
      <c r="H99" s="36">
        <f t="shared" si="2"/>
        <v>0</v>
      </c>
      <c r="I99" s="61"/>
    </row>
    <row r="100" spans="2:9" customFormat="1" ht="15" hidden="1" customHeight="1" x14ac:dyDescent="0.2">
      <c r="B100" s="65"/>
      <c r="C100" s="33" t="str">
        <f>IF(F100+G100&gt;0,Input_Transaksi!C97,"")</f>
        <v/>
      </c>
      <c r="D100" s="34" t="str">
        <f>IF(F100+G100&gt;0,Input_Transaksi!D97,"")</f>
        <v/>
      </c>
      <c r="E100" s="35" t="str">
        <f>IF(F100+G100&gt;0,Input_Transaksi!F97&amp;Input_Transaksi!G97 &amp;" "&amp;Input_Transaksi!H97,"")</f>
        <v/>
      </c>
      <c r="F100" s="36">
        <f>IF(Input_Transaksi!CY97=$D$8,Input_Transaksi!DA97,0)</f>
        <v>0</v>
      </c>
      <c r="G100" s="36">
        <f>IF(Input_Transaksi!DB97=$D$8,Input_Transaksi!DD97,0)</f>
        <v>0</v>
      </c>
      <c r="H100" s="36">
        <f t="shared" si="2"/>
        <v>0</v>
      </c>
      <c r="I100" s="61"/>
    </row>
    <row r="101" spans="2:9" customFormat="1" ht="15" hidden="1" customHeight="1" x14ac:dyDescent="0.2">
      <c r="B101" s="65"/>
      <c r="C101" s="33" t="str">
        <f>IF(F101+G101&gt;0,Input_Transaksi!C98,"")</f>
        <v/>
      </c>
      <c r="D101" s="34" t="str">
        <f>IF(F101+G101&gt;0,Input_Transaksi!D98,"")</f>
        <v/>
      </c>
      <c r="E101" s="35" t="str">
        <f>IF(F101+G101&gt;0,Input_Transaksi!F98&amp;Input_Transaksi!G98 &amp;" "&amp;Input_Transaksi!H98,"")</f>
        <v/>
      </c>
      <c r="F101" s="36">
        <f>IF(Input_Transaksi!CY98=$D$8,Input_Transaksi!DA98,0)</f>
        <v>0</v>
      </c>
      <c r="G101" s="36">
        <f>IF(Input_Transaksi!DB98=$D$8,Input_Transaksi!DD98,0)</f>
        <v>0</v>
      </c>
      <c r="H101" s="36">
        <f t="shared" si="2"/>
        <v>0</v>
      </c>
      <c r="I101" s="61"/>
    </row>
    <row r="102" spans="2:9" customFormat="1" ht="15" hidden="1" customHeight="1" x14ac:dyDescent="0.2">
      <c r="B102" s="65"/>
      <c r="C102" s="33" t="str">
        <f>IF(F102+G102&gt;0,Input_Transaksi!C99,"")</f>
        <v/>
      </c>
      <c r="D102" s="34" t="str">
        <f>IF(F102+G102&gt;0,Input_Transaksi!D99,"")</f>
        <v/>
      </c>
      <c r="E102" s="35" t="str">
        <f>IF(F102+G102&gt;0,Input_Transaksi!F99&amp;Input_Transaksi!G99 &amp;" "&amp;Input_Transaksi!H99,"")</f>
        <v/>
      </c>
      <c r="F102" s="36">
        <f>IF(Input_Transaksi!CY99=$D$8,Input_Transaksi!DA99,0)</f>
        <v>0</v>
      </c>
      <c r="G102" s="36">
        <f>IF(Input_Transaksi!DB99=$D$8,Input_Transaksi!DD99,0)</f>
        <v>0</v>
      </c>
      <c r="H102" s="36">
        <f t="shared" si="2"/>
        <v>0</v>
      </c>
      <c r="I102" s="61"/>
    </row>
    <row r="103" spans="2:9" customFormat="1" ht="15" hidden="1" customHeight="1" x14ac:dyDescent="0.2">
      <c r="B103" s="65"/>
      <c r="C103" s="33" t="str">
        <f>IF(F103+G103&gt;0,Input_Transaksi!C100,"")</f>
        <v/>
      </c>
      <c r="D103" s="34" t="str">
        <f>IF(F103+G103&gt;0,Input_Transaksi!D100,"")</f>
        <v/>
      </c>
      <c r="E103" s="35" t="str">
        <f>IF(F103+G103&gt;0,Input_Transaksi!F100&amp;Input_Transaksi!G100 &amp;" "&amp;Input_Transaksi!H100,"")</f>
        <v/>
      </c>
      <c r="F103" s="36">
        <f>IF(Input_Transaksi!CY100=$D$8,Input_Transaksi!DA100,0)</f>
        <v>0</v>
      </c>
      <c r="G103" s="36">
        <f>IF(Input_Transaksi!DB100=$D$8,Input_Transaksi!DD100,0)</f>
        <v>0</v>
      </c>
      <c r="H103" s="36">
        <f t="shared" si="2"/>
        <v>0</v>
      </c>
      <c r="I103" s="61"/>
    </row>
    <row r="104" spans="2:9" customFormat="1" ht="15" hidden="1" customHeight="1" x14ac:dyDescent="0.2">
      <c r="B104" s="65"/>
      <c r="C104" s="33" t="str">
        <f>IF(F104+G104&gt;0,Input_Transaksi!C101,"")</f>
        <v/>
      </c>
      <c r="D104" s="34" t="str">
        <f>IF(F104+G104&gt;0,Input_Transaksi!D101,"")</f>
        <v/>
      </c>
      <c r="E104" s="35" t="str">
        <f>IF(F104+G104&gt;0,Input_Transaksi!F101&amp;Input_Transaksi!G101 &amp;" "&amp;Input_Transaksi!H101,"")</f>
        <v/>
      </c>
      <c r="F104" s="36">
        <f>IF(Input_Transaksi!CY101=$D$8,Input_Transaksi!DA101,0)</f>
        <v>0</v>
      </c>
      <c r="G104" s="36">
        <f>IF(Input_Transaksi!DB101=$D$8,Input_Transaksi!DD101,0)</f>
        <v>0</v>
      </c>
      <c r="H104" s="36">
        <f t="shared" si="2"/>
        <v>0</v>
      </c>
      <c r="I104" s="61"/>
    </row>
    <row r="105" spans="2:9" customFormat="1" ht="15" hidden="1" customHeight="1" x14ac:dyDescent="0.2">
      <c r="B105" s="65"/>
      <c r="C105" s="33" t="str">
        <f>IF(F105+G105&gt;0,Input_Transaksi!C102,"")</f>
        <v/>
      </c>
      <c r="D105" s="34" t="str">
        <f>IF(F105+G105&gt;0,Input_Transaksi!D102,"")</f>
        <v/>
      </c>
      <c r="E105" s="35" t="str">
        <f>IF(F105+G105&gt;0,Input_Transaksi!F102&amp;Input_Transaksi!G102 &amp;" "&amp;Input_Transaksi!H102,"")</f>
        <v/>
      </c>
      <c r="F105" s="36">
        <f>IF(Input_Transaksi!CY102=$D$8,Input_Transaksi!DA102,0)</f>
        <v>0</v>
      </c>
      <c r="G105" s="36">
        <f>IF(Input_Transaksi!DB102=$D$8,Input_Transaksi!DD102,0)</f>
        <v>0</v>
      </c>
      <c r="H105" s="36">
        <f t="shared" si="2"/>
        <v>0</v>
      </c>
      <c r="I105" s="61"/>
    </row>
    <row r="106" spans="2:9" customFormat="1" ht="15" hidden="1" customHeight="1" x14ac:dyDescent="0.2">
      <c r="B106" s="65"/>
      <c r="C106" s="33" t="str">
        <f>IF(F106+G106&gt;0,Input_Transaksi!C103,"")</f>
        <v/>
      </c>
      <c r="D106" s="34" t="str">
        <f>IF(F106+G106&gt;0,Input_Transaksi!D103,"")</f>
        <v/>
      </c>
      <c r="E106" s="35" t="str">
        <f>IF(F106+G106&gt;0,Input_Transaksi!F103&amp;Input_Transaksi!G103 &amp;" "&amp;Input_Transaksi!H103,"")</f>
        <v/>
      </c>
      <c r="F106" s="36">
        <f>IF(Input_Transaksi!CY103=$D$8,Input_Transaksi!DA103,0)</f>
        <v>0</v>
      </c>
      <c r="G106" s="36">
        <f>IF(Input_Transaksi!DB103=$D$8,Input_Transaksi!DD103,0)</f>
        <v>0</v>
      </c>
      <c r="H106" s="36">
        <f t="shared" si="2"/>
        <v>0</v>
      </c>
      <c r="I106" s="61"/>
    </row>
    <row r="107" spans="2:9" customFormat="1" ht="15" hidden="1" customHeight="1" x14ac:dyDescent="0.2">
      <c r="B107" s="65"/>
      <c r="C107" s="33" t="str">
        <f>IF(F107+G107&gt;0,Input_Transaksi!C104,"")</f>
        <v/>
      </c>
      <c r="D107" s="34" t="str">
        <f>IF(F107+G107&gt;0,Input_Transaksi!D104,"")</f>
        <v/>
      </c>
      <c r="E107" s="35" t="str">
        <f>IF(F107+G107&gt;0,Input_Transaksi!F104&amp;Input_Transaksi!G104 &amp;" "&amp;Input_Transaksi!H104,"")</f>
        <v/>
      </c>
      <c r="F107" s="36">
        <f>IF(Input_Transaksi!CY104=$D$8,Input_Transaksi!DA104,0)</f>
        <v>0</v>
      </c>
      <c r="G107" s="36">
        <f>IF(Input_Transaksi!DB104=$D$8,Input_Transaksi!DD104,0)</f>
        <v>0</v>
      </c>
      <c r="H107" s="36">
        <f t="shared" si="2"/>
        <v>0</v>
      </c>
      <c r="I107" s="61"/>
    </row>
    <row r="108" spans="2:9" customFormat="1" ht="15" hidden="1" customHeight="1" x14ac:dyDescent="0.2">
      <c r="B108" s="65"/>
      <c r="C108" s="33" t="str">
        <f>IF(F108+G108&gt;0,Input_Transaksi!C105,"")</f>
        <v/>
      </c>
      <c r="D108" s="34" t="str">
        <f>IF(F108+G108&gt;0,Input_Transaksi!D105,"")</f>
        <v/>
      </c>
      <c r="E108" s="35" t="str">
        <f>IF(F108+G108&gt;0,Input_Transaksi!F105&amp;Input_Transaksi!G105 &amp;" "&amp;Input_Transaksi!H105,"")</f>
        <v/>
      </c>
      <c r="F108" s="36">
        <f>IF(Input_Transaksi!CY105=$D$8,Input_Transaksi!DA105,0)</f>
        <v>0</v>
      </c>
      <c r="G108" s="36">
        <f>IF(Input_Transaksi!DB105=$D$8,Input_Transaksi!DD105,0)</f>
        <v>0</v>
      </c>
      <c r="H108" s="36">
        <f t="shared" si="2"/>
        <v>0</v>
      </c>
      <c r="I108" s="61"/>
    </row>
    <row r="109" spans="2:9" customFormat="1" ht="15" hidden="1" customHeight="1" x14ac:dyDescent="0.2">
      <c r="B109" s="65"/>
      <c r="C109" s="33" t="str">
        <f>IF(F109+G109&gt;0,Input_Transaksi!C106,"")</f>
        <v/>
      </c>
      <c r="D109" s="34" t="str">
        <f>IF(F109+G109&gt;0,Input_Transaksi!D106,"")</f>
        <v/>
      </c>
      <c r="E109" s="35" t="str">
        <f>IF(F109+G109&gt;0,Input_Transaksi!F106&amp;Input_Transaksi!G106 &amp;" "&amp;Input_Transaksi!H106,"")</f>
        <v/>
      </c>
      <c r="F109" s="36">
        <f>IF(Input_Transaksi!CY106=$D$8,Input_Transaksi!DA106,0)</f>
        <v>0</v>
      </c>
      <c r="G109" s="36">
        <f>IF(Input_Transaksi!DB106=$D$8,Input_Transaksi!DD106,0)</f>
        <v>0</v>
      </c>
      <c r="H109" s="36">
        <f t="shared" si="2"/>
        <v>0</v>
      </c>
      <c r="I109" s="61"/>
    </row>
    <row r="110" spans="2:9" customFormat="1" ht="15" hidden="1" customHeight="1" x14ac:dyDescent="0.2">
      <c r="B110" s="65"/>
      <c r="C110" s="33" t="str">
        <f>IF(F110+G110&gt;0,Input_Transaksi!C107,"")</f>
        <v/>
      </c>
      <c r="D110" s="34" t="str">
        <f>IF(F110+G110&gt;0,Input_Transaksi!D107,"")</f>
        <v/>
      </c>
      <c r="E110" s="35" t="str">
        <f>IF(F110+G110&gt;0,Input_Transaksi!F107&amp;Input_Transaksi!G107 &amp;" "&amp;Input_Transaksi!H107,"")</f>
        <v/>
      </c>
      <c r="F110" s="36">
        <f>IF(Input_Transaksi!CY107=$D$8,Input_Transaksi!DA107,0)</f>
        <v>0</v>
      </c>
      <c r="G110" s="36">
        <f>IF(Input_Transaksi!DB107=$D$8,Input_Transaksi!DD107,0)</f>
        <v>0</v>
      </c>
      <c r="H110" s="36">
        <f t="shared" si="2"/>
        <v>0</v>
      </c>
      <c r="I110" s="61"/>
    </row>
    <row r="111" spans="2:9" customFormat="1" ht="15" hidden="1" customHeight="1" x14ac:dyDescent="0.2">
      <c r="B111" s="65"/>
      <c r="C111" s="33" t="str">
        <f>IF(F111+G111&gt;0,Input_Transaksi!C108,"")</f>
        <v/>
      </c>
      <c r="D111" s="34" t="str">
        <f>IF(F111+G111&gt;0,Input_Transaksi!D108,"")</f>
        <v/>
      </c>
      <c r="E111" s="35" t="str">
        <f>IF(F111+G111&gt;0,Input_Transaksi!F108&amp;Input_Transaksi!G108 &amp;" "&amp;Input_Transaksi!H108,"")</f>
        <v/>
      </c>
      <c r="F111" s="36">
        <f>IF(Input_Transaksi!CY108=$D$8,Input_Transaksi!DA108,0)</f>
        <v>0</v>
      </c>
      <c r="G111" s="36">
        <f>IF(Input_Transaksi!DB108=$D$8,Input_Transaksi!DD108,0)</f>
        <v>0</v>
      </c>
      <c r="H111" s="36">
        <f t="shared" si="2"/>
        <v>0</v>
      </c>
      <c r="I111" s="61"/>
    </row>
    <row r="112" spans="2:9" customFormat="1" ht="15" hidden="1" customHeight="1" x14ac:dyDescent="0.2">
      <c r="B112" s="65"/>
      <c r="C112" s="33" t="str">
        <f>IF(F112+G112&gt;0,Input_Transaksi!C109,"")</f>
        <v/>
      </c>
      <c r="D112" s="34" t="str">
        <f>IF(F112+G112&gt;0,Input_Transaksi!D109,"")</f>
        <v/>
      </c>
      <c r="E112" s="35" t="str">
        <f>IF(F112+G112&gt;0,Input_Transaksi!F109&amp;Input_Transaksi!G109 &amp;" "&amp;Input_Transaksi!H109,"")</f>
        <v/>
      </c>
      <c r="F112" s="36">
        <f>IF(Input_Transaksi!CY109=$D$8,Input_Transaksi!DA109,0)</f>
        <v>0</v>
      </c>
      <c r="G112" s="36">
        <f>IF(Input_Transaksi!DB109=$D$8,Input_Transaksi!DD109,0)</f>
        <v>0</v>
      </c>
      <c r="H112" s="36">
        <f t="shared" si="2"/>
        <v>0</v>
      </c>
      <c r="I112" s="61"/>
    </row>
    <row r="113" spans="2:9" customFormat="1" ht="15" hidden="1" customHeight="1" x14ac:dyDescent="0.2">
      <c r="B113" s="65"/>
      <c r="C113" s="33" t="str">
        <f>IF(F113+G113&gt;0,Input_Transaksi!C110,"")</f>
        <v/>
      </c>
      <c r="D113" s="34" t="str">
        <f>IF(F113+G113&gt;0,Input_Transaksi!D110,"")</f>
        <v/>
      </c>
      <c r="E113" s="35" t="str">
        <f>IF(F113+G113&gt;0,Input_Transaksi!F110&amp;Input_Transaksi!G110 &amp;" "&amp;Input_Transaksi!H110,"")</f>
        <v/>
      </c>
      <c r="F113" s="36">
        <f>IF(Input_Transaksi!CY110=$D$8,Input_Transaksi!DA110,0)</f>
        <v>0</v>
      </c>
      <c r="G113" s="36">
        <f>IF(Input_Transaksi!DB110=$D$8,Input_Transaksi!DD110,0)</f>
        <v>0</v>
      </c>
      <c r="H113" s="36">
        <f t="shared" si="2"/>
        <v>0</v>
      </c>
      <c r="I113" s="61"/>
    </row>
    <row r="114" spans="2:9" customFormat="1" ht="15" hidden="1" customHeight="1" x14ac:dyDescent="0.2">
      <c r="B114" s="65"/>
      <c r="C114" s="33" t="str">
        <f>IF(F114+G114&gt;0,Input_Transaksi!C111,"")</f>
        <v/>
      </c>
      <c r="D114" s="34" t="str">
        <f>IF(F114+G114&gt;0,Input_Transaksi!D111,"")</f>
        <v/>
      </c>
      <c r="E114" s="35" t="str">
        <f>IF(F114+G114&gt;0,Input_Transaksi!F111&amp;Input_Transaksi!G111 &amp;" "&amp;Input_Transaksi!H111,"")</f>
        <v/>
      </c>
      <c r="F114" s="36">
        <f>IF(Input_Transaksi!CY111=$D$8,Input_Transaksi!DA111,0)</f>
        <v>0</v>
      </c>
      <c r="G114" s="36">
        <f>IF(Input_Transaksi!DB111=$D$8,Input_Transaksi!DD111,0)</f>
        <v>0</v>
      </c>
      <c r="H114" s="36">
        <f t="shared" si="2"/>
        <v>0</v>
      </c>
      <c r="I114" s="61"/>
    </row>
    <row r="115" spans="2:9" customFormat="1" ht="15" hidden="1" customHeight="1" x14ac:dyDescent="0.2">
      <c r="B115" s="65"/>
      <c r="C115" s="33" t="str">
        <f>IF(F115+G115&gt;0,Input_Transaksi!C112,"")</f>
        <v/>
      </c>
      <c r="D115" s="34" t="str">
        <f>IF(F115+G115&gt;0,Input_Transaksi!D112,"")</f>
        <v/>
      </c>
      <c r="E115" s="35" t="str">
        <f>IF(F115+G115&gt;0,Input_Transaksi!F112&amp;Input_Transaksi!G112 &amp;" "&amp;Input_Transaksi!H112,"")</f>
        <v/>
      </c>
      <c r="F115" s="36">
        <f>IF(Input_Transaksi!CY112=$D$8,Input_Transaksi!DA112,0)</f>
        <v>0</v>
      </c>
      <c r="G115" s="36">
        <f>IF(Input_Transaksi!DB112=$D$8,Input_Transaksi!DD112,0)</f>
        <v>0</v>
      </c>
      <c r="H115" s="36">
        <f t="shared" si="2"/>
        <v>0</v>
      </c>
      <c r="I115" s="61"/>
    </row>
    <row r="116" spans="2:9" customFormat="1" ht="15" hidden="1" customHeight="1" x14ac:dyDescent="0.2">
      <c r="B116" s="65"/>
      <c r="C116" s="33" t="str">
        <f>IF(F116+G116&gt;0,Input_Transaksi!C113,"")</f>
        <v/>
      </c>
      <c r="D116" s="34" t="str">
        <f>IF(F116+G116&gt;0,Input_Transaksi!D113,"")</f>
        <v/>
      </c>
      <c r="E116" s="35" t="str">
        <f>IF(F116+G116&gt;0,Input_Transaksi!F113&amp;Input_Transaksi!G113 &amp;" "&amp;Input_Transaksi!H113,"")</f>
        <v/>
      </c>
      <c r="F116" s="36">
        <f>IF(Input_Transaksi!CY113=$D$8,Input_Transaksi!DA113,0)</f>
        <v>0</v>
      </c>
      <c r="G116" s="36">
        <f>IF(Input_Transaksi!DB113=$D$8,Input_Transaksi!DD113,0)</f>
        <v>0</v>
      </c>
      <c r="H116" s="36">
        <f t="shared" si="2"/>
        <v>0</v>
      </c>
      <c r="I116" s="61"/>
    </row>
    <row r="117" spans="2:9" customFormat="1" ht="15" hidden="1" customHeight="1" x14ac:dyDescent="0.2">
      <c r="B117" s="65"/>
      <c r="C117" s="33" t="str">
        <f>IF(F117+G117&gt;0,Input_Transaksi!C114,"")</f>
        <v/>
      </c>
      <c r="D117" s="34" t="str">
        <f>IF(F117+G117&gt;0,Input_Transaksi!D114,"")</f>
        <v/>
      </c>
      <c r="E117" s="35" t="str">
        <f>IF(F117+G117&gt;0,Input_Transaksi!F114&amp;Input_Transaksi!G114 &amp;" "&amp;Input_Transaksi!H114,"")</f>
        <v/>
      </c>
      <c r="F117" s="36">
        <f>IF(Input_Transaksi!CY114=$D$8,Input_Transaksi!DA114,0)</f>
        <v>0</v>
      </c>
      <c r="G117" s="36">
        <f>IF(Input_Transaksi!DB114=$D$8,Input_Transaksi!DD114,0)</f>
        <v>0</v>
      </c>
      <c r="H117" s="36">
        <f t="shared" si="2"/>
        <v>0</v>
      </c>
      <c r="I117" s="61"/>
    </row>
    <row r="118" spans="2:9" customFormat="1" ht="15" hidden="1" customHeight="1" x14ac:dyDescent="0.2">
      <c r="B118" s="65"/>
      <c r="C118" s="33" t="str">
        <f>IF(F118+G118&gt;0,Input_Transaksi!C115,"")</f>
        <v/>
      </c>
      <c r="D118" s="34" t="str">
        <f>IF(F118+G118&gt;0,Input_Transaksi!D115,"")</f>
        <v/>
      </c>
      <c r="E118" s="35" t="str">
        <f>IF(F118+G118&gt;0,Input_Transaksi!F115&amp;Input_Transaksi!G115 &amp;" "&amp;Input_Transaksi!H115,"")</f>
        <v/>
      </c>
      <c r="F118" s="36">
        <f>IF(Input_Transaksi!CY115=$D$8,Input_Transaksi!DA115,0)</f>
        <v>0</v>
      </c>
      <c r="G118" s="36">
        <f>IF(Input_Transaksi!DB115=$D$8,Input_Transaksi!DD115,0)</f>
        <v>0</v>
      </c>
      <c r="H118" s="36">
        <f t="shared" si="2"/>
        <v>0</v>
      </c>
      <c r="I118" s="61"/>
    </row>
    <row r="119" spans="2:9" customFormat="1" ht="15" hidden="1" customHeight="1" x14ac:dyDescent="0.2">
      <c r="B119" s="65"/>
      <c r="C119" s="33" t="str">
        <f>IF(F119+G119&gt;0,Input_Transaksi!C116,"")</f>
        <v/>
      </c>
      <c r="D119" s="34" t="str">
        <f>IF(F119+G119&gt;0,Input_Transaksi!D116,"")</f>
        <v/>
      </c>
      <c r="E119" s="35" t="str">
        <f>IF(F119+G119&gt;0,Input_Transaksi!F116&amp;Input_Transaksi!G116 &amp;" "&amp;Input_Transaksi!H116,"")</f>
        <v/>
      </c>
      <c r="F119" s="36">
        <f>IF(Input_Transaksi!CY116=$D$8,Input_Transaksi!DA116,0)</f>
        <v>0</v>
      </c>
      <c r="G119" s="36">
        <f>IF(Input_Transaksi!DB116=$D$8,Input_Transaksi!DD116,0)</f>
        <v>0</v>
      </c>
      <c r="H119" s="36">
        <f t="shared" si="2"/>
        <v>0</v>
      </c>
      <c r="I119" s="61"/>
    </row>
    <row r="120" spans="2:9" customFormat="1" ht="15" hidden="1" customHeight="1" x14ac:dyDescent="0.2">
      <c r="B120" s="65"/>
      <c r="C120" s="33" t="str">
        <f>IF(F120+G120&gt;0,Input_Transaksi!C117,"")</f>
        <v/>
      </c>
      <c r="D120" s="34" t="str">
        <f>IF(F120+G120&gt;0,Input_Transaksi!D117,"")</f>
        <v/>
      </c>
      <c r="E120" s="35" t="str">
        <f>IF(F120+G120&gt;0,Input_Transaksi!F117&amp;Input_Transaksi!G117 &amp;" "&amp;Input_Transaksi!H117,"")</f>
        <v/>
      </c>
      <c r="F120" s="36">
        <f>IF(Input_Transaksi!CY117=$D$8,Input_Transaksi!DA117,0)</f>
        <v>0</v>
      </c>
      <c r="G120" s="36">
        <f>IF(Input_Transaksi!DB117=$D$8,Input_Transaksi!DD117,0)</f>
        <v>0</v>
      </c>
      <c r="H120" s="36">
        <f t="shared" si="2"/>
        <v>0</v>
      </c>
      <c r="I120" s="61"/>
    </row>
    <row r="121" spans="2:9" customFormat="1" ht="15" hidden="1" customHeight="1" x14ac:dyDescent="0.2">
      <c r="B121" s="65"/>
      <c r="C121" s="33" t="str">
        <f>IF(F121+G121&gt;0,Input_Transaksi!C118,"")</f>
        <v/>
      </c>
      <c r="D121" s="34" t="str">
        <f>IF(F121+G121&gt;0,Input_Transaksi!D118,"")</f>
        <v/>
      </c>
      <c r="E121" s="35" t="str">
        <f>IF(F121+G121&gt;0,Input_Transaksi!F118&amp;Input_Transaksi!G118 &amp;" "&amp;Input_Transaksi!H118,"")</f>
        <v/>
      </c>
      <c r="F121" s="36">
        <f>IF(Input_Transaksi!CY118=$D$8,Input_Transaksi!DA118,0)</f>
        <v>0</v>
      </c>
      <c r="G121" s="36">
        <f>IF(Input_Transaksi!DB118=$D$8,Input_Transaksi!DD118,0)</f>
        <v>0</v>
      </c>
      <c r="H121" s="36">
        <f t="shared" si="2"/>
        <v>0</v>
      </c>
      <c r="I121" s="61"/>
    </row>
    <row r="122" spans="2:9" customFormat="1" ht="15" hidden="1" customHeight="1" x14ac:dyDescent="0.2">
      <c r="B122" s="65"/>
      <c r="C122" s="33" t="str">
        <f>IF(F122+G122&gt;0,Input_Transaksi!C119,"")</f>
        <v/>
      </c>
      <c r="D122" s="34" t="str">
        <f>IF(F122+G122&gt;0,Input_Transaksi!D119,"")</f>
        <v/>
      </c>
      <c r="E122" s="35" t="str">
        <f>IF(F122+G122&gt;0,Input_Transaksi!F119&amp;Input_Transaksi!G119 &amp;" "&amp;Input_Transaksi!H119,"")</f>
        <v/>
      </c>
      <c r="F122" s="36">
        <f>IF(Input_Transaksi!CY119=$D$8,Input_Transaksi!DA119,0)</f>
        <v>0</v>
      </c>
      <c r="G122" s="36">
        <f>IF(Input_Transaksi!DB119=$D$8,Input_Transaksi!DD119,0)</f>
        <v>0</v>
      </c>
      <c r="H122" s="36">
        <f t="shared" si="2"/>
        <v>0</v>
      </c>
      <c r="I122" s="61"/>
    </row>
    <row r="123" spans="2:9" customFormat="1" ht="15" hidden="1" customHeight="1" x14ac:dyDescent="0.2">
      <c r="B123" s="65"/>
      <c r="C123" s="33" t="str">
        <f>IF(F123+G123&gt;0,Input_Transaksi!C120,"")</f>
        <v/>
      </c>
      <c r="D123" s="34" t="str">
        <f>IF(F123+G123&gt;0,Input_Transaksi!D120,"")</f>
        <v/>
      </c>
      <c r="E123" s="35" t="str">
        <f>IF(F123+G123&gt;0,Input_Transaksi!F120&amp;Input_Transaksi!G120 &amp;" "&amp;Input_Transaksi!H120,"")</f>
        <v/>
      </c>
      <c r="F123" s="36">
        <f>IF(Input_Transaksi!CY120=$D$8,Input_Transaksi!DA120,0)</f>
        <v>0</v>
      </c>
      <c r="G123" s="36">
        <f>IF(Input_Transaksi!DB120=$D$8,Input_Transaksi!DD120,0)</f>
        <v>0</v>
      </c>
      <c r="H123" s="36">
        <f t="shared" si="2"/>
        <v>0</v>
      </c>
      <c r="I123" s="61"/>
    </row>
    <row r="124" spans="2:9" customFormat="1" ht="15" hidden="1" customHeight="1" x14ac:dyDescent="0.2">
      <c r="B124" s="65"/>
      <c r="C124" s="33" t="str">
        <f>IF(F124+G124&gt;0,Input_Transaksi!C121,"")</f>
        <v/>
      </c>
      <c r="D124" s="34" t="str">
        <f>IF(F124+G124&gt;0,Input_Transaksi!D121,"")</f>
        <v/>
      </c>
      <c r="E124" s="35" t="str">
        <f>IF(F124+G124&gt;0,Input_Transaksi!F121&amp;Input_Transaksi!G121 &amp;" "&amp;Input_Transaksi!H121,"")</f>
        <v/>
      </c>
      <c r="F124" s="36">
        <f>IF(Input_Transaksi!CY121=$D$8,Input_Transaksi!DA121,0)</f>
        <v>0</v>
      </c>
      <c r="G124" s="36">
        <f>IF(Input_Transaksi!DB121=$D$8,Input_Transaksi!DD121,0)</f>
        <v>0</v>
      </c>
      <c r="H124" s="36">
        <f t="shared" si="2"/>
        <v>0</v>
      </c>
      <c r="I124" s="61"/>
    </row>
    <row r="125" spans="2:9" customFormat="1" ht="15" hidden="1" customHeight="1" x14ac:dyDescent="0.2">
      <c r="B125" s="65"/>
      <c r="C125" s="33" t="str">
        <f>IF(F125+G125&gt;0,Input_Transaksi!C122,"")</f>
        <v/>
      </c>
      <c r="D125" s="34" t="str">
        <f>IF(F125+G125&gt;0,Input_Transaksi!D122,"")</f>
        <v/>
      </c>
      <c r="E125" s="35" t="str">
        <f>IF(F125+G125&gt;0,Input_Transaksi!F122&amp;Input_Transaksi!G122 &amp;" "&amp;Input_Transaksi!H122,"")</f>
        <v/>
      </c>
      <c r="F125" s="36">
        <f>IF(Input_Transaksi!CY122=$D$8,Input_Transaksi!DA122,0)</f>
        <v>0</v>
      </c>
      <c r="G125" s="36">
        <f>IF(Input_Transaksi!DB122=$D$8,Input_Transaksi!DD122,0)</f>
        <v>0</v>
      </c>
      <c r="H125" s="36">
        <f t="shared" si="2"/>
        <v>0</v>
      </c>
      <c r="I125" s="61"/>
    </row>
    <row r="126" spans="2:9" customFormat="1" ht="15" hidden="1" customHeight="1" x14ac:dyDescent="0.2">
      <c r="B126" s="65"/>
      <c r="C126" s="33" t="str">
        <f>IF(F126+G126&gt;0,Input_Transaksi!C123,"")</f>
        <v/>
      </c>
      <c r="D126" s="34" t="str">
        <f>IF(F126+G126&gt;0,Input_Transaksi!D123,"")</f>
        <v/>
      </c>
      <c r="E126" s="35" t="str">
        <f>IF(F126+G126&gt;0,Input_Transaksi!F123&amp;Input_Transaksi!G123 &amp;" "&amp;Input_Transaksi!H123,"")</f>
        <v/>
      </c>
      <c r="F126" s="36">
        <f>IF(Input_Transaksi!CY123=$D$8,Input_Transaksi!DA123,0)</f>
        <v>0</v>
      </c>
      <c r="G126" s="36">
        <f>IF(Input_Transaksi!DB123=$D$8,Input_Transaksi!DD123,0)</f>
        <v>0</v>
      </c>
      <c r="H126" s="36">
        <f t="shared" si="2"/>
        <v>0</v>
      </c>
      <c r="I126" s="61"/>
    </row>
    <row r="127" spans="2:9" customFormat="1" ht="15" hidden="1" customHeight="1" x14ac:dyDescent="0.2">
      <c r="B127" s="65"/>
      <c r="C127" s="33" t="str">
        <f>IF(F127+G127&gt;0,Input_Transaksi!C124,"")</f>
        <v/>
      </c>
      <c r="D127" s="34" t="str">
        <f>IF(F127+G127&gt;0,Input_Transaksi!D124,"")</f>
        <v/>
      </c>
      <c r="E127" s="35" t="str">
        <f>IF(F127+G127&gt;0,Input_Transaksi!F124&amp;Input_Transaksi!G124 &amp;" "&amp;Input_Transaksi!H124,"")</f>
        <v/>
      </c>
      <c r="F127" s="36">
        <f>IF(Input_Transaksi!CY124=$D$8,Input_Transaksi!DA124,0)</f>
        <v>0</v>
      </c>
      <c r="G127" s="36">
        <f>IF(Input_Transaksi!DB124=$D$8,Input_Transaksi!DD124,0)</f>
        <v>0</v>
      </c>
      <c r="H127" s="36">
        <f t="shared" si="2"/>
        <v>0</v>
      </c>
      <c r="I127" s="61"/>
    </row>
    <row r="128" spans="2:9" customFormat="1" ht="15" hidden="1" customHeight="1" x14ac:dyDescent="0.2">
      <c r="B128" s="65"/>
      <c r="C128" s="33" t="str">
        <f>IF(F128+G128&gt;0,Input_Transaksi!C125,"")</f>
        <v/>
      </c>
      <c r="D128" s="34" t="str">
        <f>IF(F128+G128&gt;0,Input_Transaksi!D125,"")</f>
        <v/>
      </c>
      <c r="E128" s="35" t="str">
        <f>IF(F128+G128&gt;0,Input_Transaksi!F125&amp;Input_Transaksi!G125 &amp;" "&amp;Input_Transaksi!H125,"")</f>
        <v/>
      </c>
      <c r="F128" s="36">
        <f>IF(Input_Transaksi!CY125=$D$8,Input_Transaksi!DA125,0)</f>
        <v>0</v>
      </c>
      <c r="G128" s="36">
        <f>IF(Input_Transaksi!DB125=$D$8,Input_Transaksi!DD125,0)</f>
        <v>0</v>
      </c>
      <c r="H128" s="36">
        <f t="shared" si="2"/>
        <v>0</v>
      </c>
      <c r="I128" s="61"/>
    </row>
    <row r="129" spans="2:9" customFormat="1" ht="15" hidden="1" customHeight="1" x14ac:dyDescent="0.2">
      <c r="B129" s="65"/>
      <c r="C129" s="33" t="str">
        <f>IF(F129+G129&gt;0,Input_Transaksi!C126,"")</f>
        <v/>
      </c>
      <c r="D129" s="34" t="str">
        <f>IF(F129+G129&gt;0,Input_Transaksi!D126,"")</f>
        <v/>
      </c>
      <c r="E129" s="35" t="str">
        <f>IF(F129+G129&gt;0,Input_Transaksi!F126&amp;Input_Transaksi!G126 &amp;" "&amp;Input_Transaksi!H126,"")</f>
        <v/>
      </c>
      <c r="F129" s="36">
        <f>IF(Input_Transaksi!CY126=$D$8,Input_Transaksi!DA126,0)</f>
        <v>0</v>
      </c>
      <c r="G129" s="36">
        <f>IF(Input_Transaksi!DB126=$D$8,Input_Transaksi!DD126,0)</f>
        <v>0</v>
      </c>
      <c r="H129" s="36">
        <f t="shared" si="2"/>
        <v>0</v>
      </c>
      <c r="I129" s="61"/>
    </row>
    <row r="130" spans="2:9" customFormat="1" ht="15" hidden="1" customHeight="1" x14ac:dyDescent="0.2">
      <c r="B130" s="65"/>
      <c r="C130" s="33" t="str">
        <f>IF(F130+G130&gt;0,Input_Transaksi!C127,"")</f>
        <v/>
      </c>
      <c r="D130" s="34" t="str">
        <f>IF(F130+G130&gt;0,Input_Transaksi!D127,"")</f>
        <v/>
      </c>
      <c r="E130" s="35" t="str">
        <f>IF(F130+G130&gt;0,Input_Transaksi!F127&amp;Input_Transaksi!G127 &amp;" "&amp;Input_Transaksi!H127,"")</f>
        <v/>
      </c>
      <c r="F130" s="36">
        <f>IF(Input_Transaksi!CY127=$D$8,Input_Transaksi!DA127,0)</f>
        <v>0</v>
      </c>
      <c r="G130" s="36">
        <f>IF(Input_Transaksi!DB127=$D$8,Input_Transaksi!DD127,0)</f>
        <v>0</v>
      </c>
      <c r="H130" s="36">
        <f t="shared" si="2"/>
        <v>0</v>
      </c>
      <c r="I130" s="61"/>
    </row>
    <row r="131" spans="2:9" customFormat="1" ht="15" hidden="1" customHeight="1" x14ac:dyDescent="0.2">
      <c r="B131" s="65"/>
      <c r="C131" s="33" t="str">
        <f>IF(F131+G131&gt;0,Input_Transaksi!C128,"")</f>
        <v/>
      </c>
      <c r="D131" s="34" t="str">
        <f>IF(F131+G131&gt;0,Input_Transaksi!D128,"")</f>
        <v/>
      </c>
      <c r="E131" s="35" t="str">
        <f>IF(F131+G131&gt;0,Input_Transaksi!F128&amp;Input_Transaksi!G128 &amp;" "&amp;Input_Transaksi!H128,"")</f>
        <v/>
      </c>
      <c r="F131" s="36">
        <f>IF(Input_Transaksi!CY128=$D$8,Input_Transaksi!DA128,0)</f>
        <v>0</v>
      </c>
      <c r="G131" s="36">
        <f>IF(Input_Transaksi!DB128=$D$8,Input_Transaksi!DD128,0)</f>
        <v>0</v>
      </c>
      <c r="H131" s="36">
        <f t="shared" si="2"/>
        <v>0</v>
      </c>
      <c r="I131" s="61"/>
    </row>
    <row r="132" spans="2:9" customFormat="1" ht="15" hidden="1" customHeight="1" x14ac:dyDescent="0.2">
      <c r="B132" s="65"/>
      <c r="C132" s="33" t="str">
        <f>IF(F132+G132&gt;0,Input_Transaksi!C129,"")</f>
        <v/>
      </c>
      <c r="D132" s="34" t="str">
        <f>IF(F132+G132&gt;0,Input_Transaksi!D129,"")</f>
        <v/>
      </c>
      <c r="E132" s="35" t="str">
        <f>IF(F132+G132&gt;0,Input_Transaksi!F129&amp;Input_Transaksi!G129 &amp;" "&amp;Input_Transaksi!H129,"")</f>
        <v/>
      </c>
      <c r="F132" s="36">
        <f>IF(Input_Transaksi!CY129=$D$8,Input_Transaksi!DA129,0)</f>
        <v>0</v>
      </c>
      <c r="G132" s="36">
        <f>IF(Input_Transaksi!DB129=$D$8,Input_Transaksi!DD129,0)</f>
        <v>0</v>
      </c>
      <c r="H132" s="36">
        <f t="shared" si="2"/>
        <v>0</v>
      </c>
      <c r="I132" s="61"/>
    </row>
    <row r="133" spans="2:9" customFormat="1" ht="15" hidden="1" customHeight="1" x14ac:dyDescent="0.2">
      <c r="B133" s="65"/>
      <c r="C133" s="33" t="str">
        <f>IF(F133+G133&gt;0,Input_Transaksi!C130,"")</f>
        <v/>
      </c>
      <c r="D133" s="34" t="str">
        <f>IF(F133+G133&gt;0,Input_Transaksi!D130,"")</f>
        <v/>
      </c>
      <c r="E133" s="35" t="str">
        <f>IF(F133+G133&gt;0,Input_Transaksi!F130&amp;Input_Transaksi!G130 &amp;" "&amp;Input_Transaksi!H130,"")</f>
        <v/>
      </c>
      <c r="F133" s="36">
        <f>IF(Input_Transaksi!CY130=$D$8,Input_Transaksi!DA130,0)</f>
        <v>0</v>
      </c>
      <c r="G133" s="36">
        <f>IF(Input_Transaksi!DB130=$D$8,Input_Transaksi!DD130,0)</f>
        <v>0</v>
      </c>
      <c r="H133" s="36">
        <f t="shared" si="2"/>
        <v>0</v>
      </c>
      <c r="I133" s="61"/>
    </row>
    <row r="134" spans="2:9" customFormat="1" ht="15" hidden="1" customHeight="1" x14ac:dyDescent="0.2">
      <c r="B134" s="65"/>
      <c r="C134" s="33" t="str">
        <f>IF(F134+G134&gt;0,Input_Transaksi!C131,"")</f>
        <v/>
      </c>
      <c r="D134" s="34" t="str">
        <f>IF(F134+G134&gt;0,Input_Transaksi!D131,"")</f>
        <v/>
      </c>
      <c r="E134" s="35" t="str">
        <f>IF(F134+G134&gt;0,Input_Transaksi!F131&amp;Input_Transaksi!G131 &amp;" "&amp;Input_Transaksi!H131,"")</f>
        <v/>
      </c>
      <c r="F134" s="36">
        <f>IF(Input_Transaksi!CY131=$D$8,Input_Transaksi!DA131,0)</f>
        <v>0</v>
      </c>
      <c r="G134" s="36">
        <f>IF(Input_Transaksi!DB131=$D$8,Input_Transaksi!DD131,0)</f>
        <v>0</v>
      </c>
      <c r="H134" s="36">
        <f t="shared" si="2"/>
        <v>0</v>
      </c>
      <c r="I134" s="61"/>
    </row>
    <row r="135" spans="2:9" customFormat="1" ht="15" hidden="1" customHeight="1" x14ac:dyDescent="0.2">
      <c r="B135" s="65"/>
      <c r="C135" s="33" t="str">
        <f>IF(F135+G135&gt;0,Input_Transaksi!C132,"")</f>
        <v/>
      </c>
      <c r="D135" s="34" t="str">
        <f>IF(F135+G135&gt;0,Input_Transaksi!D132,"")</f>
        <v/>
      </c>
      <c r="E135" s="35" t="str">
        <f>IF(F135+G135&gt;0,Input_Transaksi!F132&amp;Input_Transaksi!G132 &amp;" "&amp;Input_Transaksi!H132,"")</f>
        <v/>
      </c>
      <c r="F135" s="36">
        <f>IF(Input_Transaksi!CY132=$D$8,Input_Transaksi!DA132,0)</f>
        <v>0</v>
      </c>
      <c r="G135" s="36">
        <f>IF(Input_Transaksi!DB132=$D$8,Input_Transaksi!DD132,0)</f>
        <v>0</v>
      </c>
      <c r="H135" s="36">
        <f t="shared" si="2"/>
        <v>0</v>
      </c>
      <c r="I135" s="61"/>
    </row>
    <row r="136" spans="2:9" customFormat="1" ht="15" hidden="1" customHeight="1" x14ac:dyDescent="0.2">
      <c r="B136" s="65"/>
      <c r="C136" s="33" t="str">
        <f>IF(F136+G136&gt;0,Input_Transaksi!C133,"")</f>
        <v/>
      </c>
      <c r="D136" s="34" t="str">
        <f>IF(F136+G136&gt;0,Input_Transaksi!D133,"")</f>
        <v/>
      </c>
      <c r="E136" s="35" t="str">
        <f>IF(F136+G136&gt;0,Input_Transaksi!F133&amp;Input_Transaksi!G133 &amp;" "&amp;Input_Transaksi!H133,"")</f>
        <v/>
      </c>
      <c r="F136" s="36">
        <f>IF(Input_Transaksi!CY133=$D$8,Input_Transaksi!DA133,0)</f>
        <v>0</v>
      </c>
      <c r="G136" s="36">
        <f>IF(Input_Transaksi!DB133=$D$8,Input_Transaksi!DD133,0)</f>
        <v>0</v>
      </c>
      <c r="H136" s="36">
        <f t="shared" si="2"/>
        <v>0</v>
      </c>
      <c r="I136" s="61"/>
    </row>
    <row r="137" spans="2:9" customFormat="1" ht="15" hidden="1" customHeight="1" x14ac:dyDescent="0.2">
      <c r="B137" s="65"/>
      <c r="C137" s="33" t="str">
        <f>IF(F137+G137&gt;0,Input_Transaksi!C134,"")</f>
        <v/>
      </c>
      <c r="D137" s="34" t="str">
        <f>IF(F137+G137&gt;0,Input_Transaksi!D134,"")</f>
        <v/>
      </c>
      <c r="E137" s="35" t="str">
        <f>IF(F137+G137&gt;0,Input_Transaksi!F134&amp;Input_Transaksi!G134 &amp;" "&amp;Input_Transaksi!H134,"")</f>
        <v/>
      </c>
      <c r="F137" s="36">
        <f>IF(Input_Transaksi!CY134=$D$8,Input_Transaksi!DA134,0)</f>
        <v>0</v>
      </c>
      <c r="G137" s="36">
        <f>IF(Input_Transaksi!DB134=$D$8,Input_Transaksi!DD134,0)</f>
        <v>0</v>
      </c>
      <c r="H137" s="36">
        <f t="shared" si="2"/>
        <v>0</v>
      </c>
      <c r="I137" s="61"/>
    </row>
    <row r="138" spans="2:9" customFormat="1" ht="15" hidden="1" customHeight="1" x14ac:dyDescent="0.2">
      <c r="B138" s="65"/>
      <c r="C138" s="33" t="str">
        <f>IF(F138+G138&gt;0,Input_Transaksi!C135,"")</f>
        <v/>
      </c>
      <c r="D138" s="34" t="str">
        <f>IF(F138+G138&gt;0,Input_Transaksi!D135,"")</f>
        <v/>
      </c>
      <c r="E138" s="35" t="str">
        <f>IF(F138+G138&gt;0,Input_Transaksi!F135&amp;Input_Transaksi!G135 &amp;" "&amp;Input_Transaksi!H135,"")</f>
        <v/>
      </c>
      <c r="F138" s="36">
        <f>IF(Input_Transaksi!CY135=$D$8,Input_Transaksi!DA135,0)</f>
        <v>0</v>
      </c>
      <c r="G138" s="36">
        <f>IF(Input_Transaksi!DB135=$D$8,Input_Transaksi!DD135,0)</f>
        <v>0</v>
      </c>
      <c r="H138" s="36">
        <f t="shared" si="2"/>
        <v>0</v>
      </c>
      <c r="I138" s="61"/>
    </row>
    <row r="139" spans="2:9" customFormat="1" ht="15" hidden="1" customHeight="1" x14ac:dyDescent="0.2">
      <c r="B139" s="65"/>
      <c r="C139" s="33" t="str">
        <f>IF(F139+G139&gt;0,Input_Transaksi!C136,"")</f>
        <v/>
      </c>
      <c r="D139" s="34" t="str">
        <f>IF(F139+G139&gt;0,Input_Transaksi!D136,"")</f>
        <v/>
      </c>
      <c r="E139" s="35" t="str">
        <f>IF(F139+G139&gt;0,Input_Transaksi!F136&amp;Input_Transaksi!G136 &amp;" "&amp;Input_Transaksi!H136,"")</f>
        <v/>
      </c>
      <c r="F139" s="36">
        <f>IF(Input_Transaksi!CY136=$D$8,Input_Transaksi!DA136,0)</f>
        <v>0</v>
      </c>
      <c r="G139" s="36">
        <f>IF(Input_Transaksi!DB136=$D$8,Input_Transaksi!DD136,0)</f>
        <v>0</v>
      </c>
      <c r="H139" s="36">
        <f t="shared" si="2"/>
        <v>0</v>
      </c>
      <c r="I139" s="61"/>
    </row>
    <row r="140" spans="2:9" customFormat="1" ht="15" hidden="1" customHeight="1" x14ac:dyDescent="0.2">
      <c r="B140" s="65"/>
      <c r="C140" s="33" t="str">
        <f>IF(F140+G140&gt;0,Input_Transaksi!C137,"")</f>
        <v/>
      </c>
      <c r="D140" s="34" t="str">
        <f>IF(F140+G140&gt;0,Input_Transaksi!D137,"")</f>
        <v/>
      </c>
      <c r="E140" s="35" t="str">
        <f>IF(F140+G140&gt;0,Input_Transaksi!F137&amp;Input_Transaksi!G137 &amp;" "&amp;Input_Transaksi!H137,"")</f>
        <v/>
      </c>
      <c r="F140" s="36">
        <f>IF(Input_Transaksi!CY137=$D$8,Input_Transaksi!DA137,0)</f>
        <v>0</v>
      </c>
      <c r="G140" s="36">
        <f>IF(Input_Transaksi!DB137=$D$8,Input_Transaksi!DD137,0)</f>
        <v>0</v>
      </c>
      <c r="H140" s="36">
        <f t="shared" si="2"/>
        <v>0</v>
      </c>
      <c r="I140" s="61"/>
    </row>
    <row r="141" spans="2:9" customFormat="1" ht="15" hidden="1" customHeight="1" x14ac:dyDescent="0.2">
      <c r="B141" s="65"/>
      <c r="C141" s="33" t="str">
        <f>IF(F141+G141&gt;0,Input_Transaksi!C138,"")</f>
        <v/>
      </c>
      <c r="D141" s="34" t="str">
        <f>IF(F141+G141&gt;0,Input_Transaksi!D138,"")</f>
        <v/>
      </c>
      <c r="E141" s="35" t="str">
        <f>IF(F141+G141&gt;0,Input_Transaksi!F138&amp;Input_Transaksi!G138 &amp;" "&amp;Input_Transaksi!H138,"")</f>
        <v/>
      </c>
      <c r="F141" s="36">
        <f>IF(Input_Transaksi!CY138=$D$8,Input_Transaksi!DA138,0)</f>
        <v>0</v>
      </c>
      <c r="G141" s="36">
        <f>IF(Input_Transaksi!DB138=$D$8,Input_Transaksi!DD138,0)</f>
        <v>0</v>
      </c>
      <c r="H141" s="36">
        <f t="shared" si="2"/>
        <v>0</v>
      </c>
      <c r="I141" s="61"/>
    </row>
    <row r="142" spans="2:9" customFormat="1" ht="15" hidden="1" customHeight="1" x14ac:dyDescent="0.2">
      <c r="B142" s="65"/>
      <c r="C142" s="33" t="str">
        <f>IF(F142+G142&gt;0,Input_Transaksi!C139,"")</f>
        <v/>
      </c>
      <c r="D142" s="34" t="str">
        <f>IF(F142+G142&gt;0,Input_Transaksi!D139,"")</f>
        <v/>
      </c>
      <c r="E142" s="35" t="str">
        <f>IF(F142+G142&gt;0,Input_Transaksi!F139&amp;Input_Transaksi!G139 &amp;" "&amp;Input_Transaksi!H139,"")</f>
        <v/>
      </c>
      <c r="F142" s="36">
        <f>IF(Input_Transaksi!CY139=$D$8,Input_Transaksi!DA139,0)</f>
        <v>0</v>
      </c>
      <c r="G142" s="36">
        <f>IF(Input_Transaksi!DB139=$D$8,Input_Transaksi!DD139,0)</f>
        <v>0</v>
      </c>
      <c r="H142" s="36">
        <f t="shared" si="2"/>
        <v>0</v>
      </c>
      <c r="I142" s="61"/>
    </row>
    <row r="143" spans="2:9" customFormat="1" ht="15" hidden="1" customHeight="1" x14ac:dyDescent="0.2">
      <c r="B143" s="65"/>
      <c r="C143" s="33" t="str">
        <f>IF(F143+G143&gt;0,Input_Transaksi!C140,"")</f>
        <v/>
      </c>
      <c r="D143" s="34" t="str">
        <f>IF(F143+G143&gt;0,Input_Transaksi!D140,"")</f>
        <v/>
      </c>
      <c r="E143" s="35" t="str">
        <f>IF(F143+G143&gt;0,Input_Transaksi!F140&amp;Input_Transaksi!G140 &amp;" "&amp;Input_Transaksi!H140,"")</f>
        <v/>
      </c>
      <c r="F143" s="36">
        <f>IF(Input_Transaksi!CY140=$D$8,Input_Transaksi!DA140,0)</f>
        <v>0</v>
      </c>
      <c r="G143" s="36">
        <f>IF(Input_Transaksi!DB140=$D$8,Input_Transaksi!DD140,0)</f>
        <v>0</v>
      </c>
      <c r="H143" s="36">
        <f t="shared" ref="H143:H206" si="3">H142+F143-G143</f>
        <v>0</v>
      </c>
      <c r="I143" s="61"/>
    </row>
    <row r="144" spans="2:9" customFormat="1" ht="15" hidden="1" customHeight="1" x14ac:dyDescent="0.2">
      <c r="B144" s="65"/>
      <c r="C144" s="33" t="str">
        <f>IF(F144+G144&gt;0,Input_Transaksi!C141,"")</f>
        <v/>
      </c>
      <c r="D144" s="34" t="str">
        <f>IF(F144+G144&gt;0,Input_Transaksi!D141,"")</f>
        <v/>
      </c>
      <c r="E144" s="35" t="str">
        <f>IF(F144+G144&gt;0,Input_Transaksi!F141&amp;Input_Transaksi!G141 &amp;" "&amp;Input_Transaksi!H141,"")</f>
        <v/>
      </c>
      <c r="F144" s="36">
        <f>IF(Input_Transaksi!CY141=$D$8,Input_Transaksi!DA141,0)</f>
        <v>0</v>
      </c>
      <c r="G144" s="36">
        <f>IF(Input_Transaksi!DB141=$D$8,Input_Transaksi!DD141,0)</f>
        <v>0</v>
      </c>
      <c r="H144" s="36">
        <f t="shared" si="3"/>
        <v>0</v>
      </c>
      <c r="I144" s="61"/>
    </row>
    <row r="145" spans="2:9" customFormat="1" ht="15" hidden="1" customHeight="1" x14ac:dyDescent="0.2">
      <c r="B145" s="65"/>
      <c r="C145" s="33" t="str">
        <f>IF(F145+G145&gt;0,Input_Transaksi!C142,"")</f>
        <v/>
      </c>
      <c r="D145" s="34" t="str">
        <f>IF(F145+G145&gt;0,Input_Transaksi!D142,"")</f>
        <v/>
      </c>
      <c r="E145" s="35" t="str">
        <f>IF(F145+G145&gt;0,Input_Transaksi!F142&amp;Input_Transaksi!G142 &amp;" "&amp;Input_Transaksi!H142,"")</f>
        <v/>
      </c>
      <c r="F145" s="36">
        <f>IF(Input_Transaksi!CY142=$D$8,Input_Transaksi!DA142,0)</f>
        <v>0</v>
      </c>
      <c r="G145" s="36">
        <f>IF(Input_Transaksi!DB142=$D$8,Input_Transaksi!DD142,0)</f>
        <v>0</v>
      </c>
      <c r="H145" s="36">
        <f t="shared" si="3"/>
        <v>0</v>
      </c>
      <c r="I145" s="61"/>
    </row>
    <row r="146" spans="2:9" customFormat="1" ht="15" hidden="1" customHeight="1" x14ac:dyDescent="0.2">
      <c r="B146" s="65"/>
      <c r="C146" s="33" t="str">
        <f>IF(F146+G146&gt;0,Input_Transaksi!C143,"")</f>
        <v/>
      </c>
      <c r="D146" s="34" t="str">
        <f>IF(F146+G146&gt;0,Input_Transaksi!D143,"")</f>
        <v/>
      </c>
      <c r="E146" s="35" t="str">
        <f>IF(F146+G146&gt;0,Input_Transaksi!F143&amp;Input_Transaksi!G143 &amp;" "&amp;Input_Transaksi!H143,"")</f>
        <v/>
      </c>
      <c r="F146" s="36">
        <f>IF(Input_Transaksi!CY143=$D$8,Input_Transaksi!DA143,0)</f>
        <v>0</v>
      </c>
      <c r="G146" s="36">
        <f>IF(Input_Transaksi!DB143=$D$8,Input_Transaksi!DD143,0)</f>
        <v>0</v>
      </c>
      <c r="H146" s="36">
        <f t="shared" si="3"/>
        <v>0</v>
      </c>
      <c r="I146" s="61"/>
    </row>
    <row r="147" spans="2:9" customFormat="1" ht="15" hidden="1" customHeight="1" x14ac:dyDescent="0.2">
      <c r="B147" s="65"/>
      <c r="C147" s="33" t="str">
        <f>IF(F147+G147&gt;0,Input_Transaksi!C144,"")</f>
        <v/>
      </c>
      <c r="D147" s="34" t="str">
        <f>IF(F147+G147&gt;0,Input_Transaksi!D144,"")</f>
        <v/>
      </c>
      <c r="E147" s="35" t="str">
        <f>IF(F147+G147&gt;0,Input_Transaksi!F144&amp;Input_Transaksi!G144 &amp;" "&amp;Input_Transaksi!H144,"")</f>
        <v/>
      </c>
      <c r="F147" s="36">
        <f>IF(Input_Transaksi!CY144=$D$8,Input_Transaksi!DA144,0)</f>
        <v>0</v>
      </c>
      <c r="G147" s="36">
        <f>IF(Input_Transaksi!DB144=$D$8,Input_Transaksi!DD144,0)</f>
        <v>0</v>
      </c>
      <c r="H147" s="36">
        <f t="shared" si="3"/>
        <v>0</v>
      </c>
      <c r="I147" s="61"/>
    </row>
    <row r="148" spans="2:9" customFormat="1" ht="15" hidden="1" customHeight="1" x14ac:dyDescent="0.2">
      <c r="B148" s="65"/>
      <c r="C148" s="33" t="str">
        <f>IF(F148+G148&gt;0,Input_Transaksi!C145,"")</f>
        <v/>
      </c>
      <c r="D148" s="34" t="str">
        <f>IF(F148+G148&gt;0,Input_Transaksi!D145,"")</f>
        <v/>
      </c>
      <c r="E148" s="35" t="str">
        <f>IF(F148+G148&gt;0,Input_Transaksi!F145&amp;Input_Transaksi!G145 &amp;" "&amp;Input_Transaksi!H145,"")</f>
        <v/>
      </c>
      <c r="F148" s="36">
        <f>IF(Input_Transaksi!CY145=$D$8,Input_Transaksi!DA145,0)</f>
        <v>0</v>
      </c>
      <c r="G148" s="36">
        <f>IF(Input_Transaksi!DB145=$D$8,Input_Transaksi!DD145,0)</f>
        <v>0</v>
      </c>
      <c r="H148" s="36">
        <f t="shared" si="3"/>
        <v>0</v>
      </c>
      <c r="I148" s="61"/>
    </row>
    <row r="149" spans="2:9" customFormat="1" ht="15" hidden="1" customHeight="1" x14ac:dyDescent="0.2">
      <c r="B149" s="65"/>
      <c r="C149" s="33" t="str">
        <f>IF(F149+G149&gt;0,Input_Transaksi!C146,"")</f>
        <v/>
      </c>
      <c r="D149" s="34" t="str">
        <f>IF(F149+G149&gt;0,Input_Transaksi!D146,"")</f>
        <v/>
      </c>
      <c r="E149" s="35" t="str">
        <f>IF(F149+G149&gt;0,Input_Transaksi!F146&amp;Input_Transaksi!G146 &amp;" "&amp;Input_Transaksi!H146,"")</f>
        <v/>
      </c>
      <c r="F149" s="36">
        <f>IF(Input_Transaksi!CY146=$D$8,Input_Transaksi!DA146,0)</f>
        <v>0</v>
      </c>
      <c r="G149" s="36">
        <f>IF(Input_Transaksi!DB146=$D$8,Input_Transaksi!DD146,0)</f>
        <v>0</v>
      </c>
      <c r="H149" s="36">
        <f t="shared" si="3"/>
        <v>0</v>
      </c>
      <c r="I149" s="61"/>
    </row>
    <row r="150" spans="2:9" customFormat="1" ht="15" hidden="1" customHeight="1" x14ac:dyDescent="0.2">
      <c r="B150" s="65"/>
      <c r="C150" s="33" t="str">
        <f>IF(F150+G150&gt;0,Input_Transaksi!C147,"")</f>
        <v/>
      </c>
      <c r="D150" s="34" t="str">
        <f>IF(F150+G150&gt;0,Input_Transaksi!D147,"")</f>
        <v/>
      </c>
      <c r="E150" s="35" t="str">
        <f>IF(F150+G150&gt;0,Input_Transaksi!F147&amp;Input_Transaksi!G147 &amp;" "&amp;Input_Transaksi!H147,"")</f>
        <v/>
      </c>
      <c r="F150" s="36">
        <f>IF(Input_Transaksi!CY147=$D$8,Input_Transaksi!DA147,0)</f>
        <v>0</v>
      </c>
      <c r="G150" s="36">
        <f>IF(Input_Transaksi!DB147=$D$8,Input_Transaksi!DD147,0)</f>
        <v>0</v>
      </c>
      <c r="H150" s="36">
        <f t="shared" si="3"/>
        <v>0</v>
      </c>
      <c r="I150" s="61"/>
    </row>
    <row r="151" spans="2:9" customFormat="1" ht="15" hidden="1" customHeight="1" x14ac:dyDescent="0.2">
      <c r="B151" s="65"/>
      <c r="C151" s="33" t="str">
        <f>IF(F151+G151&gt;0,Input_Transaksi!C148,"")</f>
        <v/>
      </c>
      <c r="D151" s="34" t="str">
        <f>IF(F151+G151&gt;0,Input_Transaksi!D148,"")</f>
        <v/>
      </c>
      <c r="E151" s="35" t="str">
        <f>IF(F151+G151&gt;0,Input_Transaksi!F148&amp;Input_Transaksi!G148 &amp;" "&amp;Input_Transaksi!H148,"")</f>
        <v/>
      </c>
      <c r="F151" s="36">
        <f>IF(Input_Transaksi!CY148=$D$8,Input_Transaksi!DA148,0)</f>
        <v>0</v>
      </c>
      <c r="G151" s="36">
        <f>IF(Input_Transaksi!DB148=$D$8,Input_Transaksi!DD148,0)</f>
        <v>0</v>
      </c>
      <c r="H151" s="36">
        <f t="shared" si="3"/>
        <v>0</v>
      </c>
      <c r="I151" s="61"/>
    </row>
    <row r="152" spans="2:9" customFormat="1" ht="15" hidden="1" customHeight="1" x14ac:dyDescent="0.2">
      <c r="B152" s="65"/>
      <c r="C152" s="33" t="str">
        <f>IF(F152+G152&gt;0,Input_Transaksi!C149,"")</f>
        <v/>
      </c>
      <c r="D152" s="34" t="str">
        <f>IF(F152+G152&gt;0,Input_Transaksi!D149,"")</f>
        <v/>
      </c>
      <c r="E152" s="35" t="str">
        <f>IF(F152+G152&gt;0,Input_Transaksi!F149&amp;Input_Transaksi!G149 &amp;" "&amp;Input_Transaksi!H149,"")</f>
        <v/>
      </c>
      <c r="F152" s="36">
        <f>IF(Input_Transaksi!CY149=$D$8,Input_Transaksi!DA149,0)</f>
        <v>0</v>
      </c>
      <c r="G152" s="36">
        <f>IF(Input_Transaksi!DB149=$D$8,Input_Transaksi!DD149,0)</f>
        <v>0</v>
      </c>
      <c r="H152" s="36">
        <f t="shared" si="3"/>
        <v>0</v>
      </c>
      <c r="I152" s="61"/>
    </row>
    <row r="153" spans="2:9" customFormat="1" ht="15" hidden="1" customHeight="1" x14ac:dyDescent="0.2">
      <c r="B153" s="65"/>
      <c r="C153" s="33" t="str">
        <f>IF(F153+G153&gt;0,Input_Transaksi!C150,"")</f>
        <v/>
      </c>
      <c r="D153" s="34" t="str">
        <f>IF(F153+G153&gt;0,Input_Transaksi!D150,"")</f>
        <v/>
      </c>
      <c r="E153" s="35" t="str">
        <f>IF(F153+G153&gt;0,Input_Transaksi!F150&amp;Input_Transaksi!G150 &amp;" "&amp;Input_Transaksi!H150,"")</f>
        <v/>
      </c>
      <c r="F153" s="36">
        <f>IF(Input_Transaksi!CY150=$D$8,Input_Transaksi!DA150,0)</f>
        <v>0</v>
      </c>
      <c r="G153" s="36">
        <f>IF(Input_Transaksi!DB150=$D$8,Input_Transaksi!DD150,0)</f>
        <v>0</v>
      </c>
      <c r="H153" s="36">
        <f t="shared" si="3"/>
        <v>0</v>
      </c>
      <c r="I153" s="61"/>
    </row>
    <row r="154" spans="2:9" customFormat="1" ht="15" hidden="1" customHeight="1" x14ac:dyDescent="0.2">
      <c r="B154" s="65"/>
      <c r="C154" s="33" t="str">
        <f>IF(F154+G154&gt;0,Input_Transaksi!C151,"")</f>
        <v/>
      </c>
      <c r="D154" s="34" t="str">
        <f>IF(F154+G154&gt;0,Input_Transaksi!D151,"")</f>
        <v/>
      </c>
      <c r="E154" s="35" t="str">
        <f>IF(F154+G154&gt;0,Input_Transaksi!F151&amp;Input_Transaksi!G151 &amp;" "&amp;Input_Transaksi!H151,"")</f>
        <v/>
      </c>
      <c r="F154" s="36">
        <f>IF(Input_Transaksi!CY151=$D$8,Input_Transaksi!DA151,0)</f>
        <v>0</v>
      </c>
      <c r="G154" s="36">
        <f>IF(Input_Transaksi!DB151=$D$8,Input_Transaksi!DD151,0)</f>
        <v>0</v>
      </c>
      <c r="H154" s="36">
        <f t="shared" si="3"/>
        <v>0</v>
      </c>
      <c r="I154" s="61"/>
    </row>
    <row r="155" spans="2:9" customFormat="1" ht="15" hidden="1" customHeight="1" x14ac:dyDescent="0.2">
      <c r="B155" s="65"/>
      <c r="C155" s="33" t="str">
        <f>IF(F155+G155&gt;0,Input_Transaksi!C152,"")</f>
        <v/>
      </c>
      <c r="D155" s="34" t="str">
        <f>IF(F155+G155&gt;0,Input_Transaksi!D152,"")</f>
        <v/>
      </c>
      <c r="E155" s="35" t="str">
        <f>IF(F155+G155&gt;0,Input_Transaksi!F152&amp;Input_Transaksi!G152 &amp;" "&amp;Input_Transaksi!H152,"")</f>
        <v/>
      </c>
      <c r="F155" s="36">
        <f>IF(Input_Transaksi!CY152=$D$8,Input_Transaksi!DA152,0)</f>
        <v>0</v>
      </c>
      <c r="G155" s="36">
        <f>IF(Input_Transaksi!DB152=$D$8,Input_Transaksi!DD152,0)</f>
        <v>0</v>
      </c>
      <c r="H155" s="36">
        <f t="shared" si="3"/>
        <v>0</v>
      </c>
      <c r="I155" s="61"/>
    </row>
    <row r="156" spans="2:9" customFormat="1" ht="15" hidden="1" customHeight="1" x14ac:dyDescent="0.2">
      <c r="B156" s="65"/>
      <c r="C156" s="33" t="str">
        <f>IF(F156+G156&gt;0,Input_Transaksi!C153,"")</f>
        <v/>
      </c>
      <c r="D156" s="34" t="str">
        <f>IF(F156+G156&gt;0,Input_Transaksi!D153,"")</f>
        <v/>
      </c>
      <c r="E156" s="35" t="str">
        <f>IF(F156+G156&gt;0,Input_Transaksi!F153&amp;Input_Transaksi!G153 &amp;" "&amp;Input_Transaksi!H153,"")</f>
        <v/>
      </c>
      <c r="F156" s="36">
        <f>IF(Input_Transaksi!CY153=$D$8,Input_Transaksi!DA153,0)</f>
        <v>0</v>
      </c>
      <c r="G156" s="36">
        <f>IF(Input_Transaksi!DB153=$D$8,Input_Transaksi!DD153,0)</f>
        <v>0</v>
      </c>
      <c r="H156" s="36">
        <f t="shared" si="3"/>
        <v>0</v>
      </c>
      <c r="I156" s="61"/>
    </row>
    <row r="157" spans="2:9" customFormat="1" ht="15" hidden="1" customHeight="1" x14ac:dyDescent="0.2">
      <c r="B157" s="65"/>
      <c r="C157" s="33" t="str">
        <f>IF(F157+G157&gt;0,Input_Transaksi!C154,"")</f>
        <v/>
      </c>
      <c r="D157" s="34" t="str">
        <f>IF(F157+G157&gt;0,Input_Transaksi!D154,"")</f>
        <v/>
      </c>
      <c r="E157" s="35" t="str">
        <f>IF(F157+G157&gt;0,Input_Transaksi!F154&amp;Input_Transaksi!G154 &amp;" "&amp;Input_Transaksi!H154,"")</f>
        <v/>
      </c>
      <c r="F157" s="36">
        <f>IF(Input_Transaksi!CY154=$D$8,Input_Transaksi!DA154,0)</f>
        <v>0</v>
      </c>
      <c r="G157" s="36">
        <f>IF(Input_Transaksi!DB154=$D$8,Input_Transaksi!DD154,0)</f>
        <v>0</v>
      </c>
      <c r="H157" s="36">
        <f t="shared" si="3"/>
        <v>0</v>
      </c>
      <c r="I157" s="61"/>
    </row>
    <row r="158" spans="2:9" customFormat="1" ht="15" hidden="1" customHeight="1" x14ac:dyDescent="0.2">
      <c r="B158" s="65"/>
      <c r="C158" s="33" t="str">
        <f>IF(F158+G158&gt;0,Input_Transaksi!C155,"")</f>
        <v/>
      </c>
      <c r="D158" s="34" t="str">
        <f>IF(F158+G158&gt;0,Input_Transaksi!D155,"")</f>
        <v/>
      </c>
      <c r="E158" s="35" t="str">
        <f>IF(F158+G158&gt;0,Input_Transaksi!F155&amp;Input_Transaksi!G155 &amp;" "&amp;Input_Transaksi!H155,"")</f>
        <v/>
      </c>
      <c r="F158" s="36">
        <f>IF(Input_Transaksi!CY155=$D$8,Input_Transaksi!DA155,0)</f>
        <v>0</v>
      </c>
      <c r="G158" s="36">
        <f>IF(Input_Transaksi!DB155=$D$8,Input_Transaksi!DD155,0)</f>
        <v>0</v>
      </c>
      <c r="H158" s="36">
        <f t="shared" si="3"/>
        <v>0</v>
      </c>
      <c r="I158" s="61"/>
    </row>
    <row r="159" spans="2:9" customFormat="1" ht="15" hidden="1" customHeight="1" x14ac:dyDescent="0.2">
      <c r="B159" s="65"/>
      <c r="C159" s="33" t="str">
        <f>IF(F159+G159&gt;0,Input_Transaksi!C156,"")</f>
        <v/>
      </c>
      <c r="D159" s="34" t="str">
        <f>IF(F159+G159&gt;0,Input_Transaksi!D156,"")</f>
        <v/>
      </c>
      <c r="E159" s="35" t="str">
        <f>IF(F159+G159&gt;0,Input_Transaksi!F156&amp;Input_Transaksi!G156 &amp;" "&amp;Input_Transaksi!H156,"")</f>
        <v/>
      </c>
      <c r="F159" s="36">
        <f>IF(Input_Transaksi!CY156=$D$8,Input_Transaksi!DA156,0)</f>
        <v>0</v>
      </c>
      <c r="G159" s="36">
        <f>IF(Input_Transaksi!DB156=$D$8,Input_Transaksi!DD156,0)</f>
        <v>0</v>
      </c>
      <c r="H159" s="36">
        <f t="shared" si="3"/>
        <v>0</v>
      </c>
      <c r="I159" s="61"/>
    </row>
    <row r="160" spans="2:9" customFormat="1" ht="15" hidden="1" customHeight="1" x14ac:dyDescent="0.2">
      <c r="B160" s="65"/>
      <c r="C160" s="33" t="str">
        <f>IF(F160+G160&gt;0,Input_Transaksi!C157,"")</f>
        <v/>
      </c>
      <c r="D160" s="34" t="str">
        <f>IF(F160+G160&gt;0,Input_Transaksi!D157,"")</f>
        <v/>
      </c>
      <c r="E160" s="35" t="str">
        <f>IF(F160+G160&gt;0,Input_Transaksi!F157&amp;Input_Transaksi!G157 &amp;" "&amp;Input_Transaksi!H157,"")</f>
        <v/>
      </c>
      <c r="F160" s="36">
        <f>IF(Input_Transaksi!CY157=$D$8,Input_Transaksi!DA157,0)</f>
        <v>0</v>
      </c>
      <c r="G160" s="36">
        <f>IF(Input_Transaksi!DB157=$D$8,Input_Transaksi!DD157,0)</f>
        <v>0</v>
      </c>
      <c r="H160" s="36">
        <f t="shared" si="3"/>
        <v>0</v>
      </c>
      <c r="I160" s="61"/>
    </row>
    <row r="161" spans="2:9" customFormat="1" ht="15" hidden="1" customHeight="1" x14ac:dyDescent="0.2">
      <c r="B161" s="65"/>
      <c r="C161" s="33" t="str">
        <f>IF(F161+G161&gt;0,Input_Transaksi!C158,"")</f>
        <v/>
      </c>
      <c r="D161" s="34" t="str">
        <f>IF(F161+G161&gt;0,Input_Transaksi!D158,"")</f>
        <v/>
      </c>
      <c r="E161" s="35" t="str">
        <f>IF(F161+G161&gt;0,Input_Transaksi!F158&amp;Input_Transaksi!G158 &amp;" "&amp;Input_Transaksi!H158,"")</f>
        <v/>
      </c>
      <c r="F161" s="36">
        <f>IF(Input_Transaksi!CY158=$D$8,Input_Transaksi!DA158,0)</f>
        <v>0</v>
      </c>
      <c r="G161" s="36">
        <f>IF(Input_Transaksi!DB158=$D$8,Input_Transaksi!DD158,0)</f>
        <v>0</v>
      </c>
      <c r="H161" s="36">
        <f t="shared" si="3"/>
        <v>0</v>
      </c>
      <c r="I161" s="61"/>
    </row>
    <row r="162" spans="2:9" customFormat="1" ht="15" hidden="1" customHeight="1" x14ac:dyDescent="0.2">
      <c r="B162" s="65"/>
      <c r="C162" s="33" t="str">
        <f>IF(F162+G162&gt;0,Input_Transaksi!C159,"")</f>
        <v/>
      </c>
      <c r="D162" s="34" t="str">
        <f>IF(F162+G162&gt;0,Input_Transaksi!D159,"")</f>
        <v/>
      </c>
      <c r="E162" s="35" t="str">
        <f>IF(F162+G162&gt;0,Input_Transaksi!F159&amp;Input_Transaksi!G159 &amp;" "&amp;Input_Transaksi!H159,"")</f>
        <v/>
      </c>
      <c r="F162" s="36">
        <f>IF(Input_Transaksi!CY159=$D$8,Input_Transaksi!DA159,0)</f>
        <v>0</v>
      </c>
      <c r="G162" s="36">
        <f>IF(Input_Transaksi!DB159=$D$8,Input_Transaksi!DD159,0)</f>
        <v>0</v>
      </c>
      <c r="H162" s="36">
        <f t="shared" si="3"/>
        <v>0</v>
      </c>
      <c r="I162" s="61"/>
    </row>
    <row r="163" spans="2:9" customFormat="1" ht="15" hidden="1" customHeight="1" x14ac:dyDescent="0.2">
      <c r="B163" s="65"/>
      <c r="C163" s="33" t="str">
        <f>IF(F163+G163&gt;0,Input_Transaksi!C160,"")</f>
        <v/>
      </c>
      <c r="D163" s="34" t="str">
        <f>IF(F163+G163&gt;0,Input_Transaksi!D160,"")</f>
        <v/>
      </c>
      <c r="E163" s="35" t="str">
        <f>IF(F163+G163&gt;0,Input_Transaksi!F160&amp;Input_Transaksi!G160 &amp;" "&amp;Input_Transaksi!H160,"")</f>
        <v/>
      </c>
      <c r="F163" s="36">
        <f>IF(Input_Transaksi!CY160=$D$8,Input_Transaksi!DA160,0)</f>
        <v>0</v>
      </c>
      <c r="G163" s="36">
        <f>IF(Input_Transaksi!DB160=$D$8,Input_Transaksi!DD160,0)</f>
        <v>0</v>
      </c>
      <c r="H163" s="36">
        <f t="shared" si="3"/>
        <v>0</v>
      </c>
      <c r="I163" s="61"/>
    </row>
    <row r="164" spans="2:9" customFormat="1" ht="15" hidden="1" customHeight="1" x14ac:dyDescent="0.2">
      <c r="B164" s="65"/>
      <c r="C164" s="33" t="str">
        <f>IF(F164+G164&gt;0,Input_Transaksi!C161,"")</f>
        <v/>
      </c>
      <c r="D164" s="34" t="str">
        <f>IF(F164+G164&gt;0,Input_Transaksi!D161,"")</f>
        <v/>
      </c>
      <c r="E164" s="35" t="str">
        <f>IF(F164+G164&gt;0,Input_Transaksi!F161&amp;Input_Transaksi!G161 &amp;" "&amp;Input_Transaksi!H161,"")</f>
        <v/>
      </c>
      <c r="F164" s="36">
        <f>IF(Input_Transaksi!CY161=$D$8,Input_Transaksi!DA161,0)</f>
        <v>0</v>
      </c>
      <c r="G164" s="36">
        <f>IF(Input_Transaksi!DB161=$D$8,Input_Transaksi!DD161,0)</f>
        <v>0</v>
      </c>
      <c r="H164" s="36">
        <f t="shared" si="3"/>
        <v>0</v>
      </c>
      <c r="I164" s="61"/>
    </row>
    <row r="165" spans="2:9" customFormat="1" ht="15" hidden="1" customHeight="1" x14ac:dyDescent="0.2">
      <c r="B165" s="65"/>
      <c r="C165" s="33" t="str">
        <f>IF(F165+G165&gt;0,Input_Transaksi!C162,"")</f>
        <v/>
      </c>
      <c r="D165" s="34" t="str">
        <f>IF(F165+G165&gt;0,Input_Transaksi!D162,"")</f>
        <v/>
      </c>
      <c r="E165" s="35" t="str">
        <f>IF(F165+G165&gt;0,Input_Transaksi!F162&amp;Input_Transaksi!G162 &amp;" "&amp;Input_Transaksi!H162,"")</f>
        <v/>
      </c>
      <c r="F165" s="36">
        <f>IF(Input_Transaksi!CY162=$D$8,Input_Transaksi!DA162,0)</f>
        <v>0</v>
      </c>
      <c r="G165" s="36">
        <f>IF(Input_Transaksi!DB162=$D$8,Input_Transaksi!DD162,0)</f>
        <v>0</v>
      </c>
      <c r="H165" s="36">
        <f t="shared" si="3"/>
        <v>0</v>
      </c>
      <c r="I165" s="61"/>
    </row>
    <row r="166" spans="2:9" customFormat="1" ht="15" hidden="1" customHeight="1" x14ac:dyDescent="0.2">
      <c r="B166" s="65"/>
      <c r="C166" s="33" t="str">
        <f>IF(F166+G166&gt;0,Input_Transaksi!C163,"")</f>
        <v/>
      </c>
      <c r="D166" s="34" t="str">
        <f>IF(F166+G166&gt;0,Input_Transaksi!D163,"")</f>
        <v/>
      </c>
      <c r="E166" s="35" t="str">
        <f>IF(F166+G166&gt;0,Input_Transaksi!F163&amp;Input_Transaksi!G163 &amp;" "&amp;Input_Transaksi!H163,"")</f>
        <v/>
      </c>
      <c r="F166" s="36">
        <f>IF(Input_Transaksi!CY163=$D$8,Input_Transaksi!DA163,0)</f>
        <v>0</v>
      </c>
      <c r="G166" s="36">
        <f>IF(Input_Transaksi!DB163=$D$8,Input_Transaksi!DD163,0)</f>
        <v>0</v>
      </c>
      <c r="H166" s="36">
        <f t="shared" si="3"/>
        <v>0</v>
      </c>
      <c r="I166" s="61"/>
    </row>
    <row r="167" spans="2:9" customFormat="1" ht="15" hidden="1" customHeight="1" x14ac:dyDescent="0.2">
      <c r="B167" s="65"/>
      <c r="C167" s="33" t="str">
        <f>IF(F167+G167&gt;0,Input_Transaksi!C164,"")</f>
        <v/>
      </c>
      <c r="D167" s="34" t="str">
        <f>IF(F167+G167&gt;0,Input_Transaksi!D164,"")</f>
        <v/>
      </c>
      <c r="E167" s="35" t="str">
        <f>IF(F167+G167&gt;0,Input_Transaksi!F164&amp;Input_Transaksi!G164 &amp;" "&amp;Input_Transaksi!H164,"")</f>
        <v/>
      </c>
      <c r="F167" s="36">
        <f>IF(Input_Transaksi!CY164=$D$8,Input_Transaksi!DA164,0)</f>
        <v>0</v>
      </c>
      <c r="G167" s="36">
        <f>IF(Input_Transaksi!DB164=$D$8,Input_Transaksi!DD164,0)</f>
        <v>0</v>
      </c>
      <c r="H167" s="36">
        <f t="shared" si="3"/>
        <v>0</v>
      </c>
      <c r="I167" s="61"/>
    </row>
    <row r="168" spans="2:9" customFormat="1" ht="15" hidden="1" customHeight="1" x14ac:dyDescent="0.2">
      <c r="B168" s="65"/>
      <c r="C168" s="33" t="str">
        <f>IF(F168+G168&gt;0,Input_Transaksi!C165,"")</f>
        <v/>
      </c>
      <c r="D168" s="34" t="str">
        <f>IF(F168+G168&gt;0,Input_Transaksi!D165,"")</f>
        <v/>
      </c>
      <c r="E168" s="35" t="str">
        <f>IF(F168+G168&gt;0,Input_Transaksi!F165&amp;Input_Transaksi!G165 &amp;" "&amp;Input_Transaksi!H165,"")</f>
        <v/>
      </c>
      <c r="F168" s="36">
        <f>IF(Input_Transaksi!CY165=$D$8,Input_Transaksi!DA165,0)</f>
        <v>0</v>
      </c>
      <c r="G168" s="36">
        <f>IF(Input_Transaksi!DB165=$D$8,Input_Transaksi!DD165,0)</f>
        <v>0</v>
      </c>
      <c r="H168" s="36">
        <f t="shared" si="3"/>
        <v>0</v>
      </c>
      <c r="I168" s="61"/>
    </row>
    <row r="169" spans="2:9" customFormat="1" ht="15" hidden="1" customHeight="1" x14ac:dyDescent="0.2">
      <c r="B169" s="65"/>
      <c r="C169" s="33" t="str">
        <f>IF(F169+G169&gt;0,Input_Transaksi!C166,"")</f>
        <v/>
      </c>
      <c r="D169" s="34" t="str">
        <f>IF(F169+G169&gt;0,Input_Transaksi!D166,"")</f>
        <v/>
      </c>
      <c r="E169" s="35" t="str">
        <f>IF(F169+G169&gt;0,Input_Transaksi!F166&amp;Input_Transaksi!G166 &amp;" "&amp;Input_Transaksi!H166,"")</f>
        <v/>
      </c>
      <c r="F169" s="36">
        <f>IF(Input_Transaksi!CY166=$D$8,Input_Transaksi!DA166,0)</f>
        <v>0</v>
      </c>
      <c r="G169" s="36">
        <f>IF(Input_Transaksi!DB166=$D$8,Input_Transaksi!DD166,0)</f>
        <v>0</v>
      </c>
      <c r="H169" s="36">
        <f t="shared" si="3"/>
        <v>0</v>
      </c>
      <c r="I169" s="61"/>
    </row>
    <row r="170" spans="2:9" customFormat="1" ht="15" hidden="1" customHeight="1" x14ac:dyDescent="0.2">
      <c r="B170" s="65"/>
      <c r="C170" s="33" t="str">
        <f>IF(F170+G170&gt;0,Input_Transaksi!C167,"")</f>
        <v/>
      </c>
      <c r="D170" s="34" t="str">
        <f>IF(F170+G170&gt;0,Input_Transaksi!D167,"")</f>
        <v/>
      </c>
      <c r="E170" s="35" t="str">
        <f>IF(F170+G170&gt;0,Input_Transaksi!F167&amp;Input_Transaksi!G167 &amp;" "&amp;Input_Transaksi!H167,"")</f>
        <v/>
      </c>
      <c r="F170" s="36">
        <f>IF(Input_Transaksi!CY167=$D$8,Input_Transaksi!DA167,0)</f>
        <v>0</v>
      </c>
      <c r="G170" s="36">
        <f>IF(Input_Transaksi!DB167=$D$8,Input_Transaksi!DD167,0)</f>
        <v>0</v>
      </c>
      <c r="H170" s="36">
        <f t="shared" si="3"/>
        <v>0</v>
      </c>
      <c r="I170" s="61"/>
    </row>
    <row r="171" spans="2:9" customFormat="1" ht="15" hidden="1" customHeight="1" x14ac:dyDescent="0.2">
      <c r="B171" s="65"/>
      <c r="C171" s="33" t="str">
        <f>IF(F171+G171&gt;0,Input_Transaksi!C168,"")</f>
        <v/>
      </c>
      <c r="D171" s="34" t="str">
        <f>IF(F171+G171&gt;0,Input_Transaksi!D168,"")</f>
        <v/>
      </c>
      <c r="E171" s="35" t="str">
        <f>IF(F171+G171&gt;0,Input_Transaksi!F168&amp;Input_Transaksi!G168 &amp;" "&amp;Input_Transaksi!H168,"")</f>
        <v/>
      </c>
      <c r="F171" s="36">
        <f>IF(Input_Transaksi!CY168=$D$8,Input_Transaksi!DA168,0)</f>
        <v>0</v>
      </c>
      <c r="G171" s="36">
        <f>IF(Input_Transaksi!DB168=$D$8,Input_Transaksi!DD168,0)</f>
        <v>0</v>
      </c>
      <c r="H171" s="36">
        <f t="shared" si="3"/>
        <v>0</v>
      </c>
      <c r="I171" s="61"/>
    </row>
    <row r="172" spans="2:9" customFormat="1" ht="15" hidden="1" customHeight="1" x14ac:dyDescent="0.2">
      <c r="B172" s="65"/>
      <c r="C172" s="33" t="str">
        <f>IF(F172+G172&gt;0,Input_Transaksi!C169,"")</f>
        <v/>
      </c>
      <c r="D172" s="34" t="str">
        <f>IF(F172+G172&gt;0,Input_Transaksi!D169,"")</f>
        <v/>
      </c>
      <c r="E172" s="35" t="str">
        <f>IF(F172+G172&gt;0,Input_Transaksi!F169&amp;Input_Transaksi!G169 &amp;" "&amp;Input_Transaksi!H169,"")</f>
        <v/>
      </c>
      <c r="F172" s="36">
        <f>IF(Input_Transaksi!CY169=$D$8,Input_Transaksi!DA169,0)</f>
        <v>0</v>
      </c>
      <c r="G172" s="36">
        <f>IF(Input_Transaksi!DB169=$D$8,Input_Transaksi!DD169,0)</f>
        <v>0</v>
      </c>
      <c r="H172" s="36">
        <f t="shared" si="3"/>
        <v>0</v>
      </c>
      <c r="I172" s="61"/>
    </row>
    <row r="173" spans="2:9" customFormat="1" ht="15" hidden="1" customHeight="1" x14ac:dyDescent="0.2">
      <c r="B173" s="65"/>
      <c r="C173" s="33" t="str">
        <f>IF(F173+G173&gt;0,Input_Transaksi!C170,"")</f>
        <v/>
      </c>
      <c r="D173" s="34" t="str">
        <f>IF(F173+G173&gt;0,Input_Transaksi!D170,"")</f>
        <v/>
      </c>
      <c r="E173" s="35" t="str">
        <f>IF(F173+G173&gt;0,Input_Transaksi!F170&amp;Input_Transaksi!G170 &amp;" "&amp;Input_Transaksi!H170,"")</f>
        <v/>
      </c>
      <c r="F173" s="36">
        <f>IF(Input_Transaksi!CY170=$D$8,Input_Transaksi!DA170,0)</f>
        <v>0</v>
      </c>
      <c r="G173" s="36">
        <f>IF(Input_Transaksi!DB170=$D$8,Input_Transaksi!DD170,0)</f>
        <v>0</v>
      </c>
      <c r="H173" s="36">
        <f t="shared" si="3"/>
        <v>0</v>
      </c>
      <c r="I173" s="61"/>
    </row>
    <row r="174" spans="2:9" customFormat="1" ht="15" hidden="1" customHeight="1" x14ac:dyDescent="0.2">
      <c r="B174" s="65"/>
      <c r="C174" s="33" t="str">
        <f>IF(F174+G174&gt;0,Input_Transaksi!C171,"")</f>
        <v/>
      </c>
      <c r="D174" s="34" t="str">
        <f>IF(F174+G174&gt;0,Input_Transaksi!D171,"")</f>
        <v/>
      </c>
      <c r="E174" s="35" t="str">
        <f>IF(F174+G174&gt;0,Input_Transaksi!F171&amp;Input_Transaksi!G171 &amp;" "&amp;Input_Transaksi!H171,"")</f>
        <v/>
      </c>
      <c r="F174" s="36">
        <f>IF(Input_Transaksi!CY171=$D$8,Input_Transaksi!DA171,0)</f>
        <v>0</v>
      </c>
      <c r="G174" s="36">
        <f>IF(Input_Transaksi!DB171=$D$8,Input_Transaksi!DD171,0)</f>
        <v>0</v>
      </c>
      <c r="H174" s="36">
        <f t="shared" si="3"/>
        <v>0</v>
      </c>
      <c r="I174" s="61"/>
    </row>
    <row r="175" spans="2:9" customFormat="1" ht="15" hidden="1" customHeight="1" x14ac:dyDescent="0.2">
      <c r="B175" s="65"/>
      <c r="C175" s="33" t="str">
        <f>IF(F175+G175&gt;0,Input_Transaksi!C172,"")</f>
        <v/>
      </c>
      <c r="D175" s="34" t="str">
        <f>IF(F175+G175&gt;0,Input_Transaksi!D172,"")</f>
        <v/>
      </c>
      <c r="E175" s="35" t="str">
        <f>IF(F175+G175&gt;0,Input_Transaksi!F172&amp;Input_Transaksi!G172 &amp;" "&amp;Input_Transaksi!H172,"")</f>
        <v/>
      </c>
      <c r="F175" s="36">
        <f>IF(Input_Transaksi!CY172=$D$8,Input_Transaksi!DA172,0)</f>
        <v>0</v>
      </c>
      <c r="G175" s="36">
        <f>IF(Input_Transaksi!DB172=$D$8,Input_Transaksi!DD172,0)</f>
        <v>0</v>
      </c>
      <c r="H175" s="36">
        <f t="shared" si="3"/>
        <v>0</v>
      </c>
      <c r="I175" s="61"/>
    </row>
    <row r="176" spans="2:9" customFormat="1" ht="15" hidden="1" customHeight="1" x14ac:dyDescent="0.2">
      <c r="B176" s="65"/>
      <c r="C176" s="33" t="str">
        <f>IF(F176+G176&gt;0,Input_Transaksi!C173,"")</f>
        <v/>
      </c>
      <c r="D176" s="34" t="str">
        <f>IF(F176+G176&gt;0,Input_Transaksi!D173,"")</f>
        <v/>
      </c>
      <c r="E176" s="35" t="str">
        <f>IF(F176+G176&gt;0,Input_Transaksi!F173&amp;Input_Transaksi!G173 &amp;" "&amp;Input_Transaksi!H173,"")</f>
        <v/>
      </c>
      <c r="F176" s="36">
        <f>IF(Input_Transaksi!CY173=$D$8,Input_Transaksi!DA173,0)</f>
        <v>0</v>
      </c>
      <c r="G176" s="36">
        <f>IF(Input_Transaksi!DB173=$D$8,Input_Transaksi!DD173,0)</f>
        <v>0</v>
      </c>
      <c r="H176" s="36">
        <f t="shared" si="3"/>
        <v>0</v>
      </c>
      <c r="I176" s="61"/>
    </row>
    <row r="177" spans="2:9" customFormat="1" ht="15" hidden="1" customHeight="1" x14ac:dyDescent="0.2">
      <c r="B177" s="65"/>
      <c r="C177" s="33" t="str">
        <f>IF(F177+G177&gt;0,Input_Transaksi!C174,"")</f>
        <v/>
      </c>
      <c r="D177" s="34" t="str">
        <f>IF(F177+G177&gt;0,Input_Transaksi!D174,"")</f>
        <v/>
      </c>
      <c r="E177" s="35" t="str">
        <f>IF(F177+G177&gt;0,Input_Transaksi!F174&amp;Input_Transaksi!G174 &amp;" "&amp;Input_Transaksi!H174,"")</f>
        <v/>
      </c>
      <c r="F177" s="36">
        <f>IF(Input_Transaksi!CY174=$D$8,Input_Transaksi!DA174,0)</f>
        <v>0</v>
      </c>
      <c r="G177" s="36">
        <f>IF(Input_Transaksi!DB174=$D$8,Input_Transaksi!DD174,0)</f>
        <v>0</v>
      </c>
      <c r="H177" s="36">
        <f t="shared" si="3"/>
        <v>0</v>
      </c>
      <c r="I177" s="61"/>
    </row>
    <row r="178" spans="2:9" customFormat="1" ht="15" hidden="1" customHeight="1" x14ac:dyDescent="0.2">
      <c r="B178" s="65"/>
      <c r="C178" s="33" t="str">
        <f>IF(F178+G178&gt;0,Input_Transaksi!C175,"")</f>
        <v/>
      </c>
      <c r="D178" s="34" t="str">
        <f>IF(F178+G178&gt;0,Input_Transaksi!D175,"")</f>
        <v/>
      </c>
      <c r="E178" s="35" t="str">
        <f>IF(F178+G178&gt;0,Input_Transaksi!F175&amp;Input_Transaksi!G175 &amp;" "&amp;Input_Transaksi!H175,"")</f>
        <v/>
      </c>
      <c r="F178" s="36">
        <f>IF(Input_Transaksi!CY175=$D$8,Input_Transaksi!DA175,0)</f>
        <v>0</v>
      </c>
      <c r="G178" s="36">
        <f>IF(Input_Transaksi!DB175=$D$8,Input_Transaksi!DD175,0)</f>
        <v>0</v>
      </c>
      <c r="H178" s="36">
        <f t="shared" si="3"/>
        <v>0</v>
      </c>
      <c r="I178" s="61"/>
    </row>
    <row r="179" spans="2:9" customFormat="1" ht="15" hidden="1" customHeight="1" x14ac:dyDescent="0.2">
      <c r="B179" s="65"/>
      <c r="C179" s="33" t="str">
        <f>IF(F179+G179&gt;0,Input_Transaksi!C176,"")</f>
        <v/>
      </c>
      <c r="D179" s="34" t="str">
        <f>IF(F179+G179&gt;0,Input_Transaksi!D176,"")</f>
        <v/>
      </c>
      <c r="E179" s="35" t="str">
        <f>IF(F179+G179&gt;0,Input_Transaksi!F176&amp;Input_Transaksi!G176 &amp;" "&amp;Input_Transaksi!H176,"")</f>
        <v/>
      </c>
      <c r="F179" s="36">
        <f>IF(Input_Transaksi!CY176=$D$8,Input_Transaksi!DA176,0)</f>
        <v>0</v>
      </c>
      <c r="G179" s="36">
        <f>IF(Input_Transaksi!DB176=$D$8,Input_Transaksi!DD176,0)</f>
        <v>0</v>
      </c>
      <c r="H179" s="36">
        <f t="shared" si="3"/>
        <v>0</v>
      </c>
      <c r="I179" s="61"/>
    </row>
    <row r="180" spans="2:9" customFormat="1" ht="15" hidden="1" customHeight="1" x14ac:dyDescent="0.2">
      <c r="B180" s="65"/>
      <c r="C180" s="33" t="str">
        <f>IF(F180+G180&gt;0,Input_Transaksi!C177,"")</f>
        <v/>
      </c>
      <c r="D180" s="34" t="str">
        <f>IF(F180+G180&gt;0,Input_Transaksi!D177,"")</f>
        <v/>
      </c>
      <c r="E180" s="35" t="str">
        <f>IF(F180+G180&gt;0,Input_Transaksi!F177&amp;Input_Transaksi!G177 &amp;" "&amp;Input_Transaksi!H177,"")</f>
        <v/>
      </c>
      <c r="F180" s="36">
        <f>IF(Input_Transaksi!CY177=$D$8,Input_Transaksi!DA177,0)</f>
        <v>0</v>
      </c>
      <c r="G180" s="36">
        <f>IF(Input_Transaksi!DB177=$D$8,Input_Transaksi!DD177,0)</f>
        <v>0</v>
      </c>
      <c r="H180" s="36">
        <f t="shared" si="3"/>
        <v>0</v>
      </c>
      <c r="I180" s="61"/>
    </row>
    <row r="181" spans="2:9" customFormat="1" ht="15" hidden="1" customHeight="1" x14ac:dyDescent="0.2">
      <c r="B181" s="65"/>
      <c r="C181" s="33" t="str">
        <f>IF(F181+G181&gt;0,Input_Transaksi!C178,"")</f>
        <v/>
      </c>
      <c r="D181" s="34" t="str">
        <f>IF(F181+G181&gt;0,Input_Transaksi!D178,"")</f>
        <v/>
      </c>
      <c r="E181" s="35" t="str">
        <f>IF(F181+G181&gt;0,Input_Transaksi!F178&amp;Input_Transaksi!G178 &amp;" "&amp;Input_Transaksi!H178,"")</f>
        <v/>
      </c>
      <c r="F181" s="36">
        <f>IF(Input_Transaksi!CY178=$D$8,Input_Transaksi!DA178,0)</f>
        <v>0</v>
      </c>
      <c r="G181" s="36">
        <f>IF(Input_Transaksi!DB178=$D$8,Input_Transaksi!DD178,0)</f>
        <v>0</v>
      </c>
      <c r="H181" s="36">
        <f t="shared" si="3"/>
        <v>0</v>
      </c>
      <c r="I181" s="61"/>
    </row>
    <row r="182" spans="2:9" customFormat="1" ht="15" hidden="1" customHeight="1" x14ac:dyDescent="0.2">
      <c r="B182" s="65"/>
      <c r="C182" s="33" t="str">
        <f>IF(F182+G182&gt;0,Input_Transaksi!C179,"")</f>
        <v/>
      </c>
      <c r="D182" s="34" t="str">
        <f>IF(F182+G182&gt;0,Input_Transaksi!D179,"")</f>
        <v/>
      </c>
      <c r="E182" s="35" t="str">
        <f>IF(F182+G182&gt;0,Input_Transaksi!F179&amp;Input_Transaksi!G179 &amp;" "&amp;Input_Transaksi!H179,"")</f>
        <v/>
      </c>
      <c r="F182" s="36">
        <f>IF(Input_Transaksi!CY179=$D$8,Input_Transaksi!DA179,0)</f>
        <v>0</v>
      </c>
      <c r="G182" s="36">
        <f>IF(Input_Transaksi!DB179=$D$8,Input_Transaksi!DD179,0)</f>
        <v>0</v>
      </c>
      <c r="H182" s="36">
        <f t="shared" si="3"/>
        <v>0</v>
      </c>
      <c r="I182" s="61"/>
    </row>
    <row r="183" spans="2:9" customFormat="1" ht="15" hidden="1" customHeight="1" x14ac:dyDescent="0.2">
      <c r="B183" s="65"/>
      <c r="C183" s="33" t="str">
        <f>IF(F183+G183&gt;0,Input_Transaksi!C180,"")</f>
        <v/>
      </c>
      <c r="D183" s="34" t="str">
        <f>IF(F183+G183&gt;0,Input_Transaksi!D180,"")</f>
        <v/>
      </c>
      <c r="E183" s="35" t="str">
        <f>IF(F183+G183&gt;0,Input_Transaksi!F180&amp;Input_Transaksi!G180 &amp;" "&amp;Input_Transaksi!H180,"")</f>
        <v/>
      </c>
      <c r="F183" s="36">
        <f>IF(Input_Transaksi!CY180=$D$8,Input_Transaksi!DA180,0)</f>
        <v>0</v>
      </c>
      <c r="G183" s="36">
        <f>IF(Input_Transaksi!DB180=$D$8,Input_Transaksi!DD180,0)</f>
        <v>0</v>
      </c>
      <c r="H183" s="36">
        <f t="shared" si="3"/>
        <v>0</v>
      </c>
      <c r="I183" s="61"/>
    </row>
    <row r="184" spans="2:9" customFormat="1" ht="15" hidden="1" customHeight="1" x14ac:dyDescent="0.2">
      <c r="B184" s="65"/>
      <c r="C184" s="33" t="str">
        <f>IF(F184+G184&gt;0,Input_Transaksi!C181,"")</f>
        <v/>
      </c>
      <c r="D184" s="34" t="str">
        <f>IF(F184+G184&gt;0,Input_Transaksi!D181,"")</f>
        <v/>
      </c>
      <c r="E184" s="35" t="str">
        <f>IF(F184+G184&gt;0,Input_Transaksi!F181&amp;Input_Transaksi!G181 &amp;" "&amp;Input_Transaksi!H181,"")</f>
        <v/>
      </c>
      <c r="F184" s="36">
        <f>IF(Input_Transaksi!CY181=$D$8,Input_Transaksi!DA181,0)</f>
        <v>0</v>
      </c>
      <c r="G184" s="36">
        <f>IF(Input_Transaksi!DB181=$D$8,Input_Transaksi!DD181,0)</f>
        <v>0</v>
      </c>
      <c r="H184" s="36">
        <f t="shared" si="3"/>
        <v>0</v>
      </c>
      <c r="I184" s="61"/>
    </row>
    <row r="185" spans="2:9" customFormat="1" ht="15" hidden="1" customHeight="1" x14ac:dyDescent="0.2">
      <c r="B185" s="65"/>
      <c r="C185" s="33" t="str">
        <f>IF(F185+G185&gt;0,Input_Transaksi!C182,"")</f>
        <v/>
      </c>
      <c r="D185" s="34" t="str">
        <f>IF(F185+G185&gt;0,Input_Transaksi!D182,"")</f>
        <v/>
      </c>
      <c r="E185" s="35" t="str">
        <f>IF(F185+G185&gt;0,Input_Transaksi!F182&amp;Input_Transaksi!G182 &amp;" "&amp;Input_Transaksi!H182,"")</f>
        <v/>
      </c>
      <c r="F185" s="36">
        <f>IF(Input_Transaksi!CY182=$D$8,Input_Transaksi!DA182,0)</f>
        <v>0</v>
      </c>
      <c r="G185" s="36">
        <f>IF(Input_Transaksi!DB182=$D$8,Input_Transaksi!DD182,0)</f>
        <v>0</v>
      </c>
      <c r="H185" s="36">
        <f t="shared" si="3"/>
        <v>0</v>
      </c>
      <c r="I185" s="61"/>
    </row>
    <row r="186" spans="2:9" customFormat="1" ht="15" hidden="1" customHeight="1" x14ac:dyDescent="0.2">
      <c r="B186" s="65"/>
      <c r="C186" s="33" t="str">
        <f>IF(F186+G186&gt;0,Input_Transaksi!C183,"")</f>
        <v/>
      </c>
      <c r="D186" s="34" t="str">
        <f>IF(F186+G186&gt;0,Input_Transaksi!D183,"")</f>
        <v/>
      </c>
      <c r="E186" s="35" t="str">
        <f>IF(F186+G186&gt;0,Input_Transaksi!F183&amp;Input_Transaksi!G183 &amp;" "&amp;Input_Transaksi!H183,"")</f>
        <v/>
      </c>
      <c r="F186" s="36">
        <f>IF(Input_Transaksi!CY183=$D$8,Input_Transaksi!DA183,0)</f>
        <v>0</v>
      </c>
      <c r="G186" s="36">
        <f>IF(Input_Transaksi!DB183=$D$8,Input_Transaksi!DD183,0)</f>
        <v>0</v>
      </c>
      <c r="H186" s="36">
        <f t="shared" si="3"/>
        <v>0</v>
      </c>
      <c r="I186" s="61"/>
    </row>
    <row r="187" spans="2:9" customFormat="1" ht="15" hidden="1" customHeight="1" x14ac:dyDescent="0.2">
      <c r="B187" s="65"/>
      <c r="C187" s="33" t="str">
        <f>IF(F187+G187&gt;0,Input_Transaksi!C184,"")</f>
        <v/>
      </c>
      <c r="D187" s="34" t="str">
        <f>IF(F187+G187&gt;0,Input_Transaksi!D184,"")</f>
        <v/>
      </c>
      <c r="E187" s="35" t="str">
        <f>IF(F187+G187&gt;0,Input_Transaksi!F184&amp;Input_Transaksi!G184 &amp;" "&amp;Input_Transaksi!H184,"")</f>
        <v/>
      </c>
      <c r="F187" s="36">
        <f>IF(Input_Transaksi!CY184=$D$8,Input_Transaksi!DA184,0)</f>
        <v>0</v>
      </c>
      <c r="G187" s="36">
        <f>IF(Input_Transaksi!DB184=$D$8,Input_Transaksi!DD184,0)</f>
        <v>0</v>
      </c>
      <c r="H187" s="36">
        <f t="shared" si="3"/>
        <v>0</v>
      </c>
      <c r="I187" s="61"/>
    </row>
    <row r="188" spans="2:9" customFormat="1" ht="15" hidden="1" customHeight="1" x14ac:dyDescent="0.2">
      <c r="B188" s="65"/>
      <c r="C188" s="33" t="str">
        <f>IF(F188+G188&gt;0,Input_Transaksi!C185,"")</f>
        <v/>
      </c>
      <c r="D188" s="34" t="str">
        <f>IF(F188+G188&gt;0,Input_Transaksi!D185,"")</f>
        <v/>
      </c>
      <c r="E188" s="35" t="str">
        <f>IF(F188+G188&gt;0,Input_Transaksi!F185&amp;Input_Transaksi!G185 &amp;" "&amp;Input_Transaksi!H185,"")</f>
        <v/>
      </c>
      <c r="F188" s="36">
        <f>IF(Input_Transaksi!CY185=$D$8,Input_Transaksi!DA185,0)</f>
        <v>0</v>
      </c>
      <c r="G188" s="36">
        <f>IF(Input_Transaksi!DB185=$D$8,Input_Transaksi!DD185,0)</f>
        <v>0</v>
      </c>
      <c r="H188" s="36">
        <f t="shared" si="3"/>
        <v>0</v>
      </c>
      <c r="I188" s="61"/>
    </row>
    <row r="189" spans="2:9" customFormat="1" ht="15" hidden="1" customHeight="1" x14ac:dyDescent="0.2">
      <c r="B189" s="65"/>
      <c r="C189" s="33" t="str">
        <f>IF(F189+G189&gt;0,Input_Transaksi!C186,"")</f>
        <v/>
      </c>
      <c r="D189" s="34" t="str">
        <f>IF(F189+G189&gt;0,Input_Transaksi!D186,"")</f>
        <v/>
      </c>
      <c r="E189" s="35" t="str">
        <f>IF(F189+G189&gt;0,Input_Transaksi!F186&amp;Input_Transaksi!G186 &amp;" "&amp;Input_Transaksi!H186,"")</f>
        <v/>
      </c>
      <c r="F189" s="36">
        <f>IF(Input_Transaksi!CY186=$D$8,Input_Transaksi!DA186,0)</f>
        <v>0</v>
      </c>
      <c r="G189" s="36">
        <f>IF(Input_Transaksi!DB186=$D$8,Input_Transaksi!DD186,0)</f>
        <v>0</v>
      </c>
      <c r="H189" s="36">
        <f t="shared" si="3"/>
        <v>0</v>
      </c>
      <c r="I189" s="61"/>
    </row>
    <row r="190" spans="2:9" customFormat="1" ht="15" hidden="1" customHeight="1" x14ac:dyDescent="0.2">
      <c r="B190" s="65"/>
      <c r="C190" s="33" t="str">
        <f>IF(F190+G190&gt;0,Input_Transaksi!C187,"")</f>
        <v/>
      </c>
      <c r="D190" s="34" t="str">
        <f>IF(F190+G190&gt;0,Input_Transaksi!D187,"")</f>
        <v/>
      </c>
      <c r="E190" s="35" t="str">
        <f>IF(F190+G190&gt;0,Input_Transaksi!F187&amp;Input_Transaksi!G187 &amp;" "&amp;Input_Transaksi!H187,"")</f>
        <v/>
      </c>
      <c r="F190" s="36">
        <f>IF(Input_Transaksi!CY187=$D$8,Input_Transaksi!DA187,0)</f>
        <v>0</v>
      </c>
      <c r="G190" s="36">
        <f>IF(Input_Transaksi!DB187=$D$8,Input_Transaksi!DD187,0)</f>
        <v>0</v>
      </c>
      <c r="H190" s="36">
        <f t="shared" si="3"/>
        <v>0</v>
      </c>
      <c r="I190" s="61"/>
    </row>
    <row r="191" spans="2:9" customFormat="1" ht="15" hidden="1" customHeight="1" x14ac:dyDescent="0.2">
      <c r="B191" s="65"/>
      <c r="C191" s="33" t="str">
        <f>IF(F191+G191&gt;0,Input_Transaksi!C188,"")</f>
        <v/>
      </c>
      <c r="D191" s="34" t="str">
        <f>IF(F191+G191&gt;0,Input_Transaksi!D188,"")</f>
        <v/>
      </c>
      <c r="E191" s="35" t="str">
        <f>IF(F191+G191&gt;0,Input_Transaksi!F188&amp;Input_Transaksi!G188 &amp;" "&amp;Input_Transaksi!H188,"")</f>
        <v/>
      </c>
      <c r="F191" s="36">
        <f>IF(Input_Transaksi!CY188=$D$8,Input_Transaksi!DA188,0)</f>
        <v>0</v>
      </c>
      <c r="G191" s="36">
        <f>IF(Input_Transaksi!DB188=$D$8,Input_Transaksi!DD188,0)</f>
        <v>0</v>
      </c>
      <c r="H191" s="36">
        <f t="shared" si="3"/>
        <v>0</v>
      </c>
      <c r="I191" s="61"/>
    </row>
    <row r="192" spans="2:9" customFormat="1" ht="15" hidden="1" customHeight="1" x14ac:dyDescent="0.2">
      <c r="B192" s="65"/>
      <c r="C192" s="33" t="str">
        <f>IF(F192+G192&gt;0,Input_Transaksi!C189,"")</f>
        <v/>
      </c>
      <c r="D192" s="34" t="str">
        <f>IF(F192+G192&gt;0,Input_Transaksi!D189,"")</f>
        <v/>
      </c>
      <c r="E192" s="35" t="str">
        <f>IF(F192+G192&gt;0,Input_Transaksi!F189&amp;Input_Transaksi!G189 &amp;" "&amp;Input_Transaksi!H189,"")</f>
        <v/>
      </c>
      <c r="F192" s="36">
        <f>IF(Input_Transaksi!CY189=$D$8,Input_Transaksi!DA189,0)</f>
        <v>0</v>
      </c>
      <c r="G192" s="36">
        <f>IF(Input_Transaksi!DB189=$D$8,Input_Transaksi!DD189,0)</f>
        <v>0</v>
      </c>
      <c r="H192" s="36">
        <f t="shared" si="3"/>
        <v>0</v>
      </c>
      <c r="I192" s="61"/>
    </row>
    <row r="193" spans="2:9" customFormat="1" ht="15" hidden="1" customHeight="1" x14ac:dyDescent="0.2">
      <c r="B193" s="65"/>
      <c r="C193" s="33" t="str">
        <f>IF(F193+G193&gt;0,Input_Transaksi!C190,"")</f>
        <v/>
      </c>
      <c r="D193" s="34" t="str">
        <f>IF(F193+G193&gt;0,Input_Transaksi!D190,"")</f>
        <v/>
      </c>
      <c r="E193" s="35" t="str">
        <f>IF(F193+G193&gt;0,Input_Transaksi!F190&amp;Input_Transaksi!G190 &amp;" "&amp;Input_Transaksi!H190,"")</f>
        <v/>
      </c>
      <c r="F193" s="36">
        <f>IF(Input_Transaksi!CY190=$D$8,Input_Transaksi!DA190,0)</f>
        <v>0</v>
      </c>
      <c r="G193" s="36">
        <f>IF(Input_Transaksi!DB190=$D$8,Input_Transaksi!DD190,0)</f>
        <v>0</v>
      </c>
      <c r="H193" s="36">
        <f t="shared" si="3"/>
        <v>0</v>
      </c>
      <c r="I193" s="61"/>
    </row>
    <row r="194" spans="2:9" customFormat="1" ht="15" hidden="1" customHeight="1" x14ac:dyDescent="0.2">
      <c r="B194" s="65"/>
      <c r="C194" s="33" t="str">
        <f>IF(F194+G194&gt;0,Input_Transaksi!C191,"")</f>
        <v/>
      </c>
      <c r="D194" s="34" t="str">
        <f>IF(F194+G194&gt;0,Input_Transaksi!D191,"")</f>
        <v/>
      </c>
      <c r="E194" s="35" t="str">
        <f>IF(F194+G194&gt;0,Input_Transaksi!F191&amp;Input_Transaksi!G191 &amp;" "&amp;Input_Transaksi!H191,"")</f>
        <v/>
      </c>
      <c r="F194" s="36">
        <f>IF(Input_Transaksi!CY191=$D$8,Input_Transaksi!DA191,0)</f>
        <v>0</v>
      </c>
      <c r="G194" s="36">
        <f>IF(Input_Transaksi!DB191=$D$8,Input_Transaksi!DD191,0)</f>
        <v>0</v>
      </c>
      <c r="H194" s="36">
        <f t="shared" si="3"/>
        <v>0</v>
      </c>
      <c r="I194" s="61"/>
    </row>
    <row r="195" spans="2:9" customFormat="1" ht="15" hidden="1" customHeight="1" x14ac:dyDescent="0.2">
      <c r="B195" s="65"/>
      <c r="C195" s="33" t="str">
        <f>IF(F195+G195&gt;0,Input_Transaksi!C192,"")</f>
        <v/>
      </c>
      <c r="D195" s="34" t="str">
        <f>IF(F195+G195&gt;0,Input_Transaksi!D192,"")</f>
        <v/>
      </c>
      <c r="E195" s="35" t="str">
        <f>IF(F195+G195&gt;0,Input_Transaksi!F192&amp;Input_Transaksi!G192 &amp;" "&amp;Input_Transaksi!H192,"")</f>
        <v/>
      </c>
      <c r="F195" s="36">
        <f>IF(Input_Transaksi!CY192=$D$8,Input_Transaksi!DA192,0)</f>
        <v>0</v>
      </c>
      <c r="G195" s="36">
        <f>IF(Input_Transaksi!DB192=$D$8,Input_Transaksi!DD192,0)</f>
        <v>0</v>
      </c>
      <c r="H195" s="36">
        <f t="shared" si="3"/>
        <v>0</v>
      </c>
      <c r="I195" s="61"/>
    </row>
    <row r="196" spans="2:9" customFormat="1" ht="15" hidden="1" customHeight="1" x14ac:dyDescent="0.2">
      <c r="B196" s="65"/>
      <c r="C196" s="33" t="str">
        <f>IF(F196+G196&gt;0,Input_Transaksi!C193,"")</f>
        <v/>
      </c>
      <c r="D196" s="34" t="str">
        <f>IF(F196+G196&gt;0,Input_Transaksi!D193,"")</f>
        <v/>
      </c>
      <c r="E196" s="35" t="str">
        <f>IF(F196+G196&gt;0,Input_Transaksi!F193&amp;Input_Transaksi!G193 &amp;" "&amp;Input_Transaksi!H193,"")</f>
        <v/>
      </c>
      <c r="F196" s="36">
        <f>IF(Input_Transaksi!CY193=$D$8,Input_Transaksi!DA193,0)</f>
        <v>0</v>
      </c>
      <c r="G196" s="36">
        <f>IF(Input_Transaksi!DB193=$D$8,Input_Transaksi!DD193,0)</f>
        <v>0</v>
      </c>
      <c r="H196" s="36">
        <f t="shared" si="3"/>
        <v>0</v>
      </c>
      <c r="I196" s="61"/>
    </row>
    <row r="197" spans="2:9" customFormat="1" ht="15" hidden="1" customHeight="1" x14ac:dyDescent="0.2">
      <c r="B197" s="65"/>
      <c r="C197" s="33" t="str">
        <f>IF(F197+G197&gt;0,Input_Transaksi!C194,"")</f>
        <v/>
      </c>
      <c r="D197" s="34" t="str">
        <f>IF(F197+G197&gt;0,Input_Transaksi!D194,"")</f>
        <v/>
      </c>
      <c r="E197" s="35" t="str">
        <f>IF(F197+G197&gt;0,Input_Transaksi!F194&amp;Input_Transaksi!G194 &amp;" "&amp;Input_Transaksi!H194,"")</f>
        <v/>
      </c>
      <c r="F197" s="36">
        <f>IF(Input_Transaksi!CY194=$D$8,Input_Transaksi!DA194,0)</f>
        <v>0</v>
      </c>
      <c r="G197" s="36">
        <f>IF(Input_Transaksi!DB194=$D$8,Input_Transaksi!DD194,0)</f>
        <v>0</v>
      </c>
      <c r="H197" s="36">
        <f t="shared" si="3"/>
        <v>0</v>
      </c>
      <c r="I197" s="61"/>
    </row>
    <row r="198" spans="2:9" customFormat="1" ht="15" hidden="1" customHeight="1" x14ac:dyDescent="0.2">
      <c r="B198" s="65"/>
      <c r="C198" s="33" t="str">
        <f>IF(F198+G198&gt;0,Input_Transaksi!C195,"")</f>
        <v/>
      </c>
      <c r="D198" s="34" t="str">
        <f>IF(F198+G198&gt;0,Input_Transaksi!D195,"")</f>
        <v/>
      </c>
      <c r="E198" s="35" t="str">
        <f>IF(F198+G198&gt;0,Input_Transaksi!F195&amp;Input_Transaksi!G195 &amp;" "&amp;Input_Transaksi!H195,"")</f>
        <v/>
      </c>
      <c r="F198" s="36">
        <f>IF(Input_Transaksi!CY195=$D$8,Input_Transaksi!DA195,0)</f>
        <v>0</v>
      </c>
      <c r="G198" s="36">
        <f>IF(Input_Transaksi!DB195=$D$8,Input_Transaksi!DD195,0)</f>
        <v>0</v>
      </c>
      <c r="H198" s="36">
        <f t="shared" si="3"/>
        <v>0</v>
      </c>
      <c r="I198" s="61"/>
    </row>
    <row r="199" spans="2:9" customFormat="1" ht="15" hidden="1" customHeight="1" x14ac:dyDescent="0.2">
      <c r="B199" s="65"/>
      <c r="C199" s="33" t="str">
        <f>IF(F199+G199&gt;0,Input_Transaksi!C196,"")</f>
        <v/>
      </c>
      <c r="D199" s="34" t="str">
        <f>IF(F199+G199&gt;0,Input_Transaksi!D196,"")</f>
        <v/>
      </c>
      <c r="E199" s="35" t="str">
        <f>IF(F199+G199&gt;0,Input_Transaksi!F196&amp;Input_Transaksi!G196 &amp;" "&amp;Input_Transaksi!H196,"")</f>
        <v/>
      </c>
      <c r="F199" s="36">
        <f>IF(Input_Transaksi!CY196=$D$8,Input_Transaksi!DA196,0)</f>
        <v>0</v>
      </c>
      <c r="G199" s="36">
        <f>IF(Input_Transaksi!DB196=$D$8,Input_Transaksi!DD196,0)</f>
        <v>0</v>
      </c>
      <c r="H199" s="36">
        <f t="shared" si="3"/>
        <v>0</v>
      </c>
      <c r="I199" s="61"/>
    </row>
    <row r="200" spans="2:9" customFormat="1" ht="15" hidden="1" customHeight="1" x14ac:dyDescent="0.2">
      <c r="B200" s="65"/>
      <c r="C200" s="33" t="str">
        <f>IF(F200+G200&gt;0,Input_Transaksi!C197,"")</f>
        <v/>
      </c>
      <c r="D200" s="34" t="str">
        <f>IF(F200+G200&gt;0,Input_Transaksi!D197,"")</f>
        <v/>
      </c>
      <c r="E200" s="35" t="str">
        <f>IF(F200+G200&gt;0,Input_Transaksi!F197&amp;Input_Transaksi!G197 &amp;" "&amp;Input_Transaksi!H197,"")</f>
        <v/>
      </c>
      <c r="F200" s="36">
        <f>IF(Input_Transaksi!CY197=$D$8,Input_Transaksi!DA197,0)</f>
        <v>0</v>
      </c>
      <c r="G200" s="36">
        <f>IF(Input_Transaksi!DB197=$D$8,Input_Transaksi!DD197,0)</f>
        <v>0</v>
      </c>
      <c r="H200" s="36">
        <f t="shared" si="3"/>
        <v>0</v>
      </c>
      <c r="I200" s="61"/>
    </row>
    <row r="201" spans="2:9" customFormat="1" ht="15" hidden="1" customHeight="1" x14ac:dyDescent="0.2">
      <c r="B201" s="65"/>
      <c r="C201" s="33" t="str">
        <f>IF(F201+G201&gt;0,Input_Transaksi!C198,"")</f>
        <v/>
      </c>
      <c r="D201" s="34" t="str">
        <f>IF(F201+G201&gt;0,Input_Transaksi!D198,"")</f>
        <v/>
      </c>
      <c r="E201" s="35" t="str">
        <f>IF(F201+G201&gt;0,Input_Transaksi!F198&amp;Input_Transaksi!G198 &amp;" "&amp;Input_Transaksi!H198,"")</f>
        <v/>
      </c>
      <c r="F201" s="36">
        <f>IF(Input_Transaksi!CY198=$D$8,Input_Transaksi!DA198,0)</f>
        <v>0</v>
      </c>
      <c r="G201" s="36">
        <f>IF(Input_Transaksi!DB198=$D$8,Input_Transaksi!DD198,0)</f>
        <v>0</v>
      </c>
      <c r="H201" s="36">
        <f t="shared" si="3"/>
        <v>0</v>
      </c>
      <c r="I201" s="61"/>
    </row>
    <row r="202" spans="2:9" customFormat="1" ht="15" hidden="1" customHeight="1" x14ac:dyDescent="0.2">
      <c r="B202" s="65"/>
      <c r="C202" s="33" t="str">
        <f>IF(F202+G202&gt;0,Input_Transaksi!C199,"")</f>
        <v/>
      </c>
      <c r="D202" s="34" t="str">
        <f>IF(F202+G202&gt;0,Input_Transaksi!D199,"")</f>
        <v/>
      </c>
      <c r="E202" s="35" t="str">
        <f>IF(F202+G202&gt;0,Input_Transaksi!F199&amp;Input_Transaksi!G199 &amp;" "&amp;Input_Transaksi!H199,"")</f>
        <v/>
      </c>
      <c r="F202" s="36">
        <f>IF(Input_Transaksi!CY199=$D$8,Input_Transaksi!DA199,0)</f>
        <v>0</v>
      </c>
      <c r="G202" s="36">
        <f>IF(Input_Transaksi!DB199=$D$8,Input_Transaksi!DD199,0)</f>
        <v>0</v>
      </c>
      <c r="H202" s="36">
        <f t="shared" si="3"/>
        <v>0</v>
      </c>
      <c r="I202" s="61"/>
    </row>
    <row r="203" spans="2:9" customFormat="1" ht="15" hidden="1" customHeight="1" x14ac:dyDescent="0.2">
      <c r="B203" s="65"/>
      <c r="C203" s="33" t="str">
        <f>IF(F203+G203&gt;0,Input_Transaksi!C200,"")</f>
        <v/>
      </c>
      <c r="D203" s="34" t="str">
        <f>IF(F203+G203&gt;0,Input_Transaksi!D200,"")</f>
        <v/>
      </c>
      <c r="E203" s="35" t="str">
        <f>IF(F203+G203&gt;0,Input_Transaksi!F200&amp;Input_Transaksi!G200 &amp;" "&amp;Input_Transaksi!H200,"")</f>
        <v/>
      </c>
      <c r="F203" s="36">
        <f>IF(Input_Transaksi!CY200=$D$8,Input_Transaksi!DA200,0)</f>
        <v>0</v>
      </c>
      <c r="G203" s="36">
        <f>IF(Input_Transaksi!DB200=$D$8,Input_Transaksi!DD200,0)</f>
        <v>0</v>
      </c>
      <c r="H203" s="36">
        <f t="shared" si="3"/>
        <v>0</v>
      </c>
      <c r="I203" s="61"/>
    </row>
    <row r="204" spans="2:9" customFormat="1" ht="15" hidden="1" customHeight="1" x14ac:dyDescent="0.2">
      <c r="B204" s="65"/>
      <c r="C204" s="33" t="str">
        <f>IF(F204+G204&gt;0,Input_Transaksi!C201,"")</f>
        <v/>
      </c>
      <c r="D204" s="34" t="str">
        <f>IF(F204+G204&gt;0,Input_Transaksi!D201,"")</f>
        <v/>
      </c>
      <c r="E204" s="35" t="str">
        <f>IF(F204+G204&gt;0,Input_Transaksi!F201&amp;Input_Transaksi!G201 &amp;" "&amp;Input_Transaksi!H201,"")</f>
        <v/>
      </c>
      <c r="F204" s="36">
        <f>IF(Input_Transaksi!CY201=$D$8,Input_Transaksi!DA201,0)</f>
        <v>0</v>
      </c>
      <c r="G204" s="36">
        <f>IF(Input_Transaksi!DB201=$D$8,Input_Transaksi!DD201,0)</f>
        <v>0</v>
      </c>
      <c r="H204" s="36">
        <f t="shared" si="3"/>
        <v>0</v>
      </c>
      <c r="I204" s="61"/>
    </row>
    <row r="205" spans="2:9" customFormat="1" ht="15" hidden="1" customHeight="1" x14ac:dyDescent="0.2">
      <c r="B205" s="65"/>
      <c r="C205" s="33" t="str">
        <f>IF(F205+G205&gt;0,Input_Transaksi!C202,"")</f>
        <v/>
      </c>
      <c r="D205" s="34" t="str">
        <f>IF(F205+G205&gt;0,Input_Transaksi!D202,"")</f>
        <v/>
      </c>
      <c r="E205" s="35" t="str">
        <f>IF(F205+G205&gt;0,Input_Transaksi!F202&amp;Input_Transaksi!G202 &amp;" "&amp;Input_Transaksi!H202,"")</f>
        <v/>
      </c>
      <c r="F205" s="36">
        <f>IF(Input_Transaksi!CY202=$D$8,Input_Transaksi!DA202,0)</f>
        <v>0</v>
      </c>
      <c r="G205" s="36">
        <f>IF(Input_Transaksi!DB202=$D$8,Input_Transaksi!DD202,0)</f>
        <v>0</v>
      </c>
      <c r="H205" s="36">
        <f t="shared" si="3"/>
        <v>0</v>
      </c>
      <c r="I205" s="61"/>
    </row>
    <row r="206" spans="2:9" customFormat="1" ht="15" hidden="1" customHeight="1" x14ac:dyDescent="0.2">
      <c r="B206" s="65"/>
      <c r="C206" s="33" t="str">
        <f>IF(F206+G206&gt;0,Input_Transaksi!C203,"")</f>
        <v/>
      </c>
      <c r="D206" s="34" t="str">
        <f>IF(F206+G206&gt;0,Input_Transaksi!D203,"")</f>
        <v/>
      </c>
      <c r="E206" s="35" t="str">
        <f>IF(F206+G206&gt;0,Input_Transaksi!F203&amp;Input_Transaksi!G203 &amp;" "&amp;Input_Transaksi!H203,"")</f>
        <v/>
      </c>
      <c r="F206" s="36">
        <f>IF(Input_Transaksi!CY203=$D$8,Input_Transaksi!DA203,0)</f>
        <v>0</v>
      </c>
      <c r="G206" s="36">
        <f>IF(Input_Transaksi!DB203=$D$8,Input_Transaksi!DD203,0)</f>
        <v>0</v>
      </c>
      <c r="H206" s="36">
        <f t="shared" si="3"/>
        <v>0</v>
      </c>
      <c r="I206" s="61"/>
    </row>
    <row r="207" spans="2:9" customFormat="1" ht="15" hidden="1" customHeight="1" x14ac:dyDescent="0.2">
      <c r="B207" s="65"/>
      <c r="C207" s="33" t="str">
        <f>IF(F207+G207&gt;0,Input_Transaksi!C204,"")</f>
        <v/>
      </c>
      <c r="D207" s="34" t="str">
        <f>IF(F207+G207&gt;0,Input_Transaksi!D204,"")</f>
        <v/>
      </c>
      <c r="E207" s="35" t="str">
        <f>IF(F207+G207&gt;0,Input_Transaksi!F204&amp;Input_Transaksi!G204 &amp;" "&amp;Input_Transaksi!H204,"")</f>
        <v/>
      </c>
      <c r="F207" s="36">
        <f>IF(Input_Transaksi!CY204=$D$8,Input_Transaksi!DA204,0)</f>
        <v>0</v>
      </c>
      <c r="G207" s="36">
        <f>IF(Input_Transaksi!DB204=$D$8,Input_Transaksi!DD204,0)</f>
        <v>0</v>
      </c>
      <c r="H207" s="36">
        <f t="shared" ref="H207:H270" si="4">H206+F207-G207</f>
        <v>0</v>
      </c>
      <c r="I207" s="61"/>
    </row>
    <row r="208" spans="2:9" customFormat="1" ht="15" hidden="1" customHeight="1" x14ac:dyDescent="0.2">
      <c r="B208" s="65"/>
      <c r="C208" s="33" t="str">
        <f>IF(F208+G208&gt;0,Input_Transaksi!C205,"")</f>
        <v/>
      </c>
      <c r="D208" s="34" t="str">
        <f>IF(F208+G208&gt;0,Input_Transaksi!D205,"")</f>
        <v/>
      </c>
      <c r="E208" s="35" t="str">
        <f>IF(F208+G208&gt;0,Input_Transaksi!F205&amp;Input_Transaksi!G205 &amp;" "&amp;Input_Transaksi!H205,"")</f>
        <v/>
      </c>
      <c r="F208" s="36">
        <f>IF(Input_Transaksi!CY205=$D$8,Input_Transaksi!DA205,0)</f>
        <v>0</v>
      </c>
      <c r="G208" s="36">
        <f>IF(Input_Transaksi!DB205=$D$8,Input_Transaksi!DD205,0)</f>
        <v>0</v>
      </c>
      <c r="H208" s="36">
        <f t="shared" si="4"/>
        <v>0</v>
      </c>
      <c r="I208" s="61"/>
    </row>
    <row r="209" spans="2:9" customFormat="1" ht="15" hidden="1" customHeight="1" x14ac:dyDescent="0.2">
      <c r="B209" s="65"/>
      <c r="C209" s="33" t="str">
        <f>IF(F209+G209&gt;0,Input_Transaksi!C206,"")</f>
        <v/>
      </c>
      <c r="D209" s="34" t="str">
        <f>IF(F209+G209&gt;0,Input_Transaksi!D206,"")</f>
        <v/>
      </c>
      <c r="E209" s="35" t="str">
        <f>IF(F209+G209&gt;0,Input_Transaksi!F206&amp;Input_Transaksi!G206 &amp;" "&amp;Input_Transaksi!H206,"")</f>
        <v/>
      </c>
      <c r="F209" s="36">
        <f>IF(Input_Transaksi!CY206=$D$8,Input_Transaksi!DA206,0)</f>
        <v>0</v>
      </c>
      <c r="G209" s="36">
        <f>IF(Input_Transaksi!DB206=$D$8,Input_Transaksi!DD206,0)</f>
        <v>0</v>
      </c>
      <c r="H209" s="36">
        <f t="shared" si="4"/>
        <v>0</v>
      </c>
      <c r="I209" s="61"/>
    </row>
    <row r="210" spans="2:9" customFormat="1" ht="15" hidden="1" customHeight="1" x14ac:dyDescent="0.2">
      <c r="B210" s="65"/>
      <c r="C210" s="33" t="str">
        <f>IF(F210+G210&gt;0,Input_Transaksi!C207,"")</f>
        <v/>
      </c>
      <c r="D210" s="34" t="str">
        <f>IF(F210+G210&gt;0,Input_Transaksi!D207,"")</f>
        <v/>
      </c>
      <c r="E210" s="35" t="str">
        <f>IF(F210+G210&gt;0,Input_Transaksi!F207&amp;Input_Transaksi!G207 &amp;" "&amp;Input_Transaksi!H207,"")</f>
        <v/>
      </c>
      <c r="F210" s="36">
        <f>IF(Input_Transaksi!CY207=$D$8,Input_Transaksi!DA207,0)</f>
        <v>0</v>
      </c>
      <c r="G210" s="36">
        <f>IF(Input_Transaksi!DB207=$D$8,Input_Transaksi!DD207,0)</f>
        <v>0</v>
      </c>
      <c r="H210" s="36">
        <f t="shared" si="4"/>
        <v>0</v>
      </c>
      <c r="I210" s="61"/>
    </row>
    <row r="211" spans="2:9" customFormat="1" ht="15" hidden="1" customHeight="1" x14ac:dyDescent="0.2">
      <c r="B211" s="65"/>
      <c r="C211" s="33" t="str">
        <f>IF(F211+G211&gt;0,Input_Transaksi!C208,"")</f>
        <v/>
      </c>
      <c r="D211" s="34" t="str">
        <f>IF(F211+G211&gt;0,Input_Transaksi!D208,"")</f>
        <v/>
      </c>
      <c r="E211" s="35" t="str">
        <f>IF(F211+G211&gt;0,Input_Transaksi!F208&amp;Input_Transaksi!G208 &amp;" "&amp;Input_Transaksi!H208,"")</f>
        <v/>
      </c>
      <c r="F211" s="36">
        <f>IF(Input_Transaksi!CY208=$D$8,Input_Transaksi!DA208,0)</f>
        <v>0</v>
      </c>
      <c r="G211" s="36">
        <f>IF(Input_Transaksi!DB208=$D$8,Input_Transaksi!DD208,0)</f>
        <v>0</v>
      </c>
      <c r="H211" s="36">
        <f t="shared" si="4"/>
        <v>0</v>
      </c>
      <c r="I211" s="61"/>
    </row>
    <row r="212" spans="2:9" customFormat="1" ht="15" hidden="1" customHeight="1" x14ac:dyDescent="0.2">
      <c r="B212" s="65"/>
      <c r="C212" s="33" t="str">
        <f>IF(F212+G212&gt;0,Input_Transaksi!C209,"")</f>
        <v/>
      </c>
      <c r="D212" s="34" t="str">
        <f>IF(F212+G212&gt;0,Input_Transaksi!D209,"")</f>
        <v/>
      </c>
      <c r="E212" s="35" t="str">
        <f>IF(F212+G212&gt;0,Input_Transaksi!F209&amp;Input_Transaksi!G209 &amp;" "&amp;Input_Transaksi!H209,"")</f>
        <v/>
      </c>
      <c r="F212" s="36">
        <f>IF(Input_Transaksi!CY209=$D$8,Input_Transaksi!DA209,0)</f>
        <v>0</v>
      </c>
      <c r="G212" s="36">
        <f>IF(Input_Transaksi!DB209=$D$8,Input_Transaksi!DD209,0)</f>
        <v>0</v>
      </c>
      <c r="H212" s="36">
        <f t="shared" si="4"/>
        <v>0</v>
      </c>
      <c r="I212" s="61"/>
    </row>
    <row r="213" spans="2:9" customFormat="1" ht="15" hidden="1" customHeight="1" x14ac:dyDescent="0.2">
      <c r="B213" s="65"/>
      <c r="C213" s="33" t="str">
        <f>IF(F213+G213&gt;0,Input_Transaksi!C210,"")</f>
        <v/>
      </c>
      <c r="D213" s="34" t="str">
        <f>IF(F213+G213&gt;0,Input_Transaksi!D210,"")</f>
        <v/>
      </c>
      <c r="E213" s="35" t="str">
        <f>IF(F213+G213&gt;0,Input_Transaksi!F210&amp;Input_Transaksi!G210 &amp;" "&amp;Input_Transaksi!H210,"")</f>
        <v/>
      </c>
      <c r="F213" s="36">
        <f>IF(Input_Transaksi!CY210=$D$8,Input_Transaksi!DA210,0)</f>
        <v>0</v>
      </c>
      <c r="G213" s="36">
        <f>IF(Input_Transaksi!DB210=$D$8,Input_Transaksi!DD210,0)</f>
        <v>0</v>
      </c>
      <c r="H213" s="36">
        <f t="shared" si="4"/>
        <v>0</v>
      </c>
      <c r="I213" s="61"/>
    </row>
    <row r="214" spans="2:9" customFormat="1" ht="15" hidden="1" customHeight="1" x14ac:dyDescent="0.2">
      <c r="B214" s="65"/>
      <c r="C214" s="33" t="str">
        <f>IF(F214+G214&gt;0,Input_Transaksi!C211,"")</f>
        <v/>
      </c>
      <c r="D214" s="34" t="str">
        <f>IF(F214+G214&gt;0,Input_Transaksi!D211,"")</f>
        <v/>
      </c>
      <c r="E214" s="35" t="str">
        <f>IF(F214+G214&gt;0,Input_Transaksi!F211&amp;Input_Transaksi!G211 &amp;" "&amp;Input_Transaksi!H211,"")</f>
        <v/>
      </c>
      <c r="F214" s="36">
        <f>IF(Input_Transaksi!CY211=$D$8,Input_Transaksi!DA211,0)</f>
        <v>0</v>
      </c>
      <c r="G214" s="36">
        <f>IF(Input_Transaksi!DB211=$D$8,Input_Transaksi!DD211,0)</f>
        <v>0</v>
      </c>
      <c r="H214" s="36">
        <f t="shared" si="4"/>
        <v>0</v>
      </c>
      <c r="I214" s="61"/>
    </row>
    <row r="215" spans="2:9" customFormat="1" ht="15" hidden="1" customHeight="1" x14ac:dyDescent="0.2">
      <c r="B215" s="65"/>
      <c r="C215" s="33" t="str">
        <f>IF(F215+G215&gt;0,Input_Transaksi!C212,"")</f>
        <v/>
      </c>
      <c r="D215" s="34" t="str">
        <f>IF(F215+G215&gt;0,Input_Transaksi!D212,"")</f>
        <v/>
      </c>
      <c r="E215" s="35" t="str">
        <f>IF(F215+G215&gt;0,Input_Transaksi!F212&amp;Input_Transaksi!G212 &amp;" "&amp;Input_Transaksi!H212,"")</f>
        <v/>
      </c>
      <c r="F215" s="36">
        <f>IF(Input_Transaksi!CY212=$D$8,Input_Transaksi!DA212,0)</f>
        <v>0</v>
      </c>
      <c r="G215" s="36">
        <f>IF(Input_Transaksi!DB212=$D$8,Input_Transaksi!DD212,0)</f>
        <v>0</v>
      </c>
      <c r="H215" s="36">
        <f t="shared" si="4"/>
        <v>0</v>
      </c>
      <c r="I215" s="61"/>
    </row>
    <row r="216" spans="2:9" customFormat="1" ht="15" hidden="1" customHeight="1" x14ac:dyDescent="0.2">
      <c r="B216" s="65"/>
      <c r="C216" s="33" t="str">
        <f>IF(F216+G216&gt;0,Input_Transaksi!C213,"")</f>
        <v/>
      </c>
      <c r="D216" s="34" t="str">
        <f>IF(F216+G216&gt;0,Input_Transaksi!D213,"")</f>
        <v/>
      </c>
      <c r="E216" s="35" t="str">
        <f>IF(F216+G216&gt;0,Input_Transaksi!F213&amp;Input_Transaksi!G213 &amp;" "&amp;Input_Transaksi!H213,"")</f>
        <v/>
      </c>
      <c r="F216" s="36">
        <f>IF(Input_Transaksi!CY213=$D$8,Input_Transaksi!DA213,0)</f>
        <v>0</v>
      </c>
      <c r="G216" s="36">
        <f>IF(Input_Transaksi!DB213=$D$8,Input_Transaksi!DD213,0)</f>
        <v>0</v>
      </c>
      <c r="H216" s="36">
        <f t="shared" si="4"/>
        <v>0</v>
      </c>
      <c r="I216" s="61"/>
    </row>
    <row r="217" spans="2:9" customFormat="1" ht="15" hidden="1" customHeight="1" x14ac:dyDescent="0.2">
      <c r="B217" s="65"/>
      <c r="C217" s="33" t="str">
        <f>IF(F217+G217&gt;0,Input_Transaksi!C214,"")</f>
        <v/>
      </c>
      <c r="D217" s="34" t="str">
        <f>IF(F217+G217&gt;0,Input_Transaksi!D214,"")</f>
        <v/>
      </c>
      <c r="E217" s="35" t="str">
        <f>IF(F217+G217&gt;0,Input_Transaksi!F214&amp;Input_Transaksi!G214 &amp;" "&amp;Input_Transaksi!H214,"")</f>
        <v/>
      </c>
      <c r="F217" s="36">
        <f>IF(Input_Transaksi!CY214=$D$8,Input_Transaksi!DA214,0)</f>
        <v>0</v>
      </c>
      <c r="G217" s="36">
        <f>IF(Input_Transaksi!DB214=$D$8,Input_Transaksi!DD214,0)</f>
        <v>0</v>
      </c>
      <c r="H217" s="36">
        <f t="shared" si="4"/>
        <v>0</v>
      </c>
      <c r="I217" s="61"/>
    </row>
    <row r="218" spans="2:9" customFormat="1" ht="15" hidden="1" customHeight="1" x14ac:dyDescent="0.2">
      <c r="B218" s="65"/>
      <c r="C218" s="33" t="str">
        <f>IF(F218+G218&gt;0,Input_Transaksi!C215,"")</f>
        <v/>
      </c>
      <c r="D218" s="34" t="str">
        <f>IF(F218+G218&gt;0,Input_Transaksi!D215,"")</f>
        <v/>
      </c>
      <c r="E218" s="35" t="str">
        <f>IF(F218+G218&gt;0,Input_Transaksi!F215&amp;Input_Transaksi!G215 &amp;" "&amp;Input_Transaksi!H215,"")</f>
        <v/>
      </c>
      <c r="F218" s="36">
        <f>IF(Input_Transaksi!CY215=$D$8,Input_Transaksi!DA215,0)</f>
        <v>0</v>
      </c>
      <c r="G218" s="36">
        <f>IF(Input_Transaksi!DB215=$D$8,Input_Transaksi!DD215,0)</f>
        <v>0</v>
      </c>
      <c r="H218" s="36">
        <f t="shared" si="4"/>
        <v>0</v>
      </c>
      <c r="I218" s="61"/>
    </row>
    <row r="219" spans="2:9" customFormat="1" ht="15" hidden="1" customHeight="1" x14ac:dyDescent="0.2">
      <c r="B219" s="65"/>
      <c r="C219" s="33" t="str">
        <f>IF(F219+G219&gt;0,Input_Transaksi!C216,"")</f>
        <v/>
      </c>
      <c r="D219" s="34" t="str">
        <f>IF(F219+G219&gt;0,Input_Transaksi!D216,"")</f>
        <v/>
      </c>
      <c r="E219" s="35" t="str">
        <f>IF(F219+G219&gt;0,Input_Transaksi!F216&amp;Input_Transaksi!G216 &amp;" "&amp;Input_Transaksi!H216,"")</f>
        <v/>
      </c>
      <c r="F219" s="36">
        <f>IF(Input_Transaksi!CY216=$D$8,Input_Transaksi!DA216,0)</f>
        <v>0</v>
      </c>
      <c r="G219" s="36">
        <f>IF(Input_Transaksi!DB216=$D$8,Input_Transaksi!DD216,0)</f>
        <v>0</v>
      </c>
      <c r="H219" s="36">
        <f t="shared" si="4"/>
        <v>0</v>
      </c>
      <c r="I219" s="61"/>
    </row>
    <row r="220" spans="2:9" customFormat="1" ht="15" hidden="1" customHeight="1" x14ac:dyDescent="0.2">
      <c r="B220" s="65"/>
      <c r="C220" s="33" t="str">
        <f>IF(F220+G220&gt;0,Input_Transaksi!C217,"")</f>
        <v/>
      </c>
      <c r="D220" s="34" t="str">
        <f>IF(F220+G220&gt;0,Input_Transaksi!D217,"")</f>
        <v/>
      </c>
      <c r="E220" s="35" t="str">
        <f>IF(F220+G220&gt;0,Input_Transaksi!F217&amp;Input_Transaksi!G217 &amp;" "&amp;Input_Transaksi!H217,"")</f>
        <v/>
      </c>
      <c r="F220" s="36">
        <f>IF(Input_Transaksi!CY217=$D$8,Input_Transaksi!DA217,0)</f>
        <v>0</v>
      </c>
      <c r="G220" s="36">
        <f>IF(Input_Transaksi!DB217=$D$8,Input_Transaksi!DD217,0)</f>
        <v>0</v>
      </c>
      <c r="H220" s="36">
        <f t="shared" si="4"/>
        <v>0</v>
      </c>
      <c r="I220" s="61"/>
    </row>
    <row r="221" spans="2:9" customFormat="1" ht="15" hidden="1" customHeight="1" x14ac:dyDescent="0.2">
      <c r="B221" s="65"/>
      <c r="C221" s="33" t="str">
        <f>IF(F221+G221&gt;0,Input_Transaksi!C218,"")</f>
        <v/>
      </c>
      <c r="D221" s="34" t="str">
        <f>IF(F221+G221&gt;0,Input_Transaksi!D218,"")</f>
        <v/>
      </c>
      <c r="E221" s="35" t="str">
        <f>IF(F221+G221&gt;0,Input_Transaksi!F218&amp;Input_Transaksi!G218 &amp;" "&amp;Input_Transaksi!H218,"")</f>
        <v/>
      </c>
      <c r="F221" s="36">
        <f>IF(Input_Transaksi!CY218=$D$8,Input_Transaksi!DA218,0)</f>
        <v>0</v>
      </c>
      <c r="G221" s="36">
        <f>IF(Input_Transaksi!DB218=$D$8,Input_Transaksi!DD218,0)</f>
        <v>0</v>
      </c>
      <c r="H221" s="36">
        <f t="shared" si="4"/>
        <v>0</v>
      </c>
      <c r="I221" s="61"/>
    </row>
    <row r="222" spans="2:9" customFormat="1" ht="15" hidden="1" customHeight="1" x14ac:dyDescent="0.2">
      <c r="B222" s="65"/>
      <c r="C222" s="33" t="str">
        <f>IF(F222+G222&gt;0,Input_Transaksi!C219,"")</f>
        <v/>
      </c>
      <c r="D222" s="34" t="str">
        <f>IF(F222+G222&gt;0,Input_Transaksi!D219,"")</f>
        <v/>
      </c>
      <c r="E222" s="35" t="str">
        <f>IF(F222+G222&gt;0,Input_Transaksi!F219&amp;Input_Transaksi!G219 &amp;" "&amp;Input_Transaksi!H219,"")</f>
        <v/>
      </c>
      <c r="F222" s="36">
        <f>IF(Input_Transaksi!CY219=$D$8,Input_Transaksi!DA219,0)</f>
        <v>0</v>
      </c>
      <c r="G222" s="36">
        <f>IF(Input_Transaksi!DB219=$D$8,Input_Transaksi!DD219,0)</f>
        <v>0</v>
      </c>
      <c r="H222" s="36">
        <f t="shared" si="4"/>
        <v>0</v>
      </c>
      <c r="I222" s="61"/>
    </row>
    <row r="223" spans="2:9" customFormat="1" ht="15" hidden="1" customHeight="1" x14ac:dyDescent="0.2">
      <c r="B223" s="65"/>
      <c r="C223" s="33" t="str">
        <f>IF(F223+G223&gt;0,Input_Transaksi!C220,"")</f>
        <v/>
      </c>
      <c r="D223" s="34" t="str">
        <f>IF(F223+G223&gt;0,Input_Transaksi!D220,"")</f>
        <v/>
      </c>
      <c r="E223" s="35" t="str">
        <f>IF(F223+G223&gt;0,Input_Transaksi!F220&amp;Input_Transaksi!G220 &amp;" "&amp;Input_Transaksi!H220,"")</f>
        <v/>
      </c>
      <c r="F223" s="36">
        <f>IF(Input_Transaksi!CY220=$D$8,Input_Transaksi!DA220,0)</f>
        <v>0</v>
      </c>
      <c r="G223" s="36">
        <f>IF(Input_Transaksi!DB220=$D$8,Input_Transaksi!DD220,0)</f>
        <v>0</v>
      </c>
      <c r="H223" s="36">
        <f t="shared" si="4"/>
        <v>0</v>
      </c>
      <c r="I223" s="61"/>
    </row>
    <row r="224" spans="2:9" customFormat="1" ht="15" hidden="1" customHeight="1" x14ac:dyDescent="0.2">
      <c r="B224" s="65"/>
      <c r="C224" s="33" t="str">
        <f>IF(F224+G224&gt;0,Input_Transaksi!C221,"")</f>
        <v/>
      </c>
      <c r="D224" s="34" t="str">
        <f>IF(F224+G224&gt;0,Input_Transaksi!D221,"")</f>
        <v/>
      </c>
      <c r="E224" s="35" t="str">
        <f>IF(F224+G224&gt;0,Input_Transaksi!F221&amp;Input_Transaksi!G221 &amp;" "&amp;Input_Transaksi!H221,"")</f>
        <v/>
      </c>
      <c r="F224" s="36">
        <f>IF(Input_Transaksi!CY221=$D$8,Input_Transaksi!DA221,0)</f>
        <v>0</v>
      </c>
      <c r="G224" s="36">
        <f>IF(Input_Transaksi!DB221=$D$8,Input_Transaksi!DD221,0)</f>
        <v>0</v>
      </c>
      <c r="H224" s="36">
        <f t="shared" si="4"/>
        <v>0</v>
      </c>
      <c r="I224" s="61"/>
    </row>
    <row r="225" spans="2:9" customFormat="1" ht="15" hidden="1" customHeight="1" x14ac:dyDescent="0.2">
      <c r="B225" s="65"/>
      <c r="C225" s="33" t="str">
        <f>IF(F225+G225&gt;0,Input_Transaksi!C222,"")</f>
        <v/>
      </c>
      <c r="D225" s="34" t="str">
        <f>IF(F225+G225&gt;0,Input_Transaksi!D222,"")</f>
        <v/>
      </c>
      <c r="E225" s="35" t="str">
        <f>IF(F225+G225&gt;0,Input_Transaksi!F222&amp;Input_Transaksi!G222 &amp;" "&amp;Input_Transaksi!H222,"")</f>
        <v/>
      </c>
      <c r="F225" s="36">
        <f>IF(Input_Transaksi!CY222=$D$8,Input_Transaksi!DA222,0)</f>
        <v>0</v>
      </c>
      <c r="G225" s="36">
        <f>IF(Input_Transaksi!DB222=$D$8,Input_Transaksi!DD222,0)</f>
        <v>0</v>
      </c>
      <c r="H225" s="36">
        <f t="shared" si="4"/>
        <v>0</v>
      </c>
      <c r="I225" s="61"/>
    </row>
    <row r="226" spans="2:9" customFormat="1" ht="15" hidden="1" customHeight="1" x14ac:dyDescent="0.2">
      <c r="B226" s="65"/>
      <c r="C226" s="33" t="str">
        <f>IF(F226+G226&gt;0,Input_Transaksi!C223,"")</f>
        <v/>
      </c>
      <c r="D226" s="34" t="str">
        <f>IF(F226+G226&gt;0,Input_Transaksi!D223,"")</f>
        <v/>
      </c>
      <c r="E226" s="35" t="str">
        <f>IF(F226+G226&gt;0,Input_Transaksi!F223&amp;Input_Transaksi!G223 &amp;" "&amp;Input_Transaksi!H223,"")</f>
        <v/>
      </c>
      <c r="F226" s="36">
        <f>IF(Input_Transaksi!CY223=$D$8,Input_Transaksi!DA223,0)</f>
        <v>0</v>
      </c>
      <c r="G226" s="36">
        <f>IF(Input_Transaksi!DB223=$D$8,Input_Transaksi!DD223,0)</f>
        <v>0</v>
      </c>
      <c r="H226" s="36">
        <f t="shared" si="4"/>
        <v>0</v>
      </c>
      <c r="I226" s="61"/>
    </row>
    <row r="227" spans="2:9" customFormat="1" ht="15" hidden="1" customHeight="1" x14ac:dyDescent="0.2">
      <c r="B227" s="65"/>
      <c r="C227" s="33" t="str">
        <f>IF(F227+G227&gt;0,Input_Transaksi!C224,"")</f>
        <v/>
      </c>
      <c r="D227" s="34" t="str">
        <f>IF(F227+G227&gt;0,Input_Transaksi!D224,"")</f>
        <v/>
      </c>
      <c r="E227" s="35" t="str">
        <f>IF(F227+G227&gt;0,Input_Transaksi!F224&amp;Input_Transaksi!G224 &amp;" "&amp;Input_Transaksi!H224,"")</f>
        <v/>
      </c>
      <c r="F227" s="36">
        <f>IF(Input_Transaksi!CY224=$D$8,Input_Transaksi!DA224,0)</f>
        <v>0</v>
      </c>
      <c r="G227" s="36">
        <f>IF(Input_Transaksi!DB224=$D$8,Input_Transaksi!DD224,0)</f>
        <v>0</v>
      </c>
      <c r="H227" s="36">
        <f t="shared" si="4"/>
        <v>0</v>
      </c>
      <c r="I227" s="61"/>
    </row>
    <row r="228" spans="2:9" customFormat="1" ht="15" hidden="1" customHeight="1" x14ac:dyDescent="0.2">
      <c r="B228" s="65"/>
      <c r="C228" s="33" t="str">
        <f>IF(F228+G228&gt;0,Input_Transaksi!C225,"")</f>
        <v/>
      </c>
      <c r="D228" s="34" t="str">
        <f>IF(F228+G228&gt;0,Input_Transaksi!D225,"")</f>
        <v/>
      </c>
      <c r="E228" s="35" t="str">
        <f>IF(F228+G228&gt;0,Input_Transaksi!F225&amp;Input_Transaksi!G225 &amp;" "&amp;Input_Transaksi!H225,"")</f>
        <v/>
      </c>
      <c r="F228" s="36">
        <f>IF(Input_Transaksi!CY225=$D$8,Input_Transaksi!DA225,0)</f>
        <v>0</v>
      </c>
      <c r="G228" s="36">
        <f>IF(Input_Transaksi!DB225=$D$8,Input_Transaksi!DD225,0)</f>
        <v>0</v>
      </c>
      <c r="H228" s="36">
        <f t="shared" si="4"/>
        <v>0</v>
      </c>
      <c r="I228" s="61"/>
    </row>
    <row r="229" spans="2:9" customFormat="1" ht="15" hidden="1" customHeight="1" x14ac:dyDescent="0.2">
      <c r="B229" s="65"/>
      <c r="C229" s="33" t="str">
        <f>IF(F229+G229&gt;0,Input_Transaksi!C226,"")</f>
        <v/>
      </c>
      <c r="D229" s="34" t="str">
        <f>IF(F229+G229&gt;0,Input_Transaksi!D226,"")</f>
        <v/>
      </c>
      <c r="E229" s="35" t="str">
        <f>IF(F229+G229&gt;0,Input_Transaksi!F226&amp;Input_Transaksi!G226 &amp;" "&amp;Input_Transaksi!H226,"")</f>
        <v/>
      </c>
      <c r="F229" s="36">
        <f>IF(Input_Transaksi!CY226=$D$8,Input_Transaksi!DA226,0)</f>
        <v>0</v>
      </c>
      <c r="G229" s="36">
        <f>IF(Input_Transaksi!DB226=$D$8,Input_Transaksi!DD226,0)</f>
        <v>0</v>
      </c>
      <c r="H229" s="36">
        <f t="shared" si="4"/>
        <v>0</v>
      </c>
      <c r="I229" s="61"/>
    </row>
    <row r="230" spans="2:9" customFormat="1" ht="15" hidden="1" customHeight="1" x14ac:dyDescent="0.2">
      <c r="B230" s="65"/>
      <c r="C230" s="33" t="str">
        <f>IF(F230+G230&gt;0,Input_Transaksi!C227,"")</f>
        <v/>
      </c>
      <c r="D230" s="34" t="str">
        <f>IF(F230+G230&gt;0,Input_Transaksi!D227,"")</f>
        <v/>
      </c>
      <c r="E230" s="35" t="str">
        <f>IF(F230+G230&gt;0,Input_Transaksi!F227&amp;Input_Transaksi!G227 &amp;" "&amp;Input_Transaksi!H227,"")</f>
        <v/>
      </c>
      <c r="F230" s="36">
        <f>IF(Input_Transaksi!CY227=$D$8,Input_Transaksi!DA227,0)</f>
        <v>0</v>
      </c>
      <c r="G230" s="36">
        <f>IF(Input_Transaksi!DB227=$D$8,Input_Transaksi!DD227,0)</f>
        <v>0</v>
      </c>
      <c r="H230" s="36">
        <f t="shared" si="4"/>
        <v>0</v>
      </c>
      <c r="I230" s="61"/>
    </row>
    <row r="231" spans="2:9" customFormat="1" ht="15" hidden="1" customHeight="1" x14ac:dyDescent="0.2">
      <c r="B231" s="65"/>
      <c r="C231" s="33" t="str">
        <f>IF(F231+G231&gt;0,Input_Transaksi!C228,"")</f>
        <v/>
      </c>
      <c r="D231" s="34" t="str">
        <f>IF(F231+G231&gt;0,Input_Transaksi!D228,"")</f>
        <v/>
      </c>
      <c r="E231" s="35" t="str">
        <f>IF(F231+G231&gt;0,Input_Transaksi!F228&amp;Input_Transaksi!G228 &amp;" "&amp;Input_Transaksi!H228,"")</f>
        <v/>
      </c>
      <c r="F231" s="36">
        <f>IF(Input_Transaksi!CY228=$D$8,Input_Transaksi!DA228,0)</f>
        <v>0</v>
      </c>
      <c r="G231" s="36">
        <f>IF(Input_Transaksi!DB228=$D$8,Input_Transaksi!DD228,0)</f>
        <v>0</v>
      </c>
      <c r="H231" s="36">
        <f t="shared" si="4"/>
        <v>0</v>
      </c>
      <c r="I231" s="61"/>
    </row>
    <row r="232" spans="2:9" customFormat="1" ht="15" hidden="1" customHeight="1" x14ac:dyDescent="0.2">
      <c r="B232" s="65"/>
      <c r="C232" s="33" t="str">
        <f>IF(F232+G232&gt;0,Input_Transaksi!C229,"")</f>
        <v/>
      </c>
      <c r="D232" s="34" t="str">
        <f>IF(F232+G232&gt;0,Input_Transaksi!D229,"")</f>
        <v/>
      </c>
      <c r="E232" s="35" t="str">
        <f>IF(F232+G232&gt;0,Input_Transaksi!F229&amp;Input_Transaksi!G229 &amp;" "&amp;Input_Transaksi!H229,"")</f>
        <v/>
      </c>
      <c r="F232" s="36">
        <f>IF(Input_Transaksi!CY229=$D$8,Input_Transaksi!DA229,0)</f>
        <v>0</v>
      </c>
      <c r="G232" s="36">
        <f>IF(Input_Transaksi!DB229=$D$8,Input_Transaksi!DD229,0)</f>
        <v>0</v>
      </c>
      <c r="H232" s="36">
        <f t="shared" si="4"/>
        <v>0</v>
      </c>
      <c r="I232" s="61"/>
    </row>
    <row r="233" spans="2:9" customFormat="1" ht="15" hidden="1" customHeight="1" x14ac:dyDescent="0.2">
      <c r="B233" s="65"/>
      <c r="C233" s="33" t="str">
        <f>IF(F233+G233&gt;0,Input_Transaksi!C230,"")</f>
        <v/>
      </c>
      <c r="D233" s="34" t="str">
        <f>IF(F233+G233&gt;0,Input_Transaksi!D230,"")</f>
        <v/>
      </c>
      <c r="E233" s="35" t="str">
        <f>IF(F233+G233&gt;0,Input_Transaksi!F230&amp;Input_Transaksi!G230 &amp;" "&amp;Input_Transaksi!H230,"")</f>
        <v/>
      </c>
      <c r="F233" s="36">
        <f>IF(Input_Transaksi!CY230=$D$8,Input_Transaksi!DA230,0)</f>
        <v>0</v>
      </c>
      <c r="G233" s="36">
        <f>IF(Input_Transaksi!DB230=$D$8,Input_Transaksi!DD230,0)</f>
        <v>0</v>
      </c>
      <c r="H233" s="36">
        <f t="shared" si="4"/>
        <v>0</v>
      </c>
      <c r="I233" s="61"/>
    </row>
    <row r="234" spans="2:9" customFormat="1" ht="15" hidden="1" customHeight="1" x14ac:dyDescent="0.2">
      <c r="B234" s="65"/>
      <c r="C234" s="33" t="str">
        <f>IF(F234+G234&gt;0,Input_Transaksi!C231,"")</f>
        <v/>
      </c>
      <c r="D234" s="34" t="str">
        <f>IF(F234+G234&gt;0,Input_Transaksi!D231,"")</f>
        <v/>
      </c>
      <c r="E234" s="35" t="str">
        <f>IF(F234+G234&gt;0,Input_Transaksi!F231&amp;Input_Transaksi!G231 &amp;" "&amp;Input_Transaksi!H231,"")</f>
        <v/>
      </c>
      <c r="F234" s="36">
        <f>IF(Input_Transaksi!CY231=$D$8,Input_Transaksi!DA231,0)</f>
        <v>0</v>
      </c>
      <c r="G234" s="36">
        <f>IF(Input_Transaksi!DB231=$D$8,Input_Transaksi!DD231,0)</f>
        <v>0</v>
      </c>
      <c r="H234" s="36">
        <f t="shared" si="4"/>
        <v>0</v>
      </c>
      <c r="I234" s="61"/>
    </row>
    <row r="235" spans="2:9" customFormat="1" ht="15" hidden="1" customHeight="1" x14ac:dyDescent="0.2">
      <c r="B235" s="65"/>
      <c r="C235" s="33" t="str">
        <f>IF(F235+G235&gt;0,Input_Transaksi!C232,"")</f>
        <v/>
      </c>
      <c r="D235" s="34" t="str">
        <f>IF(F235+G235&gt;0,Input_Transaksi!D232,"")</f>
        <v/>
      </c>
      <c r="E235" s="35" t="str">
        <f>IF(F235+G235&gt;0,Input_Transaksi!F232&amp;Input_Transaksi!G232 &amp;" "&amp;Input_Transaksi!H232,"")</f>
        <v/>
      </c>
      <c r="F235" s="36">
        <f>IF(Input_Transaksi!CY232=$D$8,Input_Transaksi!DA232,0)</f>
        <v>0</v>
      </c>
      <c r="G235" s="36">
        <f>IF(Input_Transaksi!DB232=$D$8,Input_Transaksi!DD232,0)</f>
        <v>0</v>
      </c>
      <c r="H235" s="36">
        <f t="shared" si="4"/>
        <v>0</v>
      </c>
      <c r="I235" s="61"/>
    </row>
    <row r="236" spans="2:9" customFormat="1" ht="15" hidden="1" customHeight="1" x14ac:dyDescent="0.2">
      <c r="B236" s="65"/>
      <c r="C236" s="33" t="str">
        <f>IF(F236+G236&gt;0,Input_Transaksi!C233,"")</f>
        <v/>
      </c>
      <c r="D236" s="34" t="str">
        <f>IF(F236+G236&gt;0,Input_Transaksi!D233,"")</f>
        <v/>
      </c>
      <c r="E236" s="35" t="str">
        <f>IF(F236+G236&gt;0,Input_Transaksi!F233&amp;Input_Transaksi!G233 &amp;" "&amp;Input_Transaksi!H233,"")</f>
        <v/>
      </c>
      <c r="F236" s="36">
        <f>IF(Input_Transaksi!CY233=$D$8,Input_Transaksi!DA233,0)</f>
        <v>0</v>
      </c>
      <c r="G236" s="36">
        <f>IF(Input_Transaksi!DB233=$D$8,Input_Transaksi!DD233,0)</f>
        <v>0</v>
      </c>
      <c r="H236" s="36">
        <f t="shared" si="4"/>
        <v>0</v>
      </c>
      <c r="I236" s="61"/>
    </row>
    <row r="237" spans="2:9" customFormat="1" ht="15" hidden="1" customHeight="1" x14ac:dyDescent="0.2">
      <c r="B237" s="65"/>
      <c r="C237" s="33" t="str">
        <f>IF(F237+G237&gt;0,Input_Transaksi!C234,"")</f>
        <v/>
      </c>
      <c r="D237" s="34" t="str">
        <f>IF(F237+G237&gt;0,Input_Transaksi!D234,"")</f>
        <v/>
      </c>
      <c r="E237" s="35" t="str">
        <f>IF(F237+G237&gt;0,Input_Transaksi!F234&amp;Input_Transaksi!G234 &amp;" "&amp;Input_Transaksi!H234,"")</f>
        <v/>
      </c>
      <c r="F237" s="36">
        <f>IF(Input_Transaksi!CY234=$D$8,Input_Transaksi!DA234,0)</f>
        <v>0</v>
      </c>
      <c r="G237" s="36">
        <f>IF(Input_Transaksi!DB234=$D$8,Input_Transaksi!DD234,0)</f>
        <v>0</v>
      </c>
      <c r="H237" s="36">
        <f t="shared" si="4"/>
        <v>0</v>
      </c>
      <c r="I237" s="61"/>
    </row>
    <row r="238" spans="2:9" customFormat="1" ht="15" hidden="1" customHeight="1" x14ac:dyDescent="0.2">
      <c r="B238" s="65"/>
      <c r="C238" s="33" t="str">
        <f>IF(F238+G238&gt;0,Input_Transaksi!C235,"")</f>
        <v/>
      </c>
      <c r="D238" s="34" t="str">
        <f>IF(F238+G238&gt;0,Input_Transaksi!D235,"")</f>
        <v/>
      </c>
      <c r="E238" s="35" t="str">
        <f>IF(F238+G238&gt;0,Input_Transaksi!F235&amp;Input_Transaksi!G235 &amp;" "&amp;Input_Transaksi!H235,"")</f>
        <v/>
      </c>
      <c r="F238" s="36">
        <f>IF(Input_Transaksi!CY235=$D$8,Input_Transaksi!DA235,0)</f>
        <v>0</v>
      </c>
      <c r="G238" s="36">
        <f>IF(Input_Transaksi!DB235=$D$8,Input_Transaksi!DD235,0)</f>
        <v>0</v>
      </c>
      <c r="H238" s="36">
        <f t="shared" si="4"/>
        <v>0</v>
      </c>
      <c r="I238" s="61"/>
    </row>
    <row r="239" spans="2:9" customFormat="1" ht="15" hidden="1" customHeight="1" x14ac:dyDescent="0.2">
      <c r="B239" s="65"/>
      <c r="C239" s="33" t="str">
        <f>IF(F239+G239&gt;0,Input_Transaksi!C236,"")</f>
        <v/>
      </c>
      <c r="D239" s="34" t="str">
        <f>IF(F239+G239&gt;0,Input_Transaksi!D236,"")</f>
        <v/>
      </c>
      <c r="E239" s="35" t="str">
        <f>IF(F239+G239&gt;0,Input_Transaksi!F236&amp;Input_Transaksi!G236 &amp;" "&amp;Input_Transaksi!H236,"")</f>
        <v/>
      </c>
      <c r="F239" s="36">
        <f>IF(Input_Transaksi!CY236=$D$8,Input_Transaksi!DA236,0)</f>
        <v>0</v>
      </c>
      <c r="G239" s="36">
        <f>IF(Input_Transaksi!DB236=$D$8,Input_Transaksi!DD236,0)</f>
        <v>0</v>
      </c>
      <c r="H239" s="36">
        <f t="shared" si="4"/>
        <v>0</v>
      </c>
      <c r="I239" s="61"/>
    </row>
    <row r="240" spans="2:9" customFormat="1" ht="15" hidden="1" customHeight="1" x14ac:dyDescent="0.2">
      <c r="B240" s="65"/>
      <c r="C240" s="33" t="str">
        <f>IF(F240+G240&gt;0,Input_Transaksi!C237,"")</f>
        <v/>
      </c>
      <c r="D240" s="34" t="str">
        <f>IF(F240+G240&gt;0,Input_Transaksi!D237,"")</f>
        <v/>
      </c>
      <c r="E240" s="35" t="str">
        <f>IF(F240+G240&gt;0,Input_Transaksi!F237&amp;Input_Transaksi!G237 &amp;" "&amp;Input_Transaksi!H237,"")</f>
        <v/>
      </c>
      <c r="F240" s="36">
        <f>IF(Input_Transaksi!CY237=$D$8,Input_Transaksi!DA237,0)</f>
        <v>0</v>
      </c>
      <c r="G240" s="36">
        <f>IF(Input_Transaksi!DB237=$D$8,Input_Transaksi!DD237,0)</f>
        <v>0</v>
      </c>
      <c r="H240" s="36">
        <f t="shared" si="4"/>
        <v>0</v>
      </c>
      <c r="I240" s="61"/>
    </row>
    <row r="241" spans="2:9" customFormat="1" ht="15" hidden="1" customHeight="1" x14ac:dyDescent="0.2">
      <c r="B241" s="65"/>
      <c r="C241" s="33" t="str">
        <f>IF(F241+G241&gt;0,Input_Transaksi!C238,"")</f>
        <v/>
      </c>
      <c r="D241" s="34" t="str">
        <f>IF(F241+G241&gt;0,Input_Transaksi!D238,"")</f>
        <v/>
      </c>
      <c r="E241" s="35" t="str">
        <f>IF(F241+G241&gt;0,Input_Transaksi!F238&amp;Input_Transaksi!G238 &amp;" "&amp;Input_Transaksi!H238,"")</f>
        <v/>
      </c>
      <c r="F241" s="36">
        <f>IF(Input_Transaksi!CY238=$D$8,Input_Transaksi!DA238,0)</f>
        <v>0</v>
      </c>
      <c r="G241" s="36">
        <f>IF(Input_Transaksi!DB238=$D$8,Input_Transaksi!DD238,0)</f>
        <v>0</v>
      </c>
      <c r="H241" s="36">
        <f t="shared" si="4"/>
        <v>0</v>
      </c>
      <c r="I241" s="61"/>
    </row>
    <row r="242" spans="2:9" customFormat="1" ht="15" hidden="1" customHeight="1" x14ac:dyDescent="0.2">
      <c r="B242" s="65"/>
      <c r="C242" s="33" t="str">
        <f>IF(F242+G242&gt;0,Input_Transaksi!C239,"")</f>
        <v/>
      </c>
      <c r="D242" s="34" t="str">
        <f>IF(F242+G242&gt;0,Input_Transaksi!D239,"")</f>
        <v/>
      </c>
      <c r="E242" s="35" t="str">
        <f>IF(F242+G242&gt;0,Input_Transaksi!F239&amp;Input_Transaksi!G239 &amp;" "&amp;Input_Transaksi!H239,"")</f>
        <v/>
      </c>
      <c r="F242" s="36">
        <f>IF(Input_Transaksi!CY239=$D$8,Input_Transaksi!DA239,0)</f>
        <v>0</v>
      </c>
      <c r="G242" s="36">
        <f>IF(Input_Transaksi!DB239=$D$8,Input_Transaksi!DD239,0)</f>
        <v>0</v>
      </c>
      <c r="H242" s="36">
        <f t="shared" si="4"/>
        <v>0</v>
      </c>
      <c r="I242" s="61"/>
    </row>
    <row r="243" spans="2:9" customFormat="1" ht="15" hidden="1" customHeight="1" x14ac:dyDescent="0.2">
      <c r="B243" s="65"/>
      <c r="C243" s="33" t="str">
        <f>IF(F243+G243&gt;0,Input_Transaksi!C240,"")</f>
        <v/>
      </c>
      <c r="D243" s="34" t="str">
        <f>IF(F243+G243&gt;0,Input_Transaksi!D240,"")</f>
        <v/>
      </c>
      <c r="E243" s="35" t="str">
        <f>IF(F243+G243&gt;0,Input_Transaksi!F240&amp;Input_Transaksi!G240 &amp;" "&amp;Input_Transaksi!H240,"")</f>
        <v/>
      </c>
      <c r="F243" s="36">
        <f>IF(Input_Transaksi!CY240=$D$8,Input_Transaksi!DA240,0)</f>
        <v>0</v>
      </c>
      <c r="G243" s="36">
        <f>IF(Input_Transaksi!DB240=$D$8,Input_Transaksi!DD240,0)</f>
        <v>0</v>
      </c>
      <c r="H243" s="36">
        <f t="shared" si="4"/>
        <v>0</v>
      </c>
      <c r="I243" s="61"/>
    </row>
    <row r="244" spans="2:9" customFormat="1" ht="15" hidden="1" customHeight="1" x14ac:dyDescent="0.2">
      <c r="B244" s="65"/>
      <c r="C244" s="33" t="str">
        <f>IF(F244+G244&gt;0,Input_Transaksi!C241,"")</f>
        <v/>
      </c>
      <c r="D244" s="34" t="str">
        <f>IF(F244+G244&gt;0,Input_Transaksi!D241,"")</f>
        <v/>
      </c>
      <c r="E244" s="35" t="str">
        <f>IF(F244+G244&gt;0,Input_Transaksi!F241&amp;Input_Transaksi!G241 &amp;" "&amp;Input_Transaksi!H241,"")</f>
        <v/>
      </c>
      <c r="F244" s="36">
        <f>IF(Input_Transaksi!CY241=$D$8,Input_Transaksi!DA241,0)</f>
        <v>0</v>
      </c>
      <c r="G244" s="36">
        <f>IF(Input_Transaksi!DB241=$D$8,Input_Transaksi!DD241,0)</f>
        <v>0</v>
      </c>
      <c r="H244" s="36">
        <f t="shared" si="4"/>
        <v>0</v>
      </c>
      <c r="I244" s="61"/>
    </row>
    <row r="245" spans="2:9" customFormat="1" ht="15" hidden="1" customHeight="1" x14ac:dyDescent="0.2">
      <c r="B245" s="65"/>
      <c r="C245" s="33" t="str">
        <f>IF(F245+G245&gt;0,Input_Transaksi!C242,"")</f>
        <v/>
      </c>
      <c r="D245" s="34" t="str">
        <f>IF(F245+G245&gt;0,Input_Transaksi!D242,"")</f>
        <v/>
      </c>
      <c r="E245" s="35" t="str">
        <f>IF(F245+G245&gt;0,Input_Transaksi!F242&amp;Input_Transaksi!G242 &amp;" "&amp;Input_Transaksi!H242,"")</f>
        <v/>
      </c>
      <c r="F245" s="36">
        <f>IF(Input_Transaksi!CY242=$D$8,Input_Transaksi!DA242,0)</f>
        <v>0</v>
      </c>
      <c r="G245" s="36">
        <f>IF(Input_Transaksi!DB242=$D$8,Input_Transaksi!DD242,0)</f>
        <v>0</v>
      </c>
      <c r="H245" s="36">
        <f t="shared" si="4"/>
        <v>0</v>
      </c>
      <c r="I245" s="61"/>
    </row>
    <row r="246" spans="2:9" customFormat="1" ht="15" hidden="1" customHeight="1" x14ac:dyDescent="0.2">
      <c r="B246" s="65"/>
      <c r="C246" s="33" t="str">
        <f>IF(F246+G246&gt;0,Input_Transaksi!C243,"")</f>
        <v/>
      </c>
      <c r="D246" s="34" t="str">
        <f>IF(F246+G246&gt;0,Input_Transaksi!D243,"")</f>
        <v/>
      </c>
      <c r="E246" s="35" t="str">
        <f>IF(F246+G246&gt;0,Input_Transaksi!F243&amp;Input_Transaksi!G243 &amp;" "&amp;Input_Transaksi!H243,"")</f>
        <v/>
      </c>
      <c r="F246" s="36">
        <f>IF(Input_Transaksi!CY243=$D$8,Input_Transaksi!DA243,0)</f>
        <v>0</v>
      </c>
      <c r="G246" s="36">
        <f>IF(Input_Transaksi!DB243=$D$8,Input_Transaksi!DD243,0)</f>
        <v>0</v>
      </c>
      <c r="H246" s="36">
        <f t="shared" si="4"/>
        <v>0</v>
      </c>
      <c r="I246" s="61"/>
    </row>
    <row r="247" spans="2:9" customFormat="1" ht="15" hidden="1" customHeight="1" x14ac:dyDescent="0.2">
      <c r="B247" s="65"/>
      <c r="C247" s="33" t="str">
        <f>IF(F247+G247&gt;0,Input_Transaksi!C244,"")</f>
        <v/>
      </c>
      <c r="D247" s="34" t="str">
        <f>IF(F247+G247&gt;0,Input_Transaksi!D244,"")</f>
        <v/>
      </c>
      <c r="E247" s="35" t="str">
        <f>IF(F247+G247&gt;0,Input_Transaksi!F244&amp;Input_Transaksi!G244 &amp;" "&amp;Input_Transaksi!H244,"")</f>
        <v/>
      </c>
      <c r="F247" s="36">
        <f>IF(Input_Transaksi!CY244=$D$8,Input_Transaksi!DA244,0)</f>
        <v>0</v>
      </c>
      <c r="G247" s="36">
        <f>IF(Input_Transaksi!DB244=$D$8,Input_Transaksi!DD244,0)</f>
        <v>0</v>
      </c>
      <c r="H247" s="36">
        <f t="shared" si="4"/>
        <v>0</v>
      </c>
      <c r="I247" s="61"/>
    </row>
    <row r="248" spans="2:9" customFormat="1" ht="15" hidden="1" customHeight="1" x14ac:dyDescent="0.2">
      <c r="B248" s="65"/>
      <c r="C248" s="33" t="str">
        <f>IF(F248+G248&gt;0,Input_Transaksi!C245,"")</f>
        <v/>
      </c>
      <c r="D248" s="34" t="str">
        <f>IF(F248+G248&gt;0,Input_Transaksi!D245,"")</f>
        <v/>
      </c>
      <c r="E248" s="35" t="str">
        <f>IF(F248+G248&gt;0,Input_Transaksi!F245&amp;Input_Transaksi!G245 &amp;" "&amp;Input_Transaksi!H245,"")</f>
        <v/>
      </c>
      <c r="F248" s="36">
        <f>IF(Input_Transaksi!CY245=$D$8,Input_Transaksi!DA245,0)</f>
        <v>0</v>
      </c>
      <c r="G248" s="36">
        <f>IF(Input_Transaksi!DB245=$D$8,Input_Transaksi!DD245,0)</f>
        <v>0</v>
      </c>
      <c r="H248" s="36">
        <f t="shared" si="4"/>
        <v>0</v>
      </c>
      <c r="I248" s="61"/>
    </row>
    <row r="249" spans="2:9" customFormat="1" ht="15" hidden="1" customHeight="1" x14ac:dyDescent="0.2">
      <c r="B249" s="65"/>
      <c r="C249" s="33" t="str">
        <f>IF(F249+G249&gt;0,Input_Transaksi!C246,"")</f>
        <v/>
      </c>
      <c r="D249" s="34" t="str">
        <f>IF(F249+G249&gt;0,Input_Transaksi!D246,"")</f>
        <v/>
      </c>
      <c r="E249" s="35" t="str">
        <f>IF(F249+G249&gt;0,Input_Transaksi!F246&amp;Input_Transaksi!G246 &amp;" "&amp;Input_Transaksi!H246,"")</f>
        <v/>
      </c>
      <c r="F249" s="36">
        <f>IF(Input_Transaksi!CY246=$D$8,Input_Transaksi!DA246,0)</f>
        <v>0</v>
      </c>
      <c r="G249" s="36">
        <f>IF(Input_Transaksi!DB246=$D$8,Input_Transaksi!DD246,0)</f>
        <v>0</v>
      </c>
      <c r="H249" s="36">
        <f t="shared" si="4"/>
        <v>0</v>
      </c>
      <c r="I249" s="61"/>
    </row>
    <row r="250" spans="2:9" customFormat="1" ht="15" hidden="1" customHeight="1" x14ac:dyDescent="0.2">
      <c r="B250" s="65"/>
      <c r="C250" s="33" t="str">
        <f>IF(F250+G250&gt;0,Input_Transaksi!C247,"")</f>
        <v/>
      </c>
      <c r="D250" s="34" t="str">
        <f>IF(F250+G250&gt;0,Input_Transaksi!D247,"")</f>
        <v/>
      </c>
      <c r="E250" s="35" t="str">
        <f>IF(F250+G250&gt;0,Input_Transaksi!F247&amp;Input_Transaksi!G247 &amp;" "&amp;Input_Transaksi!H247,"")</f>
        <v/>
      </c>
      <c r="F250" s="36">
        <f>IF(Input_Transaksi!CY247=$D$8,Input_Transaksi!DA247,0)</f>
        <v>0</v>
      </c>
      <c r="G250" s="36">
        <f>IF(Input_Transaksi!DB247=$D$8,Input_Transaksi!DD247,0)</f>
        <v>0</v>
      </c>
      <c r="H250" s="36">
        <f t="shared" si="4"/>
        <v>0</v>
      </c>
      <c r="I250" s="61"/>
    </row>
    <row r="251" spans="2:9" customFormat="1" ht="15" hidden="1" customHeight="1" x14ac:dyDescent="0.2">
      <c r="B251" s="65"/>
      <c r="C251" s="33" t="str">
        <f>IF(F251+G251&gt;0,Input_Transaksi!C248,"")</f>
        <v/>
      </c>
      <c r="D251" s="34" t="str">
        <f>IF(F251+G251&gt;0,Input_Transaksi!D248,"")</f>
        <v/>
      </c>
      <c r="E251" s="35" t="str">
        <f>IF(F251+G251&gt;0,Input_Transaksi!F248&amp;Input_Transaksi!G248 &amp;" "&amp;Input_Transaksi!H248,"")</f>
        <v/>
      </c>
      <c r="F251" s="36">
        <f>IF(Input_Transaksi!CY248=$D$8,Input_Transaksi!DA248,0)</f>
        <v>0</v>
      </c>
      <c r="G251" s="36">
        <f>IF(Input_Transaksi!DB248=$D$8,Input_Transaksi!DD248,0)</f>
        <v>0</v>
      </c>
      <c r="H251" s="36">
        <f t="shared" si="4"/>
        <v>0</v>
      </c>
      <c r="I251" s="61"/>
    </row>
    <row r="252" spans="2:9" customFormat="1" ht="15" hidden="1" customHeight="1" x14ac:dyDescent="0.2">
      <c r="B252" s="65"/>
      <c r="C252" s="33" t="str">
        <f>IF(F252+G252&gt;0,Input_Transaksi!C249,"")</f>
        <v/>
      </c>
      <c r="D252" s="34" t="str">
        <f>IF(F252+G252&gt;0,Input_Transaksi!D249,"")</f>
        <v/>
      </c>
      <c r="E252" s="35" t="str">
        <f>IF(F252+G252&gt;0,Input_Transaksi!F249&amp;Input_Transaksi!G249 &amp;" "&amp;Input_Transaksi!H249,"")</f>
        <v/>
      </c>
      <c r="F252" s="36">
        <f>IF(Input_Transaksi!CY249=$D$8,Input_Transaksi!DA249,0)</f>
        <v>0</v>
      </c>
      <c r="G252" s="36">
        <f>IF(Input_Transaksi!DB249=$D$8,Input_Transaksi!DD249,0)</f>
        <v>0</v>
      </c>
      <c r="H252" s="36">
        <f t="shared" si="4"/>
        <v>0</v>
      </c>
      <c r="I252" s="61"/>
    </row>
    <row r="253" spans="2:9" customFormat="1" ht="15" hidden="1" customHeight="1" x14ac:dyDescent="0.2">
      <c r="B253" s="65"/>
      <c r="C253" s="33" t="str">
        <f>IF(F253+G253&gt;0,Input_Transaksi!C250,"")</f>
        <v/>
      </c>
      <c r="D253" s="34" t="str">
        <f>IF(F253+G253&gt;0,Input_Transaksi!D250,"")</f>
        <v/>
      </c>
      <c r="E253" s="35" t="str">
        <f>IF(F253+G253&gt;0,Input_Transaksi!F250&amp;Input_Transaksi!G250 &amp;" "&amp;Input_Transaksi!H250,"")</f>
        <v/>
      </c>
      <c r="F253" s="36">
        <f>IF(Input_Transaksi!CY250=$D$8,Input_Transaksi!DA250,0)</f>
        <v>0</v>
      </c>
      <c r="G253" s="36">
        <f>IF(Input_Transaksi!DB250=$D$8,Input_Transaksi!DD250,0)</f>
        <v>0</v>
      </c>
      <c r="H253" s="36">
        <f t="shared" si="4"/>
        <v>0</v>
      </c>
      <c r="I253" s="61"/>
    </row>
    <row r="254" spans="2:9" customFormat="1" ht="15" hidden="1" customHeight="1" x14ac:dyDescent="0.2">
      <c r="B254" s="65"/>
      <c r="C254" s="33" t="str">
        <f>IF(F254+G254&gt;0,Input_Transaksi!C251,"")</f>
        <v/>
      </c>
      <c r="D254" s="34" t="str">
        <f>IF(F254+G254&gt;0,Input_Transaksi!D251,"")</f>
        <v/>
      </c>
      <c r="E254" s="35" t="str">
        <f>IF(F254+G254&gt;0,Input_Transaksi!F251&amp;Input_Transaksi!G251 &amp;" "&amp;Input_Transaksi!H251,"")</f>
        <v/>
      </c>
      <c r="F254" s="36">
        <f>IF(Input_Transaksi!CY251=$D$8,Input_Transaksi!DA251,0)</f>
        <v>0</v>
      </c>
      <c r="G254" s="36">
        <f>IF(Input_Transaksi!DB251=$D$8,Input_Transaksi!DD251,0)</f>
        <v>0</v>
      </c>
      <c r="H254" s="36">
        <f t="shared" si="4"/>
        <v>0</v>
      </c>
      <c r="I254" s="61"/>
    </row>
    <row r="255" spans="2:9" customFormat="1" ht="15" hidden="1" customHeight="1" x14ac:dyDescent="0.2">
      <c r="B255" s="65"/>
      <c r="C255" s="33" t="str">
        <f>IF(F255+G255&gt;0,Input_Transaksi!C252,"")</f>
        <v/>
      </c>
      <c r="D255" s="34" t="str">
        <f>IF(F255+G255&gt;0,Input_Transaksi!D252,"")</f>
        <v/>
      </c>
      <c r="E255" s="35" t="str">
        <f>IF(F255+G255&gt;0,Input_Transaksi!F252&amp;Input_Transaksi!G252 &amp;" "&amp;Input_Transaksi!H252,"")</f>
        <v/>
      </c>
      <c r="F255" s="36">
        <f>IF(Input_Transaksi!CY252=$D$8,Input_Transaksi!DA252,0)</f>
        <v>0</v>
      </c>
      <c r="G255" s="36">
        <f>IF(Input_Transaksi!DB252=$D$8,Input_Transaksi!DD252,0)</f>
        <v>0</v>
      </c>
      <c r="H255" s="36">
        <f t="shared" si="4"/>
        <v>0</v>
      </c>
      <c r="I255" s="61"/>
    </row>
    <row r="256" spans="2:9" customFormat="1" ht="15" hidden="1" customHeight="1" x14ac:dyDescent="0.2">
      <c r="B256" s="65"/>
      <c r="C256" s="33" t="str">
        <f>IF(F256+G256&gt;0,Input_Transaksi!C253,"")</f>
        <v/>
      </c>
      <c r="D256" s="34" t="str">
        <f>IF(F256+G256&gt;0,Input_Transaksi!D253,"")</f>
        <v/>
      </c>
      <c r="E256" s="35" t="str">
        <f>IF(F256+G256&gt;0,Input_Transaksi!F253&amp;Input_Transaksi!G253 &amp;" "&amp;Input_Transaksi!H253,"")</f>
        <v/>
      </c>
      <c r="F256" s="36">
        <f>IF(Input_Transaksi!CY253=$D$8,Input_Transaksi!DA253,0)</f>
        <v>0</v>
      </c>
      <c r="G256" s="36">
        <f>IF(Input_Transaksi!DB253=$D$8,Input_Transaksi!DD253,0)</f>
        <v>0</v>
      </c>
      <c r="H256" s="36">
        <f t="shared" si="4"/>
        <v>0</v>
      </c>
      <c r="I256" s="61"/>
    </row>
    <row r="257" spans="2:9" customFormat="1" ht="15" hidden="1" customHeight="1" x14ac:dyDescent="0.2">
      <c r="B257" s="65"/>
      <c r="C257" s="33" t="str">
        <f>IF(F257+G257&gt;0,Input_Transaksi!C254,"")</f>
        <v/>
      </c>
      <c r="D257" s="34" t="str">
        <f>IF(F257+G257&gt;0,Input_Transaksi!D254,"")</f>
        <v/>
      </c>
      <c r="E257" s="35" t="str">
        <f>IF(F257+G257&gt;0,Input_Transaksi!F254&amp;Input_Transaksi!G254 &amp;" "&amp;Input_Transaksi!H254,"")</f>
        <v/>
      </c>
      <c r="F257" s="36">
        <f>IF(Input_Transaksi!CY254=$D$8,Input_Transaksi!DA254,0)</f>
        <v>0</v>
      </c>
      <c r="G257" s="36">
        <f>IF(Input_Transaksi!DB254=$D$8,Input_Transaksi!DD254,0)</f>
        <v>0</v>
      </c>
      <c r="H257" s="36">
        <f t="shared" si="4"/>
        <v>0</v>
      </c>
      <c r="I257" s="61"/>
    </row>
    <row r="258" spans="2:9" customFormat="1" ht="15" hidden="1" customHeight="1" x14ac:dyDescent="0.2">
      <c r="B258" s="65"/>
      <c r="C258" s="33" t="str">
        <f>IF(F258+G258&gt;0,Input_Transaksi!C255,"")</f>
        <v/>
      </c>
      <c r="D258" s="34" t="str">
        <f>IF(F258+G258&gt;0,Input_Transaksi!D255,"")</f>
        <v/>
      </c>
      <c r="E258" s="35" t="str">
        <f>IF(F258+G258&gt;0,Input_Transaksi!F255&amp;Input_Transaksi!G255 &amp;" "&amp;Input_Transaksi!H255,"")</f>
        <v/>
      </c>
      <c r="F258" s="36">
        <f>IF(Input_Transaksi!CY255=$D$8,Input_Transaksi!DA255,0)</f>
        <v>0</v>
      </c>
      <c r="G258" s="36">
        <f>IF(Input_Transaksi!DB255=$D$8,Input_Transaksi!DD255,0)</f>
        <v>0</v>
      </c>
      <c r="H258" s="36">
        <f t="shared" si="4"/>
        <v>0</v>
      </c>
      <c r="I258" s="61"/>
    </row>
    <row r="259" spans="2:9" customFormat="1" ht="15" hidden="1" customHeight="1" x14ac:dyDescent="0.2">
      <c r="B259" s="65"/>
      <c r="C259" s="33" t="str">
        <f>IF(F259+G259&gt;0,Input_Transaksi!C256,"")</f>
        <v/>
      </c>
      <c r="D259" s="34" t="str">
        <f>IF(F259+G259&gt;0,Input_Transaksi!D256,"")</f>
        <v/>
      </c>
      <c r="E259" s="35" t="str">
        <f>IF(F259+G259&gt;0,Input_Transaksi!F256&amp;Input_Transaksi!G256 &amp;" "&amp;Input_Transaksi!H256,"")</f>
        <v/>
      </c>
      <c r="F259" s="36">
        <f>IF(Input_Transaksi!CY256=$D$8,Input_Transaksi!DA256,0)</f>
        <v>0</v>
      </c>
      <c r="G259" s="36">
        <f>IF(Input_Transaksi!DB256=$D$8,Input_Transaksi!DD256,0)</f>
        <v>0</v>
      </c>
      <c r="H259" s="36">
        <f t="shared" si="4"/>
        <v>0</v>
      </c>
      <c r="I259" s="61"/>
    </row>
    <row r="260" spans="2:9" customFormat="1" ht="15" hidden="1" customHeight="1" x14ac:dyDescent="0.2">
      <c r="B260" s="65"/>
      <c r="C260" s="33" t="str">
        <f>IF(F260+G260&gt;0,Input_Transaksi!C257,"")</f>
        <v/>
      </c>
      <c r="D260" s="34" t="str">
        <f>IF(F260+G260&gt;0,Input_Transaksi!D257,"")</f>
        <v/>
      </c>
      <c r="E260" s="35" t="str">
        <f>IF(F260+G260&gt;0,Input_Transaksi!F257&amp;Input_Transaksi!G257 &amp;" "&amp;Input_Transaksi!H257,"")</f>
        <v/>
      </c>
      <c r="F260" s="36">
        <f>IF(Input_Transaksi!CY257=$D$8,Input_Transaksi!DA257,0)</f>
        <v>0</v>
      </c>
      <c r="G260" s="36">
        <f>IF(Input_Transaksi!DB257=$D$8,Input_Transaksi!DD257,0)</f>
        <v>0</v>
      </c>
      <c r="H260" s="36">
        <f t="shared" si="4"/>
        <v>0</v>
      </c>
      <c r="I260" s="61"/>
    </row>
    <row r="261" spans="2:9" customFormat="1" ht="15" hidden="1" customHeight="1" x14ac:dyDescent="0.2">
      <c r="B261" s="65"/>
      <c r="C261" s="33" t="str">
        <f>IF(F261+G261&gt;0,Input_Transaksi!C258,"")</f>
        <v/>
      </c>
      <c r="D261" s="34" t="str">
        <f>IF(F261+G261&gt;0,Input_Transaksi!D258,"")</f>
        <v/>
      </c>
      <c r="E261" s="35" t="str">
        <f>IF(F261+G261&gt;0,Input_Transaksi!F258&amp;Input_Transaksi!G258 &amp;" "&amp;Input_Transaksi!H258,"")</f>
        <v/>
      </c>
      <c r="F261" s="36">
        <f>IF(Input_Transaksi!CY258=$D$8,Input_Transaksi!DA258,0)</f>
        <v>0</v>
      </c>
      <c r="G261" s="36">
        <f>IF(Input_Transaksi!DB258=$D$8,Input_Transaksi!DD258,0)</f>
        <v>0</v>
      </c>
      <c r="H261" s="36">
        <f t="shared" si="4"/>
        <v>0</v>
      </c>
      <c r="I261" s="61"/>
    </row>
    <row r="262" spans="2:9" customFormat="1" ht="15" hidden="1" customHeight="1" x14ac:dyDescent="0.2">
      <c r="B262" s="65"/>
      <c r="C262" s="33" t="str">
        <f>IF(F262+G262&gt;0,Input_Transaksi!C259,"")</f>
        <v/>
      </c>
      <c r="D262" s="34" t="str">
        <f>IF(F262+G262&gt;0,Input_Transaksi!D259,"")</f>
        <v/>
      </c>
      <c r="E262" s="35" t="str">
        <f>IF(F262+G262&gt;0,Input_Transaksi!F259&amp;Input_Transaksi!G259 &amp;" "&amp;Input_Transaksi!H259,"")</f>
        <v/>
      </c>
      <c r="F262" s="36">
        <f>IF(Input_Transaksi!CY259=$D$8,Input_Transaksi!DA259,0)</f>
        <v>0</v>
      </c>
      <c r="G262" s="36">
        <f>IF(Input_Transaksi!DB259=$D$8,Input_Transaksi!DD259,0)</f>
        <v>0</v>
      </c>
      <c r="H262" s="36">
        <f t="shared" si="4"/>
        <v>0</v>
      </c>
      <c r="I262" s="61"/>
    </row>
    <row r="263" spans="2:9" customFormat="1" ht="15" hidden="1" customHeight="1" x14ac:dyDescent="0.2">
      <c r="B263" s="65"/>
      <c r="C263" s="33" t="str">
        <f>IF(F263+G263&gt;0,Input_Transaksi!C260,"")</f>
        <v/>
      </c>
      <c r="D263" s="34" t="str">
        <f>IF(F263+G263&gt;0,Input_Transaksi!D260,"")</f>
        <v/>
      </c>
      <c r="E263" s="35" t="str">
        <f>IF(F263+G263&gt;0,Input_Transaksi!F260&amp;Input_Transaksi!G260 &amp;" "&amp;Input_Transaksi!H260,"")</f>
        <v/>
      </c>
      <c r="F263" s="36">
        <f>IF(Input_Transaksi!CY260=$D$8,Input_Transaksi!DA260,0)</f>
        <v>0</v>
      </c>
      <c r="G263" s="36">
        <f>IF(Input_Transaksi!DB260=$D$8,Input_Transaksi!DD260,0)</f>
        <v>0</v>
      </c>
      <c r="H263" s="36">
        <f t="shared" si="4"/>
        <v>0</v>
      </c>
      <c r="I263" s="61"/>
    </row>
    <row r="264" spans="2:9" customFormat="1" ht="15" hidden="1" customHeight="1" x14ac:dyDescent="0.2">
      <c r="B264" s="65"/>
      <c r="C264" s="33" t="str">
        <f>IF(F264+G264&gt;0,Input_Transaksi!C261,"")</f>
        <v/>
      </c>
      <c r="D264" s="34" t="str">
        <f>IF(F264+G264&gt;0,Input_Transaksi!D261,"")</f>
        <v/>
      </c>
      <c r="E264" s="35" t="str">
        <f>IF(F264+G264&gt;0,Input_Transaksi!F261&amp;Input_Transaksi!G261 &amp;" "&amp;Input_Transaksi!H261,"")</f>
        <v/>
      </c>
      <c r="F264" s="36">
        <f>IF(Input_Transaksi!CY261=$D$8,Input_Transaksi!DA261,0)</f>
        <v>0</v>
      </c>
      <c r="G264" s="36">
        <f>IF(Input_Transaksi!DB261=$D$8,Input_Transaksi!DD261,0)</f>
        <v>0</v>
      </c>
      <c r="H264" s="36">
        <f t="shared" si="4"/>
        <v>0</v>
      </c>
      <c r="I264" s="61"/>
    </row>
    <row r="265" spans="2:9" customFormat="1" ht="15" hidden="1" customHeight="1" x14ac:dyDescent="0.2">
      <c r="B265" s="65"/>
      <c r="C265" s="33" t="str">
        <f>IF(F265+G265&gt;0,Input_Transaksi!C262,"")</f>
        <v/>
      </c>
      <c r="D265" s="34" t="str">
        <f>IF(F265+G265&gt;0,Input_Transaksi!D262,"")</f>
        <v/>
      </c>
      <c r="E265" s="35" t="str">
        <f>IF(F265+G265&gt;0,Input_Transaksi!F262&amp;Input_Transaksi!G262 &amp;" "&amp;Input_Transaksi!H262,"")</f>
        <v/>
      </c>
      <c r="F265" s="36">
        <f>IF(Input_Transaksi!CY262=$D$8,Input_Transaksi!DA262,0)</f>
        <v>0</v>
      </c>
      <c r="G265" s="36">
        <f>IF(Input_Transaksi!DB262=$D$8,Input_Transaksi!DD262,0)</f>
        <v>0</v>
      </c>
      <c r="H265" s="36">
        <f t="shared" si="4"/>
        <v>0</v>
      </c>
      <c r="I265" s="61"/>
    </row>
    <row r="266" spans="2:9" customFormat="1" ht="15" hidden="1" customHeight="1" x14ac:dyDescent="0.2">
      <c r="B266" s="65"/>
      <c r="C266" s="33" t="str">
        <f>IF(F266+G266&gt;0,Input_Transaksi!C263,"")</f>
        <v/>
      </c>
      <c r="D266" s="34" t="str">
        <f>IF(F266+G266&gt;0,Input_Transaksi!D263,"")</f>
        <v/>
      </c>
      <c r="E266" s="35" t="str">
        <f>IF(F266+G266&gt;0,Input_Transaksi!F263&amp;Input_Transaksi!G263 &amp;" "&amp;Input_Transaksi!H263,"")</f>
        <v/>
      </c>
      <c r="F266" s="36">
        <f>IF(Input_Transaksi!CY263=$D$8,Input_Transaksi!DA263,0)</f>
        <v>0</v>
      </c>
      <c r="G266" s="36">
        <f>IF(Input_Transaksi!DB263=$D$8,Input_Transaksi!DD263,0)</f>
        <v>0</v>
      </c>
      <c r="H266" s="36">
        <f t="shared" si="4"/>
        <v>0</v>
      </c>
      <c r="I266" s="61"/>
    </row>
    <row r="267" spans="2:9" customFormat="1" ht="15" hidden="1" customHeight="1" x14ac:dyDescent="0.2">
      <c r="B267" s="65"/>
      <c r="C267" s="33" t="str">
        <f>IF(F267+G267&gt;0,Input_Transaksi!C264,"")</f>
        <v/>
      </c>
      <c r="D267" s="34" t="str">
        <f>IF(F267+G267&gt;0,Input_Transaksi!D264,"")</f>
        <v/>
      </c>
      <c r="E267" s="35" t="str">
        <f>IF(F267+G267&gt;0,Input_Transaksi!F264&amp;Input_Transaksi!G264 &amp;" "&amp;Input_Transaksi!H264,"")</f>
        <v/>
      </c>
      <c r="F267" s="36">
        <f>IF(Input_Transaksi!CY264=$D$8,Input_Transaksi!DA264,0)</f>
        <v>0</v>
      </c>
      <c r="G267" s="36">
        <f>IF(Input_Transaksi!DB264=$D$8,Input_Transaksi!DD264,0)</f>
        <v>0</v>
      </c>
      <c r="H267" s="36">
        <f t="shared" si="4"/>
        <v>0</v>
      </c>
      <c r="I267" s="61"/>
    </row>
    <row r="268" spans="2:9" customFormat="1" ht="15" hidden="1" customHeight="1" x14ac:dyDescent="0.2">
      <c r="B268" s="65"/>
      <c r="C268" s="33" t="str">
        <f>IF(F268+G268&gt;0,Input_Transaksi!C265,"")</f>
        <v/>
      </c>
      <c r="D268" s="34" t="str">
        <f>IF(F268+G268&gt;0,Input_Transaksi!D265,"")</f>
        <v/>
      </c>
      <c r="E268" s="35" t="str">
        <f>IF(F268+G268&gt;0,Input_Transaksi!F265&amp;Input_Transaksi!G265 &amp;" "&amp;Input_Transaksi!H265,"")</f>
        <v/>
      </c>
      <c r="F268" s="36">
        <f>IF(Input_Transaksi!CY265=$D$8,Input_Transaksi!DA265,0)</f>
        <v>0</v>
      </c>
      <c r="G268" s="36">
        <f>IF(Input_Transaksi!DB265=$D$8,Input_Transaksi!DD265,0)</f>
        <v>0</v>
      </c>
      <c r="H268" s="36">
        <f t="shared" si="4"/>
        <v>0</v>
      </c>
      <c r="I268" s="61"/>
    </row>
    <row r="269" spans="2:9" customFormat="1" ht="15" hidden="1" customHeight="1" x14ac:dyDescent="0.2">
      <c r="B269" s="65"/>
      <c r="C269" s="33" t="str">
        <f>IF(F269+G269&gt;0,Input_Transaksi!C266,"")</f>
        <v/>
      </c>
      <c r="D269" s="34" t="str">
        <f>IF(F269+G269&gt;0,Input_Transaksi!D266,"")</f>
        <v/>
      </c>
      <c r="E269" s="35" t="str">
        <f>IF(F269+G269&gt;0,Input_Transaksi!F266&amp;Input_Transaksi!G266 &amp;" "&amp;Input_Transaksi!H266,"")</f>
        <v/>
      </c>
      <c r="F269" s="36">
        <f>IF(Input_Transaksi!CY266=$D$8,Input_Transaksi!DA266,0)</f>
        <v>0</v>
      </c>
      <c r="G269" s="36">
        <f>IF(Input_Transaksi!DB266=$D$8,Input_Transaksi!DD266,0)</f>
        <v>0</v>
      </c>
      <c r="H269" s="36">
        <f t="shared" si="4"/>
        <v>0</v>
      </c>
      <c r="I269" s="61"/>
    </row>
    <row r="270" spans="2:9" customFormat="1" ht="15" hidden="1" customHeight="1" x14ac:dyDescent="0.2">
      <c r="B270" s="65"/>
      <c r="C270" s="33" t="str">
        <f>IF(F270+G270&gt;0,Input_Transaksi!C267,"")</f>
        <v/>
      </c>
      <c r="D270" s="34" t="str">
        <f>IF(F270+G270&gt;0,Input_Transaksi!D267,"")</f>
        <v/>
      </c>
      <c r="E270" s="35" t="str">
        <f>IF(F270+G270&gt;0,Input_Transaksi!F267&amp;Input_Transaksi!G267 &amp;" "&amp;Input_Transaksi!H267,"")</f>
        <v/>
      </c>
      <c r="F270" s="36">
        <f>IF(Input_Transaksi!CY267=$D$8,Input_Transaksi!DA267,0)</f>
        <v>0</v>
      </c>
      <c r="G270" s="36">
        <f>IF(Input_Transaksi!DB267=$D$8,Input_Transaksi!DD267,0)</f>
        <v>0</v>
      </c>
      <c r="H270" s="36">
        <f t="shared" si="4"/>
        <v>0</v>
      </c>
      <c r="I270" s="61"/>
    </row>
    <row r="271" spans="2:9" customFormat="1" ht="15" hidden="1" customHeight="1" x14ac:dyDescent="0.2">
      <c r="B271" s="65"/>
      <c r="C271" s="33" t="str">
        <f>IF(F271+G271&gt;0,Input_Transaksi!C268,"")</f>
        <v/>
      </c>
      <c r="D271" s="34" t="str">
        <f>IF(F271+G271&gt;0,Input_Transaksi!D268,"")</f>
        <v/>
      </c>
      <c r="E271" s="35" t="str">
        <f>IF(F271+G271&gt;0,Input_Transaksi!F268&amp;Input_Transaksi!G268 &amp;" "&amp;Input_Transaksi!H268,"")</f>
        <v/>
      </c>
      <c r="F271" s="36">
        <f>IF(Input_Transaksi!CY268=$D$8,Input_Transaksi!DA268,0)</f>
        <v>0</v>
      </c>
      <c r="G271" s="36">
        <f>IF(Input_Transaksi!DB268=$D$8,Input_Transaksi!DD268,0)</f>
        <v>0</v>
      </c>
      <c r="H271" s="36">
        <f t="shared" ref="H271:H300" si="5">H270+F271-G271</f>
        <v>0</v>
      </c>
      <c r="I271" s="61"/>
    </row>
    <row r="272" spans="2:9" customFormat="1" ht="15" hidden="1" customHeight="1" x14ac:dyDescent="0.2">
      <c r="B272" s="65"/>
      <c r="C272" s="33" t="str">
        <f>IF(F272+G272&gt;0,Input_Transaksi!C269,"")</f>
        <v/>
      </c>
      <c r="D272" s="34" t="str">
        <f>IF(F272+G272&gt;0,Input_Transaksi!D269,"")</f>
        <v/>
      </c>
      <c r="E272" s="35" t="str">
        <f>IF(F272+G272&gt;0,Input_Transaksi!F269&amp;Input_Transaksi!G269 &amp;" "&amp;Input_Transaksi!H269,"")</f>
        <v/>
      </c>
      <c r="F272" s="36">
        <f>IF(Input_Transaksi!CY269=$D$8,Input_Transaksi!DA269,0)</f>
        <v>0</v>
      </c>
      <c r="G272" s="36">
        <f>IF(Input_Transaksi!DB269=$D$8,Input_Transaksi!DD269,0)</f>
        <v>0</v>
      </c>
      <c r="H272" s="36">
        <f t="shared" si="5"/>
        <v>0</v>
      </c>
      <c r="I272" s="61"/>
    </row>
    <row r="273" spans="2:9" customFormat="1" ht="15" hidden="1" customHeight="1" x14ac:dyDescent="0.2">
      <c r="B273" s="65"/>
      <c r="C273" s="33" t="str">
        <f>IF(F273+G273&gt;0,Input_Transaksi!C270,"")</f>
        <v/>
      </c>
      <c r="D273" s="34" t="str">
        <f>IF(F273+G273&gt;0,Input_Transaksi!D270,"")</f>
        <v/>
      </c>
      <c r="E273" s="35" t="str">
        <f>IF(F273+G273&gt;0,Input_Transaksi!F270&amp;Input_Transaksi!G270 &amp;" "&amp;Input_Transaksi!H270,"")</f>
        <v/>
      </c>
      <c r="F273" s="36">
        <f>IF(Input_Transaksi!CY270=$D$8,Input_Transaksi!DA270,0)</f>
        <v>0</v>
      </c>
      <c r="G273" s="36">
        <f>IF(Input_Transaksi!DB270=$D$8,Input_Transaksi!DD270,0)</f>
        <v>0</v>
      </c>
      <c r="H273" s="36">
        <f t="shared" si="5"/>
        <v>0</v>
      </c>
      <c r="I273" s="61"/>
    </row>
    <row r="274" spans="2:9" customFormat="1" ht="15" hidden="1" customHeight="1" x14ac:dyDescent="0.2">
      <c r="B274" s="65"/>
      <c r="C274" s="33" t="str">
        <f>IF(F274+G274&gt;0,Input_Transaksi!C271,"")</f>
        <v/>
      </c>
      <c r="D274" s="34" t="str">
        <f>IF(F274+G274&gt;0,Input_Transaksi!D271,"")</f>
        <v/>
      </c>
      <c r="E274" s="35" t="str">
        <f>IF(F274+G274&gt;0,Input_Transaksi!F271&amp;Input_Transaksi!G271 &amp;" "&amp;Input_Transaksi!H271,"")</f>
        <v/>
      </c>
      <c r="F274" s="36">
        <f>IF(Input_Transaksi!CY271=$D$8,Input_Transaksi!DA271,0)</f>
        <v>0</v>
      </c>
      <c r="G274" s="36">
        <f>IF(Input_Transaksi!DB271=$D$8,Input_Transaksi!DD271,0)</f>
        <v>0</v>
      </c>
      <c r="H274" s="36">
        <f t="shared" si="5"/>
        <v>0</v>
      </c>
      <c r="I274" s="61"/>
    </row>
    <row r="275" spans="2:9" customFormat="1" ht="15" hidden="1" customHeight="1" x14ac:dyDescent="0.2">
      <c r="B275" s="65"/>
      <c r="C275" s="33" t="str">
        <f>IF(F275+G275&gt;0,Input_Transaksi!C272,"")</f>
        <v/>
      </c>
      <c r="D275" s="34" t="str">
        <f>IF(F275+G275&gt;0,Input_Transaksi!D272,"")</f>
        <v/>
      </c>
      <c r="E275" s="35" t="str">
        <f>IF(F275+G275&gt;0,Input_Transaksi!F272&amp;Input_Transaksi!G272 &amp;" "&amp;Input_Transaksi!H272,"")</f>
        <v/>
      </c>
      <c r="F275" s="36">
        <f>IF(Input_Transaksi!CY272=$D$8,Input_Transaksi!DA272,0)</f>
        <v>0</v>
      </c>
      <c r="G275" s="36">
        <f>IF(Input_Transaksi!DB272=$D$8,Input_Transaksi!DD272,0)</f>
        <v>0</v>
      </c>
      <c r="H275" s="36">
        <f t="shared" si="5"/>
        <v>0</v>
      </c>
      <c r="I275" s="61"/>
    </row>
    <row r="276" spans="2:9" customFormat="1" ht="15" hidden="1" customHeight="1" x14ac:dyDescent="0.2">
      <c r="B276" s="65"/>
      <c r="C276" s="33" t="str">
        <f>IF(F276+G276&gt;0,Input_Transaksi!C273,"")</f>
        <v/>
      </c>
      <c r="D276" s="34" t="str">
        <f>IF(F276+G276&gt;0,Input_Transaksi!D273,"")</f>
        <v/>
      </c>
      <c r="E276" s="35" t="str">
        <f>IF(F276+G276&gt;0,Input_Transaksi!F273&amp;Input_Transaksi!G273 &amp;" "&amp;Input_Transaksi!H273,"")</f>
        <v/>
      </c>
      <c r="F276" s="36">
        <f>IF(Input_Transaksi!CY273=$D$8,Input_Transaksi!DA273,0)</f>
        <v>0</v>
      </c>
      <c r="G276" s="36">
        <f>IF(Input_Transaksi!DB273=$D$8,Input_Transaksi!DD273,0)</f>
        <v>0</v>
      </c>
      <c r="H276" s="36">
        <f t="shared" si="5"/>
        <v>0</v>
      </c>
      <c r="I276" s="61"/>
    </row>
    <row r="277" spans="2:9" customFormat="1" ht="15" hidden="1" customHeight="1" x14ac:dyDescent="0.2">
      <c r="B277" s="65"/>
      <c r="C277" s="33" t="str">
        <f>IF(F277+G277&gt;0,Input_Transaksi!C274,"")</f>
        <v/>
      </c>
      <c r="D277" s="34" t="str">
        <f>IF(F277+G277&gt;0,Input_Transaksi!D274,"")</f>
        <v/>
      </c>
      <c r="E277" s="35" t="str">
        <f>IF(F277+G277&gt;0,Input_Transaksi!F275&amp;Input_Transaksi!G274 &amp;" "&amp;Input_Transaksi!H274,"")</f>
        <v/>
      </c>
      <c r="F277" s="36">
        <f>IF(Input_Transaksi!CY274=$D$8,Input_Transaksi!DA274,0)</f>
        <v>0</v>
      </c>
      <c r="G277" s="36">
        <f>IF(Input_Transaksi!DB274=$D$8,Input_Transaksi!DD274,0)</f>
        <v>0</v>
      </c>
      <c r="H277" s="36">
        <f t="shared" si="5"/>
        <v>0</v>
      </c>
      <c r="I277" s="61"/>
    </row>
    <row r="278" spans="2:9" customFormat="1" ht="15" hidden="1" customHeight="1" x14ac:dyDescent="0.2">
      <c r="B278" s="65"/>
      <c r="C278" s="33" t="str">
        <f>IF(F278+G278&gt;0,Input_Transaksi!C275,"")</f>
        <v/>
      </c>
      <c r="D278" s="34" t="str">
        <f>IF(F278+G278&gt;0,Input_Transaksi!D275,"")</f>
        <v/>
      </c>
      <c r="E278" s="35" t="str">
        <f>IF(F278+G278&gt;0,Input_Transaksi!F276&amp;Input_Transaksi!G275 &amp;" "&amp;Input_Transaksi!H275,"")</f>
        <v/>
      </c>
      <c r="F278" s="36">
        <f>IF(Input_Transaksi!CY275=$D$8,Input_Transaksi!DA275,0)</f>
        <v>0</v>
      </c>
      <c r="G278" s="36">
        <f>IF(Input_Transaksi!DB275=$D$8,Input_Transaksi!DD275,0)</f>
        <v>0</v>
      </c>
      <c r="H278" s="36">
        <f t="shared" si="5"/>
        <v>0</v>
      </c>
      <c r="I278" s="61"/>
    </row>
    <row r="279" spans="2:9" customFormat="1" ht="15" hidden="1" customHeight="1" x14ac:dyDescent="0.2">
      <c r="B279" s="65"/>
      <c r="C279" s="33" t="str">
        <f>IF(F279+G279&gt;0,Input_Transaksi!C276,"")</f>
        <v/>
      </c>
      <c r="D279" s="34" t="str">
        <f>IF(F279+G279&gt;0,Input_Transaksi!D276,"")</f>
        <v/>
      </c>
      <c r="E279" s="35" t="str">
        <f>IF(F279+G279&gt;0,Input_Transaksi!F277&amp;Input_Transaksi!G276 &amp;" "&amp;Input_Transaksi!H276,"")</f>
        <v/>
      </c>
      <c r="F279" s="36">
        <f>IF(Input_Transaksi!CY276=$D$8,Input_Transaksi!DA276,0)</f>
        <v>0</v>
      </c>
      <c r="G279" s="36">
        <f>IF(Input_Transaksi!DB276=$D$8,Input_Transaksi!DD276,0)</f>
        <v>0</v>
      </c>
      <c r="H279" s="36">
        <f t="shared" si="5"/>
        <v>0</v>
      </c>
      <c r="I279" s="61"/>
    </row>
    <row r="280" spans="2:9" customFormat="1" ht="15" hidden="1" customHeight="1" x14ac:dyDescent="0.2">
      <c r="B280" s="65"/>
      <c r="C280" s="33" t="str">
        <f>IF(F280+G280&gt;0,Input_Transaksi!C277,"")</f>
        <v/>
      </c>
      <c r="D280" s="34" t="str">
        <f>IF(F280+G280&gt;0,Input_Transaksi!D277,"")</f>
        <v/>
      </c>
      <c r="E280" s="35" t="str">
        <f>IF(F280+G280&gt;0,Input_Transaksi!#REF!&amp;Input_Transaksi!G277 &amp;" "&amp;Input_Transaksi!H277,"")</f>
        <v/>
      </c>
      <c r="F280" s="36">
        <f>IF(Input_Transaksi!CY277=$D$8,Input_Transaksi!DA277,0)</f>
        <v>0</v>
      </c>
      <c r="G280" s="36">
        <f>IF(Input_Transaksi!DB277=$D$8,Input_Transaksi!DD277,0)</f>
        <v>0</v>
      </c>
      <c r="H280" s="36">
        <f t="shared" si="5"/>
        <v>0</v>
      </c>
      <c r="I280" s="61"/>
    </row>
    <row r="281" spans="2:9" customFormat="1" ht="15" hidden="1" customHeight="1" x14ac:dyDescent="0.2">
      <c r="B281" s="65"/>
      <c r="C281" s="33" t="str">
        <f>IF(F281+G281&gt;0,Input_Transaksi!C278,"")</f>
        <v/>
      </c>
      <c r="D281" s="34" t="str">
        <f>IF(F281+G281&gt;0,Input_Transaksi!D278,"")</f>
        <v/>
      </c>
      <c r="E281" s="35" t="str">
        <f>IF(F281+G281&gt;0,Input_Transaksi!F278&amp;Input_Transaksi!G278 &amp;" "&amp;Input_Transaksi!H278,"")</f>
        <v/>
      </c>
      <c r="F281" s="36">
        <f>IF(Input_Transaksi!CY278=$D$8,Input_Transaksi!DA278,0)</f>
        <v>0</v>
      </c>
      <c r="G281" s="36">
        <f>IF(Input_Transaksi!DB278=$D$8,Input_Transaksi!DD278,0)</f>
        <v>0</v>
      </c>
      <c r="H281" s="36">
        <f t="shared" si="5"/>
        <v>0</v>
      </c>
      <c r="I281" s="61"/>
    </row>
    <row r="282" spans="2:9" customFormat="1" ht="15" hidden="1" customHeight="1" x14ac:dyDescent="0.2">
      <c r="B282" s="65"/>
      <c r="C282" s="33" t="str">
        <f>IF(F282+G282&gt;0,Input_Transaksi!C279,"")</f>
        <v/>
      </c>
      <c r="D282" s="34" t="str">
        <f>IF(F282+G282&gt;0,Input_Transaksi!D279,"")</f>
        <v/>
      </c>
      <c r="E282" s="35" t="str">
        <f>IF(F282+G282&gt;0,Input_Transaksi!F279&amp;Input_Transaksi!G279 &amp;" "&amp;Input_Transaksi!H279,"")</f>
        <v/>
      </c>
      <c r="F282" s="36">
        <f>IF(Input_Transaksi!CY279=$D$8,Input_Transaksi!DA279,0)</f>
        <v>0</v>
      </c>
      <c r="G282" s="36">
        <f>IF(Input_Transaksi!DB279=$D$8,Input_Transaksi!DD279,0)</f>
        <v>0</v>
      </c>
      <c r="H282" s="36">
        <f t="shared" si="5"/>
        <v>0</v>
      </c>
      <c r="I282" s="61"/>
    </row>
    <row r="283" spans="2:9" customFormat="1" ht="15" hidden="1" customHeight="1" x14ac:dyDescent="0.2">
      <c r="B283" s="65"/>
      <c r="C283" s="33" t="str">
        <f>IF(F283+G283&gt;0,Input_Transaksi!C280,"")</f>
        <v/>
      </c>
      <c r="D283" s="34" t="str">
        <f>IF(F283+G283&gt;0,Input_Transaksi!D280,"")</f>
        <v/>
      </c>
      <c r="E283" s="35" t="str">
        <f>IF(F283+G283&gt;0,Input_Transaksi!F280&amp;Input_Transaksi!G280 &amp;" "&amp;Input_Transaksi!H280,"")</f>
        <v/>
      </c>
      <c r="F283" s="36">
        <f>IF(Input_Transaksi!CY280=$D$8,Input_Transaksi!DA280,0)</f>
        <v>0</v>
      </c>
      <c r="G283" s="36">
        <f>IF(Input_Transaksi!DB280=$D$8,Input_Transaksi!DD280,0)</f>
        <v>0</v>
      </c>
      <c r="H283" s="36">
        <f t="shared" si="5"/>
        <v>0</v>
      </c>
      <c r="I283" s="61"/>
    </row>
    <row r="284" spans="2:9" customFormat="1" ht="15" hidden="1" customHeight="1" x14ac:dyDescent="0.2">
      <c r="B284" s="65"/>
      <c r="C284" s="33" t="str">
        <f>IF(F284+G284&gt;0,Input_Transaksi!C281,"")</f>
        <v/>
      </c>
      <c r="D284" s="34" t="str">
        <f>IF(F284+G284&gt;0,Input_Transaksi!D281,"")</f>
        <v/>
      </c>
      <c r="E284" s="35" t="str">
        <f>IF(F284+G284&gt;0,Input_Transaksi!F281&amp;Input_Transaksi!G281 &amp;" "&amp;Input_Transaksi!H281,"")</f>
        <v/>
      </c>
      <c r="F284" s="36">
        <f>IF(Input_Transaksi!CY281=$D$8,Input_Transaksi!DA281,0)</f>
        <v>0</v>
      </c>
      <c r="G284" s="36">
        <f>IF(Input_Transaksi!DB281=$D$8,Input_Transaksi!DD281,0)</f>
        <v>0</v>
      </c>
      <c r="H284" s="36">
        <f t="shared" si="5"/>
        <v>0</v>
      </c>
      <c r="I284" s="61"/>
    </row>
    <row r="285" spans="2:9" customFormat="1" ht="15" hidden="1" customHeight="1" x14ac:dyDescent="0.2">
      <c r="B285" s="65"/>
      <c r="C285" s="33" t="str">
        <f>IF(F285+G285&gt;0,Input_Transaksi!C282,"")</f>
        <v/>
      </c>
      <c r="D285" s="34" t="str">
        <f>IF(F285+G285&gt;0,Input_Transaksi!D282,"")</f>
        <v/>
      </c>
      <c r="E285" s="35" t="str">
        <f>IF(F285+G285&gt;0,Input_Transaksi!F282&amp;Input_Transaksi!G282 &amp;" "&amp;Input_Transaksi!H282,"")</f>
        <v/>
      </c>
      <c r="F285" s="36">
        <f>IF(Input_Transaksi!CY282=$D$8,Input_Transaksi!DA282,0)</f>
        <v>0</v>
      </c>
      <c r="G285" s="36">
        <f>IF(Input_Transaksi!DB282=$D$8,Input_Transaksi!DD282,0)</f>
        <v>0</v>
      </c>
      <c r="H285" s="36">
        <f t="shared" si="5"/>
        <v>0</v>
      </c>
      <c r="I285" s="61"/>
    </row>
    <row r="286" spans="2:9" customFormat="1" ht="15" hidden="1" customHeight="1" x14ac:dyDescent="0.2">
      <c r="B286" s="65"/>
      <c r="C286" s="33" t="str">
        <f>IF(F286+G286&gt;0,Input_Transaksi!C283,"")</f>
        <v/>
      </c>
      <c r="D286" s="34" t="str">
        <f>IF(F286+G286&gt;0,Input_Transaksi!D283,"")</f>
        <v/>
      </c>
      <c r="E286" s="35" t="str">
        <f>IF(F286+G286&gt;0,Input_Transaksi!F283&amp;Input_Transaksi!G283 &amp;" "&amp;Input_Transaksi!H283,"")</f>
        <v/>
      </c>
      <c r="F286" s="36">
        <f>IF(Input_Transaksi!CY283=$D$8,Input_Transaksi!DA283,0)</f>
        <v>0</v>
      </c>
      <c r="G286" s="36">
        <f>IF(Input_Transaksi!DB283=$D$8,Input_Transaksi!DD283,0)</f>
        <v>0</v>
      </c>
      <c r="H286" s="36">
        <f t="shared" si="5"/>
        <v>0</v>
      </c>
      <c r="I286" s="61"/>
    </row>
    <row r="287" spans="2:9" customFormat="1" ht="15" hidden="1" customHeight="1" x14ac:dyDescent="0.2">
      <c r="B287" s="65"/>
      <c r="C287" s="33" t="str">
        <f>IF(F287+G287&gt;0,Input_Transaksi!C284,"")</f>
        <v/>
      </c>
      <c r="D287" s="34" t="str">
        <f>IF(F287+G287&gt;0,Input_Transaksi!D284,"")</f>
        <v/>
      </c>
      <c r="E287" s="35" t="str">
        <f>IF(F287+G287&gt;0,Input_Transaksi!F284&amp;Input_Transaksi!G284 &amp;" "&amp;Input_Transaksi!H284,"")</f>
        <v/>
      </c>
      <c r="F287" s="36">
        <f>IF(Input_Transaksi!CY284=$D$8,Input_Transaksi!DA284,0)</f>
        <v>0</v>
      </c>
      <c r="G287" s="36">
        <f>IF(Input_Transaksi!DB284=$D$8,Input_Transaksi!DD284,0)</f>
        <v>0</v>
      </c>
      <c r="H287" s="36">
        <f t="shared" si="5"/>
        <v>0</v>
      </c>
      <c r="I287" s="61"/>
    </row>
    <row r="288" spans="2:9" customFormat="1" ht="15" hidden="1" customHeight="1" x14ac:dyDescent="0.2">
      <c r="B288" s="65"/>
      <c r="C288" s="33" t="str">
        <f>IF(F288+G288&gt;0,Input_Transaksi!C285,"")</f>
        <v/>
      </c>
      <c r="D288" s="34" t="str">
        <f>IF(F288+G288&gt;0,Input_Transaksi!D285,"")</f>
        <v/>
      </c>
      <c r="E288" s="35" t="str">
        <f>IF(F288+G288&gt;0,Input_Transaksi!F285&amp;Input_Transaksi!G285 &amp;" "&amp;Input_Transaksi!H285,"")</f>
        <v/>
      </c>
      <c r="F288" s="36">
        <f>IF(Input_Transaksi!CY285=$D$8,Input_Transaksi!DA285,0)</f>
        <v>0</v>
      </c>
      <c r="G288" s="36">
        <f>IF(Input_Transaksi!DB285=$D$8,Input_Transaksi!DD285,0)</f>
        <v>0</v>
      </c>
      <c r="H288" s="36">
        <f t="shared" si="5"/>
        <v>0</v>
      </c>
      <c r="I288" s="61"/>
    </row>
    <row r="289" spans="2:9" customFormat="1" ht="15" hidden="1" customHeight="1" x14ac:dyDescent="0.2">
      <c r="B289" s="65"/>
      <c r="C289" s="33" t="str">
        <f>IF(F289+G289&gt;0,Input_Transaksi!C286,"")</f>
        <v/>
      </c>
      <c r="D289" s="34" t="str">
        <f>IF(F289+G289&gt;0,Input_Transaksi!D286,"")</f>
        <v/>
      </c>
      <c r="E289" s="35" t="str">
        <f>IF(F289+G289&gt;0,Input_Transaksi!F286&amp;Input_Transaksi!G286 &amp;" "&amp;Input_Transaksi!H286,"")</f>
        <v/>
      </c>
      <c r="F289" s="36">
        <f>IF(Input_Transaksi!CY286=$D$8,Input_Transaksi!DA286,0)</f>
        <v>0</v>
      </c>
      <c r="G289" s="36">
        <f>IF(Input_Transaksi!DB286=$D$8,Input_Transaksi!DD286,0)</f>
        <v>0</v>
      </c>
      <c r="H289" s="36">
        <f t="shared" si="5"/>
        <v>0</v>
      </c>
      <c r="I289" s="61"/>
    </row>
    <row r="290" spans="2:9" customFormat="1" ht="15" hidden="1" customHeight="1" x14ac:dyDescent="0.2">
      <c r="B290" s="65"/>
      <c r="C290" s="33" t="str">
        <f>IF(F290+G290&gt;0,Input_Transaksi!C287,"")</f>
        <v/>
      </c>
      <c r="D290" s="34" t="str">
        <f>IF(F290+G290&gt;0,Input_Transaksi!D287,"")</f>
        <v/>
      </c>
      <c r="E290" s="35" t="str">
        <f>IF(F290+G290&gt;0,Input_Transaksi!F287&amp;Input_Transaksi!G287 &amp;" "&amp;Input_Transaksi!H287,"")</f>
        <v/>
      </c>
      <c r="F290" s="36">
        <f>IF(Input_Transaksi!CY287=$D$8,Input_Transaksi!DA287,0)</f>
        <v>0</v>
      </c>
      <c r="G290" s="36">
        <f>IF(Input_Transaksi!DB287=$D$8,Input_Transaksi!DD287,0)</f>
        <v>0</v>
      </c>
      <c r="H290" s="36">
        <f t="shared" si="5"/>
        <v>0</v>
      </c>
      <c r="I290" s="61"/>
    </row>
    <row r="291" spans="2:9" customFormat="1" ht="15" hidden="1" customHeight="1" x14ac:dyDescent="0.2">
      <c r="B291" s="65"/>
      <c r="C291" s="33" t="str">
        <f>IF(F291+G291&gt;0,Input_Transaksi!C288,"")</f>
        <v/>
      </c>
      <c r="D291" s="34" t="str">
        <f>IF(F291+G291&gt;0,Input_Transaksi!D288,"")</f>
        <v/>
      </c>
      <c r="E291" s="35" t="str">
        <f>IF(F291+G291&gt;0,Input_Transaksi!F288&amp;Input_Transaksi!G288 &amp;" "&amp;Input_Transaksi!H288,"")</f>
        <v/>
      </c>
      <c r="F291" s="36">
        <f>IF(Input_Transaksi!CY288=$D$8,Input_Transaksi!DA288,0)</f>
        <v>0</v>
      </c>
      <c r="G291" s="36">
        <f>IF(Input_Transaksi!DB288=$D$8,Input_Transaksi!DD288,0)</f>
        <v>0</v>
      </c>
      <c r="H291" s="36">
        <f t="shared" si="5"/>
        <v>0</v>
      </c>
      <c r="I291" s="61"/>
    </row>
    <row r="292" spans="2:9" customFormat="1" ht="15" hidden="1" customHeight="1" x14ac:dyDescent="0.2">
      <c r="B292" s="65"/>
      <c r="C292" s="33" t="str">
        <f>IF(F292+G292&gt;0,Input_Transaksi!C289,"")</f>
        <v/>
      </c>
      <c r="D292" s="34" t="str">
        <f>IF(F292+G292&gt;0,Input_Transaksi!D289,"")</f>
        <v/>
      </c>
      <c r="E292" s="35" t="str">
        <f>IF(F292+G292&gt;0,Input_Transaksi!F289&amp;Input_Transaksi!G289 &amp;" "&amp;Input_Transaksi!H289,"")</f>
        <v/>
      </c>
      <c r="F292" s="36">
        <f>IF(Input_Transaksi!CY289=$D$8,Input_Transaksi!DA289,0)</f>
        <v>0</v>
      </c>
      <c r="G292" s="36">
        <f>IF(Input_Transaksi!DB289=$D$8,Input_Transaksi!DD289,0)</f>
        <v>0</v>
      </c>
      <c r="H292" s="36">
        <f t="shared" si="5"/>
        <v>0</v>
      </c>
      <c r="I292" s="61"/>
    </row>
    <row r="293" spans="2:9" customFormat="1" ht="15" hidden="1" customHeight="1" x14ac:dyDescent="0.2">
      <c r="B293" s="65"/>
      <c r="C293" s="33" t="str">
        <f>IF(F293+G293&gt;0,Input_Transaksi!C290,"")</f>
        <v/>
      </c>
      <c r="D293" s="34" t="str">
        <f>IF(F293+G293&gt;0,Input_Transaksi!D290,"")</f>
        <v/>
      </c>
      <c r="E293" s="35" t="str">
        <f>IF(F293+G293&gt;0,Input_Transaksi!F290&amp;Input_Transaksi!G290 &amp;" "&amp;Input_Transaksi!H290,"")</f>
        <v/>
      </c>
      <c r="F293" s="36">
        <f>IF(Input_Transaksi!CY290=$D$8,Input_Transaksi!DA290,0)</f>
        <v>0</v>
      </c>
      <c r="G293" s="36">
        <f>IF(Input_Transaksi!DB290=$D$8,Input_Transaksi!DD290,0)</f>
        <v>0</v>
      </c>
      <c r="H293" s="36">
        <f t="shared" si="5"/>
        <v>0</v>
      </c>
      <c r="I293" s="61"/>
    </row>
    <row r="294" spans="2:9" customFormat="1" ht="15" hidden="1" customHeight="1" x14ac:dyDescent="0.2">
      <c r="B294" s="65"/>
      <c r="C294" s="33" t="str">
        <f>IF(F294+G294&gt;0,Input_Transaksi!C291,"")</f>
        <v/>
      </c>
      <c r="D294" s="34" t="str">
        <f>IF(F294+G294&gt;0,Input_Transaksi!D291,"")</f>
        <v/>
      </c>
      <c r="E294" s="35" t="str">
        <f>IF(F294+G294&gt;0,Input_Transaksi!F291&amp;Input_Transaksi!G291 &amp;" "&amp;Input_Transaksi!H291,"")</f>
        <v/>
      </c>
      <c r="F294" s="36">
        <f>IF(Input_Transaksi!CY291=$D$8,Input_Transaksi!DA291,0)</f>
        <v>0</v>
      </c>
      <c r="G294" s="36">
        <f>IF(Input_Transaksi!DB291=$D$8,Input_Transaksi!DD291,0)</f>
        <v>0</v>
      </c>
      <c r="H294" s="36">
        <f t="shared" si="5"/>
        <v>0</v>
      </c>
      <c r="I294" s="61"/>
    </row>
    <row r="295" spans="2:9" customFormat="1" ht="15" hidden="1" customHeight="1" x14ac:dyDescent="0.2">
      <c r="B295" s="65"/>
      <c r="C295" s="33" t="str">
        <f>IF(F295+G295&gt;0,Input_Transaksi!C292,"")</f>
        <v/>
      </c>
      <c r="D295" s="34" t="str">
        <f>IF(F295+G295&gt;0,Input_Transaksi!D292,"")</f>
        <v/>
      </c>
      <c r="E295" s="35" t="str">
        <f>IF(F295+G295&gt;0,Input_Transaksi!F292&amp;Input_Transaksi!G292 &amp;" "&amp;Input_Transaksi!H292,"")</f>
        <v/>
      </c>
      <c r="F295" s="36">
        <f>IF(Input_Transaksi!CY292=$D$8,Input_Transaksi!DA292,0)</f>
        <v>0</v>
      </c>
      <c r="G295" s="36">
        <f>IF(Input_Transaksi!DB292=$D$8,Input_Transaksi!DD292,0)</f>
        <v>0</v>
      </c>
      <c r="H295" s="36">
        <f t="shared" si="5"/>
        <v>0</v>
      </c>
      <c r="I295" s="61"/>
    </row>
    <row r="296" spans="2:9" customFormat="1" ht="15" hidden="1" customHeight="1" x14ac:dyDescent="0.2">
      <c r="B296" s="65"/>
      <c r="C296" s="33" t="str">
        <f>IF(F296+G296&gt;0,Input_Transaksi!C293,"")</f>
        <v/>
      </c>
      <c r="D296" s="34" t="str">
        <f>IF(F296+G296&gt;0,Input_Transaksi!D293,"")</f>
        <v/>
      </c>
      <c r="E296" s="35" t="str">
        <f>IF(F296+G296&gt;0,Input_Transaksi!F293&amp;Input_Transaksi!G293 &amp;" "&amp;Input_Transaksi!H293,"")</f>
        <v/>
      </c>
      <c r="F296" s="36">
        <f>IF(Input_Transaksi!CY293=$D$8,Input_Transaksi!DA293,0)</f>
        <v>0</v>
      </c>
      <c r="G296" s="36">
        <f>IF(Input_Transaksi!DB293=$D$8,Input_Transaksi!DD293,0)</f>
        <v>0</v>
      </c>
      <c r="H296" s="36">
        <f t="shared" si="5"/>
        <v>0</v>
      </c>
      <c r="I296" s="61"/>
    </row>
    <row r="297" spans="2:9" customFormat="1" ht="15" hidden="1" customHeight="1" x14ac:dyDescent="0.2">
      <c r="B297" s="65"/>
      <c r="C297" s="33" t="str">
        <f>IF(F297+G297&gt;0,Input_Transaksi!C294,"")</f>
        <v/>
      </c>
      <c r="D297" s="34" t="str">
        <f>IF(F297+G297&gt;0,Input_Transaksi!D294,"")</f>
        <v/>
      </c>
      <c r="E297" s="35" t="str">
        <f>IF(F297+G297&gt;0,Input_Transaksi!F294&amp;Input_Transaksi!G294 &amp;" "&amp;Input_Transaksi!H294,"")</f>
        <v/>
      </c>
      <c r="F297" s="36">
        <f>IF(Input_Transaksi!CY294=$D$8,Input_Transaksi!DA294,0)</f>
        <v>0</v>
      </c>
      <c r="G297" s="36">
        <f>IF(Input_Transaksi!DB294=$D$8,Input_Transaksi!DD294,0)</f>
        <v>0</v>
      </c>
      <c r="H297" s="36">
        <f t="shared" si="5"/>
        <v>0</v>
      </c>
      <c r="I297" s="61"/>
    </row>
    <row r="298" spans="2:9" customFormat="1" ht="15" hidden="1" customHeight="1" x14ac:dyDescent="0.2">
      <c r="B298" s="65"/>
      <c r="C298" s="33" t="str">
        <f>IF(F298+G298&gt;0,Input_Transaksi!C295,"")</f>
        <v/>
      </c>
      <c r="D298" s="34" t="str">
        <f>IF(F298+G298&gt;0,Input_Transaksi!D295,"")</f>
        <v/>
      </c>
      <c r="E298" s="35" t="str">
        <f>IF(F298+G298&gt;0,Input_Transaksi!F295&amp;Input_Transaksi!G295 &amp;" "&amp;Input_Transaksi!H295,"")</f>
        <v/>
      </c>
      <c r="F298" s="36">
        <f>IF(Input_Transaksi!CY295=$D$8,Input_Transaksi!DA295,0)</f>
        <v>0</v>
      </c>
      <c r="G298" s="36">
        <f>IF(Input_Transaksi!DB295=$D$8,Input_Transaksi!DD295,0)</f>
        <v>0</v>
      </c>
      <c r="H298" s="36">
        <f t="shared" si="5"/>
        <v>0</v>
      </c>
      <c r="I298" s="61"/>
    </row>
    <row r="299" spans="2:9" customFormat="1" ht="15" hidden="1" customHeight="1" x14ac:dyDescent="0.2">
      <c r="B299" s="65"/>
      <c r="C299" s="33" t="str">
        <f>IF(F299+G299&gt;0,Input_Transaksi!C296,"")</f>
        <v/>
      </c>
      <c r="D299" s="34" t="str">
        <f>IF(F299+G299&gt;0,Input_Transaksi!D296,"")</f>
        <v/>
      </c>
      <c r="E299" s="35" t="str">
        <f>IF(F299+G299&gt;0,Input_Transaksi!F296&amp;Input_Transaksi!G296 &amp;" "&amp;Input_Transaksi!H296,"")</f>
        <v/>
      </c>
      <c r="F299" s="36">
        <f>IF(Input_Transaksi!CY296=$D$8,Input_Transaksi!DA296,0)</f>
        <v>0</v>
      </c>
      <c r="G299" s="36">
        <f>IF(Input_Transaksi!DB296=$D$8,Input_Transaksi!DD296,0)</f>
        <v>0</v>
      </c>
      <c r="H299" s="36">
        <f t="shared" si="5"/>
        <v>0</v>
      </c>
      <c r="I299" s="61"/>
    </row>
    <row r="300" spans="2:9" customFormat="1" ht="15" hidden="1" customHeight="1" x14ac:dyDescent="0.2">
      <c r="B300" s="65"/>
      <c r="C300" s="33" t="str">
        <f>IF(F300+G300&gt;0,Input_Transaksi!C297,"")</f>
        <v/>
      </c>
      <c r="D300" s="34" t="str">
        <f>IF(F300+G300&gt;0,Input_Transaksi!D297,"")</f>
        <v/>
      </c>
      <c r="E300" s="35" t="str">
        <f>IF(F300+G300&gt;0,Input_Transaksi!F297&amp;Input_Transaksi!G297 &amp;" "&amp;Input_Transaksi!H297,"")</f>
        <v/>
      </c>
      <c r="F300" s="36">
        <f>IF(Input_Transaksi!CY297=$D$8,Input_Transaksi!DA297,0)</f>
        <v>0</v>
      </c>
      <c r="G300" s="36">
        <f>IF(Input_Transaksi!DB297=$D$8,Input_Transaksi!DD297,0)</f>
        <v>0</v>
      </c>
      <c r="H300" s="36">
        <f t="shared" si="5"/>
        <v>0</v>
      </c>
      <c r="I300" s="61"/>
    </row>
    <row r="301" spans="2:9" customFormat="1" ht="15" hidden="1" customHeight="1" x14ac:dyDescent="0.2">
      <c r="B301" s="65"/>
      <c r="C301" s="33" t="str">
        <f>IF(F301+G301&gt;0,Input_Transaksi!C298,"")</f>
        <v/>
      </c>
      <c r="D301" s="34" t="str">
        <f>IF(F301+G301&gt;0,Input_Transaksi!D298,"")</f>
        <v/>
      </c>
      <c r="E301" s="35" t="str">
        <f>IF(F301+G301&gt;0,Input_Transaksi!F298&amp;Input_Transaksi!G298 &amp;" "&amp;Input_Transaksi!H298,"")</f>
        <v/>
      </c>
      <c r="F301" s="36">
        <f>IF(Input_Transaksi!CY298=$D$8,Input_Transaksi!DA298,0)</f>
        <v>0</v>
      </c>
      <c r="G301" s="36">
        <f>IF(Input_Transaksi!DB298=$D$8,Input_Transaksi!DD298,0)</f>
        <v>0</v>
      </c>
      <c r="H301" s="36">
        <f t="shared" ref="H301:H364" si="6">H300+F301-G301</f>
        <v>0</v>
      </c>
      <c r="I301" s="61"/>
    </row>
    <row r="302" spans="2:9" customFormat="1" ht="15" hidden="1" customHeight="1" x14ac:dyDescent="0.2">
      <c r="B302" s="65"/>
      <c r="C302" s="33" t="str">
        <f>IF(F302+G302&gt;0,Input_Transaksi!C299,"")</f>
        <v/>
      </c>
      <c r="D302" s="34" t="str">
        <f>IF(F302+G302&gt;0,Input_Transaksi!D299,"")</f>
        <v/>
      </c>
      <c r="E302" s="35" t="str">
        <f>IF(F302+G302&gt;0,Input_Transaksi!F299&amp;Input_Transaksi!G299 &amp;" "&amp;Input_Transaksi!H299,"")</f>
        <v/>
      </c>
      <c r="F302" s="36">
        <f>IF(Input_Transaksi!CY299=$D$8,Input_Transaksi!DA299,0)</f>
        <v>0</v>
      </c>
      <c r="G302" s="36">
        <f>IF(Input_Transaksi!DB299=$D$8,Input_Transaksi!DD299,0)</f>
        <v>0</v>
      </c>
      <c r="H302" s="36">
        <f t="shared" si="6"/>
        <v>0</v>
      </c>
      <c r="I302" s="61"/>
    </row>
    <row r="303" spans="2:9" customFormat="1" ht="15" hidden="1" customHeight="1" x14ac:dyDescent="0.2">
      <c r="B303" s="65"/>
      <c r="C303" s="33" t="str">
        <f>IF(F303+G303&gt;0,Input_Transaksi!C300,"")</f>
        <v/>
      </c>
      <c r="D303" s="34" t="str">
        <f>IF(F303+G303&gt;0,Input_Transaksi!D300,"")</f>
        <v/>
      </c>
      <c r="E303" s="35" t="str">
        <f>IF(F303+G303&gt;0,Input_Transaksi!F300&amp;Input_Transaksi!G300 &amp;" "&amp;Input_Transaksi!H300,"")</f>
        <v/>
      </c>
      <c r="F303" s="36">
        <f>IF(Input_Transaksi!CY300=$D$8,Input_Transaksi!DA300,0)</f>
        <v>0</v>
      </c>
      <c r="G303" s="36">
        <f>IF(Input_Transaksi!DB300=$D$8,Input_Transaksi!DD300,0)</f>
        <v>0</v>
      </c>
      <c r="H303" s="36">
        <f t="shared" si="6"/>
        <v>0</v>
      </c>
      <c r="I303" s="61"/>
    </row>
    <row r="304" spans="2:9" customFormat="1" ht="15" hidden="1" customHeight="1" x14ac:dyDescent="0.2">
      <c r="B304" s="65"/>
      <c r="C304" s="33" t="str">
        <f>IF(F304+G304&gt;0,Input_Transaksi!C301,"")</f>
        <v/>
      </c>
      <c r="D304" s="34" t="str">
        <f>IF(F304+G304&gt;0,Input_Transaksi!D301,"")</f>
        <v/>
      </c>
      <c r="E304" s="35" t="str">
        <f>IF(F304+G304&gt;0,Input_Transaksi!F301&amp;Input_Transaksi!G301 &amp;" "&amp;Input_Transaksi!H301,"")</f>
        <v/>
      </c>
      <c r="F304" s="36">
        <f>IF(Input_Transaksi!CY301=$D$8,Input_Transaksi!DA301,0)</f>
        <v>0</v>
      </c>
      <c r="G304" s="36">
        <f>IF(Input_Transaksi!DB301=$D$8,Input_Transaksi!DD301,0)</f>
        <v>0</v>
      </c>
      <c r="H304" s="36">
        <f t="shared" si="6"/>
        <v>0</v>
      </c>
      <c r="I304" s="61"/>
    </row>
    <row r="305" spans="2:9" customFormat="1" ht="15" hidden="1" customHeight="1" x14ac:dyDescent="0.2">
      <c r="B305" s="65"/>
      <c r="C305" s="33" t="str">
        <f>IF(F305+G305&gt;0,Input_Transaksi!C302,"")</f>
        <v/>
      </c>
      <c r="D305" s="34" t="str">
        <f>IF(F305+G305&gt;0,Input_Transaksi!D302,"")</f>
        <v/>
      </c>
      <c r="E305" s="35" t="str">
        <f>IF(F305+G305&gt;0,Input_Transaksi!F302&amp;Input_Transaksi!G302 &amp;" "&amp;Input_Transaksi!H302,"")</f>
        <v/>
      </c>
      <c r="F305" s="36">
        <f>IF(Input_Transaksi!CY302=$D$8,Input_Transaksi!DA302,0)</f>
        <v>0</v>
      </c>
      <c r="G305" s="36">
        <f>IF(Input_Transaksi!DB302=$D$8,Input_Transaksi!DD302,0)</f>
        <v>0</v>
      </c>
      <c r="H305" s="36">
        <f t="shared" si="6"/>
        <v>0</v>
      </c>
      <c r="I305" s="61"/>
    </row>
    <row r="306" spans="2:9" customFormat="1" ht="15" hidden="1" customHeight="1" x14ac:dyDescent="0.2">
      <c r="B306" s="65"/>
      <c r="C306" s="33" t="str">
        <f>IF(F306+G306&gt;0,Input_Transaksi!C303,"")</f>
        <v/>
      </c>
      <c r="D306" s="34" t="str">
        <f>IF(F306+G306&gt;0,Input_Transaksi!D303,"")</f>
        <v/>
      </c>
      <c r="E306" s="35" t="str">
        <f>IF(F306+G306&gt;0,Input_Transaksi!F303&amp;Input_Transaksi!G303 &amp;" "&amp;Input_Transaksi!H303,"")</f>
        <v/>
      </c>
      <c r="F306" s="36">
        <f>IF(Input_Transaksi!CY303=$D$8,Input_Transaksi!DA303,0)</f>
        <v>0</v>
      </c>
      <c r="G306" s="36">
        <f>IF(Input_Transaksi!DB303=$D$8,Input_Transaksi!DD303,0)</f>
        <v>0</v>
      </c>
      <c r="H306" s="36">
        <f t="shared" si="6"/>
        <v>0</v>
      </c>
      <c r="I306" s="61"/>
    </row>
    <row r="307" spans="2:9" customFormat="1" ht="15" hidden="1" customHeight="1" x14ac:dyDescent="0.2">
      <c r="B307" s="65"/>
      <c r="C307" s="33" t="str">
        <f>IF(F307+G307&gt;0,Input_Transaksi!C304,"")</f>
        <v/>
      </c>
      <c r="D307" s="34" t="str">
        <f>IF(F307+G307&gt;0,Input_Transaksi!D304,"")</f>
        <v/>
      </c>
      <c r="E307" s="35" t="str">
        <f>IF(F307+G307&gt;0,Input_Transaksi!F304&amp;Input_Transaksi!G304 &amp;" "&amp;Input_Transaksi!H304,"")</f>
        <v/>
      </c>
      <c r="F307" s="36">
        <f>IF(Input_Transaksi!CY304=$D$8,Input_Transaksi!DA304,0)</f>
        <v>0</v>
      </c>
      <c r="G307" s="36">
        <f>IF(Input_Transaksi!DB304=$D$8,Input_Transaksi!DD304,0)</f>
        <v>0</v>
      </c>
      <c r="H307" s="36">
        <f t="shared" si="6"/>
        <v>0</v>
      </c>
      <c r="I307" s="61"/>
    </row>
    <row r="308" spans="2:9" customFormat="1" ht="15" hidden="1" customHeight="1" x14ac:dyDescent="0.2">
      <c r="B308" s="65"/>
      <c r="C308" s="33" t="str">
        <f>IF(F308+G308&gt;0,Input_Transaksi!C305,"")</f>
        <v/>
      </c>
      <c r="D308" s="34" t="str">
        <f>IF(F308+G308&gt;0,Input_Transaksi!D305,"")</f>
        <v/>
      </c>
      <c r="E308" s="35" t="str">
        <f>IF(F308+G308&gt;0,Input_Transaksi!F305&amp;Input_Transaksi!G305 &amp;" "&amp;Input_Transaksi!H305,"")</f>
        <v/>
      </c>
      <c r="F308" s="36">
        <f>IF(Input_Transaksi!CY305=$D$8,Input_Transaksi!DA305,0)</f>
        <v>0</v>
      </c>
      <c r="G308" s="36">
        <f>IF(Input_Transaksi!DB305=$D$8,Input_Transaksi!DD305,0)</f>
        <v>0</v>
      </c>
      <c r="H308" s="36">
        <f t="shared" si="6"/>
        <v>0</v>
      </c>
      <c r="I308" s="61"/>
    </row>
    <row r="309" spans="2:9" customFormat="1" ht="15" hidden="1" customHeight="1" x14ac:dyDescent="0.2">
      <c r="B309" s="65"/>
      <c r="C309" s="33" t="str">
        <f>IF(F309+G309&gt;0,Input_Transaksi!C306,"")</f>
        <v/>
      </c>
      <c r="D309" s="34" t="str">
        <f>IF(F309+G309&gt;0,Input_Transaksi!D306,"")</f>
        <v/>
      </c>
      <c r="E309" s="35" t="str">
        <f>IF(F309+G309&gt;0,Input_Transaksi!F306&amp;Input_Transaksi!G306 &amp;" "&amp;Input_Transaksi!H306,"")</f>
        <v/>
      </c>
      <c r="F309" s="36">
        <f>IF(Input_Transaksi!CY306=$D$8,Input_Transaksi!DA306,0)</f>
        <v>0</v>
      </c>
      <c r="G309" s="36">
        <f>IF(Input_Transaksi!DB306=$D$8,Input_Transaksi!DD306,0)</f>
        <v>0</v>
      </c>
      <c r="H309" s="36">
        <f t="shared" si="6"/>
        <v>0</v>
      </c>
      <c r="I309" s="61"/>
    </row>
    <row r="310" spans="2:9" customFormat="1" ht="15" hidden="1" customHeight="1" x14ac:dyDescent="0.2">
      <c r="B310" s="65"/>
      <c r="C310" s="33" t="str">
        <f>IF(F310+G310&gt;0,Input_Transaksi!C307,"")</f>
        <v/>
      </c>
      <c r="D310" s="34" t="str">
        <f>IF(F310+G310&gt;0,Input_Transaksi!D307,"")</f>
        <v/>
      </c>
      <c r="E310" s="35" t="str">
        <f>IF(F310+G310&gt;0,Input_Transaksi!F307&amp;Input_Transaksi!G307 &amp;" "&amp;Input_Transaksi!H307,"")</f>
        <v/>
      </c>
      <c r="F310" s="36">
        <f>IF(Input_Transaksi!CY307=$D$8,Input_Transaksi!DA307,0)</f>
        <v>0</v>
      </c>
      <c r="G310" s="36">
        <f>IF(Input_Transaksi!DB307=$D$8,Input_Transaksi!DD307,0)</f>
        <v>0</v>
      </c>
      <c r="H310" s="36">
        <f t="shared" si="6"/>
        <v>0</v>
      </c>
      <c r="I310" s="61"/>
    </row>
    <row r="311" spans="2:9" customFormat="1" ht="15" hidden="1" customHeight="1" x14ac:dyDescent="0.2">
      <c r="B311" s="65"/>
      <c r="C311" s="33" t="str">
        <f>IF(F311+G311&gt;0,Input_Transaksi!C308,"")</f>
        <v/>
      </c>
      <c r="D311" s="34" t="str">
        <f>IF(F311+G311&gt;0,Input_Transaksi!D308,"")</f>
        <v/>
      </c>
      <c r="E311" s="35" t="str">
        <f>IF(F311+G311&gt;0,Input_Transaksi!F308&amp;Input_Transaksi!G308 &amp;" "&amp;Input_Transaksi!H308,"")</f>
        <v/>
      </c>
      <c r="F311" s="36">
        <f>IF(Input_Transaksi!CY308=$D$8,Input_Transaksi!DA308,0)</f>
        <v>0</v>
      </c>
      <c r="G311" s="36">
        <f>IF(Input_Transaksi!DB308=$D$8,Input_Transaksi!DD308,0)</f>
        <v>0</v>
      </c>
      <c r="H311" s="36">
        <f t="shared" si="6"/>
        <v>0</v>
      </c>
      <c r="I311" s="61"/>
    </row>
    <row r="312" spans="2:9" customFormat="1" ht="15" hidden="1" customHeight="1" x14ac:dyDescent="0.2">
      <c r="B312" s="65"/>
      <c r="C312" s="33" t="str">
        <f>IF(F312+G312&gt;0,Input_Transaksi!C309,"")</f>
        <v/>
      </c>
      <c r="D312" s="34" t="str">
        <f>IF(F312+G312&gt;0,Input_Transaksi!D309,"")</f>
        <v/>
      </c>
      <c r="E312" s="35" t="str">
        <f>IF(F312+G312&gt;0,Input_Transaksi!F309&amp;Input_Transaksi!G309 &amp;" "&amp;Input_Transaksi!H309,"")</f>
        <v/>
      </c>
      <c r="F312" s="36">
        <f>IF(Input_Transaksi!CY309=$D$8,Input_Transaksi!DA309,0)</f>
        <v>0</v>
      </c>
      <c r="G312" s="36">
        <f>IF(Input_Transaksi!DB309=$D$8,Input_Transaksi!DD309,0)</f>
        <v>0</v>
      </c>
      <c r="H312" s="36">
        <f t="shared" si="6"/>
        <v>0</v>
      </c>
      <c r="I312" s="61"/>
    </row>
    <row r="313" spans="2:9" customFormat="1" ht="15" hidden="1" customHeight="1" x14ac:dyDescent="0.2">
      <c r="B313" s="65"/>
      <c r="C313" s="33" t="str">
        <f>IF(F313+G313&gt;0,Input_Transaksi!C310,"")</f>
        <v/>
      </c>
      <c r="D313" s="34" t="str">
        <f>IF(F313+G313&gt;0,Input_Transaksi!D310,"")</f>
        <v/>
      </c>
      <c r="E313" s="35" t="str">
        <f>IF(F313+G313&gt;0,Input_Transaksi!F310&amp;Input_Transaksi!G310 &amp;" "&amp;Input_Transaksi!H310,"")</f>
        <v/>
      </c>
      <c r="F313" s="36">
        <f>IF(Input_Transaksi!CY310=$D$8,Input_Transaksi!DA310,0)</f>
        <v>0</v>
      </c>
      <c r="G313" s="36">
        <f>IF(Input_Transaksi!DB310=$D$8,Input_Transaksi!DD310,0)</f>
        <v>0</v>
      </c>
      <c r="H313" s="36">
        <f t="shared" si="6"/>
        <v>0</v>
      </c>
      <c r="I313" s="61"/>
    </row>
    <row r="314" spans="2:9" customFormat="1" ht="15" hidden="1" customHeight="1" x14ac:dyDescent="0.2">
      <c r="B314" s="65"/>
      <c r="C314" s="33" t="str">
        <f>IF(F314+G314&gt;0,Input_Transaksi!C311,"")</f>
        <v/>
      </c>
      <c r="D314" s="34" t="str">
        <f>IF(F314+G314&gt;0,Input_Transaksi!D311,"")</f>
        <v/>
      </c>
      <c r="E314" s="35" t="str">
        <f>IF(F314+G314&gt;0,Input_Transaksi!F311&amp;Input_Transaksi!G311 &amp;" "&amp;Input_Transaksi!H311,"")</f>
        <v/>
      </c>
      <c r="F314" s="36">
        <f>IF(Input_Transaksi!CY311=$D$8,Input_Transaksi!DA311,0)</f>
        <v>0</v>
      </c>
      <c r="G314" s="36">
        <f>IF(Input_Transaksi!DB311=$D$8,Input_Transaksi!DD311,0)</f>
        <v>0</v>
      </c>
      <c r="H314" s="36">
        <f t="shared" si="6"/>
        <v>0</v>
      </c>
      <c r="I314" s="61"/>
    </row>
    <row r="315" spans="2:9" customFormat="1" ht="15" hidden="1" customHeight="1" x14ac:dyDescent="0.2">
      <c r="B315" s="65"/>
      <c r="C315" s="33" t="str">
        <f>IF(F315+G315&gt;0,Input_Transaksi!C312,"")</f>
        <v/>
      </c>
      <c r="D315" s="34" t="str">
        <f>IF(F315+G315&gt;0,Input_Transaksi!D312,"")</f>
        <v/>
      </c>
      <c r="E315" s="35" t="str">
        <f>IF(F315+G315&gt;0,Input_Transaksi!F312&amp;Input_Transaksi!G312 &amp;" "&amp;Input_Transaksi!H312,"")</f>
        <v/>
      </c>
      <c r="F315" s="36">
        <f>IF(Input_Transaksi!CY312=$D$8,Input_Transaksi!DA312,0)</f>
        <v>0</v>
      </c>
      <c r="G315" s="36">
        <f>IF(Input_Transaksi!DB312=$D$8,Input_Transaksi!DD312,0)</f>
        <v>0</v>
      </c>
      <c r="H315" s="36">
        <f t="shared" si="6"/>
        <v>0</v>
      </c>
      <c r="I315" s="61"/>
    </row>
    <row r="316" spans="2:9" customFormat="1" ht="15" hidden="1" customHeight="1" x14ac:dyDescent="0.2">
      <c r="B316" s="65"/>
      <c r="C316" s="33" t="str">
        <f>IF(F316+G316&gt;0,Input_Transaksi!C313,"")</f>
        <v/>
      </c>
      <c r="D316" s="34" t="str">
        <f>IF(F316+G316&gt;0,Input_Transaksi!D313,"")</f>
        <v/>
      </c>
      <c r="E316" s="35" t="str">
        <f>IF(F316+G316&gt;0,Input_Transaksi!F313&amp;Input_Transaksi!G313 &amp;" "&amp;Input_Transaksi!H313,"")</f>
        <v/>
      </c>
      <c r="F316" s="36">
        <f>IF(Input_Transaksi!CY313=$D$8,Input_Transaksi!DA313,0)</f>
        <v>0</v>
      </c>
      <c r="G316" s="36">
        <f>IF(Input_Transaksi!DB313=$D$8,Input_Transaksi!DD313,0)</f>
        <v>0</v>
      </c>
      <c r="H316" s="36">
        <f t="shared" si="6"/>
        <v>0</v>
      </c>
      <c r="I316" s="61"/>
    </row>
    <row r="317" spans="2:9" customFormat="1" ht="15" hidden="1" customHeight="1" x14ac:dyDescent="0.2">
      <c r="B317" s="65"/>
      <c r="C317" s="33" t="str">
        <f>IF(F317+G317&gt;0,Input_Transaksi!C314,"")</f>
        <v/>
      </c>
      <c r="D317" s="34" t="str">
        <f>IF(F317+G317&gt;0,Input_Transaksi!D314,"")</f>
        <v/>
      </c>
      <c r="E317" s="35" t="str">
        <f>IF(F317+G317&gt;0,Input_Transaksi!F314&amp;Input_Transaksi!G314 &amp;" "&amp;Input_Transaksi!H314,"")</f>
        <v/>
      </c>
      <c r="F317" s="36">
        <f>IF(Input_Transaksi!CY314=$D$8,Input_Transaksi!DA314,0)</f>
        <v>0</v>
      </c>
      <c r="G317" s="36">
        <f>IF(Input_Transaksi!DB314=$D$8,Input_Transaksi!DD314,0)</f>
        <v>0</v>
      </c>
      <c r="H317" s="36">
        <f t="shared" si="6"/>
        <v>0</v>
      </c>
      <c r="I317" s="61"/>
    </row>
    <row r="318" spans="2:9" customFormat="1" ht="15" hidden="1" customHeight="1" x14ac:dyDescent="0.2">
      <c r="B318" s="65"/>
      <c r="C318" s="33" t="str">
        <f>IF(F318+G318&gt;0,Input_Transaksi!C315,"")</f>
        <v/>
      </c>
      <c r="D318" s="34" t="str">
        <f>IF(F318+G318&gt;0,Input_Transaksi!D315,"")</f>
        <v/>
      </c>
      <c r="E318" s="35" t="str">
        <f>IF(F318+G318&gt;0,Input_Transaksi!F315&amp;Input_Transaksi!G315 &amp;" "&amp;Input_Transaksi!H315,"")</f>
        <v/>
      </c>
      <c r="F318" s="36">
        <f>IF(Input_Transaksi!CY315=$D$8,Input_Transaksi!DA315,0)</f>
        <v>0</v>
      </c>
      <c r="G318" s="36">
        <f>IF(Input_Transaksi!DB315=$D$8,Input_Transaksi!DD315,0)</f>
        <v>0</v>
      </c>
      <c r="H318" s="36">
        <f t="shared" si="6"/>
        <v>0</v>
      </c>
      <c r="I318" s="61"/>
    </row>
    <row r="319" spans="2:9" customFormat="1" ht="15" hidden="1" customHeight="1" x14ac:dyDescent="0.2">
      <c r="B319" s="65"/>
      <c r="C319" s="33" t="str">
        <f>IF(F319+G319&gt;0,Input_Transaksi!C316,"")</f>
        <v/>
      </c>
      <c r="D319" s="34" t="str">
        <f>IF(F319+G319&gt;0,Input_Transaksi!D316,"")</f>
        <v/>
      </c>
      <c r="E319" s="35" t="str">
        <f>IF(F319+G319&gt;0,Input_Transaksi!F316&amp;Input_Transaksi!G316 &amp;" "&amp;Input_Transaksi!H316,"")</f>
        <v/>
      </c>
      <c r="F319" s="36">
        <f>IF(Input_Transaksi!CY316=$D$8,Input_Transaksi!DA316,0)</f>
        <v>0</v>
      </c>
      <c r="G319" s="36">
        <f>IF(Input_Transaksi!DB316=$D$8,Input_Transaksi!DD316,0)</f>
        <v>0</v>
      </c>
      <c r="H319" s="36">
        <f t="shared" si="6"/>
        <v>0</v>
      </c>
      <c r="I319" s="61"/>
    </row>
    <row r="320" spans="2:9" customFormat="1" ht="15" hidden="1" customHeight="1" x14ac:dyDescent="0.2">
      <c r="B320" s="65"/>
      <c r="C320" s="33" t="str">
        <f>IF(F320+G320&gt;0,Input_Transaksi!C317,"")</f>
        <v/>
      </c>
      <c r="D320" s="34" t="str">
        <f>IF(F320+G320&gt;0,Input_Transaksi!D317,"")</f>
        <v/>
      </c>
      <c r="E320" s="35" t="str">
        <f>IF(F320+G320&gt;0,Input_Transaksi!F317&amp;Input_Transaksi!G317 &amp;" "&amp;Input_Transaksi!H317,"")</f>
        <v/>
      </c>
      <c r="F320" s="36">
        <f>IF(Input_Transaksi!CY317=$D$8,Input_Transaksi!DA317,0)</f>
        <v>0</v>
      </c>
      <c r="G320" s="36">
        <f>IF(Input_Transaksi!DB317=$D$8,Input_Transaksi!DD317,0)</f>
        <v>0</v>
      </c>
      <c r="H320" s="36">
        <f t="shared" si="6"/>
        <v>0</v>
      </c>
      <c r="I320" s="61"/>
    </row>
    <row r="321" spans="2:9" customFormat="1" ht="15" hidden="1" customHeight="1" x14ac:dyDescent="0.2">
      <c r="B321" s="65"/>
      <c r="C321" s="33" t="str">
        <f>IF(F321+G321&gt;0,Input_Transaksi!C318,"")</f>
        <v/>
      </c>
      <c r="D321" s="34" t="str">
        <f>IF(F321+G321&gt;0,Input_Transaksi!D318,"")</f>
        <v/>
      </c>
      <c r="E321" s="35" t="str">
        <f>IF(F321+G321&gt;0,Input_Transaksi!F318&amp;Input_Transaksi!G318 &amp;" "&amp;Input_Transaksi!H318,"")</f>
        <v/>
      </c>
      <c r="F321" s="36">
        <f>IF(Input_Transaksi!CY318=$D$8,Input_Transaksi!DA318,0)</f>
        <v>0</v>
      </c>
      <c r="G321" s="36">
        <f>IF(Input_Transaksi!DB318=$D$8,Input_Transaksi!DD318,0)</f>
        <v>0</v>
      </c>
      <c r="H321" s="36">
        <f t="shared" si="6"/>
        <v>0</v>
      </c>
      <c r="I321" s="61"/>
    </row>
    <row r="322" spans="2:9" customFormat="1" ht="15" hidden="1" customHeight="1" x14ac:dyDescent="0.2">
      <c r="B322" s="65"/>
      <c r="C322" s="33" t="str">
        <f>IF(F322+G322&gt;0,Input_Transaksi!C319,"")</f>
        <v/>
      </c>
      <c r="D322" s="34" t="str">
        <f>IF(F322+G322&gt;0,Input_Transaksi!D319,"")</f>
        <v/>
      </c>
      <c r="E322" s="35" t="str">
        <f>IF(F322+G322&gt;0,Input_Transaksi!F319&amp;Input_Transaksi!G319 &amp;" "&amp;Input_Transaksi!H319,"")</f>
        <v/>
      </c>
      <c r="F322" s="36">
        <f>IF(Input_Transaksi!CY319=$D$8,Input_Transaksi!DA319,0)</f>
        <v>0</v>
      </c>
      <c r="G322" s="36">
        <f>IF(Input_Transaksi!DB319=$D$8,Input_Transaksi!DD319,0)</f>
        <v>0</v>
      </c>
      <c r="H322" s="36">
        <f t="shared" si="6"/>
        <v>0</v>
      </c>
      <c r="I322" s="61"/>
    </row>
    <row r="323" spans="2:9" customFormat="1" ht="15" hidden="1" customHeight="1" x14ac:dyDescent="0.2">
      <c r="B323" s="65"/>
      <c r="C323" s="33" t="str">
        <f>IF(F323+G323&gt;0,Input_Transaksi!C320,"")</f>
        <v/>
      </c>
      <c r="D323" s="34" t="str">
        <f>IF(F323+G323&gt;0,Input_Transaksi!D320,"")</f>
        <v/>
      </c>
      <c r="E323" s="35" t="str">
        <f>IF(F323+G323&gt;0,Input_Transaksi!F320&amp;Input_Transaksi!G320 &amp;" "&amp;Input_Transaksi!H320,"")</f>
        <v/>
      </c>
      <c r="F323" s="36">
        <f>IF(Input_Transaksi!CY320=$D$8,Input_Transaksi!DA320,0)</f>
        <v>0</v>
      </c>
      <c r="G323" s="36">
        <f>IF(Input_Transaksi!DB320=$D$8,Input_Transaksi!DD320,0)</f>
        <v>0</v>
      </c>
      <c r="H323" s="36">
        <f t="shared" si="6"/>
        <v>0</v>
      </c>
      <c r="I323" s="61"/>
    </row>
    <row r="324" spans="2:9" customFormat="1" ht="15" hidden="1" customHeight="1" x14ac:dyDescent="0.2">
      <c r="B324" s="65"/>
      <c r="C324" s="33" t="str">
        <f>IF(F324+G324&gt;0,Input_Transaksi!C321,"")</f>
        <v/>
      </c>
      <c r="D324" s="34" t="str">
        <f>IF(F324+G324&gt;0,Input_Transaksi!D321,"")</f>
        <v/>
      </c>
      <c r="E324" s="35" t="str">
        <f>IF(F324+G324&gt;0,Input_Transaksi!F321&amp;Input_Transaksi!G321 &amp;" "&amp;Input_Transaksi!H321,"")</f>
        <v/>
      </c>
      <c r="F324" s="36">
        <f>IF(Input_Transaksi!CY321=$D$8,Input_Transaksi!DA321,0)</f>
        <v>0</v>
      </c>
      <c r="G324" s="36">
        <f>IF(Input_Transaksi!DB321=$D$8,Input_Transaksi!DD321,0)</f>
        <v>0</v>
      </c>
      <c r="H324" s="36">
        <f t="shared" si="6"/>
        <v>0</v>
      </c>
      <c r="I324" s="61"/>
    </row>
    <row r="325" spans="2:9" customFormat="1" ht="15" hidden="1" customHeight="1" x14ac:dyDescent="0.2">
      <c r="B325" s="65"/>
      <c r="C325" s="33" t="str">
        <f>IF(F325+G325&gt;0,Input_Transaksi!C322,"")</f>
        <v/>
      </c>
      <c r="D325" s="34" t="str">
        <f>IF(F325+G325&gt;0,Input_Transaksi!D322,"")</f>
        <v/>
      </c>
      <c r="E325" s="35" t="str">
        <f>IF(F325+G325&gt;0,Input_Transaksi!F322&amp;Input_Transaksi!G322 &amp;" "&amp;Input_Transaksi!H322,"")</f>
        <v/>
      </c>
      <c r="F325" s="36">
        <f>IF(Input_Transaksi!CY322=$D$8,Input_Transaksi!DA322,0)</f>
        <v>0</v>
      </c>
      <c r="G325" s="36">
        <f>IF(Input_Transaksi!DB322=$D$8,Input_Transaksi!DD322,0)</f>
        <v>0</v>
      </c>
      <c r="H325" s="36">
        <f t="shared" si="6"/>
        <v>0</v>
      </c>
      <c r="I325" s="61"/>
    </row>
    <row r="326" spans="2:9" customFormat="1" ht="15" hidden="1" customHeight="1" x14ac:dyDescent="0.2">
      <c r="B326" s="65"/>
      <c r="C326" s="33" t="str">
        <f>IF(F326+G326&gt;0,Input_Transaksi!C323,"")</f>
        <v/>
      </c>
      <c r="D326" s="34" t="str">
        <f>IF(F326+G326&gt;0,Input_Transaksi!D323,"")</f>
        <v/>
      </c>
      <c r="E326" s="35" t="str">
        <f>IF(F326+G326&gt;0,Input_Transaksi!F323&amp;Input_Transaksi!G323 &amp;" "&amp;Input_Transaksi!H323,"")</f>
        <v/>
      </c>
      <c r="F326" s="36">
        <f>IF(Input_Transaksi!CY323=$D$8,Input_Transaksi!DA323,0)</f>
        <v>0</v>
      </c>
      <c r="G326" s="36">
        <f>IF(Input_Transaksi!DB323=$D$8,Input_Transaksi!DD323,0)</f>
        <v>0</v>
      </c>
      <c r="H326" s="36">
        <f t="shared" si="6"/>
        <v>0</v>
      </c>
      <c r="I326" s="61"/>
    </row>
    <row r="327" spans="2:9" customFormat="1" ht="15" hidden="1" customHeight="1" x14ac:dyDescent="0.2">
      <c r="B327" s="65"/>
      <c r="C327" s="33" t="str">
        <f>IF(F327+G327&gt;0,Input_Transaksi!C324,"")</f>
        <v/>
      </c>
      <c r="D327" s="34" t="str">
        <f>IF(F327+G327&gt;0,Input_Transaksi!D324,"")</f>
        <v/>
      </c>
      <c r="E327" s="35" t="str">
        <f>IF(F327+G327&gt;0,Input_Transaksi!F324&amp;Input_Transaksi!G324 &amp;" "&amp;Input_Transaksi!H324,"")</f>
        <v/>
      </c>
      <c r="F327" s="36">
        <f>IF(Input_Transaksi!CY324=$D$8,Input_Transaksi!DA324,0)</f>
        <v>0</v>
      </c>
      <c r="G327" s="36">
        <f>IF(Input_Transaksi!DB324=$D$8,Input_Transaksi!DD324,0)</f>
        <v>0</v>
      </c>
      <c r="H327" s="36">
        <f t="shared" si="6"/>
        <v>0</v>
      </c>
      <c r="I327" s="61"/>
    </row>
    <row r="328" spans="2:9" customFormat="1" ht="15" hidden="1" customHeight="1" x14ac:dyDescent="0.2">
      <c r="B328" s="65"/>
      <c r="C328" s="33" t="str">
        <f>IF(F328+G328&gt;0,Input_Transaksi!C325,"")</f>
        <v/>
      </c>
      <c r="D328" s="34" t="str">
        <f>IF(F328+G328&gt;0,Input_Transaksi!D325,"")</f>
        <v/>
      </c>
      <c r="E328" s="35" t="str">
        <f>IF(F328+G328&gt;0,Input_Transaksi!F325&amp;Input_Transaksi!G325 &amp;" "&amp;Input_Transaksi!H325,"")</f>
        <v/>
      </c>
      <c r="F328" s="36">
        <f>IF(Input_Transaksi!CY325=$D$8,Input_Transaksi!DA325,0)</f>
        <v>0</v>
      </c>
      <c r="G328" s="36">
        <f>IF(Input_Transaksi!DB325=$D$8,Input_Transaksi!DD325,0)</f>
        <v>0</v>
      </c>
      <c r="H328" s="36">
        <f t="shared" si="6"/>
        <v>0</v>
      </c>
      <c r="I328" s="61"/>
    </row>
    <row r="329" spans="2:9" customFormat="1" ht="15" hidden="1" customHeight="1" x14ac:dyDescent="0.2">
      <c r="B329" s="65"/>
      <c r="C329" s="33" t="str">
        <f>IF(F329+G329&gt;0,Input_Transaksi!C326,"")</f>
        <v/>
      </c>
      <c r="D329" s="34" t="str">
        <f>IF(F329+G329&gt;0,Input_Transaksi!D326,"")</f>
        <v/>
      </c>
      <c r="E329" s="35" t="str">
        <f>IF(F329+G329&gt;0,Input_Transaksi!F326&amp;Input_Transaksi!G326 &amp;" "&amp;Input_Transaksi!H326,"")</f>
        <v/>
      </c>
      <c r="F329" s="36">
        <f>IF(Input_Transaksi!CY326=$D$8,Input_Transaksi!DA326,0)</f>
        <v>0</v>
      </c>
      <c r="G329" s="36">
        <f>IF(Input_Transaksi!DB326=$D$8,Input_Transaksi!DD326,0)</f>
        <v>0</v>
      </c>
      <c r="H329" s="36">
        <f t="shared" si="6"/>
        <v>0</v>
      </c>
      <c r="I329" s="61"/>
    </row>
    <row r="330" spans="2:9" customFormat="1" ht="15" hidden="1" customHeight="1" x14ac:dyDescent="0.2">
      <c r="B330" s="65"/>
      <c r="C330" s="33" t="str">
        <f>IF(F330+G330&gt;0,Input_Transaksi!C327,"")</f>
        <v/>
      </c>
      <c r="D330" s="34" t="str">
        <f>IF(F330+G330&gt;0,Input_Transaksi!D327,"")</f>
        <v/>
      </c>
      <c r="E330" s="35" t="str">
        <f>IF(F330+G330&gt;0,Input_Transaksi!F327&amp;Input_Transaksi!G327 &amp;" "&amp;Input_Transaksi!H327,"")</f>
        <v/>
      </c>
      <c r="F330" s="36">
        <f>IF(Input_Transaksi!CY327=$D$8,Input_Transaksi!DA327,0)</f>
        <v>0</v>
      </c>
      <c r="G330" s="36">
        <f>IF(Input_Transaksi!DB327=$D$8,Input_Transaksi!DD327,0)</f>
        <v>0</v>
      </c>
      <c r="H330" s="36">
        <f t="shared" si="6"/>
        <v>0</v>
      </c>
      <c r="I330" s="61"/>
    </row>
    <row r="331" spans="2:9" customFormat="1" ht="15" hidden="1" customHeight="1" x14ac:dyDescent="0.2">
      <c r="B331" s="65"/>
      <c r="C331" s="33" t="str">
        <f>IF(F331+G331&gt;0,Input_Transaksi!C328,"")</f>
        <v/>
      </c>
      <c r="D331" s="34" t="str">
        <f>IF(F331+G331&gt;0,Input_Transaksi!D328,"")</f>
        <v/>
      </c>
      <c r="E331" s="35" t="str">
        <f>IF(F331+G331&gt;0,Input_Transaksi!F328&amp;Input_Transaksi!G328 &amp;" "&amp;Input_Transaksi!H328,"")</f>
        <v/>
      </c>
      <c r="F331" s="36">
        <f>IF(Input_Transaksi!CY328=$D$8,Input_Transaksi!DA328,0)</f>
        <v>0</v>
      </c>
      <c r="G331" s="36">
        <f>IF(Input_Transaksi!DB328=$D$8,Input_Transaksi!DD328,0)</f>
        <v>0</v>
      </c>
      <c r="H331" s="36">
        <f t="shared" si="6"/>
        <v>0</v>
      </c>
      <c r="I331" s="61"/>
    </row>
    <row r="332" spans="2:9" customFormat="1" ht="15" hidden="1" customHeight="1" x14ac:dyDescent="0.2">
      <c r="B332" s="65"/>
      <c r="C332" s="33" t="str">
        <f>IF(F332+G332&gt;0,Input_Transaksi!C329,"")</f>
        <v/>
      </c>
      <c r="D332" s="34" t="str">
        <f>IF(F332+G332&gt;0,Input_Transaksi!D329,"")</f>
        <v/>
      </c>
      <c r="E332" s="35" t="str">
        <f>IF(F332+G332&gt;0,Input_Transaksi!F329&amp;Input_Transaksi!G329 &amp;" "&amp;Input_Transaksi!H329,"")</f>
        <v/>
      </c>
      <c r="F332" s="36">
        <f>IF(Input_Transaksi!CY329=$D$8,Input_Transaksi!DA329,0)</f>
        <v>0</v>
      </c>
      <c r="G332" s="36">
        <f>IF(Input_Transaksi!DB329=$D$8,Input_Transaksi!DD329,0)</f>
        <v>0</v>
      </c>
      <c r="H332" s="36">
        <f t="shared" si="6"/>
        <v>0</v>
      </c>
      <c r="I332" s="61"/>
    </row>
    <row r="333" spans="2:9" customFormat="1" ht="15" hidden="1" customHeight="1" x14ac:dyDescent="0.2">
      <c r="B333" s="65"/>
      <c r="C333" s="33" t="str">
        <f>IF(F333+G333&gt;0,Input_Transaksi!C330,"")</f>
        <v/>
      </c>
      <c r="D333" s="34" t="str">
        <f>IF(F333+G333&gt;0,Input_Transaksi!D330,"")</f>
        <v/>
      </c>
      <c r="E333" s="35" t="str">
        <f>IF(F333+G333&gt;0,Input_Transaksi!F330&amp;Input_Transaksi!G330 &amp;" "&amp;Input_Transaksi!H330,"")</f>
        <v/>
      </c>
      <c r="F333" s="36">
        <f>IF(Input_Transaksi!CY330=$D$8,Input_Transaksi!DA330,0)</f>
        <v>0</v>
      </c>
      <c r="G333" s="36">
        <f>IF(Input_Transaksi!DB330=$D$8,Input_Transaksi!DD330,0)</f>
        <v>0</v>
      </c>
      <c r="H333" s="36">
        <f t="shared" si="6"/>
        <v>0</v>
      </c>
      <c r="I333" s="61"/>
    </row>
    <row r="334" spans="2:9" customFormat="1" ht="15" hidden="1" customHeight="1" x14ac:dyDescent="0.2">
      <c r="B334" s="65"/>
      <c r="C334" s="33" t="str">
        <f>IF(F334+G334&gt;0,Input_Transaksi!C331,"")</f>
        <v/>
      </c>
      <c r="D334" s="34" t="str">
        <f>IF(F334+G334&gt;0,Input_Transaksi!D331,"")</f>
        <v/>
      </c>
      <c r="E334" s="35" t="str">
        <f>IF(F334+G334&gt;0,Input_Transaksi!F331&amp;Input_Transaksi!G331 &amp;" "&amp;Input_Transaksi!H331,"")</f>
        <v/>
      </c>
      <c r="F334" s="36">
        <f>IF(Input_Transaksi!CY331=$D$8,Input_Transaksi!DA331,0)</f>
        <v>0</v>
      </c>
      <c r="G334" s="36">
        <f>IF(Input_Transaksi!DB331=$D$8,Input_Transaksi!DD331,0)</f>
        <v>0</v>
      </c>
      <c r="H334" s="36">
        <f t="shared" si="6"/>
        <v>0</v>
      </c>
      <c r="I334" s="61"/>
    </row>
    <row r="335" spans="2:9" customFormat="1" ht="15" hidden="1" customHeight="1" x14ac:dyDescent="0.2">
      <c r="B335" s="65"/>
      <c r="C335" s="33" t="str">
        <f>IF(F335+G335&gt;0,Input_Transaksi!C332,"")</f>
        <v/>
      </c>
      <c r="D335" s="34" t="str">
        <f>IF(F335+G335&gt;0,Input_Transaksi!D332,"")</f>
        <v/>
      </c>
      <c r="E335" s="35" t="str">
        <f>IF(F335+G335&gt;0,Input_Transaksi!F332&amp;Input_Transaksi!G332 &amp;" "&amp;Input_Transaksi!H332,"")</f>
        <v/>
      </c>
      <c r="F335" s="36">
        <f>IF(Input_Transaksi!CY332=$D$8,Input_Transaksi!DA332,0)</f>
        <v>0</v>
      </c>
      <c r="G335" s="36">
        <f>IF(Input_Transaksi!DB332=$D$8,Input_Transaksi!DD332,0)</f>
        <v>0</v>
      </c>
      <c r="H335" s="36">
        <f t="shared" si="6"/>
        <v>0</v>
      </c>
      <c r="I335" s="61"/>
    </row>
    <row r="336" spans="2:9" customFormat="1" ht="15" hidden="1" customHeight="1" x14ac:dyDescent="0.2">
      <c r="B336" s="65"/>
      <c r="C336" s="33" t="str">
        <f>IF(F336+G336&gt;0,Input_Transaksi!C333,"")</f>
        <v/>
      </c>
      <c r="D336" s="34" t="str">
        <f>IF(F336+G336&gt;0,Input_Transaksi!D333,"")</f>
        <v/>
      </c>
      <c r="E336" s="35" t="str">
        <f>IF(F336+G336&gt;0,Input_Transaksi!F333&amp;Input_Transaksi!G333 &amp;" "&amp;Input_Transaksi!H333,"")</f>
        <v/>
      </c>
      <c r="F336" s="36">
        <f>IF(Input_Transaksi!CY333=$D$8,Input_Transaksi!DA333,0)</f>
        <v>0</v>
      </c>
      <c r="G336" s="36">
        <f>IF(Input_Transaksi!DB333=$D$8,Input_Transaksi!DD333,0)</f>
        <v>0</v>
      </c>
      <c r="H336" s="36">
        <f t="shared" si="6"/>
        <v>0</v>
      </c>
      <c r="I336" s="61"/>
    </row>
    <row r="337" spans="2:9" customFormat="1" ht="15" hidden="1" customHeight="1" x14ac:dyDescent="0.2">
      <c r="B337" s="65"/>
      <c r="C337" s="33" t="str">
        <f>IF(F337+G337&gt;0,Input_Transaksi!C334,"")</f>
        <v/>
      </c>
      <c r="D337" s="34" t="str">
        <f>IF(F337+G337&gt;0,Input_Transaksi!D334,"")</f>
        <v/>
      </c>
      <c r="E337" s="35" t="str">
        <f>IF(F337+G337&gt;0,Input_Transaksi!F334&amp;Input_Transaksi!G334 &amp;" "&amp;Input_Transaksi!H334,"")</f>
        <v/>
      </c>
      <c r="F337" s="36">
        <f>IF(Input_Transaksi!CY334=$D$8,Input_Transaksi!DA334,0)</f>
        <v>0</v>
      </c>
      <c r="G337" s="36">
        <f>IF(Input_Transaksi!DB334=$D$8,Input_Transaksi!DD334,0)</f>
        <v>0</v>
      </c>
      <c r="H337" s="36">
        <f t="shared" si="6"/>
        <v>0</v>
      </c>
      <c r="I337" s="61"/>
    </row>
    <row r="338" spans="2:9" customFormat="1" ht="15" hidden="1" customHeight="1" x14ac:dyDescent="0.2">
      <c r="B338" s="65"/>
      <c r="C338" s="33" t="str">
        <f>IF(F338+G338&gt;0,Input_Transaksi!C335,"")</f>
        <v/>
      </c>
      <c r="D338" s="34" t="str">
        <f>IF(F338+G338&gt;0,Input_Transaksi!D335,"")</f>
        <v/>
      </c>
      <c r="E338" s="35" t="str">
        <f>IF(F338+G338&gt;0,Input_Transaksi!F335&amp;Input_Transaksi!G335 &amp;" "&amp;Input_Transaksi!H335,"")</f>
        <v/>
      </c>
      <c r="F338" s="36">
        <f>IF(Input_Transaksi!CY335=$D$8,Input_Transaksi!DA335,0)</f>
        <v>0</v>
      </c>
      <c r="G338" s="36">
        <f>IF(Input_Transaksi!DB335=$D$8,Input_Transaksi!DD335,0)</f>
        <v>0</v>
      </c>
      <c r="H338" s="36">
        <f t="shared" si="6"/>
        <v>0</v>
      </c>
      <c r="I338" s="61"/>
    </row>
    <row r="339" spans="2:9" customFormat="1" ht="15" hidden="1" customHeight="1" x14ac:dyDescent="0.2">
      <c r="B339" s="65"/>
      <c r="C339" s="33" t="str">
        <f>IF(F339+G339&gt;0,Input_Transaksi!C336,"")</f>
        <v/>
      </c>
      <c r="D339" s="34" t="str">
        <f>IF(F339+G339&gt;0,Input_Transaksi!D336,"")</f>
        <v/>
      </c>
      <c r="E339" s="35" t="str">
        <f>IF(F339+G339&gt;0,Input_Transaksi!F336&amp;Input_Transaksi!G336 &amp;" "&amp;Input_Transaksi!H336,"")</f>
        <v/>
      </c>
      <c r="F339" s="36">
        <f>IF(Input_Transaksi!CY336=$D$8,Input_Transaksi!DA336,0)</f>
        <v>0</v>
      </c>
      <c r="G339" s="36">
        <f>IF(Input_Transaksi!DB336=$D$8,Input_Transaksi!DD336,0)</f>
        <v>0</v>
      </c>
      <c r="H339" s="36">
        <f t="shared" si="6"/>
        <v>0</v>
      </c>
      <c r="I339" s="61"/>
    </row>
    <row r="340" spans="2:9" customFormat="1" ht="15" hidden="1" customHeight="1" x14ac:dyDescent="0.2">
      <c r="B340" s="65"/>
      <c r="C340" s="33" t="str">
        <f>IF(F340+G340&gt;0,Input_Transaksi!C337,"")</f>
        <v/>
      </c>
      <c r="D340" s="34" t="str">
        <f>IF(F340+G340&gt;0,Input_Transaksi!D337,"")</f>
        <v/>
      </c>
      <c r="E340" s="35" t="str">
        <f>IF(F340+G340&gt;0,Input_Transaksi!F337&amp;Input_Transaksi!G337 &amp;" "&amp;Input_Transaksi!H337,"")</f>
        <v/>
      </c>
      <c r="F340" s="36">
        <f>IF(Input_Transaksi!CY337=$D$8,Input_Transaksi!DA337,0)</f>
        <v>0</v>
      </c>
      <c r="G340" s="36">
        <f>IF(Input_Transaksi!DB337=$D$8,Input_Transaksi!DD337,0)</f>
        <v>0</v>
      </c>
      <c r="H340" s="36">
        <f t="shared" si="6"/>
        <v>0</v>
      </c>
      <c r="I340" s="61"/>
    </row>
    <row r="341" spans="2:9" customFormat="1" ht="15" hidden="1" customHeight="1" x14ac:dyDescent="0.2">
      <c r="B341" s="65"/>
      <c r="C341" s="33" t="str">
        <f>IF(F341+G341&gt;0,Input_Transaksi!C338,"")</f>
        <v/>
      </c>
      <c r="D341" s="34" t="str">
        <f>IF(F341+G341&gt;0,Input_Transaksi!D338,"")</f>
        <v/>
      </c>
      <c r="E341" s="35" t="str">
        <f>IF(F341+G341&gt;0,Input_Transaksi!F338&amp;Input_Transaksi!G338 &amp;" "&amp;Input_Transaksi!H338,"")</f>
        <v/>
      </c>
      <c r="F341" s="36">
        <f>IF(Input_Transaksi!CY338=$D$8,Input_Transaksi!DA338,0)</f>
        <v>0</v>
      </c>
      <c r="G341" s="36">
        <f>IF(Input_Transaksi!DB338=$D$8,Input_Transaksi!DD338,0)</f>
        <v>0</v>
      </c>
      <c r="H341" s="36">
        <f t="shared" si="6"/>
        <v>0</v>
      </c>
      <c r="I341" s="61"/>
    </row>
    <row r="342" spans="2:9" customFormat="1" ht="15" hidden="1" customHeight="1" x14ac:dyDescent="0.2">
      <c r="B342" s="65"/>
      <c r="C342" s="33" t="str">
        <f>IF(F342+G342&gt;0,Input_Transaksi!C339,"")</f>
        <v/>
      </c>
      <c r="D342" s="34" t="str">
        <f>IF(F342+G342&gt;0,Input_Transaksi!D339,"")</f>
        <v/>
      </c>
      <c r="E342" s="35" t="str">
        <f>IF(F342+G342&gt;0,Input_Transaksi!F339&amp;Input_Transaksi!G339 &amp;" "&amp;Input_Transaksi!H339,"")</f>
        <v/>
      </c>
      <c r="F342" s="36">
        <f>IF(Input_Transaksi!CY339=$D$8,Input_Transaksi!DA339,0)</f>
        <v>0</v>
      </c>
      <c r="G342" s="36">
        <f>IF(Input_Transaksi!DB339=$D$8,Input_Transaksi!DD339,0)</f>
        <v>0</v>
      </c>
      <c r="H342" s="36">
        <f t="shared" si="6"/>
        <v>0</v>
      </c>
      <c r="I342" s="61"/>
    </row>
    <row r="343" spans="2:9" customFormat="1" ht="15" hidden="1" customHeight="1" x14ac:dyDescent="0.2">
      <c r="B343" s="65"/>
      <c r="C343" s="33" t="str">
        <f>IF(F343+G343&gt;0,Input_Transaksi!C340,"")</f>
        <v/>
      </c>
      <c r="D343" s="34" t="str">
        <f>IF(F343+G343&gt;0,Input_Transaksi!D340,"")</f>
        <v/>
      </c>
      <c r="E343" s="35" t="str">
        <f>IF(F343+G343&gt;0,Input_Transaksi!F340&amp;Input_Transaksi!G340 &amp;" "&amp;Input_Transaksi!H340,"")</f>
        <v/>
      </c>
      <c r="F343" s="36">
        <f>IF(Input_Transaksi!CY340=$D$8,Input_Transaksi!DA340,0)</f>
        <v>0</v>
      </c>
      <c r="G343" s="36">
        <f>IF(Input_Transaksi!DB340=$D$8,Input_Transaksi!DD340,0)</f>
        <v>0</v>
      </c>
      <c r="H343" s="36">
        <f t="shared" si="6"/>
        <v>0</v>
      </c>
      <c r="I343" s="61"/>
    </row>
    <row r="344" spans="2:9" customFormat="1" ht="15" hidden="1" customHeight="1" x14ac:dyDescent="0.2">
      <c r="B344" s="65"/>
      <c r="C344" s="33" t="str">
        <f>IF(F344+G344&gt;0,Input_Transaksi!C341,"")</f>
        <v/>
      </c>
      <c r="D344" s="34" t="str">
        <f>IF(F344+G344&gt;0,Input_Transaksi!D341,"")</f>
        <v/>
      </c>
      <c r="E344" s="35" t="str">
        <f>IF(F344+G344&gt;0,Input_Transaksi!F341&amp;Input_Transaksi!G341 &amp;" "&amp;Input_Transaksi!H341,"")</f>
        <v/>
      </c>
      <c r="F344" s="36">
        <f>IF(Input_Transaksi!CY341=$D$8,Input_Transaksi!DA341,0)</f>
        <v>0</v>
      </c>
      <c r="G344" s="36">
        <f>IF(Input_Transaksi!DB341=$D$8,Input_Transaksi!DD341,0)</f>
        <v>0</v>
      </c>
      <c r="H344" s="36">
        <f t="shared" si="6"/>
        <v>0</v>
      </c>
      <c r="I344" s="61"/>
    </row>
    <row r="345" spans="2:9" customFormat="1" ht="15" hidden="1" customHeight="1" x14ac:dyDescent="0.2">
      <c r="B345" s="65"/>
      <c r="C345" s="33" t="str">
        <f>IF(F345+G345&gt;0,Input_Transaksi!C342,"")</f>
        <v/>
      </c>
      <c r="D345" s="34" t="str">
        <f>IF(F345+G345&gt;0,Input_Transaksi!D342,"")</f>
        <v/>
      </c>
      <c r="E345" s="35" t="str">
        <f>IF(F345+G345&gt;0,Input_Transaksi!F342&amp;Input_Transaksi!G342 &amp;" "&amp;Input_Transaksi!H342,"")</f>
        <v/>
      </c>
      <c r="F345" s="36">
        <f>IF(Input_Transaksi!CY342=$D$8,Input_Transaksi!DA342,0)</f>
        <v>0</v>
      </c>
      <c r="G345" s="36">
        <f>IF(Input_Transaksi!DB342=$D$8,Input_Transaksi!DD342,0)</f>
        <v>0</v>
      </c>
      <c r="H345" s="36">
        <f t="shared" si="6"/>
        <v>0</v>
      </c>
      <c r="I345" s="61"/>
    </row>
    <row r="346" spans="2:9" customFormat="1" ht="15" hidden="1" customHeight="1" x14ac:dyDescent="0.2">
      <c r="B346" s="65"/>
      <c r="C346" s="33" t="str">
        <f>IF(F346+G346&gt;0,Input_Transaksi!C343,"")</f>
        <v/>
      </c>
      <c r="D346" s="34" t="str">
        <f>IF(F346+G346&gt;0,Input_Transaksi!D343,"")</f>
        <v/>
      </c>
      <c r="E346" s="35" t="str">
        <f>IF(F346+G346&gt;0,Input_Transaksi!F343&amp;Input_Transaksi!G343 &amp;" "&amp;Input_Transaksi!H343,"")</f>
        <v/>
      </c>
      <c r="F346" s="36">
        <f>IF(Input_Transaksi!CY343=$D$8,Input_Transaksi!DA343,0)</f>
        <v>0</v>
      </c>
      <c r="G346" s="36">
        <f>IF(Input_Transaksi!DB343=$D$8,Input_Transaksi!DD343,0)</f>
        <v>0</v>
      </c>
      <c r="H346" s="36">
        <f t="shared" si="6"/>
        <v>0</v>
      </c>
      <c r="I346" s="61"/>
    </row>
    <row r="347" spans="2:9" customFormat="1" ht="15" hidden="1" customHeight="1" x14ac:dyDescent="0.2">
      <c r="B347" s="65"/>
      <c r="C347" s="33" t="str">
        <f>IF(F347+G347&gt;0,Input_Transaksi!C344,"")</f>
        <v/>
      </c>
      <c r="D347" s="34" t="str">
        <f>IF(F347+G347&gt;0,Input_Transaksi!D344,"")</f>
        <v/>
      </c>
      <c r="E347" s="35" t="str">
        <f>IF(F347+G347&gt;0,Input_Transaksi!F344&amp;Input_Transaksi!G344 &amp;" "&amp;Input_Transaksi!H344,"")</f>
        <v/>
      </c>
      <c r="F347" s="36">
        <f>IF(Input_Transaksi!CY344=$D$8,Input_Transaksi!DA344,0)</f>
        <v>0</v>
      </c>
      <c r="G347" s="36">
        <f>IF(Input_Transaksi!DB344=$D$8,Input_Transaksi!DD344,0)</f>
        <v>0</v>
      </c>
      <c r="H347" s="36">
        <f t="shared" si="6"/>
        <v>0</v>
      </c>
      <c r="I347" s="61"/>
    </row>
    <row r="348" spans="2:9" customFormat="1" ht="15" hidden="1" customHeight="1" x14ac:dyDescent="0.2">
      <c r="B348" s="65"/>
      <c r="C348" s="33" t="str">
        <f>IF(F348+G348&gt;0,Input_Transaksi!C345,"")</f>
        <v/>
      </c>
      <c r="D348" s="34" t="str">
        <f>IF(F348+G348&gt;0,Input_Transaksi!D345,"")</f>
        <v/>
      </c>
      <c r="E348" s="35" t="str">
        <f>IF(F348+G348&gt;0,Input_Transaksi!F345&amp;Input_Transaksi!G345 &amp;" "&amp;Input_Transaksi!H345,"")</f>
        <v/>
      </c>
      <c r="F348" s="36">
        <f>IF(Input_Transaksi!CY345=$D$8,Input_Transaksi!DA345,0)</f>
        <v>0</v>
      </c>
      <c r="G348" s="36">
        <f>IF(Input_Transaksi!DB345=$D$8,Input_Transaksi!DD345,0)</f>
        <v>0</v>
      </c>
      <c r="H348" s="36">
        <f t="shared" si="6"/>
        <v>0</v>
      </c>
      <c r="I348" s="61"/>
    </row>
    <row r="349" spans="2:9" customFormat="1" ht="15" hidden="1" customHeight="1" x14ac:dyDescent="0.2">
      <c r="B349" s="65"/>
      <c r="C349" s="33" t="str">
        <f>IF(F349+G349&gt;0,Input_Transaksi!C346,"")</f>
        <v/>
      </c>
      <c r="D349" s="34" t="str">
        <f>IF(F349+G349&gt;0,Input_Transaksi!D346,"")</f>
        <v/>
      </c>
      <c r="E349" s="35" t="str">
        <f>IF(F349+G349&gt;0,Input_Transaksi!F346&amp;Input_Transaksi!G346 &amp;" "&amp;Input_Transaksi!H346,"")</f>
        <v/>
      </c>
      <c r="F349" s="36">
        <f>IF(Input_Transaksi!CY346=$D$8,Input_Transaksi!DA346,0)</f>
        <v>0</v>
      </c>
      <c r="G349" s="36">
        <f>IF(Input_Transaksi!DB346=$D$8,Input_Transaksi!DD346,0)</f>
        <v>0</v>
      </c>
      <c r="H349" s="36">
        <f t="shared" si="6"/>
        <v>0</v>
      </c>
      <c r="I349" s="61"/>
    </row>
    <row r="350" spans="2:9" customFormat="1" ht="15" hidden="1" customHeight="1" x14ac:dyDescent="0.2">
      <c r="B350" s="65"/>
      <c r="C350" s="33" t="str">
        <f>IF(F350+G350&gt;0,Input_Transaksi!C347,"")</f>
        <v/>
      </c>
      <c r="D350" s="34" t="str">
        <f>IF(F350+G350&gt;0,Input_Transaksi!D347,"")</f>
        <v/>
      </c>
      <c r="E350" s="35" t="str">
        <f>IF(F350+G350&gt;0,Input_Transaksi!F347&amp;Input_Transaksi!G347 &amp;" "&amp;Input_Transaksi!H347,"")</f>
        <v/>
      </c>
      <c r="F350" s="36">
        <f>IF(Input_Transaksi!CY347=$D$8,Input_Transaksi!DA347,0)</f>
        <v>0</v>
      </c>
      <c r="G350" s="36">
        <f>IF(Input_Transaksi!DB347=$D$8,Input_Transaksi!DD347,0)</f>
        <v>0</v>
      </c>
      <c r="H350" s="36">
        <f t="shared" si="6"/>
        <v>0</v>
      </c>
      <c r="I350" s="61"/>
    </row>
    <row r="351" spans="2:9" customFormat="1" ht="15" hidden="1" customHeight="1" x14ac:dyDescent="0.2">
      <c r="B351" s="65"/>
      <c r="C351" s="33" t="str">
        <f>IF(F351+G351&gt;0,Input_Transaksi!C348,"")</f>
        <v/>
      </c>
      <c r="D351" s="34" t="str">
        <f>IF(F351+G351&gt;0,Input_Transaksi!D348,"")</f>
        <v/>
      </c>
      <c r="E351" s="35" t="str">
        <f>IF(F351+G351&gt;0,Input_Transaksi!F348&amp;Input_Transaksi!G348 &amp;" "&amp;Input_Transaksi!H348,"")</f>
        <v/>
      </c>
      <c r="F351" s="36">
        <f>IF(Input_Transaksi!CY348=$D$8,Input_Transaksi!DA348,0)</f>
        <v>0</v>
      </c>
      <c r="G351" s="36">
        <f>IF(Input_Transaksi!DB348=$D$8,Input_Transaksi!DD348,0)</f>
        <v>0</v>
      </c>
      <c r="H351" s="36">
        <f t="shared" si="6"/>
        <v>0</v>
      </c>
      <c r="I351" s="61"/>
    </row>
    <row r="352" spans="2:9" customFormat="1" ht="15" hidden="1" customHeight="1" x14ac:dyDescent="0.2">
      <c r="B352" s="65"/>
      <c r="C352" s="33" t="str">
        <f>IF(F352+G352&gt;0,Input_Transaksi!C349,"")</f>
        <v/>
      </c>
      <c r="D352" s="34" t="str">
        <f>IF(F352+G352&gt;0,Input_Transaksi!D349,"")</f>
        <v/>
      </c>
      <c r="E352" s="35" t="str">
        <f>IF(F352+G352&gt;0,Input_Transaksi!F349&amp;Input_Transaksi!G349 &amp;" "&amp;Input_Transaksi!H349,"")</f>
        <v/>
      </c>
      <c r="F352" s="36">
        <f>IF(Input_Transaksi!CY349=$D$8,Input_Transaksi!DA349,0)</f>
        <v>0</v>
      </c>
      <c r="G352" s="36">
        <f>IF(Input_Transaksi!DB349=$D$8,Input_Transaksi!DD349,0)</f>
        <v>0</v>
      </c>
      <c r="H352" s="36">
        <f t="shared" si="6"/>
        <v>0</v>
      </c>
      <c r="I352" s="61"/>
    </row>
    <row r="353" spans="2:9" customFormat="1" ht="15" hidden="1" customHeight="1" x14ac:dyDescent="0.2">
      <c r="B353" s="65"/>
      <c r="C353" s="33" t="str">
        <f>IF(F353+G353&gt;0,Input_Transaksi!C350,"")</f>
        <v/>
      </c>
      <c r="D353" s="34" t="str">
        <f>IF(F353+G353&gt;0,Input_Transaksi!D350,"")</f>
        <v/>
      </c>
      <c r="E353" s="35" t="str">
        <f>IF(F353+G353&gt;0,Input_Transaksi!F350&amp;Input_Transaksi!G350 &amp;" "&amp;Input_Transaksi!H350,"")</f>
        <v/>
      </c>
      <c r="F353" s="36">
        <f>IF(Input_Transaksi!CY350=$D$8,Input_Transaksi!DA350,0)</f>
        <v>0</v>
      </c>
      <c r="G353" s="36">
        <f>IF(Input_Transaksi!DB350=$D$8,Input_Transaksi!DD350,0)</f>
        <v>0</v>
      </c>
      <c r="H353" s="36">
        <f t="shared" si="6"/>
        <v>0</v>
      </c>
      <c r="I353" s="61"/>
    </row>
    <row r="354" spans="2:9" customFormat="1" ht="15" hidden="1" customHeight="1" x14ac:dyDescent="0.2">
      <c r="B354" s="65"/>
      <c r="C354" s="33" t="str">
        <f>IF(F354+G354&gt;0,Input_Transaksi!C351,"")</f>
        <v/>
      </c>
      <c r="D354" s="34" t="str">
        <f>IF(F354+G354&gt;0,Input_Transaksi!D351,"")</f>
        <v/>
      </c>
      <c r="E354" s="35" t="str">
        <f>IF(F354+G354&gt;0,Input_Transaksi!F351&amp;Input_Transaksi!G351 &amp;" "&amp;Input_Transaksi!H351,"")</f>
        <v/>
      </c>
      <c r="F354" s="36">
        <f>IF(Input_Transaksi!CY351=$D$8,Input_Transaksi!DA351,0)</f>
        <v>0</v>
      </c>
      <c r="G354" s="36">
        <f>IF(Input_Transaksi!DB351=$D$8,Input_Transaksi!DD351,0)</f>
        <v>0</v>
      </c>
      <c r="H354" s="36">
        <f t="shared" si="6"/>
        <v>0</v>
      </c>
      <c r="I354" s="61"/>
    </row>
    <row r="355" spans="2:9" customFormat="1" ht="15" hidden="1" customHeight="1" x14ac:dyDescent="0.2">
      <c r="B355" s="65"/>
      <c r="C355" s="33" t="str">
        <f>IF(F355+G355&gt;0,Input_Transaksi!C352,"")</f>
        <v/>
      </c>
      <c r="D355" s="34" t="str">
        <f>IF(F355+G355&gt;0,Input_Transaksi!D352,"")</f>
        <v/>
      </c>
      <c r="E355" s="35" t="str">
        <f>IF(F355+G355&gt;0,Input_Transaksi!F352&amp;Input_Transaksi!G352 &amp;" "&amp;Input_Transaksi!H352,"")</f>
        <v/>
      </c>
      <c r="F355" s="36">
        <f>IF(Input_Transaksi!CY352=$D$8,Input_Transaksi!DA352,0)</f>
        <v>0</v>
      </c>
      <c r="G355" s="36">
        <f>IF(Input_Transaksi!DB352=$D$8,Input_Transaksi!DD352,0)</f>
        <v>0</v>
      </c>
      <c r="H355" s="36">
        <f t="shared" si="6"/>
        <v>0</v>
      </c>
      <c r="I355" s="61"/>
    </row>
    <row r="356" spans="2:9" customFormat="1" ht="15" hidden="1" customHeight="1" x14ac:dyDescent="0.2">
      <c r="B356" s="65"/>
      <c r="C356" s="33" t="str">
        <f>IF(F356+G356&gt;0,Input_Transaksi!C353,"")</f>
        <v/>
      </c>
      <c r="D356" s="34" t="str">
        <f>IF(F356+G356&gt;0,Input_Transaksi!D353,"")</f>
        <v/>
      </c>
      <c r="E356" s="35" t="str">
        <f>IF(F356+G356&gt;0,Input_Transaksi!F353&amp;Input_Transaksi!G353 &amp;" "&amp;Input_Transaksi!H353,"")</f>
        <v/>
      </c>
      <c r="F356" s="36">
        <f>IF(Input_Transaksi!CY353=$D$8,Input_Transaksi!DA353,0)</f>
        <v>0</v>
      </c>
      <c r="G356" s="36">
        <f>IF(Input_Transaksi!DB353=$D$8,Input_Transaksi!DD353,0)</f>
        <v>0</v>
      </c>
      <c r="H356" s="36">
        <f t="shared" si="6"/>
        <v>0</v>
      </c>
      <c r="I356" s="61"/>
    </row>
    <row r="357" spans="2:9" customFormat="1" ht="15" hidden="1" customHeight="1" x14ac:dyDescent="0.2">
      <c r="B357" s="65"/>
      <c r="C357" s="33" t="str">
        <f>IF(F357+G357&gt;0,Input_Transaksi!C354,"")</f>
        <v/>
      </c>
      <c r="D357" s="34" t="str">
        <f>IF(F357+G357&gt;0,Input_Transaksi!D354,"")</f>
        <v/>
      </c>
      <c r="E357" s="35" t="str">
        <f>IF(F357+G357&gt;0,Input_Transaksi!F354&amp;Input_Transaksi!G354 &amp;" "&amp;Input_Transaksi!H354,"")</f>
        <v/>
      </c>
      <c r="F357" s="36">
        <f>IF(Input_Transaksi!CY354=$D$8,Input_Transaksi!DA354,0)</f>
        <v>0</v>
      </c>
      <c r="G357" s="36">
        <f>IF(Input_Transaksi!DB354=$D$8,Input_Transaksi!DD354,0)</f>
        <v>0</v>
      </c>
      <c r="H357" s="36">
        <f t="shared" si="6"/>
        <v>0</v>
      </c>
      <c r="I357" s="61"/>
    </row>
    <row r="358" spans="2:9" customFormat="1" ht="15" hidden="1" customHeight="1" x14ac:dyDescent="0.2">
      <c r="B358" s="65"/>
      <c r="C358" s="33" t="str">
        <f>IF(F358+G358&gt;0,Input_Transaksi!C355,"")</f>
        <v/>
      </c>
      <c r="D358" s="34" t="str">
        <f>IF(F358+G358&gt;0,Input_Transaksi!D355,"")</f>
        <v/>
      </c>
      <c r="E358" s="35" t="str">
        <f>IF(F358+G358&gt;0,Input_Transaksi!F355&amp;Input_Transaksi!G355 &amp;" "&amp;Input_Transaksi!H355,"")</f>
        <v/>
      </c>
      <c r="F358" s="36">
        <f>IF(Input_Transaksi!CY355=$D$8,Input_Transaksi!DA355,0)</f>
        <v>0</v>
      </c>
      <c r="G358" s="36">
        <f>IF(Input_Transaksi!DB355=$D$8,Input_Transaksi!DD355,0)</f>
        <v>0</v>
      </c>
      <c r="H358" s="36">
        <f t="shared" si="6"/>
        <v>0</v>
      </c>
      <c r="I358" s="61"/>
    </row>
    <row r="359" spans="2:9" customFormat="1" ht="15" hidden="1" customHeight="1" x14ac:dyDescent="0.2">
      <c r="B359" s="65"/>
      <c r="C359" s="33" t="str">
        <f>IF(F359+G359&gt;0,Input_Transaksi!C356,"")</f>
        <v/>
      </c>
      <c r="D359" s="34" t="str">
        <f>IF(F359+G359&gt;0,Input_Transaksi!D356,"")</f>
        <v/>
      </c>
      <c r="E359" s="35" t="str">
        <f>IF(F359+G359&gt;0,Input_Transaksi!F356&amp;Input_Transaksi!G356 &amp;" "&amp;Input_Transaksi!H356,"")</f>
        <v/>
      </c>
      <c r="F359" s="36">
        <f>IF(Input_Transaksi!CY356=$D$8,Input_Transaksi!DA356,0)</f>
        <v>0</v>
      </c>
      <c r="G359" s="36">
        <f>IF(Input_Transaksi!DB356=$D$8,Input_Transaksi!DD356,0)</f>
        <v>0</v>
      </c>
      <c r="H359" s="36">
        <f t="shared" si="6"/>
        <v>0</v>
      </c>
      <c r="I359" s="61"/>
    </row>
    <row r="360" spans="2:9" customFormat="1" ht="15" hidden="1" customHeight="1" x14ac:dyDescent="0.2">
      <c r="B360" s="65"/>
      <c r="C360" s="33" t="str">
        <f>IF(F360+G360&gt;0,Input_Transaksi!C357,"")</f>
        <v/>
      </c>
      <c r="D360" s="34" t="str">
        <f>IF(F360+G360&gt;0,Input_Transaksi!D357,"")</f>
        <v/>
      </c>
      <c r="E360" s="35" t="str">
        <f>IF(F360+G360&gt;0,Input_Transaksi!F357&amp;Input_Transaksi!G357 &amp;" "&amp;Input_Transaksi!H357,"")</f>
        <v/>
      </c>
      <c r="F360" s="36">
        <f>IF(Input_Transaksi!CY357=$D$8,Input_Transaksi!DA357,0)</f>
        <v>0</v>
      </c>
      <c r="G360" s="36">
        <f>IF(Input_Transaksi!DB357=$D$8,Input_Transaksi!DD357,0)</f>
        <v>0</v>
      </c>
      <c r="H360" s="36">
        <f t="shared" si="6"/>
        <v>0</v>
      </c>
      <c r="I360" s="61"/>
    </row>
    <row r="361" spans="2:9" customFormat="1" ht="15" hidden="1" customHeight="1" x14ac:dyDescent="0.2">
      <c r="B361" s="65"/>
      <c r="C361" s="33" t="str">
        <f>IF(F361+G361&gt;0,Input_Transaksi!C358,"")</f>
        <v/>
      </c>
      <c r="D361" s="34" t="str">
        <f>IF(F361+G361&gt;0,Input_Transaksi!D358,"")</f>
        <v/>
      </c>
      <c r="E361" s="35" t="str">
        <f>IF(F361+G361&gt;0,Input_Transaksi!F358&amp;Input_Transaksi!G358 &amp;" "&amp;Input_Transaksi!H358,"")</f>
        <v/>
      </c>
      <c r="F361" s="36">
        <f>IF(Input_Transaksi!CY358=$D$8,Input_Transaksi!DA358,0)</f>
        <v>0</v>
      </c>
      <c r="G361" s="36">
        <f>IF(Input_Transaksi!DB358=$D$8,Input_Transaksi!DD358,0)</f>
        <v>0</v>
      </c>
      <c r="H361" s="36">
        <f t="shared" si="6"/>
        <v>0</v>
      </c>
      <c r="I361" s="61"/>
    </row>
    <row r="362" spans="2:9" customFormat="1" ht="15" hidden="1" customHeight="1" x14ac:dyDescent="0.2">
      <c r="B362" s="65"/>
      <c r="C362" s="33" t="str">
        <f>IF(F362+G362&gt;0,Input_Transaksi!C359,"")</f>
        <v/>
      </c>
      <c r="D362" s="34" t="str">
        <f>IF(F362+G362&gt;0,Input_Transaksi!D359,"")</f>
        <v/>
      </c>
      <c r="E362" s="35" t="str">
        <f>IF(F362+G362&gt;0,Input_Transaksi!F359&amp;Input_Transaksi!G359 &amp;" "&amp;Input_Transaksi!H359,"")</f>
        <v/>
      </c>
      <c r="F362" s="36">
        <f>IF(Input_Transaksi!CY359=$D$8,Input_Transaksi!DA359,0)</f>
        <v>0</v>
      </c>
      <c r="G362" s="36">
        <f>IF(Input_Transaksi!DB359=$D$8,Input_Transaksi!DD359,0)</f>
        <v>0</v>
      </c>
      <c r="H362" s="36">
        <f t="shared" si="6"/>
        <v>0</v>
      </c>
      <c r="I362" s="61"/>
    </row>
    <row r="363" spans="2:9" customFormat="1" ht="15" hidden="1" customHeight="1" x14ac:dyDescent="0.2">
      <c r="B363" s="65"/>
      <c r="C363" s="33" t="str">
        <f>IF(F363+G363&gt;0,Input_Transaksi!C360,"")</f>
        <v/>
      </c>
      <c r="D363" s="34" t="str">
        <f>IF(F363+G363&gt;0,Input_Transaksi!D360,"")</f>
        <v/>
      </c>
      <c r="E363" s="35" t="str">
        <f>IF(F363+G363&gt;0,Input_Transaksi!F360&amp;Input_Transaksi!G360 &amp;" "&amp;Input_Transaksi!H360,"")</f>
        <v/>
      </c>
      <c r="F363" s="36">
        <f>IF(Input_Transaksi!CY360=$D$8,Input_Transaksi!DA360,0)</f>
        <v>0</v>
      </c>
      <c r="G363" s="36">
        <f>IF(Input_Transaksi!DB360=$D$8,Input_Transaksi!DD360,0)</f>
        <v>0</v>
      </c>
      <c r="H363" s="36">
        <f t="shared" si="6"/>
        <v>0</v>
      </c>
      <c r="I363" s="61"/>
    </row>
    <row r="364" spans="2:9" customFormat="1" ht="15" hidden="1" customHeight="1" x14ac:dyDescent="0.2">
      <c r="B364" s="65"/>
      <c r="C364" s="33" t="str">
        <f>IF(F364+G364&gt;0,Input_Transaksi!C361,"")</f>
        <v/>
      </c>
      <c r="D364" s="34" t="str">
        <f>IF(F364+G364&gt;0,Input_Transaksi!D361,"")</f>
        <v/>
      </c>
      <c r="E364" s="35" t="str">
        <f>IF(F364+G364&gt;0,Input_Transaksi!F361&amp;Input_Transaksi!G361 &amp;" "&amp;Input_Transaksi!H361,"")</f>
        <v/>
      </c>
      <c r="F364" s="36">
        <f>IF(Input_Transaksi!CY361=$D$8,Input_Transaksi!DA361,0)</f>
        <v>0</v>
      </c>
      <c r="G364" s="36">
        <f>IF(Input_Transaksi!DB361=$D$8,Input_Transaksi!DD361,0)</f>
        <v>0</v>
      </c>
      <c r="H364" s="36">
        <f t="shared" si="6"/>
        <v>0</v>
      </c>
      <c r="I364" s="61"/>
    </row>
    <row r="365" spans="2:9" customFormat="1" ht="15" hidden="1" customHeight="1" x14ac:dyDescent="0.2">
      <c r="B365" s="65"/>
      <c r="C365" s="33" t="str">
        <f>IF(F365+G365&gt;0,Input_Transaksi!C362,"")</f>
        <v/>
      </c>
      <c r="D365" s="34" t="str">
        <f>IF(F365+G365&gt;0,Input_Transaksi!D362,"")</f>
        <v/>
      </c>
      <c r="E365" s="35" t="str">
        <f>IF(F365+G365&gt;0,Input_Transaksi!F362&amp;Input_Transaksi!G362 &amp;" "&amp;Input_Transaksi!H362,"")</f>
        <v/>
      </c>
      <c r="F365" s="36">
        <f>IF(Input_Transaksi!CY362=$D$8,Input_Transaksi!DA362,0)</f>
        <v>0</v>
      </c>
      <c r="G365" s="36">
        <f>IF(Input_Transaksi!DB362=$D$8,Input_Transaksi!DD362,0)</f>
        <v>0</v>
      </c>
      <c r="H365" s="36">
        <f t="shared" ref="H365:H428" si="7">H364+F365-G365</f>
        <v>0</v>
      </c>
      <c r="I365" s="61"/>
    </row>
    <row r="366" spans="2:9" customFormat="1" ht="15" hidden="1" customHeight="1" x14ac:dyDescent="0.2">
      <c r="B366" s="65"/>
      <c r="C366" s="33" t="str">
        <f>IF(F366+G366&gt;0,Input_Transaksi!C363,"")</f>
        <v/>
      </c>
      <c r="D366" s="34" t="str">
        <f>IF(F366+G366&gt;0,Input_Transaksi!D363,"")</f>
        <v/>
      </c>
      <c r="E366" s="35" t="str">
        <f>IF(F366+G366&gt;0,Input_Transaksi!F363&amp;Input_Transaksi!G363 &amp;" "&amp;Input_Transaksi!H363,"")</f>
        <v/>
      </c>
      <c r="F366" s="36">
        <f>IF(Input_Transaksi!CY363=$D$8,Input_Transaksi!DA363,0)</f>
        <v>0</v>
      </c>
      <c r="G366" s="36">
        <f>IF(Input_Transaksi!DB363=$D$8,Input_Transaksi!DD363,0)</f>
        <v>0</v>
      </c>
      <c r="H366" s="36">
        <f t="shared" si="7"/>
        <v>0</v>
      </c>
      <c r="I366" s="61"/>
    </row>
    <row r="367" spans="2:9" customFormat="1" ht="15" hidden="1" customHeight="1" x14ac:dyDescent="0.2">
      <c r="B367" s="65"/>
      <c r="C367" s="33" t="str">
        <f>IF(F367+G367&gt;0,Input_Transaksi!C364,"")</f>
        <v/>
      </c>
      <c r="D367" s="34" t="str">
        <f>IF(F367+G367&gt;0,Input_Transaksi!D364,"")</f>
        <v/>
      </c>
      <c r="E367" s="35" t="str">
        <f>IF(F367+G367&gt;0,Input_Transaksi!F364&amp;Input_Transaksi!G364 &amp;" "&amp;Input_Transaksi!H364,"")</f>
        <v/>
      </c>
      <c r="F367" s="36">
        <f>IF(Input_Transaksi!CY364=$D$8,Input_Transaksi!DA364,0)</f>
        <v>0</v>
      </c>
      <c r="G367" s="36">
        <f>IF(Input_Transaksi!DB364=$D$8,Input_Transaksi!DD364,0)</f>
        <v>0</v>
      </c>
      <c r="H367" s="36">
        <f t="shared" si="7"/>
        <v>0</v>
      </c>
      <c r="I367" s="61"/>
    </row>
    <row r="368" spans="2:9" customFormat="1" ht="15" hidden="1" customHeight="1" x14ac:dyDescent="0.2">
      <c r="B368" s="65"/>
      <c r="C368" s="33" t="str">
        <f>IF(F368+G368&gt;0,Input_Transaksi!C365,"")</f>
        <v/>
      </c>
      <c r="D368" s="34" t="str">
        <f>IF(F368+G368&gt;0,Input_Transaksi!D365,"")</f>
        <v/>
      </c>
      <c r="E368" s="35" t="str">
        <f>IF(F368+G368&gt;0,Input_Transaksi!F365&amp;Input_Transaksi!G365 &amp;" "&amp;Input_Transaksi!H365,"")</f>
        <v/>
      </c>
      <c r="F368" s="36">
        <f>IF(Input_Transaksi!CY365=$D$8,Input_Transaksi!DA365,0)</f>
        <v>0</v>
      </c>
      <c r="G368" s="36">
        <f>IF(Input_Transaksi!DB365=$D$8,Input_Transaksi!DD365,0)</f>
        <v>0</v>
      </c>
      <c r="H368" s="36">
        <f t="shared" si="7"/>
        <v>0</v>
      </c>
      <c r="I368" s="61"/>
    </row>
    <row r="369" spans="2:9" customFormat="1" ht="15" hidden="1" customHeight="1" x14ac:dyDescent="0.2">
      <c r="B369" s="65"/>
      <c r="C369" s="33" t="str">
        <f>IF(F369+G369&gt;0,Input_Transaksi!C366,"")</f>
        <v/>
      </c>
      <c r="D369" s="34" t="str">
        <f>IF(F369+G369&gt;0,Input_Transaksi!D366,"")</f>
        <v/>
      </c>
      <c r="E369" s="35" t="str">
        <f>IF(F369+G369&gt;0,Input_Transaksi!F366&amp;Input_Transaksi!G366 &amp;" "&amp;Input_Transaksi!H366,"")</f>
        <v/>
      </c>
      <c r="F369" s="36">
        <f>IF(Input_Transaksi!CY366=$D$8,Input_Transaksi!DA366,0)</f>
        <v>0</v>
      </c>
      <c r="G369" s="36">
        <f>IF(Input_Transaksi!DB366=$D$8,Input_Transaksi!DD366,0)</f>
        <v>0</v>
      </c>
      <c r="H369" s="36">
        <f t="shared" si="7"/>
        <v>0</v>
      </c>
      <c r="I369" s="61"/>
    </row>
    <row r="370" spans="2:9" customFormat="1" ht="15" hidden="1" customHeight="1" x14ac:dyDescent="0.2">
      <c r="B370" s="65"/>
      <c r="C370" s="33" t="str">
        <f>IF(F370+G370&gt;0,Input_Transaksi!C367,"")</f>
        <v/>
      </c>
      <c r="D370" s="34" t="str">
        <f>IF(F370+G370&gt;0,Input_Transaksi!D367,"")</f>
        <v/>
      </c>
      <c r="E370" s="35" t="str">
        <f>IF(F370+G370&gt;0,Input_Transaksi!F367&amp;Input_Transaksi!G367 &amp;" "&amp;Input_Transaksi!H367,"")</f>
        <v/>
      </c>
      <c r="F370" s="36">
        <f>IF(Input_Transaksi!CY367=$D$8,Input_Transaksi!DA367,0)</f>
        <v>0</v>
      </c>
      <c r="G370" s="36">
        <f>IF(Input_Transaksi!DB367=$D$8,Input_Transaksi!DD367,0)</f>
        <v>0</v>
      </c>
      <c r="H370" s="36">
        <f t="shared" si="7"/>
        <v>0</v>
      </c>
      <c r="I370" s="61"/>
    </row>
    <row r="371" spans="2:9" customFormat="1" ht="15" hidden="1" customHeight="1" x14ac:dyDescent="0.2">
      <c r="B371" s="65"/>
      <c r="C371" s="33" t="str">
        <f>IF(F371+G371&gt;0,Input_Transaksi!C368,"")</f>
        <v/>
      </c>
      <c r="D371" s="34" t="str">
        <f>IF(F371+G371&gt;0,Input_Transaksi!D368,"")</f>
        <v/>
      </c>
      <c r="E371" s="35" t="str">
        <f>IF(F371+G371&gt;0,Input_Transaksi!F368&amp;Input_Transaksi!G368 &amp;" "&amp;Input_Transaksi!H368,"")</f>
        <v/>
      </c>
      <c r="F371" s="36">
        <f>IF(Input_Transaksi!CY368=$D$8,Input_Transaksi!DA368,0)</f>
        <v>0</v>
      </c>
      <c r="G371" s="36">
        <f>IF(Input_Transaksi!DB368=$D$8,Input_Transaksi!DD368,0)</f>
        <v>0</v>
      </c>
      <c r="H371" s="36">
        <f t="shared" si="7"/>
        <v>0</v>
      </c>
      <c r="I371" s="61"/>
    </row>
    <row r="372" spans="2:9" customFormat="1" ht="15" hidden="1" customHeight="1" x14ac:dyDescent="0.2">
      <c r="B372" s="65"/>
      <c r="C372" s="33" t="str">
        <f>IF(F372+G372&gt;0,Input_Transaksi!C369,"")</f>
        <v/>
      </c>
      <c r="D372" s="34" t="str">
        <f>IF(F372+G372&gt;0,Input_Transaksi!D369,"")</f>
        <v/>
      </c>
      <c r="E372" s="35" t="str">
        <f>IF(F372+G372&gt;0,Input_Transaksi!F369&amp;Input_Transaksi!G369 &amp;" "&amp;Input_Transaksi!H369,"")</f>
        <v/>
      </c>
      <c r="F372" s="36">
        <f>IF(Input_Transaksi!CY369=$D$8,Input_Transaksi!DA369,0)</f>
        <v>0</v>
      </c>
      <c r="G372" s="36">
        <f>IF(Input_Transaksi!DB369=$D$8,Input_Transaksi!DD369,0)</f>
        <v>0</v>
      </c>
      <c r="H372" s="36">
        <f t="shared" si="7"/>
        <v>0</v>
      </c>
      <c r="I372" s="61"/>
    </row>
    <row r="373" spans="2:9" customFormat="1" ht="15" hidden="1" customHeight="1" x14ac:dyDescent="0.2">
      <c r="B373" s="65"/>
      <c r="C373" s="33" t="str">
        <f>IF(F373+G373&gt;0,Input_Transaksi!C370,"")</f>
        <v/>
      </c>
      <c r="D373" s="34" t="str">
        <f>IF(F373+G373&gt;0,Input_Transaksi!D370,"")</f>
        <v/>
      </c>
      <c r="E373" s="35" t="str">
        <f>IF(F373+G373&gt;0,Input_Transaksi!F370&amp;Input_Transaksi!G370 &amp;" "&amp;Input_Transaksi!H370,"")</f>
        <v/>
      </c>
      <c r="F373" s="36">
        <f>IF(Input_Transaksi!CY370=$D$8,Input_Transaksi!DA370,0)</f>
        <v>0</v>
      </c>
      <c r="G373" s="36">
        <f>IF(Input_Transaksi!DB370=$D$8,Input_Transaksi!DD370,0)</f>
        <v>0</v>
      </c>
      <c r="H373" s="36">
        <f t="shared" si="7"/>
        <v>0</v>
      </c>
      <c r="I373" s="61"/>
    </row>
    <row r="374" spans="2:9" customFormat="1" ht="15" hidden="1" customHeight="1" x14ac:dyDescent="0.2">
      <c r="B374" s="65"/>
      <c r="C374" s="33" t="str">
        <f>IF(F374+G374&gt;0,Input_Transaksi!C371,"")</f>
        <v/>
      </c>
      <c r="D374" s="34" t="str">
        <f>IF(F374+G374&gt;0,Input_Transaksi!D371,"")</f>
        <v/>
      </c>
      <c r="E374" s="35" t="str">
        <f>IF(F374+G374&gt;0,Input_Transaksi!F371&amp;Input_Transaksi!G371 &amp;" "&amp;Input_Transaksi!H371,"")</f>
        <v/>
      </c>
      <c r="F374" s="36">
        <f>IF(Input_Transaksi!CY371=$D$8,Input_Transaksi!DA371,0)</f>
        <v>0</v>
      </c>
      <c r="G374" s="36">
        <f>IF(Input_Transaksi!DB371=$D$8,Input_Transaksi!DD371,0)</f>
        <v>0</v>
      </c>
      <c r="H374" s="36">
        <f t="shared" si="7"/>
        <v>0</v>
      </c>
      <c r="I374" s="61"/>
    </row>
    <row r="375" spans="2:9" customFormat="1" ht="15" hidden="1" customHeight="1" x14ac:dyDescent="0.2">
      <c r="B375" s="65"/>
      <c r="C375" s="33" t="str">
        <f>IF(F375+G375&gt;0,Input_Transaksi!C372,"")</f>
        <v/>
      </c>
      <c r="D375" s="34" t="str">
        <f>IF(F375+G375&gt;0,Input_Transaksi!D372,"")</f>
        <v/>
      </c>
      <c r="E375" s="35" t="str">
        <f>IF(F375+G375&gt;0,Input_Transaksi!F372&amp;Input_Transaksi!G372 &amp;" "&amp;Input_Transaksi!H372,"")</f>
        <v/>
      </c>
      <c r="F375" s="36">
        <f>IF(Input_Transaksi!CY372=$D$8,Input_Transaksi!DA372,0)</f>
        <v>0</v>
      </c>
      <c r="G375" s="36">
        <f>IF(Input_Transaksi!DB372=$D$8,Input_Transaksi!DD372,0)</f>
        <v>0</v>
      </c>
      <c r="H375" s="36">
        <f t="shared" si="7"/>
        <v>0</v>
      </c>
      <c r="I375" s="61"/>
    </row>
    <row r="376" spans="2:9" customFormat="1" ht="15" hidden="1" customHeight="1" x14ac:dyDescent="0.2">
      <c r="B376" s="65"/>
      <c r="C376" s="33" t="str">
        <f>IF(F376+G376&gt;0,Input_Transaksi!C373,"")</f>
        <v/>
      </c>
      <c r="D376" s="34" t="str">
        <f>IF(F376+G376&gt;0,Input_Transaksi!D373,"")</f>
        <v/>
      </c>
      <c r="E376" s="35" t="str">
        <f>IF(F376+G376&gt;0,Input_Transaksi!F373&amp;Input_Transaksi!G373 &amp;" "&amp;Input_Transaksi!H373,"")</f>
        <v/>
      </c>
      <c r="F376" s="36">
        <f>IF(Input_Transaksi!CY373=$D$8,Input_Transaksi!DA373,0)</f>
        <v>0</v>
      </c>
      <c r="G376" s="36">
        <f>IF(Input_Transaksi!DB373=$D$8,Input_Transaksi!DD373,0)</f>
        <v>0</v>
      </c>
      <c r="H376" s="36">
        <f t="shared" si="7"/>
        <v>0</v>
      </c>
      <c r="I376" s="61"/>
    </row>
    <row r="377" spans="2:9" customFormat="1" ht="15" hidden="1" customHeight="1" x14ac:dyDescent="0.2">
      <c r="B377" s="65"/>
      <c r="C377" s="33" t="str">
        <f>IF(F377+G377&gt;0,Input_Transaksi!C374,"")</f>
        <v/>
      </c>
      <c r="D377" s="34" t="str">
        <f>IF(F377+G377&gt;0,Input_Transaksi!D374,"")</f>
        <v/>
      </c>
      <c r="E377" s="35" t="str">
        <f>IF(F377+G377&gt;0,Input_Transaksi!F374&amp;Input_Transaksi!G374 &amp;" "&amp;Input_Transaksi!H374,"")</f>
        <v/>
      </c>
      <c r="F377" s="36">
        <f>IF(Input_Transaksi!CY374=$D$8,Input_Transaksi!DA374,0)</f>
        <v>0</v>
      </c>
      <c r="G377" s="36">
        <f>IF(Input_Transaksi!DB374=$D$8,Input_Transaksi!DD374,0)</f>
        <v>0</v>
      </c>
      <c r="H377" s="36">
        <f t="shared" si="7"/>
        <v>0</v>
      </c>
      <c r="I377" s="61"/>
    </row>
    <row r="378" spans="2:9" customFormat="1" ht="15" hidden="1" customHeight="1" x14ac:dyDescent="0.2">
      <c r="B378" s="65"/>
      <c r="C378" s="33" t="str">
        <f>IF(F378+G378&gt;0,Input_Transaksi!C375,"")</f>
        <v/>
      </c>
      <c r="D378" s="34" t="str">
        <f>IF(F378+G378&gt;0,Input_Transaksi!D375,"")</f>
        <v/>
      </c>
      <c r="E378" s="35" t="str">
        <f>IF(F378+G378&gt;0,Input_Transaksi!F375&amp;Input_Transaksi!G375 &amp;" "&amp;Input_Transaksi!H375,"")</f>
        <v/>
      </c>
      <c r="F378" s="36">
        <f>IF(Input_Transaksi!CY375=$D$8,Input_Transaksi!DA375,0)</f>
        <v>0</v>
      </c>
      <c r="G378" s="36">
        <f>IF(Input_Transaksi!DB375=$D$8,Input_Transaksi!DD375,0)</f>
        <v>0</v>
      </c>
      <c r="H378" s="36">
        <f t="shared" si="7"/>
        <v>0</v>
      </c>
      <c r="I378" s="61"/>
    </row>
    <row r="379" spans="2:9" customFormat="1" ht="15" hidden="1" customHeight="1" x14ac:dyDescent="0.2">
      <c r="B379" s="65"/>
      <c r="C379" s="33" t="str">
        <f>IF(F379+G379&gt;0,Input_Transaksi!C376,"")</f>
        <v/>
      </c>
      <c r="D379" s="34" t="str">
        <f>IF(F379+G379&gt;0,Input_Transaksi!D376,"")</f>
        <v/>
      </c>
      <c r="E379" s="35" t="str">
        <f>IF(F379+G379&gt;0,Input_Transaksi!F376&amp;Input_Transaksi!G376 &amp;" "&amp;Input_Transaksi!H376,"")</f>
        <v/>
      </c>
      <c r="F379" s="36">
        <f>IF(Input_Transaksi!CY376=$D$8,Input_Transaksi!DA376,0)</f>
        <v>0</v>
      </c>
      <c r="G379" s="36">
        <f>IF(Input_Transaksi!DB376=$D$8,Input_Transaksi!DD376,0)</f>
        <v>0</v>
      </c>
      <c r="H379" s="36">
        <f t="shared" si="7"/>
        <v>0</v>
      </c>
      <c r="I379" s="61"/>
    </row>
    <row r="380" spans="2:9" customFormat="1" ht="15" hidden="1" customHeight="1" x14ac:dyDescent="0.2">
      <c r="B380" s="65"/>
      <c r="C380" s="33" t="str">
        <f>IF(F380+G380&gt;0,Input_Transaksi!C377,"")</f>
        <v/>
      </c>
      <c r="D380" s="34" t="str">
        <f>IF(F380+G380&gt;0,Input_Transaksi!D377,"")</f>
        <v/>
      </c>
      <c r="E380" s="35" t="str">
        <f>IF(F380+G380&gt;0,Input_Transaksi!F377&amp;Input_Transaksi!G377 &amp;" "&amp;Input_Transaksi!H377,"")</f>
        <v/>
      </c>
      <c r="F380" s="36">
        <f>IF(Input_Transaksi!CY377=$D$8,Input_Transaksi!DA377,0)</f>
        <v>0</v>
      </c>
      <c r="G380" s="36">
        <f>IF(Input_Transaksi!DB377=$D$8,Input_Transaksi!DD377,0)</f>
        <v>0</v>
      </c>
      <c r="H380" s="36">
        <f t="shared" si="7"/>
        <v>0</v>
      </c>
      <c r="I380" s="61"/>
    </row>
    <row r="381" spans="2:9" customFormat="1" ht="15" hidden="1" customHeight="1" x14ac:dyDescent="0.2">
      <c r="B381" s="65"/>
      <c r="C381" s="33" t="str">
        <f>IF(F381+G381&gt;0,Input_Transaksi!C378,"")</f>
        <v/>
      </c>
      <c r="D381" s="34" t="str">
        <f>IF(F381+G381&gt;0,Input_Transaksi!D378,"")</f>
        <v/>
      </c>
      <c r="E381" s="35" t="str">
        <f>IF(F381+G381&gt;0,Input_Transaksi!F378&amp;Input_Transaksi!G378 &amp;" "&amp;Input_Transaksi!H378,"")</f>
        <v/>
      </c>
      <c r="F381" s="36">
        <f>IF(Input_Transaksi!CY378=$D$8,Input_Transaksi!DA378,0)</f>
        <v>0</v>
      </c>
      <c r="G381" s="36">
        <f>IF(Input_Transaksi!DB378=$D$8,Input_Transaksi!DD378,0)</f>
        <v>0</v>
      </c>
      <c r="H381" s="36">
        <f t="shared" si="7"/>
        <v>0</v>
      </c>
      <c r="I381" s="61"/>
    </row>
    <row r="382" spans="2:9" customFormat="1" ht="15" hidden="1" customHeight="1" x14ac:dyDescent="0.2">
      <c r="B382" s="65"/>
      <c r="C382" s="33" t="str">
        <f>IF(F382+G382&gt;0,Input_Transaksi!C379,"")</f>
        <v/>
      </c>
      <c r="D382" s="34" t="str">
        <f>IF(F382+G382&gt;0,Input_Transaksi!D379,"")</f>
        <v/>
      </c>
      <c r="E382" s="35" t="str">
        <f>IF(F382+G382&gt;0,Input_Transaksi!F379&amp;Input_Transaksi!G379 &amp;" "&amp;Input_Transaksi!H379,"")</f>
        <v/>
      </c>
      <c r="F382" s="36">
        <f>IF(Input_Transaksi!CY379=$D$8,Input_Transaksi!DA379,0)</f>
        <v>0</v>
      </c>
      <c r="G382" s="36">
        <f>IF(Input_Transaksi!DB379=$D$8,Input_Transaksi!DD379,0)</f>
        <v>0</v>
      </c>
      <c r="H382" s="36">
        <f t="shared" si="7"/>
        <v>0</v>
      </c>
      <c r="I382" s="61"/>
    </row>
    <row r="383" spans="2:9" customFormat="1" ht="15" hidden="1" customHeight="1" x14ac:dyDescent="0.2">
      <c r="B383" s="65"/>
      <c r="C383" s="33" t="str">
        <f>IF(F383+G383&gt;0,Input_Transaksi!C380,"")</f>
        <v/>
      </c>
      <c r="D383" s="34" t="str">
        <f>IF(F383+G383&gt;0,Input_Transaksi!D380,"")</f>
        <v/>
      </c>
      <c r="E383" s="35" t="str">
        <f>IF(F383+G383&gt;0,Input_Transaksi!F380&amp;Input_Transaksi!G380 &amp;" "&amp;Input_Transaksi!H380,"")</f>
        <v/>
      </c>
      <c r="F383" s="36">
        <f>IF(Input_Transaksi!CY380=$D$8,Input_Transaksi!DA380,0)</f>
        <v>0</v>
      </c>
      <c r="G383" s="36">
        <f>IF(Input_Transaksi!DB380=$D$8,Input_Transaksi!DD380,0)</f>
        <v>0</v>
      </c>
      <c r="H383" s="36">
        <f t="shared" si="7"/>
        <v>0</v>
      </c>
      <c r="I383" s="61"/>
    </row>
    <row r="384" spans="2:9" customFormat="1" ht="15" hidden="1" customHeight="1" x14ac:dyDescent="0.2">
      <c r="B384" s="65"/>
      <c r="C384" s="33" t="str">
        <f>IF(F384+G384&gt;0,Input_Transaksi!C381,"")</f>
        <v/>
      </c>
      <c r="D384" s="34" t="str">
        <f>IF(F384+G384&gt;0,Input_Transaksi!D381,"")</f>
        <v/>
      </c>
      <c r="E384" s="35" t="str">
        <f>IF(F384+G384&gt;0,Input_Transaksi!F381&amp;Input_Transaksi!G381 &amp;" "&amp;Input_Transaksi!H381,"")</f>
        <v/>
      </c>
      <c r="F384" s="36">
        <f>IF(Input_Transaksi!CY381=$D$8,Input_Transaksi!DA381,0)</f>
        <v>0</v>
      </c>
      <c r="G384" s="36">
        <f>IF(Input_Transaksi!DB381=$D$8,Input_Transaksi!DD381,0)</f>
        <v>0</v>
      </c>
      <c r="H384" s="36">
        <f t="shared" si="7"/>
        <v>0</v>
      </c>
      <c r="I384" s="61"/>
    </row>
    <row r="385" spans="2:9" customFormat="1" ht="15" hidden="1" customHeight="1" x14ac:dyDescent="0.2">
      <c r="B385" s="65"/>
      <c r="C385" s="33" t="str">
        <f>IF(F385+G385&gt;0,Input_Transaksi!C382,"")</f>
        <v/>
      </c>
      <c r="D385" s="34" t="str">
        <f>IF(F385+G385&gt;0,Input_Transaksi!D382,"")</f>
        <v/>
      </c>
      <c r="E385" s="35" t="str">
        <f>IF(F385+G385&gt;0,Input_Transaksi!F382&amp;Input_Transaksi!G382 &amp;" "&amp;Input_Transaksi!H382,"")</f>
        <v/>
      </c>
      <c r="F385" s="36">
        <f>IF(Input_Transaksi!CY382=$D$8,Input_Transaksi!DA382,0)</f>
        <v>0</v>
      </c>
      <c r="G385" s="36">
        <f>IF(Input_Transaksi!DB382=$D$8,Input_Transaksi!DD382,0)</f>
        <v>0</v>
      </c>
      <c r="H385" s="36">
        <f t="shared" si="7"/>
        <v>0</v>
      </c>
      <c r="I385" s="61"/>
    </row>
    <row r="386" spans="2:9" customFormat="1" ht="15" hidden="1" customHeight="1" x14ac:dyDescent="0.2">
      <c r="B386" s="65"/>
      <c r="C386" s="33" t="str">
        <f>IF(F386+G386&gt;0,Input_Transaksi!C383,"")</f>
        <v/>
      </c>
      <c r="D386" s="34" t="str">
        <f>IF(F386+G386&gt;0,Input_Transaksi!D383,"")</f>
        <v/>
      </c>
      <c r="E386" s="35" t="str">
        <f>IF(F386+G386&gt;0,Input_Transaksi!F383&amp;Input_Transaksi!G383 &amp;" "&amp;Input_Transaksi!H383,"")</f>
        <v/>
      </c>
      <c r="F386" s="36">
        <f>IF(Input_Transaksi!CY383=$D$8,Input_Transaksi!DA383,0)</f>
        <v>0</v>
      </c>
      <c r="G386" s="36">
        <f>IF(Input_Transaksi!DB383=$D$8,Input_Transaksi!DD383,0)</f>
        <v>0</v>
      </c>
      <c r="H386" s="36">
        <f t="shared" si="7"/>
        <v>0</v>
      </c>
      <c r="I386" s="61"/>
    </row>
    <row r="387" spans="2:9" customFormat="1" ht="15" hidden="1" customHeight="1" x14ac:dyDescent="0.2">
      <c r="B387" s="65"/>
      <c r="C387" s="33" t="str">
        <f>IF(F387+G387&gt;0,Input_Transaksi!C384,"")</f>
        <v/>
      </c>
      <c r="D387" s="34" t="str">
        <f>IF(F387+G387&gt;0,Input_Transaksi!D384,"")</f>
        <v/>
      </c>
      <c r="E387" s="35" t="str">
        <f>IF(F387+G387&gt;0,Input_Transaksi!F384&amp;Input_Transaksi!G384 &amp;" "&amp;Input_Transaksi!H384,"")</f>
        <v/>
      </c>
      <c r="F387" s="36">
        <f>IF(Input_Transaksi!CY384=$D$8,Input_Transaksi!DA384,0)</f>
        <v>0</v>
      </c>
      <c r="G387" s="36">
        <f>IF(Input_Transaksi!DB384=$D$8,Input_Transaksi!DD384,0)</f>
        <v>0</v>
      </c>
      <c r="H387" s="36">
        <f t="shared" si="7"/>
        <v>0</v>
      </c>
      <c r="I387" s="61"/>
    </row>
    <row r="388" spans="2:9" customFormat="1" ht="15" hidden="1" customHeight="1" x14ac:dyDescent="0.2">
      <c r="B388" s="65"/>
      <c r="C388" s="33" t="str">
        <f>IF(F388+G388&gt;0,Input_Transaksi!C385,"")</f>
        <v/>
      </c>
      <c r="D388" s="34" t="str">
        <f>IF(F388+G388&gt;0,Input_Transaksi!D385,"")</f>
        <v/>
      </c>
      <c r="E388" s="35" t="str">
        <f>IF(F388+G388&gt;0,Input_Transaksi!F385&amp;Input_Transaksi!G385 &amp;" "&amp;Input_Transaksi!H385,"")</f>
        <v/>
      </c>
      <c r="F388" s="36">
        <f>IF(Input_Transaksi!CY385=$D$8,Input_Transaksi!DA385,0)</f>
        <v>0</v>
      </c>
      <c r="G388" s="36">
        <f>IF(Input_Transaksi!DB385=$D$8,Input_Transaksi!DD385,0)</f>
        <v>0</v>
      </c>
      <c r="H388" s="36">
        <f t="shared" si="7"/>
        <v>0</v>
      </c>
      <c r="I388" s="61"/>
    </row>
    <row r="389" spans="2:9" customFormat="1" ht="15" hidden="1" customHeight="1" x14ac:dyDescent="0.2">
      <c r="B389" s="65"/>
      <c r="C389" s="33" t="str">
        <f>IF(F389+G389&gt;0,Input_Transaksi!C386,"")</f>
        <v/>
      </c>
      <c r="D389" s="34" t="str">
        <f>IF(F389+G389&gt;0,Input_Transaksi!D386,"")</f>
        <v/>
      </c>
      <c r="E389" s="35" t="str">
        <f>IF(F389+G389&gt;0,Input_Transaksi!F386&amp;Input_Transaksi!G386 &amp;" "&amp;Input_Transaksi!H386,"")</f>
        <v/>
      </c>
      <c r="F389" s="36">
        <f>IF(Input_Transaksi!CY386=$D$8,Input_Transaksi!DA386,0)</f>
        <v>0</v>
      </c>
      <c r="G389" s="36">
        <f>IF(Input_Transaksi!DB386=$D$8,Input_Transaksi!DD386,0)</f>
        <v>0</v>
      </c>
      <c r="H389" s="36">
        <f t="shared" si="7"/>
        <v>0</v>
      </c>
      <c r="I389" s="61"/>
    </row>
    <row r="390" spans="2:9" customFormat="1" ht="15" hidden="1" customHeight="1" x14ac:dyDescent="0.2">
      <c r="B390" s="65"/>
      <c r="C390" s="33" t="str">
        <f>IF(F390+G390&gt;0,Input_Transaksi!C387,"")</f>
        <v/>
      </c>
      <c r="D390" s="34" t="str">
        <f>IF(F390+G390&gt;0,Input_Transaksi!D387,"")</f>
        <v/>
      </c>
      <c r="E390" s="35" t="str">
        <f>IF(F390+G390&gt;0,Input_Transaksi!F387&amp;Input_Transaksi!G387 &amp;" "&amp;Input_Transaksi!H387,"")</f>
        <v/>
      </c>
      <c r="F390" s="36">
        <f>IF(Input_Transaksi!CY387=$D$8,Input_Transaksi!DA387,0)</f>
        <v>0</v>
      </c>
      <c r="G390" s="36">
        <f>IF(Input_Transaksi!DB387=$D$8,Input_Transaksi!DD387,0)</f>
        <v>0</v>
      </c>
      <c r="H390" s="36">
        <f t="shared" si="7"/>
        <v>0</v>
      </c>
      <c r="I390" s="61"/>
    </row>
    <row r="391" spans="2:9" customFormat="1" ht="15" hidden="1" customHeight="1" x14ac:dyDescent="0.2">
      <c r="B391" s="65"/>
      <c r="C391" s="33" t="str">
        <f>IF(F391+G391&gt;0,Input_Transaksi!C388,"")</f>
        <v/>
      </c>
      <c r="D391" s="34" t="str">
        <f>IF(F391+G391&gt;0,Input_Transaksi!D388,"")</f>
        <v/>
      </c>
      <c r="E391" s="35" t="str">
        <f>IF(F391+G391&gt;0,Input_Transaksi!F388&amp;Input_Transaksi!G388 &amp;" "&amp;Input_Transaksi!H388,"")</f>
        <v/>
      </c>
      <c r="F391" s="36">
        <f>IF(Input_Transaksi!CY388=$D$8,Input_Transaksi!DA388,0)</f>
        <v>0</v>
      </c>
      <c r="G391" s="36">
        <f>IF(Input_Transaksi!DB388=$D$8,Input_Transaksi!DD388,0)</f>
        <v>0</v>
      </c>
      <c r="H391" s="36">
        <f t="shared" si="7"/>
        <v>0</v>
      </c>
      <c r="I391" s="61"/>
    </row>
    <row r="392" spans="2:9" customFormat="1" ht="15" hidden="1" customHeight="1" x14ac:dyDescent="0.2">
      <c r="B392" s="65"/>
      <c r="C392" s="33" t="str">
        <f>IF(F392+G392&gt;0,Input_Transaksi!C389,"")</f>
        <v/>
      </c>
      <c r="D392" s="34" t="str">
        <f>IF(F392+G392&gt;0,Input_Transaksi!D389,"")</f>
        <v/>
      </c>
      <c r="E392" s="35" t="str">
        <f>IF(F392+G392&gt;0,Input_Transaksi!F389&amp;Input_Transaksi!G389 &amp;" "&amp;Input_Transaksi!H389,"")</f>
        <v/>
      </c>
      <c r="F392" s="36">
        <f>IF(Input_Transaksi!CY389=$D$8,Input_Transaksi!DA389,0)</f>
        <v>0</v>
      </c>
      <c r="G392" s="36">
        <f>IF(Input_Transaksi!DB389=$D$8,Input_Transaksi!DD389,0)</f>
        <v>0</v>
      </c>
      <c r="H392" s="36">
        <f t="shared" si="7"/>
        <v>0</v>
      </c>
      <c r="I392" s="61"/>
    </row>
    <row r="393" spans="2:9" customFormat="1" ht="15" hidden="1" customHeight="1" x14ac:dyDescent="0.2">
      <c r="B393" s="65"/>
      <c r="C393" s="33" t="str">
        <f>IF(F393+G393&gt;0,Input_Transaksi!C390,"")</f>
        <v/>
      </c>
      <c r="D393" s="34" t="str">
        <f>IF(F393+G393&gt;0,Input_Transaksi!D390,"")</f>
        <v/>
      </c>
      <c r="E393" s="35" t="str">
        <f>IF(F393+G393&gt;0,Input_Transaksi!F390&amp;Input_Transaksi!G390 &amp;" "&amp;Input_Transaksi!H390,"")</f>
        <v/>
      </c>
      <c r="F393" s="36">
        <f>IF(Input_Transaksi!CY390=$D$8,Input_Transaksi!DA390,0)</f>
        <v>0</v>
      </c>
      <c r="G393" s="36">
        <f>IF(Input_Transaksi!DB390=$D$8,Input_Transaksi!DD390,0)</f>
        <v>0</v>
      </c>
      <c r="H393" s="36">
        <f t="shared" si="7"/>
        <v>0</v>
      </c>
      <c r="I393" s="61"/>
    </row>
    <row r="394" spans="2:9" customFormat="1" ht="15" hidden="1" customHeight="1" x14ac:dyDescent="0.2">
      <c r="B394" s="65"/>
      <c r="C394" s="33" t="str">
        <f>IF(F394+G394&gt;0,Input_Transaksi!C391,"")</f>
        <v/>
      </c>
      <c r="D394" s="34" t="str">
        <f>IF(F394+G394&gt;0,Input_Transaksi!D391,"")</f>
        <v/>
      </c>
      <c r="E394" s="35" t="str">
        <f>IF(F394+G394&gt;0,Input_Transaksi!F391&amp;Input_Transaksi!G391 &amp;" "&amp;Input_Transaksi!H391,"")</f>
        <v/>
      </c>
      <c r="F394" s="36">
        <f>IF(Input_Transaksi!CY391=$D$8,Input_Transaksi!DA391,0)</f>
        <v>0</v>
      </c>
      <c r="G394" s="36">
        <f>IF(Input_Transaksi!DB391=$D$8,Input_Transaksi!DD391,0)</f>
        <v>0</v>
      </c>
      <c r="H394" s="36">
        <f t="shared" si="7"/>
        <v>0</v>
      </c>
      <c r="I394" s="61"/>
    </row>
    <row r="395" spans="2:9" customFormat="1" ht="15" hidden="1" customHeight="1" x14ac:dyDescent="0.2">
      <c r="B395" s="65"/>
      <c r="C395" s="33" t="str">
        <f>IF(F395+G395&gt;0,Input_Transaksi!C392,"")</f>
        <v/>
      </c>
      <c r="D395" s="34" t="str">
        <f>IF(F395+G395&gt;0,Input_Transaksi!D392,"")</f>
        <v/>
      </c>
      <c r="E395" s="35" t="str">
        <f>IF(F395+G395&gt;0,Input_Transaksi!F392&amp;Input_Transaksi!G392 &amp;" "&amp;Input_Transaksi!H392,"")</f>
        <v/>
      </c>
      <c r="F395" s="36">
        <f>IF(Input_Transaksi!CY392=$D$8,Input_Transaksi!DA392,0)</f>
        <v>0</v>
      </c>
      <c r="G395" s="36">
        <f>IF(Input_Transaksi!DB392=$D$8,Input_Transaksi!DD392,0)</f>
        <v>0</v>
      </c>
      <c r="H395" s="36">
        <f t="shared" si="7"/>
        <v>0</v>
      </c>
      <c r="I395" s="61"/>
    </row>
    <row r="396" spans="2:9" customFormat="1" ht="15" hidden="1" customHeight="1" x14ac:dyDescent="0.2">
      <c r="B396" s="65"/>
      <c r="C396" s="33" t="str">
        <f>IF(F396+G396&gt;0,Input_Transaksi!C393,"")</f>
        <v/>
      </c>
      <c r="D396" s="34" t="str">
        <f>IF(F396+G396&gt;0,Input_Transaksi!D393,"")</f>
        <v/>
      </c>
      <c r="E396" s="35" t="str">
        <f>IF(F396+G396&gt;0,Input_Transaksi!F393&amp;Input_Transaksi!G393 &amp;" "&amp;Input_Transaksi!H393,"")</f>
        <v/>
      </c>
      <c r="F396" s="36">
        <f>IF(Input_Transaksi!CY393=$D$8,Input_Transaksi!DA393,0)</f>
        <v>0</v>
      </c>
      <c r="G396" s="36">
        <f>IF(Input_Transaksi!DB393=$D$8,Input_Transaksi!DD393,0)</f>
        <v>0</v>
      </c>
      <c r="H396" s="36">
        <f t="shared" si="7"/>
        <v>0</v>
      </c>
      <c r="I396" s="61"/>
    </row>
    <row r="397" spans="2:9" customFormat="1" ht="15" hidden="1" customHeight="1" x14ac:dyDescent="0.2">
      <c r="B397" s="65"/>
      <c r="C397" s="33" t="str">
        <f>IF(F397+G397&gt;0,Input_Transaksi!C394,"")</f>
        <v/>
      </c>
      <c r="D397" s="34" t="str">
        <f>IF(F397+G397&gt;0,Input_Transaksi!D394,"")</f>
        <v/>
      </c>
      <c r="E397" s="35" t="str">
        <f>IF(F397+G397&gt;0,Input_Transaksi!F394&amp;Input_Transaksi!G394 &amp;" "&amp;Input_Transaksi!H394,"")</f>
        <v/>
      </c>
      <c r="F397" s="36">
        <f>IF(Input_Transaksi!CY394=$D$8,Input_Transaksi!DA394,0)</f>
        <v>0</v>
      </c>
      <c r="G397" s="36">
        <f>IF(Input_Transaksi!DB394=$D$8,Input_Transaksi!DD394,0)</f>
        <v>0</v>
      </c>
      <c r="H397" s="36">
        <f t="shared" si="7"/>
        <v>0</v>
      </c>
      <c r="I397" s="61"/>
    </row>
    <row r="398" spans="2:9" customFormat="1" ht="15" hidden="1" customHeight="1" x14ac:dyDescent="0.2">
      <c r="B398" s="65"/>
      <c r="C398" s="33" t="str">
        <f>IF(F398+G398&gt;0,Input_Transaksi!C395,"")</f>
        <v/>
      </c>
      <c r="D398" s="34" t="str">
        <f>IF(F398+G398&gt;0,Input_Transaksi!D395,"")</f>
        <v/>
      </c>
      <c r="E398" s="35" t="str">
        <f>IF(F398+G398&gt;0,Input_Transaksi!F395&amp;Input_Transaksi!G395 &amp;" "&amp;Input_Transaksi!H395,"")</f>
        <v/>
      </c>
      <c r="F398" s="36">
        <f>IF(Input_Transaksi!CY395=$D$8,Input_Transaksi!DA395,0)</f>
        <v>0</v>
      </c>
      <c r="G398" s="36">
        <f>IF(Input_Transaksi!DB395=$D$8,Input_Transaksi!DD395,0)</f>
        <v>0</v>
      </c>
      <c r="H398" s="36">
        <f t="shared" si="7"/>
        <v>0</v>
      </c>
      <c r="I398" s="61"/>
    </row>
    <row r="399" spans="2:9" customFormat="1" ht="15" hidden="1" customHeight="1" x14ac:dyDescent="0.2">
      <c r="B399" s="65"/>
      <c r="C399" s="33" t="str">
        <f>IF(F399+G399&gt;0,Input_Transaksi!C396,"")</f>
        <v/>
      </c>
      <c r="D399" s="34" t="str">
        <f>IF(F399+G399&gt;0,Input_Transaksi!D396,"")</f>
        <v/>
      </c>
      <c r="E399" s="35" t="str">
        <f>IF(F399+G399&gt;0,Input_Transaksi!F396&amp;Input_Transaksi!G396 &amp;" "&amp;Input_Transaksi!H396,"")</f>
        <v/>
      </c>
      <c r="F399" s="36">
        <f>IF(Input_Transaksi!CY396=$D$8,Input_Transaksi!DA396,0)</f>
        <v>0</v>
      </c>
      <c r="G399" s="36">
        <f>IF(Input_Transaksi!DB396=$D$8,Input_Transaksi!DD396,0)</f>
        <v>0</v>
      </c>
      <c r="H399" s="36">
        <f t="shared" si="7"/>
        <v>0</v>
      </c>
      <c r="I399" s="61"/>
    </row>
    <row r="400" spans="2:9" customFormat="1" ht="15" hidden="1" customHeight="1" x14ac:dyDescent="0.2">
      <c r="B400" s="65"/>
      <c r="C400" s="33" t="str">
        <f>IF(F400+G400&gt;0,Input_Transaksi!C397,"")</f>
        <v/>
      </c>
      <c r="D400" s="34" t="str">
        <f>IF(F400+G400&gt;0,Input_Transaksi!D397,"")</f>
        <v/>
      </c>
      <c r="E400" s="35" t="str">
        <f>IF(F400+G400&gt;0,Input_Transaksi!F397&amp;Input_Transaksi!G397 &amp;" "&amp;Input_Transaksi!H397,"")</f>
        <v/>
      </c>
      <c r="F400" s="36">
        <f>IF(Input_Transaksi!CY397=$D$8,Input_Transaksi!DA397,0)</f>
        <v>0</v>
      </c>
      <c r="G400" s="36">
        <f>IF(Input_Transaksi!DB397=$D$8,Input_Transaksi!DD397,0)</f>
        <v>0</v>
      </c>
      <c r="H400" s="36">
        <f t="shared" si="7"/>
        <v>0</v>
      </c>
      <c r="I400" s="61"/>
    </row>
    <row r="401" spans="2:9" customFormat="1" ht="15" hidden="1" customHeight="1" x14ac:dyDescent="0.2">
      <c r="B401" s="65"/>
      <c r="C401" s="33" t="str">
        <f>IF(F401+G401&gt;0,Input_Transaksi!C398,"")</f>
        <v/>
      </c>
      <c r="D401" s="34" t="str">
        <f>IF(F401+G401&gt;0,Input_Transaksi!D398,"")</f>
        <v/>
      </c>
      <c r="E401" s="35" t="str">
        <f>IF(F401+G401&gt;0,Input_Transaksi!F398&amp;Input_Transaksi!G398 &amp;" "&amp;Input_Transaksi!H398,"")</f>
        <v/>
      </c>
      <c r="F401" s="36">
        <f>IF(Input_Transaksi!CY398=$D$8,Input_Transaksi!DA398,0)</f>
        <v>0</v>
      </c>
      <c r="G401" s="36">
        <f>IF(Input_Transaksi!DB398=$D$8,Input_Transaksi!DD398,0)</f>
        <v>0</v>
      </c>
      <c r="H401" s="36">
        <f t="shared" si="7"/>
        <v>0</v>
      </c>
      <c r="I401" s="61"/>
    </row>
    <row r="402" spans="2:9" customFormat="1" ht="15" hidden="1" customHeight="1" x14ac:dyDescent="0.2">
      <c r="B402" s="65"/>
      <c r="C402" s="33" t="str">
        <f>IF(F402+G402&gt;0,Input_Transaksi!C399,"")</f>
        <v/>
      </c>
      <c r="D402" s="34" t="str">
        <f>IF(F402+G402&gt;0,Input_Transaksi!D399,"")</f>
        <v/>
      </c>
      <c r="E402" s="35" t="str">
        <f>IF(F402+G402&gt;0,Input_Transaksi!F399&amp;Input_Transaksi!G399 &amp;" "&amp;Input_Transaksi!H399,"")</f>
        <v/>
      </c>
      <c r="F402" s="36">
        <f>IF(Input_Transaksi!CY399=$D$8,Input_Transaksi!DA399,0)</f>
        <v>0</v>
      </c>
      <c r="G402" s="36">
        <f>IF(Input_Transaksi!DB399=$D$8,Input_Transaksi!DD399,0)</f>
        <v>0</v>
      </c>
      <c r="H402" s="36">
        <f t="shared" si="7"/>
        <v>0</v>
      </c>
      <c r="I402" s="61"/>
    </row>
    <row r="403" spans="2:9" customFormat="1" ht="15" hidden="1" customHeight="1" x14ac:dyDescent="0.2">
      <c r="B403" s="65"/>
      <c r="C403" s="33" t="str">
        <f>IF(F403+G403&gt;0,Input_Transaksi!C400,"")</f>
        <v/>
      </c>
      <c r="D403" s="34" t="str">
        <f>IF(F403+G403&gt;0,Input_Transaksi!D400,"")</f>
        <v/>
      </c>
      <c r="E403" s="35" t="str">
        <f>IF(F403+G403&gt;0,Input_Transaksi!F400&amp;Input_Transaksi!G400 &amp;" "&amp;Input_Transaksi!H400,"")</f>
        <v/>
      </c>
      <c r="F403" s="36">
        <f>IF(Input_Transaksi!CY400=$D$8,Input_Transaksi!DA400,0)</f>
        <v>0</v>
      </c>
      <c r="G403" s="36">
        <f>IF(Input_Transaksi!DB400=$D$8,Input_Transaksi!DD400,0)</f>
        <v>0</v>
      </c>
      <c r="H403" s="36">
        <f t="shared" si="7"/>
        <v>0</v>
      </c>
      <c r="I403" s="61"/>
    </row>
    <row r="404" spans="2:9" customFormat="1" ht="15" hidden="1" customHeight="1" x14ac:dyDescent="0.2">
      <c r="B404" s="65"/>
      <c r="C404" s="33" t="str">
        <f>IF(F404+G404&gt;0,Input_Transaksi!C401,"")</f>
        <v/>
      </c>
      <c r="D404" s="34" t="str">
        <f>IF(F404+G404&gt;0,Input_Transaksi!D401,"")</f>
        <v/>
      </c>
      <c r="E404" s="35" t="str">
        <f>IF(F404+G404&gt;0,Input_Transaksi!F401&amp;Input_Transaksi!G401 &amp;" "&amp;Input_Transaksi!H401,"")</f>
        <v/>
      </c>
      <c r="F404" s="36">
        <f>IF(Input_Transaksi!CY401=$D$8,Input_Transaksi!DA401,0)</f>
        <v>0</v>
      </c>
      <c r="G404" s="36">
        <f>IF(Input_Transaksi!DB401=$D$8,Input_Transaksi!DD401,0)</f>
        <v>0</v>
      </c>
      <c r="H404" s="36">
        <f t="shared" si="7"/>
        <v>0</v>
      </c>
      <c r="I404" s="61"/>
    </row>
    <row r="405" spans="2:9" customFormat="1" ht="15" hidden="1" customHeight="1" x14ac:dyDescent="0.2">
      <c r="B405" s="65"/>
      <c r="C405" s="33" t="str">
        <f>IF(F405+G405&gt;0,Input_Transaksi!C402,"")</f>
        <v/>
      </c>
      <c r="D405" s="34" t="str">
        <f>IF(F405+G405&gt;0,Input_Transaksi!D402,"")</f>
        <v/>
      </c>
      <c r="E405" s="35" t="str">
        <f>IF(F405+G405&gt;0,Input_Transaksi!F402&amp;Input_Transaksi!G402 &amp;" "&amp;Input_Transaksi!H402,"")</f>
        <v/>
      </c>
      <c r="F405" s="36">
        <f>IF(Input_Transaksi!CY402=$D$8,Input_Transaksi!DA402,0)</f>
        <v>0</v>
      </c>
      <c r="G405" s="36">
        <f>IF(Input_Transaksi!DB402=$D$8,Input_Transaksi!DD402,0)</f>
        <v>0</v>
      </c>
      <c r="H405" s="36">
        <f t="shared" si="7"/>
        <v>0</v>
      </c>
      <c r="I405" s="61"/>
    </row>
    <row r="406" spans="2:9" customFormat="1" ht="15" hidden="1" customHeight="1" x14ac:dyDescent="0.2">
      <c r="B406" s="65"/>
      <c r="C406" s="33" t="str">
        <f>IF(F406+G406&gt;0,Input_Transaksi!C403,"")</f>
        <v/>
      </c>
      <c r="D406" s="34" t="str">
        <f>IF(F406+G406&gt;0,Input_Transaksi!D403,"")</f>
        <v/>
      </c>
      <c r="E406" s="35" t="str">
        <f>IF(F406+G406&gt;0,Input_Transaksi!F403&amp;Input_Transaksi!G403 &amp;" "&amp;Input_Transaksi!H403,"")</f>
        <v/>
      </c>
      <c r="F406" s="36">
        <f>IF(Input_Transaksi!CY403=$D$8,Input_Transaksi!DA403,0)</f>
        <v>0</v>
      </c>
      <c r="G406" s="36">
        <f>IF(Input_Transaksi!DB403=$D$8,Input_Transaksi!DD403,0)</f>
        <v>0</v>
      </c>
      <c r="H406" s="36">
        <f t="shared" si="7"/>
        <v>0</v>
      </c>
      <c r="I406" s="61"/>
    </row>
    <row r="407" spans="2:9" customFormat="1" ht="15" hidden="1" customHeight="1" x14ac:dyDescent="0.2">
      <c r="B407" s="65"/>
      <c r="C407" s="33" t="str">
        <f>IF(F407+G407&gt;0,Input_Transaksi!C404,"")</f>
        <v/>
      </c>
      <c r="D407" s="34" t="str">
        <f>IF(F407+G407&gt;0,Input_Transaksi!D404,"")</f>
        <v/>
      </c>
      <c r="E407" s="35" t="str">
        <f>IF(F407+G407&gt;0,Input_Transaksi!F404&amp;Input_Transaksi!G404 &amp;" "&amp;Input_Transaksi!H404,"")</f>
        <v/>
      </c>
      <c r="F407" s="36">
        <f>IF(Input_Transaksi!CY404=$D$8,Input_Transaksi!DA404,0)</f>
        <v>0</v>
      </c>
      <c r="G407" s="36">
        <f>IF(Input_Transaksi!DB404=$D$8,Input_Transaksi!DD404,0)</f>
        <v>0</v>
      </c>
      <c r="H407" s="36">
        <f t="shared" si="7"/>
        <v>0</v>
      </c>
      <c r="I407" s="61"/>
    </row>
    <row r="408" spans="2:9" customFormat="1" ht="15" hidden="1" customHeight="1" x14ac:dyDescent="0.2">
      <c r="B408" s="65"/>
      <c r="C408" s="33" t="str">
        <f>IF(F408+G408&gt;0,Input_Transaksi!C405,"")</f>
        <v/>
      </c>
      <c r="D408" s="34" t="str">
        <f>IF(F408+G408&gt;0,Input_Transaksi!D405,"")</f>
        <v/>
      </c>
      <c r="E408" s="35" t="str">
        <f>IF(F408+G408&gt;0,Input_Transaksi!F405&amp;Input_Transaksi!G405 &amp;" "&amp;Input_Transaksi!H405,"")</f>
        <v/>
      </c>
      <c r="F408" s="36">
        <f>IF(Input_Transaksi!CY405=$D$8,Input_Transaksi!DA405,0)</f>
        <v>0</v>
      </c>
      <c r="G408" s="36">
        <f>IF(Input_Transaksi!DB405=$D$8,Input_Transaksi!DD405,0)</f>
        <v>0</v>
      </c>
      <c r="H408" s="36">
        <f t="shared" si="7"/>
        <v>0</v>
      </c>
      <c r="I408" s="61"/>
    </row>
    <row r="409" spans="2:9" customFormat="1" ht="15" hidden="1" customHeight="1" x14ac:dyDescent="0.2">
      <c r="B409" s="65"/>
      <c r="C409" s="33" t="str">
        <f>IF(F409+G409&gt;0,Input_Transaksi!C406,"")</f>
        <v/>
      </c>
      <c r="D409" s="34" t="str">
        <f>IF(F409+G409&gt;0,Input_Transaksi!D406,"")</f>
        <v/>
      </c>
      <c r="E409" s="35" t="str">
        <f>IF(F409+G409&gt;0,Input_Transaksi!F406&amp;Input_Transaksi!G406 &amp;" "&amp;Input_Transaksi!H406,"")</f>
        <v/>
      </c>
      <c r="F409" s="36">
        <f>IF(Input_Transaksi!CY406=$D$8,Input_Transaksi!DA406,0)</f>
        <v>0</v>
      </c>
      <c r="G409" s="36">
        <f>IF(Input_Transaksi!DB406=$D$8,Input_Transaksi!DD406,0)</f>
        <v>0</v>
      </c>
      <c r="H409" s="36">
        <f t="shared" si="7"/>
        <v>0</v>
      </c>
      <c r="I409" s="61"/>
    </row>
    <row r="410" spans="2:9" customFormat="1" ht="15" hidden="1" customHeight="1" x14ac:dyDescent="0.2">
      <c r="B410" s="65"/>
      <c r="C410" s="33" t="str">
        <f>IF(F410+G410&gt;0,Input_Transaksi!C407,"")</f>
        <v/>
      </c>
      <c r="D410" s="34" t="str">
        <f>IF(F410+G410&gt;0,Input_Transaksi!D407,"")</f>
        <v/>
      </c>
      <c r="E410" s="35" t="str">
        <f>IF(F410+G410&gt;0,Input_Transaksi!F407&amp;Input_Transaksi!G407 &amp;" "&amp;Input_Transaksi!H407,"")</f>
        <v/>
      </c>
      <c r="F410" s="36">
        <f>IF(Input_Transaksi!CY407=$D$8,Input_Transaksi!DA407,0)</f>
        <v>0</v>
      </c>
      <c r="G410" s="36">
        <f>IF(Input_Transaksi!DB407=$D$8,Input_Transaksi!DD407,0)</f>
        <v>0</v>
      </c>
      <c r="H410" s="36">
        <f t="shared" si="7"/>
        <v>0</v>
      </c>
      <c r="I410" s="61"/>
    </row>
    <row r="411" spans="2:9" customFormat="1" ht="15" hidden="1" customHeight="1" x14ac:dyDescent="0.2">
      <c r="B411" s="65"/>
      <c r="C411" s="33" t="str">
        <f>IF(F411+G411&gt;0,Input_Transaksi!C408,"")</f>
        <v/>
      </c>
      <c r="D411" s="34" t="str">
        <f>IF(F411+G411&gt;0,Input_Transaksi!D408,"")</f>
        <v/>
      </c>
      <c r="E411" s="35" t="str">
        <f>IF(F411+G411&gt;0,Input_Transaksi!F408&amp;Input_Transaksi!G408 &amp;" "&amp;Input_Transaksi!H408,"")</f>
        <v/>
      </c>
      <c r="F411" s="36">
        <f>IF(Input_Transaksi!CY408=$D$8,Input_Transaksi!DA408,0)</f>
        <v>0</v>
      </c>
      <c r="G411" s="36">
        <f>IF(Input_Transaksi!DB408=$D$8,Input_Transaksi!DD408,0)</f>
        <v>0</v>
      </c>
      <c r="H411" s="36">
        <f t="shared" si="7"/>
        <v>0</v>
      </c>
      <c r="I411" s="61"/>
    </row>
    <row r="412" spans="2:9" customFormat="1" ht="15" hidden="1" customHeight="1" x14ac:dyDescent="0.2">
      <c r="B412" s="65"/>
      <c r="C412" s="33" t="str">
        <f>IF(F412+G412&gt;0,Input_Transaksi!C409,"")</f>
        <v/>
      </c>
      <c r="D412" s="34" t="str">
        <f>IF(F412+G412&gt;0,Input_Transaksi!D409,"")</f>
        <v/>
      </c>
      <c r="E412" s="35" t="str">
        <f>IF(F412+G412&gt;0,Input_Transaksi!F409&amp;Input_Transaksi!G409 &amp;" "&amp;Input_Transaksi!H409,"")</f>
        <v/>
      </c>
      <c r="F412" s="36">
        <f>IF(Input_Transaksi!CY409=$D$8,Input_Transaksi!DA409,0)</f>
        <v>0</v>
      </c>
      <c r="G412" s="36">
        <f>IF(Input_Transaksi!DB409=$D$8,Input_Transaksi!DD409,0)</f>
        <v>0</v>
      </c>
      <c r="H412" s="36">
        <f t="shared" si="7"/>
        <v>0</v>
      </c>
      <c r="I412" s="61"/>
    </row>
    <row r="413" spans="2:9" customFormat="1" ht="15" hidden="1" customHeight="1" x14ac:dyDescent="0.2">
      <c r="B413" s="65"/>
      <c r="C413" s="33" t="str">
        <f>IF(F413+G413&gt;0,Input_Transaksi!C410,"")</f>
        <v/>
      </c>
      <c r="D413" s="34" t="str">
        <f>IF(F413+G413&gt;0,Input_Transaksi!D410,"")</f>
        <v/>
      </c>
      <c r="E413" s="35" t="str">
        <f>IF(F413+G413&gt;0,Input_Transaksi!F410&amp;Input_Transaksi!G410 &amp;" "&amp;Input_Transaksi!H410,"")</f>
        <v/>
      </c>
      <c r="F413" s="36">
        <f>IF(Input_Transaksi!CY410=$D$8,Input_Transaksi!DA410,0)</f>
        <v>0</v>
      </c>
      <c r="G413" s="36">
        <f>IF(Input_Transaksi!DB410=$D$8,Input_Transaksi!DD410,0)</f>
        <v>0</v>
      </c>
      <c r="H413" s="36">
        <f t="shared" si="7"/>
        <v>0</v>
      </c>
      <c r="I413" s="61"/>
    </row>
    <row r="414" spans="2:9" customFormat="1" ht="15" hidden="1" customHeight="1" x14ac:dyDescent="0.2">
      <c r="B414" s="65"/>
      <c r="C414" s="33" t="str">
        <f>IF(F414+G414&gt;0,Input_Transaksi!C411,"")</f>
        <v/>
      </c>
      <c r="D414" s="34" t="str">
        <f>IF(F414+G414&gt;0,Input_Transaksi!D411,"")</f>
        <v/>
      </c>
      <c r="E414" s="35" t="str">
        <f>IF(F414+G414&gt;0,Input_Transaksi!F411&amp;Input_Transaksi!G411 &amp;" "&amp;Input_Transaksi!H411,"")</f>
        <v/>
      </c>
      <c r="F414" s="36">
        <f>IF(Input_Transaksi!CY411=$D$8,Input_Transaksi!DA411,0)</f>
        <v>0</v>
      </c>
      <c r="G414" s="36">
        <f>IF(Input_Transaksi!DB411=$D$8,Input_Transaksi!DD411,0)</f>
        <v>0</v>
      </c>
      <c r="H414" s="36">
        <f t="shared" si="7"/>
        <v>0</v>
      </c>
      <c r="I414" s="61"/>
    </row>
    <row r="415" spans="2:9" customFormat="1" ht="15" hidden="1" customHeight="1" x14ac:dyDescent="0.2">
      <c r="B415" s="65"/>
      <c r="C415" s="33" t="str">
        <f>IF(F415+G415&gt;0,Input_Transaksi!C412,"")</f>
        <v/>
      </c>
      <c r="D415" s="34" t="str">
        <f>IF(F415+G415&gt;0,Input_Transaksi!D412,"")</f>
        <v/>
      </c>
      <c r="E415" s="35" t="str">
        <f>IF(F415+G415&gt;0,Input_Transaksi!F412&amp;Input_Transaksi!G412 &amp;" "&amp;Input_Transaksi!H412,"")</f>
        <v/>
      </c>
      <c r="F415" s="36">
        <f>IF(Input_Transaksi!CY412=$D$8,Input_Transaksi!DA412,0)</f>
        <v>0</v>
      </c>
      <c r="G415" s="36">
        <f>IF(Input_Transaksi!DB412=$D$8,Input_Transaksi!DD412,0)</f>
        <v>0</v>
      </c>
      <c r="H415" s="36">
        <f t="shared" si="7"/>
        <v>0</v>
      </c>
      <c r="I415" s="61"/>
    </row>
    <row r="416" spans="2:9" customFormat="1" ht="15" hidden="1" customHeight="1" x14ac:dyDescent="0.2">
      <c r="B416" s="65"/>
      <c r="C416" s="33" t="str">
        <f>IF(F416+G416&gt;0,Input_Transaksi!C413,"")</f>
        <v/>
      </c>
      <c r="D416" s="34" t="str">
        <f>IF(F416+G416&gt;0,Input_Transaksi!D413,"")</f>
        <v/>
      </c>
      <c r="E416" s="35" t="str">
        <f>IF(F416+G416&gt;0,Input_Transaksi!F413&amp;Input_Transaksi!G413 &amp;" "&amp;Input_Transaksi!H413,"")</f>
        <v/>
      </c>
      <c r="F416" s="36">
        <f>IF(Input_Transaksi!CY413=$D$8,Input_Transaksi!DA413,0)</f>
        <v>0</v>
      </c>
      <c r="G416" s="36">
        <f>IF(Input_Transaksi!DB413=$D$8,Input_Transaksi!DD413,0)</f>
        <v>0</v>
      </c>
      <c r="H416" s="36">
        <f t="shared" si="7"/>
        <v>0</v>
      </c>
      <c r="I416" s="61"/>
    </row>
    <row r="417" spans="2:9" customFormat="1" ht="15" hidden="1" customHeight="1" x14ac:dyDescent="0.2">
      <c r="B417" s="65"/>
      <c r="C417" s="33" t="str">
        <f>IF(F417+G417&gt;0,Input_Transaksi!C414,"")</f>
        <v/>
      </c>
      <c r="D417" s="34" t="str">
        <f>IF(F417+G417&gt;0,Input_Transaksi!D414,"")</f>
        <v/>
      </c>
      <c r="E417" s="35" t="str">
        <f>IF(F417+G417&gt;0,Input_Transaksi!F414&amp;Input_Transaksi!G414 &amp;" "&amp;Input_Transaksi!H414,"")</f>
        <v/>
      </c>
      <c r="F417" s="36">
        <f>IF(Input_Transaksi!CY414=$D$8,Input_Transaksi!DA414,0)</f>
        <v>0</v>
      </c>
      <c r="G417" s="36">
        <f>IF(Input_Transaksi!DB414=$D$8,Input_Transaksi!DD414,0)</f>
        <v>0</v>
      </c>
      <c r="H417" s="36">
        <f t="shared" si="7"/>
        <v>0</v>
      </c>
      <c r="I417" s="61"/>
    </row>
    <row r="418" spans="2:9" customFormat="1" ht="15" hidden="1" customHeight="1" x14ac:dyDescent="0.2">
      <c r="B418" s="65"/>
      <c r="C418" s="33" t="str">
        <f>IF(F418+G418&gt;0,Input_Transaksi!C415,"")</f>
        <v/>
      </c>
      <c r="D418" s="34" t="str">
        <f>IF(F418+G418&gt;0,Input_Transaksi!D415,"")</f>
        <v/>
      </c>
      <c r="E418" s="35" t="str">
        <f>IF(F418+G418&gt;0,Input_Transaksi!F415&amp;Input_Transaksi!G415 &amp;" "&amp;Input_Transaksi!H415,"")</f>
        <v/>
      </c>
      <c r="F418" s="36">
        <f>IF(Input_Transaksi!CY415=$D$8,Input_Transaksi!DA415,0)</f>
        <v>0</v>
      </c>
      <c r="G418" s="36">
        <f>IF(Input_Transaksi!DB415=$D$8,Input_Transaksi!DD415,0)</f>
        <v>0</v>
      </c>
      <c r="H418" s="36">
        <f t="shared" si="7"/>
        <v>0</v>
      </c>
      <c r="I418" s="61"/>
    </row>
    <row r="419" spans="2:9" customFormat="1" ht="15" hidden="1" customHeight="1" x14ac:dyDescent="0.2">
      <c r="B419" s="65"/>
      <c r="C419" s="33" t="str">
        <f>IF(F419+G419&gt;0,Input_Transaksi!C416,"")</f>
        <v/>
      </c>
      <c r="D419" s="34" t="str">
        <f>IF(F419+G419&gt;0,Input_Transaksi!D416,"")</f>
        <v/>
      </c>
      <c r="E419" s="35" t="str">
        <f>IF(F419+G419&gt;0,Input_Transaksi!F416&amp;Input_Transaksi!G416 &amp;" "&amp;Input_Transaksi!H416,"")</f>
        <v/>
      </c>
      <c r="F419" s="36">
        <f>IF(Input_Transaksi!CY416=$D$8,Input_Transaksi!DA416,0)</f>
        <v>0</v>
      </c>
      <c r="G419" s="36">
        <f>IF(Input_Transaksi!DB416=$D$8,Input_Transaksi!DD416,0)</f>
        <v>0</v>
      </c>
      <c r="H419" s="36">
        <f t="shared" si="7"/>
        <v>0</v>
      </c>
      <c r="I419" s="61"/>
    </row>
    <row r="420" spans="2:9" customFormat="1" ht="15" hidden="1" customHeight="1" x14ac:dyDescent="0.2">
      <c r="B420" s="65"/>
      <c r="C420" s="33" t="str">
        <f>IF(F420+G420&gt;0,Input_Transaksi!C417,"")</f>
        <v/>
      </c>
      <c r="D420" s="34" t="str">
        <f>IF(F420+G420&gt;0,Input_Transaksi!D417,"")</f>
        <v/>
      </c>
      <c r="E420" s="35" t="str">
        <f>IF(F420+G420&gt;0,Input_Transaksi!F417&amp;Input_Transaksi!G417 &amp;" "&amp;Input_Transaksi!H417,"")</f>
        <v/>
      </c>
      <c r="F420" s="36">
        <f>IF(Input_Transaksi!CY417=$D$8,Input_Transaksi!DA417,0)</f>
        <v>0</v>
      </c>
      <c r="G420" s="36">
        <f>IF(Input_Transaksi!DB417=$D$8,Input_Transaksi!DD417,0)</f>
        <v>0</v>
      </c>
      <c r="H420" s="36">
        <f t="shared" si="7"/>
        <v>0</v>
      </c>
      <c r="I420" s="61"/>
    </row>
    <row r="421" spans="2:9" customFormat="1" ht="15" hidden="1" customHeight="1" x14ac:dyDescent="0.2">
      <c r="B421" s="65"/>
      <c r="C421" s="33" t="str">
        <f>IF(F421+G421&gt;0,Input_Transaksi!C418,"")</f>
        <v/>
      </c>
      <c r="D421" s="34" t="str">
        <f>IF(F421+G421&gt;0,Input_Transaksi!D418,"")</f>
        <v/>
      </c>
      <c r="E421" s="35" t="str">
        <f>IF(F421+G421&gt;0,Input_Transaksi!F418&amp;Input_Transaksi!G418 &amp;" "&amp;Input_Transaksi!H418,"")</f>
        <v/>
      </c>
      <c r="F421" s="36">
        <f>IF(Input_Transaksi!CY418=$D$8,Input_Transaksi!DA418,0)</f>
        <v>0</v>
      </c>
      <c r="G421" s="36">
        <f>IF(Input_Transaksi!DB418=$D$8,Input_Transaksi!DD418,0)</f>
        <v>0</v>
      </c>
      <c r="H421" s="36">
        <f t="shared" si="7"/>
        <v>0</v>
      </c>
      <c r="I421" s="61"/>
    </row>
    <row r="422" spans="2:9" customFormat="1" ht="15" hidden="1" customHeight="1" x14ac:dyDescent="0.2">
      <c r="B422" s="65"/>
      <c r="C422" s="33" t="str">
        <f>IF(F422+G422&gt;0,Input_Transaksi!C419,"")</f>
        <v/>
      </c>
      <c r="D422" s="34" t="str">
        <f>IF(F422+G422&gt;0,Input_Transaksi!D419,"")</f>
        <v/>
      </c>
      <c r="E422" s="35" t="str">
        <f>IF(F422+G422&gt;0,Input_Transaksi!F419&amp;Input_Transaksi!G419 &amp;" "&amp;Input_Transaksi!H419,"")</f>
        <v/>
      </c>
      <c r="F422" s="36">
        <f>IF(Input_Transaksi!CY419=$D$8,Input_Transaksi!DA419,0)</f>
        <v>0</v>
      </c>
      <c r="G422" s="36">
        <f>IF(Input_Transaksi!DB419=$D$8,Input_Transaksi!DD419,0)</f>
        <v>0</v>
      </c>
      <c r="H422" s="36">
        <f t="shared" si="7"/>
        <v>0</v>
      </c>
      <c r="I422" s="61"/>
    </row>
    <row r="423" spans="2:9" customFormat="1" ht="15" hidden="1" customHeight="1" x14ac:dyDescent="0.2">
      <c r="B423" s="65"/>
      <c r="C423" s="33" t="str">
        <f>IF(F423+G423&gt;0,Input_Transaksi!C420,"")</f>
        <v/>
      </c>
      <c r="D423" s="34" t="str">
        <f>IF(F423+G423&gt;0,Input_Transaksi!D420,"")</f>
        <v/>
      </c>
      <c r="E423" s="35" t="str">
        <f>IF(F423+G423&gt;0,Input_Transaksi!F420&amp;Input_Transaksi!G420 &amp;" "&amp;Input_Transaksi!H420,"")</f>
        <v/>
      </c>
      <c r="F423" s="36">
        <f>IF(Input_Transaksi!CY420=$D$8,Input_Transaksi!DA420,0)</f>
        <v>0</v>
      </c>
      <c r="G423" s="36">
        <f>IF(Input_Transaksi!DB420=$D$8,Input_Transaksi!DD420,0)</f>
        <v>0</v>
      </c>
      <c r="H423" s="36">
        <f t="shared" si="7"/>
        <v>0</v>
      </c>
      <c r="I423" s="61"/>
    </row>
    <row r="424" spans="2:9" customFormat="1" ht="15" hidden="1" customHeight="1" x14ac:dyDescent="0.2">
      <c r="B424" s="65"/>
      <c r="C424" s="33" t="str">
        <f>IF(F424+G424&gt;0,Input_Transaksi!C421,"")</f>
        <v/>
      </c>
      <c r="D424" s="34" t="str">
        <f>IF(F424+G424&gt;0,Input_Transaksi!D421,"")</f>
        <v/>
      </c>
      <c r="E424" s="35" t="str">
        <f>IF(F424+G424&gt;0,Input_Transaksi!F421&amp;Input_Transaksi!G421 &amp;" "&amp;Input_Transaksi!H421,"")</f>
        <v/>
      </c>
      <c r="F424" s="36">
        <f>IF(Input_Transaksi!CY421=$D$8,Input_Transaksi!DA421,0)</f>
        <v>0</v>
      </c>
      <c r="G424" s="36">
        <f>IF(Input_Transaksi!DB421=$D$8,Input_Transaksi!DD421,0)</f>
        <v>0</v>
      </c>
      <c r="H424" s="36">
        <f t="shared" si="7"/>
        <v>0</v>
      </c>
      <c r="I424" s="61"/>
    </row>
    <row r="425" spans="2:9" customFormat="1" ht="15" hidden="1" customHeight="1" x14ac:dyDescent="0.2">
      <c r="B425" s="65"/>
      <c r="C425" s="33" t="str">
        <f>IF(F425+G425&gt;0,Input_Transaksi!C422,"")</f>
        <v/>
      </c>
      <c r="D425" s="34" t="str">
        <f>IF(F425+G425&gt;0,Input_Transaksi!D422,"")</f>
        <v/>
      </c>
      <c r="E425" s="35" t="str">
        <f>IF(F425+G425&gt;0,Input_Transaksi!F422&amp;Input_Transaksi!G422 &amp;" "&amp;Input_Transaksi!H422,"")</f>
        <v/>
      </c>
      <c r="F425" s="36">
        <f>IF(Input_Transaksi!CY422=$D$8,Input_Transaksi!DA422,0)</f>
        <v>0</v>
      </c>
      <c r="G425" s="36">
        <f>IF(Input_Transaksi!DB422=$D$8,Input_Transaksi!DD422,0)</f>
        <v>0</v>
      </c>
      <c r="H425" s="36">
        <f t="shared" si="7"/>
        <v>0</v>
      </c>
      <c r="I425" s="61"/>
    </row>
    <row r="426" spans="2:9" customFormat="1" ht="15" hidden="1" customHeight="1" x14ac:dyDescent="0.2">
      <c r="B426" s="65"/>
      <c r="C426" s="33" t="str">
        <f>IF(F426+G426&gt;0,Input_Transaksi!C423,"")</f>
        <v/>
      </c>
      <c r="D426" s="34" t="str">
        <f>IF(F426+G426&gt;0,Input_Transaksi!D423,"")</f>
        <v/>
      </c>
      <c r="E426" s="35" t="str">
        <f>IF(F426+G426&gt;0,Input_Transaksi!F423&amp;Input_Transaksi!G423 &amp;" "&amp;Input_Transaksi!H423,"")</f>
        <v/>
      </c>
      <c r="F426" s="36">
        <f>IF(Input_Transaksi!CY423=$D$8,Input_Transaksi!DA423,0)</f>
        <v>0</v>
      </c>
      <c r="G426" s="36">
        <f>IF(Input_Transaksi!DB423=$D$8,Input_Transaksi!DD423,0)</f>
        <v>0</v>
      </c>
      <c r="H426" s="36">
        <f t="shared" si="7"/>
        <v>0</v>
      </c>
      <c r="I426" s="61"/>
    </row>
    <row r="427" spans="2:9" customFormat="1" ht="15" hidden="1" customHeight="1" x14ac:dyDescent="0.2">
      <c r="B427" s="65"/>
      <c r="C427" s="33" t="str">
        <f>IF(F427+G427&gt;0,Input_Transaksi!C424,"")</f>
        <v/>
      </c>
      <c r="D427" s="34" t="str">
        <f>IF(F427+G427&gt;0,Input_Transaksi!D424,"")</f>
        <v/>
      </c>
      <c r="E427" s="35" t="str">
        <f>IF(F427+G427&gt;0,Input_Transaksi!F424&amp;Input_Transaksi!G424 &amp;" "&amp;Input_Transaksi!H424,"")</f>
        <v/>
      </c>
      <c r="F427" s="36">
        <f>IF(Input_Transaksi!CY424=$D$8,Input_Transaksi!DA424,0)</f>
        <v>0</v>
      </c>
      <c r="G427" s="36">
        <f>IF(Input_Transaksi!DB424=$D$8,Input_Transaksi!DD424,0)</f>
        <v>0</v>
      </c>
      <c r="H427" s="36">
        <f t="shared" si="7"/>
        <v>0</v>
      </c>
      <c r="I427" s="61"/>
    </row>
    <row r="428" spans="2:9" customFormat="1" ht="15" hidden="1" customHeight="1" x14ac:dyDescent="0.2">
      <c r="B428" s="65"/>
      <c r="C428" s="33" t="str">
        <f>IF(F428+G428&gt;0,Input_Transaksi!C425,"")</f>
        <v/>
      </c>
      <c r="D428" s="34" t="str">
        <f>IF(F428+G428&gt;0,Input_Transaksi!D425,"")</f>
        <v/>
      </c>
      <c r="E428" s="35" t="str">
        <f>IF(F428+G428&gt;0,Input_Transaksi!F425&amp;Input_Transaksi!G425 &amp;" "&amp;Input_Transaksi!H425,"")</f>
        <v/>
      </c>
      <c r="F428" s="36">
        <f>IF(Input_Transaksi!CY425=$D$8,Input_Transaksi!DA425,0)</f>
        <v>0</v>
      </c>
      <c r="G428" s="36">
        <f>IF(Input_Transaksi!DB425=$D$8,Input_Transaksi!DD425,0)</f>
        <v>0</v>
      </c>
      <c r="H428" s="36">
        <f t="shared" si="7"/>
        <v>0</v>
      </c>
      <c r="I428" s="61"/>
    </row>
    <row r="429" spans="2:9" customFormat="1" ht="15" hidden="1" customHeight="1" x14ac:dyDescent="0.2">
      <c r="B429" s="65"/>
      <c r="C429" s="33" t="str">
        <f>IF(F429+G429&gt;0,Input_Transaksi!C426,"")</f>
        <v/>
      </c>
      <c r="D429" s="34" t="str">
        <f>IF(F429+G429&gt;0,Input_Transaksi!D426,"")</f>
        <v/>
      </c>
      <c r="E429" s="35" t="str">
        <f>IF(F429+G429&gt;0,Input_Transaksi!F426&amp;Input_Transaksi!G426 &amp;" "&amp;Input_Transaksi!H426,"")</f>
        <v/>
      </c>
      <c r="F429" s="36">
        <f>IF(Input_Transaksi!CY426=$D$8,Input_Transaksi!DA426,0)</f>
        <v>0</v>
      </c>
      <c r="G429" s="36">
        <f>IF(Input_Transaksi!DB426=$D$8,Input_Transaksi!DD426,0)</f>
        <v>0</v>
      </c>
      <c r="H429" s="36">
        <f t="shared" ref="H429:H492" si="8">H428+F429-G429</f>
        <v>0</v>
      </c>
      <c r="I429" s="61"/>
    </row>
    <row r="430" spans="2:9" customFormat="1" ht="15" hidden="1" customHeight="1" x14ac:dyDescent="0.2">
      <c r="B430" s="65"/>
      <c r="C430" s="33" t="str">
        <f>IF(F430+G430&gt;0,Input_Transaksi!C427,"")</f>
        <v/>
      </c>
      <c r="D430" s="34" t="str">
        <f>IF(F430+G430&gt;0,Input_Transaksi!D427,"")</f>
        <v/>
      </c>
      <c r="E430" s="35" t="str">
        <f>IF(F430+G430&gt;0,Input_Transaksi!F427&amp;Input_Transaksi!G427 &amp;" "&amp;Input_Transaksi!H427,"")</f>
        <v/>
      </c>
      <c r="F430" s="36">
        <f>IF(Input_Transaksi!CY427=$D$8,Input_Transaksi!DA427,0)</f>
        <v>0</v>
      </c>
      <c r="G430" s="36">
        <f>IF(Input_Transaksi!DB427=$D$8,Input_Transaksi!DD427,0)</f>
        <v>0</v>
      </c>
      <c r="H430" s="36">
        <f t="shared" si="8"/>
        <v>0</v>
      </c>
      <c r="I430" s="61"/>
    </row>
    <row r="431" spans="2:9" customFormat="1" ht="15" hidden="1" customHeight="1" x14ac:dyDescent="0.2">
      <c r="B431" s="65"/>
      <c r="C431" s="33" t="str">
        <f>IF(F431+G431&gt;0,Input_Transaksi!C428,"")</f>
        <v/>
      </c>
      <c r="D431" s="34" t="str">
        <f>IF(F431+G431&gt;0,Input_Transaksi!D428,"")</f>
        <v/>
      </c>
      <c r="E431" s="35" t="str">
        <f>IF(F431+G431&gt;0,Input_Transaksi!F428&amp;Input_Transaksi!G428 &amp;" "&amp;Input_Transaksi!H428,"")</f>
        <v/>
      </c>
      <c r="F431" s="36">
        <f>IF(Input_Transaksi!CY428=$D$8,Input_Transaksi!DA428,0)</f>
        <v>0</v>
      </c>
      <c r="G431" s="36">
        <f>IF(Input_Transaksi!DB428=$D$8,Input_Transaksi!DD428,0)</f>
        <v>0</v>
      </c>
      <c r="H431" s="36">
        <f t="shared" si="8"/>
        <v>0</v>
      </c>
      <c r="I431" s="61"/>
    </row>
    <row r="432" spans="2:9" customFormat="1" ht="15" hidden="1" customHeight="1" x14ac:dyDescent="0.2">
      <c r="B432" s="65"/>
      <c r="C432" s="33" t="str">
        <f>IF(F432+G432&gt;0,Input_Transaksi!C429,"")</f>
        <v/>
      </c>
      <c r="D432" s="34" t="str">
        <f>IF(F432+G432&gt;0,Input_Transaksi!D429,"")</f>
        <v/>
      </c>
      <c r="E432" s="35" t="str">
        <f>IF(F432+G432&gt;0,Input_Transaksi!F429&amp;Input_Transaksi!G429 &amp;" "&amp;Input_Transaksi!H429,"")</f>
        <v/>
      </c>
      <c r="F432" s="36">
        <f>IF(Input_Transaksi!CY429=$D$8,Input_Transaksi!DA429,0)</f>
        <v>0</v>
      </c>
      <c r="G432" s="36">
        <f>IF(Input_Transaksi!DB429=$D$8,Input_Transaksi!DD429,0)</f>
        <v>0</v>
      </c>
      <c r="H432" s="36">
        <f t="shared" si="8"/>
        <v>0</v>
      </c>
      <c r="I432" s="61"/>
    </row>
    <row r="433" spans="2:9" customFormat="1" ht="15" hidden="1" customHeight="1" x14ac:dyDescent="0.2">
      <c r="B433" s="65"/>
      <c r="C433" s="33" t="str">
        <f>IF(F433+G433&gt;0,Input_Transaksi!C430,"")</f>
        <v/>
      </c>
      <c r="D433" s="34" t="str">
        <f>IF(F433+G433&gt;0,Input_Transaksi!D430,"")</f>
        <v/>
      </c>
      <c r="E433" s="35" t="str">
        <f>IF(F433+G433&gt;0,Input_Transaksi!F430&amp;Input_Transaksi!G430 &amp;" "&amp;Input_Transaksi!H430,"")</f>
        <v/>
      </c>
      <c r="F433" s="36">
        <f>IF(Input_Transaksi!CY430=$D$8,Input_Transaksi!DA430,0)</f>
        <v>0</v>
      </c>
      <c r="G433" s="36">
        <f>IF(Input_Transaksi!DB430=$D$8,Input_Transaksi!DD430,0)</f>
        <v>0</v>
      </c>
      <c r="H433" s="36">
        <f t="shared" si="8"/>
        <v>0</v>
      </c>
      <c r="I433" s="61"/>
    </row>
    <row r="434" spans="2:9" customFormat="1" ht="15" hidden="1" customHeight="1" x14ac:dyDescent="0.2">
      <c r="B434" s="65"/>
      <c r="C434" s="33" t="str">
        <f>IF(F434+G434&gt;0,Input_Transaksi!C431,"")</f>
        <v/>
      </c>
      <c r="D434" s="34" t="str">
        <f>IF(F434+G434&gt;0,Input_Transaksi!D431,"")</f>
        <v/>
      </c>
      <c r="E434" s="35" t="str">
        <f>IF(F434+G434&gt;0,Input_Transaksi!F431&amp;Input_Transaksi!G431 &amp;" "&amp;Input_Transaksi!H431,"")</f>
        <v/>
      </c>
      <c r="F434" s="36">
        <f>IF(Input_Transaksi!CY431=$D$8,Input_Transaksi!DA431,0)</f>
        <v>0</v>
      </c>
      <c r="G434" s="36">
        <f>IF(Input_Transaksi!DB431=$D$8,Input_Transaksi!DD431,0)</f>
        <v>0</v>
      </c>
      <c r="H434" s="36">
        <f t="shared" si="8"/>
        <v>0</v>
      </c>
      <c r="I434" s="61"/>
    </row>
    <row r="435" spans="2:9" customFormat="1" ht="15" hidden="1" customHeight="1" x14ac:dyDescent="0.2">
      <c r="B435" s="65"/>
      <c r="C435" s="33" t="str">
        <f>IF(F435+G435&gt;0,Input_Transaksi!C432,"")</f>
        <v/>
      </c>
      <c r="D435" s="34" t="str">
        <f>IF(F435+G435&gt;0,Input_Transaksi!D432,"")</f>
        <v/>
      </c>
      <c r="E435" s="35" t="str">
        <f>IF(F435+G435&gt;0,Input_Transaksi!F432&amp;Input_Transaksi!G432 &amp;" "&amp;Input_Transaksi!H432,"")</f>
        <v/>
      </c>
      <c r="F435" s="36">
        <f>IF(Input_Transaksi!CY432=$D$8,Input_Transaksi!DA432,0)</f>
        <v>0</v>
      </c>
      <c r="G435" s="36">
        <f>IF(Input_Transaksi!DB432=$D$8,Input_Transaksi!DD432,0)</f>
        <v>0</v>
      </c>
      <c r="H435" s="36">
        <f t="shared" si="8"/>
        <v>0</v>
      </c>
      <c r="I435" s="61"/>
    </row>
    <row r="436" spans="2:9" customFormat="1" ht="15" hidden="1" customHeight="1" x14ac:dyDescent="0.2">
      <c r="B436" s="65"/>
      <c r="C436" s="33" t="str">
        <f>IF(F436+G436&gt;0,Input_Transaksi!C433,"")</f>
        <v/>
      </c>
      <c r="D436" s="34" t="str">
        <f>IF(F436+G436&gt;0,Input_Transaksi!D433,"")</f>
        <v/>
      </c>
      <c r="E436" s="35" t="str">
        <f>IF(F436+G436&gt;0,Input_Transaksi!F433&amp;Input_Transaksi!G433 &amp;" "&amp;Input_Transaksi!H433,"")</f>
        <v/>
      </c>
      <c r="F436" s="36">
        <f>IF(Input_Transaksi!CY433=$D$8,Input_Transaksi!DA433,0)</f>
        <v>0</v>
      </c>
      <c r="G436" s="36">
        <f>IF(Input_Transaksi!DB433=$D$8,Input_Transaksi!DD433,0)</f>
        <v>0</v>
      </c>
      <c r="H436" s="36">
        <f t="shared" si="8"/>
        <v>0</v>
      </c>
      <c r="I436" s="61"/>
    </row>
    <row r="437" spans="2:9" customFormat="1" ht="15" hidden="1" customHeight="1" x14ac:dyDescent="0.2">
      <c r="B437" s="65"/>
      <c r="C437" s="33" t="str">
        <f>IF(F437+G437&gt;0,Input_Transaksi!C434,"")</f>
        <v/>
      </c>
      <c r="D437" s="34" t="str">
        <f>IF(F437+G437&gt;0,Input_Transaksi!D434,"")</f>
        <v/>
      </c>
      <c r="E437" s="35" t="str">
        <f>IF(F437+G437&gt;0,Input_Transaksi!F434&amp;Input_Transaksi!G434 &amp;" "&amp;Input_Transaksi!H434,"")</f>
        <v/>
      </c>
      <c r="F437" s="36">
        <f>IF(Input_Transaksi!CY434=$D$8,Input_Transaksi!DA434,0)</f>
        <v>0</v>
      </c>
      <c r="G437" s="36">
        <f>IF(Input_Transaksi!DB434=$D$8,Input_Transaksi!DD434,0)</f>
        <v>0</v>
      </c>
      <c r="H437" s="36">
        <f t="shared" si="8"/>
        <v>0</v>
      </c>
      <c r="I437" s="61"/>
    </row>
    <row r="438" spans="2:9" customFormat="1" ht="15" hidden="1" customHeight="1" x14ac:dyDescent="0.2">
      <c r="B438" s="65"/>
      <c r="C438" s="33" t="str">
        <f>IF(F438+G438&gt;0,Input_Transaksi!C435,"")</f>
        <v/>
      </c>
      <c r="D438" s="34" t="str">
        <f>IF(F438+G438&gt;0,Input_Transaksi!D435,"")</f>
        <v/>
      </c>
      <c r="E438" s="35" t="str">
        <f>IF(F438+G438&gt;0,Input_Transaksi!F435&amp;Input_Transaksi!G435 &amp;" "&amp;Input_Transaksi!H435,"")</f>
        <v/>
      </c>
      <c r="F438" s="36">
        <f>IF(Input_Transaksi!CY435=$D$8,Input_Transaksi!DA435,0)</f>
        <v>0</v>
      </c>
      <c r="G438" s="36">
        <f>IF(Input_Transaksi!DB435=$D$8,Input_Transaksi!DD435,0)</f>
        <v>0</v>
      </c>
      <c r="H438" s="36">
        <f t="shared" si="8"/>
        <v>0</v>
      </c>
      <c r="I438" s="61"/>
    </row>
    <row r="439" spans="2:9" customFormat="1" ht="15" hidden="1" customHeight="1" x14ac:dyDescent="0.2">
      <c r="B439" s="65"/>
      <c r="C439" s="33" t="str">
        <f>IF(F439+G439&gt;0,Input_Transaksi!C436,"")</f>
        <v/>
      </c>
      <c r="D439" s="34" t="str">
        <f>IF(F439+G439&gt;0,Input_Transaksi!D436,"")</f>
        <v/>
      </c>
      <c r="E439" s="35" t="str">
        <f>IF(F439+G439&gt;0,Input_Transaksi!F436&amp;Input_Transaksi!G436 &amp;" "&amp;Input_Transaksi!H436,"")</f>
        <v/>
      </c>
      <c r="F439" s="36">
        <f>IF(Input_Transaksi!CY436=$D$8,Input_Transaksi!DA436,0)</f>
        <v>0</v>
      </c>
      <c r="G439" s="36">
        <f>IF(Input_Transaksi!DB436=$D$8,Input_Transaksi!DD436,0)</f>
        <v>0</v>
      </c>
      <c r="H439" s="36">
        <f t="shared" si="8"/>
        <v>0</v>
      </c>
      <c r="I439" s="61"/>
    </row>
    <row r="440" spans="2:9" customFormat="1" ht="15" hidden="1" customHeight="1" x14ac:dyDescent="0.2">
      <c r="B440" s="65"/>
      <c r="C440" s="33" t="str">
        <f>IF(F440+G440&gt;0,Input_Transaksi!C437,"")</f>
        <v/>
      </c>
      <c r="D440" s="34" t="str">
        <f>IF(F440+G440&gt;0,Input_Transaksi!D437,"")</f>
        <v/>
      </c>
      <c r="E440" s="35" t="str">
        <f>IF(F440+G440&gt;0,Input_Transaksi!F437&amp;Input_Transaksi!G437 &amp;" "&amp;Input_Transaksi!H437,"")</f>
        <v/>
      </c>
      <c r="F440" s="36">
        <f>IF(Input_Transaksi!CY437=$D$8,Input_Transaksi!DA437,0)</f>
        <v>0</v>
      </c>
      <c r="G440" s="36">
        <f>IF(Input_Transaksi!DB437=$D$8,Input_Transaksi!DD437,0)</f>
        <v>0</v>
      </c>
      <c r="H440" s="36">
        <f t="shared" si="8"/>
        <v>0</v>
      </c>
      <c r="I440" s="61"/>
    </row>
    <row r="441" spans="2:9" customFormat="1" ht="15" hidden="1" customHeight="1" x14ac:dyDescent="0.2">
      <c r="B441" s="65"/>
      <c r="C441" s="33" t="str">
        <f>IF(F441+G441&gt;0,Input_Transaksi!C438,"")</f>
        <v/>
      </c>
      <c r="D441" s="34" t="str">
        <f>IF(F441+G441&gt;0,Input_Transaksi!D438,"")</f>
        <v/>
      </c>
      <c r="E441" s="35" t="str">
        <f>IF(F441+G441&gt;0,Input_Transaksi!F438&amp;Input_Transaksi!G438 &amp;" "&amp;Input_Transaksi!H438,"")</f>
        <v/>
      </c>
      <c r="F441" s="36">
        <f>IF(Input_Transaksi!CY438=$D$8,Input_Transaksi!DA438,0)</f>
        <v>0</v>
      </c>
      <c r="G441" s="36">
        <f>IF(Input_Transaksi!DB438=$D$8,Input_Transaksi!DD438,0)</f>
        <v>0</v>
      </c>
      <c r="H441" s="36">
        <f t="shared" si="8"/>
        <v>0</v>
      </c>
      <c r="I441" s="61"/>
    </row>
    <row r="442" spans="2:9" customFormat="1" ht="15" hidden="1" customHeight="1" x14ac:dyDescent="0.2">
      <c r="B442" s="65"/>
      <c r="C442" s="33" t="str">
        <f>IF(F442+G442&gt;0,Input_Transaksi!C439,"")</f>
        <v/>
      </c>
      <c r="D442" s="34" t="str">
        <f>IF(F442+G442&gt;0,Input_Transaksi!D439,"")</f>
        <v/>
      </c>
      <c r="E442" s="35" t="str">
        <f>IF(F442+G442&gt;0,Input_Transaksi!F439&amp;Input_Transaksi!G439 &amp;" "&amp;Input_Transaksi!H439,"")</f>
        <v/>
      </c>
      <c r="F442" s="36">
        <f>IF(Input_Transaksi!CY439=$D$8,Input_Transaksi!DA439,0)</f>
        <v>0</v>
      </c>
      <c r="G442" s="36">
        <f>IF(Input_Transaksi!DB439=$D$8,Input_Transaksi!DD439,0)</f>
        <v>0</v>
      </c>
      <c r="H442" s="36">
        <f t="shared" si="8"/>
        <v>0</v>
      </c>
      <c r="I442" s="61"/>
    </row>
    <row r="443" spans="2:9" customFormat="1" ht="15" hidden="1" customHeight="1" x14ac:dyDescent="0.2">
      <c r="B443" s="65"/>
      <c r="C443" s="33" t="str">
        <f>IF(F443+G443&gt;0,Input_Transaksi!C440,"")</f>
        <v/>
      </c>
      <c r="D443" s="34" t="str">
        <f>IF(F443+G443&gt;0,Input_Transaksi!D440,"")</f>
        <v/>
      </c>
      <c r="E443" s="35" t="str">
        <f>IF(F443+G443&gt;0,Input_Transaksi!F440&amp;Input_Transaksi!G440 &amp;" "&amp;Input_Transaksi!H440,"")</f>
        <v/>
      </c>
      <c r="F443" s="36">
        <f>IF(Input_Transaksi!CY440=$D$8,Input_Transaksi!DA440,0)</f>
        <v>0</v>
      </c>
      <c r="G443" s="36">
        <f>IF(Input_Transaksi!DB440=$D$8,Input_Transaksi!DD440,0)</f>
        <v>0</v>
      </c>
      <c r="H443" s="36">
        <f t="shared" si="8"/>
        <v>0</v>
      </c>
      <c r="I443" s="61"/>
    </row>
    <row r="444" spans="2:9" customFormat="1" ht="15" hidden="1" customHeight="1" x14ac:dyDescent="0.2">
      <c r="B444" s="65"/>
      <c r="C444" s="33" t="str">
        <f>IF(F444+G444&gt;0,Input_Transaksi!C441,"")</f>
        <v/>
      </c>
      <c r="D444" s="34" t="str">
        <f>IF(F444+G444&gt;0,Input_Transaksi!D441,"")</f>
        <v/>
      </c>
      <c r="E444" s="35" t="str">
        <f>IF(F444+G444&gt;0,Input_Transaksi!F441&amp;Input_Transaksi!G441 &amp;" "&amp;Input_Transaksi!H441,"")</f>
        <v/>
      </c>
      <c r="F444" s="36">
        <f>IF(Input_Transaksi!CY441=$D$8,Input_Transaksi!DA441,0)</f>
        <v>0</v>
      </c>
      <c r="G444" s="36">
        <f>IF(Input_Transaksi!DB441=$D$8,Input_Transaksi!DD441,0)</f>
        <v>0</v>
      </c>
      <c r="H444" s="36">
        <f t="shared" si="8"/>
        <v>0</v>
      </c>
      <c r="I444" s="61"/>
    </row>
    <row r="445" spans="2:9" customFormat="1" ht="15" hidden="1" customHeight="1" x14ac:dyDescent="0.2">
      <c r="B445" s="65"/>
      <c r="C445" s="33" t="str">
        <f>IF(F445+G445&gt;0,Input_Transaksi!C442,"")</f>
        <v/>
      </c>
      <c r="D445" s="34" t="str">
        <f>IF(F445+G445&gt;0,Input_Transaksi!D442,"")</f>
        <v/>
      </c>
      <c r="E445" s="35" t="str">
        <f>IF(F445+G445&gt;0,Input_Transaksi!F442&amp;Input_Transaksi!G442 &amp;" "&amp;Input_Transaksi!H442,"")</f>
        <v/>
      </c>
      <c r="F445" s="36">
        <f>IF(Input_Transaksi!CY442=$D$8,Input_Transaksi!DA442,0)</f>
        <v>0</v>
      </c>
      <c r="G445" s="36">
        <f>IF(Input_Transaksi!DB442=$D$8,Input_Transaksi!DD442,0)</f>
        <v>0</v>
      </c>
      <c r="H445" s="36">
        <f t="shared" si="8"/>
        <v>0</v>
      </c>
      <c r="I445" s="61"/>
    </row>
    <row r="446" spans="2:9" customFormat="1" ht="15" hidden="1" customHeight="1" x14ac:dyDescent="0.2">
      <c r="B446" s="65"/>
      <c r="C446" s="33" t="str">
        <f>IF(F446+G446&gt;0,Input_Transaksi!C443,"")</f>
        <v/>
      </c>
      <c r="D446" s="34" t="str">
        <f>IF(F446+G446&gt;0,Input_Transaksi!D443,"")</f>
        <v/>
      </c>
      <c r="E446" s="35" t="str">
        <f>IF(F446+G446&gt;0,Input_Transaksi!F443&amp;Input_Transaksi!G443 &amp;" "&amp;Input_Transaksi!H443,"")</f>
        <v/>
      </c>
      <c r="F446" s="36">
        <f>IF(Input_Transaksi!CY443=$D$8,Input_Transaksi!DA443,0)</f>
        <v>0</v>
      </c>
      <c r="G446" s="36">
        <f>IF(Input_Transaksi!DB443=$D$8,Input_Transaksi!DD443,0)</f>
        <v>0</v>
      </c>
      <c r="H446" s="36">
        <f t="shared" si="8"/>
        <v>0</v>
      </c>
      <c r="I446" s="61"/>
    </row>
    <row r="447" spans="2:9" customFormat="1" ht="15" hidden="1" customHeight="1" x14ac:dyDescent="0.2">
      <c r="B447" s="65"/>
      <c r="C447" s="33" t="str">
        <f>IF(F447+G447&gt;0,Input_Transaksi!C444,"")</f>
        <v/>
      </c>
      <c r="D447" s="34" t="str">
        <f>IF(F447+G447&gt;0,Input_Transaksi!D444,"")</f>
        <v/>
      </c>
      <c r="E447" s="35" t="str">
        <f>IF(F447+G447&gt;0,Input_Transaksi!F444&amp;Input_Transaksi!G444 &amp;" "&amp;Input_Transaksi!H444,"")</f>
        <v/>
      </c>
      <c r="F447" s="36">
        <f>IF(Input_Transaksi!CY444=$D$8,Input_Transaksi!DA444,0)</f>
        <v>0</v>
      </c>
      <c r="G447" s="36">
        <f>IF(Input_Transaksi!DB444=$D$8,Input_Transaksi!DD444,0)</f>
        <v>0</v>
      </c>
      <c r="H447" s="36">
        <f t="shared" si="8"/>
        <v>0</v>
      </c>
      <c r="I447" s="61"/>
    </row>
    <row r="448" spans="2:9" customFormat="1" ht="15" hidden="1" customHeight="1" x14ac:dyDescent="0.2">
      <c r="B448" s="65"/>
      <c r="C448" s="33" t="str">
        <f>IF(F448+G448&gt;0,Input_Transaksi!C445,"")</f>
        <v/>
      </c>
      <c r="D448" s="34" t="str">
        <f>IF(F448+G448&gt;0,Input_Transaksi!D445,"")</f>
        <v/>
      </c>
      <c r="E448" s="35" t="str">
        <f>IF(F448+G448&gt;0,Input_Transaksi!F445&amp;Input_Transaksi!G445 &amp;" "&amp;Input_Transaksi!H445,"")</f>
        <v/>
      </c>
      <c r="F448" s="36">
        <f>IF(Input_Transaksi!CY445=$D$8,Input_Transaksi!DA445,0)</f>
        <v>0</v>
      </c>
      <c r="G448" s="36">
        <f>IF(Input_Transaksi!DB445=$D$8,Input_Transaksi!DD445,0)</f>
        <v>0</v>
      </c>
      <c r="H448" s="36">
        <f t="shared" si="8"/>
        <v>0</v>
      </c>
      <c r="I448" s="61"/>
    </row>
    <row r="449" spans="2:9" customFormat="1" ht="15" hidden="1" customHeight="1" x14ac:dyDescent="0.2">
      <c r="B449" s="65"/>
      <c r="C449" s="33" t="str">
        <f>IF(F449+G449&gt;0,Input_Transaksi!C446,"")</f>
        <v/>
      </c>
      <c r="D449" s="34" t="str">
        <f>IF(F449+G449&gt;0,Input_Transaksi!D446,"")</f>
        <v/>
      </c>
      <c r="E449" s="35" t="str">
        <f>IF(F449+G449&gt;0,Input_Transaksi!F446&amp;Input_Transaksi!G446 &amp;" "&amp;Input_Transaksi!H446,"")</f>
        <v/>
      </c>
      <c r="F449" s="36">
        <f>IF(Input_Transaksi!CY446=$D$8,Input_Transaksi!DA446,0)</f>
        <v>0</v>
      </c>
      <c r="G449" s="36">
        <f>IF(Input_Transaksi!DB446=$D$8,Input_Transaksi!DD446,0)</f>
        <v>0</v>
      </c>
      <c r="H449" s="36">
        <f t="shared" si="8"/>
        <v>0</v>
      </c>
      <c r="I449" s="61"/>
    </row>
    <row r="450" spans="2:9" customFormat="1" ht="15" hidden="1" customHeight="1" x14ac:dyDescent="0.2">
      <c r="B450" s="65"/>
      <c r="C450" s="33" t="str">
        <f>IF(F450+G450&gt;0,Input_Transaksi!C447,"")</f>
        <v/>
      </c>
      <c r="D450" s="34" t="str">
        <f>IF(F450+G450&gt;0,Input_Transaksi!D447,"")</f>
        <v/>
      </c>
      <c r="E450" s="35" t="str">
        <f>IF(F450+G450&gt;0,Input_Transaksi!F447&amp;Input_Transaksi!G447 &amp;" "&amp;Input_Transaksi!H447,"")</f>
        <v/>
      </c>
      <c r="F450" s="36">
        <f>IF(Input_Transaksi!CY447=$D$8,Input_Transaksi!DA447,0)</f>
        <v>0</v>
      </c>
      <c r="G450" s="36">
        <f>IF(Input_Transaksi!DB447=$D$8,Input_Transaksi!DD447,0)</f>
        <v>0</v>
      </c>
      <c r="H450" s="36">
        <f t="shared" si="8"/>
        <v>0</v>
      </c>
      <c r="I450" s="61"/>
    </row>
    <row r="451" spans="2:9" customFormat="1" ht="15" hidden="1" customHeight="1" x14ac:dyDescent="0.2">
      <c r="B451" s="65"/>
      <c r="C451" s="33" t="str">
        <f>IF(F451+G451&gt;0,Input_Transaksi!C448,"")</f>
        <v/>
      </c>
      <c r="D451" s="34" t="str">
        <f>IF(F451+G451&gt;0,Input_Transaksi!D448,"")</f>
        <v/>
      </c>
      <c r="E451" s="35" t="str">
        <f>IF(F451+G451&gt;0,Input_Transaksi!F448&amp;Input_Transaksi!G448 &amp;" "&amp;Input_Transaksi!H448,"")</f>
        <v/>
      </c>
      <c r="F451" s="36">
        <f>IF(Input_Transaksi!CY448=$D$8,Input_Transaksi!DA448,0)</f>
        <v>0</v>
      </c>
      <c r="G451" s="36">
        <f>IF(Input_Transaksi!DB448=$D$8,Input_Transaksi!DD448,0)</f>
        <v>0</v>
      </c>
      <c r="H451" s="36">
        <f t="shared" si="8"/>
        <v>0</v>
      </c>
      <c r="I451" s="61"/>
    </row>
    <row r="452" spans="2:9" customFormat="1" ht="15" hidden="1" customHeight="1" x14ac:dyDescent="0.2">
      <c r="B452" s="65"/>
      <c r="C452" s="33" t="str">
        <f>IF(F452+G452&gt;0,Input_Transaksi!C449,"")</f>
        <v/>
      </c>
      <c r="D452" s="34" t="str">
        <f>IF(F452+G452&gt;0,Input_Transaksi!D449,"")</f>
        <v/>
      </c>
      <c r="E452" s="35" t="str">
        <f>IF(F452+G452&gt;0,Input_Transaksi!F449&amp;Input_Transaksi!G449 &amp;" "&amp;Input_Transaksi!H449,"")</f>
        <v/>
      </c>
      <c r="F452" s="36">
        <f>IF(Input_Transaksi!CY449=$D$8,Input_Transaksi!DA449,0)</f>
        <v>0</v>
      </c>
      <c r="G452" s="36">
        <f>IF(Input_Transaksi!DB449=$D$8,Input_Transaksi!DD449,0)</f>
        <v>0</v>
      </c>
      <c r="H452" s="36">
        <f t="shared" si="8"/>
        <v>0</v>
      </c>
      <c r="I452" s="61"/>
    </row>
    <row r="453" spans="2:9" customFormat="1" ht="15" hidden="1" customHeight="1" x14ac:dyDescent="0.2">
      <c r="B453" s="65"/>
      <c r="C453" s="33" t="str">
        <f>IF(F453+G453&gt;0,Input_Transaksi!C450,"")</f>
        <v/>
      </c>
      <c r="D453" s="34" t="str">
        <f>IF(F453+G453&gt;0,Input_Transaksi!D450,"")</f>
        <v/>
      </c>
      <c r="E453" s="35" t="str">
        <f>IF(F453+G453&gt;0,Input_Transaksi!F450&amp;Input_Transaksi!G450 &amp;" "&amp;Input_Transaksi!H450,"")</f>
        <v/>
      </c>
      <c r="F453" s="36">
        <f>IF(Input_Transaksi!CY450=$D$8,Input_Transaksi!DA450,0)</f>
        <v>0</v>
      </c>
      <c r="G453" s="36">
        <f>IF(Input_Transaksi!DB450=$D$8,Input_Transaksi!DD450,0)</f>
        <v>0</v>
      </c>
      <c r="H453" s="36">
        <f t="shared" si="8"/>
        <v>0</v>
      </c>
      <c r="I453" s="61"/>
    </row>
    <row r="454" spans="2:9" customFormat="1" ht="15" hidden="1" customHeight="1" x14ac:dyDescent="0.2">
      <c r="B454" s="65"/>
      <c r="C454" s="33" t="str">
        <f>IF(F454+G454&gt;0,Input_Transaksi!C451,"")</f>
        <v/>
      </c>
      <c r="D454" s="34" t="str">
        <f>IF(F454+G454&gt;0,Input_Transaksi!D451,"")</f>
        <v/>
      </c>
      <c r="E454" s="35" t="str">
        <f>IF(F454+G454&gt;0,Input_Transaksi!F451&amp;Input_Transaksi!G451 &amp;" "&amp;Input_Transaksi!H451,"")</f>
        <v/>
      </c>
      <c r="F454" s="36">
        <f>IF(Input_Transaksi!CY451=$D$8,Input_Transaksi!DA451,0)</f>
        <v>0</v>
      </c>
      <c r="G454" s="36">
        <f>IF(Input_Transaksi!DB451=$D$8,Input_Transaksi!DD451,0)</f>
        <v>0</v>
      </c>
      <c r="H454" s="36">
        <f t="shared" si="8"/>
        <v>0</v>
      </c>
      <c r="I454" s="61"/>
    </row>
    <row r="455" spans="2:9" customFormat="1" ht="15" hidden="1" customHeight="1" x14ac:dyDescent="0.2">
      <c r="B455" s="65"/>
      <c r="C455" s="33" t="str">
        <f>IF(F455+G455&gt;0,Input_Transaksi!C452,"")</f>
        <v/>
      </c>
      <c r="D455" s="34" t="str">
        <f>IF(F455+G455&gt;0,Input_Transaksi!D452,"")</f>
        <v/>
      </c>
      <c r="E455" s="35" t="str">
        <f>IF(F455+G455&gt;0,Input_Transaksi!F452&amp;Input_Transaksi!G452 &amp;" "&amp;Input_Transaksi!H452,"")</f>
        <v/>
      </c>
      <c r="F455" s="36">
        <f>IF(Input_Transaksi!CY452=$D$8,Input_Transaksi!DA452,0)</f>
        <v>0</v>
      </c>
      <c r="G455" s="36">
        <f>IF(Input_Transaksi!DB452=$D$8,Input_Transaksi!DD452,0)</f>
        <v>0</v>
      </c>
      <c r="H455" s="36">
        <f t="shared" si="8"/>
        <v>0</v>
      </c>
      <c r="I455" s="61"/>
    </row>
    <row r="456" spans="2:9" customFormat="1" ht="15" hidden="1" customHeight="1" x14ac:dyDescent="0.2">
      <c r="B456" s="65"/>
      <c r="C456" s="33" t="str">
        <f>IF(F456+G456&gt;0,Input_Transaksi!C453,"")</f>
        <v/>
      </c>
      <c r="D456" s="34" t="str">
        <f>IF(F456+G456&gt;0,Input_Transaksi!D453,"")</f>
        <v/>
      </c>
      <c r="E456" s="35" t="str">
        <f>IF(F456+G456&gt;0,Input_Transaksi!F453&amp;Input_Transaksi!G453 &amp;" "&amp;Input_Transaksi!H453,"")</f>
        <v/>
      </c>
      <c r="F456" s="36">
        <f>IF(Input_Transaksi!CY453=$D$8,Input_Transaksi!DA453,0)</f>
        <v>0</v>
      </c>
      <c r="G456" s="36">
        <f>IF(Input_Transaksi!DB453=$D$8,Input_Transaksi!DD453,0)</f>
        <v>0</v>
      </c>
      <c r="H456" s="36">
        <f t="shared" si="8"/>
        <v>0</v>
      </c>
      <c r="I456" s="61"/>
    </row>
    <row r="457" spans="2:9" customFormat="1" ht="15" hidden="1" customHeight="1" x14ac:dyDescent="0.2">
      <c r="B457" s="65"/>
      <c r="C457" s="33" t="str">
        <f>IF(F457+G457&gt;0,Input_Transaksi!C454,"")</f>
        <v/>
      </c>
      <c r="D457" s="34" t="str">
        <f>IF(F457+G457&gt;0,Input_Transaksi!D454,"")</f>
        <v/>
      </c>
      <c r="E457" s="35" t="str">
        <f>IF(F457+G457&gt;0,Input_Transaksi!F454&amp;Input_Transaksi!G454 &amp;" "&amp;Input_Transaksi!H454,"")</f>
        <v/>
      </c>
      <c r="F457" s="36">
        <f>IF(Input_Transaksi!CY454=$D$8,Input_Transaksi!DA454,0)</f>
        <v>0</v>
      </c>
      <c r="G457" s="36">
        <f>IF(Input_Transaksi!DB454=$D$8,Input_Transaksi!DD454,0)</f>
        <v>0</v>
      </c>
      <c r="H457" s="36">
        <f t="shared" si="8"/>
        <v>0</v>
      </c>
      <c r="I457" s="61"/>
    </row>
    <row r="458" spans="2:9" customFormat="1" ht="15" hidden="1" customHeight="1" x14ac:dyDescent="0.2">
      <c r="B458" s="65"/>
      <c r="C458" s="33" t="str">
        <f>IF(F458+G458&gt;0,Input_Transaksi!C455,"")</f>
        <v/>
      </c>
      <c r="D458" s="34" t="str">
        <f>IF(F458+G458&gt;0,Input_Transaksi!D455,"")</f>
        <v/>
      </c>
      <c r="E458" s="35" t="str">
        <f>IF(F458+G458&gt;0,Input_Transaksi!F455&amp;Input_Transaksi!G455 &amp;" "&amp;Input_Transaksi!H455,"")</f>
        <v/>
      </c>
      <c r="F458" s="36">
        <f>IF(Input_Transaksi!CY455=$D$8,Input_Transaksi!DA455,0)</f>
        <v>0</v>
      </c>
      <c r="G458" s="36">
        <f>IF(Input_Transaksi!DB455=$D$8,Input_Transaksi!DD455,0)</f>
        <v>0</v>
      </c>
      <c r="H458" s="36">
        <f t="shared" si="8"/>
        <v>0</v>
      </c>
      <c r="I458" s="61"/>
    </row>
    <row r="459" spans="2:9" customFormat="1" ht="15" hidden="1" customHeight="1" x14ac:dyDescent="0.2">
      <c r="B459" s="65"/>
      <c r="C459" s="33" t="str">
        <f>IF(F459+G459&gt;0,Input_Transaksi!C456,"")</f>
        <v/>
      </c>
      <c r="D459" s="34" t="str">
        <f>IF(F459+G459&gt;0,Input_Transaksi!D456,"")</f>
        <v/>
      </c>
      <c r="E459" s="35" t="str">
        <f>IF(F459+G459&gt;0,Input_Transaksi!F456&amp;Input_Transaksi!G456 &amp;" "&amp;Input_Transaksi!H456,"")</f>
        <v/>
      </c>
      <c r="F459" s="36">
        <f>IF(Input_Transaksi!CY456=$D$8,Input_Transaksi!DA456,0)</f>
        <v>0</v>
      </c>
      <c r="G459" s="36">
        <f>IF(Input_Transaksi!DB456=$D$8,Input_Transaksi!DD456,0)</f>
        <v>0</v>
      </c>
      <c r="H459" s="36">
        <f t="shared" si="8"/>
        <v>0</v>
      </c>
      <c r="I459" s="61"/>
    </row>
    <row r="460" spans="2:9" customFormat="1" ht="15" hidden="1" customHeight="1" x14ac:dyDescent="0.2">
      <c r="B460" s="65"/>
      <c r="C460" s="33" t="str">
        <f>IF(F460+G460&gt;0,Input_Transaksi!C457,"")</f>
        <v/>
      </c>
      <c r="D460" s="34" t="str">
        <f>IF(F460+G460&gt;0,Input_Transaksi!D457,"")</f>
        <v/>
      </c>
      <c r="E460" s="35" t="str">
        <f>IF(F460+G460&gt;0,Input_Transaksi!F457&amp;Input_Transaksi!G457 &amp;" "&amp;Input_Transaksi!H457,"")</f>
        <v/>
      </c>
      <c r="F460" s="36">
        <f>IF(Input_Transaksi!CY457=$D$8,Input_Transaksi!DA457,0)</f>
        <v>0</v>
      </c>
      <c r="G460" s="36">
        <f>IF(Input_Transaksi!DB457=$D$8,Input_Transaksi!DD457,0)</f>
        <v>0</v>
      </c>
      <c r="H460" s="36">
        <f t="shared" si="8"/>
        <v>0</v>
      </c>
      <c r="I460" s="61"/>
    </row>
    <row r="461" spans="2:9" customFormat="1" ht="15" hidden="1" customHeight="1" x14ac:dyDescent="0.2">
      <c r="B461" s="65"/>
      <c r="C461" s="33" t="str">
        <f>IF(F461+G461&gt;0,Input_Transaksi!C458,"")</f>
        <v/>
      </c>
      <c r="D461" s="34" t="str">
        <f>IF(F461+G461&gt;0,Input_Transaksi!D458,"")</f>
        <v/>
      </c>
      <c r="E461" s="35" t="str">
        <f>IF(F461+G461&gt;0,Input_Transaksi!F458&amp;Input_Transaksi!G458 &amp;" "&amp;Input_Transaksi!H458,"")</f>
        <v/>
      </c>
      <c r="F461" s="36">
        <f>IF(Input_Transaksi!CY458=$D$8,Input_Transaksi!DA458,0)</f>
        <v>0</v>
      </c>
      <c r="G461" s="36">
        <f>IF(Input_Transaksi!DB458=$D$8,Input_Transaksi!DD458,0)</f>
        <v>0</v>
      </c>
      <c r="H461" s="36">
        <f t="shared" si="8"/>
        <v>0</v>
      </c>
      <c r="I461" s="61"/>
    </row>
    <row r="462" spans="2:9" customFormat="1" ht="15" hidden="1" customHeight="1" x14ac:dyDescent="0.2">
      <c r="B462" s="65"/>
      <c r="C462" s="33" t="str">
        <f>IF(F462+G462&gt;0,Input_Transaksi!C459,"")</f>
        <v/>
      </c>
      <c r="D462" s="34" t="str">
        <f>IF(F462+G462&gt;0,Input_Transaksi!D459,"")</f>
        <v/>
      </c>
      <c r="E462" s="35" t="str">
        <f>IF(F462+G462&gt;0,Input_Transaksi!F459&amp;Input_Transaksi!G459 &amp;" "&amp;Input_Transaksi!H459,"")</f>
        <v/>
      </c>
      <c r="F462" s="36">
        <f>IF(Input_Transaksi!CY459=$D$8,Input_Transaksi!DA459,0)</f>
        <v>0</v>
      </c>
      <c r="G462" s="36">
        <f>IF(Input_Transaksi!DB459=$D$8,Input_Transaksi!DD459,0)</f>
        <v>0</v>
      </c>
      <c r="H462" s="36">
        <f t="shared" si="8"/>
        <v>0</v>
      </c>
      <c r="I462" s="61"/>
    </row>
    <row r="463" spans="2:9" customFormat="1" ht="15" hidden="1" customHeight="1" x14ac:dyDescent="0.2">
      <c r="B463" s="65"/>
      <c r="C463" s="33" t="str">
        <f>IF(F463+G463&gt;0,Input_Transaksi!C460,"")</f>
        <v/>
      </c>
      <c r="D463" s="34" t="str">
        <f>IF(F463+G463&gt;0,Input_Transaksi!D460,"")</f>
        <v/>
      </c>
      <c r="E463" s="35" t="str">
        <f>IF(F463+G463&gt;0,Input_Transaksi!F460&amp;Input_Transaksi!G460 &amp;" "&amp;Input_Transaksi!H460,"")</f>
        <v/>
      </c>
      <c r="F463" s="36">
        <f>IF(Input_Transaksi!CY460=$D$8,Input_Transaksi!DA460,0)</f>
        <v>0</v>
      </c>
      <c r="G463" s="36">
        <f>IF(Input_Transaksi!DB460=$D$8,Input_Transaksi!DD460,0)</f>
        <v>0</v>
      </c>
      <c r="H463" s="36">
        <f t="shared" si="8"/>
        <v>0</v>
      </c>
      <c r="I463" s="61"/>
    </row>
    <row r="464" spans="2:9" customFormat="1" ht="15" hidden="1" customHeight="1" x14ac:dyDescent="0.2">
      <c r="B464" s="65"/>
      <c r="C464" s="33" t="str">
        <f>IF(F464+G464&gt;0,Input_Transaksi!C461,"")</f>
        <v/>
      </c>
      <c r="D464" s="34" t="str">
        <f>IF(F464+G464&gt;0,Input_Transaksi!D461,"")</f>
        <v/>
      </c>
      <c r="E464" s="35" t="str">
        <f>IF(F464+G464&gt;0,Input_Transaksi!F461&amp;Input_Transaksi!G461 &amp;" "&amp;Input_Transaksi!H461,"")</f>
        <v/>
      </c>
      <c r="F464" s="36">
        <f>IF(Input_Transaksi!CY461=$D$8,Input_Transaksi!DA461,0)</f>
        <v>0</v>
      </c>
      <c r="G464" s="36">
        <f>IF(Input_Transaksi!DB461=$D$8,Input_Transaksi!DD461,0)</f>
        <v>0</v>
      </c>
      <c r="H464" s="36">
        <f t="shared" si="8"/>
        <v>0</v>
      </c>
      <c r="I464" s="61"/>
    </row>
    <row r="465" spans="2:9" customFormat="1" ht="15" hidden="1" customHeight="1" x14ac:dyDescent="0.2">
      <c r="B465" s="65"/>
      <c r="C465" s="33" t="str">
        <f>IF(F465+G465&gt;0,Input_Transaksi!C462,"")</f>
        <v/>
      </c>
      <c r="D465" s="34" t="str">
        <f>IF(F465+G465&gt;0,Input_Transaksi!D462,"")</f>
        <v/>
      </c>
      <c r="E465" s="35" t="str">
        <f>IF(F465+G465&gt;0,Input_Transaksi!F462&amp;Input_Transaksi!G462 &amp;" "&amp;Input_Transaksi!H462,"")</f>
        <v/>
      </c>
      <c r="F465" s="36">
        <f>IF(Input_Transaksi!CY462=$D$8,Input_Transaksi!DA462,0)</f>
        <v>0</v>
      </c>
      <c r="G465" s="36">
        <f>IF(Input_Transaksi!DB462=$D$8,Input_Transaksi!DD462,0)</f>
        <v>0</v>
      </c>
      <c r="H465" s="36">
        <f t="shared" si="8"/>
        <v>0</v>
      </c>
      <c r="I465" s="61"/>
    </row>
    <row r="466" spans="2:9" customFormat="1" ht="15" hidden="1" customHeight="1" x14ac:dyDescent="0.2">
      <c r="B466" s="65"/>
      <c r="C466" s="33" t="str">
        <f>IF(F466+G466&gt;0,Input_Transaksi!C463,"")</f>
        <v/>
      </c>
      <c r="D466" s="34" t="str">
        <f>IF(F466+G466&gt;0,Input_Transaksi!D463,"")</f>
        <v/>
      </c>
      <c r="E466" s="35" t="str">
        <f>IF(F466+G466&gt;0,Input_Transaksi!F463&amp;Input_Transaksi!G463 &amp;" "&amp;Input_Transaksi!H463,"")</f>
        <v/>
      </c>
      <c r="F466" s="36">
        <f>IF(Input_Transaksi!CY463=$D$8,Input_Transaksi!DA463,0)</f>
        <v>0</v>
      </c>
      <c r="G466" s="36">
        <f>IF(Input_Transaksi!DB463=$D$8,Input_Transaksi!DD463,0)</f>
        <v>0</v>
      </c>
      <c r="H466" s="36">
        <f t="shared" si="8"/>
        <v>0</v>
      </c>
      <c r="I466" s="61"/>
    </row>
    <row r="467" spans="2:9" customFormat="1" ht="15" hidden="1" customHeight="1" x14ac:dyDescent="0.2">
      <c r="B467" s="65"/>
      <c r="C467" s="33" t="str">
        <f>IF(F467+G467&gt;0,Input_Transaksi!C464,"")</f>
        <v/>
      </c>
      <c r="D467" s="34" t="str">
        <f>IF(F467+G467&gt;0,Input_Transaksi!D464,"")</f>
        <v/>
      </c>
      <c r="E467" s="35" t="str">
        <f>IF(F467+G467&gt;0,Input_Transaksi!F464&amp;Input_Transaksi!G464 &amp;" "&amp;Input_Transaksi!H464,"")</f>
        <v/>
      </c>
      <c r="F467" s="36">
        <f>IF(Input_Transaksi!CY464=$D$8,Input_Transaksi!DA464,0)</f>
        <v>0</v>
      </c>
      <c r="G467" s="36">
        <f>IF(Input_Transaksi!DB464=$D$8,Input_Transaksi!DD464,0)</f>
        <v>0</v>
      </c>
      <c r="H467" s="36">
        <f t="shared" si="8"/>
        <v>0</v>
      </c>
      <c r="I467" s="61"/>
    </row>
    <row r="468" spans="2:9" customFormat="1" ht="15" hidden="1" customHeight="1" x14ac:dyDescent="0.2">
      <c r="B468" s="65"/>
      <c r="C468" s="33" t="str">
        <f>IF(F468+G468&gt;0,Input_Transaksi!C465,"")</f>
        <v/>
      </c>
      <c r="D468" s="34" t="str">
        <f>IF(F468+G468&gt;0,Input_Transaksi!D465,"")</f>
        <v/>
      </c>
      <c r="E468" s="35" t="str">
        <f>IF(F468+G468&gt;0,Input_Transaksi!F465&amp;Input_Transaksi!G465 &amp;" "&amp;Input_Transaksi!H465,"")</f>
        <v/>
      </c>
      <c r="F468" s="36">
        <f>IF(Input_Transaksi!CY465=$D$8,Input_Transaksi!DA465,0)</f>
        <v>0</v>
      </c>
      <c r="G468" s="36">
        <f>IF(Input_Transaksi!DB465=$D$8,Input_Transaksi!DD465,0)</f>
        <v>0</v>
      </c>
      <c r="H468" s="36">
        <f t="shared" si="8"/>
        <v>0</v>
      </c>
      <c r="I468" s="61"/>
    </row>
    <row r="469" spans="2:9" customFormat="1" ht="15" hidden="1" customHeight="1" x14ac:dyDescent="0.2">
      <c r="B469" s="65"/>
      <c r="C469" s="33" t="str">
        <f>IF(F469+G469&gt;0,Input_Transaksi!C466,"")</f>
        <v/>
      </c>
      <c r="D469" s="34" t="str">
        <f>IF(F469+G469&gt;0,Input_Transaksi!D466,"")</f>
        <v/>
      </c>
      <c r="E469" s="35" t="str">
        <f>IF(F469+G469&gt;0,Input_Transaksi!F466&amp;Input_Transaksi!G466 &amp;" "&amp;Input_Transaksi!H466,"")</f>
        <v/>
      </c>
      <c r="F469" s="36">
        <f>IF(Input_Transaksi!CY466=$D$8,Input_Transaksi!DA466,0)</f>
        <v>0</v>
      </c>
      <c r="G469" s="36">
        <f>IF(Input_Transaksi!DB466=$D$8,Input_Transaksi!DD466,0)</f>
        <v>0</v>
      </c>
      <c r="H469" s="36">
        <f t="shared" si="8"/>
        <v>0</v>
      </c>
      <c r="I469" s="61"/>
    </row>
    <row r="470" spans="2:9" customFormat="1" ht="15" hidden="1" customHeight="1" x14ac:dyDescent="0.2">
      <c r="B470" s="65"/>
      <c r="C470" s="33" t="str">
        <f>IF(F470+G470&gt;0,Input_Transaksi!C467,"")</f>
        <v/>
      </c>
      <c r="D470" s="34" t="str">
        <f>IF(F470+G470&gt;0,Input_Transaksi!D467,"")</f>
        <v/>
      </c>
      <c r="E470" s="35" t="str">
        <f>IF(F470+G470&gt;0,Input_Transaksi!F467&amp;Input_Transaksi!G467 &amp;" "&amp;Input_Transaksi!H467,"")</f>
        <v/>
      </c>
      <c r="F470" s="36">
        <f>IF(Input_Transaksi!CY467=$D$8,Input_Transaksi!DA467,0)</f>
        <v>0</v>
      </c>
      <c r="G470" s="36">
        <f>IF(Input_Transaksi!DB467=$D$8,Input_Transaksi!DD467,0)</f>
        <v>0</v>
      </c>
      <c r="H470" s="36">
        <f t="shared" si="8"/>
        <v>0</v>
      </c>
      <c r="I470" s="61"/>
    </row>
    <row r="471" spans="2:9" customFormat="1" ht="15" hidden="1" customHeight="1" x14ac:dyDescent="0.2">
      <c r="B471" s="65"/>
      <c r="C471" s="33" t="str">
        <f>IF(F471+G471&gt;0,Input_Transaksi!C468,"")</f>
        <v/>
      </c>
      <c r="D471" s="34" t="str">
        <f>IF(F471+G471&gt;0,Input_Transaksi!D468,"")</f>
        <v/>
      </c>
      <c r="E471" s="35" t="str">
        <f>IF(F471+G471&gt;0,Input_Transaksi!F468&amp;Input_Transaksi!G468 &amp;" "&amp;Input_Transaksi!H468,"")</f>
        <v/>
      </c>
      <c r="F471" s="36">
        <f>IF(Input_Transaksi!CY468=$D$8,Input_Transaksi!DA468,0)</f>
        <v>0</v>
      </c>
      <c r="G471" s="36">
        <f>IF(Input_Transaksi!DB468=$D$8,Input_Transaksi!DD468,0)</f>
        <v>0</v>
      </c>
      <c r="H471" s="36">
        <f t="shared" si="8"/>
        <v>0</v>
      </c>
      <c r="I471" s="61"/>
    </row>
    <row r="472" spans="2:9" customFormat="1" ht="15" hidden="1" customHeight="1" x14ac:dyDescent="0.2">
      <c r="B472" s="65"/>
      <c r="C472" s="33" t="str">
        <f>IF(F472+G472&gt;0,Input_Transaksi!C469,"")</f>
        <v/>
      </c>
      <c r="D472" s="34" t="str">
        <f>IF(F472+G472&gt;0,Input_Transaksi!D469,"")</f>
        <v/>
      </c>
      <c r="E472" s="35" t="str">
        <f>IF(F472+G472&gt;0,Input_Transaksi!F469&amp;Input_Transaksi!G469 &amp;" "&amp;Input_Transaksi!H469,"")</f>
        <v/>
      </c>
      <c r="F472" s="36">
        <f>IF(Input_Transaksi!CY469=$D$8,Input_Transaksi!DA469,0)</f>
        <v>0</v>
      </c>
      <c r="G472" s="36">
        <f>IF(Input_Transaksi!DB469=$D$8,Input_Transaksi!DD469,0)</f>
        <v>0</v>
      </c>
      <c r="H472" s="36">
        <f t="shared" si="8"/>
        <v>0</v>
      </c>
      <c r="I472" s="61"/>
    </row>
    <row r="473" spans="2:9" customFormat="1" ht="15" hidden="1" customHeight="1" x14ac:dyDescent="0.2">
      <c r="B473" s="65"/>
      <c r="C473" s="33" t="str">
        <f>IF(F473+G473&gt;0,Input_Transaksi!C470,"")</f>
        <v/>
      </c>
      <c r="D473" s="34" t="str">
        <f>IF(F473+G473&gt;0,Input_Transaksi!D470,"")</f>
        <v/>
      </c>
      <c r="E473" s="35" t="str">
        <f>IF(F473+G473&gt;0,Input_Transaksi!F470&amp;Input_Transaksi!G470 &amp;" "&amp;Input_Transaksi!H470,"")</f>
        <v/>
      </c>
      <c r="F473" s="36">
        <f>IF(Input_Transaksi!CY470=$D$8,Input_Transaksi!DA470,0)</f>
        <v>0</v>
      </c>
      <c r="G473" s="36">
        <f>IF(Input_Transaksi!DB470=$D$8,Input_Transaksi!DD470,0)</f>
        <v>0</v>
      </c>
      <c r="H473" s="36">
        <f t="shared" si="8"/>
        <v>0</v>
      </c>
      <c r="I473" s="61"/>
    </row>
    <row r="474" spans="2:9" customFormat="1" ht="15" hidden="1" customHeight="1" x14ac:dyDescent="0.2">
      <c r="B474" s="65"/>
      <c r="C474" s="33" t="str">
        <f>IF(F474+G474&gt;0,Input_Transaksi!C471,"")</f>
        <v/>
      </c>
      <c r="D474" s="34" t="str">
        <f>IF(F474+G474&gt;0,Input_Transaksi!D471,"")</f>
        <v/>
      </c>
      <c r="E474" s="35" t="str">
        <f>IF(F474+G474&gt;0,Input_Transaksi!F471&amp;Input_Transaksi!G471 &amp;" "&amp;Input_Transaksi!H471,"")</f>
        <v/>
      </c>
      <c r="F474" s="36">
        <f>IF(Input_Transaksi!CY471=$D$8,Input_Transaksi!DA471,0)</f>
        <v>0</v>
      </c>
      <c r="G474" s="36">
        <f>IF(Input_Transaksi!DB471=$D$8,Input_Transaksi!DD471,0)</f>
        <v>0</v>
      </c>
      <c r="H474" s="36">
        <f t="shared" si="8"/>
        <v>0</v>
      </c>
      <c r="I474" s="61"/>
    </row>
    <row r="475" spans="2:9" customFormat="1" ht="15" hidden="1" customHeight="1" x14ac:dyDescent="0.2">
      <c r="B475" s="65"/>
      <c r="C475" s="33" t="str">
        <f>IF(F475+G475&gt;0,Input_Transaksi!C472,"")</f>
        <v/>
      </c>
      <c r="D475" s="34" t="str">
        <f>IF(F475+G475&gt;0,Input_Transaksi!D472,"")</f>
        <v/>
      </c>
      <c r="E475" s="35" t="str">
        <f>IF(F475+G475&gt;0,Input_Transaksi!F472&amp;Input_Transaksi!G472 &amp;" "&amp;Input_Transaksi!H472,"")</f>
        <v/>
      </c>
      <c r="F475" s="36">
        <f>IF(Input_Transaksi!CY472=$D$8,Input_Transaksi!DA472,0)</f>
        <v>0</v>
      </c>
      <c r="G475" s="36">
        <f>IF(Input_Transaksi!DB472=$D$8,Input_Transaksi!DD472,0)</f>
        <v>0</v>
      </c>
      <c r="H475" s="36">
        <f t="shared" si="8"/>
        <v>0</v>
      </c>
      <c r="I475" s="61"/>
    </row>
    <row r="476" spans="2:9" customFormat="1" ht="15" hidden="1" customHeight="1" x14ac:dyDescent="0.2">
      <c r="B476" s="65"/>
      <c r="C476" s="33" t="str">
        <f>IF(F476+G476&gt;0,Input_Transaksi!C473,"")</f>
        <v/>
      </c>
      <c r="D476" s="34" t="str">
        <f>IF(F476+G476&gt;0,Input_Transaksi!D473,"")</f>
        <v/>
      </c>
      <c r="E476" s="35" t="str">
        <f>IF(F476+G476&gt;0,Input_Transaksi!F473&amp;Input_Transaksi!G473 &amp;" "&amp;Input_Transaksi!H473,"")</f>
        <v/>
      </c>
      <c r="F476" s="36">
        <f>IF(Input_Transaksi!CY473=$D$8,Input_Transaksi!DA473,0)</f>
        <v>0</v>
      </c>
      <c r="G476" s="36">
        <f>IF(Input_Transaksi!DB473=$D$8,Input_Transaksi!DD473,0)</f>
        <v>0</v>
      </c>
      <c r="H476" s="36">
        <f t="shared" si="8"/>
        <v>0</v>
      </c>
      <c r="I476" s="61"/>
    </row>
    <row r="477" spans="2:9" customFormat="1" ht="15" hidden="1" customHeight="1" x14ac:dyDescent="0.2">
      <c r="B477" s="65"/>
      <c r="C477" s="33" t="str">
        <f>IF(F477+G477&gt;0,Input_Transaksi!C474,"")</f>
        <v/>
      </c>
      <c r="D477" s="34" t="str">
        <f>IF(F477+G477&gt;0,Input_Transaksi!D474,"")</f>
        <v/>
      </c>
      <c r="E477" s="35" t="str">
        <f>IF(F477+G477&gt;0,Input_Transaksi!F474&amp;Input_Transaksi!G474 &amp;" "&amp;Input_Transaksi!H474,"")</f>
        <v/>
      </c>
      <c r="F477" s="36">
        <f>IF(Input_Transaksi!CY474=$D$8,Input_Transaksi!DA474,0)</f>
        <v>0</v>
      </c>
      <c r="G477" s="36">
        <f>IF(Input_Transaksi!DB474=$D$8,Input_Transaksi!DD474,0)</f>
        <v>0</v>
      </c>
      <c r="H477" s="36">
        <f t="shared" si="8"/>
        <v>0</v>
      </c>
      <c r="I477" s="61"/>
    </row>
    <row r="478" spans="2:9" customFormat="1" ht="15" hidden="1" customHeight="1" x14ac:dyDescent="0.2">
      <c r="B478" s="65"/>
      <c r="C478" s="33" t="str">
        <f>IF(F478+G478&gt;0,Input_Transaksi!C475,"")</f>
        <v/>
      </c>
      <c r="D478" s="34" t="str">
        <f>IF(F478+G478&gt;0,Input_Transaksi!D475,"")</f>
        <v/>
      </c>
      <c r="E478" s="35" t="str">
        <f>IF(F478+G478&gt;0,Input_Transaksi!F475&amp;Input_Transaksi!G475 &amp;" "&amp;Input_Transaksi!H475,"")</f>
        <v/>
      </c>
      <c r="F478" s="36">
        <f>IF(Input_Transaksi!CY475=$D$8,Input_Transaksi!DA475,0)</f>
        <v>0</v>
      </c>
      <c r="G478" s="36">
        <f>IF(Input_Transaksi!DB475=$D$8,Input_Transaksi!DD475,0)</f>
        <v>0</v>
      </c>
      <c r="H478" s="36">
        <f t="shared" si="8"/>
        <v>0</v>
      </c>
      <c r="I478" s="61"/>
    </row>
    <row r="479" spans="2:9" customFormat="1" ht="15" hidden="1" customHeight="1" x14ac:dyDescent="0.2">
      <c r="B479" s="65"/>
      <c r="C479" s="33" t="str">
        <f>IF(F479+G479&gt;0,Input_Transaksi!C476,"")</f>
        <v/>
      </c>
      <c r="D479" s="34" t="str">
        <f>IF(F479+G479&gt;0,Input_Transaksi!D476,"")</f>
        <v/>
      </c>
      <c r="E479" s="35" t="str">
        <f>IF(F479+G479&gt;0,Input_Transaksi!F476&amp;Input_Transaksi!G476 &amp;" "&amp;Input_Transaksi!H476,"")</f>
        <v/>
      </c>
      <c r="F479" s="36">
        <f>IF(Input_Transaksi!CY476=$D$8,Input_Transaksi!DA476,0)</f>
        <v>0</v>
      </c>
      <c r="G479" s="36">
        <f>IF(Input_Transaksi!DB476=$D$8,Input_Transaksi!DD476,0)</f>
        <v>0</v>
      </c>
      <c r="H479" s="36">
        <f t="shared" si="8"/>
        <v>0</v>
      </c>
      <c r="I479" s="61"/>
    </row>
    <row r="480" spans="2:9" customFormat="1" ht="15" hidden="1" customHeight="1" x14ac:dyDescent="0.2">
      <c r="B480" s="65"/>
      <c r="C480" s="33" t="str">
        <f>IF(F480+G480&gt;0,Input_Transaksi!C477,"")</f>
        <v/>
      </c>
      <c r="D480" s="34" t="str">
        <f>IF(F480+G480&gt;0,Input_Transaksi!D477,"")</f>
        <v/>
      </c>
      <c r="E480" s="35" t="str">
        <f>IF(F480+G480&gt;0,Input_Transaksi!F477&amp;Input_Transaksi!G477 &amp;" "&amp;Input_Transaksi!H477,"")</f>
        <v/>
      </c>
      <c r="F480" s="36">
        <f>IF(Input_Transaksi!CY477=$D$8,Input_Transaksi!DA477,0)</f>
        <v>0</v>
      </c>
      <c r="G480" s="36">
        <f>IF(Input_Transaksi!DB477=$D$8,Input_Transaksi!DD477,0)</f>
        <v>0</v>
      </c>
      <c r="H480" s="36">
        <f t="shared" si="8"/>
        <v>0</v>
      </c>
      <c r="I480" s="61"/>
    </row>
    <row r="481" spans="2:9" customFormat="1" ht="15" hidden="1" customHeight="1" x14ac:dyDescent="0.2">
      <c r="B481" s="65"/>
      <c r="C481" s="33" t="str">
        <f>IF(F481+G481&gt;0,Input_Transaksi!C478,"")</f>
        <v/>
      </c>
      <c r="D481" s="34" t="str">
        <f>IF(F481+G481&gt;0,Input_Transaksi!D478,"")</f>
        <v/>
      </c>
      <c r="E481" s="35" t="str">
        <f>IF(F481+G481&gt;0,Input_Transaksi!F478&amp;Input_Transaksi!G478 &amp;" "&amp;Input_Transaksi!H478,"")</f>
        <v/>
      </c>
      <c r="F481" s="36">
        <f>IF(Input_Transaksi!CY478=$D$8,Input_Transaksi!DA478,0)</f>
        <v>0</v>
      </c>
      <c r="G481" s="36">
        <f>IF(Input_Transaksi!DB478=$D$8,Input_Transaksi!DD478,0)</f>
        <v>0</v>
      </c>
      <c r="H481" s="36">
        <f t="shared" si="8"/>
        <v>0</v>
      </c>
      <c r="I481" s="61"/>
    </row>
    <row r="482" spans="2:9" customFormat="1" ht="15" hidden="1" customHeight="1" x14ac:dyDescent="0.2">
      <c r="B482" s="65"/>
      <c r="C482" s="33" t="str">
        <f>IF(F482+G482&gt;0,Input_Transaksi!C479,"")</f>
        <v/>
      </c>
      <c r="D482" s="34" t="str">
        <f>IF(F482+G482&gt;0,Input_Transaksi!D479,"")</f>
        <v/>
      </c>
      <c r="E482" s="35" t="str">
        <f>IF(F482+G482&gt;0,Input_Transaksi!F479&amp;Input_Transaksi!G479 &amp;" "&amp;Input_Transaksi!H479,"")</f>
        <v/>
      </c>
      <c r="F482" s="36">
        <f>IF(Input_Transaksi!CY479=$D$8,Input_Transaksi!DA479,0)</f>
        <v>0</v>
      </c>
      <c r="G482" s="36">
        <f>IF(Input_Transaksi!DB479=$D$8,Input_Transaksi!DD479,0)</f>
        <v>0</v>
      </c>
      <c r="H482" s="36">
        <f t="shared" si="8"/>
        <v>0</v>
      </c>
      <c r="I482" s="61"/>
    </row>
    <row r="483" spans="2:9" customFormat="1" ht="15" hidden="1" customHeight="1" x14ac:dyDescent="0.2">
      <c r="B483" s="65"/>
      <c r="C483" s="33" t="str">
        <f>IF(F483+G483&gt;0,Input_Transaksi!C480,"")</f>
        <v/>
      </c>
      <c r="D483" s="34" t="str">
        <f>IF(F483+G483&gt;0,Input_Transaksi!D480,"")</f>
        <v/>
      </c>
      <c r="E483" s="35" t="str">
        <f>IF(F483+G483&gt;0,Input_Transaksi!F480&amp;Input_Transaksi!G480 &amp;" "&amp;Input_Transaksi!H480,"")</f>
        <v/>
      </c>
      <c r="F483" s="36">
        <f>IF(Input_Transaksi!CY480=$D$8,Input_Transaksi!DA480,0)</f>
        <v>0</v>
      </c>
      <c r="G483" s="36">
        <f>IF(Input_Transaksi!DB480=$D$8,Input_Transaksi!DD480,0)</f>
        <v>0</v>
      </c>
      <c r="H483" s="36">
        <f t="shared" si="8"/>
        <v>0</v>
      </c>
      <c r="I483" s="61"/>
    </row>
    <row r="484" spans="2:9" customFormat="1" ht="15" hidden="1" customHeight="1" x14ac:dyDescent="0.2">
      <c r="B484" s="65"/>
      <c r="C484" s="33" t="str">
        <f>IF(F484+G484&gt;0,Input_Transaksi!C481,"")</f>
        <v/>
      </c>
      <c r="D484" s="34" t="str">
        <f>IF(F484+G484&gt;0,Input_Transaksi!D481,"")</f>
        <v/>
      </c>
      <c r="E484" s="35" t="str">
        <f>IF(F484+G484&gt;0,Input_Transaksi!F481&amp;Input_Transaksi!G481 &amp;" "&amp;Input_Transaksi!H481,"")</f>
        <v/>
      </c>
      <c r="F484" s="36">
        <f>IF(Input_Transaksi!CY481=$D$8,Input_Transaksi!DA481,0)</f>
        <v>0</v>
      </c>
      <c r="G484" s="36">
        <f>IF(Input_Transaksi!DB481=$D$8,Input_Transaksi!DD481,0)</f>
        <v>0</v>
      </c>
      <c r="H484" s="36">
        <f t="shared" si="8"/>
        <v>0</v>
      </c>
      <c r="I484" s="61"/>
    </row>
    <row r="485" spans="2:9" customFormat="1" ht="15" hidden="1" customHeight="1" x14ac:dyDescent="0.2">
      <c r="B485" s="65"/>
      <c r="C485" s="33" t="str">
        <f>IF(F485+G485&gt;0,Input_Transaksi!C482,"")</f>
        <v/>
      </c>
      <c r="D485" s="34" t="str">
        <f>IF(F485+G485&gt;0,Input_Transaksi!D482,"")</f>
        <v/>
      </c>
      <c r="E485" s="35" t="str">
        <f>IF(F485+G485&gt;0,Input_Transaksi!F482&amp;Input_Transaksi!G482 &amp;" "&amp;Input_Transaksi!H482,"")</f>
        <v/>
      </c>
      <c r="F485" s="36">
        <f>IF(Input_Transaksi!CY482=$D$8,Input_Transaksi!DA482,0)</f>
        <v>0</v>
      </c>
      <c r="G485" s="36">
        <f>IF(Input_Transaksi!DB482=$D$8,Input_Transaksi!DD482,0)</f>
        <v>0</v>
      </c>
      <c r="H485" s="36">
        <f t="shared" si="8"/>
        <v>0</v>
      </c>
      <c r="I485" s="61"/>
    </row>
    <row r="486" spans="2:9" customFormat="1" ht="15" hidden="1" customHeight="1" x14ac:dyDescent="0.2">
      <c r="B486" s="65"/>
      <c r="C486" s="33" t="str">
        <f>IF(F486+G486&gt;0,Input_Transaksi!C483,"")</f>
        <v/>
      </c>
      <c r="D486" s="34" t="str">
        <f>IF(F486+G486&gt;0,Input_Transaksi!D483,"")</f>
        <v/>
      </c>
      <c r="E486" s="35" t="str">
        <f>IF(F486+G486&gt;0,Input_Transaksi!F483&amp;Input_Transaksi!G483 &amp;" "&amp;Input_Transaksi!H483,"")</f>
        <v/>
      </c>
      <c r="F486" s="36">
        <f>IF(Input_Transaksi!CY483=$D$8,Input_Transaksi!DA483,0)</f>
        <v>0</v>
      </c>
      <c r="G486" s="36">
        <f>IF(Input_Transaksi!DB483=$D$8,Input_Transaksi!DD483,0)</f>
        <v>0</v>
      </c>
      <c r="H486" s="36">
        <f t="shared" si="8"/>
        <v>0</v>
      </c>
      <c r="I486" s="61"/>
    </row>
    <row r="487" spans="2:9" customFormat="1" ht="15" hidden="1" customHeight="1" x14ac:dyDescent="0.2">
      <c r="B487" s="65"/>
      <c r="C487" s="33" t="str">
        <f>IF(F487+G487&gt;0,Input_Transaksi!C484,"")</f>
        <v/>
      </c>
      <c r="D487" s="34" t="str">
        <f>IF(F487+G487&gt;0,Input_Transaksi!D484,"")</f>
        <v/>
      </c>
      <c r="E487" s="35" t="str">
        <f>IF(F487+G487&gt;0,Input_Transaksi!F484&amp;Input_Transaksi!G484 &amp;" "&amp;Input_Transaksi!H484,"")</f>
        <v/>
      </c>
      <c r="F487" s="36">
        <f>IF(Input_Transaksi!CY484=$D$8,Input_Transaksi!DA484,0)</f>
        <v>0</v>
      </c>
      <c r="G487" s="36">
        <f>IF(Input_Transaksi!DB484=$D$8,Input_Transaksi!DD484,0)</f>
        <v>0</v>
      </c>
      <c r="H487" s="36">
        <f t="shared" si="8"/>
        <v>0</v>
      </c>
      <c r="I487" s="61"/>
    </row>
    <row r="488" spans="2:9" customFormat="1" ht="15" hidden="1" customHeight="1" x14ac:dyDescent="0.2">
      <c r="B488" s="65"/>
      <c r="C488" s="33" t="str">
        <f>IF(F488+G488&gt;0,Input_Transaksi!C485,"")</f>
        <v/>
      </c>
      <c r="D488" s="34" t="str">
        <f>IF(F488+G488&gt;0,Input_Transaksi!D485,"")</f>
        <v/>
      </c>
      <c r="E488" s="35" t="str">
        <f>IF(F488+G488&gt;0,Input_Transaksi!F485&amp;Input_Transaksi!G485 &amp;" "&amp;Input_Transaksi!H485,"")</f>
        <v/>
      </c>
      <c r="F488" s="36">
        <f>IF(Input_Transaksi!CY485=$D$8,Input_Transaksi!DA485,0)</f>
        <v>0</v>
      </c>
      <c r="G488" s="36">
        <f>IF(Input_Transaksi!DB485=$D$8,Input_Transaksi!DD485,0)</f>
        <v>0</v>
      </c>
      <c r="H488" s="36">
        <f t="shared" si="8"/>
        <v>0</v>
      </c>
      <c r="I488" s="61"/>
    </row>
    <row r="489" spans="2:9" customFormat="1" ht="15" hidden="1" customHeight="1" x14ac:dyDescent="0.2">
      <c r="B489" s="65"/>
      <c r="C489" s="33" t="str">
        <f>IF(F489+G489&gt;0,Input_Transaksi!C486,"")</f>
        <v/>
      </c>
      <c r="D489" s="34" t="str">
        <f>IF(F489+G489&gt;0,Input_Transaksi!D486,"")</f>
        <v/>
      </c>
      <c r="E489" s="35" t="str">
        <f>IF(F489+G489&gt;0,Input_Transaksi!F486&amp;Input_Transaksi!G486 &amp;" "&amp;Input_Transaksi!H486,"")</f>
        <v/>
      </c>
      <c r="F489" s="36">
        <f>IF(Input_Transaksi!CY486=$D$8,Input_Transaksi!DA486,0)</f>
        <v>0</v>
      </c>
      <c r="G489" s="36">
        <f>IF(Input_Transaksi!DB486=$D$8,Input_Transaksi!DD486,0)</f>
        <v>0</v>
      </c>
      <c r="H489" s="36">
        <f t="shared" si="8"/>
        <v>0</v>
      </c>
      <c r="I489" s="61"/>
    </row>
    <row r="490" spans="2:9" customFormat="1" ht="15" hidden="1" customHeight="1" x14ac:dyDescent="0.2">
      <c r="B490" s="65"/>
      <c r="C490" s="33" t="str">
        <f>IF(F490+G490&gt;0,Input_Transaksi!C487,"")</f>
        <v/>
      </c>
      <c r="D490" s="34" t="str">
        <f>IF(F490+G490&gt;0,Input_Transaksi!D487,"")</f>
        <v/>
      </c>
      <c r="E490" s="35" t="str">
        <f>IF(F490+G490&gt;0,Input_Transaksi!F487&amp;Input_Transaksi!G487 &amp;" "&amp;Input_Transaksi!H487,"")</f>
        <v/>
      </c>
      <c r="F490" s="36">
        <f>IF(Input_Transaksi!CY487=$D$8,Input_Transaksi!DA487,0)</f>
        <v>0</v>
      </c>
      <c r="G490" s="36">
        <f>IF(Input_Transaksi!DB487=$D$8,Input_Transaksi!DD487,0)</f>
        <v>0</v>
      </c>
      <c r="H490" s="36">
        <f t="shared" si="8"/>
        <v>0</v>
      </c>
      <c r="I490" s="61"/>
    </row>
    <row r="491" spans="2:9" customFormat="1" ht="15" hidden="1" customHeight="1" x14ac:dyDescent="0.2">
      <c r="B491" s="65"/>
      <c r="C491" s="33" t="str">
        <f>IF(F491+G491&gt;0,Input_Transaksi!C488,"")</f>
        <v/>
      </c>
      <c r="D491" s="34" t="str">
        <f>IF(F491+G491&gt;0,Input_Transaksi!D488,"")</f>
        <v/>
      </c>
      <c r="E491" s="35" t="str">
        <f>IF(F491+G491&gt;0,Input_Transaksi!F488&amp;Input_Transaksi!G488 &amp;" "&amp;Input_Transaksi!H488,"")</f>
        <v/>
      </c>
      <c r="F491" s="36">
        <f>IF(Input_Transaksi!CY488=$D$8,Input_Transaksi!DA488,0)</f>
        <v>0</v>
      </c>
      <c r="G491" s="36">
        <f>IF(Input_Transaksi!DB488=$D$8,Input_Transaksi!DD488,0)</f>
        <v>0</v>
      </c>
      <c r="H491" s="36">
        <f t="shared" si="8"/>
        <v>0</v>
      </c>
      <c r="I491" s="61"/>
    </row>
    <row r="492" spans="2:9" customFormat="1" ht="15" hidden="1" customHeight="1" x14ac:dyDescent="0.2">
      <c r="B492" s="65"/>
      <c r="C492" s="33" t="str">
        <f>IF(F492+G492&gt;0,Input_Transaksi!C489,"")</f>
        <v/>
      </c>
      <c r="D492" s="34" t="str">
        <f>IF(F492+G492&gt;0,Input_Transaksi!D489,"")</f>
        <v/>
      </c>
      <c r="E492" s="35" t="str">
        <f>IF(F492+G492&gt;0,Input_Transaksi!F489&amp;Input_Transaksi!G489 &amp;" "&amp;Input_Transaksi!H489,"")</f>
        <v/>
      </c>
      <c r="F492" s="36">
        <f>IF(Input_Transaksi!CY489=$D$8,Input_Transaksi!DA489,0)</f>
        <v>0</v>
      </c>
      <c r="G492" s="36">
        <f>IF(Input_Transaksi!DB489=$D$8,Input_Transaksi!DD489,0)</f>
        <v>0</v>
      </c>
      <c r="H492" s="36">
        <f t="shared" si="8"/>
        <v>0</v>
      </c>
      <c r="I492" s="61"/>
    </row>
    <row r="493" spans="2:9" customFormat="1" ht="15" hidden="1" customHeight="1" x14ac:dyDescent="0.2">
      <c r="B493" s="65"/>
      <c r="C493" s="33" t="str">
        <f>IF(F493+G493&gt;0,Input_Transaksi!C490,"")</f>
        <v/>
      </c>
      <c r="D493" s="34" t="str">
        <f>IF(F493+G493&gt;0,Input_Transaksi!D490,"")</f>
        <v/>
      </c>
      <c r="E493" s="35" t="str">
        <f>IF(F493+G493&gt;0,Input_Transaksi!F490&amp;Input_Transaksi!G490 &amp;" "&amp;Input_Transaksi!H490,"")</f>
        <v/>
      </c>
      <c r="F493" s="36">
        <f>IF(Input_Transaksi!CY490=$D$8,Input_Transaksi!DA490,0)</f>
        <v>0</v>
      </c>
      <c r="G493" s="36">
        <f>IF(Input_Transaksi!DB490=$D$8,Input_Transaksi!DD490,0)</f>
        <v>0</v>
      </c>
      <c r="H493" s="36">
        <f t="shared" ref="H493:H556" si="9">H492+F493-G493</f>
        <v>0</v>
      </c>
      <c r="I493" s="61"/>
    </row>
    <row r="494" spans="2:9" customFormat="1" ht="15" hidden="1" customHeight="1" x14ac:dyDescent="0.2">
      <c r="B494" s="65"/>
      <c r="C494" s="33" t="str">
        <f>IF(F494+G494&gt;0,Input_Transaksi!C491,"")</f>
        <v/>
      </c>
      <c r="D494" s="34" t="str">
        <f>IF(F494+G494&gt;0,Input_Transaksi!D491,"")</f>
        <v/>
      </c>
      <c r="E494" s="35" t="str">
        <f>IF(F494+G494&gt;0,Input_Transaksi!F491&amp;Input_Transaksi!G491 &amp;" "&amp;Input_Transaksi!H491,"")</f>
        <v/>
      </c>
      <c r="F494" s="36">
        <f>IF(Input_Transaksi!CY491=$D$8,Input_Transaksi!DA491,0)</f>
        <v>0</v>
      </c>
      <c r="G494" s="36">
        <f>IF(Input_Transaksi!DB491=$D$8,Input_Transaksi!DD491,0)</f>
        <v>0</v>
      </c>
      <c r="H494" s="36">
        <f t="shared" si="9"/>
        <v>0</v>
      </c>
      <c r="I494" s="61"/>
    </row>
    <row r="495" spans="2:9" customFormat="1" ht="15" hidden="1" customHeight="1" x14ac:dyDescent="0.2">
      <c r="B495" s="65"/>
      <c r="C495" s="33" t="str">
        <f>IF(F495+G495&gt;0,Input_Transaksi!C492,"")</f>
        <v/>
      </c>
      <c r="D495" s="34" t="str">
        <f>IF(F495+G495&gt;0,Input_Transaksi!D492,"")</f>
        <v/>
      </c>
      <c r="E495" s="35" t="str">
        <f>IF(F495+G495&gt;0,Input_Transaksi!F492&amp;Input_Transaksi!G492 &amp;" "&amp;Input_Transaksi!H492,"")</f>
        <v/>
      </c>
      <c r="F495" s="36">
        <f>IF(Input_Transaksi!CY492=$D$8,Input_Transaksi!DA492,0)</f>
        <v>0</v>
      </c>
      <c r="G495" s="36">
        <f>IF(Input_Transaksi!DB492=$D$8,Input_Transaksi!DD492,0)</f>
        <v>0</v>
      </c>
      <c r="H495" s="36">
        <f t="shared" si="9"/>
        <v>0</v>
      </c>
      <c r="I495" s="61"/>
    </row>
    <row r="496" spans="2:9" customFormat="1" ht="15" hidden="1" customHeight="1" x14ac:dyDescent="0.2">
      <c r="B496" s="65"/>
      <c r="C496" s="33" t="str">
        <f>IF(F496+G496&gt;0,Input_Transaksi!C493,"")</f>
        <v/>
      </c>
      <c r="D496" s="34" t="str">
        <f>IF(F496+G496&gt;0,Input_Transaksi!D493,"")</f>
        <v/>
      </c>
      <c r="E496" s="35" t="str">
        <f>IF(F496+G496&gt;0,Input_Transaksi!F493&amp;Input_Transaksi!G493 &amp;" "&amp;Input_Transaksi!H493,"")</f>
        <v/>
      </c>
      <c r="F496" s="36">
        <f>IF(Input_Transaksi!CY493=$D$8,Input_Transaksi!DA493,0)</f>
        <v>0</v>
      </c>
      <c r="G496" s="36">
        <f>IF(Input_Transaksi!DB493=$D$8,Input_Transaksi!DD493,0)</f>
        <v>0</v>
      </c>
      <c r="H496" s="36">
        <f t="shared" si="9"/>
        <v>0</v>
      </c>
      <c r="I496" s="61"/>
    </row>
    <row r="497" spans="2:9" customFormat="1" ht="15" hidden="1" customHeight="1" x14ac:dyDescent="0.2">
      <c r="B497" s="65"/>
      <c r="C497" s="33" t="str">
        <f>IF(F497+G497&gt;0,Input_Transaksi!C494,"")</f>
        <v/>
      </c>
      <c r="D497" s="34" t="str">
        <f>IF(F497+G497&gt;0,Input_Transaksi!D494,"")</f>
        <v/>
      </c>
      <c r="E497" s="35" t="str">
        <f>IF(F497+G497&gt;0,Input_Transaksi!F494&amp;Input_Transaksi!G494 &amp;" "&amp;Input_Transaksi!H494,"")</f>
        <v/>
      </c>
      <c r="F497" s="36">
        <f>IF(Input_Transaksi!CY494=$D$8,Input_Transaksi!DA494,0)</f>
        <v>0</v>
      </c>
      <c r="G497" s="36">
        <f>IF(Input_Transaksi!DB494=$D$8,Input_Transaksi!DD494,0)</f>
        <v>0</v>
      </c>
      <c r="H497" s="36">
        <f t="shared" si="9"/>
        <v>0</v>
      </c>
      <c r="I497" s="61"/>
    </row>
    <row r="498" spans="2:9" customFormat="1" ht="15" hidden="1" customHeight="1" x14ac:dyDescent="0.2">
      <c r="B498" s="65"/>
      <c r="C498" s="33" t="str">
        <f>IF(F498+G498&gt;0,Input_Transaksi!C495,"")</f>
        <v/>
      </c>
      <c r="D498" s="34" t="str">
        <f>IF(F498+G498&gt;0,Input_Transaksi!D495,"")</f>
        <v/>
      </c>
      <c r="E498" s="35" t="str">
        <f>IF(F498+G498&gt;0,Input_Transaksi!F495&amp;Input_Transaksi!G495 &amp;" "&amp;Input_Transaksi!H495,"")</f>
        <v/>
      </c>
      <c r="F498" s="36">
        <f>IF(Input_Transaksi!CY495=$D$8,Input_Transaksi!DA495,0)</f>
        <v>0</v>
      </c>
      <c r="G498" s="36">
        <f>IF(Input_Transaksi!DB495=$D$8,Input_Transaksi!DD495,0)</f>
        <v>0</v>
      </c>
      <c r="H498" s="36">
        <f t="shared" si="9"/>
        <v>0</v>
      </c>
      <c r="I498" s="61"/>
    </row>
    <row r="499" spans="2:9" customFormat="1" ht="15" hidden="1" customHeight="1" x14ac:dyDescent="0.2">
      <c r="B499" s="65"/>
      <c r="C499" s="33" t="str">
        <f>IF(F499+G499&gt;0,Input_Transaksi!C496,"")</f>
        <v/>
      </c>
      <c r="D499" s="34" t="str">
        <f>IF(F499+G499&gt;0,Input_Transaksi!D496,"")</f>
        <v/>
      </c>
      <c r="E499" s="35" t="str">
        <f>IF(F499+G499&gt;0,Input_Transaksi!F496&amp;Input_Transaksi!G496 &amp;" "&amp;Input_Transaksi!H496,"")</f>
        <v/>
      </c>
      <c r="F499" s="36">
        <f>IF(Input_Transaksi!CY496=$D$8,Input_Transaksi!DA496,0)</f>
        <v>0</v>
      </c>
      <c r="G499" s="36">
        <f>IF(Input_Transaksi!DB496=$D$8,Input_Transaksi!DD496,0)</f>
        <v>0</v>
      </c>
      <c r="H499" s="36">
        <f t="shared" si="9"/>
        <v>0</v>
      </c>
      <c r="I499" s="61"/>
    </row>
    <row r="500" spans="2:9" customFormat="1" ht="15" hidden="1" customHeight="1" x14ac:dyDescent="0.2">
      <c r="B500" s="65"/>
      <c r="C500" s="33" t="str">
        <f>IF(F500+G500&gt;0,Input_Transaksi!C497,"")</f>
        <v/>
      </c>
      <c r="D500" s="34" t="str">
        <f>IF(F500+G500&gt;0,Input_Transaksi!D497,"")</f>
        <v/>
      </c>
      <c r="E500" s="35" t="str">
        <f>IF(F500+G500&gt;0,Input_Transaksi!F497&amp;Input_Transaksi!G497 &amp;" "&amp;Input_Transaksi!H497,"")</f>
        <v/>
      </c>
      <c r="F500" s="36">
        <f>IF(Input_Transaksi!CY497=$D$8,Input_Transaksi!DA497,0)</f>
        <v>0</v>
      </c>
      <c r="G500" s="36">
        <f>IF(Input_Transaksi!DB497=$D$8,Input_Transaksi!DD497,0)</f>
        <v>0</v>
      </c>
      <c r="H500" s="36">
        <f t="shared" si="9"/>
        <v>0</v>
      </c>
      <c r="I500" s="61"/>
    </row>
    <row r="501" spans="2:9" customFormat="1" ht="15" hidden="1" customHeight="1" x14ac:dyDescent="0.2">
      <c r="B501" s="65"/>
      <c r="C501" s="33" t="str">
        <f>IF(F501+G501&gt;0,Input_Transaksi!C498,"")</f>
        <v/>
      </c>
      <c r="D501" s="34" t="str">
        <f>IF(F501+G501&gt;0,Input_Transaksi!D498,"")</f>
        <v/>
      </c>
      <c r="E501" s="35" t="str">
        <f>IF(F501+G501&gt;0,Input_Transaksi!F498&amp;Input_Transaksi!G498 &amp;" "&amp;Input_Transaksi!H498,"")</f>
        <v/>
      </c>
      <c r="F501" s="36">
        <f>IF(Input_Transaksi!CY498=$D$8,Input_Transaksi!DA498,0)</f>
        <v>0</v>
      </c>
      <c r="G501" s="36">
        <f>IF(Input_Transaksi!DB498=$D$8,Input_Transaksi!DD498,0)</f>
        <v>0</v>
      </c>
      <c r="H501" s="36">
        <f t="shared" si="9"/>
        <v>0</v>
      </c>
      <c r="I501" s="61"/>
    </row>
    <row r="502" spans="2:9" customFormat="1" ht="15" hidden="1" customHeight="1" x14ac:dyDescent="0.2">
      <c r="B502" s="65"/>
      <c r="C502" s="33" t="str">
        <f>IF(F502+G502&gt;0,Input_Transaksi!C499,"")</f>
        <v/>
      </c>
      <c r="D502" s="34" t="str">
        <f>IF(F502+G502&gt;0,Input_Transaksi!D499,"")</f>
        <v/>
      </c>
      <c r="E502" s="35" t="str">
        <f>IF(F502+G502&gt;0,Input_Transaksi!F499&amp;Input_Transaksi!G499 &amp;" "&amp;Input_Transaksi!H499,"")</f>
        <v/>
      </c>
      <c r="F502" s="36">
        <f>IF(Input_Transaksi!CY499=$D$8,Input_Transaksi!DA499,0)</f>
        <v>0</v>
      </c>
      <c r="G502" s="36">
        <f>IF(Input_Transaksi!DB499=$D$8,Input_Transaksi!DD499,0)</f>
        <v>0</v>
      </c>
      <c r="H502" s="36">
        <f t="shared" si="9"/>
        <v>0</v>
      </c>
      <c r="I502" s="61"/>
    </row>
    <row r="503" spans="2:9" customFormat="1" ht="15" hidden="1" customHeight="1" x14ac:dyDescent="0.2">
      <c r="B503" s="65"/>
      <c r="C503" s="33" t="str">
        <f>IF(F503+G503&gt;0,Input_Transaksi!C500,"")</f>
        <v/>
      </c>
      <c r="D503" s="34" t="str">
        <f>IF(F503+G503&gt;0,Input_Transaksi!D500,"")</f>
        <v/>
      </c>
      <c r="E503" s="35" t="str">
        <f>IF(F503+G503&gt;0,Input_Transaksi!F500&amp;Input_Transaksi!G500 &amp;" "&amp;Input_Transaksi!H500,"")</f>
        <v/>
      </c>
      <c r="F503" s="36">
        <f>IF(Input_Transaksi!CY500=$D$8,Input_Transaksi!DA500,0)</f>
        <v>0</v>
      </c>
      <c r="G503" s="36">
        <f>IF(Input_Transaksi!DB500=$D$8,Input_Transaksi!DD500,0)</f>
        <v>0</v>
      </c>
      <c r="H503" s="36">
        <f t="shared" si="9"/>
        <v>0</v>
      </c>
      <c r="I503" s="61"/>
    </row>
    <row r="504" spans="2:9" customFormat="1" ht="15" hidden="1" customHeight="1" x14ac:dyDescent="0.2">
      <c r="B504" s="65"/>
      <c r="C504" s="33" t="str">
        <f>IF(F504+G504&gt;0,Input_Transaksi!C501,"")</f>
        <v/>
      </c>
      <c r="D504" s="34" t="str">
        <f>IF(F504+G504&gt;0,Input_Transaksi!D501,"")</f>
        <v/>
      </c>
      <c r="E504" s="35" t="str">
        <f>IF(F504+G504&gt;0,Input_Transaksi!F501&amp;Input_Transaksi!G501 &amp;" "&amp;Input_Transaksi!H501,"")</f>
        <v/>
      </c>
      <c r="F504" s="36">
        <f>IF(Input_Transaksi!CY501=$D$8,Input_Transaksi!DA501,0)</f>
        <v>0</v>
      </c>
      <c r="G504" s="36">
        <f>IF(Input_Transaksi!DB501=$D$8,Input_Transaksi!DD501,0)</f>
        <v>0</v>
      </c>
      <c r="H504" s="36">
        <f t="shared" si="9"/>
        <v>0</v>
      </c>
      <c r="I504" s="61"/>
    </row>
    <row r="505" spans="2:9" customFormat="1" ht="15" hidden="1" customHeight="1" x14ac:dyDescent="0.2">
      <c r="B505" s="65"/>
      <c r="C505" s="33" t="str">
        <f>IF(F505+G505&gt;0,Input_Transaksi!C502,"")</f>
        <v/>
      </c>
      <c r="D505" s="34" t="str">
        <f>IF(F505+G505&gt;0,Input_Transaksi!D502,"")</f>
        <v/>
      </c>
      <c r="E505" s="35" t="str">
        <f>IF(F505+G505&gt;0,Input_Transaksi!F502&amp;Input_Transaksi!G502 &amp;" "&amp;Input_Transaksi!H502,"")</f>
        <v/>
      </c>
      <c r="F505" s="36">
        <f>IF(Input_Transaksi!CY502=$D$8,Input_Transaksi!DA502,0)</f>
        <v>0</v>
      </c>
      <c r="G505" s="36">
        <f>IF(Input_Transaksi!DB502=$D$8,Input_Transaksi!DD502,0)</f>
        <v>0</v>
      </c>
      <c r="H505" s="36">
        <f t="shared" si="9"/>
        <v>0</v>
      </c>
      <c r="I505" s="61"/>
    </row>
    <row r="506" spans="2:9" customFormat="1" ht="15" hidden="1" customHeight="1" x14ac:dyDescent="0.2">
      <c r="B506" s="65"/>
      <c r="C506" s="33" t="str">
        <f>IF(F506+G506&gt;0,Input_Transaksi!C503,"")</f>
        <v/>
      </c>
      <c r="D506" s="34" t="str">
        <f>IF(F506+G506&gt;0,Input_Transaksi!D503,"")</f>
        <v/>
      </c>
      <c r="E506" s="35" t="str">
        <f>IF(F506+G506&gt;0,Input_Transaksi!F503&amp;Input_Transaksi!G503 &amp;" "&amp;Input_Transaksi!H503,"")</f>
        <v/>
      </c>
      <c r="F506" s="36">
        <f>IF(Input_Transaksi!CY503=$D$8,Input_Transaksi!DA503,0)</f>
        <v>0</v>
      </c>
      <c r="G506" s="36">
        <f>IF(Input_Transaksi!DB503=$D$8,Input_Transaksi!DD503,0)</f>
        <v>0</v>
      </c>
      <c r="H506" s="36">
        <f t="shared" si="9"/>
        <v>0</v>
      </c>
      <c r="I506" s="61"/>
    </row>
    <row r="507" spans="2:9" customFormat="1" ht="15" hidden="1" customHeight="1" x14ac:dyDescent="0.2">
      <c r="B507" s="65"/>
      <c r="C507" s="33" t="str">
        <f>IF(F507+G507&gt;0,Input_Transaksi!C504,"")</f>
        <v/>
      </c>
      <c r="D507" s="34" t="str">
        <f>IF(F507+G507&gt;0,Input_Transaksi!D504,"")</f>
        <v/>
      </c>
      <c r="E507" s="35" t="str">
        <f>IF(F507+G507&gt;0,Input_Transaksi!F504&amp;Input_Transaksi!G504 &amp;" "&amp;Input_Transaksi!H504,"")</f>
        <v/>
      </c>
      <c r="F507" s="36">
        <f>IF(Input_Transaksi!CY504=$D$8,Input_Transaksi!DA504,0)</f>
        <v>0</v>
      </c>
      <c r="G507" s="36">
        <f>IF(Input_Transaksi!DB504=$D$8,Input_Transaksi!DD504,0)</f>
        <v>0</v>
      </c>
      <c r="H507" s="36">
        <f t="shared" si="9"/>
        <v>0</v>
      </c>
      <c r="I507" s="61"/>
    </row>
    <row r="508" spans="2:9" customFormat="1" ht="15" hidden="1" customHeight="1" x14ac:dyDescent="0.2">
      <c r="B508" s="65"/>
      <c r="C508" s="33" t="str">
        <f>IF(F508+G508&gt;0,Input_Transaksi!C505,"")</f>
        <v/>
      </c>
      <c r="D508" s="34" t="str">
        <f>IF(F508+G508&gt;0,Input_Transaksi!D505,"")</f>
        <v/>
      </c>
      <c r="E508" s="35" t="str">
        <f>IF(F508+G508&gt;0,Input_Transaksi!F505&amp;Input_Transaksi!G505 &amp;" "&amp;Input_Transaksi!H505,"")</f>
        <v/>
      </c>
      <c r="F508" s="36">
        <f>IF(Input_Transaksi!CY505=$D$8,Input_Transaksi!DA505,0)</f>
        <v>0</v>
      </c>
      <c r="G508" s="36">
        <f>IF(Input_Transaksi!DB505=$D$8,Input_Transaksi!DD505,0)</f>
        <v>0</v>
      </c>
      <c r="H508" s="36">
        <f t="shared" si="9"/>
        <v>0</v>
      </c>
      <c r="I508" s="61"/>
    </row>
    <row r="509" spans="2:9" customFormat="1" ht="15" hidden="1" customHeight="1" x14ac:dyDescent="0.2">
      <c r="B509" s="65"/>
      <c r="C509" s="33" t="str">
        <f>IF(F509+G509&gt;0,Input_Transaksi!C506,"")</f>
        <v/>
      </c>
      <c r="D509" s="34" t="str">
        <f>IF(F509+G509&gt;0,Input_Transaksi!D506,"")</f>
        <v/>
      </c>
      <c r="E509" s="35" t="str">
        <f>IF(F509+G509&gt;0,Input_Transaksi!F506&amp;Input_Transaksi!G506 &amp;" "&amp;Input_Transaksi!H506,"")</f>
        <v/>
      </c>
      <c r="F509" s="36">
        <f>IF(Input_Transaksi!CY506=$D$8,Input_Transaksi!DA506,0)</f>
        <v>0</v>
      </c>
      <c r="G509" s="36">
        <f>IF(Input_Transaksi!DB506=$D$8,Input_Transaksi!DD506,0)</f>
        <v>0</v>
      </c>
      <c r="H509" s="36">
        <f t="shared" si="9"/>
        <v>0</v>
      </c>
      <c r="I509" s="61"/>
    </row>
    <row r="510" spans="2:9" customFormat="1" ht="15" hidden="1" customHeight="1" x14ac:dyDescent="0.2">
      <c r="B510" s="65"/>
      <c r="C510" s="33" t="str">
        <f>IF(F510+G510&gt;0,Input_Transaksi!C507,"")</f>
        <v/>
      </c>
      <c r="D510" s="34" t="str">
        <f>IF(F510+G510&gt;0,Input_Transaksi!D507,"")</f>
        <v/>
      </c>
      <c r="E510" s="35" t="str">
        <f>IF(F510+G510&gt;0,Input_Transaksi!F507&amp;Input_Transaksi!G507 &amp;" "&amp;Input_Transaksi!H507,"")</f>
        <v/>
      </c>
      <c r="F510" s="36">
        <f>IF(Input_Transaksi!CY507=$D$8,Input_Transaksi!DA507,0)</f>
        <v>0</v>
      </c>
      <c r="G510" s="36">
        <f>IF(Input_Transaksi!DB507=$D$8,Input_Transaksi!DD507,0)</f>
        <v>0</v>
      </c>
      <c r="H510" s="36">
        <f t="shared" si="9"/>
        <v>0</v>
      </c>
      <c r="I510" s="61"/>
    </row>
    <row r="511" spans="2:9" customFormat="1" ht="15" hidden="1" customHeight="1" x14ac:dyDescent="0.2">
      <c r="B511" s="65"/>
      <c r="C511" s="33" t="str">
        <f>IF(F511+G511&gt;0,Input_Transaksi!C508,"")</f>
        <v/>
      </c>
      <c r="D511" s="34" t="str">
        <f>IF(F511+G511&gt;0,Input_Transaksi!D508,"")</f>
        <v/>
      </c>
      <c r="E511" s="35" t="str">
        <f>IF(F511+G511&gt;0,Input_Transaksi!F508&amp;Input_Transaksi!G508 &amp;" "&amp;Input_Transaksi!H508,"")</f>
        <v/>
      </c>
      <c r="F511" s="36">
        <f>IF(Input_Transaksi!CY508=$D$8,Input_Transaksi!DA508,0)</f>
        <v>0</v>
      </c>
      <c r="G511" s="36">
        <f>IF(Input_Transaksi!DB508=$D$8,Input_Transaksi!DD508,0)</f>
        <v>0</v>
      </c>
      <c r="H511" s="36">
        <f t="shared" si="9"/>
        <v>0</v>
      </c>
      <c r="I511" s="61"/>
    </row>
    <row r="512" spans="2:9" customFormat="1" ht="15" hidden="1" customHeight="1" x14ac:dyDescent="0.2">
      <c r="B512" s="65"/>
      <c r="C512" s="33" t="str">
        <f>IF(F512+G512&gt;0,Input_Transaksi!C509,"")</f>
        <v/>
      </c>
      <c r="D512" s="34" t="str">
        <f>IF(F512+G512&gt;0,Input_Transaksi!D509,"")</f>
        <v/>
      </c>
      <c r="E512" s="35" t="str">
        <f>IF(F512+G512&gt;0,Input_Transaksi!F509&amp;Input_Transaksi!G509 &amp;" "&amp;Input_Transaksi!H509,"")</f>
        <v/>
      </c>
      <c r="F512" s="36">
        <f>IF(Input_Transaksi!CY509=$D$8,Input_Transaksi!DA509,0)</f>
        <v>0</v>
      </c>
      <c r="G512" s="36">
        <f>IF(Input_Transaksi!DB509=$D$8,Input_Transaksi!DD509,0)</f>
        <v>0</v>
      </c>
      <c r="H512" s="36">
        <f t="shared" si="9"/>
        <v>0</v>
      </c>
      <c r="I512" s="61"/>
    </row>
    <row r="513" spans="2:9" customFormat="1" ht="15" hidden="1" customHeight="1" x14ac:dyDescent="0.2">
      <c r="B513" s="65"/>
      <c r="C513" s="33" t="str">
        <f>IF(F513+G513&gt;0,Input_Transaksi!C510,"")</f>
        <v/>
      </c>
      <c r="D513" s="34" t="str">
        <f>IF(F513+G513&gt;0,Input_Transaksi!D510,"")</f>
        <v/>
      </c>
      <c r="E513" s="35" t="str">
        <f>IF(F513+G513&gt;0,Input_Transaksi!F510&amp;Input_Transaksi!G510 &amp;" "&amp;Input_Transaksi!H510,"")</f>
        <v/>
      </c>
      <c r="F513" s="36">
        <f>IF(Input_Transaksi!CY510=$D$8,Input_Transaksi!DA510,0)</f>
        <v>0</v>
      </c>
      <c r="G513" s="36">
        <f>IF(Input_Transaksi!DB510=$D$8,Input_Transaksi!DD510,0)</f>
        <v>0</v>
      </c>
      <c r="H513" s="36">
        <f t="shared" si="9"/>
        <v>0</v>
      </c>
      <c r="I513" s="61"/>
    </row>
    <row r="514" spans="2:9" customFormat="1" ht="15" hidden="1" customHeight="1" x14ac:dyDescent="0.2">
      <c r="B514" s="65"/>
      <c r="C514" s="33" t="str">
        <f>IF(F514+G514&gt;0,Input_Transaksi!C511,"")</f>
        <v/>
      </c>
      <c r="D514" s="34" t="str">
        <f>IF(F514+G514&gt;0,Input_Transaksi!D511,"")</f>
        <v/>
      </c>
      <c r="E514" s="35" t="str">
        <f>IF(F514+G514&gt;0,Input_Transaksi!F511&amp;Input_Transaksi!G511 &amp;" "&amp;Input_Transaksi!H511,"")</f>
        <v/>
      </c>
      <c r="F514" s="36">
        <f>IF(Input_Transaksi!CY511=$D$8,Input_Transaksi!DA511,0)</f>
        <v>0</v>
      </c>
      <c r="G514" s="36">
        <f>IF(Input_Transaksi!DB511=$D$8,Input_Transaksi!DD511,0)</f>
        <v>0</v>
      </c>
      <c r="H514" s="36">
        <f t="shared" si="9"/>
        <v>0</v>
      </c>
      <c r="I514" s="61"/>
    </row>
    <row r="515" spans="2:9" customFormat="1" ht="15" hidden="1" customHeight="1" x14ac:dyDescent="0.2">
      <c r="B515" s="65"/>
      <c r="C515" s="33" t="str">
        <f>IF(F515+G515&gt;0,Input_Transaksi!C512,"")</f>
        <v/>
      </c>
      <c r="D515" s="34" t="str">
        <f>IF(F515+G515&gt;0,Input_Transaksi!D512,"")</f>
        <v/>
      </c>
      <c r="E515" s="35" t="str">
        <f>IF(F515+G515&gt;0,Input_Transaksi!F512&amp;Input_Transaksi!G512 &amp;" "&amp;Input_Transaksi!H512,"")</f>
        <v/>
      </c>
      <c r="F515" s="36">
        <f>IF(Input_Transaksi!CY512=$D$8,Input_Transaksi!DA512,0)</f>
        <v>0</v>
      </c>
      <c r="G515" s="36">
        <f>IF(Input_Transaksi!DB512=$D$8,Input_Transaksi!DD512,0)</f>
        <v>0</v>
      </c>
      <c r="H515" s="36">
        <f t="shared" si="9"/>
        <v>0</v>
      </c>
      <c r="I515" s="61"/>
    </row>
    <row r="516" spans="2:9" customFormat="1" ht="15" hidden="1" customHeight="1" x14ac:dyDescent="0.2">
      <c r="B516" s="65"/>
      <c r="C516" s="33" t="str">
        <f>IF(F516+G516&gt;0,Input_Transaksi!C513,"")</f>
        <v/>
      </c>
      <c r="D516" s="34" t="str">
        <f>IF(F516+G516&gt;0,Input_Transaksi!D513,"")</f>
        <v/>
      </c>
      <c r="E516" s="35" t="str">
        <f>IF(F516+G516&gt;0,Input_Transaksi!F513&amp;Input_Transaksi!G513 &amp;" "&amp;Input_Transaksi!H513,"")</f>
        <v/>
      </c>
      <c r="F516" s="36">
        <f>IF(Input_Transaksi!CY513=$D$8,Input_Transaksi!DA513,0)</f>
        <v>0</v>
      </c>
      <c r="G516" s="36">
        <f>IF(Input_Transaksi!DB513=$D$8,Input_Transaksi!DD513,0)</f>
        <v>0</v>
      </c>
      <c r="H516" s="36">
        <f t="shared" si="9"/>
        <v>0</v>
      </c>
      <c r="I516" s="61"/>
    </row>
    <row r="517" spans="2:9" customFormat="1" ht="15" hidden="1" customHeight="1" x14ac:dyDescent="0.2">
      <c r="B517" s="65"/>
      <c r="C517" s="33" t="str">
        <f>IF(F517+G517&gt;0,Input_Transaksi!C514,"")</f>
        <v/>
      </c>
      <c r="D517" s="34" t="str">
        <f>IF(F517+G517&gt;0,Input_Transaksi!D514,"")</f>
        <v/>
      </c>
      <c r="E517" s="35" t="str">
        <f>IF(F517+G517&gt;0,Input_Transaksi!F514&amp;Input_Transaksi!G514 &amp;" "&amp;Input_Transaksi!H514,"")</f>
        <v/>
      </c>
      <c r="F517" s="36">
        <f>IF(Input_Transaksi!CY514=$D$8,Input_Transaksi!DA514,0)</f>
        <v>0</v>
      </c>
      <c r="G517" s="36">
        <f>IF(Input_Transaksi!DB514=$D$8,Input_Transaksi!DD514,0)</f>
        <v>0</v>
      </c>
      <c r="H517" s="36">
        <f t="shared" si="9"/>
        <v>0</v>
      </c>
      <c r="I517" s="61"/>
    </row>
    <row r="518" spans="2:9" customFormat="1" ht="15" hidden="1" customHeight="1" x14ac:dyDescent="0.2">
      <c r="B518" s="65"/>
      <c r="C518" s="33" t="str">
        <f>IF(F518+G518&gt;0,Input_Transaksi!C515,"")</f>
        <v/>
      </c>
      <c r="D518" s="34" t="str">
        <f>IF(F518+G518&gt;0,Input_Transaksi!D515,"")</f>
        <v/>
      </c>
      <c r="E518" s="35" t="str">
        <f>IF(F518+G518&gt;0,Input_Transaksi!F515&amp;Input_Transaksi!G515 &amp;" "&amp;Input_Transaksi!H515,"")</f>
        <v/>
      </c>
      <c r="F518" s="36">
        <f>IF(Input_Transaksi!CY515=$D$8,Input_Transaksi!DA515,0)</f>
        <v>0</v>
      </c>
      <c r="G518" s="36">
        <f>IF(Input_Transaksi!DB515=$D$8,Input_Transaksi!DD515,0)</f>
        <v>0</v>
      </c>
      <c r="H518" s="36">
        <f t="shared" si="9"/>
        <v>0</v>
      </c>
      <c r="I518" s="61"/>
    </row>
    <row r="519" spans="2:9" customFormat="1" ht="15" hidden="1" customHeight="1" x14ac:dyDescent="0.2">
      <c r="B519" s="65"/>
      <c r="C519" s="33" t="str">
        <f>IF(F519+G519&gt;0,Input_Transaksi!C516,"")</f>
        <v/>
      </c>
      <c r="D519" s="34" t="str">
        <f>IF(F519+G519&gt;0,Input_Transaksi!D516,"")</f>
        <v/>
      </c>
      <c r="E519" s="35" t="str">
        <f>IF(F519+G519&gt;0,Input_Transaksi!F516&amp;Input_Transaksi!G516 &amp;" "&amp;Input_Transaksi!H516,"")</f>
        <v/>
      </c>
      <c r="F519" s="36">
        <f>IF(Input_Transaksi!CY516=$D$8,Input_Transaksi!DA516,0)</f>
        <v>0</v>
      </c>
      <c r="G519" s="36">
        <f>IF(Input_Transaksi!DB516=$D$8,Input_Transaksi!DD516,0)</f>
        <v>0</v>
      </c>
      <c r="H519" s="36">
        <f t="shared" si="9"/>
        <v>0</v>
      </c>
      <c r="I519" s="61"/>
    </row>
    <row r="520" spans="2:9" customFormat="1" ht="15" hidden="1" customHeight="1" x14ac:dyDescent="0.2">
      <c r="B520" s="65"/>
      <c r="C520" s="33" t="str">
        <f>IF(F520+G520&gt;0,Input_Transaksi!C517,"")</f>
        <v/>
      </c>
      <c r="D520" s="34" t="str">
        <f>IF(F520+G520&gt;0,Input_Transaksi!D517,"")</f>
        <v/>
      </c>
      <c r="E520" s="35" t="str">
        <f>IF(F520+G520&gt;0,Input_Transaksi!F517&amp;Input_Transaksi!G517 &amp;" "&amp;Input_Transaksi!H517,"")</f>
        <v/>
      </c>
      <c r="F520" s="36">
        <f>IF(Input_Transaksi!CY517=$D$8,Input_Transaksi!DA517,0)</f>
        <v>0</v>
      </c>
      <c r="G520" s="36">
        <f>IF(Input_Transaksi!DB517=$D$8,Input_Transaksi!DD517,0)</f>
        <v>0</v>
      </c>
      <c r="H520" s="36">
        <f t="shared" si="9"/>
        <v>0</v>
      </c>
      <c r="I520" s="61"/>
    </row>
    <row r="521" spans="2:9" customFormat="1" ht="15" hidden="1" customHeight="1" x14ac:dyDescent="0.2">
      <c r="B521" s="65"/>
      <c r="C521" s="33" t="str">
        <f>IF(F521+G521&gt;0,Input_Transaksi!C518,"")</f>
        <v/>
      </c>
      <c r="D521" s="34" t="str">
        <f>IF(F521+G521&gt;0,Input_Transaksi!D518,"")</f>
        <v/>
      </c>
      <c r="E521" s="35" t="str">
        <f>IF(F521+G521&gt;0,Input_Transaksi!F518&amp;Input_Transaksi!G518 &amp;" "&amp;Input_Transaksi!H518,"")</f>
        <v/>
      </c>
      <c r="F521" s="36">
        <f>IF(Input_Transaksi!CY518=$D$8,Input_Transaksi!DA518,0)</f>
        <v>0</v>
      </c>
      <c r="G521" s="36">
        <f>IF(Input_Transaksi!DB518=$D$8,Input_Transaksi!DD518,0)</f>
        <v>0</v>
      </c>
      <c r="H521" s="36">
        <f t="shared" si="9"/>
        <v>0</v>
      </c>
      <c r="I521" s="61"/>
    </row>
    <row r="522" spans="2:9" customFormat="1" ht="15" hidden="1" customHeight="1" x14ac:dyDescent="0.2">
      <c r="B522" s="65"/>
      <c r="C522" s="33" t="str">
        <f>IF(F522+G522&gt;0,Input_Transaksi!C519,"")</f>
        <v/>
      </c>
      <c r="D522" s="34" t="str">
        <f>IF(F522+G522&gt;0,Input_Transaksi!D519,"")</f>
        <v/>
      </c>
      <c r="E522" s="35" t="str">
        <f>IF(F522+G522&gt;0,Input_Transaksi!F519&amp;Input_Transaksi!G519 &amp;" "&amp;Input_Transaksi!H519,"")</f>
        <v/>
      </c>
      <c r="F522" s="36">
        <f>IF(Input_Transaksi!CY519=$D$8,Input_Transaksi!DA519,0)</f>
        <v>0</v>
      </c>
      <c r="G522" s="36">
        <f>IF(Input_Transaksi!DB519=$D$8,Input_Transaksi!DD519,0)</f>
        <v>0</v>
      </c>
      <c r="H522" s="36">
        <f t="shared" si="9"/>
        <v>0</v>
      </c>
      <c r="I522" s="61"/>
    </row>
    <row r="523" spans="2:9" customFormat="1" ht="15" hidden="1" customHeight="1" x14ac:dyDescent="0.2">
      <c r="B523" s="65"/>
      <c r="C523" s="33" t="str">
        <f>IF(F523+G523&gt;0,Input_Transaksi!C520,"")</f>
        <v/>
      </c>
      <c r="D523" s="34" t="str">
        <f>IF(F523+G523&gt;0,Input_Transaksi!D520,"")</f>
        <v/>
      </c>
      <c r="E523" s="35" t="str">
        <f>IF(F523+G523&gt;0,Input_Transaksi!F520&amp;Input_Transaksi!G520 &amp;" "&amp;Input_Transaksi!H520,"")</f>
        <v/>
      </c>
      <c r="F523" s="36">
        <f>IF(Input_Transaksi!CY520=$D$8,Input_Transaksi!DA520,0)</f>
        <v>0</v>
      </c>
      <c r="G523" s="36">
        <f>IF(Input_Transaksi!DB520=$D$8,Input_Transaksi!DD520,0)</f>
        <v>0</v>
      </c>
      <c r="H523" s="36">
        <f t="shared" si="9"/>
        <v>0</v>
      </c>
      <c r="I523" s="61"/>
    </row>
    <row r="524" spans="2:9" customFormat="1" ht="15" hidden="1" customHeight="1" x14ac:dyDescent="0.2">
      <c r="B524" s="65"/>
      <c r="C524" s="33" t="str">
        <f>IF(F524+G524&gt;0,Input_Transaksi!C521,"")</f>
        <v/>
      </c>
      <c r="D524" s="34" t="str">
        <f>IF(F524+G524&gt;0,Input_Transaksi!D521,"")</f>
        <v/>
      </c>
      <c r="E524" s="35" t="str">
        <f>IF(F524+G524&gt;0,Input_Transaksi!F521&amp;Input_Transaksi!G521 &amp;" "&amp;Input_Transaksi!H521,"")</f>
        <v/>
      </c>
      <c r="F524" s="36">
        <f>IF(Input_Transaksi!CY521=$D$8,Input_Transaksi!DA521,0)</f>
        <v>0</v>
      </c>
      <c r="G524" s="36">
        <f>IF(Input_Transaksi!DB521=$D$8,Input_Transaksi!DD521,0)</f>
        <v>0</v>
      </c>
      <c r="H524" s="36">
        <f t="shared" si="9"/>
        <v>0</v>
      </c>
      <c r="I524" s="61"/>
    </row>
    <row r="525" spans="2:9" customFormat="1" ht="15" hidden="1" customHeight="1" x14ac:dyDescent="0.2">
      <c r="B525" s="65"/>
      <c r="C525" s="33" t="str">
        <f>IF(F525+G525&gt;0,Input_Transaksi!C522,"")</f>
        <v/>
      </c>
      <c r="D525" s="34" t="str">
        <f>IF(F525+G525&gt;0,Input_Transaksi!D522,"")</f>
        <v/>
      </c>
      <c r="E525" s="35" t="str">
        <f>IF(F525+G525&gt;0,Input_Transaksi!F522&amp;Input_Transaksi!G522 &amp;" "&amp;Input_Transaksi!H522,"")</f>
        <v/>
      </c>
      <c r="F525" s="36">
        <f>IF(Input_Transaksi!CY522=$D$8,Input_Transaksi!DA522,0)</f>
        <v>0</v>
      </c>
      <c r="G525" s="36">
        <f>IF(Input_Transaksi!DB522=$D$8,Input_Transaksi!DD522,0)</f>
        <v>0</v>
      </c>
      <c r="H525" s="36">
        <f t="shared" si="9"/>
        <v>0</v>
      </c>
      <c r="I525" s="61"/>
    </row>
    <row r="526" spans="2:9" customFormat="1" ht="15" hidden="1" customHeight="1" x14ac:dyDescent="0.2">
      <c r="B526" s="65"/>
      <c r="C526" s="33" t="str">
        <f>IF(F526+G526&gt;0,Input_Transaksi!C523,"")</f>
        <v/>
      </c>
      <c r="D526" s="34" t="str">
        <f>IF(F526+G526&gt;0,Input_Transaksi!D523,"")</f>
        <v/>
      </c>
      <c r="E526" s="35" t="str">
        <f>IF(F526+G526&gt;0,Input_Transaksi!F523&amp;Input_Transaksi!G523 &amp;" "&amp;Input_Transaksi!H523,"")</f>
        <v/>
      </c>
      <c r="F526" s="36">
        <f>IF(Input_Transaksi!CY523=$D$8,Input_Transaksi!DA523,0)</f>
        <v>0</v>
      </c>
      <c r="G526" s="36">
        <f>IF(Input_Transaksi!DB523=$D$8,Input_Transaksi!DD523,0)</f>
        <v>0</v>
      </c>
      <c r="H526" s="36">
        <f t="shared" si="9"/>
        <v>0</v>
      </c>
      <c r="I526" s="61"/>
    </row>
    <row r="527" spans="2:9" customFormat="1" ht="15" hidden="1" customHeight="1" x14ac:dyDescent="0.2">
      <c r="B527" s="65"/>
      <c r="C527" s="33" t="str">
        <f>IF(F527+G527&gt;0,Input_Transaksi!C524,"")</f>
        <v/>
      </c>
      <c r="D527" s="34" t="str">
        <f>IF(F527+G527&gt;0,Input_Transaksi!D524,"")</f>
        <v/>
      </c>
      <c r="E527" s="35" t="str">
        <f>IF(F527+G527&gt;0,Input_Transaksi!F524&amp;Input_Transaksi!G524 &amp;" "&amp;Input_Transaksi!H524,"")</f>
        <v/>
      </c>
      <c r="F527" s="36">
        <f>IF(Input_Transaksi!CY524=$D$8,Input_Transaksi!DA524,0)</f>
        <v>0</v>
      </c>
      <c r="G527" s="36">
        <f>IF(Input_Transaksi!DB524=$D$8,Input_Transaksi!DD524,0)</f>
        <v>0</v>
      </c>
      <c r="H527" s="36">
        <f t="shared" si="9"/>
        <v>0</v>
      </c>
      <c r="I527" s="61"/>
    </row>
    <row r="528" spans="2:9" customFormat="1" ht="15" hidden="1" customHeight="1" x14ac:dyDescent="0.2">
      <c r="B528" s="65"/>
      <c r="C528" s="33" t="str">
        <f>IF(F528+G528&gt;0,Input_Transaksi!C525,"")</f>
        <v/>
      </c>
      <c r="D528" s="34" t="str">
        <f>IF(F528+G528&gt;0,Input_Transaksi!D525,"")</f>
        <v/>
      </c>
      <c r="E528" s="35" t="str">
        <f>IF(F528+G528&gt;0,Input_Transaksi!F525&amp;Input_Transaksi!G525 &amp;" "&amp;Input_Transaksi!H525,"")</f>
        <v/>
      </c>
      <c r="F528" s="36">
        <f>IF(Input_Transaksi!CY525=$D$8,Input_Transaksi!DA525,0)</f>
        <v>0</v>
      </c>
      <c r="G528" s="36">
        <f>IF(Input_Transaksi!DB525=$D$8,Input_Transaksi!DD525,0)</f>
        <v>0</v>
      </c>
      <c r="H528" s="36">
        <f t="shared" si="9"/>
        <v>0</v>
      </c>
      <c r="I528" s="61"/>
    </row>
    <row r="529" spans="2:9" customFormat="1" ht="15" hidden="1" customHeight="1" x14ac:dyDescent="0.2">
      <c r="B529" s="65"/>
      <c r="C529" s="33" t="str">
        <f>IF(F529+G529&gt;0,Input_Transaksi!C526,"")</f>
        <v/>
      </c>
      <c r="D529" s="34" t="str">
        <f>IF(F529+G529&gt;0,Input_Transaksi!D526,"")</f>
        <v/>
      </c>
      <c r="E529" s="35" t="str">
        <f>IF(F529+G529&gt;0,Input_Transaksi!F526&amp;Input_Transaksi!G526 &amp;" "&amp;Input_Transaksi!H526,"")</f>
        <v/>
      </c>
      <c r="F529" s="36">
        <f>IF(Input_Transaksi!CY526=$D$8,Input_Transaksi!DA526,0)</f>
        <v>0</v>
      </c>
      <c r="G529" s="36">
        <f>IF(Input_Transaksi!DB526=$D$8,Input_Transaksi!DD526,0)</f>
        <v>0</v>
      </c>
      <c r="H529" s="36">
        <f t="shared" si="9"/>
        <v>0</v>
      </c>
      <c r="I529" s="61"/>
    </row>
    <row r="530" spans="2:9" customFormat="1" ht="15" hidden="1" customHeight="1" x14ac:dyDescent="0.2">
      <c r="B530" s="65"/>
      <c r="C530" s="33" t="str">
        <f>IF(F530+G530&gt;0,Input_Transaksi!C527,"")</f>
        <v/>
      </c>
      <c r="D530" s="34" t="str">
        <f>IF(F530+G530&gt;0,Input_Transaksi!D527,"")</f>
        <v/>
      </c>
      <c r="E530" s="35" t="str">
        <f>IF(F530+G530&gt;0,Input_Transaksi!F527&amp;Input_Transaksi!G527 &amp;" "&amp;Input_Transaksi!H527,"")</f>
        <v/>
      </c>
      <c r="F530" s="36">
        <f>IF(Input_Transaksi!CY527=$D$8,Input_Transaksi!DA527,0)</f>
        <v>0</v>
      </c>
      <c r="G530" s="36">
        <f>IF(Input_Transaksi!DB527=$D$8,Input_Transaksi!DD527,0)</f>
        <v>0</v>
      </c>
      <c r="H530" s="36">
        <f t="shared" si="9"/>
        <v>0</v>
      </c>
      <c r="I530" s="61"/>
    </row>
    <row r="531" spans="2:9" customFormat="1" ht="15" hidden="1" customHeight="1" x14ac:dyDescent="0.2">
      <c r="B531" s="65"/>
      <c r="C531" s="33" t="str">
        <f>IF(F531+G531&gt;0,Input_Transaksi!C528,"")</f>
        <v/>
      </c>
      <c r="D531" s="34" t="str">
        <f>IF(F531+G531&gt;0,Input_Transaksi!D528,"")</f>
        <v/>
      </c>
      <c r="E531" s="35" t="str">
        <f>IF(F531+G531&gt;0,Input_Transaksi!F528&amp;Input_Transaksi!G528 &amp;" "&amp;Input_Transaksi!H528,"")</f>
        <v/>
      </c>
      <c r="F531" s="36">
        <f>IF(Input_Transaksi!CY528=$D$8,Input_Transaksi!DA528,0)</f>
        <v>0</v>
      </c>
      <c r="G531" s="36">
        <f>IF(Input_Transaksi!DB528=$D$8,Input_Transaksi!DD528,0)</f>
        <v>0</v>
      </c>
      <c r="H531" s="36">
        <f t="shared" si="9"/>
        <v>0</v>
      </c>
      <c r="I531" s="61"/>
    </row>
    <row r="532" spans="2:9" customFormat="1" ht="15" hidden="1" customHeight="1" x14ac:dyDescent="0.2">
      <c r="B532" s="65"/>
      <c r="C532" s="33" t="str">
        <f>IF(F532+G532&gt;0,Input_Transaksi!C529,"")</f>
        <v/>
      </c>
      <c r="D532" s="34" t="str">
        <f>IF(F532+G532&gt;0,Input_Transaksi!D529,"")</f>
        <v/>
      </c>
      <c r="E532" s="35" t="str">
        <f>IF(F532+G532&gt;0,Input_Transaksi!F529&amp;Input_Transaksi!G529 &amp;" "&amp;Input_Transaksi!H529,"")</f>
        <v/>
      </c>
      <c r="F532" s="36">
        <f>IF(Input_Transaksi!CY529=$D$8,Input_Transaksi!DA529,0)</f>
        <v>0</v>
      </c>
      <c r="G532" s="36">
        <f>IF(Input_Transaksi!DB529=$D$8,Input_Transaksi!DD529,0)</f>
        <v>0</v>
      </c>
      <c r="H532" s="36">
        <f t="shared" si="9"/>
        <v>0</v>
      </c>
      <c r="I532" s="61"/>
    </row>
    <row r="533" spans="2:9" customFormat="1" ht="15" hidden="1" customHeight="1" x14ac:dyDescent="0.2">
      <c r="B533" s="65"/>
      <c r="C533" s="33" t="str">
        <f>IF(F533+G533&gt;0,Input_Transaksi!C530,"")</f>
        <v/>
      </c>
      <c r="D533" s="34" t="str">
        <f>IF(F533+G533&gt;0,Input_Transaksi!D530,"")</f>
        <v/>
      </c>
      <c r="E533" s="35" t="str">
        <f>IF(F533+G533&gt;0,Input_Transaksi!F530&amp;Input_Transaksi!G530 &amp;" "&amp;Input_Transaksi!H530,"")</f>
        <v/>
      </c>
      <c r="F533" s="36">
        <f>IF(Input_Transaksi!CY530=$D$8,Input_Transaksi!DA530,0)</f>
        <v>0</v>
      </c>
      <c r="G533" s="36">
        <f>IF(Input_Transaksi!DB530=$D$8,Input_Transaksi!DD530,0)</f>
        <v>0</v>
      </c>
      <c r="H533" s="36">
        <f t="shared" si="9"/>
        <v>0</v>
      </c>
      <c r="I533" s="61"/>
    </row>
    <row r="534" spans="2:9" customFormat="1" ht="15" hidden="1" customHeight="1" x14ac:dyDescent="0.2">
      <c r="B534" s="65"/>
      <c r="C534" s="33" t="str">
        <f>IF(F534+G534&gt;0,Input_Transaksi!C531,"")</f>
        <v/>
      </c>
      <c r="D534" s="34" t="str">
        <f>IF(F534+G534&gt;0,Input_Transaksi!D531,"")</f>
        <v/>
      </c>
      <c r="E534" s="35" t="str">
        <f>IF(F534+G534&gt;0,Input_Transaksi!F531&amp;Input_Transaksi!G531 &amp;" "&amp;Input_Transaksi!H531,"")</f>
        <v/>
      </c>
      <c r="F534" s="36">
        <f>IF(Input_Transaksi!CY531=$D$8,Input_Transaksi!DA531,0)</f>
        <v>0</v>
      </c>
      <c r="G534" s="36">
        <f>IF(Input_Transaksi!DB531=$D$8,Input_Transaksi!DD531,0)</f>
        <v>0</v>
      </c>
      <c r="H534" s="36">
        <f t="shared" si="9"/>
        <v>0</v>
      </c>
      <c r="I534" s="61"/>
    </row>
    <row r="535" spans="2:9" customFormat="1" ht="15" hidden="1" customHeight="1" x14ac:dyDescent="0.2">
      <c r="B535" s="65"/>
      <c r="C535" s="33" t="str">
        <f>IF(F535+G535&gt;0,Input_Transaksi!C532,"")</f>
        <v/>
      </c>
      <c r="D535" s="34" t="str">
        <f>IF(F535+G535&gt;0,Input_Transaksi!D532,"")</f>
        <v/>
      </c>
      <c r="E535" s="35" t="str">
        <f>IF(F535+G535&gt;0,Input_Transaksi!F532&amp;Input_Transaksi!G532 &amp;" "&amp;Input_Transaksi!H532,"")</f>
        <v/>
      </c>
      <c r="F535" s="36">
        <f>IF(Input_Transaksi!CY532=$D$8,Input_Transaksi!DA532,0)</f>
        <v>0</v>
      </c>
      <c r="G535" s="36">
        <f>IF(Input_Transaksi!DB532=$D$8,Input_Transaksi!DD532,0)</f>
        <v>0</v>
      </c>
      <c r="H535" s="36">
        <f t="shared" si="9"/>
        <v>0</v>
      </c>
      <c r="I535" s="61"/>
    </row>
    <row r="536" spans="2:9" customFormat="1" ht="15" hidden="1" customHeight="1" x14ac:dyDescent="0.2">
      <c r="B536" s="65"/>
      <c r="C536" s="33" t="str">
        <f>IF(F536+G536&gt;0,Input_Transaksi!C533,"")</f>
        <v/>
      </c>
      <c r="D536" s="34" t="str">
        <f>IF(F536+G536&gt;0,Input_Transaksi!D533,"")</f>
        <v/>
      </c>
      <c r="E536" s="35" t="str">
        <f>IF(F536+G536&gt;0,Input_Transaksi!F533&amp;Input_Transaksi!G533 &amp;" "&amp;Input_Transaksi!H533,"")</f>
        <v/>
      </c>
      <c r="F536" s="36">
        <f>IF(Input_Transaksi!CY533=$D$8,Input_Transaksi!DA533,0)</f>
        <v>0</v>
      </c>
      <c r="G536" s="36">
        <f>IF(Input_Transaksi!DB533=$D$8,Input_Transaksi!DD533,0)</f>
        <v>0</v>
      </c>
      <c r="H536" s="36">
        <f t="shared" si="9"/>
        <v>0</v>
      </c>
      <c r="I536" s="61"/>
    </row>
    <row r="537" spans="2:9" customFormat="1" ht="15" hidden="1" customHeight="1" x14ac:dyDescent="0.2">
      <c r="B537" s="65"/>
      <c r="C537" s="33" t="str">
        <f>IF(F537+G537&gt;0,Input_Transaksi!C534,"")</f>
        <v/>
      </c>
      <c r="D537" s="34" t="str">
        <f>IF(F537+G537&gt;0,Input_Transaksi!D534,"")</f>
        <v/>
      </c>
      <c r="E537" s="35" t="str">
        <f>IF(F537+G537&gt;0,Input_Transaksi!F534&amp;Input_Transaksi!G534 &amp;" "&amp;Input_Transaksi!H534,"")</f>
        <v/>
      </c>
      <c r="F537" s="36">
        <f>IF(Input_Transaksi!CY534=$D$8,Input_Transaksi!DA534,0)</f>
        <v>0</v>
      </c>
      <c r="G537" s="36">
        <f>IF(Input_Transaksi!DB534=$D$8,Input_Transaksi!DD534,0)</f>
        <v>0</v>
      </c>
      <c r="H537" s="36">
        <f t="shared" si="9"/>
        <v>0</v>
      </c>
      <c r="I537" s="61"/>
    </row>
    <row r="538" spans="2:9" customFormat="1" ht="15" hidden="1" customHeight="1" x14ac:dyDescent="0.2">
      <c r="B538" s="65"/>
      <c r="C538" s="33" t="str">
        <f>IF(F538+G538&gt;0,Input_Transaksi!C535,"")</f>
        <v/>
      </c>
      <c r="D538" s="34" t="str">
        <f>IF(F538+G538&gt;0,Input_Transaksi!D535,"")</f>
        <v/>
      </c>
      <c r="E538" s="35" t="str">
        <f>IF(F538+G538&gt;0,Input_Transaksi!F535&amp;Input_Transaksi!G535 &amp;" "&amp;Input_Transaksi!H535,"")</f>
        <v/>
      </c>
      <c r="F538" s="36">
        <f>IF(Input_Transaksi!CY535=$D$8,Input_Transaksi!DA535,0)</f>
        <v>0</v>
      </c>
      <c r="G538" s="36">
        <f>IF(Input_Transaksi!DB535=$D$8,Input_Transaksi!DD535,0)</f>
        <v>0</v>
      </c>
      <c r="H538" s="36">
        <f t="shared" si="9"/>
        <v>0</v>
      </c>
      <c r="I538" s="61"/>
    </row>
    <row r="539" spans="2:9" customFormat="1" ht="15" hidden="1" customHeight="1" x14ac:dyDescent="0.2">
      <c r="B539" s="65"/>
      <c r="C539" s="33" t="str">
        <f>IF(F539+G539&gt;0,Input_Transaksi!C536,"")</f>
        <v/>
      </c>
      <c r="D539" s="34" t="str">
        <f>IF(F539+G539&gt;0,Input_Transaksi!D536,"")</f>
        <v/>
      </c>
      <c r="E539" s="35" t="str">
        <f>IF(F539+G539&gt;0,Input_Transaksi!F536&amp;Input_Transaksi!G536 &amp;" "&amp;Input_Transaksi!H536,"")</f>
        <v/>
      </c>
      <c r="F539" s="36">
        <f>IF(Input_Transaksi!CY536=$D$8,Input_Transaksi!DA536,0)</f>
        <v>0</v>
      </c>
      <c r="G539" s="36">
        <f>IF(Input_Transaksi!DB536=$D$8,Input_Transaksi!DD536,0)</f>
        <v>0</v>
      </c>
      <c r="H539" s="36">
        <f t="shared" si="9"/>
        <v>0</v>
      </c>
      <c r="I539" s="61"/>
    </row>
    <row r="540" spans="2:9" customFormat="1" ht="15" hidden="1" customHeight="1" x14ac:dyDescent="0.2">
      <c r="B540" s="65"/>
      <c r="C540" s="33" t="str">
        <f>IF(F540+G540&gt;0,Input_Transaksi!C537,"")</f>
        <v/>
      </c>
      <c r="D540" s="34" t="str">
        <f>IF(F540+G540&gt;0,Input_Transaksi!D537,"")</f>
        <v/>
      </c>
      <c r="E540" s="35" t="str">
        <f>IF(F540+G540&gt;0,Input_Transaksi!F537&amp;Input_Transaksi!G537 &amp;" "&amp;Input_Transaksi!H537,"")</f>
        <v/>
      </c>
      <c r="F540" s="36">
        <f>IF(Input_Transaksi!CY537=$D$8,Input_Transaksi!DA537,0)</f>
        <v>0</v>
      </c>
      <c r="G540" s="36">
        <f>IF(Input_Transaksi!DB537=$D$8,Input_Transaksi!DD537,0)</f>
        <v>0</v>
      </c>
      <c r="H540" s="36">
        <f t="shared" si="9"/>
        <v>0</v>
      </c>
      <c r="I540" s="61"/>
    </row>
    <row r="541" spans="2:9" customFormat="1" ht="15" hidden="1" customHeight="1" x14ac:dyDescent="0.2">
      <c r="B541" s="65"/>
      <c r="C541" s="33" t="str">
        <f>IF(F541+G541&gt;0,Input_Transaksi!C538,"")</f>
        <v/>
      </c>
      <c r="D541" s="34" t="str">
        <f>IF(F541+G541&gt;0,Input_Transaksi!D538,"")</f>
        <v/>
      </c>
      <c r="E541" s="35" t="str">
        <f>IF(F541+G541&gt;0,Input_Transaksi!F538&amp;Input_Transaksi!G538 &amp;" "&amp;Input_Transaksi!H538,"")</f>
        <v/>
      </c>
      <c r="F541" s="36">
        <f>IF(Input_Transaksi!CY538=$D$8,Input_Transaksi!DA538,0)</f>
        <v>0</v>
      </c>
      <c r="G541" s="36">
        <f>IF(Input_Transaksi!DB538=$D$8,Input_Transaksi!DD538,0)</f>
        <v>0</v>
      </c>
      <c r="H541" s="36">
        <f t="shared" si="9"/>
        <v>0</v>
      </c>
      <c r="I541" s="61"/>
    </row>
    <row r="542" spans="2:9" customFormat="1" ht="15" hidden="1" customHeight="1" x14ac:dyDescent="0.2">
      <c r="B542" s="65"/>
      <c r="C542" s="33" t="str">
        <f>IF(F542+G542&gt;0,Input_Transaksi!C539,"")</f>
        <v/>
      </c>
      <c r="D542" s="34" t="str">
        <f>IF(F542+G542&gt;0,Input_Transaksi!D539,"")</f>
        <v/>
      </c>
      <c r="E542" s="35" t="str">
        <f>IF(F542+G542&gt;0,Input_Transaksi!F539&amp;Input_Transaksi!G539 &amp;" "&amp;Input_Transaksi!H539,"")</f>
        <v/>
      </c>
      <c r="F542" s="36">
        <f>IF(Input_Transaksi!CY539=$D$8,Input_Transaksi!DA539,0)</f>
        <v>0</v>
      </c>
      <c r="G542" s="36">
        <f>IF(Input_Transaksi!DB539=$D$8,Input_Transaksi!DD539,0)</f>
        <v>0</v>
      </c>
      <c r="H542" s="36">
        <f t="shared" si="9"/>
        <v>0</v>
      </c>
      <c r="I542" s="61"/>
    </row>
    <row r="543" spans="2:9" customFormat="1" ht="15" hidden="1" customHeight="1" x14ac:dyDescent="0.2">
      <c r="B543" s="65"/>
      <c r="C543" s="33" t="str">
        <f>IF(F543+G543&gt;0,Input_Transaksi!C540,"")</f>
        <v/>
      </c>
      <c r="D543" s="34" t="str">
        <f>IF(F543+G543&gt;0,Input_Transaksi!D540,"")</f>
        <v/>
      </c>
      <c r="E543" s="35" t="str">
        <f>IF(F543+G543&gt;0,Input_Transaksi!F540&amp;Input_Transaksi!G540 &amp;" "&amp;Input_Transaksi!H540,"")</f>
        <v/>
      </c>
      <c r="F543" s="36">
        <f>IF(Input_Transaksi!CY540=$D$8,Input_Transaksi!DA540,0)</f>
        <v>0</v>
      </c>
      <c r="G543" s="36">
        <f>IF(Input_Transaksi!DB540=$D$8,Input_Transaksi!DD540,0)</f>
        <v>0</v>
      </c>
      <c r="H543" s="36">
        <f t="shared" si="9"/>
        <v>0</v>
      </c>
      <c r="I543" s="61"/>
    </row>
    <row r="544" spans="2:9" customFormat="1" ht="15" hidden="1" customHeight="1" x14ac:dyDescent="0.2">
      <c r="B544" s="65"/>
      <c r="C544" s="33" t="str">
        <f>IF(F544+G544&gt;0,Input_Transaksi!C541,"")</f>
        <v/>
      </c>
      <c r="D544" s="34" t="str">
        <f>IF(F544+G544&gt;0,Input_Transaksi!D541,"")</f>
        <v/>
      </c>
      <c r="E544" s="35" t="str">
        <f>IF(F544+G544&gt;0,Input_Transaksi!F541&amp;Input_Transaksi!G541 &amp;" "&amp;Input_Transaksi!H541,"")</f>
        <v/>
      </c>
      <c r="F544" s="36">
        <f>IF(Input_Transaksi!CY541=$D$8,Input_Transaksi!DA541,0)</f>
        <v>0</v>
      </c>
      <c r="G544" s="36">
        <f>IF(Input_Transaksi!DB541=$D$8,Input_Transaksi!DD541,0)</f>
        <v>0</v>
      </c>
      <c r="H544" s="36">
        <f t="shared" si="9"/>
        <v>0</v>
      </c>
      <c r="I544" s="61"/>
    </row>
    <row r="545" spans="1:10" customFormat="1" ht="15" hidden="1" customHeight="1" x14ac:dyDescent="0.2">
      <c r="B545" s="65"/>
      <c r="C545" s="33" t="str">
        <f>IF(F545+G545&gt;0,Input_Transaksi!C542,"")</f>
        <v/>
      </c>
      <c r="D545" s="34" t="str">
        <f>IF(F545+G545&gt;0,Input_Transaksi!D542,"")</f>
        <v/>
      </c>
      <c r="E545" s="35" t="str">
        <f>IF(F545+G545&gt;0,Input_Transaksi!F542&amp;Input_Transaksi!G542 &amp;" "&amp;Input_Transaksi!H542,"")</f>
        <v/>
      </c>
      <c r="F545" s="36">
        <f>IF(Input_Transaksi!CY542=$D$8,Input_Transaksi!DA542,0)</f>
        <v>0</v>
      </c>
      <c r="G545" s="36">
        <f>IF(Input_Transaksi!DB542=$D$8,Input_Transaksi!DD542,0)</f>
        <v>0</v>
      </c>
      <c r="H545" s="36">
        <f t="shared" si="9"/>
        <v>0</v>
      </c>
      <c r="I545" s="61"/>
    </row>
    <row r="546" spans="1:10" customFormat="1" ht="15" hidden="1" customHeight="1" x14ac:dyDescent="0.2">
      <c r="B546" s="65"/>
      <c r="C546" s="33" t="str">
        <f>IF(F546+G546&gt;0,Input_Transaksi!C543,"")</f>
        <v/>
      </c>
      <c r="D546" s="34" t="str">
        <f>IF(F546+G546&gt;0,Input_Transaksi!D543,"")</f>
        <v/>
      </c>
      <c r="E546" s="35" t="str">
        <f>IF(F546+G546&gt;0,Input_Transaksi!F543&amp;Input_Transaksi!G543 &amp;" "&amp;Input_Transaksi!H543,"")</f>
        <v/>
      </c>
      <c r="F546" s="36">
        <f>IF(Input_Transaksi!CY543=$D$8,Input_Transaksi!DA543,0)</f>
        <v>0</v>
      </c>
      <c r="G546" s="36">
        <f>IF(Input_Transaksi!DB543=$D$8,Input_Transaksi!DD543,0)</f>
        <v>0</v>
      </c>
      <c r="H546" s="36">
        <f t="shared" si="9"/>
        <v>0</v>
      </c>
      <c r="I546" s="61"/>
    </row>
    <row r="547" spans="1:10" customFormat="1" ht="15" hidden="1" customHeight="1" x14ac:dyDescent="0.2">
      <c r="B547" s="65"/>
      <c r="C547" s="33" t="str">
        <f>IF(F547+G547&gt;0,Input_Transaksi!C544,"")</f>
        <v/>
      </c>
      <c r="D547" s="34" t="str">
        <f>IF(F547+G547&gt;0,Input_Transaksi!D544,"")</f>
        <v/>
      </c>
      <c r="E547" s="35" t="str">
        <f>IF(F547+G547&gt;0,Input_Transaksi!F544&amp;Input_Transaksi!G544 &amp;" "&amp;Input_Transaksi!H544,"")</f>
        <v/>
      </c>
      <c r="F547" s="36">
        <f>IF(Input_Transaksi!CY544=$D$8,Input_Transaksi!DA544,0)</f>
        <v>0</v>
      </c>
      <c r="G547" s="36">
        <f>IF(Input_Transaksi!DB544=$D$8,Input_Transaksi!DD544,0)</f>
        <v>0</v>
      </c>
      <c r="H547" s="36">
        <f t="shared" si="9"/>
        <v>0</v>
      </c>
      <c r="I547" s="61"/>
    </row>
    <row r="548" spans="1:10" customFormat="1" ht="15" hidden="1" customHeight="1" x14ac:dyDescent="0.2">
      <c r="B548" s="65"/>
      <c r="C548" s="33" t="str">
        <f>IF(F548+G548&gt;0,Input_Transaksi!C545,"")</f>
        <v/>
      </c>
      <c r="D548" s="34" t="str">
        <f>IF(F548+G548&gt;0,Input_Transaksi!D545,"")</f>
        <v/>
      </c>
      <c r="E548" s="35" t="str">
        <f>IF(F548+G548&gt;0,Input_Transaksi!F545&amp;Input_Transaksi!G545 &amp;" "&amp;Input_Transaksi!H545,"")</f>
        <v/>
      </c>
      <c r="F548" s="36">
        <f>IF(Input_Transaksi!CY545=$D$8,Input_Transaksi!DA545,0)</f>
        <v>0</v>
      </c>
      <c r="G548" s="36">
        <f>IF(Input_Transaksi!DB545=$D$8,Input_Transaksi!DD545,0)</f>
        <v>0</v>
      </c>
      <c r="H548" s="36">
        <f t="shared" si="9"/>
        <v>0</v>
      </c>
      <c r="I548" s="61"/>
    </row>
    <row r="549" spans="1:10" customFormat="1" ht="15" hidden="1" customHeight="1" x14ac:dyDescent="0.2">
      <c r="B549" s="65"/>
      <c r="C549" s="33" t="str">
        <f>IF(F549+G549&gt;0,Input_Transaksi!C546,"")</f>
        <v/>
      </c>
      <c r="D549" s="34" t="str">
        <f>IF(F549+G549&gt;0,Input_Transaksi!D546,"")</f>
        <v/>
      </c>
      <c r="E549" s="35" t="str">
        <f>IF(F549+G549&gt;0,Input_Transaksi!F546&amp;Input_Transaksi!G546 &amp;" "&amp;Input_Transaksi!H546,"")</f>
        <v/>
      </c>
      <c r="F549" s="36">
        <f>IF(Input_Transaksi!CY546=$D$8,Input_Transaksi!DA546,0)</f>
        <v>0</v>
      </c>
      <c r="G549" s="36">
        <f>IF(Input_Transaksi!DB546=$D$8,Input_Transaksi!DD546,0)</f>
        <v>0</v>
      </c>
      <c r="H549" s="36">
        <f t="shared" si="9"/>
        <v>0</v>
      </c>
      <c r="I549" s="61"/>
    </row>
    <row r="550" spans="1:10" customFormat="1" ht="15" hidden="1" customHeight="1" x14ac:dyDescent="0.2">
      <c r="B550" s="65"/>
      <c r="C550" s="33" t="str">
        <f>IF(F550+G550&gt;0,Input_Transaksi!C547,"")</f>
        <v/>
      </c>
      <c r="D550" s="34" t="str">
        <f>IF(F550+G550&gt;0,Input_Transaksi!D547,"")</f>
        <v/>
      </c>
      <c r="E550" s="35" t="str">
        <f>IF(F550+G550&gt;0,Input_Transaksi!F547&amp;Input_Transaksi!G547 &amp;" "&amp;Input_Transaksi!H547,"")</f>
        <v/>
      </c>
      <c r="F550" s="36">
        <f>IF(Input_Transaksi!CY547=$D$8,Input_Transaksi!DA547,0)</f>
        <v>0</v>
      </c>
      <c r="G550" s="36">
        <f>IF(Input_Transaksi!DB547=$D$8,Input_Transaksi!DD547,0)</f>
        <v>0</v>
      </c>
      <c r="H550" s="36">
        <f t="shared" si="9"/>
        <v>0</v>
      </c>
      <c r="I550" s="61"/>
    </row>
    <row r="551" spans="1:10" customFormat="1" ht="15" hidden="1" customHeight="1" x14ac:dyDescent="0.2">
      <c r="B551" s="65"/>
      <c r="C551" s="33" t="str">
        <f>IF(F551+G551&gt;0,Input_Transaksi!C548,"")</f>
        <v/>
      </c>
      <c r="D551" s="34" t="str">
        <f>IF(F551+G551&gt;0,Input_Transaksi!D548,"")</f>
        <v/>
      </c>
      <c r="E551" s="35" t="str">
        <f>IF(F551+G551&gt;0,Input_Transaksi!F548&amp;Input_Transaksi!G548 &amp;" "&amp;Input_Transaksi!H548,"")</f>
        <v/>
      </c>
      <c r="F551" s="36">
        <f>IF(Input_Transaksi!CY548=$D$8,Input_Transaksi!DA548,0)</f>
        <v>0</v>
      </c>
      <c r="G551" s="36">
        <f>IF(Input_Transaksi!DB548=$D$8,Input_Transaksi!DD548,0)</f>
        <v>0</v>
      </c>
      <c r="H551" s="36">
        <f t="shared" si="9"/>
        <v>0</v>
      </c>
      <c r="I551" s="61"/>
    </row>
    <row r="552" spans="1:10" customFormat="1" ht="15" hidden="1" customHeight="1" x14ac:dyDescent="0.2">
      <c r="B552" s="65"/>
      <c r="C552" s="33" t="str">
        <f>IF(F552+G552&gt;0,Input_Transaksi!C549,"")</f>
        <v/>
      </c>
      <c r="D552" s="34" t="str">
        <f>IF(F552+G552&gt;0,Input_Transaksi!D549,"")</f>
        <v/>
      </c>
      <c r="E552" s="35" t="str">
        <f>IF(F552+G552&gt;0,Input_Transaksi!F549&amp;Input_Transaksi!G549 &amp;" "&amp;Input_Transaksi!H549,"")</f>
        <v/>
      </c>
      <c r="F552" s="36">
        <f>IF(Input_Transaksi!CY549=$D$8,Input_Transaksi!DA549,0)</f>
        <v>0</v>
      </c>
      <c r="G552" s="36">
        <f>IF(Input_Transaksi!DB549=$D$8,Input_Transaksi!DD549,0)</f>
        <v>0</v>
      </c>
      <c r="H552" s="36">
        <f t="shared" si="9"/>
        <v>0</v>
      </c>
      <c r="I552" s="61"/>
    </row>
    <row r="553" spans="1:10" customFormat="1" ht="15" hidden="1" customHeight="1" x14ac:dyDescent="0.2">
      <c r="B553" s="65"/>
      <c r="C553" s="33" t="str">
        <f>IF(F553+G553&gt;0,Input_Transaksi!C550,"")</f>
        <v/>
      </c>
      <c r="D553" s="34" t="str">
        <f>IF(F553+G553&gt;0,Input_Transaksi!D550,"")</f>
        <v/>
      </c>
      <c r="E553" s="35" t="str">
        <f>IF(F553+G553&gt;0,Input_Transaksi!F550&amp;Input_Transaksi!G550 &amp;" "&amp;Input_Transaksi!H550,"")</f>
        <v/>
      </c>
      <c r="F553" s="36">
        <f>IF(Input_Transaksi!CY550=$D$8,Input_Transaksi!DA550,0)</f>
        <v>0</v>
      </c>
      <c r="G553" s="36">
        <f>IF(Input_Transaksi!DB550=$D$8,Input_Transaksi!DD550,0)</f>
        <v>0</v>
      </c>
      <c r="H553" s="36">
        <f t="shared" si="9"/>
        <v>0</v>
      </c>
      <c r="I553" s="61"/>
    </row>
    <row r="554" spans="1:10" customFormat="1" ht="15" hidden="1" customHeight="1" x14ac:dyDescent="0.2">
      <c r="B554" s="65"/>
      <c r="C554" s="33" t="str">
        <f>IF(F554+G554&gt;0,Input_Transaksi!C551,"")</f>
        <v/>
      </c>
      <c r="D554" s="34" t="str">
        <f>IF(F554+G554&gt;0,Input_Transaksi!D551,"")</f>
        <v/>
      </c>
      <c r="E554" s="35" t="str">
        <f>IF(F554+G554&gt;0,Input_Transaksi!F551&amp;Input_Transaksi!G551 &amp;" "&amp;Input_Transaksi!H551,"")</f>
        <v/>
      </c>
      <c r="F554" s="36">
        <f>IF(Input_Transaksi!CY551=$D$8,Input_Transaksi!DA551,0)</f>
        <v>0</v>
      </c>
      <c r="G554" s="36">
        <f>IF(Input_Transaksi!DB551=$D$8,Input_Transaksi!DD551,0)</f>
        <v>0</v>
      </c>
      <c r="H554" s="36">
        <f t="shared" si="9"/>
        <v>0</v>
      </c>
      <c r="I554" s="61"/>
    </row>
    <row r="555" spans="1:10" customFormat="1" ht="15" hidden="1" customHeight="1" x14ac:dyDescent="0.2">
      <c r="B555" s="65"/>
      <c r="C555" s="33" t="str">
        <f>IF(F555+G555&gt;0,Input_Transaksi!C552,"")</f>
        <v/>
      </c>
      <c r="D555" s="34" t="str">
        <f>IF(F555+G555&gt;0,Input_Transaksi!D552,"")</f>
        <v/>
      </c>
      <c r="E555" s="35" t="str">
        <f>IF(F555+G555&gt;0,Input_Transaksi!F552&amp;Input_Transaksi!G552 &amp;" "&amp;Input_Transaksi!H552,"")</f>
        <v/>
      </c>
      <c r="F555" s="36">
        <f>IF(Input_Transaksi!CY552=$D$8,Input_Transaksi!DA552,0)</f>
        <v>0</v>
      </c>
      <c r="G555" s="36">
        <f>IF(Input_Transaksi!DB552=$D$8,Input_Transaksi!DD552,0)</f>
        <v>0</v>
      </c>
      <c r="H555" s="36">
        <f t="shared" si="9"/>
        <v>0</v>
      </c>
      <c r="I555" s="61"/>
    </row>
    <row r="556" spans="1:10" customFormat="1" ht="15" hidden="1" customHeight="1" x14ac:dyDescent="0.2">
      <c r="B556" s="65"/>
      <c r="C556" s="33" t="str">
        <f>IF(F556+G556&gt;0,Input_Transaksi!C553,"")</f>
        <v/>
      </c>
      <c r="D556" s="34" t="str">
        <f>IF(F556+G556&gt;0,Input_Transaksi!D553,"")</f>
        <v/>
      </c>
      <c r="E556" s="35" t="str">
        <f>IF(F556+G556&gt;0,Input_Transaksi!F553&amp;Input_Transaksi!G553 &amp;" "&amp;Input_Transaksi!H553,"")</f>
        <v/>
      </c>
      <c r="F556" s="36">
        <f>IF(Input_Transaksi!CY553=$D$8,Input_Transaksi!DA553,0)</f>
        <v>0</v>
      </c>
      <c r="G556" s="36">
        <f>IF(Input_Transaksi!DB553=$D$8,Input_Transaksi!DD553,0)</f>
        <v>0</v>
      </c>
      <c r="H556" s="36">
        <f t="shared" si="9"/>
        <v>0</v>
      </c>
      <c r="I556" s="61"/>
    </row>
    <row r="557" spans="1:10" x14ac:dyDescent="0.2">
      <c r="B557" s="63"/>
      <c r="I557" s="62"/>
    </row>
    <row r="558" spans="1:10" s="14" customFormat="1" ht="10.5" x14ac:dyDescent="0.2">
      <c r="A558" s="11"/>
      <c r="B558" s="56"/>
      <c r="C558" s="11"/>
      <c r="D558" s="11"/>
      <c r="E558" s="12" t="s">
        <v>3</v>
      </c>
      <c r="F558" s="618">
        <f>SUM(F13:F556)</f>
        <v>0</v>
      </c>
      <c r="G558" s="618">
        <f>SUM(G13:G556)</f>
        <v>0</v>
      </c>
      <c r="H558" s="619">
        <f>H556</f>
        <v>0</v>
      </c>
      <c r="I558" s="57"/>
      <c r="J558" s="13"/>
    </row>
    <row r="559" spans="1:10" ht="15.75" customHeight="1" x14ac:dyDescent="0.2">
      <c r="B559" s="69"/>
      <c r="C559" s="138"/>
      <c r="D559" s="58"/>
      <c r="E559" s="58"/>
      <c r="F559" s="58"/>
      <c r="G559" s="58"/>
      <c r="H559" s="58"/>
      <c r="I559" s="59"/>
    </row>
  </sheetData>
  <autoFilter ref="C12:C556" xr:uid="{00000000-0009-0000-0000-00000D000000}">
    <filterColumn colId="0">
      <customFilters>
        <customFilter operator="notEqual" val=" "/>
      </customFilters>
    </filterColumn>
  </autoFilter>
  <mergeCells count="4">
    <mergeCell ref="C4:H4"/>
    <mergeCell ref="C5:H5"/>
    <mergeCell ref="C6:H6"/>
    <mergeCell ref="C7:H7"/>
  </mergeCells>
  <hyperlinks>
    <hyperlink ref="C1" location="MENU!A1" display="Back to Menu" xr:uid="{00000000-0004-0000-0D00-000000000000}"/>
  </hyperlinks>
  <pageMargins left="0.59055118110236227" right="0.39370078740157483" top="0.39370078740157483" bottom="0.59055118110236227" header="0.51181102362204722" footer="0.31496062992125984"/>
  <pageSetup paperSize="9" orientation="landscape" horizontalDpi="360" verticalDpi="360" r:id="rId1"/>
  <headerFooter alignWithMargins="0">
    <oddFooter>&amp;RHal &amp;P dari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24"/>
  <sheetViews>
    <sheetView showGridLines="0" workbookViewId="0">
      <selection activeCell="D13" sqref="D13"/>
    </sheetView>
  </sheetViews>
  <sheetFormatPr defaultColWidth="9.33203125" defaultRowHeight="10" x14ac:dyDescent="0.2"/>
  <cols>
    <col min="1" max="1" width="4.109375" style="1" customWidth="1"/>
    <col min="2" max="2" width="1.6640625" style="1" customWidth="1"/>
    <col min="3" max="3" width="13.6640625" style="1" customWidth="1"/>
    <col min="4" max="4" width="19" style="1" bestFit="1" customWidth="1"/>
    <col min="5" max="5" width="67" style="1" bestFit="1" customWidth="1"/>
    <col min="6" max="6" width="13.6640625" style="1" customWidth="1"/>
    <col min="7" max="9" width="13.6640625" style="1" hidden="1" customWidth="1"/>
    <col min="10" max="12" width="13.6640625" style="1" customWidth="1"/>
    <col min="13" max="14" width="14.6640625" style="1" customWidth="1"/>
    <col min="15" max="15" width="2" style="1" customWidth="1"/>
    <col min="16" max="16384" width="9.33203125" style="1"/>
  </cols>
  <sheetData>
    <row r="1" spans="2:15" ht="13.5" thickBot="1" x14ac:dyDescent="0.25">
      <c r="C1" s="397" t="s">
        <v>369</v>
      </c>
    </row>
    <row r="3" spans="2:15" ht="9" customHeight="1" x14ac:dyDescent="0.2">
      <c r="B3" s="41"/>
      <c r="C3" s="42"/>
      <c r="D3" s="42"/>
      <c r="E3" s="42"/>
      <c r="F3" s="43"/>
      <c r="G3" s="43"/>
      <c r="H3" s="43"/>
      <c r="I3" s="43"/>
      <c r="J3" s="77"/>
      <c r="K3" s="77"/>
      <c r="L3" s="77"/>
      <c r="M3" s="77"/>
      <c r="N3" s="77"/>
      <c r="O3" s="55"/>
    </row>
    <row r="4" spans="2:15" ht="17.25" customHeight="1" x14ac:dyDescent="0.4">
      <c r="B4" s="45"/>
      <c r="C4" s="125" t="str">
        <f>BUNGA!C4:H4</f>
        <v>BLU Kantor UPBU A.P.T. Pranoto Samarinda</v>
      </c>
      <c r="D4" s="125"/>
      <c r="E4" s="125"/>
      <c r="F4" s="125"/>
      <c r="G4" s="123"/>
      <c r="H4" s="123"/>
      <c r="I4" s="123"/>
      <c r="J4" s="122"/>
      <c r="K4" s="122"/>
      <c r="L4" s="122"/>
      <c r="M4" s="122"/>
      <c r="N4" s="122"/>
      <c r="O4" s="62"/>
    </row>
    <row r="5" spans="2:15" ht="12.75" customHeight="1" x14ac:dyDescent="0.2">
      <c r="B5" s="47"/>
      <c r="C5" s="126" t="s">
        <v>71</v>
      </c>
      <c r="D5" s="126"/>
      <c r="E5" s="126"/>
      <c r="F5" s="126"/>
      <c r="G5" s="124"/>
      <c r="H5" s="124"/>
      <c r="I5" s="124"/>
      <c r="J5" s="122"/>
      <c r="K5" s="122"/>
      <c r="L5" s="122"/>
      <c r="M5" s="122"/>
      <c r="N5" s="122"/>
      <c r="O5" s="62"/>
    </row>
    <row r="6" spans="2:15" ht="12.75" customHeight="1" x14ac:dyDescent="0.2">
      <c r="B6" s="47"/>
      <c r="C6" s="129" t="str">
        <f>Input_Transaksi!C5</f>
        <v>PERIODE : 01 JANUARI S.D 31 JANUARI 2026</v>
      </c>
      <c r="D6" s="126"/>
      <c r="E6" s="126"/>
      <c r="F6" s="126"/>
      <c r="G6" s="124"/>
      <c r="H6" s="124"/>
      <c r="I6" s="124"/>
      <c r="J6" s="122"/>
      <c r="K6" s="122"/>
      <c r="L6" s="122"/>
      <c r="M6" s="122"/>
      <c r="N6" s="122"/>
      <c r="O6" s="62"/>
    </row>
    <row r="7" spans="2:15" ht="12.75" customHeight="1" x14ac:dyDescent="0.2">
      <c r="B7" s="47"/>
      <c r="C7" s="129"/>
      <c r="D7" s="127"/>
      <c r="E7" s="127"/>
      <c r="F7" s="127"/>
      <c r="G7" s="39"/>
      <c r="H7" s="39"/>
      <c r="I7" s="39"/>
      <c r="J7" s="122"/>
      <c r="K7" s="122"/>
      <c r="L7" s="122"/>
      <c r="M7" s="130" t="s">
        <v>75</v>
      </c>
      <c r="N7" s="418" t="e">
        <f>VLOOKUP(D13,SETUP!$N$12:$S$66,2,FALSE)</f>
        <v>#N/A</v>
      </c>
      <c r="O7" s="62"/>
    </row>
    <row r="8" spans="2:15" ht="4.4000000000000004" customHeight="1" x14ac:dyDescent="0.2">
      <c r="B8" s="47"/>
      <c r="C8" s="1146"/>
      <c r="D8" s="1146"/>
      <c r="E8" s="1146"/>
      <c r="F8" s="1146"/>
      <c r="G8" s="1146"/>
      <c r="H8" s="131"/>
      <c r="I8" s="131"/>
      <c r="O8" s="62"/>
    </row>
    <row r="9" spans="2:15" s="2" customFormat="1" ht="12" hidden="1" customHeight="1" x14ac:dyDescent="0.2">
      <c r="B9" s="49"/>
      <c r="C9" s="83" t="s">
        <v>23</v>
      </c>
      <c r="D9" s="84">
        <v>5</v>
      </c>
      <c r="E9" s="85"/>
      <c r="O9" s="82"/>
    </row>
    <row r="10" spans="2:15" s="2" customFormat="1" ht="12" hidden="1" customHeight="1" x14ac:dyDescent="0.2">
      <c r="B10" s="49"/>
      <c r="C10" s="83" t="s">
        <v>24</v>
      </c>
      <c r="D10" s="86" t="e">
        <f>IF(D9=" "," ",VLOOKUP(D9,NamaAkun,2))</f>
        <v>#NAME?</v>
      </c>
      <c r="E10" s="87"/>
      <c r="O10" s="82"/>
    </row>
    <row r="11" spans="2:15" s="2" customFormat="1" ht="12" hidden="1" customHeight="1" x14ac:dyDescent="0.2">
      <c r="B11" s="49"/>
      <c r="C11" s="38"/>
      <c r="D11" s="39"/>
      <c r="F11" s="51"/>
      <c r="G11" s="76"/>
      <c r="H11" s="76"/>
      <c r="I11" s="76"/>
      <c r="O11" s="82"/>
    </row>
    <row r="12" spans="2:15" s="2" customFormat="1" ht="12" customHeight="1" x14ac:dyDescent="0.2">
      <c r="B12" s="49"/>
      <c r="F12" s="51"/>
      <c r="G12" s="76"/>
      <c r="H12" s="76"/>
      <c r="I12" s="76"/>
      <c r="M12" s="66" t="s">
        <v>6</v>
      </c>
      <c r="N12" s="132" t="e">
        <f>VLOOKUP(D13,SETUP!$N$12:$S$66,3,FALSE)</f>
        <v>#N/A</v>
      </c>
      <c r="O12" s="82"/>
    </row>
    <row r="13" spans="2:15" s="2" customFormat="1" ht="12" customHeight="1" x14ac:dyDescent="0.2">
      <c r="B13" s="49"/>
      <c r="C13" s="114" t="s">
        <v>330</v>
      </c>
      <c r="D13" s="114" t="s">
        <v>450</v>
      </c>
      <c r="E13" s="95" t="s">
        <v>219</v>
      </c>
      <c r="F13" s="51"/>
      <c r="G13" s="76"/>
      <c r="H13" s="76"/>
      <c r="I13" s="76"/>
      <c r="M13" s="67" t="s">
        <v>7</v>
      </c>
      <c r="N13" s="68" t="e">
        <f>L119</f>
        <v>#N/A</v>
      </c>
      <c r="O13" s="82"/>
    </row>
    <row r="14" spans="2:15" s="2" customFormat="1" ht="8.15" customHeight="1" x14ac:dyDescent="0.2">
      <c r="B14" s="49"/>
      <c r="C14" s="6"/>
      <c r="D14" s="19"/>
      <c r="E14" s="9"/>
      <c r="F14" s="10"/>
      <c r="G14" s="8"/>
      <c r="H14" s="8"/>
      <c r="I14" s="8"/>
      <c r="O14" s="82"/>
    </row>
    <row r="15" spans="2:15" ht="20.149999999999999" customHeight="1" x14ac:dyDescent="0.2">
      <c r="B15" s="53"/>
      <c r="C15" s="20" t="s">
        <v>0</v>
      </c>
      <c r="D15" s="21" t="s">
        <v>5</v>
      </c>
      <c r="E15" s="21" t="s">
        <v>1</v>
      </c>
      <c r="F15" s="22" t="s">
        <v>73</v>
      </c>
      <c r="G15" s="22" t="s">
        <v>25</v>
      </c>
      <c r="H15" s="22" t="s">
        <v>25</v>
      </c>
      <c r="I15" s="22" t="s">
        <v>25</v>
      </c>
      <c r="J15" s="79" t="s">
        <v>26</v>
      </c>
      <c r="K15" s="79"/>
      <c r="L15" s="79" t="s">
        <v>31</v>
      </c>
      <c r="M15" s="79" t="s">
        <v>74</v>
      </c>
      <c r="N15" s="80"/>
      <c r="O15" s="62"/>
    </row>
    <row r="16" spans="2:15" ht="10.5" x14ac:dyDescent="0.2">
      <c r="B16" s="47"/>
      <c r="C16" s="24"/>
      <c r="D16" s="25"/>
      <c r="E16" s="26"/>
      <c r="F16" s="27"/>
      <c r="G16" s="78" t="s">
        <v>27</v>
      </c>
      <c r="H16" s="78" t="s">
        <v>28</v>
      </c>
      <c r="I16" s="78" t="s">
        <v>64</v>
      </c>
      <c r="J16" s="78" t="s">
        <v>27</v>
      </c>
      <c r="K16" s="78" t="s">
        <v>28</v>
      </c>
      <c r="L16" s="78"/>
      <c r="M16" s="78" t="s">
        <v>30</v>
      </c>
      <c r="N16" s="81" t="s">
        <v>29</v>
      </c>
      <c r="O16" s="62"/>
    </row>
    <row r="17" spans="1:15" ht="10.5" x14ac:dyDescent="0.2">
      <c r="B17" s="47"/>
      <c r="C17" s="29">
        <f>IF(D9=" "," ",SETUP!J3)</f>
        <v>46023</v>
      </c>
      <c r="D17" s="30"/>
      <c r="E17" s="31" t="s">
        <v>76</v>
      </c>
      <c r="F17" s="88" t="e">
        <f>N12</f>
        <v>#N/A</v>
      </c>
      <c r="G17" s="32">
        <v>0</v>
      </c>
      <c r="H17" s="32"/>
      <c r="I17" s="32"/>
      <c r="J17" s="93">
        <v>0</v>
      </c>
      <c r="K17" s="93">
        <v>0</v>
      </c>
      <c r="L17" s="88" t="e">
        <f>F17</f>
        <v>#N/A</v>
      </c>
      <c r="M17" s="112" t="s">
        <v>33</v>
      </c>
      <c r="N17" s="112"/>
      <c r="O17" s="62"/>
    </row>
    <row r="18" spans="1:15" x14ac:dyDescent="0.2">
      <c r="B18" s="47"/>
      <c r="C18" s="33" t="str">
        <f>IF(F18&gt;0,Input_Transaksi!C11,"")</f>
        <v/>
      </c>
      <c r="D18" s="34" t="str">
        <f>IF(F18&gt;0,Input_Transaksi!D11,"")</f>
        <v/>
      </c>
      <c r="E18" s="35" t="str">
        <f>IF(F18&gt;0,Input_Transaksi!F11&amp;Input_Transaksi!G11&amp;" "&amp;Input_Transaksi!H11,"")</f>
        <v/>
      </c>
      <c r="F18" s="36">
        <f>IF(Input_Transaksi!I11=$D$13,Input_Transaksi!L11,0)</f>
        <v>0</v>
      </c>
      <c r="G18" s="119">
        <f>IF(Input_Transaksi!J11=$G$16,F18,0)</f>
        <v>0</v>
      </c>
      <c r="H18" s="119">
        <f>IF(Input_Transaksi!J11=$H$16,F18,0)</f>
        <v>0</v>
      </c>
      <c r="I18" s="119">
        <f>IF(Input_Transaksi!J11=$I$16,F18,0)</f>
        <v>0</v>
      </c>
      <c r="J18" s="119">
        <f>J17+G18</f>
        <v>0</v>
      </c>
      <c r="K18" s="119">
        <f>K17+H18</f>
        <v>0</v>
      </c>
      <c r="L18" s="36" t="e">
        <f>L17-G18-H18</f>
        <v>#N/A</v>
      </c>
      <c r="M18" s="36">
        <f>G18</f>
        <v>0</v>
      </c>
      <c r="N18" s="36">
        <f>I18</f>
        <v>0</v>
      </c>
      <c r="O18" s="62"/>
    </row>
    <row r="19" spans="1:15" x14ac:dyDescent="0.2">
      <c r="B19" s="47"/>
      <c r="C19" s="33" t="str">
        <f>IF(F19&gt;0,Input_Transaksi!C14,"")</f>
        <v/>
      </c>
      <c r="D19" s="34" t="str">
        <f>IF(F19&gt;0,Input_Transaksi!D14,"")</f>
        <v/>
      </c>
      <c r="E19" s="35" t="str">
        <f>IF(F19&gt;0,Input_Transaksi!F14&amp;Input_Transaksi!G14&amp;" "&amp;Input_Transaksi!H14,"")</f>
        <v/>
      </c>
      <c r="F19" s="36">
        <f>IF(Input_Transaksi!I14=$D$13,Input_Transaksi!L14,0)</f>
        <v>0</v>
      </c>
      <c r="G19" s="119">
        <f>IF(Input_Transaksi!J14=$G$16,F19,0)</f>
        <v>0</v>
      </c>
      <c r="H19" s="119">
        <f>IF(Input_Transaksi!J14=$H$16,F19,0)</f>
        <v>0</v>
      </c>
      <c r="I19" s="119">
        <f>IF(Input_Transaksi!J14=$I$16,F19,0)</f>
        <v>0</v>
      </c>
      <c r="J19" s="119">
        <f t="shared" ref="J19:J81" si="0">J18+G19</f>
        <v>0</v>
      </c>
      <c r="K19" s="119">
        <f t="shared" ref="K19:K81" si="1">K18+H19</f>
        <v>0</v>
      </c>
      <c r="L19" s="36" t="e">
        <f t="shared" ref="L19:L82" si="2">L18-G19-H19</f>
        <v>#N/A</v>
      </c>
      <c r="M19" s="36">
        <f t="shared" ref="M19:M82" si="3">G19</f>
        <v>0</v>
      </c>
      <c r="N19" s="36">
        <f t="shared" ref="N19:N82" si="4">I19</f>
        <v>0</v>
      </c>
      <c r="O19" s="62"/>
    </row>
    <row r="20" spans="1:15" customFormat="1" x14ac:dyDescent="0.2">
      <c r="A20" s="1"/>
      <c r="B20" s="64"/>
      <c r="C20" s="33" t="str">
        <f>IF(F20&gt;0,Input_Transaksi!C16,"")</f>
        <v/>
      </c>
      <c r="D20" s="34" t="str">
        <f>IF(F20&gt;0,Input_Transaksi!D16,"")</f>
        <v/>
      </c>
      <c r="E20" s="35" t="str">
        <f>IF(F20&gt;0,Input_Transaksi!F16&amp;Input_Transaksi!G16&amp;" "&amp;Input_Transaksi!H16,"")</f>
        <v/>
      </c>
      <c r="F20" s="36">
        <f>IF(Input_Transaksi!I16=$D$13,Input_Transaksi!L16,0)</f>
        <v>0</v>
      </c>
      <c r="G20" s="119">
        <f>IF(Input_Transaksi!J16=$G$16,F20,0)</f>
        <v>0</v>
      </c>
      <c r="H20" s="119">
        <f>IF(Input_Transaksi!J16=$H$16,F20,0)</f>
        <v>0</v>
      </c>
      <c r="I20" s="119">
        <f>IF(Input_Transaksi!J16=$I$16,F20,0)</f>
        <v>0</v>
      </c>
      <c r="J20" s="119">
        <f t="shared" si="0"/>
        <v>0</v>
      </c>
      <c r="K20" s="119">
        <f t="shared" si="1"/>
        <v>0</v>
      </c>
      <c r="L20" s="36" t="e">
        <f t="shared" si="2"/>
        <v>#N/A</v>
      </c>
      <c r="M20" s="36">
        <f t="shared" si="3"/>
        <v>0</v>
      </c>
      <c r="N20" s="36">
        <f t="shared" si="4"/>
        <v>0</v>
      </c>
      <c r="O20" s="61"/>
    </row>
    <row r="21" spans="1:15" customFormat="1" x14ac:dyDescent="0.2">
      <c r="A21" s="1"/>
      <c r="B21" s="64"/>
      <c r="C21" s="33" t="str">
        <f>IF(F21&gt;0,Input_Transaksi!C17,"")</f>
        <v/>
      </c>
      <c r="D21" s="34" t="str">
        <f>IF(F21&gt;0,Input_Transaksi!D17,"")</f>
        <v/>
      </c>
      <c r="E21" s="35" t="str">
        <f>IF(F21&gt;0,Input_Transaksi!F17&amp;Input_Transaksi!G17&amp;" "&amp;Input_Transaksi!H17,"")</f>
        <v/>
      </c>
      <c r="F21" s="36">
        <f>IF(Input_Transaksi!I17=$D$13,Input_Transaksi!L17,0)</f>
        <v>0</v>
      </c>
      <c r="G21" s="119">
        <f>IF(Input_Transaksi!J17=$G$16,F21,0)</f>
        <v>0</v>
      </c>
      <c r="H21" s="119">
        <f>IF(Input_Transaksi!J17=$H$16,F21,0)</f>
        <v>0</v>
      </c>
      <c r="I21" s="119">
        <f>IF(Input_Transaksi!J17=$I$16,F21,0)</f>
        <v>0</v>
      </c>
      <c r="J21" s="119">
        <f t="shared" si="0"/>
        <v>0</v>
      </c>
      <c r="K21" s="119">
        <f t="shared" si="1"/>
        <v>0</v>
      </c>
      <c r="L21" s="36" t="e">
        <f t="shared" si="2"/>
        <v>#N/A</v>
      </c>
      <c r="M21" s="36">
        <f t="shared" si="3"/>
        <v>0</v>
      </c>
      <c r="N21" s="36">
        <f t="shared" si="4"/>
        <v>0</v>
      </c>
      <c r="O21" s="61"/>
    </row>
    <row r="22" spans="1:15" customFormat="1" x14ac:dyDescent="0.2">
      <c r="A22" s="1"/>
      <c r="B22" s="64"/>
      <c r="C22" s="33" t="str">
        <f>IF(F22&gt;0,Input_Transaksi!C18,"")</f>
        <v/>
      </c>
      <c r="D22" s="34" t="str">
        <f>IF(F22&gt;0,Input_Transaksi!D18,"")</f>
        <v/>
      </c>
      <c r="E22" s="35" t="str">
        <f>IF(F22&gt;0,Input_Transaksi!F18&amp;Input_Transaksi!G18&amp;" "&amp;Input_Transaksi!H18,"")</f>
        <v/>
      </c>
      <c r="F22" s="36">
        <f>IF(Input_Transaksi!I18=$D$13,Input_Transaksi!L18,0)</f>
        <v>0</v>
      </c>
      <c r="G22" s="119">
        <f>IF(Input_Transaksi!J18=$G$16,F22,0)</f>
        <v>0</v>
      </c>
      <c r="H22" s="119">
        <f>IF(Input_Transaksi!J18=$H$16,F22,0)</f>
        <v>0</v>
      </c>
      <c r="I22" s="119">
        <f>IF(Input_Transaksi!J18=$I$16,F22,0)</f>
        <v>0</v>
      </c>
      <c r="J22" s="119">
        <f t="shared" si="0"/>
        <v>0</v>
      </c>
      <c r="K22" s="119">
        <f t="shared" si="1"/>
        <v>0</v>
      </c>
      <c r="L22" s="36" t="e">
        <f t="shared" si="2"/>
        <v>#N/A</v>
      </c>
      <c r="M22" s="36">
        <f t="shared" si="3"/>
        <v>0</v>
      </c>
      <c r="N22" s="36">
        <f t="shared" si="4"/>
        <v>0</v>
      </c>
      <c r="O22" s="61"/>
    </row>
    <row r="23" spans="1:15" customFormat="1" x14ac:dyDescent="0.2">
      <c r="A23" s="1"/>
      <c r="B23" s="64"/>
      <c r="C23" s="33" t="str">
        <f>IF(F23&gt;0,Input_Transaksi!C20,"")</f>
        <v/>
      </c>
      <c r="D23" s="34" t="str">
        <f>IF(F23&gt;0,Input_Transaksi!D20,"")</f>
        <v/>
      </c>
      <c r="E23" s="35" t="str">
        <f>IF(F23&gt;0,Input_Transaksi!F20&amp;Input_Transaksi!G20&amp;" "&amp;Input_Transaksi!H20,"")</f>
        <v/>
      </c>
      <c r="F23" s="36">
        <f>IF(Input_Transaksi!I20=$D$13,Input_Transaksi!L20,0)</f>
        <v>0</v>
      </c>
      <c r="G23" s="119">
        <f>IF(Input_Transaksi!J20=$G$16,F23,0)</f>
        <v>0</v>
      </c>
      <c r="H23" s="119">
        <f>IF(Input_Transaksi!J20=$H$16,F23,0)</f>
        <v>0</v>
      </c>
      <c r="I23" s="119">
        <f>IF(Input_Transaksi!J20=$I$16,F23,0)</f>
        <v>0</v>
      </c>
      <c r="J23" s="119">
        <f t="shared" si="0"/>
        <v>0</v>
      </c>
      <c r="K23" s="119">
        <f t="shared" si="1"/>
        <v>0</v>
      </c>
      <c r="L23" s="36" t="e">
        <f t="shared" si="2"/>
        <v>#N/A</v>
      </c>
      <c r="M23" s="36">
        <f t="shared" si="3"/>
        <v>0</v>
      </c>
      <c r="N23" s="36">
        <f t="shared" si="4"/>
        <v>0</v>
      </c>
      <c r="O23" s="61"/>
    </row>
    <row r="24" spans="1:15" customFormat="1" x14ac:dyDescent="0.2">
      <c r="A24" s="1"/>
      <c r="B24" s="64"/>
      <c r="C24" s="33" t="str">
        <f>IF(F24&gt;0,Input_Transaksi!C21,"")</f>
        <v/>
      </c>
      <c r="D24" s="34" t="str">
        <f>IF(F24&gt;0,Input_Transaksi!D21,"")</f>
        <v/>
      </c>
      <c r="E24" s="35" t="str">
        <f>IF(F24&gt;0,Input_Transaksi!F21&amp;Input_Transaksi!G21&amp;" "&amp;Input_Transaksi!H21,"")</f>
        <v/>
      </c>
      <c r="F24" s="36">
        <f>IF(Input_Transaksi!I21=$D$13,Input_Transaksi!L21,0)</f>
        <v>0</v>
      </c>
      <c r="G24" s="119">
        <f>IF(Input_Transaksi!J21=$G$16,F24,0)</f>
        <v>0</v>
      </c>
      <c r="H24" s="119">
        <f>IF(Input_Transaksi!J21=$H$16,F24,0)</f>
        <v>0</v>
      </c>
      <c r="I24" s="119">
        <f>IF(Input_Transaksi!J21=$I$16,F24,0)</f>
        <v>0</v>
      </c>
      <c r="J24" s="119">
        <f t="shared" si="0"/>
        <v>0</v>
      </c>
      <c r="K24" s="119">
        <f t="shared" si="1"/>
        <v>0</v>
      </c>
      <c r="L24" s="36" t="e">
        <f t="shared" si="2"/>
        <v>#N/A</v>
      </c>
      <c r="M24" s="36">
        <f t="shared" si="3"/>
        <v>0</v>
      </c>
      <c r="N24" s="36">
        <f t="shared" si="4"/>
        <v>0</v>
      </c>
      <c r="O24" s="61"/>
    </row>
    <row r="25" spans="1:15" customFormat="1" x14ac:dyDescent="0.2">
      <c r="A25" s="1"/>
      <c r="B25" s="64"/>
      <c r="C25" s="33" t="str">
        <f>IF(F25&gt;0,Input_Transaksi!C22,"")</f>
        <v/>
      </c>
      <c r="D25" s="34" t="str">
        <f>IF(F25&gt;0,Input_Transaksi!D22,"")</f>
        <v/>
      </c>
      <c r="E25" s="35" t="str">
        <f>IF(F25&gt;0,Input_Transaksi!F22&amp;Input_Transaksi!G22&amp;" "&amp;Input_Transaksi!H22,"")</f>
        <v/>
      </c>
      <c r="F25" s="36">
        <f>IF(Input_Transaksi!I22=$D$13,Input_Transaksi!L22,0)</f>
        <v>0</v>
      </c>
      <c r="G25" s="119">
        <f>IF(Input_Transaksi!J22=$G$16,F25,0)</f>
        <v>0</v>
      </c>
      <c r="H25" s="119">
        <f>IF(Input_Transaksi!J22=$H$16,F25,0)</f>
        <v>0</v>
      </c>
      <c r="I25" s="119">
        <f>IF(Input_Transaksi!J22=$I$16,F25,0)</f>
        <v>0</v>
      </c>
      <c r="J25" s="119">
        <f t="shared" si="0"/>
        <v>0</v>
      </c>
      <c r="K25" s="119">
        <f t="shared" si="1"/>
        <v>0</v>
      </c>
      <c r="L25" s="36" t="e">
        <f t="shared" si="2"/>
        <v>#N/A</v>
      </c>
      <c r="M25" s="36">
        <f t="shared" si="3"/>
        <v>0</v>
      </c>
      <c r="N25" s="36">
        <f t="shared" si="4"/>
        <v>0</v>
      </c>
      <c r="O25" s="61"/>
    </row>
    <row r="26" spans="1:15" customFormat="1" x14ac:dyDescent="0.2">
      <c r="A26" s="1"/>
      <c r="B26" s="64"/>
      <c r="C26" s="33" t="str">
        <f>IF(F26&gt;0,Input_Transaksi!C23,"")</f>
        <v/>
      </c>
      <c r="D26" s="34" t="str">
        <f>IF(F26&gt;0,Input_Transaksi!D23,"")</f>
        <v/>
      </c>
      <c r="E26" s="35" t="str">
        <f>IF(F26&gt;0,Input_Transaksi!F23&amp;Input_Transaksi!G23&amp;" "&amp;Input_Transaksi!H23,"")</f>
        <v/>
      </c>
      <c r="F26" s="36">
        <f>IF(Input_Transaksi!I23=$D$13,Input_Transaksi!L23,0)</f>
        <v>0</v>
      </c>
      <c r="G26" s="119">
        <f>IF(Input_Transaksi!J23=$G$16,F26,0)</f>
        <v>0</v>
      </c>
      <c r="H26" s="119">
        <f>IF(Input_Transaksi!J23=$H$16,F26,0)</f>
        <v>0</v>
      </c>
      <c r="I26" s="119">
        <f>IF(Input_Transaksi!J23=$I$16,F26,0)</f>
        <v>0</v>
      </c>
      <c r="J26" s="119">
        <f t="shared" si="0"/>
        <v>0</v>
      </c>
      <c r="K26" s="119">
        <f t="shared" si="1"/>
        <v>0</v>
      </c>
      <c r="L26" s="36" t="e">
        <f t="shared" si="2"/>
        <v>#N/A</v>
      </c>
      <c r="M26" s="36">
        <f t="shared" si="3"/>
        <v>0</v>
      </c>
      <c r="N26" s="36">
        <f t="shared" si="4"/>
        <v>0</v>
      </c>
      <c r="O26" s="61"/>
    </row>
    <row r="27" spans="1:15" customFormat="1" x14ac:dyDescent="0.2">
      <c r="A27" s="1"/>
      <c r="B27" s="64"/>
      <c r="C27" s="33" t="str">
        <f>IF(F27&gt;0,Input_Transaksi!C24,"")</f>
        <v/>
      </c>
      <c r="D27" s="34" t="str">
        <f>IF(F27&gt;0,Input_Transaksi!D24,"")</f>
        <v/>
      </c>
      <c r="E27" s="35" t="str">
        <f>IF(F27&gt;0,Input_Transaksi!F24&amp;Input_Transaksi!G24&amp;" "&amp;Input_Transaksi!H24,"")</f>
        <v/>
      </c>
      <c r="F27" s="36">
        <f>IF(Input_Transaksi!I24=$D$13,Input_Transaksi!L24,0)</f>
        <v>0</v>
      </c>
      <c r="G27" s="119">
        <f>IF(Input_Transaksi!J24=$G$16,F27,0)</f>
        <v>0</v>
      </c>
      <c r="H27" s="119">
        <f>IF(Input_Transaksi!J24=$H$16,F27,0)</f>
        <v>0</v>
      </c>
      <c r="I27" s="119">
        <f>IF(Input_Transaksi!J24=$I$16,F27,0)</f>
        <v>0</v>
      </c>
      <c r="J27" s="119">
        <f t="shared" si="0"/>
        <v>0</v>
      </c>
      <c r="K27" s="119">
        <f t="shared" si="1"/>
        <v>0</v>
      </c>
      <c r="L27" s="36" t="e">
        <f t="shared" si="2"/>
        <v>#N/A</v>
      </c>
      <c r="M27" s="36">
        <f t="shared" si="3"/>
        <v>0</v>
      </c>
      <c r="N27" s="36">
        <f t="shared" si="4"/>
        <v>0</v>
      </c>
      <c r="O27" s="61"/>
    </row>
    <row r="28" spans="1:15" customFormat="1" x14ac:dyDescent="0.2">
      <c r="A28" s="1"/>
      <c r="B28" s="64"/>
      <c r="C28" s="33" t="str">
        <f>IF(F28&gt;0,Input_Transaksi!C25,"")</f>
        <v/>
      </c>
      <c r="D28" s="34" t="str">
        <f>IF(F28&gt;0,Input_Transaksi!D25,"")</f>
        <v/>
      </c>
      <c r="E28" s="35" t="str">
        <f>IF(F28&gt;0,Input_Transaksi!F25&amp;Input_Transaksi!G25&amp;" "&amp;Input_Transaksi!H25,"")</f>
        <v/>
      </c>
      <c r="F28" s="36">
        <f>IF(Input_Transaksi!I25=$D$13,Input_Transaksi!L25,0)</f>
        <v>0</v>
      </c>
      <c r="G28" s="119">
        <f>IF(Input_Transaksi!J25=$G$16,F28,0)</f>
        <v>0</v>
      </c>
      <c r="H28" s="119">
        <f>IF(Input_Transaksi!J25=$H$16,F28,0)</f>
        <v>0</v>
      </c>
      <c r="I28" s="119">
        <f>IF(Input_Transaksi!J25=$I$16,F28,0)</f>
        <v>0</v>
      </c>
      <c r="J28" s="119">
        <f t="shared" si="0"/>
        <v>0</v>
      </c>
      <c r="K28" s="119">
        <f t="shared" si="1"/>
        <v>0</v>
      </c>
      <c r="L28" s="36" t="e">
        <f t="shared" si="2"/>
        <v>#N/A</v>
      </c>
      <c r="M28" s="36">
        <f t="shared" si="3"/>
        <v>0</v>
      </c>
      <c r="N28" s="36">
        <f t="shared" si="4"/>
        <v>0</v>
      </c>
      <c r="O28" s="61"/>
    </row>
    <row r="29" spans="1:15" customFormat="1" x14ac:dyDescent="0.2">
      <c r="A29" s="1"/>
      <c r="B29" s="64"/>
      <c r="C29" s="33" t="str">
        <f>IF(F29&gt;0,Input_Transaksi!C26,"")</f>
        <v/>
      </c>
      <c r="D29" s="34" t="str">
        <f>IF(F29&gt;0,Input_Transaksi!D26,"")</f>
        <v/>
      </c>
      <c r="E29" s="35" t="str">
        <f>IF(F29&gt;0,Input_Transaksi!F26&amp;Input_Transaksi!G26&amp;" "&amp;Input_Transaksi!H26,"")</f>
        <v/>
      </c>
      <c r="F29" s="36">
        <f>IF(Input_Transaksi!I26=$D$13,Input_Transaksi!L26,0)</f>
        <v>0</v>
      </c>
      <c r="G29" s="119">
        <f>IF(Input_Transaksi!J26=$G$16,F29,0)</f>
        <v>0</v>
      </c>
      <c r="H29" s="119">
        <f>IF(Input_Transaksi!J26=$H$16,F29,0)</f>
        <v>0</v>
      </c>
      <c r="I29" s="119">
        <f>IF(Input_Transaksi!J26=$I$16,F29,0)</f>
        <v>0</v>
      </c>
      <c r="J29" s="119">
        <f t="shared" si="0"/>
        <v>0</v>
      </c>
      <c r="K29" s="119">
        <f t="shared" si="1"/>
        <v>0</v>
      </c>
      <c r="L29" s="36" t="e">
        <f t="shared" si="2"/>
        <v>#N/A</v>
      </c>
      <c r="M29" s="36">
        <f t="shared" si="3"/>
        <v>0</v>
      </c>
      <c r="N29" s="36">
        <f t="shared" si="4"/>
        <v>0</v>
      </c>
      <c r="O29" s="61"/>
    </row>
    <row r="30" spans="1:15" customFormat="1" x14ac:dyDescent="0.2">
      <c r="A30" s="1"/>
      <c r="B30" s="64"/>
      <c r="C30" s="33" t="str">
        <f>IF(F30&gt;0,Input_Transaksi!C27,"")</f>
        <v/>
      </c>
      <c r="D30" s="34" t="str">
        <f>IF(F30&gt;0,Input_Transaksi!D27,"")</f>
        <v/>
      </c>
      <c r="E30" s="35" t="str">
        <f>IF(F30&gt;0,Input_Transaksi!F27&amp;Input_Transaksi!G27&amp;" "&amp;Input_Transaksi!H27,"")</f>
        <v/>
      </c>
      <c r="F30" s="36">
        <f>IF(Input_Transaksi!I27=$D$13,Input_Transaksi!L27,0)</f>
        <v>0</v>
      </c>
      <c r="G30" s="119">
        <f>IF(Input_Transaksi!J27=$G$16,F30,0)</f>
        <v>0</v>
      </c>
      <c r="H30" s="119">
        <f>IF(Input_Transaksi!J27=$H$16,F30,0)</f>
        <v>0</v>
      </c>
      <c r="I30" s="119">
        <f>IF(Input_Transaksi!J27=$I$16,F30,0)</f>
        <v>0</v>
      </c>
      <c r="J30" s="119">
        <f t="shared" si="0"/>
        <v>0</v>
      </c>
      <c r="K30" s="119">
        <f t="shared" si="1"/>
        <v>0</v>
      </c>
      <c r="L30" s="36" t="e">
        <f t="shared" si="2"/>
        <v>#N/A</v>
      </c>
      <c r="M30" s="36">
        <f t="shared" si="3"/>
        <v>0</v>
      </c>
      <c r="N30" s="36">
        <f t="shared" si="4"/>
        <v>0</v>
      </c>
      <c r="O30" s="61"/>
    </row>
    <row r="31" spans="1:15" customFormat="1" x14ac:dyDescent="0.2">
      <c r="A31" s="1"/>
      <c r="B31" s="64"/>
      <c r="C31" s="33" t="str">
        <f>IF(F31&gt;0,Input_Transaksi!C28,"")</f>
        <v/>
      </c>
      <c r="D31" s="34" t="str">
        <f>IF(F31&gt;0,Input_Transaksi!D28,"")</f>
        <v/>
      </c>
      <c r="E31" s="35" t="str">
        <f>IF(F31&gt;0,Input_Transaksi!F28&amp;Input_Transaksi!G28&amp;" "&amp;Input_Transaksi!H28,"")</f>
        <v/>
      </c>
      <c r="F31" s="36">
        <f>IF(Input_Transaksi!I28=$D$13,Input_Transaksi!L28,0)</f>
        <v>0</v>
      </c>
      <c r="G31" s="119">
        <f>IF(Input_Transaksi!J28=$G$16,F31,0)</f>
        <v>0</v>
      </c>
      <c r="H31" s="119">
        <f>IF(Input_Transaksi!J28=$H$16,F31,0)</f>
        <v>0</v>
      </c>
      <c r="I31" s="119">
        <f>IF(Input_Transaksi!J28=$I$16,F31,0)</f>
        <v>0</v>
      </c>
      <c r="J31" s="119">
        <f t="shared" si="0"/>
        <v>0</v>
      </c>
      <c r="K31" s="119">
        <f t="shared" si="1"/>
        <v>0</v>
      </c>
      <c r="L31" s="36" t="e">
        <f t="shared" si="2"/>
        <v>#N/A</v>
      </c>
      <c r="M31" s="36">
        <f t="shared" si="3"/>
        <v>0</v>
      </c>
      <c r="N31" s="36">
        <f t="shared" si="4"/>
        <v>0</v>
      </c>
      <c r="O31" s="61"/>
    </row>
    <row r="32" spans="1:15" customFormat="1" x14ac:dyDescent="0.2">
      <c r="A32" s="1"/>
      <c r="B32" s="64"/>
      <c r="C32" s="33" t="str">
        <f>IF(F32&gt;0,Input_Transaksi!C29,"")</f>
        <v/>
      </c>
      <c r="D32" s="34" t="str">
        <f>IF(F32&gt;0,Input_Transaksi!D29,"")</f>
        <v/>
      </c>
      <c r="E32" s="35" t="str">
        <f>IF(F32&gt;0,Input_Transaksi!F29&amp;Input_Transaksi!G29&amp;" "&amp;Input_Transaksi!H29,"")</f>
        <v/>
      </c>
      <c r="F32" s="36">
        <f>IF(Input_Transaksi!I29=$D$13,Input_Transaksi!L29,0)</f>
        <v>0</v>
      </c>
      <c r="G32" s="119">
        <f>IF(Input_Transaksi!J29=$G$16,F32,0)</f>
        <v>0</v>
      </c>
      <c r="H32" s="119">
        <f>IF(Input_Transaksi!J29=$H$16,F32,0)</f>
        <v>0</v>
      </c>
      <c r="I32" s="119">
        <f>IF(Input_Transaksi!J29=$I$16,F32,0)</f>
        <v>0</v>
      </c>
      <c r="J32" s="119">
        <f t="shared" si="0"/>
        <v>0</v>
      </c>
      <c r="K32" s="119">
        <f t="shared" si="1"/>
        <v>0</v>
      </c>
      <c r="L32" s="36" t="e">
        <f t="shared" si="2"/>
        <v>#N/A</v>
      </c>
      <c r="M32" s="36">
        <f t="shared" si="3"/>
        <v>0</v>
      </c>
      <c r="N32" s="36">
        <f t="shared" si="4"/>
        <v>0</v>
      </c>
      <c r="O32" s="61"/>
    </row>
    <row r="33" spans="1:15" customFormat="1" x14ac:dyDescent="0.2">
      <c r="A33" s="1"/>
      <c r="B33" s="65"/>
      <c r="C33" s="33" t="str">
        <f>IF(F33&gt;0,Input_Transaksi!C30,"")</f>
        <v/>
      </c>
      <c r="D33" s="34" t="str">
        <f>IF(F33&gt;0,Input_Transaksi!D30,"")</f>
        <v/>
      </c>
      <c r="E33" s="35" t="str">
        <f>IF(F33&gt;0,Input_Transaksi!F30&amp;Input_Transaksi!G30&amp;" "&amp;Input_Transaksi!H30,"")</f>
        <v/>
      </c>
      <c r="F33" s="36">
        <f>IF(Input_Transaksi!I30=$D$13,Input_Transaksi!L30,0)</f>
        <v>0</v>
      </c>
      <c r="G33" s="119">
        <f>IF(Input_Transaksi!J30=$G$16,F33,0)</f>
        <v>0</v>
      </c>
      <c r="H33" s="119">
        <f>IF(Input_Transaksi!J30=$H$16,F33,0)</f>
        <v>0</v>
      </c>
      <c r="I33" s="119">
        <f>IF(Input_Transaksi!J30=$I$16,F33,0)</f>
        <v>0</v>
      </c>
      <c r="J33" s="119">
        <f t="shared" si="0"/>
        <v>0</v>
      </c>
      <c r="K33" s="119">
        <f t="shared" si="1"/>
        <v>0</v>
      </c>
      <c r="L33" s="36" t="e">
        <f t="shared" si="2"/>
        <v>#N/A</v>
      </c>
      <c r="M33" s="36">
        <f t="shared" si="3"/>
        <v>0</v>
      </c>
      <c r="N33" s="36">
        <f t="shared" si="4"/>
        <v>0</v>
      </c>
      <c r="O33" s="61"/>
    </row>
    <row r="34" spans="1:15" customFormat="1" x14ac:dyDescent="0.2">
      <c r="A34" s="1"/>
      <c r="B34" s="65"/>
      <c r="C34" s="33" t="str">
        <f>IF(F34&gt;0,Input_Transaksi!C31,"")</f>
        <v/>
      </c>
      <c r="D34" s="34" t="str">
        <f>IF(F34&gt;0,Input_Transaksi!D31,"")</f>
        <v/>
      </c>
      <c r="E34" s="35" t="str">
        <f>IF(F34&gt;0,Input_Transaksi!F31&amp;Input_Transaksi!G31&amp;" "&amp;Input_Transaksi!H31,"")</f>
        <v/>
      </c>
      <c r="F34" s="36">
        <f>IF(Input_Transaksi!I31=$D$13,Input_Transaksi!L31,0)</f>
        <v>0</v>
      </c>
      <c r="G34" s="119">
        <f>IF(Input_Transaksi!J31=$G$16,F34,0)</f>
        <v>0</v>
      </c>
      <c r="H34" s="119">
        <f>IF(Input_Transaksi!J31=$H$16,F34,0)</f>
        <v>0</v>
      </c>
      <c r="I34" s="119">
        <f>IF(Input_Transaksi!J31=$I$16,F34,0)</f>
        <v>0</v>
      </c>
      <c r="J34" s="119">
        <f t="shared" si="0"/>
        <v>0</v>
      </c>
      <c r="K34" s="119">
        <f t="shared" si="1"/>
        <v>0</v>
      </c>
      <c r="L34" s="36" t="e">
        <f t="shared" si="2"/>
        <v>#N/A</v>
      </c>
      <c r="M34" s="36">
        <f t="shared" si="3"/>
        <v>0</v>
      </c>
      <c r="N34" s="36">
        <f t="shared" si="4"/>
        <v>0</v>
      </c>
      <c r="O34" s="61"/>
    </row>
    <row r="35" spans="1:15" customFormat="1" x14ac:dyDescent="0.2">
      <c r="A35" s="1"/>
      <c r="B35" s="65"/>
      <c r="C35" s="33" t="str">
        <f>IF(F35&gt;0,Input_Transaksi!C32,"")</f>
        <v/>
      </c>
      <c r="D35" s="34" t="str">
        <f>IF(F35&gt;0,Input_Transaksi!D32,"")</f>
        <v/>
      </c>
      <c r="E35" s="35" t="str">
        <f>IF(F35&gt;0,Input_Transaksi!F32&amp;Input_Transaksi!G32&amp;" "&amp;Input_Transaksi!H32,"")</f>
        <v/>
      </c>
      <c r="F35" s="36">
        <f>IF(Input_Transaksi!I32=$D$13,Input_Transaksi!L32,0)</f>
        <v>0</v>
      </c>
      <c r="G35" s="119">
        <f>IF(Input_Transaksi!J32=$G$16,F35,0)</f>
        <v>0</v>
      </c>
      <c r="H35" s="119">
        <f>IF(Input_Transaksi!J32=$H$16,F35,0)</f>
        <v>0</v>
      </c>
      <c r="I35" s="119">
        <f>IF(Input_Transaksi!J32=$I$16,F35,0)</f>
        <v>0</v>
      </c>
      <c r="J35" s="119">
        <f t="shared" si="0"/>
        <v>0</v>
      </c>
      <c r="K35" s="119">
        <f t="shared" si="1"/>
        <v>0</v>
      </c>
      <c r="L35" s="36" t="e">
        <f t="shared" si="2"/>
        <v>#N/A</v>
      </c>
      <c r="M35" s="36">
        <f t="shared" si="3"/>
        <v>0</v>
      </c>
      <c r="N35" s="36">
        <f t="shared" si="4"/>
        <v>0</v>
      </c>
      <c r="O35" s="61"/>
    </row>
    <row r="36" spans="1:15" x14ac:dyDescent="0.2">
      <c r="B36" s="63"/>
      <c r="C36" s="33" t="str">
        <f>IF(F36&gt;0,Input_Transaksi!C33,"")</f>
        <v/>
      </c>
      <c r="D36" s="34" t="str">
        <f>IF(F36&gt;0,Input_Transaksi!D33,"")</f>
        <v/>
      </c>
      <c r="E36" s="35" t="str">
        <f>IF(F36&gt;0,Input_Transaksi!F33&amp;Input_Transaksi!G33&amp;" "&amp;Input_Transaksi!H33,"")</f>
        <v/>
      </c>
      <c r="F36" s="36">
        <f>IF(Input_Transaksi!I33=$D$13,Input_Transaksi!L33,0)</f>
        <v>0</v>
      </c>
      <c r="G36" s="119">
        <f>IF(Input_Transaksi!J33=$G$16,F36,0)</f>
        <v>0</v>
      </c>
      <c r="H36" s="119">
        <f>IF(Input_Transaksi!J33=$H$16,F36,0)</f>
        <v>0</v>
      </c>
      <c r="I36" s="119">
        <f>IF(Input_Transaksi!J33=$I$16,F36,0)</f>
        <v>0</v>
      </c>
      <c r="J36" s="119">
        <f t="shared" si="0"/>
        <v>0</v>
      </c>
      <c r="K36" s="119">
        <f t="shared" si="1"/>
        <v>0</v>
      </c>
      <c r="L36" s="36" t="e">
        <f t="shared" si="2"/>
        <v>#N/A</v>
      </c>
      <c r="M36" s="36">
        <f t="shared" si="3"/>
        <v>0</v>
      </c>
      <c r="N36" s="36">
        <f t="shared" si="4"/>
        <v>0</v>
      </c>
      <c r="O36" s="62"/>
    </row>
    <row r="37" spans="1:15" customFormat="1" x14ac:dyDescent="0.2">
      <c r="A37" s="1"/>
      <c r="B37" s="65"/>
      <c r="C37" s="33" t="str">
        <f>IF(F37&gt;0,Input_Transaksi!C34,"")</f>
        <v/>
      </c>
      <c r="D37" s="34" t="str">
        <f>IF(F37&gt;0,Input_Transaksi!D34,"")</f>
        <v/>
      </c>
      <c r="E37" s="35" t="str">
        <f>IF(F37&gt;0,Input_Transaksi!F34&amp;Input_Transaksi!G34&amp;" "&amp;Input_Transaksi!H34,"")</f>
        <v/>
      </c>
      <c r="F37" s="36">
        <f>IF(Input_Transaksi!I34=$D$13,Input_Transaksi!L34,0)</f>
        <v>0</v>
      </c>
      <c r="G37" s="119">
        <f>IF(Input_Transaksi!J34=$G$16,F37,0)</f>
        <v>0</v>
      </c>
      <c r="H37" s="119">
        <f>IF(Input_Transaksi!J34=$H$16,F37,0)</f>
        <v>0</v>
      </c>
      <c r="I37" s="119">
        <f>IF(Input_Transaksi!J34=$I$16,F37,0)</f>
        <v>0</v>
      </c>
      <c r="J37" s="119">
        <f t="shared" si="0"/>
        <v>0</v>
      </c>
      <c r="K37" s="119">
        <f t="shared" si="1"/>
        <v>0</v>
      </c>
      <c r="L37" s="36" t="e">
        <f t="shared" si="2"/>
        <v>#N/A</v>
      </c>
      <c r="M37" s="36">
        <f t="shared" si="3"/>
        <v>0</v>
      </c>
      <c r="N37" s="36">
        <f t="shared" si="4"/>
        <v>0</v>
      </c>
      <c r="O37" s="61"/>
    </row>
    <row r="38" spans="1:15" x14ac:dyDescent="0.2">
      <c r="B38" s="63"/>
      <c r="C38" s="33" t="str">
        <f>IF(F38&gt;0,Input_Transaksi!C35,"")</f>
        <v/>
      </c>
      <c r="D38" s="34" t="str">
        <f>IF(F38&gt;0,Input_Transaksi!D35,"")</f>
        <v/>
      </c>
      <c r="E38" s="35" t="str">
        <f>IF(F38&gt;0,Input_Transaksi!F35&amp;Input_Transaksi!G35&amp;" "&amp;Input_Transaksi!H35,"")</f>
        <v/>
      </c>
      <c r="F38" s="36">
        <f>IF(Input_Transaksi!I35=$D$13,Input_Transaksi!L35,0)</f>
        <v>0</v>
      </c>
      <c r="G38" s="119">
        <f>IF(Input_Transaksi!J35=$G$16,F38,0)</f>
        <v>0</v>
      </c>
      <c r="H38" s="119">
        <f>IF(Input_Transaksi!J35=$H$16,F38,0)</f>
        <v>0</v>
      </c>
      <c r="I38" s="119">
        <f>IF(Input_Transaksi!J35=$I$16,F38,0)</f>
        <v>0</v>
      </c>
      <c r="J38" s="119">
        <f t="shared" si="0"/>
        <v>0</v>
      </c>
      <c r="K38" s="119">
        <f t="shared" si="1"/>
        <v>0</v>
      </c>
      <c r="L38" s="36" t="e">
        <f t="shared" si="2"/>
        <v>#N/A</v>
      </c>
      <c r="M38" s="36">
        <f t="shared" si="3"/>
        <v>0</v>
      </c>
      <c r="N38" s="36">
        <f t="shared" si="4"/>
        <v>0</v>
      </c>
      <c r="O38" s="62"/>
    </row>
    <row r="39" spans="1:15" customFormat="1" x14ac:dyDescent="0.2">
      <c r="A39" s="1"/>
      <c r="B39" s="65"/>
      <c r="C39" s="33" t="str">
        <f>IF(F39&gt;0,Input_Transaksi!C36,"")</f>
        <v/>
      </c>
      <c r="D39" s="34" t="str">
        <f>IF(F39&gt;0,Input_Transaksi!D36,"")</f>
        <v/>
      </c>
      <c r="E39" s="35" t="str">
        <f>IF(F39&gt;0,Input_Transaksi!F36&amp;Input_Transaksi!G36&amp;" "&amp;Input_Transaksi!H36,"")</f>
        <v/>
      </c>
      <c r="F39" s="36">
        <f>IF(Input_Transaksi!I36=$D$13,Input_Transaksi!L36,0)</f>
        <v>0</v>
      </c>
      <c r="G39" s="119">
        <f>IF(Input_Transaksi!J36=$G$16,F39,0)</f>
        <v>0</v>
      </c>
      <c r="H39" s="119">
        <f>IF(Input_Transaksi!J36=$H$16,F39,0)</f>
        <v>0</v>
      </c>
      <c r="I39" s="119">
        <f>IF(Input_Transaksi!J36=$I$16,F39,0)</f>
        <v>0</v>
      </c>
      <c r="J39" s="119">
        <f t="shared" si="0"/>
        <v>0</v>
      </c>
      <c r="K39" s="119">
        <f t="shared" si="1"/>
        <v>0</v>
      </c>
      <c r="L39" s="36" t="e">
        <f t="shared" si="2"/>
        <v>#N/A</v>
      </c>
      <c r="M39" s="36">
        <f t="shared" si="3"/>
        <v>0</v>
      </c>
      <c r="N39" s="36">
        <f t="shared" si="4"/>
        <v>0</v>
      </c>
      <c r="O39" s="61"/>
    </row>
    <row r="40" spans="1:15" customFormat="1" x14ac:dyDescent="0.2">
      <c r="A40" s="1"/>
      <c r="B40" s="65"/>
      <c r="C40" s="33" t="str">
        <f>IF(F40&gt;0,Input_Transaksi!C37,"")</f>
        <v/>
      </c>
      <c r="D40" s="34" t="str">
        <f>IF(F40&gt;0,Input_Transaksi!D37,"")</f>
        <v/>
      </c>
      <c r="E40" s="35" t="str">
        <f>IF(F40&gt;0,Input_Transaksi!F37&amp;Input_Transaksi!G37&amp;" "&amp;Input_Transaksi!H37,"")</f>
        <v/>
      </c>
      <c r="F40" s="36">
        <f>IF(Input_Transaksi!I37=$D$13,Input_Transaksi!L37,0)</f>
        <v>0</v>
      </c>
      <c r="G40" s="119">
        <f>IF(Input_Transaksi!J37=$G$16,F40,0)</f>
        <v>0</v>
      </c>
      <c r="H40" s="119">
        <f>IF(Input_Transaksi!J37=$H$16,F40,0)</f>
        <v>0</v>
      </c>
      <c r="I40" s="119">
        <f>IF(Input_Transaksi!J37=$I$16,F40,0)</f>
        <v>0</v>
      </c>
      <c r="J40" s="119">
        <f t="shared" si="0"/>
        <v>0</v>
      </c>
      <c r="K40" s="119">
        <f t="shared" si="1"/>
        <v>0</v>
      </c>
      <c r="L40" s="36" t="e">
        <f t="shared" si="2"/>
        <v>#N/A</v>
      </c>
      <c r="M40" s="36">
        <f t="shared" si="3"/>
        <v>0</v>
      </c>
      <c r="N40" s="36">
        <f t="shared" si="4"/>
        <v>0</v>
      </c>
      <c r="O40" s="61"/>
    </row>
    <row r="41" spans="1:15" customFormat="1" x14ac:dyDescent="0.2">
      <c r="A41" s="1"/>
      <c r="B41" s="65"/>
      <c r="C41" s="33" t="str">
        <f>IF(F41&gt;0,Input_Transaksi!C38,"")</f>
        <v/>
      </c>
      <c r="D41" s="34" t="str">
        <f>IF(F41&gt;0,Input_Transaksi!D38,"")</f>
        <v/>
      </c>
      <c r="E41" s="35" t="str">
        <f>IF(F41&gt;0,Input_Transaksi!F38&amp;Input_Transaksi!G38&amp;" "&amp;Input_Transaksi!H38,"")</f>
        <v/>
      </c>
      <c r="F41" s="36">
        <f>IF(Input_Transaksi!I38=$D$13,Input_Transaksi!L38,0)</f>
        <v>0</v>
      </c>
      <c r="G41" s="119">
        <f>IF(Input_Transaksi!J38=$G$16,F41,0)</f>
        <v>0</v>
      </c>
      <c r="H41" s="119">
        <f>IF(Input_Transaksi!J38=$H$16,F41,0)</f>
        <v>0</v>
      </c>
      <c r="I41" s="119">
        <f>IF(Input_Transaksi!J38=$I$16,F41,0)</f>
        <v>0</v>
      </c>
      <c r="J41" s="119">
        <f t="shared" si="0"/>
        <v>0</v>
      </c>
      <c r="K41" s="119">
        <f t="shared" si="1"/>
        <v>0</v>
      </c>
      <c r="L41" s="36" t="e">
        <f t="shared" si="2"/>
        <v>#N/A</v>
      </c>
      <c r="M41" s="36">
        <f t="shared" si="3"/>
        <v>0</v>
      </c>
      <c r="N41" s="36">
        <f t="shared" si="4"/>
        <v>0</v>
      </c>
      <c r="O41" s="61"/>
    </row>
    <row r="42" spans="1:15" customFormat="1" x14ac:dyDescent="0.2">
      <c r="A42" s="1"/>
      <c r="B42" s="65"/>
      <c r="C42" s="33" t="str">
        <f>IF(F42&gt;0,Input_Transaksi!C39,"")</f>
        <v/>
      </c>
      <c r="D42" s="34" t="str">
        <f>IF(F42&gt;0,Input_Transaksi!D39,"")</f>
        <v/>
      </c>
      <c r="E42" s="35" t="str">
        <f>IF(F42&gt;0,Input_Transaksi!F39&amp;Input_Transaksi!G39&amp;" "&amp;Input_Transaksi!H39,"")</f>
        <v/>
      </c>
      <c r="F42" s="36">
        <f>IF(Input_Transaksi!I39=$D$13,Input_Transaksi!L39,0)</f>
        <v>0</v>
      </c>
      <c r="G42" s="119">
        <f>IF(Input_Transaksi!J39=$G$16,F42,0)</f>
        <v>0</v>
      </c>
      <c r="H42" s="119">
        <f>IF(Input_Transaksi!J39=$H$16,F42,0)</f>
        <v>0</v>
      </c>
      <c r="I42" s="119">
        <f>IF(Input_Transaksi!J39=$I$16,F42,0)</f>
        <v>0</v>
      </c>
      <c r="J42" s="119">
        <f t="shared" si="0"/>
        <v>0</v>
      </c>
      <c r="K42" s="119">
        <f t="shared" si="1"/>
        <v>0</v>
      </c>
      <c r="L42" s="36" t="e">
        <f t="shared" si="2"/>
        <v>#N/A</v>
      </c>
      <c r="M42" s="36">
        <f t="shared" si="3"/>
        <v>0</v>
      </c>
      <c r="N42" s="36">
        <f t="shared" si="4"/>
        <v>0</v>
      </c>
      <c r="O42" s="61"/>
    </row>
    <row r="43" spans="1:15" x14ac:dyDescent="0.2">
      <c r="B43" s="63"/>
      <c r="C43" s="33" t="str">
        <f>IF(F43&gt;0,Input_Transaksi!C40,"")</f>
        <v/>
      </c>
      <c r="D43" s="34" t="str">
        <f>IF(F43&gt;0,Input_Transaksi!D40,"")</f>
        <v/>
      </c>
      <c r="E43" s="35" t="str">
        <f>IF(F43&gt;0,Input_Transaksi!F40&amp;Input_Transaksi!G40&amp;" "&amp;Input_Transaksi!H40,"")</f>
        <v/>
      </c>
      <c r="F43" s="36">
        <f>IF(Input_Transaksi!I40=$D$13,Input_Transaksi!L40,0)</f>
        <v>0</v>
      </c>
      <c r="G43" s="119">
        <f>IF(Input_Transaksi!J40=$G$16,F43,0)</f>
        <v>0</v>
      </c>
      <c r="H43" s="119">
        <f>IF(Input_Transaksi!J40=$H$16,F43,0)</f>
        <v>0</v>
      </c>
      <c r="I43" s="119">
        <f>IF(Input_Transaksi!J40=$I$16,F43,0)</f>
        <v>0</v>
      </c>
      <c r="J43" s="119">
        <f t="shared" si="0"/>
        <v>0</v>
      </c>
      <c r="K43" s="119">
        <f t="shared" si="1"/>
        <v>0</v>
      </c>
      <c r="L43" s="36" t="e">
        <f t="shared" si="2"/>
        <v>#N/A</v>
      </c>
      <c r="M43" s="36">
        <f t="shared" si="3"/>
        <v>0</v>
      </c>
      <c r="N43" s="36">
        <f t="shared" si="4"/>
        <v>0</v>
      </c>
      <c r="O43" s="62"/>
    </row>
    <row r="44" spans="1:15" customFormat="1" x14ac:dyDescent="0.2">
      <c r="A44" s="1"/>
      <c r="B44" s="65"/>
      <c r="C44" s="33" t="str">
        <f>IF(F44&gt;0,Input_Transaksi!C41,"")</f>
        <v/>
      </c>
      <c r="D44" s="34" t="str">
        <f>IF(F44&gt;0,Input_Transaksi!D41,"")</f>
        <v/>
      </c>
      <c r="E44" s="35" t="str">
        <f>IF(F44&gt;0,Input_Transaksi!F41&amp;Input_Transaksi!G41&amp;" "&amp;Input_Transaksi!H41,"")</f>
        <v/>
      </c>
      <c r="F44" s="36">
        <f>IF(Input_Transaksi!I41=$D$13,Input_Transaksi!L41,0)</f>
        <v>0</v>
      </c>
      <c r="G44" s="119">
        <f>IF(Input_Transaksi!J41=$G$16,F44,0)</f>
        <v>0</v>
      </c>
      <c r="H44" s="119">
        <f>IF(Input_Transaksi!J41=$H$16,F44,0)</f>
        <v>0</v>
      </c>
      <c r="I44" s="119">
        <f>IF(Input_Transaksi!J41=$I$16,F44,0)</f>
        <v>0</v>
      </c>
      <c r="J44" s="119">
        <f t="shared" si="0"/>
        <v>0</v>
      </c>
      <c r="K44" s="119">
        <f t="shared" si="1"/>
        <v>0</v>
      </c>
      <c r="L44" s="36" t="e">
        <f t="shared" si="2"/>
        <v>#N/A</v>
      </c>
      <c r="M44" s="36">
        <f t="shared" si="3"/>
        <v>0</v>
      </c>
      <c r="N44" s="36">
        <f t="shared" si="4"/>
        <v>0</v>
      </c>
      <c r="O44" s="61"/>
    </row>
    <row r="45" spans="1:15" customFormat="1" x14ac:dyDescent="0.2">
      <c r="A45" s="1"/>
      <c r="B45" s="65"/>
      <c r="C45" s="33" t="str">
        <f>IF(F45&gt;0,Input_Transaksi!C43,"")</f>
        <v/>
      </c>
      <c r="D45" s="34" t="str">
        <f>IF(F45&gt;0,Input_Transaksi!D43,"")</f>
        <v/>
      </c>
      <c r="E45" s="35" t="str">
        <f>IF(F45&gt;0,Input_Transaksi!F43&amp;Input_Transaksi!G43&amp;" "&amp;Input_Transaksi!H43,"")</f>
        <v/>
      </c>
      <c r="F45" s="36">
        <f>IF(Input_Transaksi!I43=$D$13,Input_Transaksi!L43,0)</f>
        <v>0</v>
      </c>
      <c r="G45" s="119">
        <f>IF(Input_Transaksi!J43=$G$16,F45,0)</f>
        <v>0</v>
      </c>
      <c r="H45" s="119">
        <f>IF(Input_Transaksi!J43=$H$16,F45,0)</f>
        <v>0</v>
      </c>
      <c r="I45" s="119">
        <f>IF(Input_Transaksi!J43=$I$16,F45,0)</f>
        <v>0</v>
      </c>
      <c r="J45" s="119">
        <f t="shared" si="0"/>
        <v>0</v>
      </c>
      <c r="K45" s="119">
        <f t="shared" si="1"/>
        <v>0</v>
      </c>
      <c r="L45" s="36" t="e">
        <f t="shared" si="2"/>
        <v>#N/A</v>
      </c>
      <c r="M45" s="36">
        <f t="shared" si="3"/>
        <v>0</v>
      </c>
      <c r="N45" s="36">
        <f t="shared" si="4"/>
        <v>0</v>
      </c>
      <c r="O45" s="61"/>
    </row>
    <row r="46" spans="1:15" customFormat="1" x14ac:dyDescent="0.2">
      <c r="A46" s="1"/>
      <c r="B46" s="65"/>
      <c r="C46" s="33" t="str">
        <f>IF(F46&gt;0,Input_Transaksi!C44,"")</f>
        <v/>
      </c>
      <c r="D46" s="34" t="str">
        <f>IF(F46&gt;0,Input_Transaksi!D44,"")</f>
        <v/>
      </c>
      <c r="E46" s="35" t="str">
        <f>IF(F46&gt;0,Input_Transaksi!F44&amp;Input_Transaksi!G44&amp;" "&amp;Input_Transaksi!H44,"")</f>
        <v/>
      </c>
      <c r="F46" s="36">
        <f>IF(Input_Transaksi!I44=$D$13,Input_Transaksi!L44,0)</f>
        <v>0</v>
      </c>
      <c r="G46" s="119">
        <f>IF(Input_Transaksi!J44=$G$16,F46,0)</f>
        <v>0</v>
      </c>
      <c r="H46" s="119">
        <f>IF(Input_Transaksi!J44=$H$16,F46,0)</f>
        <v>0</v>
      </c>
      <c r="I46" s="119">
        <f>IF(Input_Transaksi!J44=$I$16,F46,0)</f>
        <v>0</v>
      </c>
      <c r="J46" s="119">
        <f t="shared" si="0"/>
        <v>0</v>
      </c>
      <c r="K46" s="119">
        <f t="shared" si="1"/>
        <v>0</v>
      </c>
      <c r="L46" s="36" t="e">
        <f t="shared" si="2"/>
        <v>#N/A</v>
      </c>
      <c r="M46" s="36">
        <f t="shared" si="3"/>
        <v>0</v>
      </c>
      <c r="N46" s="36">
        <f t="shared" si="4"/>
        <v>0</v>
      </c>
      <c r="O46" s="61"/>
    </row>
    <row r="47" spans="1:15" customFormat="1" x14ac:dyDescent="0.2">
      <c r="A47" s="1"/>
      <c r="B47" s="65"/>
      <c r="C47" s="33" t="str">
        <f>IF(F47&gt;0,Input_Transaksi!C45,"")</f>
        <v/>
      </c>
      <c r="D47" s="34" t="str">
        <f>IF(F47&gt;0,Input_Transaksi!D45,"")</f>
        <v/>
      </c>
      <c r="E47" s="35" t="str">
        <f>IF(F47&gt;0,Input_Transaksi!F45&amp;Input_Transaksi!G45&amp;" "&amp;Input_Transaksi!H45,"")</f>
        <v/>
      </c>
      <c r="F47" s="36">
        <f>IF(Input_Transaksi!I45=$D$13,Input_Transaksi!L45,0)</f>
        <v>0</v>
      </c>
      <c r="G47" s="119">
        <f>IF(Input_Transaksi!J45=$G$16,F47,0)</f>
        <v>0</v>
      </c>
      <c r="H47" s="119">
        <f>IF(Input_Transaksi!J45=$H$16,F47,0)</f>
        <v>0</v>
      </c>
      <c r="I47" s="119">
        <f>IF(Input_Transaksi!J45=$I$16,F47,0)</f>
        <v>0</v>
      </c>
      <c r="J47" s="119">
        <f t="shared" si="0"/>
        <v>0</v>
      </c>
      <c r="K47" s="119">
        <f t="shared" si="1"/>
        <v>0</v>
      </c>
      <c r="L47" s="36" t="e">
        <f t="shared" si="2"/>
        <v>#N/A</v>
      </c>
      <c r="M47" s="36">
        <f t="shared" si="3"/>
        <v>0</v>
      </c>
      <c r="N47" s="36">
        <f t="shared" si="4"/>
        <v>0</v>
      </c>
      <c r="O47" s="61"/>
    </row>
    <row r="48" spans="1:15" customFormat="1" x14ac:dyDescent="0.2">
      <c r="A48" s="1"/>
      <c r="B48" s="65"/>
      <c r="C48" s="33" t="str">
        <f>IF(F48&gt;0,Input_Transaksi!C46,"")</f>
        <v/>
      </c>
      <c r="D48" s="34" t="str">
        <f>IF(F48&gt;0,Input_Transaksi!D46,"")</f>
        <v/>
      </c>
      <c r="E48" s="35" t="str">
        <f>IF(F48&gt;0,Input_Transaksi!F46&amp;Input_Transaksi!G46&amp;" "&amp;Input_Transaksi!H46,"")</f>
        <v/>
      </c>
      <c r="F48" s="36">
        <f>IF(Input_Transaksi!I46=$D$13,Input_Transaksi!L46,0)</f>
        <v>0</v>
      </c>
      <c r="G48" s="119">
        <f>IF(Input_Transaksi!J46=$G$16,F48,0)</f>
        <v>0</v>
      </c>
      <c r="H48" s="119">
        <f>IF(Input_Transaksi!J46=$H$16,F48,0)</f>
        <v>0</v>
      </c>
      <c r="I48" s="119">
        <f>IF(Input_Transaksi!J46=$I$16,F48,0)</f>
        <v>0</v>
      </c>
      <c r="J48" s="119">
        <f t="shared" si="0"/>
        <v>0</v>
      </c>
      <c r="K48" s="119">
        <f t="shared" si="1"/>
        <v>0</v>
      </c>
      <c r="L48" s="36" t="e">
        <f t="shared" si="2"/>
        <v>#N/A</v>
      </c>
      <c r="M48" s="36">
        <f t="shared" si="3"/>
        <v>0</v>
      </c>
      <c r="N48" s="36">
        <f t="shared" si="4"/>
        <v>0</v>
      </c>
      <c r="O48" s="61"/>
    </row>
    <row r="49" spans="1:15" customFormat="1" x14ac:dyDescent="0.2">
      <c r="A49" s="1"/>
      <c r="B49" s="65"/>
      <c r="C49" s="33" t="str">
        <f>IF(F49&gt;0,Input_Transaksi!C48,"")</f>
        <v/>
      </c>
      <c r="D49" s="34" t="str">
        <f>IF(F49&gt;0,Input_Transaksi!D48,"")</f>
        <v/>
      </c>
      <c r="E49" s="35" t="str">
        <f>IF(F49&gt;0,Input_Transaksi!F48&amp;Input_Transaksi!G48&amp;" "&amp;Input_Transaksi!H48,"")</f>
        <v/>
      </c>
      <c r="F49" s="36">
        <f>IF(Input_Transaksi!I48=$D$13,Input_Transaksi!L48,0)</f>
        <v>0</v>
      </c>
      <c r="G49" s="119">
        <f>IF(Input_Transaksi!J48=$G$16,F49,0)</f>
        <v>0</v>
      </c>
      <c r="H49" s="119">
        <f>IF(Input_Transaksi!J48=$H$16,F49,0)</f>
        <v>0</v>
      </c>
      <c r="I49" s="119">
        <f>IF(Input_Transaksi!J48=$I$16,F49,0)</f>
        <v>0</v>
      </c>
      <c r="J49" s="119">
        <f t="shared" si="0"/>
        <v>0</v>
      </c>
      <c r="K49" s="119">
        <f t="shared" si="1"/>
        <v>0</v>
      </c>
      <c r="L49" s="36" t="e">
        <f t="shared" si="2"/>
        <v>#N/A</v>
      </c>
      <c r="M49" s="36">
        <f t="shared" si="3"/>
        <v>0</v>
      </c>
      <c r="N49" s="36">
        <f t="shared" si="4"/>
        <v>0</v>
      </c>
      <c r="O49" s="61"/>
    </row>
    <row r="50" spans="1:15" customFormat="1" x14ac:dyDescent="0.2">
      <c r="A50" s="1"/>
      <c r="B50" s="65"/>
      <c r="C50" s="33" t="str">
        <f>IF(F50&gt;0,Input_Transaksi!C49,"")</f>
        <v/>
      </c>
      <c r="D50" s="34" t="str">
        <f>IF(F50&gt;0,Input_Transaksi!D49,"")</f>
        <v/>
      </c>
      <c r="E50" s="35" t="str">
        <f>IF(F50&gt;0,Input_Transaksi!F49&amp;Input_Transaksi!G49&amp;" "&amp;Input_Transaksi!H49,"")</f>
        <v/>
      </c>
      <c r="F50" s="36">
        <f>IF(Input_Transaksi!I49=$D$13,Input_Transaksi!L49,0)</f>
        <v>0</v>
      </c>
      <c r="G50" s="119">
        <f>IF(Input_Transaksi!J49=$G$16,F50,0)</f>
        <v>0</v>
      </c>
      <c r="H50" s="119">
        <f>IF(Input_Transaksi!J49=$H$16,F50,0)</f>
        <v>0</v>
      </c>
      <c r="I50" s="119">
        <f>IF(Input_Transaksi!J49=$I$16,F50,0)</f>
        <v>0</v>
      </c>
      <c r="J50" s="119">
        <f t="shared" si="0"/>
        <v>0</v>
      </c>
      <c r="K50" s="119">
        <f t="shared" si="1"/>
        <v>0</v>
      </c>
      <c r="L50" s="36" t="e">
        <f t="shared" si="2"/>
        <v>#N/A</v>
      </c>
      <c r="M50" s="36">
        <f t="shared" si="3"/>
        <v>0</v>
      </c>
      <c r="N50" s="36">
        <f t="shared" si="4"/>
        <v>0</v>
      </c>
      <c r="O50" s="61"/>
    </row>
    <row r="51" spans="1:15" customFormat="1" x14ac:dyDescent="0.2">
      <c r="A51" s="1"/>
      <c r="B51" s="65"/>
      <c r="C51" s="33" t="str">
        <f>IF(F51&gt;0,Input_Transaksi!C50,"")</f>
        <v/>
      </c>
      <c r="D51" s="34" t="str">
        <f>IF(F51&gt;0,Input_Transaksi!D50,"")</f>
        <v/>
      </c>
      <c r="E51" s="35" t="str">
        <f>IF(F51&gt;0,Input_Transaksi!F50&amp;Input_Transaksi!G50&amp;" "&amp;Input_Transaksi!H50,"")</f>
        <v/>
      </c>
      <c r="F51" s="36">
        <f>IF(Input_Transaksi!I50=$D$13,Input_Transaksi!L50,0)</f>
        <v>0</v>
      </c>
      <c r="G51" s="119">
        <f>IF(Input_Transaksi!J50=$G$16,F51,0)</f>
        <v>0</v>
      </c>
      <c r="H51" s="119">
        <f>IF(Input_Transaksi!J50=$H$16,F51,0)</f>
        <v>0</v>
      </c>
      <c r="I51" s="119">
        <f>IF(Input_Transaksi!J50=$I$16,F51,0)</f>
        <v>0</v>
      </c>
      <c r="J51" s="119">
        <f t="shared" si="0"/>
        <v>0</v>
      </c>
      <c r="K51" s="119">
        <f t="shared" si="1"/>
        <v>0</v>
      </c>
      <c r="L51" s="36" t="e">
        <f t="shared" si="2"/>
        <v>#N/A</v>
      </c>
      <c r="M51" s="36">
        <f t="shared" si="3"/>
        <v>0</v>
      </c>
      <c r="N51" s="36">
        <f t="shared" si="4"/>
        <v>0</v>
      </c>
      <c r="O51" s="61"/>
    </row>
    <row r="52" spans="1:15" customFormat="1" x14ac:dyDescent="0.2">
      <c r="A52" s="1"/>
      <c r="B52" s="65"/>
      <c r="C52" s="33" t="str">
        <f>IF(F52&gt;0,Input_Transaksi!C51,"")</f>
        <v/>
      </c>
      <c r="D52" s="34" t="str">
        <f>IF(F52&gt;0,Input_Transaksi!D51,"")</f>
        <v/>
      </c>
      <c r="E52" s="35" t="str">
        <f>IF(F52&gt;0,Input_Transaksi!F51&amp;Input_Transaksi!G51&amp;" "&amp;Input_Transaksi!H51,"")</f>
        <v/>
      </c>
      <c r="F52" s="36">
        <f>IF(Input_Transaksi!I51=$D$13,Input_Transaksi!L52,0)</f>
        <v>0</v>
      </c>
      <c r="G52" s="119">
        <f>IF(Input_Transaksi!J51=$G$16,F52,0)</f>
        <v>0</v>
      </c>
      <c r="H52" s="119">
        <f>IF(Input_Transaksi!J51=$H$16,F52,0)</f>
        <v>0</v>
      </c>
      <c r="I52" s="119">
        <f>IF(Input_Transaksi!J51=$I$16,F52,0)</f>
        <v>0</v>
      </c>
      <c r="J52" s="119">
        <f t="shared" si="0"/>
        <v>0</v>
      </c>
      <c r="K52" s="119">
        <f t="shared" si="1"/>
        <v>0</v>
      </c>
      <c r="L52" s="36" t="e">
        <f t="shared" si="2"/>
        <v>#N/A</v>
      </c>
      <c r="M52" s="36">
        <f t="shared" si="3"/>
        <v>0</v>
      </c>
      <c r="N52" s="36">
        <f t="shared" si="4"/>
        <v>0</v>
      </c>
      <c r="O52" s="61"/>
    </row>
    <row r="53" spans="1:15" customFormat="1" x14ac:dyDescent="0.2">
      <c r="A53" s="1"/>
      <c r="B53" s="65"/>
      <c r="C53" s="33" t="str">
        <f>IF(F53&gt;0,Input_Transaksi!C52,"")</f>
        <v/>
      </c>
      <c r="D53" s="34" t="str">
        <f>IF(F53&gt;0,Input_Transaksi!D52,"")</f>
        <v/>
      </c>
      <c r="E53" s="35" t="str">
        <f>IF(F53&gt;0,Input_Transaksi!F52&amp;Input_Transaksi!G52&amp;" "&amp;Input_Transaksi!H52,"")</f>
        <v/>
      </c>
      <c r="F53" s="36">
        <f>IF(Input_Transaksi!I52=$D$13,Input_Transaksi!#REF!,0)</f>
        <v>0</v>
      </c>
      <c r="G53" s="119">
        <f>IF(Input_Transaksi!J52=$G$16,F53,0)</f>
        <v>0</v>
      </c>
      <c r="H53" s="119">
        <f>IF(Input_Transaksi!J52=$H$16,F53,0)</f>
        <v>0</v>
      </c>
      <c r="I53" s="119">
        <f>IF(Input_Transaksi!J52=$I$16,F53,0)</f>
        <v>0</v>
      </c>
      <c r="J53" s="119">
        <f t="shared" si="0"/>
        <v>0</v>
      </c>
      <c r="K53" s="119">
        <f t="shared" si="1"/>
        <v>0</v>
      </c>
      <c r="L53" s="36" t="e">
        <f t="shared" si="2"/>
        <v>#N/A</v>
      </c>
      <c r="M53" s="36">
        <f t="shared" si="3"/>
        <v>0</v>
      </c>
      <c r="N53" s="36">
        <f t="shared" si="4"/>
        <v>0</v>
      </c>
      <c r="O53" s="61"/>
    </row>
    <row r="54" spans="1:15" customFormat="1" x14ac:dyDescent="0.2">
      <c r="A54" s="1"/>
      <c r="B54" s="65"/>
      <c r="C54" s="33" t="str">
        <f>IF(F54&gt;0,Input_Transaksi!C53,"")</f>
        <v/>
      </c>
      <c r="D54" s="34" t="str">
        <f>IF(F54&gt;0,Input_Transaksi!D53,"")</f>
        <v/>
      </c>
      <c r="E54" s="35" t="str">
        <f>IF(F54&gt;0,Input_Transaksi!F53&amp;Input_Transaksi!G53&amp;" "&amp;Input_Transaksi!H53,"")</f>
        <v/>
      </c>
      <c r="F54" s="36">
        <f>IF(Input_Transaksi!I53=$D$13,Input_Transaksi!L53,0)</f>
        <v>0</v>
      </c>
      <c r="G54" s="119">
        <f>IF(Input_Transaksi!J53=$G$16,F54,0)</f>
        <v>0</v>
      </c>
      <c r="H54" s="119">
        <f>IF(Input_Transaksi!J53=$H$16,F54,0)</f>
        <v>0</v>
      </c>
      <c r="I54" s="119">
        <f>IF(Input_Transaksi!J53=$I$16,F54,0)</f>
        <v>0</v>
      </c>
      <c r="J54" s="119">
        <f t="shared" si="0"/>
        <v>0</v>
      </c>
      <c r="K54" s="119">
        <f t="shared" si="1"/>
        <v>0</v>
      </c>
      <c r="L54" s="36" t="e">
        <f t="shared" si="2"/>
        <v>#N/A</v>
      </c>
      <c r="M54" s="36">
        <f t="shared" si="3"/>
        <v>0</v>
      </c>
      <c r="N54" s="36">
        <f t="shared" si="4"/>
        <v>0</v>
      </c>
      <c r="O54" s="61"/>
    </row>
    <row r="55" spans="1:15" customFormat="1" x14ac:dyDescent="0.2">
      <c r="A55" s="1"/>
      <c r="B55" s="65"/>
      <c r="C55" s="33" t="str">
        <f>IF(F55&gt;0,Input_Transaksi!C54,"")</f>
        <v/>
      </c>
      <c r="D55" s="34" t="str">
        <f>IF(F55&gt;0,Input_Transaksi!D54,"")</f>
        <v/>
      </c>
      <c r="E55" s="35" t="str">
        <f>IF(F55&gt;0,Input_Transaksi!F54&amp;Input_Transaksi!G54&amp;" "&amp;Input_Transaksi!H54,"")</f>
        <v/>
      </c>
      <c r="F55" s="36">
        <f>IF(Input_Transaksi!I54=$D$13,Input_Transaksi!L54,0)</f>
        <v>0</v>
      </c>
      <c r="G55" s="119">
        <f>IF(Input_Transaksi!J54=$G$16,F55,0)</f>
        <v>0</v>
      </c>
      <c r="H55" s="119">
        <f>IF(Input_Transaksi!J54=$H$16,F55,0)</f>
        <v>0</v>
      </c>
      <c r="I55" s="119">
        <f>IF(Input_Transaksi!J54=$I$16,F55,0)</f>
        <v>0</v>
      </c>
      <c r="J55" s="119">
        <f t="shared" si="0"/>
        <v>0</v>
      </c>
      <c r="K55" s="119">
        <f t="shared" si="1"/>
        <v>0</v>
      </c>
      <c r="L55" s="36" t="e">
        <f t="shared" si="2"/>
        <v>#N/A</v>
      </c>
      <c r="M55" s="36">
        <f t="shared" si="3"/>
        <v>0</v>
      </c>
      <c r="N55" s="36">
        <f t="shared" si="4"/>
        <v>0</v>
      </c>
      <c r="O55" s="61"/>
    </row>
    <row r="56" spans="1:15" customFormat="1" x14ac:dyDescent="0.2">
      <c r="A56" s="1"/>
      <c r="B56" s="65"/>
      <c r="C56" s="33" t="str">
        <f>IF(F56&gt;0,Input_Transaksi!C55,"")</f>
        <v/>
      </c>
      <c r="D56" s="34" t="str">
        <f>IF(F56&gt;0,Input_Transaksi!D55,"")</f>
        <v/>
      </c>
      <c r="E56" s="35" t="str">
        <f>IF(F56&gt;0,Input_Transaksi!F55&amp;Input_Transaksi!G55&amp;" "&amp;Input_Transaksi!H55,"")</f>
        <v/>
      </c>
      <c r="F56" s="36">
        <f>IF(Input_Transaksi!I55=$D$13,Input_Transaksi!L55,0)</f>
        <v>0</v>
      </c>
      <c r="G56" s="119">
        <f>IF(Input_Transaksi!J55=$G$16,F56,0)</f>
        <v>0</v>
      </c>
      <c r="H56" s="119">
        <f>IF(Input_Transaksi!J55=$H$16,F56,0)</f>
        <v>0</v>
      </c>
      <c r="I56" s="119">
        <f>IF(Input_Transaksi!J55=$I$16,F56,0)</f>
        <v>0</v>
      </c>
      <c r="J56" s="119">
        <f t="shared" si="0"/>
        <v>0</v>
      </c>
      <c r="K56" s="119">
        <f t="shared" si="1"/>
        <v>0</v>
      </c>
      <c r="L56" s="36" t="e">
        <f t="shared" si="2"/>
        <v>#N/A</v>
      </c>
      <c r="M56" s="36">
        <f t="shared" si="3"/>
        <v>0</v>
      </c>
      <c r="N56" s="36">
        <f t="shared" si="4"/>
        <v>0</v>
      </c>
      <c r="O56" s="61"/>
    </row>
    <row r="57" spans="1:15" customFormat="1" x14ac:dyDescent="0.2">
      <c r="A57" s="1"/>
      <c r="B57" s="65"/>
      <c r="C57" s="33" t="str">
        <f>IF(F57&gt;0,Input_Transaksi!C56,"")</f>
        <v/>
      </c>
      <c r="D57" s="34" t="str">
        <f>IF(F57&gt;0,Input_Transaksi!D56,"")</f>
        <v/>
      </c>
      <c r="E57" s="35" t="str">
        <f>IF(F57&gt;0,Input_Transaksi!F56&amp;Input_Transaksi!G56&amp;" "&amp;Input_Transaksi!H56,"")</f>
        <v/>
      </c>
      <c r="F57" s="36">
        <f>IF(Input_Transaksi!I56=$D$13,Input_Transaksi!L56,0)</f>
        <v>0</v>
      </c>
      <c r="G57" s="119">
        <f>IF(Input_Transaksi!J56=$G$16,F57,0)</f>
        <v>0</v>
      </c>
      <c r="H57" s="119">
        <f>IF(Input_Transaksi!J56=$H$16,F57,0)</f>
        <v>0</v>
      </c>
      <c r="I57" s="119">
        <f>IF(Input_Transaksi!J56=$I$16,F57,0)</f>
        <v>0</v>
      </c>
      <c r="J57" s="119">
        <f t="shared" si="0"/>
        <v>0</v>
      </c>
      <c r="K57" s="119">
        <f t="shared" si="1"/>
        <v>0</v>
      </c>
      <c r="L57" s="36" t="e">
        <f t="shared" si="2"/>
        <v>#N/A</v>
      </c>
      <c r="M57" s="36">
        <f t="shared" si="3"/>
        <v>0</v>
      </c>
      <c r="N57" s="36">
        <f t="shared" si="4"/>
        <v>0</v>
      </c>
      <c r="O57" s="61"/>
    </row>
    <row r="58" spans="1:15" x14ac:dyDescent="0.2">
      <c r="B58" s="63"/>
      <c r="C58" s="33" t="str">
        <f>IF(F58&gt;0,Input_Transaksi!C57,"")</f>
        <v/>
      </c>
      <c r="D58" s="34" t="str">
        <f>IF(F58&gt;0,Input_Transaksi!D57,"")</f>
        <v/>
      </c>
      <c r="E58" s="35" t="str">
        <f>IF(F58&gt;0,Input_Transaksi!F57&amp;Input_Transaksi!G57&amp;" "&amp;Input_Transaksi!H57,"")</f>
        <v/>
      </c>
      <c r="F58" s="36">
        <f>IF(Input_Transaksi!I57=$D$13,Input_Transaksi!L57,0)</f>
        <v>0</v>
      </c>
      <c r="G58" s="119">
        <f>IF(Input_Transaksi!J57=$G$16,F58,0)</f>
        <v>0</v>
      </c>
      <c r="H58" s="119">
        <f>IF(Input_Transaksi!J57=$H$16,F58,0)</f>
        <v>0</v>
      </c>
      <c r="I58" s="119">
        <f>IF(Input_Transaksi!J57=$I$16,F58,0)</f>
        <v>0</v>
      </c>
      <c r="J58" s="119">
        <f t="shared" si="0"/>
        <v>0</v>
      </c>
      <c r="K58" s="119">
        <f t="shared" si="1"/>
        <v>0</v>
      </c>
      <c r="L58" s="36" t="e">
        <f t="shared" si="2"/>
        <v>#N/A</v>
      </c>
      <c r="M58" s="36">
        <f t="shared" si="3"/>
        <v>0</v>
      </c>
      <c r="N58" s="36">
        <f t="shared" si="4"/>
        <v>0</v>
      </c>
      <c r="O58" s="62"/>
    </row>
    <row r="59" spans="1:15" customFormat="1" x14ac:dyDescent="0.2">
      <c r="A59" s="1"/>
      <c r="B59" s="65"/>
      <c r="C59" s="33" t="str">
        <f>IF(F59&gt;0,Input_Transaksi!C58,"")</f>
        <v/>
      </c>
      <c r="D59" s="34" t="str">
        <f>IF(F59&gt;0,Input_Transaksi!D58,"")</f>
        <v/>
      </c>
      <c r="E59" s="35" t="str">
        <f>IF(F59&gt;0,Input_Transaksi!F58&amp;Input_Transaksi!G58&amp;" "&amp;Input_Transaksi!H58,"")</f>
        <v/>
      </c>
      <c r="F59" s="36">
        <f>IF(Input_Transaksi!I58=$D$13,Input_Transaksi!L58,0)</f>
        <v>0</v>
      </c>
      <c r="G59" s="119">
        <f>IF(Input_Transaksi!J58=$G$16,F59,0)</f>
        <v>0</v>
      </c>
      <c r="H59" s="119">
        <f>IF(Input_Transaksi!J58=$H$16,F59,0)</f>
        <v>0</v>
      </c>
      <c r="I59" s="119">
        <f>IF(Input_Transaksi!J58=$I$16,F59,0)</f>
        <v>0</v>
      </c>
      <c r="J59" s="119">
        <f t="shared" si="0"/>
        <v>0</v>
      </c>
      <c r="K59" s="119">
        <f t="shared" si="1"/>
        <v>0</v>
      </c>
      <c r="L59" s="36" t="e">
        <f t="shared" si="2"/>
        <v>#N/A</v>
      </c>
      <c r="M59" s="36">
        <f t="shared" si="3"/>
        <v>0</v>
      </c>
      <c r="N59" s="36">
        <f t="shared" si="4"/>
        <v>0</v>
      </c>
      <c r="O59" s="61"/>
    </row>
    <row r="60" spans="1:15" customFormat="1" x14ac:dyDescent="0.2">
      <c r="A60" s="1"/>
      <c r="B60" s="65"/>
      <c r="C60" s="33" t="str">
        <f>IF(F60&gt;0,Input_Transaksi!C59,"")</f>
        <v/>
      </c>
      <c r="D60" s="34" t="str">
        <f>IF(F60&gt;0,Input_Transaksi!D59,"")</f>
        <v/>
      </c>
      <c r="E60" s="35" t="str">
        <f>IF(F60&gt;0,Input_Transaksi!F59&amp;Input_Transaksi!G59&amp;" "&amp;Input_Transaksi!H59,"")</f>
        <v/>
      </c>
      <c r="F60" s="36">
        <f>IF(Input_Transaksi!I59=$D$13,Input_Transaksi!L59,0)</f>
        <v>0</v>
      </c>
      <c r="G60" s="119">
        <f>IF(Input_Transaksi!J59=$G$16,F60,0)</f>
        <v>0</v>
      </c>
      <c r="H60" s="119">
        <f>IF(Input_Transaksi!J59=$H$16,F60,0)</f>
        <v>0</v>
      </c>
      <c r="I60" s="119">
        <f>IF(Input_Transaksi!J59=$I$16,F60,0)</f>
        <v>0</v>
      </c>
      <c r="J60" s="119">
        <f t="shared" si="0"/>
        <v>0</v>
      </c>
      <c r="K60" s="119">
        <f t="shared" si="1"/>
        <v>0</v>
      </c>
      <c r="L60" s="36" t="e">
        <f t="shared" si="2"/>
        <v>#N/A</v>
      </c>
      <c r="M60" s="36">
        <f t="shared" si="3"/>
        <v>0</v>
      </c>
      <c r="N60" s="36">
        <f t="shared" si="4"/>
        <v>0</v>
      </c>
      <c r="O60" s="61"/>
    </row>
    <row r="61" spans="1:15" customFormat="1" x14ac:dyDescent="0.2">
      <c r="A61" s="1"/>
      <c r="B61" s="65"/>
      <c r="C61" s="33" t="str">
        <f>IF(F61&gt;0,Input_Transaksi!C60,"")</f>
        <v/>
      </c>
      <c r="D61" s="34" t="str">
        <f>IF(F61&gt;0,Input_Transaksi!D60,"")</f>
        <v/>
      </c>
      <c r="E61" s="35" t="str">
        <f>IF(F61&gt;0,Input_Transaksi!F60&amp;Input_Transaksi!G60&amp;" "&amp;Input_Transaksi!H60,"")</f>
        <v/>
      </c>
      <c r="F61" s="36">
        <f>IF(Input_Transaksi!I60=$D$13,Input_Transaksi!L60,0)</f>
        <v>0</v>
      </c>
      <c r="G61" s="119">
        <f>IF(Input_Transaksi!J60=$G$16,F61,0)</f>
        <v>0</v>
      </c>
      <c r="H61" s="119">
        <f>IF(Input_Transaksi!J60=$H$16,F61,0)</f>
        <v>0</v>
      </c>
      <c r="I61" s="119">
        <f>IF(Input_Transaksi!J60=$I$16,F61,0)</f>
        <v>0</v>
      </c>
      <c r="J61" s="119">
        <f t="shared" si="0"/>
        <v>0</v>
      </c>
      <c r="K61" s="119">
        <f t="shared" si="1"/>
        <v>0</v>
      </c>
      <c r="L61" s="36" t="e">
        <f t="shared" si="2"/>
        <v>#N/A</v>
      </c>
      <c r="M61" s="36">
        <f t="shared" si="3"/>
        <v>0</v>
      </c>
      <c r="N61" s="36">
        <f t="shared" si="4"/>
        <v>0</v>
      </c>
      <c r="O61" s="61"/>
    </row>
    <row r="62" spans="1:15" customFormat="1" x14ac:dyDescent="0.2">
      <c r="A62" s="1"/>
      <c r="B62" s="65"/>
      <c r="C62" s="33" t="str">
        <f>IF(F62&gt;0,Input_Transaksi!C61,"")</f>
        <v/>
      </c>
      <c r="D62" s="34" t="str">
        <f>IF(F62&gt;0,Input_Transaksi!D61,"")</f>
        <v/>
      </c>
      <c r="E62" s="35" t="str">
        <f>IF(F62&gt;0,Input_Transaksi!F61&amp;Input_Transaksi!G61&amp;" "&amp;Input_Transaksi!H61,"")</f>
        <v/>
      </c>
      <c r="F62" s="36">
        <f>IF(Input_Transaksi!I61=$D$13,Input_Transaksi!L61,0)</f>
        <v>0</v>
      </c>
      <c r="G62" s="119">
        <f>IF(Input_Transaksi!J61=$G$16,F62,0)</f>
        <v>0</v>
      </c>
      <c r="H62" s="119">
        <f>IF(Input_Transaksi!J61=$H$16,F62,0)</f>
        <v>0</v>
      </c>
      <c r="I62" s="119">
        <f>IF(Input_Transaksi!J61=$I$16,F62,0)</f>
        <v>0</v>
      </c>
      <c r="J62" s="119">
        <f t="shared" si="0"/>
        <v>0</v>
      </c>
      <c r="K62" s="119">
        <f t="shared" si="1"/>
        <v>0</v>
      </c>
      <c r="L62" s="36" t="e">
        <f t="shared" si="2"/>
        <v>#N/A</v>
      </c>
      <c r="M62" s="36">
        <f t="shared" si="3"/>
        <v>0</v>
      </c>
      <c r="N62" s="36">
        <f t="shared" si="4"/>
        <v>0</v>
      </c>
      <c r="O62" s="61"/>
    </row>
    <row r="63" spans="1:15" customFormat="1" x14ac:dyDescent="0.2">
      <c r="A63" s="1"/>
      <c r="B63" s="65"/>
      <c r="C63" s="33" t="str">
        <f>IF(F63&gt;0,Input_Transaksi!C62,"")</f>
        <v/>
      </c>
      <c r="D63" s="34" t="str">
        <f>IF(F63&gt;0,Input_Transaksi!D62,"")</f>
        <v/>
      </c>
      <c r="E63" s="35" t="str">
        <f>IF(F63&gt;0,Input_Transaksi!F62&amp;Input_Transaksi!G62&amp;" "&amp;Input_Transaksi!H62,"")</f>
        <v/>
      </c>
      <c r="F63" s="36">
        <f>IF(Input_Transaksi!I62=$D$13,Input_Transaksi!L62,0)</f>
        <v>0</v>
      </c>
      <c r="G63" s="119">
        <f>IF(Input_Transaksi!J62=$G$16,F63,0)</f>
        <v>0</v>
      </c>
      <c r="H63" s="119">
        <f>IF(Input_Transaksi!J62=$H$16,F63,0)</f>
        <v>0</v>
      </c>
      <c r="I63" s="119">
        <f>IF(Input_Transaksi!J62=$I$16,F63,0)</f>
        <v>0</v>
      </c>
      <c r="J63" s="119">
        <f t="shared" si="0"/>
        <v>0</v>
      </c>
      <c r="K63" s="119">
        <f t="shared" si="1"/>
        <v>0</v>
      </c>
      <c r="L63" s="36" t="e">
        <f t="shared" si="2"/>
        <v>#N/A</v>
      </c>
      <c r="M63" s="36">
        <f t="shared" si="3"/>
        <v>0</v>
      </c>
      <c r="N63" s="36">
        <f t="shared" si="4"/>
        <v>0</v>
      </c>
      <c r="O63" s="61"/>
    </row>
    <row r="64" spans="1:15" customFormat="1" x14ac:dyDescent="0.2">
      <c r="A64" s="1"/>
      <c r="B64" s="65"/>
      <c r="C64" s="33" t="str">
        <f>IF(F64&gt;0,Input_Transaksi!C63,"")</f>
        <v/>
      </c>
      <c r="D64" s="34" t="str">
        <f>IF(F64&gt;0,Input_Transaksi!D63,"")</f>
        <v/>
      </c>
      <c r="E64" s="35" t="str">
        <f>IF(F64&gt;0,Input_Transaksi!F63&amp;Input_Transaksi!G63&amp;" "&amp;Input_Transaksi!H63,"")</f>
        <v/>
      </c>
      <c r="F64" s="36">
        <f>IF(Input_Transaksi!I63=$D$13,Input_Transaksi!L63,0)</f>
        <v>0</v>
      </c>
      <c r="G64" s="119">
        <f>IF(Input_Transaksi!J63=$G$16,F64,0)</f>
        <v>0</v>
      </c>
      <c r="H64" s="119">
        <f>IF(Input_Transaksi!J63=$H$16,F64,0)</f>
        <v>0</v>
      </c>
      <c r="I64" s="119">
        <f>IF(Input_Transaksi!J63=$I$16,F64,0)</f>
        <v>0</v>
      </c>
      <c r="J64" s="119">
        <f t="shared" si="0"/>
        <v>0</v>
      </c>
      <c r="K64" s="119">
        <f t="shared" si="1"/>
        <v>0</v>
      </c>
      <c r="L64" s="36" t="e">
        <f t="shared" si="2"/>
        <v>#N/A</v>
      </c>
      <c r="M64" s="36">
        <f t="shared" si="3"/>
        <v>0</v>
      </c>
      <c r="N64" s="36">
        <f t="shared" si="4"/>
        <v>0</v>
      </c>
      <c r="O64" s="61"/>
    </row>
    <row r="65" spans="1:15" customFormat="1" x14ac:dyDescent="0.2">
      <c r="A65" s="1"/>
      <c r="B65" s="65"/>
      <c r="C65" s="33" t="str">
        <f>IF(F65&gt;0,Input_Transaksi!C64,"")</f>
        <v/>
      </c>
      <c r="D65" s="34" t="str">
        <f>IF(F65&gt;0,Input_Transaksi!D64,"")</f>
        <v/>
      </c>
      <c r="E65" s="35" t="str">
        <f>IF(F65&gt;0,Input_Transaksi!F64&amp;Input_Transaksi!G64&amp;" "&amp;Input_Transaksi!H64,"")</f>
        <v/>
      </c>
      <c r="F65" s="36">
        <f>IF(Input_Transaksi!I64=$D$13,Input_Transaksi!L64,0)</f>
        <v>0</v>
      </c>
      <c r="G65" s="119">
        <f>IF(Input_Transaksi!J64=$G$16,F65,0)</f>
        <v>0</v>
      </c>
      <c r="H65" s="119">
        <f>IF(Input_Transaksi!J64=$H$16,F65,0)</f>
        <v>0</v>
      </c>
      <c r="I65" s="119">
        <f>IF(Input_Transaksi!J64=$I$16,F65,0)</f>
        <v>0</v>
      </c>
      <c r="J65" s="119">
        <f t="shared" si="0"/>
        <v>0</v>
      </c>
      <c r="K65" s="119">
        <f t="shared" si="1"/>
        <v>0</v>
      </c>
      <c r="L65" s="36" t="e">
        <f t="shared" si="2"/>
        <v>#N/A</v>
      </c>
      <c r="M65" s="36">
        <f t="shared" si="3"/>
        <v>0</v>
      </c>
      <c r="N65" s="36">
        <f t="shared" si="4"/>
        <v>0</v>
      </c>
      <c r="O65" s="61"/>
    </row>
    <row r="66" spans="1:15" customFormat="1" x14ac:dyDescent="0.2">
      <c r="A66" s="1"/>
      <c r="B66" s="65"/>
      <c r="C66" s="33" t="str">
        <f>IF(F66&gt;0,Input_Transaksi!C65,"")</f>
        <v/>
      </c>
      <c r="D66" s="34" t="str">
        <f>IF(F66&gt;0,Input_Transaksi!D65,"")</f>
        <v/>
      </c>
      <c r="E66" s="35" t="str">
        <f>IF(F66&gt;0,Input_Transaksi!F65&amp;Input_Transaksi!G65&amp;" "&amp;Input_Transaksi!H65,"")</f>
        <v/>
      </c>
      <c r="F66" s="36">
        <f>IF(Input_Transaksi!I65=$D$13,Input_Transaksi!L65,0)</f>
        <v>0</v>
      </c>
      <c r="G66" s="119">
        <f>IF(Input_Transaksi!J65=$G$16,F66,0)</f>
        <v>0</v>
      </c>
      <c r="H66" s="119">
        <f>IF(Input_Transaksi!J65=$H$16,F66,0)</f>
        <v>0</v>
      </c>
      <c r="I66" s="119">
        <f>IF(Input_Transaksi!J65=$I$16,F66,0)</f>
        <v>0</v>
      </c>
      <c r="J66" s="119">
        <f t="shared" si="0"/>
        <v>0</v>
      </c>
      <c r="K66" s="119">
        <f t="shared" si="1"/>
        <v>0</v>
      </c>
      <c r="L66" s="36" t="e">
        <f t="shared" si="2"/>
        <v>#N/A</v>
      </c>
      <c r="M66" s="36">
        <f t="shared" si="3"/>
        <v>0</v>
      </c>
      <c r="N66" s="36">
        <f t="shared" si="4"/>
        <v>0</v>
      </c>
      <c r="O66" s="61"/>
    </row>
    <row r="67" spans="1:15" customFormat="1" x14ac:dyDescent="0.2">
      <c r="A67" s="1"/>
      <c r="B67" s="65"/>
      <c r="C67" s="33" t="str">
        <f>IF(F67&gt;0,Input_Transaksi!C66,"")</f>
        <v/>
      </c>
      <c r="D67" s="34" t="str">
        <f>IF(F67&gt;0,Input_Transaksi!D66,"")</f>
        <v/>
      </c>
      <c r="E67" s="35" t="str">
        <f>IF(F67&gt;0,Input_Transaksi!F66&amp;Input_Transaksi!G66&amp;" "&amp;Input_Transaksi!H66,"")</f>
        <v/>
      </c>
      <c r="F67" s="36">
        <f>IF(Input_Transaksi!I66=$D$13,Input_Transaksi!L66,0)</f>
        <v>0</v>
      </c>
      <c r="G67" s="119">
        <f>IF(Input_Transaksi!J66=$G$16,F67,0)</f>
        <v>0</v>
      </c>
      <c r="H67" s="119">
        <f>IF(Input_Transaksi!J66=$H$16,F67,0)</f>
        <v>0</v>
      </c>
      <c r="I67" s="119">
        <f>IF(Input_Transaksi!J66=$I$16,F67,0)</f>
        <v>0</v>
      </c>
      <c r="J67" s="119">
        <f t="shared" si="0"/>
        <v>0</v>
      </c>
      <c r="K67" s="119">
        <f t="shared" si="1"/>
        <v>0</v>
      </c>
      <c r="L67" s="36" t="e">
        <f t="shared" si="2"/>
        <v>#N/A</v>
      </c>
      <c r="M67" s="36">
        <f t="shared" si="3"/>
        <v>0</v>
      </c>
      <c r="N67" s="36">
        <f t="shared" si="4"/>
        <v>0</v>
      </c>
      <c r="O67" s="61"/>
    </row>
    <row r="68" spans="1:15" customFormat="1" x14ac:dyDescent="0.2">
      <c r="A68" s="1"/>
      <c r="B68" s="65"/>
      <c r="C68" s="33" t="str">
        <f>IF(F68&gt;0,Input_Transaksi!C67,"")</f>
        <v/>
      </c>
      <c r="D68" s="34" t="str">
        <f>IF(F68&gt;0,Input_Transaksi!D67,"")</f>
        <v/>
      </c>
      <c r="E68" s="35" t="str">
        <f>IF(F68&gt;0,Input_Transaksi!F67&amp;Input_Transaksi!G67&amp;" "&amp;Input_Transaksi!H67,"")</f>
        <v/>
      </c>
      <c r="F68" s="36">
        <f>IF(Input_Transaksi!I67=$D$13,Input_Transaksi!L67,0)</f>
        <v>0</v>
      </c>
      <c r="G68" s="119">
        <f>IF(Input_Transaksi!J67=$G$16,F68,0)</f>
        <v>0</v>
      </c>
      <c r="H68" s="119">
        <f>IF(Input_Transaksi!J67=$H$16,F68,0)</f>
        <v>0</v>
      </c>
      <c r="I68" s="119">
        <f>IF(Input_Transaksi!J67=$I$16,F68,0)</f>
        <v>0</v>
      </c>
      <c r="J68" s="119">
        <f t="shared" si="0"/>
        <v>0</v>
      </c>
      <c r="K68" s="119">
        <f t="shared" si="1"/>
        <v>0</v>
      </c>
      <c r="L68" s="36" t="e">
        <f t="shared" si="2"/>
        <v>#N/A</v>
      </c>
      <c r="M68" s="36">
        <f t="shared" si="3"/>
        <v>0</v>
      </c>
      <c r="N68" s="36">
        <f t="shared" si="4"/>
        <v>0</v>
      </c>
      <c r="O68" s="61"/>
    </row>
    <row r="69" spans="1:15" customFormat="1" x14ac:dyDescent="0.2">
      <c r="A69" s="1"/>
      <c r="B69" s="65"/>
      <c r="C69" s="33" t="str">
        <f>IF(F69&gt;0,Input_Transaksi!C69,"")</f>
        <v/>
      </c>
      <c r="D69" s="34" t="str">
        <f>IF(F69&gt;0,Input_Transaksi!D69,"")</f>
        <v/>
      </c>
      <c r="E69" s="35" t="str">
        <f>IF(F69&gt;0,Input_Transaksi!F69&amp;Input_Transaksi!G69&amp;" "&amp;Input_Transaksi!H69,"")</f>
        <v/>
      </c>
      <c r="F69" s="36">
        <f>IF(Input_Transaksi!I69=$D$13,Input_Transaksi!L69,0)</f>
        <v>0</v>
      </c>
      <c r="G69" s="119">
        <f>IF(Input_Transaksi!J69=$G$16,F69,0)</f>
        <v>0</v>
      </c>
      <c r="H69" s="119">
        <f>IF(Input_Transaksi!J69=$H$16,F69,0)</f>
        <v>0</v>
      </c>
      <c r="I69" s="119">
        <f>IF(Input_Transaksi!J69=$I$16,F69,0)</f>
        <v>0</v>
      </c>
      <c r="J69" s="119">
        <f t="shared" si="0"/>
        <v>0</v>
      </c>
      <c r="K69" s="119">
        <f t="shared" si="1"/>
        <v>0</v>
      </c>
      <c r="L69" s="36" t="e">
        <f t="shared" si="2"/>
        <v>#N/A</v>
      </c>
      <c r="M69" s="36">
        <f t="shared" si="3"/>
        <v>0</v>
      </c>
      <c r="N69" s="36">
        <f t="shared" si="4"/>
        <v>0</v>
      </c>
      <c r="O69" s="61"/>
    </row>
    <row r="70" spans="1:15" customFormat="1" x14ac:dyDescent="0.2">
      <c r="A70" s="1"/>
      <c r="B70" s="65"/>
      <c r="C70" s="33" t="str">
        <f>IF(F70&gt;0,Input_Transaksi!C70,"")</f>
        <v/>
      </c>
      <c r="D70" s="34" t="str">
        <f>IF(F70&gt;0,Input_Transaksi!D70,"")</f>
        <v/>
      </c>
      <c r="E70" s="35" t="str">
        <f>IF(F70&gt;0,Input_Transaksi!F70&amp;Input_Transaksi!G70&amp;" "&amp;Input_Transaksi!H70,"")</f>
        <v/>
      </c>
      <c r="F70" s="36">
        <f>IF(Input_Transaksi!I70=$D$13,Input_Transaksi!L70,0)</f>
        <v>0</v>
      </c>
      <c r="G70" s="119">
        <f>IF(Input_Transaksi!J70=$G$16,F70,0)</f>
        <v>0</v>
      </c>
      <c r="H70" s="119">
        <f>IF(Input_Transaksi!J70=$H$16,F70,0)</f>
        <v>0</v>
      </c>
      <c r="I70" s="119">
        <f>IF(Input_Transaksi!J70=$I$16,F70,0)</f>
        <v>0</v>
      </c>
      <c r="J70" s="119">
        <f t="shared" si="0"/>
        <v>0</v>
      </c>
      <c r="K70" s="119">
        <f t="shared" si="1"/>
        <v>0</v>
      </c>
      <c r="L70" s="36" t="e">
        <f t="shared" si="2"/>
        <v>#N/A</v>
      </c>
      <c r="M70" s="36">
        <f t="shared" si="3"/>
        <v>0</v>
      </c>
      <c r="N70" s="36">
        <f t="shared" si="4"/>
        <v>0</v>
      </c>
      <c r="O70" s="61"/>
    </row>
    <row r="71" spans="1:15" customFormat="1" x14ac:dyDescent="0.2">
      <c r="A71" s="1"/>
      <c r="B71" s="65"/>
      <c r="C71" s="33" t="str">
        <f>IF(F71&gt;0,Input_Transaksi!C72,"")</f>
        <v/>
      </c>
      <c r="D71" s="34" t="str">
        <f>IF(F71&gt;0,Input_Transaksi!D72,"")</f>
        <v/>
      </c>
      <c r="E71" s="35" t="str">
        <f>IF(F71&gt;0,Input_Transaksi!F72&amp;Input_Transaksi!G72&amp;" "&amp;Input_Transaksi!H72,"")</f>
        <v/>
      </c>
      <c r="F71" s="36">
        <f>IF(Input_Transaksi!I72=$D$13,Input_Transaksi!L72,0)</f>
        <v>0</v>
      </c>
      <c r="G71" s="119">
        <f>IF(Input_Transaksi!J72=$G$16,F71,0)</f>
        <v>0</v>
      </c>
      <c r="H71" s="119">
        <f>IF(Input_Transaksi!J72=$H$16,F71,0)</f>
        <v>0</v>
      </c>
      <c r="I71" s="119">
        <f>IF(Input_Transaksi!J72=$I$16,F71,0)</f>
        <v>0</v>
      </c>
      <c r="J71" s="119">
        <f t="shared" si="0"/>
        <v>0</v>
      </c>
      <c r="K71" s="119">
        <f t="shared" si="1"/>
        <v>0</v>
      </c>
      <c r="L71" s="36" t="e">
        <f t="shared" si="2"/>
        <v>#N/A</v>
      </c>
      <c r="M71" s="36">
        <f t="shared" si="3"/>
        <v>0</v>
      </c>
      <c r="N71" s="36">
        <f t="shared" si="4"/>
        <v>0</v>
      </c>
      <c r="O71" s="61"/>
    </row>
    <row r="72" spans="1:15" customFormat="1" x14ac:dyDescent="0.2">
      <c r="A72" s="1"/>
      <c r="B72" s="65"/>
      <c r="C72" s="33" t="str">
        <f>IF(F72&gt;0,Input_Transaksi!C74,"")</f>
        <v/>
      </c>
      <c r="D72" s="34" t="str">
        <f>IF(F72&gt;0,Input_Transaksi!D74,"")</f>
        <v/>
      </c>
      <c r="E72" s="35" t="str">
        <f>IF(F72&gt;0,Input_Transaksi!F74&amp;Input_Transaksi!G74&amp;" "&amp;Input_Transaksi!H74,"")</f>
        <v/>
      </c>
      <c r="F72" s="36">
        <f>IF(Input_Transaksi!I74=$D$13,Input_Transaksi!L74,0)</f>
        <v>0</v>
      </c>
      <c r="G72" s="119">
        <f>IF(Input_Transaksi!J74=$G$16,F72,0)</f>
        <v>0</v>
      </c>
      <c r="H72" s="119">
        <f>IF(Input_Transaksi!J74=$H$16,F72,0)</f>
        <v>0</v>
      </c>
      <c r="I72" s="119">
        <f>IF(Input_Transaksi!J74=$I$16,F72,0)</f>
        <v>0</v>
      </c>
      <c r="J72" s="119">
        <f t="shared" si="0"/>
        <v>0</v>
      </c>
      <c r="K72" s="119">
        <f t="shared" si="1"/>
        <v>0</v>
      </c>
      <c r="L72" s="36" t="e">
        <f t="shared" si="2"/>
        <v>#N/A</v>
      </c>
      <c r="M72" s="36">
        <f t="shared" si="3"/>
        <v>0</v>
      </c>
      <c r="N72" s="36">
        <f t="shared" si="4"/>
        <v>0</v>
      </c>
      <c r="O72" s="61"/>
    </row>
    <row r="73" spans="1:15" customFormat="1" x14ac:dyDescent="0.2">
      <c r="A73" s="1"/>
      <c r="B73" s="65"/>
      <c r="C73" s="33" t="str">
        <f>IF(F73&gt;0,Input_Transaksi!C76,"")</f>
        <v/>
      </c>
      <c r="D73" s="34" t="str">
        <f>IF(F73&gt;0,Input_Transaksi!D76,"")</f>
        <v/>
      </c>
      <c r="E73" s="35" t="str">
        <f>IF(F73&gt;0,Input_Transaksi!F76&amp;Input_Transaksi!G76&amp;" "&amp;Input_Transaksi!H76,"")</f>
        <v/>
      </c>
      <c r="F73" s="36">
        <f>IF(Input_Transaksi!I76=$D$13,Input_Transaksi!L76,0)</f>
        <v>0</v>
      </c>
      <c r="G73" s="119">
        <f>IF(Input_Transaksi!J76=$G$16,F73,0)</f>
        <v>0</v>
      </c>
      <c r="H73" s="119">
        <f>IF(Input_Transaksi!J76=$H$16,F73,0)</f>
        <v>0</v>
      </c>
      <c r="I73" s="119">
        <f>IF(Input_Transaksi!J76=$I$16,F73,0)</f>
        <v>0</v>
      </c>
      <c r="J73" s="119">
        <f t="shared" si="0"/>
        <v>0</v>
      </c>
      <c r="K73" s="119">
        <f t="shared" si="1"/>
        <v>0</v>
      </c>
      <c r="L73" s="36" t="e">
        <f t="shared" si="2"/>
        <v>#N/A</v>
      </c>
      <c r="M73" s="36">
        <f t="shared" si="3"/>
        <v>0</v>
      </c>
      <c r="N73" s="36">
        <f t="shared" si="4"/>
        <v>0</v>
      </c>
      <c r="O73" s="61"/>
    </row>
    <row r="74" spans="1:15" customFormat="1" x14ac:dyDescent="0.2">
      <c r="A74" s="1"/>
      <c r="B74" s="65"/>
      <c r="C74" s="33" t="str">
        <f>IF(F74&gt;0,Input_Transaksi!C78,"")</f>
        <v/>
      </c>
      <c r="D74" s="34" t="str">
        <f>IF(F74&gt;0,Input_Transaksi!D78,"")</f>
        <v/>
      </c>
      <c r="E74" s="35" t="str">
        <f>IF(F74&gt;0,Input_Transaksi!F78&amp;Input_Transaksi!G78&amp;" "&amp;Input_Transaksi!H78,"")</f>
        <v/>
      </c>
      <c r="F74" s="36">
        <f>IF(Input_Transaksi!I78=$D$13,Input_Transaksi!L78,0)</f>
        <v>0</v>
      </c>
      <c r="G74" s="119">
        <f>IF(Input_Transaksi!J78=$G$16,F74,0)</f>
        <v>0</v>
      </c>
      <c r="H74" s="119">
        <f>IF(Input_Transaksi!J78=$H$16,F74,0)</f>
        <v>0</v>
      </c>
      <c r="I74" s="119">
        <f>IF(Input_Transaksi!J78=$I$16,F74,0)</f>
        <v>0</v>
      </c>
      <c r="J74" s="119">
        <f t="shared" si="0"/>
        <v>0</v>
      </c>
      <c r="K74" s="119">
        <f t="shared" si="1"/>
        <v>0</v>
      </c>
      <c r="L74" s="36" t="e">
        <f t="shared" si="2"/>
        <v>#N/A</v>
      </c>
      <c r="M74" s="36">
        <f t="shared" si="3"/>
        <v>0</v>
      </c>
      <c r="N74" s="36">
        <f t="shared" si="4"/>
        <v>0</v>
      </c>
      <c r="O74" s="61"/>
    </row>
    <row r="75" spans="1:15" customFormat="1" x14ac:dyDescent="0.2">
      <c r="A75" s="1"/>
      <c r="B75" s="65"/>
      <c r="C75" s="33" t="e">
        <f>IF(F75&gt;0,Input_Transaksi!#REF!,"")</f>
        <v>#REF!</v>
      </c>
      <c r="D75" s="34" t="e">
        <f>IF(F75&gt;0,Input_Transaksi!#REF!,"")</f>
        <v>#REF!</v>
      </c>
      <c r="E75" s="35" t="e">
        <f>IF(F75&gt;0,Input_Transaksi!#REF!&amp;Input_Transaksi!#REF!&amp;" "&amp;Input_Transaksi!#REF!,"")</f>
        <v>#REF!</v>
      </c>
      <c r="F75" s="36" t="e">
        <f>IF(Input_Transaksi!#REF!=$D$13,Input_Transaksi!#REF!,0)</f>
        <v>#REF!</v>
      </c>
      <c r="G75" s="119" t="e">
        <f>IF(Input_Transaksi!#REF!=$G$16,F75,0)</f>
        <v>#REF!</v>
      </c>
      <c r="H75" s="119" t="e">
        <f>IF(Input_Transaksi!#REF!=$H$16,F75,0)</f>
        <v>#REF!</v>
      </c>
      <c r="I75" s="119" t="e">
        <f>IF(Input_Transaksi!#REF!=$I$16,F75,0)</f>
        <v>#REF!</v>
      </c>
      <c r="J75" s="119" t="e">
        <f t="shared" si="0"/>
        <v>#REF!</v>
      </c>
      <c r="K75" s="119" t="e">
        <f t="shared" si="1"/>
        <v>#REF!</v>
      </c>
      <c r="L75" s="36" t="e">
        <f t="shared" si="2"/>
        <v>#N/A</v>
      </c>
      <c r="M75" s="36" t="e">
        <f t="shared" si="3"/>
        <v>#REF!</v>
      </c>
      <c r="N75" s="36" t="e">
        <f t="shared" si="4"/>
        <v>#REF!</v>
      </c>
      <c r="O75" s="61"/>
    </row>
    <row r="76" spans="1:15" customFormat="1" x14ac:dyDescent="0.2">
      <c r="A76" s="1"/>
      <c r="B76" s="65"/>
      <c r="C76" s="33" t="e">
        <f>IF(F76&gt;0,Input_Transaksi!#REF!,"")</f>
        <v>#REF!</v>
      </c>
      <c r="D76" s="34" t="e">
        <f>IF(F76&gt;0,Input_Transaksi!#REF!,"")</f>
        <v>#REF!</v>
      </c>
      <c r="E76" s="35" t="e">
        <f>IF(F76&gt;0,Input_Transaksi!#REF!&amp;Input_Transaksi!#REF!&amp;" "&amp;Input_Transaksi!#REF!,"")</f>
        <v>#REF!</v>
      </c>
      <c r="F76" s="36" t="e">
        <f>IF(Input_Transaksi!#REF!=$D$13,Input_Transaksi!#REF!,0)</f>
        <v>#REF!</v>
      </c>
      <c r="G76" s="119" t="e">
        <f>IF(Input_Transaksi!#REF!=$G$16,F76,0)</f>
        <v>#REF!</v>
      </c>
      <c r="H76" s="119" t="e">
        <f>IF(Input_Transaksi!#REF!=$H$16,F76,0)</f>
        <v>#REF!</v>
      </c>
      <c r="I76" s="119" t="e">
        <f>IF(Input_Transaksi!#REF!=$I$16,F76,0)</f>
        <v>#REF!</v>
      </c>
      <c r="J76" s="119" t="e">
        <f t="shared" si="0"/>
        <v>#REF!</v>
      </c>
      <c r="K76" s="119" t="e">
        <f t="shared" si="1"/>
        <v>#REF!</v>
      </c>
      <c r="L76" s="36" t="e">
        <f t="shared" si="2"/>
        <v>#N/A</v>
      </c>
      <c r="M76" s="36" t="e">
        <f t="shared" si="3"/>
        <v>#REF!</v>
      </c>
      <c r="N76" s="36" t="e">
        <f t="shared" si="4"/>
        <v>#REF!</v>
      </c>
      <c r="O76" s="61"/>
    </row>
    <row r="77" spans="1:15" customFormat="1" x14ac:dyDescent="0.2">
      <c r="A77" s="1"/>
      <c r="B77" s="65"/>
      <c r="C77" s="33" t="e">
        <f>IF(F77&gt;0,Input_Transaksi!#REF!,"")</f>
        <v>#REF!</v>
      </c>
      <c r="D77" s="34" t="e">
        <f>IF(F77&gt;0,Input_Transaksi!#REF!,"")</f>
        <v>#REF!</v>
      </c>
      <c r="E77" s="35" t="e">
        <f>IF(F77&gt;0,Input_Transaksi!#REF!&amp;Input_Transaksi!#REF!&amp;" "&amp;Input_Transaksi!#REF!,"")</f>
        <v>#REF!</v>
      </c>
      <c r="F77" s="36" t="e">
        <f>IF(Input_Transaksi!#REF!=$D$13,Input_Transaksi!#REF!,0)</f>
        <v>#REF!</v>
      </c>
      <c r="G77" s="119" t="e">
        <f>IF(Input_Transaksi!#REF!=$G$16,F77,0)</f>
        <v>#REF!</v>
      </c>
      <c r="H77" s="119" t="e">
        <f>IF(Input_Transaksi!#REF!=$H$16,F77,0)</f>
        <v>#REF!</v>
      </c>
      <c r="I77" s="119" t="e">
        <f>IF(Input_Transaksi!#REF!=$I$16,F77,0)</f>
        <v>#REF!</v>
      </c>
      <c r="J77" s="119" t="e">
        <f t="shared" si="0"/>
        <v>#REF!</v>
      </c>
      <c r="K77" s="119" t="e">
        <f t="shared" si="1"/>
        <v>#REF!</v>
      </c>
      <c r="L77" s="36" t="e">
        <f t="shared" si="2"/>
        <v>#N/A</v>
      </c>
      <c r="M77" s="36" t="e">
        <f t="shared" si="3"/>
        <v>#REF!</v>
      </c>
      <c r="N77" s="36" t="e">
        <f t="shared" si="4"/>
        <v>#REF!</v>
      </c>
      <c r="O77" s="61"/>
    </row>
    <row r="78" spans="1:15" customFormat="1" x14ac:dyDescent="0.2">
      <c r="A78" s="1"/>
      <c r="B78" s="65"/>
      <c r="C78" s="33" t="e">
        <f>IF(F78&gt;0,Input_Transaksi!#REF!,"")</f>
        <v>#REF!</v>
      </c>
      <c r="D78" s="34" t="e">
        <f>IF(F78&gt;0,Input_Transaksi!#REF!,"")</f>
        <v>#REF!</v>
      </c>
      <c r="E78" s="35" t="e">
        <f>IF(F78&gt;0,Input_Transaksi!#REF!&amp;Input_Transaksi!#REF!&amp;" "&amp;Input_Transaksi!#REF!,"")</f>
        <v>#REF!</v>
      </c>
      <c r="F78" s="36" t="e">
        <f>IF(Input_Transaksi!#REF!=$D$13,Input_Transaksi!#REF!,0)</f>
        <v>#REF!</v>
      </c>
      <c r="G78" s="119" t="e">
        <f>IF(Input_Transaksi!#REF!=$G$16,F78,0)</f>
        <v>#REF!</v>
      </c>
      <c r="H78" s="119" t="e">
        <f>IF(Input_Transaksi!#REF!=$H$16,F78,0)</f>
        <v>#REF!</v>
      </c>
      <c r="I78" s="119" t="e">
        <f>IF(Input_Transaksi!#REF!=$I$16,F78,0)</f>
        <v>#REF!</v>
      </c>
      <c r="J78" s="119" t="e">
        <f t="shared" si="0"/>
        <v>#REF!</v>
      </c>
      <c r="K78" s="119" t="e">
        <f t="shared" si="1"/>
        <v>#REF!</v>
      </c>
      <c r="L78" s="36" t="e">
        <f t="shared" si="2"/>
        <v>#N/A</v>
      </c>
      <c r="M78" s="36" t="e">
        <f t="shared" si="3"/>
        <v>#REF!</v>
      </c>
      <c r="N78" s="36" t="e">
        <f t="shared" si="4"/>
        <v>#REF!</v>
      </c>
      <c r="O78" s="61"/>
    </row>
    <row r="79" spans="1:15" customFormat="1" x14ac:dyDescent="0.2">
      <c r="A79" s="1"/>
      <c r="B79" s="65"/>
      <c r="C79" s="33" t="e">
        <f>IF(F79&gt;0,Input_Transaksi!#REF!,"")</f>
        <v>#REF!</v>
      </c>
      <c r="D79" s="34" t="e">
        <f>IF(F79&gt;0,Input_Transaksi!#REF!,"")</f>
        <v>#REF!</v>
      </c>
      <c r="E79" s="35" t="e">
        <f>IF(F79&gt;0,Input_Transaksi!#REF!&amp;Input_Transaksi!#REF!&amp;" "&amp;Input_Transaksi!#REF!,"")</f>
        <v>#REF!</v>
      </c>
      <c r="F79" s="36" t="e">
        <f>IF(Input_Transaksi!#REF!=$D$13,Input_Transaksi!#REF!,0)</f>
        <v>#REF!</v>
      </c>
      <c r="G79" s="119" t="e">
        <f>IF(Input_Transaksi!#REF!=$G$16,F79,0)</f>
        <v>#REF!</v>
      </c>
      <c r="H79" s="119" t="e">
        <f>IF(Input_Transaksi!#REF!=$H$16,F79,0)</f>
        <v>#REF!</v>
      </c>
      <c r="I79" s="119" t="e">
        <f>IF(Input_Transaksi!#REF!=$I$16,F79,0)</f>
        <v>#REF!</v>
      </c>
      <c r="J79" s="119" t="e">
        <f t="shared" si="0"/>
        <v>#REF!</v>
      </c>
      <c r="K79" s="119" t="e">
        <f t="shared" si="1"/>
        <v>#REF!</v>
      </c>
      <c r="L79" s="36" t="e">
        <f t="shared" si="2"/>
        <v>#N/A</v>
      </c>
      <c r="M79" s="36" t="e">
        <f t="shared" si="3"/>
        <v>#REF!</v>
      </c>
      <c r="N79" s="36" t="e">
        <f t="shared" si="4"/>
        <v>#REF!</v>
      </c>
      <c r="O79" s="61"/>
    </row>
    <row r="80" spans="1:15" customFormat="1" x14ac:dyDescent="0.2">
      <c r="A80" s="1"/>
      <c r="B80" s="65"/>
      <c r="C80" s="33" t="e">
        <f>IF(F80&gt;0,Input_Transaksi!#REF!,"")</f>
        <v>#REF!</v>
      </c>
      <c r="D80" s="34" t="e">
        <f>IF(F80&gt;0,Input_Transaksi!#REF!,"")</f>
        <v>#REF!</v>
      </c>
      <c r="E80" s="35" t="e">
        <f>IF(F80&gt;0,Input_Transaksi!#REF!&amp;Input_Transaksi!#REF!&amp;" "&amp;Input_Transaksi!#REF!,"")</f>
        <v>#REF!</v>
      </c>
      <c r="F80" s="36" t="e">
        <f>IF(Input_Transaksi!#REF!=$D$13,Input_Transaksi!#REF!,0)</f>
        <v>#REF!</v>
      </c>
      <c r="G80" s="119" t="e">
        <f>IF(Input_Transaksi!#REF!=$G$16,F80,0)</f>
        <v>#REF!</v>
      </c>
      <c r="H80" s="119" t="e">
        <f>IF(Input_Transaksi!#REF!=$H$16,F80,0)</f>
        <v>#REF!</v>
      </c>
      <c r="I80" s="119" t="e">
        <f>IF(Input_Transaksi!#REF!=$I$16,F80,0)</f>
        <v>#REF!</v>
      </c>
      <c r="J80" s="119" t="e">
        <f t="shared" si="0"/>
        <v>#REF!</v>
      </c>
      <c r="K80" s="119" t="e">
        <f t="shared" si="1"/>
        <v>#REF!</v>
      </c>
      <c r="L80" s="36" t="e">
        <f t="shared" si="2"/>
        <v>#N/A</v>
      </c>
      <c r="M80" s="36" t="e">
        <f t="shared" si="3"/>
        <v>#REF!</v>
      </c>
      <c r="N80" s="36" t="e">
        <f t="shared" si="4"/>
        <v>#REF!</v>
      </c>
      <c r="O80" s="61"/>
    </row>
    <row r="81" spans="1:15" customFormat="1" x14ac:dyDescent="0.2">
      <c r="A81" s="1"/>
      <c r="B81" s="65"/>
      <c r="C81" s="33" t="e">
        <f>IF(F81&gt;0,Input_Transaksi!#REF!,"")</f>
        <v>#REF!</v>
      </c>
      <c r="D81" s="34" t="e">
        <f>IF(F81&gt;0,Input_Transaksi!#REF!,"")</f>
        <v>#REF!</v>
      </c>
      <c r="E81" s="35" t="e">
        <f>IF(F81&gt;0,Input_Transaksi!#REF!&amp;Input_Transaksi!#REF!&amp;" "&amp;Input_Transaksi!#REF!,"")</f>
        <v>#REF!</v>
      </c>
      <c r="F81" s="36" t="e">
        <f>IF(Input_Transaksi!#REF!=$D$13,Input_Transaksi!#REF!,0)</f>
        <v>#REF!</v>
      </c>
      <c r="G81" s="119" t="e">
        <f>IF(Input_Transaksi!#REF!=$G$16,F81,0)</f>
        <v>#REF!</v>
      </c>
      <c r="H81" s="119" t="e">
        <f>IF(Input_Transaksi!#REF!=$H$16,F81,0)</f>
        <v>#REF!</v>
      </c>
      <c r="I81" s="119" t="e">
        <f>IF(Input_Transaksi!#REF!=$I$16,F81,0)</f>
        <v>#REF!</v>
      </c>
      <c r="J81" s="119" t="e">
        <f t="shared" si="0"/>
        <v>#REF!</v>
      </c>
      <c r="K81" s="119" t="e">
        <f t="shared" si="1"/>
        <v>#REF!</v>
      </c>
      <c r="L81" s="36" t="e">
        <f t="shared" si="2"/>
        <v>#N/A</v>
      </c>
      <c r="M81" s="36" t="e">
        <f t="shared" si="3"/>
        <v>#REF!</v>
      </c>
      <c r="N81" s="36" t="e">
        <f t="shared" si="4"/>
        <v>#REF!</v>
      </c>
      <c r="O81" s="61"/>
    </row>
    <row r="82" spans="1:15" customFormat="1" x14ac:dyDescent="0.2">
      <c r="A82" s="1"/>
      <c r="B82" s="65"/>
      <c r="C82" s="33" t="e">
        <f>IF(F82&gt;0,Input_Transaksi!#REF!,"")</f>
        <v>#REF!</v>
      </c>
      <c r="D82" s="34" t="e">
        <f>IF(F82&gt;0,Input_Transaksi!#REF!,"")</f>
        <v>#REF!</v>
      </c>
      <c r="E82" s="35" t="e">
        <f>IF(F82&gt;0,Input_Transaksi!#REF!&amp;Input_Transaksi!#REF!&amp;" "&amp;Input_Transaksi!#REF!,"")</f>
        <v>#REF!</v>
      </c>
      <c r="F82" s="36" t="e">
        <f>IF(Input_Transaksi!#REF!=$D$13,Input_Transaksi!#REF!,0)</f>
        <v>#REF!</v>
      </c>
      <c r="G82" s="119" t="e">
        <f>IF(Input_Transaksi!#REF!=$G$16,F82,0)</f>
        <v>#REF!</v>
      </c>
      <c r="H82" s="119" t="e">
        <f>IF(Input_Transaksi!#REF!=$H$16,F82,0)</f>
        <v>#REF!</v>
      </c>
      <c r="I82" s="119" t="e">
        <f>IF(Input_Transaksi!#REF!=$I$16,F82,0)</f>
        <v>#REF!</v>
      </c>
      <c r="J82" s="119" t="e">
        <f>J81+G82</f>
        <v>#REF!</v>
      </c>
      <c r="K82" s="119" t="e">
        <f>K81+H82</f>
        <v>#REF!</v>
      </c>
      <c r="L82" s="36" t="e">
        <f t="shared" si="2"/>
        <v>#N/A</v>
      </c>
      <c r="M82" s="36" t="e">
        <f t="shared" si="3"/>
        <v>#REF!</v>
      </c>
      <c r="N82" s="36" t="e">
        <f t="shared" si="4"/>
        <v>#REF!</v>
      </c>
      <c r="O82" s="61"/>
    </row>
    <row r="83" spans="1:15" customFormat="1" x14ac:dyDescent="0.2">
      <c r="A83" s="1"/>
      <c r="B83" s="65"/>
      <c r="C83" s="33" t="e">
        <f>IF(F83&gt;0,Input_Transaksi!#REF!,"")</f>
        <v>#REF!</v>
      </c>
      <c r="D83" s="34" t="e">
        <f>IF(F83&gt;0,Input_Transaksi!#REF!,"")</f>
        <v>#REF!</v>
      </c>
      <c r="E83" s="35" t="e">
        <f>IF(F83&gt;0,Input_Transaksi!#REF!&amp;Input_Transaksi!#REF!&amp;" "&amp;Input_Transaksi!#REF!,"")</f>
        <v>#REF!</v>
      </c>
      <c r="F83" s="36" t="e">
        <f>IF(Input_Transaksi!#REF!=$D$13,Input_Transaksi!#REF!,0)</f>
        <v>#REF!</v>
      </c>
      <c r="G83" s="119" t="e">
        <f>IF(Input_Transaksi!#REF!=$G$16,F83,0)</f>
        <v>#REF!</v>
      </c>
      <c r="H83" s="119" t="e">
        <f>IF(Input_Transaksi!#REF!=$H$16,F83,0)</f>
        <v>#REF!</v>
      </c>
      <c r="I83" s="119" t="e">
        <f>IF(Input_Transaksi!#REF!=$I$16,F83,0)</f>
        <v>#REF!</v>
      </c>
      <c r="J83" s="119" t="e">
        <f t="shared" ref="J83:J117" si="5">J82+G83</f>
        <v>#REF!</v>
      </c>
      <c r="K83" s="119" t="e">
        <f t="shared" ref="K83:K117" si="6">K82+H83</f>
        <v>#REF!</v>
      </c>
      <c r="L83" s="36" t="e">
        <f t="shared" ref="L83:L117" si="7">L82-G83-H83</f>
        <v>#N/A</v>
      </c>
      <c r="M83" s="36" t="e">
        <f t="shared" ref="M83:M117" si="8">G83</f>
        <v>#REF!</v>
      </c>
      <c r="N83" s="36" t="e">
        <f t="shared" ref="N83:N117" si="9">I83</f>
        <v>#REF!</v>
      </c>
      <c r="O83" s="61"/>
    </row>
    <row r="84" spans="1:15" customFormat="1" x14ac:dyDescent="0.2">
      <c r="A84" s="1"/>
      <c r="B84" s="65"/>
      <c r="C84" s="33" t="e">
        <f>IF(F84&gt;0,Input_Transaksi!#REF!,"")</f>
        <v>#REF!</v>
      </c>
      <c r="D84" s="34" t="e">
        <f>IF(F84&gt;0,Input_Transaksi!#REF!,"")</f>
        <v>#REF!</v>
      </c>
      <c r="E84" s="35" t="e">
        <f>IF(F84&gt;0,Input_Transaksi!#REF!&amp;Input_Transaksi!#REF!&amp;" "&amp;Input_Transaksi!#REF!,"")</f>
        <v>#REF!</v>
      </c>
      <c r="F84" s="36" t="e">
        <f>IF(Input_Transaksi!#REF!=$D$13,Input_Transaksi!#REF!,0)</f>
        <v>#REF!</v>
      </c>
      <c r="G84" s="119" t="e">
        <f>IF(Input_Transaksi!#REF!=$G$16,F84,0)</f>
        <v>#REF!</v>
      </c>
      <c r="H84" s="119" t="e">
        <f>IF(Input_Transaksi!#REF!=$H$16,F84,0)</f>
        <v>#REF!</v>
      </c>
      <c r="I84" s="119" t="e">
        <f>IF(Input_Transaksi!#REF!=$I$16,F84,0)</f>
        <v>#REF!</v>
      </c>
      <c r="J84" s="119" t="e">
        <f t="shared" si="5"/>
        <v>#REF!</v>
      </c>
      <c r="K84" s="119" t="e">
        <f t="shared" si="6"/>
        <v>#REF!</v>
      </c>
      <c r="L84" s="36" t="e">
        <f t="shared" si="7"/>
        <v>#N/A</v>
      </c>
      <c r="M84" s="36" t="e">
        <f t="shared" si="8"/>
        <v>#REF!</v>
      </c>
      <c r="N84" s="36" t="e">
        <f t="shared" si="9"/>
        <v>#REF!</v>
      </c>
      <c r="O84" s="61"/>
    </row>
    <row r="85" spans="1:15" customFormat="1" x14ac:dyDescent="0.2">
      <c r="A85" s="1"/>
      <c r="B85" s="65"/>
      <c r="C85" s="33" t="e">
        <f>IF(F85&gt;0,Input_Transaksi!#REF!,"")</f>
        <v>#REF!</v>
      </c>
      <c r="D85" s="34" t="e">
        <f>IF(F85&gt;0,Input_Transaksi!#REF!,"")</f>
        <v>#REF!</v>
      </c>
      <c r="E85" s="35" t="e">
        <f>IF(F85&gt;0,Input_Transaksi!#REF!&amp;Input_Transaksi!#REF!&amp;" "&amp;Input_Transaksi!#REF!,"")</f>
        <v>#REF!</v>
      </c>
      <c r="F85" s="36" t="e">
        <f>IF(Input_Transaksi!#REF!=$D$13,Input_Transaksi!#REF!,0)</f>
        <v>#REF!</v>
      </c>
      <c r="G85" s="119" t="e">
        <f>IF(Input_Transaksi!#REF!=$G$16,F85,0)</f>
        <v>#REF!</v>
      </c>
      <c r="H85" s="119" t="e">
        <f>IF(Input_Transaksi!#REF!=$H$16,F85,0)</f>
        <v>#REF!</v>
      </c>
      <c r="I85" s="119" t="e">
        <f>IF(Input_Transaksi!#REF!=$I$16,F85,0)</f>
        <v>#REF!</v>
      </c>
      <c r="J85" s="119" t="e">
        <f t="shared" si="5"/>
        <v>#REF!</v>
      </c>
      <c r="K85" s="119" t="e">
        <f t="shared" si="6"/>
        <v>#REF!</v>
      </c>
      <c r="L85" s="36" t="e">
        <f t="shared" si="7"/>
        <v>#N/A</v>
      </c>
      <c r="M85" s="36" t="e">
        <f t="shared" si="8"/>
        <v>#REF!</v>
      </c>
      <c r="N85" s="36" t="e">
        <f t="shared" si="9"/>
        <v>#REF!</v>
      </c>
      <c r="O85" s="61"/>
    </row>
    <row r="86" spans="1:15" customFormat="1" x14ac:dyDescent="0.2">
      <c r="A86" s="1"/>
      <c r="B86" s="65"/>
      <c r="C86" s="33" t="e">
        <f>IF(F86&gt;0,Input_Transaksi!#REF!,"")</f>
        <v>#REF!</v>
      </c>
      <c r="D86" s="34" t="e">
        <f>IF(F86&gt;0,Input_Transaksi!#REF!,"")</f>
        <v>#REF!</v>
      </c>
      <c r="E86" s="35" t="e">
        <f>IF(F86&gt;0,Input_Transaksi!#REF!&amp;Input_Transaksi!#REF!&amp;" "&amp;Input_Transaksi!#REF!,"")</f>
        <v>#REF!</v>
      </c>
      <c r="F86" s="36" t="e">
        <f>IF(Input_Transaksi!#REF!=$D$13,Input_Transaksi!#REF!,0)</f>
        <v>#REF!</v>
      </c>
      <c r="G86" s="119" t="e">
        <f>IF(Input_Transaksi!#REF!=$G$16,F86,0)</f>
        <v>#REF!</v>
      </c>
      <c r="H86" s="119" t="e">
        <f>IF(Input_Transaksi!#REF!=$H$16,F86,0)</f>
        <v>#REF!</v>
      </c>
      <c r="I86" s="119" t="e">
        <f>IF(Input_Transaksi!#REF!=$I$16,F86,0)</f>
        <v>#REF!</v>
      </c>
      <c r="J86" s="119" t="e">
        <f t="shared" si="5"/>
        <v>#REF!</v>
      </c>
      <c r="K86" s="119" t="e">
        <f t="shared" si="6"/>
        <v>#REF!</v>
      </c>
      <c r="L86" s="36" t="e">
        <f t="shared" si="7"/>
        <v>#N/A</v>
      </c>
      <c r="M86" s="36" t="e">
        <f t="shared" si="8"/>
        <v>#REF!</v>
      </c>
      <c r="N86" s="36" t="e">
        <f t="shared" si="9"/>
        <v>#REF!</v>
      </c>
      <c r="O86" s="61"/>
    </row>
    <row r="87" spans="1:15" customFormat="1" x14ac:dyDescent="0.2">
      <c r="A87" s="1"/>
      <c r="B87" s="65"/>
      <c r="C87" s="33" t="e">
        <f>IF(F87&gt;0,Input_Transaksi!#REF!,"")</f>
        <v>#REF!</v>
      </c>
      <c r="D87" s="34" t="e">
        <f>IF(F87&gt;0,Input_Transaksi!#REF!,"")</f>
        <v>#REF!</v>
      </c>
      <c r="E87" s="35" t="e">
        <f>IF(F87&gt;0,Input_Transaksi!#REF!&amp;Input_Transaksi!#REF!&amp;" "&amp;Input_Transaksi!#REF!,"")</f>
        <v>#REF!</v>
      </c>
      <c r="F87" s="36" t="e">
        <f>IF(Input_Transaksi!#REF!=$D$13,Input_Transaksi!#REF!,0)</f>
        <v>#REF!</v>
      </c>
      <c r="G87" s="119" t="e">
        <f>IF(Input_Transaksi!#REF!=$G$16,F87,0)</f>
        <v>#REF!</v>
      </c>
      <c r="H87" s="119" t="e">
        <f>IF(Input_Transaksi!#REF!=$H$16,F87,0)</f>
        <v>#REF!</v>
      </c>
      <c r="I87" s="119" t="e">
        <f>IF(Input_Transaksi!#REF!=$I$16,F87,0)</f>
        <v>#REF!</v>
      </c>
      <c r="J87" s="119" t="e">
        <f t="shared" si="5"/>
        <v>#REF!</v>
      </c>
      <c r="K87" s="119" t="e">
        <f t="shared" si="6"/>
        <v>#REF!</v>
      </c>
      <c r="L87" s="36" t="e">
        <f t="shared" si="7"/>
        <v>#N/A</v>
      </c>
      <c r="M87" s="36" t="e">
        <f t="shared" si="8"/>
        <v>#REF!</v>
      </c>
      <c r="N87" s="36" t="e">
        <f t="shared" si="9"/>
        <v>#REF!</v>
      </c>
      <c r="O87" s="61"/>
    </row>
    <row r="88" spans="1:15" customFormat="1" x14ac:dyDescent="0.2">
      <c r="A88" s="1"/>
      <c r="B88" s="65"/>
      <c r="C88" s="33" t="e">
        <f>IF(F88&gt;0,Input_Transaksi!#REF!,"")</f>
        <v>#REF!</v>
      </c>
      <c r="D88" s="34" t="e">
        <f>IF(F88&gt;0,Input_Transaksi!#REF!,"")</f>
        <v>#REF!</v>
      </c>
      <c r="E88" s="35" t="e">
        <f>IF(F88&gt;0,Input_Transaksi!#REF!&amp;Input_Transaksi!#REF!&amp;" "&amp;Input_Transaksi!#REF!,"")</f>
        <v>#REF!</v>
      </c>
      <c r="F88" s="36" t="e">
        <f>IF(Input_Transaksi!#REF!=$D$13,Input_Transaksi!#REF!,0)</f>
        <v>#REF!</v>
      </c>
      <c r="G88" s="119" t="e">
        <f>IF(Input_Transaksi!#REF!=$G$16,F88,0)</f>
        <v>#REF!</v>
      </c>
      <c r="H88" s="119" t="e">
        <f>IF(Input_Transaksi!#REF!=$H$16,F88,0)</f>
        <v>#REF!</v>
      </c>
      <c r="I88" s="119" t="e">
        <f>IF(Input_Transaksi!#REF!=$I$16,F88,0)</f>
        <v>#REF!</v>
      </c>
      <c r="J88" s="119" t="e">
        <f t="shared" si="5"/>
        <v>#REF!</v>
      </c>
      <c r="K88" s="119" t="e">
        <f t="shared" si="6"/>
        <v>#REF!</v>
      </c>
      <c r="L88" s="36" t="e">
        <f t="shared" si="7"/>
        <v>#N/A</v>
      </c>
      <c r="M88" s="36" t="e">
        <f t="shared" si="8"/>
        <v>#REF!</v>
      </c>
      <c r="N88" s="36" t="e">
        <f t="shared" si="9"/>
        <v>#REF!</v>
      </c>
      <c r="O88" s="61"/>
    </row>
    <row r="89" spans="1:15" customFormat="1" x14ac:dyDescent="0.2">
      <c r="A89" s="1"/>
      <c r="B89" s="65"/>
      <c r="C89" s="33" t="e">
        <f>IF(F89&gt;0,Input_Transaksi!#REF!,"")</f>
        <v>#REF!</v>
      </c>
      <c r="D89" s="34" t="e">
        <f>IF(F89&gt;0,Input_Transaksi!#REF!,"")</f>
        <v>#REF!</v>
      </c>
      <c r="E89" s="35" t="e">
        <f>IF(F89&gt;0,Input_Transaksi!#REF!&amp;Input_Transaksi!#REF!&amp;" "&amp;Input_Transaksi!#REF!,"")</f>
        <v>#REF!</v>
      </c>
      <c r="F89" s="36" t="e">
        <f>IF(Input_Transaksi!#REF!=$D$13,Input_Transaksi!#REF!,0)</f>
        <v>#REF!</v>
      </c>
      <c r="G89" s="119" t="e">
        <f>IF(Input_Transaksi!#REF!=$G$16,F89,0)</f>
        <v>#REF!</v>
      </c>
      <c r="H89" s="119" t="e">
        <f>IF(Input_Transaksi!#REF!=$H$16,F89,0)</f>
        <v>#REF!</v>
      </c>
      <c r="I89" s="119" t="e">
        <f>IF(Input_Transaksi!#REF!=$I$16,F89,0)</f>
        <v>#REF!</v>
      </c>
      <c r="J89" s="119" t="e">
        <f t="shared" si="5"/>
        <v>#REF!</v>
      </c>
      <c r="K89" s="119" t="e">
        <f t="shared" si="6"/>
        <v>#REF!</v>
      </c>
      <c r="L89" s="36" t="e">
        <f t="shared" si="7"/>
        <v>#N/A</v>
      </c>
      <c r="M89" s="36" t="e">
        <f t="shared" si="8"/>
        <v>#REF!</v>
      </c>
      <c r="N89" s="36" t="e">
        <f t="shared" si="9"/>
        <v>#REF!</v>
      </c>
      <c r="O89" s="61"/>
    </row>
    <row r="90" spans="1:15" x14ac:dyDescent="0.2">
      <c r="B90" s="63"/>
      <c r="C90" s="33" t="e">
        <f>IF(F90&gt;0,Input_Transaksi!#REF!,"")</f>
        <v>#REF!</v>
      </c>
      <c r="D90" s="34" t="e">
        <f>IF(F90&gt;0,Input_Transaksi!#REF!,"")</f>
        <v>#REF!</v>
      </c>
      <c r="E90" s="35" t="e">
        <f>IF(F90&gt;0,Input_Transaksi!#REF!&amp;Input_Transaksi!#REF!&amp;" "&amp;Input_Transaksi!#REF!,"")</f>
        <v>#REF!</v>
      </c>
      <c r="F90" s="36" t="e">
        <f>IF(Input_Transaksi!#REF!=$D$13,Input_Transaksi!#REF!,0)</f>
        <v>#REF!</v>
      </c>
      <c r="G90" s="119" t="e">
        <f>IF(Input_Transaksi!#REF!=$G$16,F90,0)</f>
        <v>#REF!</v>
      </c>
      <c r="H90" s="119" t="e">
        <f>IF(Input_Transaksi!#REF!=$H$16,F90,0)</f>
        <v>#REF!</v>
      </c>
      <c r="I90" s="119" t="e">
        <f>IF(Input_Transaksi!#REF!=$I$16,F90,0)</f>
        <v>#REF!</v>
      </c>
      <c r="J90" s="119" t="e">
        <f t="shared" si="5"/>
        <v>#REF!</v>
      </c>
      <c r="K90" s="119" t="e">
        <f t="shared" si="6"/>
        <v>#REF!</v>
      </c>
      <c r="L90" s="36" t="e">
        <f t="shared" si="7"/>
        <v>#N/A</v>
      </c>
      <c r="M90" s="36" t="e">
        <f t="shared" si="8"/>
        <v>#REF!</v>
      </c>
      <c r="N90" s="36" t="e">
        <f t="shared" si="9"/>
        <v>#REF!</v>
      </c>
      <c r="O90" s="62"/>
    </row>
    <row r="91" spans="1:15" customFormat="1" x14ac:dyDescent="0.2">
      <c r="A91" s="1"/>
      <c r="B91" s="65"/>
      <c r="C91" s="33" t="e">
        <f>IF(F91&gt;0,Input_Transaksi!#REF!,"")</f>
        <v>#REF!</v>
      </c>
      <c r="D91" s="34" t="e">
        <f>IF(F91&gt;0,Input_Transaksi!#REF!,"")</f>
        <v>#REF!</v>
      </c>
      <c r="E91" s="35" t="e">
        <f>IF(F91&gt;0,Input_Transaksi!#REF!&amp;Input_Transaksi!#REF!&amp;" "&amp;Input_Transaksi!#REF!,"")</f>
        <v>#REF!</v>
      </c>
      <c r="F91" s="36" t="e">
        <f>IF(Input_Transaksi!#REF!=$D$13,Input_Transaksi!#REF!,0)</f>
        <v>#REF!</v>
      </c>
      <c r="G91" s="119" t="e">
        <f>IF(Input_Transaksi!#REF!=$G$16,F91,0)</f>
        <v>#REF!</v>
      </c>
      <c r="H91" s="119" t="e">
        <f>IF(Input_Transaksi!#REF!=$H$16,F91,0)</f>
        <v>#REF!</v>
      </c>
      <c r="I91" s="119" t="e">
        <f>IF(Input_Transaksi!#REF!=$I$16,F91,0)</f>
        <v>#REF!</v>
      </c>
      <c r="J91" s="119" t="e">
        <f t="shared" si="5"/>
        <v>#REF!</v>
      </c>
      <c r="K91" s="119" t="e">
        <f t="shared" si="6"/>
        <v>#REF!</v>
      </c>
      <c r="L91" s="36" t="e">
        <f t="shared" si="7"/>
        <v>#N/A</v>
      </c>
      <c r="M91" s="36" t="e">
        <f t="shared" si="8"/>
        <v>#REF!</v>
      </c>
      <c r="N91" s="36" t="e">
        <f t="shared" si="9"/>
        <v>#REF!</v>
      </c>
      <c r="O91" s="61"/>
    </row>
    <row r="92" spans="1:15" x14ac:dyDescent="0.2">
      <c r="B92" s="63"/>
      <c r="C92" s="33" t="e">
        <f>IF(F92&gt;0,Input_Transaksi!#REF!,"")</f>
        <v>#REF!</v>
      </c>
      <c r="D92" s="34" t="e">
        <f>IF(F92&gt;0,Input_Transaksi!#REF!,"")</f>
        <v>#REF!</v>
      </c>
      <c r="E92" s="35" t="e">
        <f>IF(F92&gt;0,Input_Transaksi!#REF!&amp;Input_Transaksi!#REF!&amp;" "&amp;Input_Transaksi!#REF!,"")</f>
        <v>#REF!</v>
      </c>
      <c r="F92" s="36" t="e">
        <f>IF(Input_Transaksi!#REF!=$D$13,Input_Transaksi!#REF!,0)</f>
        <v>#REF!</v>
      </c>
      <c r="G92" s="119" t="e">
        <f>IF(Input_Transaksi!#REF!=$G$16,F92,0)</f>
        <v>#REF!</v>
      </c>
      <c r="H92" s="119" t="e">
        <f>IF(Input_Transaksi!#REF!=$H$16,F92,0)</f>
        <v>#REF!</v>
      </c>
      <c r="I92" s="119" t="e">
        <f>IF(Input_Transaksi!#REF!=$I$16,F92,0)</f>
        <v>#REF!</v>
      </c>
      <c r="J92" s="119" t="e">
        <f t="shared" si="5"/>
        <v>#REF!</v>
      </c>
      <c r="K92" s="119" t="e">
        <f t="shared" si="6"/>
        <v>#REF!</v>
      </c>
      <c r="L92" s="36" t="e">
        <f t="shared" si="7"/>
        <v>#N/A</v>
      </c>
      <c r="M92" s="36" t="e">
        <f t="shared" si="8"/>
        <v>#REF!</v>
      </c>
      <c r="N92" s="36" t="e">
        <f t="shared" si="9"/>
        <v>#REF!</v>
      </c>
      <c r="O92" s="62"/>
    </row>
    <row r="93" spans="1:15" customFormat="1" x14ac:dyDescent="0.2">
      <c r="A93" s="1"/>
      <c r="B93" s="65"/>
      <c r="C93" s="33" t="e">
        <f>IF(F93&gt;0,Input_Transaksi!#REF!,"")</f>
        <v>#REF!</v>
      </c>
      <c r="D93" s="34" t="e">
        <f>IF(F93&gt;0,Input_Transaksi!#REF!,"")</f>
        <v>#REF!</v>
      </c>
      <c r="E93" s="35" t="e">
        <f>IF(F93&gt;0,Input_Transaksi!#REF!&amp;Input_Transaksi!#REF!&amp;" "&amp;Input_Transaksi!#REF!,"")</f>
        <v>#REF!</v>
      </c>
      <c r="F93" s="36" t="e">
        <f>IF(Input_Transaksi!#REF!=$D$13,Input_Transaksi!#REF!,0)</f>
        <v>#REF!</v>
      </c>
      <c r="G93" s="119" t="e">
        <f>IF(Input_Transaksi!#REF!=$G$16,F93,0)</f>
        <v>#REF!</v>
      </c>
      <c r="H93" s="119" t="e">
        <f>IF(Input_Transaksi!#REF!=$H$16,F93,0)</f>
        <v>#REF!</v>
      </c>
      <c r="I93" s="119" t="e">
        <f>IF(Input_Transaksi!#REF!=$I$16,F93,0)</f>
        <v>#REF!</v>
      </c>
      <c r="J93" s="119" t="e">
        <f t="shared" si="5"/>
        <v>#REF!</v>
      </c>
      <c r="K93" s="119" t="e">
        <f t="shared" si="6"/>
        <v>#REF!</v>
      </c>
      <c r="L93" s="36" t="e">
        <f t="shared" si="7"/>
        <v>#N/A</v>
      </c>
      <c r="M93" s="36" t="e">
        <f t="shared" si="8"/>
        <v>#REF!</v>
      </c>
      <c r="N93" s="36" t="e">
        <f t="shared" si="9"/>
        <v>#REF!</v>
      </c>
      <c r="O93" s="61"/>
    </row>
    <row r="94" spans="1:15" customFormat="1" x14ac:dyDescent="0.2">
      <c r="A94" s="1"/>
      <c r="B94" s="65"/>
      <c r="C94" s="33" t="e">
        <f>IF(F94&gt;0,Input_Transaksi!#REF!,"")</f>
        <v>#REF!</v>
      </c>
      <c r="D94" s="34" t="e">
        <f>IF(F94&gt;0,Input_Transaksi!#REF!,"")</f>
        <v>#REF!</v>
      </c>
      <c r="E94" s="35" t="e">
        <f>IF(F94&gt;0,Input_Transaksi!#REF!&amp;Input_Transaksi!#REF!&amp;" "&amp;Input_Transaksi!#REF!,"")</f>
        <v>#REF!</v>
      </c>
      <c r="F94" s="36" t="e">
        <f>IF(Input_Transaksi!#REF!=$D$13,Input_Transaksi!#REF!,0)</f>
        <v>#REF!</v>
      </c>
      <c r="G94" s="119" t="e">
        <f>IF(Input_Transaksi!#REF!=$G$16,F94,0)</f>
        <v>#REF!</v>
      </c>
      <c r="H94" s="119" t="e">
        <f>IF(Input_Transaksi!#REF!=$H$16,F94,0)</f>
        <v>#REF!</v>
      </c>
      <c r="I94" s="119" t="e">
        <f>IF(Input_Transaksi!#REF!=$I$16,F94,0)</f>
        <v>#REF!</v>
      </c>
      <c r="J94" s="119" t="e">
        <f t="shared" si="5"/>
        <v>#REF!</v>
      </c>
      <c r="K94" s="119" t="e">
        <f t="shared" si="6"/>
        <v>#REF!</v>
      </c>
      <c r="L94" s="36" t="e">
        <f t="shared" si="7"/>
        <v>#N/A</v>
      </c>
      <c r="M94" s="36" t="e">
        <f t="shared" si="8"/>
        <v>#REF!</v>
      </c>
      <c r="N94" s="36" t="e">
        <f t="shared" si="9"/>
        <v>#REF!</v>
      </c>
      <c r="O94" s="61"/>
    </row>
    <row r="95" spans="1:15" customFormat="1" x14ac:dyDescent="0.2">
      <c r="A95" s="1"/>
      <c r="B95" s="65"/>
      <c r="C95" s="33" t="e">
        <f>IF(F95&gt;0,Input_Transaksi!#REF!,"")</f>
        <v>#REF!</v>
      </c>
      <c r="D95" s="34" t="e">
        <f>IF(F95&gt;0,Input_Transaksi!#REF!,"")</f>
        <v>#REF!</v>
      </c>
      <c r="E95" s="35" t="e">
        <f>IF(F95&gt;0,Input_Transaksi!#REF!&amp;Input_Transaksi!#REF!&amp;" "&amp;Input_Transaksi!#REF!,"")</f>
        <v>#REF!</v>
      </c>
      <c r="F95" s="36" t="e">
        <f>IF(Input_Transaksi!#REF!=$D$13,Input_Transaksi!#REF!,0)</f>
        <v>#REF!</v>
      </c>
      <c r="G95" s="119" t="e">
        <f>IF(Input_Transaksi!#REF!=$G$16,F95,0)</f>
        <v>#REF!</v>
      </c>
      <c r="H95" s="119" t="e">
        <f>IF(Input_Transaksi!#REF!=$H$16,F95,0)</f>
        <v>#REF!</v>
      </c>
      <c r="I95" s="119" t="e">
        <f>IF(Input_Transaksi!#REF!=$I$16,F95,0)</f>
        <v>#REF!</v>
      </c>
      <c r="J95" s="119" t="e">
        <f t="shared" si="5"/>
        <v>#REF!</v>
      </c>
      <c r="K95" s="119" t="e">
        <f t="shared" si="6"/>
        <v>#REF!</v>
      </c>
      <c r="L95" s="36" t="e">
        <f t="shared" si="7"/>
        <v>#N/A</v>
      </c>
      <c r="M95" s="36" t="e">
        <f t="shared" si="8"/>
        <v>#REF!</v>
      </c>
      <c r="N95" s="36" t="e">
        <f t="shared" si="9"/>
        <v>#REF!</v>
      </c>
      <c r="O95" s="61"/>
    </row>
    <row r="96" spans="1:15" customFormat="1" x14ac:dyDescent="0.2">
      <c r="A96" s="1"/>
      <c r="B96" s="65"/>
      <c r="C96" s="33" t="e">
        <f>IF(F96&gt;0,Input_Transaksi!#REF!,"")</f>
        <v>#REF!</v>
      </c>
      <c r="D96" s="34" t="e">
        <f>IF(F96&gt;0,Input_Transaksi!#REF!,"")</f>
        <v>#REF!</v>
      </c>
      <c r="E96" s="35" t="e">
        <f>IF(F96&gt;0,Input_Transaksi!#REF!&amp;Input_Transaksi!#REF!&amp;" "&amp;Input_Transaksi!#REF!,"")</f>
        <v>#REF!</v>
      </c>
      <c r="F96" s="36" t="e">
        <f>IF(Input_Transaksi!#REF!=$D$13,Input_Transaksi!#REF!,0)</f>
        <v>#REF!</v>
      </c>
      <c r="G96" s="119" t="e">
        <f>IF(Input_Transaksi!#REF!=$G$16,F96,0)</f>
        <v>#REF!</v>
      </c>
      <c r="H96" s="119" t="e">
        <f>IF(Input_Transaksi!#REF!=$H$16,F96,0)</f>
        <v>#REF!</v>
      </c>
      <c r="I96" s="119" t="e">
        <f>IF(Input_Transaksi!#REF!=$I$16,F96,0)</f>
        <v>#REF!</v>
      </c>
      <c r="J96" s="119" t="e">
        <f t="shared" si="5"/>
        <v>#REF!</v>
      </c>
      <c r="K96" s="119" t="e">
        <f t="shared" si="6"/>
        <v>#REF!</v>
      </c>
      <c r="L96" s="36" t="e">
        <f t="shared" si="7"/>
        <v>#N/A</v>
      </c>
      <c r="M96" s="36" t="e">
        <f t="shared" si="8"/>
        <v>#REF!</v>
      </c>
      <c r="N96" s="36" t="e">
        <f t="shared" si="9"/>
        <v>#REF!</v>
      </c>
      <c r="O96" s="61"/>
    </row>
    <row r="97" spans="1:15" customFormat="1" x14ac:dyDescent="0.2">
      <c r="A97" s="1"/>
      <c r="B97" s="65"/>
      <c r="C97" s="33" t="e">
        <f>IF(F97&gt;0,Input_Transaksi!#REF!,"")</f>
        <v>#REF!</v>
      </c>
      <c r="D97" s="34" t="e">
        <f>IF(F97&gt;0,Input_Transaksi!#REF!,"")</f>
        <v>#REF!</v>
      </c>
      <c r="E97" s="35" t="e">
        <f>IF(F97&gt;0,Input_Transaksi!#REF!&amp;Input_Transaksi!#REF!&amp;" "&amp;Input_Transaksi!#REF!,"")</f>
        <v>#REF!</v>
      </c>
      <c r="F97" s="36" t="e">
        <f>IF(Input_Transaksi!#REF!=$D$13,Input_Transaksi!#REF!,0)</f>
        <v>#REF!</v>
      </c>
      <c r="G97" s="119" t="e">
        <f>IF(Input_Transaksi!#REF!=$G$16,F97,0)</f>
        <v>#REF!</v>
      </c>
      <c r="H97" s="119" t="e">
        <f>IF(Input_Transaksi!#REF!=$H$16,F97,0)</f>
        <v>#REF!</v>
      </c>
      <c r="I97" s="119" t="e">
        <f>IF(Input_Transaksi!#REF!=$I$16,F97,0)</f>
        <v>#REF!</v>
      </c>
      <c r="J97" s="119" t="e">
        <f t="shared" si="5"/>
        <v>#REF!</v>
      </c>
      <c r="K97" s="119" t="e">
        <f t="shared" si="6"/>
        <v>#REF!</v>
      </c>
      <c r="L97" s="36" t="e">
        <f t="shared" si="7"/>
        <v>#N/A</v>
      </c>
      <c r="M97" s="36" t="e">
        <f t="shared" si="8"/>
        <v>#REF!</v>
      </c>
      <c r="N97" s="36" t="e">
        <f t="shared" si="9"/>
        <v>#REF!</v>
      </c>
      <c r="O97" s="61"/>
    </row>
    <row r="98" spans="1:15" customFormat="1" x14ac:dyDescent="0.2">
      <c r="A98" s="1"/>
      <c r="B98" s="65"/>
      <c r="C98" s="33" t="e">
        <f>IF(F98&gt;0,Input_Transaksi!#REF!,"")</f>
        <v>#REF!</v>
      </c>
      <c r="D98" s="34" t="e">
        <f>IF(F98&gt;0,Input_Transaksi!#REF!,"")</f>
        <v>#REF!</v>
      </c>
      <c r="E98" s="35" t="e">
        <f>IF(F98&gt;0,Input_Transaksi!#REF!&amp;Input_Transaksi!#REF!&amp;" "&amp;Input_Transaksi!#REF!,"")</f>
        <v>#REF!</v>
      </c>
      <c r="F98" s="36" t="e">
        <f>IF(Input_Transaksi!#REF!=$D$13,Input_Transaksi!#REF!,0)</f>
        <v>#REF!</v>
      </c>
      <c r="G98" s="119" t="e">
        <f>IF(Input_Transaksi!#REF!=$G$16,F98,0)</f>
        <v>#REF!</v>
      </c>
      <c r="H98" s="119" t="e">
        <f>IF(Input_Transaksi!#REF!=$H$16,F98,0)</f>
        <v>#REF!</v>
      </c>
      <c r="I98" s="119" t="e">
        <f>IF(Input_Transaksi!#REF!=$I$16,F98,0)</f>
        <v>#REF!</v>
      </c>
      <c r="J98" s="119" t="e">
        <f t="shared" si="5"/>
        <v>#REF!</v>
      </c>
      <c r="K98" s="119" t="e">
        <f t="shared" si="6"/>
        <v>#REF!</v>
      </c>
      <c r="L98" s="36" t="e">
        <f t="shared" si="7"/>
        <v>#N/A</v>
      </c>
      <c r="M98" s="36" t="e">
        <f t="shared" si="8"/>
        <v>#REF!</v>
      </c>
      <c r="N98" s="36" t="e">
        <f t="shared" si="9"/>
        <v>#REF!</v>
      </c>
      <c r="O98" s="61"/>
    </row>
    <row r="99" spans="1:15" customFormat="1" x14ac:dyDescent="0.2">
      <c r="A99" s="1"/>
      <c r="B99" s="65"/>
      <c r="C99" s="33" t="e">
        <f>IF(F99&gt;0,Input_Transaksi!#REF!,"")</f>
        <v>#REF!</v>
      </c>
      <c r="D99" s="34" t="e">
        <f>IF(F99&gt;0,Input_Transaksi!#REF!,"")</f>
        <v>#REF!</v>
      </c>
      <c r="E99" s="35" t="e">
        <f>IF(F99&gt;0,Input_Transaksi!#REF!&amp;Input_Transaksi!#REF!&amp;" "&amp;Input_Transaksi!#REF!,"")</f>
        <v>#REF!</v>
      </c>
      <c r="F99" s="36" t="e">
        <f>IF(Input_Transaksi!#REF!=$D$13,Input_Transaksi!#REF!,0)</f>
        <v>#REF!</v>
      </c>
      <c r="G99" s="119" t="e">
        <f>IF(Input_Transaksi!#REF!=$G$16,F99,0)</f>
        <v>#REF!</v>
      </c>
      <c r="H99" s="119" t="e">
        <f>IF(Input_Transaksi!#REF!=$H$16,F99,0)</f>
        <v>#REF!</v>
      </c>
      <c r="I99" s="119" t="e">
        <f>IF(Input_Transaksi!#REF!=$I$16,F99,0)</f>
        <v>#REF!</v>
      </c>
      <c r="J99" s="119" t="e">
        <f t="shared" si="5"/>
        <v>#REF!</v>
      </c>
      <c r="K99" s="119" t="e">
        <f t="shared" si="6"/>
        <v>#REF!</v>
      </c>
      <c r="L99" s="36" t="e">
        <f t="shared" si="7"/>
        <v>#N/A</v>
      </c>
      <c r="M99" s="36" t="e">
        <f t="shared" si="8"/>
        <v>#REF!</v>
      </c>
      <c r="N99" s="36" t="e">
        <f t="shared" si="9"/>
        <v>#REF!</v>
      </c>
      <c r="O99" s="61"/>
    </row>
    <row r="100" spans="1:15" customFormat="1" x14ac:dyDescent="0.2">
      <c r="A100" s="1"/>
      <c r="B100" s="65"/>
      <c r="C100" s="33" t="e">
        <f>IF(F100&gt;0,Input_Transaksi!#REF!,"")</f>
        <v>#REF!</v>
      </c>
      <c r="D100" s="34" t="e">
        <f>IF(F100&gt;0,Input_Transaksi!#REF!,"")</f>
        <v>#REF!</v>
      </c>
      <c r="E100" s="35" t="e">
        <f>IF(F100&gt;0,Input_Transaksi!#REF!&amp;Input_Transaksi!#REF!&amp;" "&amp;Input_Transaksi!#REF!,"")</f>
        <v>#REF!</v>
      </c>
      <c r="F100" s="36" t="e">
        <f>IF(Input_Transaksi!#REF!=$D$13,Input_Transaksi!#REF!,0)</f>
        <v>#REF!</v>
      </c>
      <c r="G100" s="119" t="e">
        <f>IF(Input_Transaksi!#REF!=$G$16,F100,0)</f>
        <v>#REF!</v>
      </c>
      <c r="H100" s="119" t="e">
        <f>IF(Input_Transaksi!#REF!=$H$16,F100,0)</f>
        <v>#REF!</v>
      </c>
      <c r="I100" s="119" t="e">
        <f>IF(Input_Transaksi!#REF!=$I$16,F100,0)</f>
        <v>#REF!</v>
      </c>
      <c r="J100" s="119" t="e">
        <f t="shared" si="5"/>
        <v>#REF!</v>
      </c>
      <c r="K100" s="119" t="e">
        <f t="shared" si="6"/>
        <v>#REF!</v>
      </c>
      <c r="L100" s="36" t="e">
        <f t="shared" si="7"/>
        <v>#N/A</v>
      </c>
      <c r="M100" s="36" t="e">
        <f t="shared" si="8"/>
        <v>#REF!</v>
      </c>
      <c r="N100" s="36" t="e">
        <f t="shared" si="9"/>
        <v>#REF!</v>
      </c>
      <c r="O100" s="61"/>
    </row>
    <row r="101" spans="1:15" customFormat="1" x14ac:dyDescent="0.2">
      <c r="A101" s="1"/>
      <c r="B101" s="65"/>
      <c r="C101" s="33" t="e">
        <f>IF(F101&gt;0,Input_Transaksi!#REF!,"")</f>
        <v>#REF!</v>
      </c>
      <c r="D101" s="34" t="e">
        <f>IF(F101&gt;0,Input_Transaksi!#REF!,"")</f>
        <v>#REF!</v>
      </c>
      <c r="E101" s="35" t="e">
        <f>IF(F101&gt;0,Input_Transaksi!#REF!&amp;Input_Transaksi!#REF!&amp;" "&amp;Input_Transaksi!#REF!,"")</f>
        <v>#REF!</v>
      </c>
      <c r="F101" s="36" t="e">
        <f>IF(Input_Transaksi!#REF!=$D$13,Input_Transaksi!#REF!,0)</f>
        <v>#REF!</v>
      </c>
      <c r="G101" s="119" t="e">
        <f>IF(Input_Transaksi!#REF!=$G$16,F101,0)</f>
        <v>#REF!</v>
      </c>
      <c r="H101" s="119" t="e">
        <f>IF(Input_Transaksi!#REF!=$H$16,F101,0)</f>
        <v>#REF!</v>
      </c>
      <c r="I101" s="119" t="e">
        <f>IF(Input_Transaksi!#REF!=$I$16,F101,0)</f>
        <v>#REF!</v>
      </c>
      <c r="J101" s="119" t="e">
        <f t="shared" si="5"/>
        <v>#REF!</v>
      </c>
      <c r="K101" s="119" t="e">
        <f t="shared" si="6"/>
        <v>#REF!</v>
      </c>
      <c r="L101" s="36" t="e">
        <f t="shared" si="7"/>
        <v>#N/A</v>
      </c>
      <c r="M101" s="36" t="e">
        <f t="shared" si="8"/>
        <v>#REF!</v>
      </c>
      <c r="N101" s="36" t="e">
        <f t="shared" si="9"/>
        <v>#REF!</v>
      </c>
      <c r="O101" s="61"/>
    </row>
    <row r="102" spans="1:15" customFormat="1" x14ac:dyDescent="0.2">
      <c r="A102" s="1"/>
      <c r="B102" s="65"/>
      <c r="C102" s="33" t="e">
        <f>IF(F102&gt;0,Input_Transaksi!#REF!,"")</f>
        <v>#REF!</v>
      </c>
      <c r="D102" s="34" t="e">
        <f>IF(F102&gt;0,Input_Transaksi!#REF!,"")</f>
        <v>#REF!</v>
      </c>
      <c r="E102" s="35" t="e">
        <f>IF(F102&gt;0,Input_Transaksi!#REF!&amp;Input_Transaksi!#REF!&amp;" "&amp;Input_Transaksi!#REF!,"")</f>
        <v>#REF!</v>
      </c>
      <c r="F102" s="36" t="e">
        <f>IF(Input_Transaksi!#REF!=$D$13,Input_Transaksi!#REF!,0)</f>
        <v>#REF!</v>
      </c>
      <c r="G102" s="119" t="e">
        <f>IF(Input_Transaksi!#REF!=$G$16,F102,0)</f>
        <v>#REF!</v>
      </c>
      <c r="H102" s="119" t="e">
        <f>IF(Input_Transaksi!#REF!=$H$16,F102,0)</f>
        <v>#REF!</v>
      </c>
      <c r="I102" s="119" t="e">
        <f>IF(Input_Transaksi!#REF!=$I$16,F102,0)</f>
        <v>#REF!</v>
      </c>
      <c r="J102" s="119" t="e">
        <f t="shared" si="5"/>
        <v>#REF!</v>
      </c>
      <c r="K102" s="119" t="e">
        <f t="shared" si="6"/>
        <v>#REF!</v>
      </c>
      <c r="L102" s="36" t="e">
        <f t="shared" si="7"/>
        <v>#N/A</v>
      </c>
      <c r="M102" s="36" t="e">
        <f t="shared" si="8"/>
        <v>#REF!</v>
      </c>
      <c r="N102" s="36" t="e">
        <f t="shared" si="9"/>
        <v>#REF!</v>
      </c>
      <c r="O102" s="61"/>
    </row>
    <row r="103" spans="1:15" customFormat="1" x14ac:dyDescent="0.2">
      <c r="A103" s="1"/>
      <c r="B103" s="65"/>
      <c r="C103" s="33" t="e">
        <f>IF(F103&gt;0,Input_Transaksi!#REF!,"")</f>
        <v>#REF!</v>
      </c>
      <c r="D103" s="34" t="e">
        <f>IF(F103&gt;0,Input_Transaksi!#REF!,"")</f>
        <v>#REF!</v>
      </c>
      <c r="E103" s="35" t="e">
        <f>IF(F103&gt;0,Input_Transaksi!#REF!&amp;Input_Transaksi!#REF!&amp;" "&amp;Input_Transaksi!#REF!,"")</f>
        <v>#REF!</v>
      </c>
      <c r="F103" s="36" t="e">
        <f>IF(Input_Transaksi!#REF!=$D$13,Input_Transaksi!#REF!,0)</f>
        <v>#REF!</v>
      </c>
      <c r="G103" s="119" t="e">
        <f>IF(Input_Transaksi!#REF!=$G$16,F103,0)</f>
        <v>#REF!</v>
      </c>
      <c r="H103" s="119" t="e">
        <f>IF(Input_Transaksi!#REF!=$H$16,F103,0)</f>
        <v>#REF!</v>
      </c>
      <c r="I103" s="119" t="e">
        <f>IF(Input_Transaksi!#REF!=$I$16,F103,0)</f>
        <v>#REF!</v>
      </c>
      <c r="J103" s="119" t="e">
        <f t="shared" si="5"/>
        <v>#REF!</v>
      </c>
      <c r="K103" s="119" t="e">
        <f t="shared" si="6"/>
        <v>#REF!</v>
      </c>
      <c r="L103" s="36" t="e">
        <f t="shared" si="7"/>
        <v>#N/A</v>
      </c>
      <c r="M103" s="36" t="e">
        <f t="shared" si="8"/>
        <v>#REF!</v>
      </c>
      <c r="N103" s="36" t="e">
        <f t="shared" si="9"/>
        <v>#REF!</v>
      </c>
      <c r="O103" s="61"/>
    </row>
    <row r="104" spans="1:15" customFormat="1" x14ac:dyDescent="0.2">
      <c r="A104" s="1"/>
      <c r="B104" s="65"/>
      <c r="C104" s="33" t="e">
        <f>IF(F104&gt;0,Input_Transaksi!#REF!,"")</f>
        <v>#REF!</v>
      </c>
      <c r="D104" s="34" t="e">
        <f>IF(F104&gt;0,Input_Transaksi!#REF!,"")</f>
        <v>#REF!</v>
      </c>
      <c r="E104" s="35" t="e">
        <f>IF(F104&gt;0,Input_Transaksi!#REF!&amp;Input_Transaksi!#REF!&amp;" "&amp;Input_Transaksi!#REF!,"")</f>
        <v>#REF!</v>
      </c>
      <c r="F104" s="36" t="e">
        <f>IF(Input_Transaksi!#REF!=$D$13,Input_Transaksi!#REF!,0)</f>
        <v>#REF!</v>
      </c>
      <c r="G104" s="119" t="e">
        <f>IF(Input_Transaksi!#REF!=$G$16,F104,0)</f>
        <v>#REF!</v>
      </c>
      <c r="H104" s="119" t="e">
        <f>IF(Input_Transaksi!#REF!=$H$16,F104,0)</f>
        <v>#REF!</v>
      </c>
      <c r="I104" s="119" t="e">
        <f>IF(Input_Transaksi!#REF!=$I$16,F104,0)</f>
        <v>#REF!</v>
      </c>
      <c r="J104" s="119" t="e">
        <f t="shared" si="5"/>
        <v>#REF!</v>
      </c>
      <c r="K104" s="119" t="e">
        <f t="shared" si="6"/>
        <v>#REF!</v>
      </c>
      <c r="L104" s="36" t="e">
        <f t="shared" si="7"/>
        <v>#N/A</v>
      </c>
      <c r="M104" s="36" t="e">
        <f t="shared" si="8"/>
        <v>#REF!</v>
      </c>
      <c r="N104" s="36" t="e">
        <f t="shared" si="9"/>
        <v>#REF!</v>
      </c>
      <c r="O104" s="61"/>
    </row>
    <row r="105" spans="1:15" customFormat="1" x14ac:dyDescent="0.2">
      <c r="A105" s="1"/>
      <c r="B105" s="65"/>
      <c r="C105" s="33" t="e">
        <f>IF(F105&gt;0,Input_Transaksi!#REF!,"")</f>
        <v>#REF!</v>
      </c>
      <c r="D105" s="34" t="e">
        <f>IF(F105&gt;0,Input_Transaksi!#REF!,"")</f>
        <v>#REF!</v>
      </c>
      <c r="E105" s="35" t="e">
        <f>IF(F105&gt;0,Input_Transaksi!#REF!&amp;Input_Transaksi!#REF!&amp;" "&amp;Input_Transaksi!#REF!,"")</f>
        <v>#REF!</v>
      </c>
      <c r="F105" s="36" t="e">
        <f>IF(Input_Transaksi!#REF!=$D$13,Input_Transaksi!#REF!,0)</f>
        <v>#REF!</v>
      </c>
      <c r="G105" s="119" t="e">
        <f>IF(Input_Transaksi!#REF!=$G$16,F105,0)</f>
        <v>#REF!</v>
      </c>
      <c r="H105" s="119" t="e">
        <f>IF(Input_Transaksi!#REF!=$H$16,F105,0)</f>
        <v>#REF!</v>
      </c>
      <c r="I105" s="119" t="e">
        <f>IF(Input_Transaksi!#REF!=$I$16,F105,0)</f>
        <v>#REF!</v>
      </c>
      <c r="J105" s="119" t="e">
        <f t="shared" si="5"/>
        <v>#REF!</v>
      </c>
      <c r="K105" s="119" t="e">
        <f t="shared" si="6"/>
        <v>#REF!</v>
      </c>
      <c r="L105" s="36" t="e">
        <f t="shared" si="7"/>
        <v>#N/A</v>
      </c>
      <c r="M105" s="36" t="e">
        <f t="shared" si="8"/>
        <v>#REF!</v>
      </c>
      <c r="N105" s="36" t="e">
        <f t="shared" si="9"/>
        <v>#REF!</v>
      </c>
      <c r="O105" s="61"/>
    </row>
    <row r="106" spans="1:15" customFormat="1" x14ac:dyDescent="0.2">
      <c r="A106" s="1"/>
      <c r="B106" s="65"/>
      <c r="C106" s="33" t="e">
        <f>IF(F106&gt;0,Input_Transaksi!#REF!,"")</f>
        <v>#REF!</v>
      </c>
      <c r="D106" s="34" t="e">
        <f>IF(F106&gt;0,Input_Transaksi!#REF!,"")</f>
        <v>#REF!</v>
      </c>
      <c r="E106" s="35" t="e">
        <f>IF(F106&gt;0,Input_Transaksi!#REF!&amp;Input_Transaksi!#REF!&amp;" "&amp;Input_Transaksi!#REF!,"")</f>
        <v>#REF!</v>
      </c>
      <c r="F106" s="36" t="e">
        <f>IF(Input_Transaksi!#REF!=$D$13,Input_Transaksi!#REF!,0)</f>
        <v>#REF!</v>
      </c>
      <c r="G106" s="119" t="e">
        <f>IF(Input_Transaksi!#REF!=$G$16,F106,0)</f>
        <v>#REF!</v>
      </c>
      <c r="H106" s="119" t="e">
        <f>IF(Input_Transaksi!#REF!=$H$16,F106,0)</f>
        <v>#REF!</v>
      </c>
      <c r="I106" s="119" t="e">
        <f>IF(Input_Transaksi!#REF!=$I$16,F106,0)</f>
        <v>#REF!</v>
      </c>
      <c r="J106" s="119" t="e">
        <f t="shared" si="5"/>
        <v>#REF!</v>
      </c>
      <c r="K106" s="119" t="e">
        <f t="shared" si="6"/>
        <v>#REF!</v>
      </c>
      <c r="L106" s="36" t="e">
        <f t="shared" si="7"/>
        <v>#N/A</v>
      </c>
      <c r="M106" s="36" t="e">
        <f t="shared" si="8"/>
        <v>#REF!</v>
      </c>
      <c r="N106" s="36" t="e">
        <f t="shared" si="9"/>
        <v>#REF!</v>
      </c>
      <c r="O106" s="61"/>
    </row>
    <row r="107" spans="1:15" customFormat="1" x14ac:dyDescent="0.2">
      <c r="A107" s="1"/>
      <c r="B107" s="65"/>
      <c r="C107" s="33" t="e">
        <f>IF(F107&gt;0,Input_Transaksi!#REF!,"")</f>
        <v>#REF!</v>
      </c>
      <c r="D107" s="34" t="e">
        <f>IF(F107&gt;0,Input_Transaksi!#REF!,"")</f>
        <v>#REF!</v>
      </c>
      <c r="E107" s="35" t="e">
        <f>IF(F107&gt;0,Input_Transaksi!#REF!&amp;Input_Transaksi!#REF!&amp;" "&amp;Input_Transaksi!#REF!,"")</f>
        <v>#REF!</v>
      </c>
      <c r="F107" s="36" t="e">
        <f>IF(Input_Transaksi!#REF!=$D$13,Input_Transaksi!#REF!,0)</f>
        <v>#REF!</v>
      </c>
      <c r="G107" s="119" t="e">
        <f>IF(Input_Transaksi!#REF!=$G$16,F107,0)</f>
        <v>#REF!</v>
      </c>
      <c r="H107" s="119" t="e">
        <f>IF(Input_Transaksi!#REF!=$H$16,F107,0)</f>
        <v>#REF!</v>
      </c>
      <c r="I107" s="119" t="e">
        <f>IF(Input_Transaksi!#REF!=$I$16,F107,0)</f>
        <v>#REF!</v>
      </c>
      <c r="J107" s="119" t="e">
        <f t="shared" si="5"/>
        <v>#REF!</v>
      </c>
      <c r="K107" s="119" t="e">
        <f t="shared" si="6"/>
        <v>#REF!</v>
      </c>
      <c r="L107" s="36" t="e">
        <f t="shared" si="7"/>
        <v>#N/A</v>
      </c>
      <c r="M107" s="36" t="e">
        <f t="shared" si="8"/>
        <v>#REF!</v>
      </c>
      <c r="N107" s="36" t="e">
        <f t="shared" si="9"/>
        <v>#REF!</v>
      </c>
      <c r="O107" s="61"/>
    </row>
    <row r="108" spans="1:15" customFormat="1" x14ac:dyDescent="0.2">
      <c r="A108" s="1"/>
      <c r="B108" s="65"/>
      <c r="C108" s="33" t="e">
        <f>IF(F108&gt;0,Input_Transaksi!#REF!,"")</f>
        <v>#REF!</v>
      </c>
      <c r="D108" s="34" t="e">
        <f>IF(F108&gt;0,Input_Transaksi!#REF!,"")</f>
        <v>#REF!</v>
      </c>
      <c r="E108" s="35" t="e">
        <f>IF(F108&gt;0,Input_Transaksi!#REF!&amp;Input_Transaksi!#REF!&amp;" "&amp;Input_Transaksi!#REF!,"")</f>
        <v>#REF!</v>
      </c>
      <c r="F108" s="36" t="e">
        <f>IF(Input_Transaksi!#REF!=$D$13,Input_Transaksi!#REF!,0)</f>
        <v>#REF!</v>
      </c>
      <c r="G108" s="119" t="e">
        <f>IF(Input_Transaksi!#REF!=$G$16,F108,0)</f>
        <v>#REF!</v>
      </c>
      <c r="H108" s="119" t="e">
        <f>IF(Input_Transaksi!#REF!=$H$16,F108,0)</f>
        <v>#REF!</v>
      </c>
      <c r="I108" s="119" t="e">
        <f>IF(Input_Transaksi!#REF!=$I$16,F108,0)</f>
        <v>#REF!</v>
      </c>
      <c r="J108" s="119" t="e">
        <f t="shared" si="5"/>
        <v>#REF!</v>
      </c>
      <c r="K108" s="119" t="e">
        <f t="shared" si="6"/>
        <v>#REF!</v>
      </c>
      <c r="L108" s="36" t="e">
        <f t="shared" si="7"/>
        <v>#N/A</v>
      </c>
      <c r="M108" s="36" t="e">
        <f t="shared" si="8"/>
        <v>#REF!</v>
      </c>
      <c r="N108" s="36" t="e">
        <f t="shared" si="9"/>
        <v>#REF!</v>
      </c>
      <c r="O108" s="61"/>
    </row>
    <row r="109" spans="1:15" customFormat="1" x14ac:dyDescent="0.2">
      <c r="A109" s="1"/>
      <c r="B109" s="65"/>
      <c r="C109" s="33" t="e">
        <f>IF(F109&gt;0,Input_Transaksi!#REF!,"")</f>
        <v>#REF!</v>
      </c>
      <c r="D109" s="34" t="e">
        <f>IF(F109&gt;0,Input_Transaksi!#REF!,"")</f>
        <v>#REF!</v>
      </c>
      <c r="E109" s="35" t="e">
        <f>IF(F109&gt;0,Input_Transaksi!#REF!&amp;Input_Transaksi!#REF!&amp;" "&amp;Input_Transaksi!#REF!,"")</f>
        <v>#REF!</v>
      </c>
      <c r="F109" s="36" t="e">
        <f>IF(Input_Transaksi!#REF!=$D$13,Input_Transaksi!#REF!,0)</f>
        <v>#REF!</v>
      </c>
      <c r="G109" s="119" t="e">
        <f>IF(Input_Transaksi!#REF!=$G$16,F109,0)</f>
        <v>#REF!</v>
      </c>
      <c r="H109" s="119" t="e">
        <f>IF(Input_Transaksi!#REF!=$H$16,F109,0)</f>
        <v>#REF!</v>
      </c>
      <c r="I109" s="119" t="e">
        <f>IF(Input_Transaksi!#REF!=$I$16,F109,0)</f>
        <v>#REF!</v>
      </c>
      <c r="J109" s="119" t="e">
        <f t="shared" si="5"/>
        <v>#REF!</v>
      </c>
      <c r="K109" s="119" t="e">
        <f t="shared" si="6"/>
        <v>#REF!</v>
      </c>
      <c r="L109" s="36" t="e">
        <f t="shared" si="7"/>
        <v>#N/A</v>
      </c>
      <c r="M109" s="36" t="e">
        <f t="shared" si="8"/>
        <v>#REF!</v>
      </c>
      <c r="N109" s="36" t="e">
        <f t="shared" si="9"/>
        <v>#REF!</v>
      </c>
      <c r="O109" s="61"/>
    </row>
    <row r="110" spans="1:15" customFormat="1" x14ac:dyDescent="0.2">
      <c r="A110" s="1"/>
      <c r="B110" s="65"/>
      <c r="C110" s="33" t="e">
        <f>IF(F110&gt;0,Input_Transaksi!#REF!,"")</f>
        <v>#REF!</v>
      </c>
      <c r="D110" s="34" t="e">
        <f>IF(F110&gt;0,Input_Transaksi!#REF!,"")</f>
        <v>#REF!</v>
      </c>
      <c r="E110" s="35" t="e">
        <f>IF(F110&gt;0,Input_Transaksi!#REF!&amp;Input_Transaksi!#REF!&amp;" "&amp;Input_Transaksi!#REF!,"")</f>
        <v>#REF!</v>
      </c>
      <c r="F110" s="36" t="e">
        <f>IF(Input_Transaksi!#REF!=$D$13,Input_Transaksi!#REF!,0)</f>
        <v>#REF!</v>
      </c>
      <c r="G110" s="119" t="e">
        <f>IF(Input_Transaksi!#REF!=$G$16,F110,0)</f>
        <v>#REF!</v>
      </c>
      <c r="H110" s="119" t="e">
        <f>IF(Input_Transaksi!#REF!=$H$16,F110,0)</f>
        <v>#REF!</v>
      </c>
      <c r="I110" s="119" t="e">
        <f>IF(Input_Transaksi!#REF!=$I$16,F110,0)</f>
        <v>#REF!</v>
      </c>
      <c r="J110" s="119" t="e">
        <f t="shared" si="5"/>
        <v>#REF!</v>
      </c>
      <c r="K110" s="119" t="e">
        <f t="shared" si="6"/>
        <v>#REF!</v>
      </c>
      <c r="L110" s="36" t="e">
        <f t="shared" si="7"/>
        <v>#N/A</v>
      </c>
      <c r="M110" s="36" t="e">
        <f t="shared" si="8"/>
        <v>#REF!</v>
      </c>
      <c r="N110" s="36" t="e">
        <f t="shared" si="9"/>
        <v>#REF!</v>
      </c>
      <c r="O110" s="61"/>
    </row>
    <row r="111" spans="1:15" customFormat="1" x14ac:dyDescent="0.2">
      <c r="A111" s="1"/>
      <c r="B111" s="65"/>
      <c r="C111" s="33" t="e">
        <f>IF(F111&gt;0,Input_Transaksi!#REF!,"")</f>
        <v>#REF!</v>
      </c>
      <c r="D111" s="34" t="e">
        <f>IF(F111&gt;0,Input_Transaksi!#REF!,"")</f>
        <v>#REF!</v>
      </c>
      <c r="E111" s="35" t="e">
        <f>IF(F111&gt;0,Input_Transaksi!#REF!&amp;Input_Transaksi!#REF!&amp;" "&amp;Input_Transaksi!#REF!,"")</f>
        <v>#REF!</v>
      </c>
      <c r="F111" s="36" t="e">
        <f>IF(Input_Transaksi!#REF!=$D$13,Input_Transaksi!#REF!,0)</f>
        <v>#REF!</v>
      </c>
      <c r="G111" s="119" t="e">
        <f>IF(Input_Transaksi!#REF!=$G$16,F111,0)</f>
        <v>#REF!</v>
      </c>
      <c r="H111" s="119" t="e">
        <f>IF(Input_Transaksi!#REF!=$H$16,F111,0)</f>
        <v>#REF!</v>
      </c>
      <c r="I111" s="119" t="e">
        <f>IF(Input_Transaksi!#REF!=$I$16,F111,0)</f>
        <v>#REF!</v>
      </c>
      <c r="J111" s="119" t="e">
        <f t="shared" si="5"/>
        <v>#REF!</v>
      </c>
      <c r="K111" s="119" t="e">
        <f t="shared" si="6"/>
        <v>#REF!</v>
      </c>
      <c r="L111" s="36" t="e">
        <f t="shared" si="7"/>
        <v>#N/A</v>
      </c>
      <c r="M111" s="36" t="e">
        <f t="shared" si="8"/>
        <v>#REF!</v>
      </c>
      <c r="N111" s="36" t="e">
        <f t="shared" si="9"/>
        <v>#REF!</v>
      </c>
      <c r="O111" s="61"/>
    </row>
    <row r="112" spans="1:15" customFormat="1" x14ac:dyDescent="0.2">
      <c r="A112" s="1"/>
      <c r="B112" s="65"/>
      <c r="C112" s="33" t="e">
        <f>IF(F112&gt;0,Input_Transaksi!#REF!,"")</f>
        <v>#REF!</v>
      </c>
      <c r="D112" s="34" t="e">
        <f>IF(F112&gt;0,Input_Transaksi!#REF!,"")</f>
        <v>#REF!</v>
      </c>
      <c r="E112" s="35" t="e">
        <f>IF(F112&gt;0,Input_Transaksi!#REF!&amp;Input_Transaksi!#REF!&amp;" "&amp;Input_Transaksi!#REF!,"")</f>
        <v>#REF!</v>
      </c>
      <c r="F112" s="36" t="e">
        <f>IF(Input_Transaksi!#REF!=$D$13,Input_Transaksi!#REF!,0)</f>
        <v>#REF!</v>
      </c>
      <c r="G112" s="119" t="e">
        <f>IF(Input_Transaksi!#REF!=$G$16,F112,0)</f>
        <v>#REF!</v>
      </c>
      <c r="H112" s="119" t="e">
        <f>IF(Input_Transaksi!#REF!=$H$16,F112,0)</f>
        <v>#REF!</v>
      </c>
      <c r="I112" s="119" t="e">
        <f>IF(Input_Transaksi!#REF!=$I$16,F112,0)</f>
        <v>#REF!</v>
      </c>
      <c r="J112" s="119" t="e">
        <f t="shared" si="5"/>
        <v>#REF!</v>
      </c>
      <c r="K112" s="119" t="e">
        <f t="shared" si="6"/>
        <v>#REF!</v>
      </c>
      <c r="L112" s="36" t="e">
        <f t="shared" si="7"/>
        <v>#N/A</v>
      </c>
      <c r="M112" s="36" t="e">
        <f t="shared" si="8"/>
        <v>#REF!</v>
      </c>
      <c r="N112" s="36" t="e">
        <f t="shared" si="9"/>
        <v>#REF!</v>
      </c>
      <c r="O112" s="61"/>
    </row>
    <row r="113" spans="1:15" customFormat="1" x14ac:dyDescent="0.2">
      <c r="A113" s="1"/>
      <c r="B113" s="65"/>
      <c r="C113" s="33" t="e">
        <f>IF(F113&gt;0,Input_Transaksi!#REF!,"")</f>
        <v>#REF!</v>
      </c>
      <c r="D113" s="34" t="e">
        <f>IF(F113&gt;0,Input_Transaksi!#REF!,"")</f>
        <v>#REF!</v>
      </c>
      <c r="E113" s="35" t="e">
        <f>IF(F113&gt;0,Input_Transaksi!#REF!&amp;Input_Transaksi!#REF!&amp;" "&amp;Input_Transaksi!#REF!,"")</f>
        <v>#REF!</v>
      </c>
      <c r="F113" s="36" t="e">
        <f>IF(Input_Transaksi!#REF!=$D$13,Input_Transaksi!#REF!,0)</f>
        <v>#REF!</v>
      </c>
      <c r="G113" s="119" t="e">
        <f>IF(Input_Transaksi!#REF!=$G$16,F113,0)</f>
        <v>#REF!</v>
      </c>
      <c r="H113" s="119" t="e">
        <f>IF(Input_Transaksi!#REF!=$H$16,F113,0)</f>
        <v>#REF!</v>
      </c>
      <c r="I113" s="119" t="e">
        <f>IF(Input_Transaksi!#REF!=$I$16,F113,0)</f>
        <v>#REF!</v>
      </c>
      <c r="J113" s="119" t="e">
        <f t="shared" si="5"/>
        <v>#REF!</v>
      </c>
      <c r="K113" s="119" t="e">
        <f t="shared" si="6"/>
        <v>#REF!</v>
      </c>
      <c r="L113" s="36" t="e">
        <f t="shared" si="7"/>
        <v>#N/A</v>
      </c>
      <c r="M113" s="36" t="e">
        <f t="shared" si="8"/>
        <v>#REF!</v>
      </c>
      <c r="N113" s="36" t="e">
        <f t="shared" si="9"/>
        <v>#REF!</v>
      </c>
      <c r="O113" s="61"/>
    </row>
    <row r="114" spans="1:15" customFormat="1" x14ac:dyDescent="0.2">
      <c r="A114" s="1"/>
      <c r="B114" s="65"/>
      <c r="C114" s="33" t="e">
        <f>IF(F114&gt;0,Input_Transaksi!#REF!,"")</f>
        <v>#REF!</v>
      </c>
      <c r="D114" s="34" t="e">
        <f>IF(F114&gt;0,Input_Transaksi!#REF!,"")</f>
        <v>#REF!</v>
      </c>
      <c r="E114" s="35" t="e">
        <f>IF(F114&gt;0,Input_Transaksi!#REF!&amp;Input_Transaksi!#REF!&amp;" "&amp;Input_Transaksi!#REF!,"")</f>
        <v>#REF!</v>
      </c>
      <c r="F114" s="36" t="e">
        <f>IF(Input_Transaksi!#REF!=$D$13,Input_Transaksi!#REF!,0)</f>
        <v>#REF!</v>
      </c>
      <c r="G114" s="119" t="e">
        <f>IF(Input_Transaksi!#REF!=$G$16,F114,0)</f>
        <v>#REF!</v>
      </c>
      <c r="H114" s="119" t="e">
        <f>IF(Input_Transaksi!#REF!=$H$16,F114,0)</f>
        <v>#REF!</v>
      </c>
      <c r="I114" s="119" t="e">
        <f>IF(Input_Transaksi!#REF!=$I$16,F114,0)</f>
        <v>#REF!</v>
      </c>
      <c r="J114" s="119" t="e">
        <f t="shared" si="5"/>
        <v>#REF!</v>
      </c>
      <c r="K114" s="119" t="e">
        <f t="shared" si="6"/>
        <v>#REF!</v>
      </c>
      <c r="L114" s="36" t="e">
        <f t="shared" si="7"/>
        <v>#N/A</v>
      </c>
      <c r="M114" s="36" t="e">
        <f t="shared" si="8"/>
        <v>#REF!</v>
      </c>
      <c r="N114" s="36" t="e">
        <f t="shared" si="9"/>
        <v>#REF!</v>
      </c>
      <c r="O114" s="61"/>
    </row>
    <row r="115" spans="1:15" customFormat="1" x14ac:dyDescent="0.2">
      <c r="A115" s="1"/>
      <c r="B115" s="65"/>
      <c r="C115" s="33" t="e">
        <f>IF(F115&gt;0,Input_Transaksi!#REF!,"")</f>
        <v>#REF!</v>
      </c>
      <c r="D115" s="34" t="e">
        <f>IF(F115&gt;0,Input_Transaksi!#REF!,"")</f>
        <v>#REF!</v>
      </c>
      <c r="E115" s="35" t="e">
        <f>IF(F115&gt;0,Input_Transaksi!#REF!&amp;Input_Transaksi!#REF!&amp;" "&amp;Input_Transaksi!#REF!,"")</f>
        <v>#REF!</v>
      </c>
      <c r="F115" s="36" t="e">
        <f>IF(Input_Transaksi!#REF!=$D$13,Input_Transaksi!#REF!,0)</f>
        <v>#REF!</v>
      </c>
      <c r="G115" s="119" t="e">
        <f>IF(Input_Transaksi!#REF!=$G$16,F115,0)</f>
        <v>#REF!</v>
      </c>
      <c r="H115" s="119" t="e">
        <f>IF(Input_Transaksi!#REF!=$H$16,F115,0)</f>
        <v>#REF!</v>
      </c>
      <c r="I115" s="119" t="e">
        <f>IF(Input_Transaksi!#REF!=$I$16,F115,0)</f>
        <v>#REF!</v>
      </c>
      <c r="J115" s="119" t="e">
        <f t="shared" si="5"/>
        <v>#REF!</v>
      </c>
      <c r="K115" s="119" t="e">
        <f t="shared" si="6"/>
        <v>#REF!</v>
      </c>
      <c r="L115" s="36" t="e">
        <f t="shared" si="7"/>
        <v>#N/A</v>
      </c>
      <c r="M115" s="36" t="e">
        <f t="shared" si="8"/>
        <v>#REF!</v>
      </c>
      <c r="N115" s="36" t="e">
        <f t="shared" si="9"/>
        <v>#REF!</v>
      </c>
      <c r="O115" s="61"/>
    </row>
    <row r="116" spans="1:15" customFormat="1" x14ac:dyDescent="0.2">
      <c r="A116" s="1"/>
      <c r="B116" s="65"/>
      <c r="C116" s="33" t="e">
        <f>IF(F116&gt;0,Input_Transaksi!#REF!,"")</f>
        <v>#REF!</v>
      </c>
      <c r="D116" s="34" t="e">
        <f>IF(F116&gt;0,Input_Transaksi!#REF!,"")</f>
        <v>#REF!</v>
      </c>
      <c r="E116" s="35" t="e">
        <f>IF(F116&gt;0,Input_Transaksi!#REF!&amp;Input_Transaksi!#REF!&amp;" "&amp;Input_Transaksi!#REF!,"")</f>
        <v>#REF!</v>
      </c>
      <c r="F116" s="36" t="e">
        <f>IF(Input_Transaksi!#REF!=$D$13,Input_Transaksi!#REF!,0)</f>
        <v>#REF!</v>
      </c>
      <c r="G116" s="119" t="e">
        <f>IF(Input_Transaksi!#REF!=$G$16,F116,0)</f>
        <v>#REF!</v>
      </c>
      <c r="H116" s="119" t="e">
        <f>IF(Input_Transaksi!#REF!=$H$16,F116,0)</f>
        <v>#REF!</v>
      </c>
      <c r="I116" s="119" t="e">
        <f>IF(Input_Transaksi!#REF!=$I$16,F116,0)</f>
        <v>#REF!</v>
      </c>
      <c r="J116" s="119" t="e">
        <f t="shared" si="5"/>
        <v>#REF!</v>
      </c>
      <c r="K116" s="119" t="e">
        <f t="shared" si="6"/>
        <v>#REF!</v>
      </c>
      <c r="L116" s="36" t="e">
        <f t="shared" si="7"/>
        <v>#N/A</v>
      </c>
      <c r="M116" s="36" t="e">
        <f t="shared" si="8"/>
        <v>#REF!</v>
      </c>
      <c r="N116" s="36" t="e">
        <f t="shared" si="9"/>
        <v>#REF!</v>
      </c>
      <c r="O116" s="61"/>
    </row>
    <row r="117" spans="1:15" customFormat="1" x14ac:dyDescent="0.2">
      <c r="A117" s="1"/>
      <c r="B117" s="65"/>
      <c r="C117" s="33" t="e">
        <f>IF(F117&gt;0,Input_Transaksi!#REF!,"")</f>
        <v>#REF!</v>
      </c>
      <c r="D117" s="34" t="e">
        <f>IF(F117&gt;0,Input_Transaksi!#REF!,"")</f>
        <v>#REF!</v>
      </c>
      <c r="E117" s="35" t="e">
        <f>IF(F117&gt;0,Input_Transaksi!#REF!&amp;Input_Transaksi!#REF!&amp;" "&amp;Input_Transaksi!#REF!,"")</f>
        <v>#REF!</v>
      </c>
      <c r="F117" s="36" t="e">
        <f>IF(Input_Transaksi!#REF!=$D$13,Input_Transaksi!#REF!,0)</f>
        <v>#REF!</v>
      </c>
      <c r="G117" s="119" t="e">
        <f>IF(Input_Transaksi!#REF!=$G$16,F117,0)</f>
        <v>#REF!</v>
      </c>
      <c r="H117" s="119" t="e">
        <f>IF(Input_Transaksi!#REF!=$H$16,F117,0)</f>
        <v>#REF!</v>
      </c>
      <c r="I117" s="119" t="e">
        <f>IF(Input_Transaksi!#REF!=$I$16,F117,0)</f>
        <v>#REF!</v>
      </c>
      <c r="J117" s="119" t="e">
        <f t="shared" si="5"/>
        <v>#REF!</v>
      </c>
      <c r="K117" s="119" t="e">
        <f t="shared" si="6"/>
        <v>#REF!</v>
      </c>
      <c r="L117" s="36" t="e">
        <f t="shared" si="7"/>
        <v>#N/A</v>
      </c>
      <c r="M117" s="36" t="e">
        <f t="shared" si="8"/>
        <v>#REF!</v>
      </c>
      <c r="N117" s="36" t="e">
        <f t="shared" si="9"/>
        <v>#REF!</v>
      </c>
      <c r="O117" s="61"/>
    </row>
    <row r="118" spans="1:15" x14ac:dyDescent="0.2">
      <c r="B118" s="63"/>
      <c r="O118" s="62"/>
    </row>
    <row r="119" spans="1:15" s="14" customFormat="1" ht="10.5" x14ac:dyDescent="0.2">
      <c r="A119" s="11"/>
      <c r="B119" s="56"/>
      <c r="C119" s="11"/>
      <c r="D119" s="11"/>
      <c r="E119" s="12" t="s">
        <v>3</v>
      </c>
      <c r="F119" s="1"/>
      <c r="G119" s="89" t="e">
        <f>SUM(G17:G117)</f>
        <v>#REF!</v>
      </c>
      <c r="H119" s="89"/>
      <c r="I119" s="89"/>
      <c r="J119" s="90" t="e">
        <f>J117</f>
        <v>#REF!</v>
      </c>
      <c r="K119" s="90" t="e">
        <f>K117</f>
        <v>#REF!</v>
      </c>
      <c r="L119" s="91" t="e">
        <f>L117</f>
        <v>#N/A</v>
      </c>
      <c r="M119" s="91" t="e">
        <f>M117</f>
        <v>#REF!</v>
      </c>
      <c r="N119" s="92" t="e">
        <f>N117</f>
        <v>#REF!</v>
      </c>
      <c r="O119" s="48"/>
    </row>
    <row r="120" spans="1:15" ht="15.75" customHeight="1" x14ac:dyDescent="0.2">
      <c r="B120" s="69" t="s">
        <v>21</v>
      </c>
      <c r="C120" s="138" t="s">
        <v>65</v>
      </c>
      <c r="D120" s="58"/>
      <c r="E120" s="58"/>
      <c r="F120" s="58"/>
      <c r="G120" s="58"/>
      <c r="H120" s="58"/>
      <c r="I120" s="58"/>
      <c r="J120" s="58"/>
      <c r="K120" s="58"/>
      <c r="L120" s="94"/>
      <c r="M120" s="58"/>
      <c r="N120" s="58"/>
      <c r="O120" s="59"/>
    </row>
    <row r="121" spans="1:15" ht="10.5" x14ac:dyDescent="0.25">
      <c r="J121" s="117" t="s">
        <v>34</v>
      </c>
      <c r="M121" s="133"/>
    </row>
    <row r="122" spans="1:15" x14ac:dyDescent="0.2">
      <c r="J122" s="111" t="s">
        <v>32</v>
      </c>
      <c r="M122" s="111"/>
    </row>
    <row r="123" spans="1:15" x14ac:dyDescent="0.2">
      <c r="J123" s="111" t="s">
        <v>332</v>
      </c>
      <c r="M123" s="111"/>
    </row>
    <row r="124" spans="1:15" x14ac:dyDescent="0.2">
      <c r="J124" s="111" t="s">
        <v>331</v>
      </c>
    </row>
  </sheetData>
  <autoFilter ref="C16:C117" xr:uid="{00000000-0009-0000-0000-000010000000}"/>
  <mergeCells count="1">
    <mergeCell ref="C8:G8"/>
  </mergeCells>
  <phoneticPr fontId="0" type="noConversion"/>
  <dataValidations count="2">
    <dataValidation type="list" allowBlank="1" showInputMessage="1" showErrorMessage="1" sqref="D13" xr:uid="{00000000-0002-0000-1000-000000000000}">
      <formula1>Keg_Output_Akun</formula1>
    </dataValidation>
    <dataValidation type="list" allowBlank="1" showInputMessage="1" showErrorMessage="1" sqref="D9" xr:uid="{00000000-0002-0000-1000-000001000000}">
      <formula1>Nomor</formula1>
    </dataValidation>
  </dataValidations>
  <hyperlinks>
    <hyperlink ref="C1" location="MENU!A1" display="Back to Menu" xr:uid="{00000000-0004-0000-1000-000000000000}"/>
  </hyperlinks>
  <pageMargins left="0.59055118110236227" right="0.39370078740157483" top="0.39370078740157483" bottom="0.59055118110236227" header="0.51181102362204722" footer="0.51181102362204722"/>
  <pageSetup paperSize="142"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77"/>
  <sheetViews>
    <sheetView showGridLines="0" topLeftCell="A10" zoomScaleSheetLayoutView="100" workbookViewId="0">
      <selection activeCell="D46" sqref="D46:E46"/>
    </sheetView>
  </sheetViews>
  <sheetFormatPr defaultColWidth="10.6640625" defaultRowHeight="13" x14ac:dyDescent="0.3"/>
  <cols>
    <col min="1" max="1" width="7.6640625" style="167" customWidth="1"/>
    <col min="2" max="2" width="24.33203125" style="167" customWidth="1"/>
    <col min="3" max="3" width="1.44140625" style="167" customWidth="1"/>
    <col min="4" max="5" width="10.6640625" style="167" customWidth="1"/>
    <col min="6" max="6" width="18.33203125" style="167" customWidth="1"/>
    <col min="7" max="8" width="9.6640625" style="167" customWidth="1"/>
    <col min="9" max="9" width="10.6640625" style="167" customWidth="1"/>
    <col min="10" max="10" width="9.6640625" style="167" customWidth="1"/>
    <col min="11" max="11" width="1.44140625" style="167" customWidth="1"/>
    <col min="12" max="12" width="26.44140625" style="167" customWidth="1"/>
    <col min="13" max="13" width="10.6640625" style="167"/>
    <col min="14" max="14" width="15.6640625" style="167" customWidth="1"/>
    <col min="15" max="15" width="40.6640625" style="167" customWidth="1"/>
    <col min="16" max="16384" width="10.6640625" style="167"/>
  </cols>
  <sheetData>
    <row r="1" spans="1:15" hidden="1" x14ac:dyDescent="0.3">
      <c r="A1" s="382" t="s">
        <v>353</v>
      </c>
      <c r="B1" s="381"/>
      <c r="C1" s="379" t="s">
        <v>217</v>
      </c>
      <c r="D1" s="380"/>
      <c r="E1" s="380"/>
      <c r="F1" s="380"/>
      <c r="G1" s="380"/>
    </row>
    <row r="2" spans="1:15" hidden="1" x14ac:dyDescent="0.3">
      <c r="A2" s="382" t="s">
        <v>354</v>
      </c>
      <c r="B2" s="381"/>
      <c r="C2" s="379" t="s">
        <v>217</v>
      </c>
      <c r="D2" s="380"/>
      <c r="E2" s="380"/>
      <c r="F2" s="380"/>
      <c r="G2" s="380"/>
    </row>
    <row r="3" spans="1:15" hidden="1" x14ac:dyDescent="0.3">
      <c r="A3" s="382" t="s">
        <v>355</v>
      </c>
      <c r="B3" s="381"/>
      <c r="C3" s="379" t="s">
        <v>217</v>
      </c>
      <c r="D3" s="380"/>
      <c r="E3" s="380"/>
      <c r="F3" s="380"/>
      <c r="G3" s="380"/>
    </row>
    <row r="4" spans="1:15" hidden="1" x14ac:dyDescent="0.3">
      <c r="A4" s="382" t="s">
        <v>356</v>
      </c>
      <c r="B4" s="381"/>
      <c r="C4" s="379" t="s">
        <v>217</v>
      </c>
      <c r="D4" s="380"/>
      <c r="E4" s="380"/>
      <c r="F4" s="380"/>
      <c r="G4" s="380"/>
    </row>
    <row r="5" spans="1:15" hidden="1" x14ac:dyDescent="0.3">
      <c r="A5" s="382" t="s">
        <v>357</v>
      </c>
      <c r="B5" s="381"/>
      <c r="C5" s="379" t="s">
        <v>217</v>
      </c>
      <c r="D5" s="380"/>
      <c r="E5" s="380"/>
      <c r="F5" s="380"/>
      <c r="G5" s="380"/>
    </row>
    <row r="6" spans="1:15" hidden="1" x14ac:dyDescent="0.3">
      <c r="A6" s="382" t="s">
        <v>358</v>
      </c>
      <c r="B6" s="381"/>
      <c r="C6" s="379" t="s">
        <v>217</v>
      </c>
      <c r="D6" s="380"/>
      <c r="E6" s="380"/>
      <c r="F6" s="380"/>
      <c r="G6" s="380"/>
    </row>
    <row r="7" spans="1:15" hidden="1" x14ac:dyDescent="0.3">
      <c r="A7" s="382" t="s">
        <v>359</v>
      </c>
      <c r="B7" s="381"/>
      <c r="C7" s="379" t="s">
        <v>217</v>
      </c>
      <c r="D7" s="380"/>
      <c r="E7" s="380"/>
      <c r="F7" s="380"/>
      <c r="G7" s="380"/>
    </row>
    <row r="8" spans="1:15" hidden="1" x14ac:dyDescent="0.3">
      <c r="A8" s="382" t="s">
        <v>360</v>
      </c>
      <c r="B8" s="381"/>
      <c r="C8" s="379" t="s">
        <v>217</v>
      </c>
      <c r="D8" s="380"/>
      <c r="E8" s="380"/>
      <c r="F8" s="380"/>
      <c r="G8" s="380"/>
    </row>
    <row r="9" spans="1:15" hidden="1" x14ac:dyDescent="0.3">
      <c r="A9" s="382" t="s">
        <v>361</v>
      </c>
      <c r="B9" s="381"/>
      <c r="C9" s="379" t="s">
        <v>217</v>
      </c>
      <c r="D9" s="380"/>
      <c r="E9" s="380"/>
      <c r="F9" s="380"/>
      <c r="G9" s="380"/>
    </row>
    <row r="10" spans="1:15" ht="13.5" thickBot="1" x14ac:dyDescent="0.35">
      <c r="B10" s="378"/>
      <c r="N10" s="397" t="s">
        <v>369</v>
      </c>
    </row>
    <row r="11" spans="1:15" ht="12.75" customHeight="1" x14ac:dyDescent="0.3">
      <c r="B11" s="378"/>
    </row>
    <row r="12" spans="1:15" ht="18" customHeight="1" x14ac:dyDescent="0.4">
      <c r="A12" s="166" t="s">
        <v>98</v>
      </c>
      <c r="B12" s="166"/>
      <c r="C12" s="166"/>
      <c r="D12" s="166"/>
      <c r="E12" s="166"/>
      <c r="F12" s="166"/>
      <c r="G12" s="166"/>
      <c r="H12" s="166"/>
      <c r="I12" s="166"/>
      <c r="J12" s="166"/>
      <c r="K12" s="166"/>
      <c r="L12" s="166"/>
      <c r="N12" s="399" t="s">
        <v>370</v>
      </c>
      <c r="O12" s="400"/>
    </row>
    <row r="13" spans="1:15" ht="15.5" x14ac:dyDescent="0.35">
      <c r="A13" s="168"/>
      <c r="B13" s="168"/>
      <c r="C13" s="168"/>
      <c r="D13" s="169" t="s">
        <v>99</v>
      </c>
      <c r="E13" s="263" t="str">
        <f>O13</f>
        <v>2 Januari 2013</v>
      </c>
      <c r="F13" s="170"/>
      <c r="G13" s="168" t="s">
        <v>262</v>
      </c>
      <c r="H13" s="415" t="str">
        <f>O14</f>
        <v>001/BPP.04/2011</v>
      </c>
      <c r="I13" s="170"/>
      <c r="J13" s="170"/>
      <c r="K13" s="168"/>
      <c r="L13" s="168"/>
      <c r="N13" s="403" t="s">
        <v>373</v>
      </c>
      <c r="O13" s="414" t="s">
        <v>441</v>
      </c>
    </row>
    <row r="14" spans="1:15" ht="15.5" x14ac:dyDescent="0.35">
      <c r="A14" s="195"/>
      <c r="B14" s="195"/>
      <c r="C14" s="195"/>
      <c r="D14" s="195"/>
      <c r="E14" s="195" t="s">
        <v>253</v>
      </c>
      <c r="F14" s="195"/>
      <c r="G14" s="1176" t="s">
        <v>241</v>
      </c>
      <c r="H14" s="1176"/>
      <c r="I14" s="1176"/>
      <c r="J14" s="1176"/>
      <c r="K14" s="195"/>
      <c r="L14" s="383"/>
      <c r="N14" s="409" t="s">
        <v>379</v>
      </c>
      <c r="O14" s="405" t="s">
        <v>380</v>
      </c>
    </row>
    <row r="15" spans="1:15" ht="15.5" x14ac:dyDescent="0.35">
      <c r="A15" s="195"/>
      <c r="B15" s="195"/>
      <c r="C15" s="195"/>
      <c r="D15" s="195"/>
      <c r="E15" s="195" t="s">
        <v>254</v>
      </c>
      <c r="F15" s="195"/>
      <c r="G15" s="1176" t="s">
        <v>249</v>
      </c>
      <c r="H15" s="1176"/>
      <c r="I15" s="1176"/>
      <c r="J15" s="1176"/>
      <c r="K15" s="195"/>
      <c r="L15" s="383"/>
      <c r="N15" s="401" t="s">
        <v>376</v>
      </c>
      <c r="O15" s="411" t="s">
        <v>320</v>
      </c>
    </row>
    <row r="16" spans="1:15" ht="6.75" customHeight="1" thickBot="1" x14ac:dyDescent="0.4">
      <c r="A16" s="171"/>
      <c r="B16" s="171"/>
      <c r="C16" s="171"/>
      <c r="D16" s="172"/>
      <c r="E16" s="172"/>
      <c r="F16" s="172"/>
      <c r="G16" s="171"/>
      <c r="H16" s="171"/>
      <c r="I16" s="171"/>
      <c r="J16" s="171"/>
      <c r="K16" s="171"/>
      <c r="L16" s="171"/>
    </row>
    <row r="17" spans="1:12" ht="15.5" x14ac:dyDescent="0.35">
      <c r="A17" s="174" t="s">
        <v>4</v>
      </c>
      <c r="B17" s="175"/>
      <c r="C17" s="175"/>
      <c r="D17" s="175"/>
      <c r="E17" s="175"/>
      <c r="F17" s="175" t="s">
        <v>72</v>
      </c>
      <c r="G17" s="176"/>
      <c r="H17" s="175"/>
      <c r="I17" s="175"/>
      <c r="J17" s="175"/>
      <c r="K17" s="175"/>
      <c r="L17" s="177"/>
    </row>
    <row r="18" spans="1:12" ht="15.75" customHeight="1" x14ac:dyDescent="0.35">
      <c r="A18" s="178"/>
      <c r="B18" s="171" t="s">
        <v>272</v>
      </c>
      <c r="C18" s="179" t="s">
        <v>100</v>
      </c>
      <c r="D18" s="171" t="str">
        <f>SETUP!E6</f>
        <v>Perhubungan</v>
      </c>
      <c r="E18" s="171"/>
      <c r="F18" s="179" t="str">
        <f>"("&amp;SETUP!F6&amp;")"</f>
        <v>(022)</v>
      </c>
      <c r="G18" s="171" t="s">
        <v>101</v>
      </c>
      <c r="I18" s="180"/>
      <c r="J18" s="180"/>
      <c r="K18" s="179" t="s">
        <v>100</v>
      </c>
      <c r="L18" s="1173" t="str">
        <f>SETUP!N8</f>
        <v>Pelayanan Angkutan Udara Perintis</v>
      </c>
    </row>
    <row r="19" spans="1:12" ht="15.75" customHeight="1" x14ac:dyDescent="0.35">
      <c r="A19" s="178"/>
      <c r="B19" s="171" t="s">
        <v>102</v>
      </c>
      <c r="C19" s="179" t="s">
        <v>100</v>
      </c>
      <c r="D19" s="171" t="str">
        <f>SETUP!E7</f>
        <v>Dirjen Perhubungan Udara</v>
      </c>
      <c r="E19" s="171"/>
      <c r="F19" s="179" t="str">
        <f>"("&amp;SETUP!F7&amp;")"</f>
        <v>(05)</v>
      </c>
      <c r="G19" s="171"/>
      <c r="I19" s="171"/>
      <c r="J19" s="171"/>
      <c r="K19" s="179"/>
      <c r="L19" s="1173"/>
    </row>
    <row r="20" spans="1:12" ht="15.5" x14ac:dyDescent="0.35">
      <c r="A20" s="178"/>
      <c r="B20" s="171" t="s">
        <v>103</v>
      </c>
      <c r="C20" s="179" t="s">
        <v>100</v>
      </c>
      <c r="D20" s="171" t="str">
        <f>SETUP!E8</f>
        <v>BLU Kantor UPBU A.P.T. Pranoto Samarinda</v>
      </c>
      <c r="E20" s="171"/>
      <c r="F20" s="179" t="str">
        <f>"("&amp;SETUP!F8&amp;")"</f>
        <v>(288745)</v>
      </c>
      <c r="G20" s="1175"/>
      <c r="H20" s="1175"/>
      <c r="I20" s="1175"/>
      <c r="J20" s="1175"/>
      <c r="K20" s="179"/>
      <c r="L20" s="1173"/>
    </row>
    <row r="21" spans="1:12" ht="15.5" x14ac:dyDescent="0.35">
      <c r="A21" s="178"/>
      <c r="B21" s="171" t="s">
        <v>104</v>
      </c>
      <c r="C21" s="179" t="s">
        <v>100</v>
      </c>
      <c r="D21" s="171" t="str">
        <f>SETUP!E9</f>
        <v>Kalimantan Timur</v>
      </c>
      <c r="E21" s="171"/>
      <c r="F21" s="179" t="str">
        <f>"("&amp;SETUP!F9&amp;")"</f>
        <v>(1300)</v>
      </c>
      <c r="G21" s="171" t="s">
        <v>105</v>
      </c>
      <c r="I21" s="171"/>
      <c r="J21" s="171"/>
      <c r="K21" s="179" t="s">
        <v>100</v>
      </c>
      <c r="L21" s="261" t="str">
        <f>SETUP!F13</f>
        <v xml:space="preserve"> </v>
      </c>
    </row>
    <row r="22" spans="1:12" ht="15.5" x14ac:dyDescent="0.35">
      <c r="A22" s="178"/>
      <c r="B22" s="171" t="s">
        <v>106</v>
      </c>
      <c r="C22" s="179" t="s">
        <v>100</v>
      </c>
      <c r="D22" s="171" t="str">
        <f>SETUP!E10</f>
        <v>Samarinda</v>
      </c>
      <c r="E22" s="171"/>
      <c r="F22" s="179" t="str">
        <f>"("&amp;SETUP!F10&amp;")"</f>
        <v>(1306)</v>
      </c>
      <c r="G22" s="183" t="s">
        <v>107</v>
      </c>
      <c r="I22" s="171"/>
      <c r="J22" s="171"/>
      <c r="K22" s="179" t="s">
        <v>100</v>
      </c>
      <c r="L22" s="182" t="str">
        <f>SETUP!L6&amp;"."&amp;SETUP!L7</f>
        <v>04.08.022.05.09</v>
      </c>
    </row>
    <row r="23" spans="1:12" ht="15.5" x14ac:dyDescent="0.35">
      <c r="A23" s="178"/>
      <c r="B23" s="171" t="s">
        <v>108</v>
      </c>
      <c r="C23" s="179" t="s">
        <v>100</v>
      </c>
      <c r="D23" s="1174" t="str">
        <f>SETUP!E11</f>
        <v>Jalan Poros Samarinda - Bontang</v>
      </c>
      <c r="E23" s="1174"/>
      <c r="F23" s="1174"/>
      <c r="G23" s="171" t="s">
        <v>109</v>
      </c>
      <c r="I23" s="171"/>
      <c r="J23" s="171"/>
      <c r="K23" s="179" t="s">
        <v>100</v>
      </c>
      <c r="L23" s="181" t="str">
        <f>SETUP!E14</f>
        <v>KD</v>
      </c>
    </row>
    <row r="24" spans="1:12" ht="16" thickBot="1" x14ac:dyDescent="0.4">
      <c r="A24" s="185"/>
      <c r="B24" s="186"/>
      <c r="C24" s="186"/>
      <c r="D24" s="186"/>
      <c r="E24" s="186"/>
      <c r="F24" s="187"/>
      <c r="G24" s="188"/>
      <c r="H24" s="187"/>
      <c r="I24" s="189"/>
      <c r="J24" s="189"/>
      <c r="K24" s="190"/>
      <c r="L24" s="191"/>
    </row>
    <row r="25" spans="1:12" ht="7.5" customHeight="1" x14ac:dyDescent="0.35">
      <c r="A25" s="171"/>
      <c r="B25" s="171"/>
      <c r="C25" s="171"/>
      <c r="D25" s="171"/>
      <c r="E25" s="171"/>
      <c r="F25" s="171"/>
      <c r="G25" s="171"/>
      <c r="H25" s="171"/>
      <c r="I25" s="171"/>
      <c r="J25" s="171"/>
      <c r="K25" s="171"/>
      <c r="L25" s="171"/>
    </row>
    <row r="26" spans="1:12" ht="15" customHeight="1" x14ac:dyDescent="0.35">
      <c r="A26" s="171" t="s">
        <v>110</v>
      </c>
      <c r="B26" s="171"/>
      <c r="C26" s="171"/>
      <c r="D26" s="171"/>
      <c r="E26" s="171"/>
      <c r="F26" s="171"/>
      <c r="G26" s="171"/>
      <c r="H26" s="171"/>
      <c r="I26" s="171"/>
      <c r="J26" s="171"/>
      <c r="K26" s="171"/>
      <c r="L26" s="171"/>
    </row>
    <row r="27" spans="1:12" ht="15" customHeight="1" x14ac:dyDescent="0.35">
      <c r="A27" s="171" t="s">
        <v>111</v>
      </c>
      <c r="B27" s="171"/>
      <c r="C27" s="171"/>
      <c r="D27" s="171"/>
      <c r="E27" s="171"/>
      <c r="F27" s="171"/>
      <c r="G27" s="171"/>
      <c r="H27" s="171"/>
      <c r="I27" s="171"/>
      <c r="J27" s="171"/>
      <c r="K27" s="171"/>
      <c r="L27" s="171"/>
    </row>
    <row r="28" spans="1:12" ht="15" customHeight="1" x14ac:dyDescent="0.35">
      <c r="A28" s="171" t="str">
        <f>"Satker "&amp;D20</f>
        <v>Satker BLU Kantor UPBU A.P.T. Pranoto Samarinda</v>
      </c>
      <c r="B28" s="171"/>
      <c r="C28" s="171"/>
      <c r="D28" s="171"/>
      <c r="E28" s="171"/>
      <c r="F28" s="171"/>
      <c r="G28" s="171"/>
      <c r="H28" s="171"/>
      <c r="I28" s="171"/>
      <c r="J28" s="171"/>
      <c r="K28" s="171"/>
      <c r="L28" s="171"/>
    </row>
    <row r="29" spans="1:12" ht="8.25" customHeight="1" x14ac:dyDescent="0.35">
      <c r="A29" s="171"/>
      <c r="B29" s="171"/>
      <c r="C29" s="171"/>
      <c r="D29" s="171"/>
      <c r="E29" s="171"/>
      <c r="F29" s="171"/>
      <c r="G29" s="171"/>
      <c r="H29" s="171"/>
      <c r="I29" s="171"/>
      <c r="J29" s="171"/>
      <c r="K29" s="171"/>
      <c r="L29" s="171"/>
    </row>
    <row r="30" spans="1:12" ht="15" customHeight="1" x14ac:dyDescent="0.35">
      <c r="A30" s="171"/>
      <c r="B30" s="179" t="str">
        <f>"Berdasarkan DIPA Nomor "&amp;SETUP!E16&amp;" tanggal "&amp;SETUP!E15&amp;", bersama ini kami ajukan Permintaan"</f>
        <v>Berdasarkan DIPA Nomor SP DIPA-022.05.2.413922/2014 tanggal 05 Desember 2013, bersama ini kami ajukan Permintaan</v>
      </c>
      <c r="C30" s="171"/>
      <c r="D30" s="171"/>
      <c r="E30" s="171"/>
      <c r="F30" s="171"/>
      <c r="G30" s="171"/>
      <c r="H30" s="171"/>
      <c r="I30" s="171"/>
      <c r="J30" s="171"/>
      <c r="K30" s="171"/>
      <c r="L30" s="171"/>
    </row>
    <row r="31" spans="1:12" ht="15" customHeight="1" x14ac:dyDescent="0.35">
      <c r="A31" s="171" t="s">
        <v>112</v>
      </c>
      <c r="B31" s="171"/>
      <c r="C31" s="171"/>
      <c r="D31" s="171"/>
      <c r="E31" s="171"/>
      <c r="F31" s="171"/>
      <c r="G31" s="171"/>
      <c r="H31" s="171"/>
      <c r="I31" s="171"/>
      <c r="J31" s="171"/>
      <c r="K31" s="171"/>
      <c r="L31" s="171"/>
    </row>
    <row r="32" spans="1:12" ht="15" customHeight="1" x14ac:dyDescent="0.35">
      <c r="A32" s="183" t="s">
        <v>113</v>
      </c>
      <c r="B32" s="171"/>
      <c r="C32" s="171" t="s">
        <v>100</v>
      </c>
      <c r="D32" s="192"/>
      <c r="E32" s="192" t="s">
        <v>114</v>
      </c>
      <c r="F32" s="193">
        <f>G57</f>
        <v>0</v>
      </c>
      <c r="G32" s="171"/>
      <c r="H32" s="171"/>
      <c r="I32" s="171"/>
      <c r="J32" s="171"/>
      <c r="K32" s="171"/>
      <c r="L32" s="171"/>
    </row>
    <row r="33" spans="1:12" ht="15" customHeight="1" x14ac:dyDescent="0.35">
      <c r="A33" s="171"/>
      <c r="B33" s="171" t="s">
        <v>115</v>
      </c>
      <c r="C33" s="171"/>
      <c r="D33" s="377" t="e">
        <f ca="1">"# "&amp;[2]!terbilang(F32)&amp;" #"</f>
        <v>#NAME?</v>
      </c>
      <c r="E33" s="184"/>
      <c r="F33" s="171"/>
      <c r="G33" s="171"/>
      <c r="H33" s="171"/>
      <c r="I33" s="171"/>
      <c r="J33" s="171"/>
      <c r="K33" s="171"/>
      <c r="L33" s="171"/>
    </row>
    <row r="34" spans="1:12" ht="15" customHeight="1" x14ac:dyDescent="0.35">
      <c r="A34" s="171" t="s">
        <v>116</v>
      </c>
      <c r="B34" s="194"/>
      <c r="C34" s="194" t="s">
        <v>100</v>
      </c>
      <c r="D34" s="184" t="e">
        <f>IF(D35=0,0,VLOOKUP(D35,Referensi!$K$6:$L$33,2,FALSE))</f>
        <v>#N/A</v>
      </c>
      <c r="E34" s="171"/>
      <c r="F34" s="171"/>
      <c r="G34" s="171"/>
      <c r="H34" s="171"/>
      <c r="I34" s="171"/>
      <c r="J34" s="171"/>
      <c r="K34" s="171"/>
      <c r="L34" s="171"/>
    </row>
    <row r="35" spans="1:12" ht="15" customHeight="1" x14ac:dyDescent="0.35">
      <c r="A35" s="171" t="s">
        <v>351</v>
      </c>
      <c r="B35" s="194"/>
      <c r="C35" s="194" t="s">
        <v>100</v>
      </c>
      <c r="D35" s="184" t="str">
        <f>IF(B46=0,0,VLOOKUP(B46,SETUP!$N$12:$R$36,5,FALSE))</f>
        <v>5111</v>
      </c>
      <c r="E35" s="195"/>
      <c r="F35" s="171"/>
      <c r="G35" s="171"/>
      <c r="H35" s="171"/>
      <c r="I35" s="171"/>
      <c r="J35" s="171"/>
      <c r="K35" s="171"/>
      <c r="L35" s="171"/>
    </row>
    <row r="36" spans="1:12" ht="15" customHeight="1" x14ac:dyDescent="0.35">
      <c r="A36" s="171" t="s">
        <v>117</v>
      </c>
      <c r="B36" s="194"/>
      <c r="C36" s="194" t="s">
        <v>100</v>
      </c>
      <c r="D36" s="1177" t="s">
        <v>325</v>
      </c>
      <c r="E36" s="1178"/>
      <c r="F36" s="1178"/>
      <c r="G36" s="1178"/>
      <c r="H36" s="1178"/>
      <c r="I36" s="1178"/>
      <c r="J36" s="384"/>
      <c r="K36" s="171"/>
      <c r="L36" s="171"/>
    </row>
    <row r="37" spans="1:12" ht="15" customHeight="1" x14ac:dyDescent="0.35">
      <c r="A37" s="171" t="s">
        <v>118</v>
      </c>
      <c r="B37" s="194"/>
      <c r="C37" s="194" t="s">
        <v>100</v>
      </c>
      <c r="D37" s="171" t="str">
        <f>IF(D36="","",VLOOKUP(D36,Daftar_Rekanan,2))</f>
        <v>Jl. Asia Afrika 100 Bandung</v>
      </c>
      <c r="E37" s="171"/>
      <c r="F37" s="171"/>
      <c r="G37" s="171"/>
      <c r="H37" s="171"/>
      <c r="I37" s="171"/>
      <c r="J37" s="171"/>
      <c r="K37" s="171"/>
      <c r="L37" s="171"/>
    </row>
    <row r="38" spans="1:12" ht="15" customHeight="1" x14ac:dyDescent="0.35">
      <c r="A38" s="171" t="s">
        <v>119</v>
      </c>
      <c r="B38" s="194"/>
      <c r="C38" s="194" t="s">
        <v>100</v>
      </c>
      <c r="D38" s="171" t="str">
        <f>IF(D36="","",VLOOKUP(D36,Daftar_Rekanan,3))&amp;", nomor rekening "&amp;IF(D36="","",VLOOKUP(D36,Daftar_Rekanan,4))</f>
        <v>Bank Jabar Bandung, nomor rekening 00.12345</v>
      </c>
      <c r="E38" s="171"/>
      <c r="F38" s="171"/>
      <c r="G38" s="171"/>
      <c r="H38" s="171"/>
      <c r="I38" s="171"/>
      <c r="J38" s="171"/>
      <c r="K38" s="171"/>
      <c r="L38" s="171"/>
    </row>
    <row r="39" spans="1:12" ht="15" customHeight="1" x14ac:dyDescent="0.35">
      <c r="A39" s="171" t="s">
        <v>120</v>
      </c>
      <c r="B39" s="194"/>
      <c r="C39" s="194" t="s">
        <v>100</v>
      </c>
      <c r="D39" s="171"/>
      <c r="E39" s="171"/>
      <c r="F39" s="171"/>
      <c r="G39" s="171"/>
      <c r="H39" s="171"/>
      <c r="I39" s="171"/>
      <c r="J39" s="171"/>
      <c r="K39" s="171"/>
      <c r="L39" s="171"/>
    </row>
    <row r="40" spans="1:12" ht="6.75" customHeight="1" x14ac:dyDescent="0.35">
      <c r="A40" s="171"/>
      <c r="B40" s="171"/>
      <c r="C40" s="171"/>
      <c r="D40" s="171"/>
      <c r="E40" s="171"/>
      <c r="F40" s="171"/>
      <c r="G40" s="171"/>
      <c r="H40" s="171"/>
      <c r="I40" s="171"/>
      <c r="J40" s="171"/>
      <c r="K40" s="171"/>
      <c r="L40" s="171"/>
    </row>
    <row r="41" spans="1:12" ht="15.75" customHeight="1" x14ac:dyDescent="0.35">
      <c r="A41" s="1158" t="s">
        <v>121</v>
      </c>
      <c r="B41" s="196" t="s">
        <v>257</v>
      </c>
      <c r="C41" s="1161" t="s">
        <v>122</v>
      </c>
      <c r="D41" s="1162"/>
      <c r="E41" s="1163"/>
      <c r="F41" s="1158" t="s">
        <v>123</v>
      </c>
      <c r="G41" s="1161" t="s">
        <v>124</v>
      </c>
      <c r="H41" s="1170"/>
      <c r="I41" s="1161" t="s">
        <v>125</v>
      </c>
      <c r="J41" s="1163"/>
      <c r="K41" s="1161"/>
      <c r="L41" s="1170" t="s">
        <v>126</v>
      </c>
    </row>
    <row r="42" spans="1:12" ht="15.5" x14ac:dyDescent="0.35">
      <c r="A42" s="1159"/>
      <c r="B42" s="197" t="s">
        <v>127</v>
      </c>
      <c r="C42" s="1164"/>
      <c r="D42" s="1165"/>
      <c r="E42" s="1166"/>
      <c r="F42" s="1159"/>
      <c r="G42" s="1164"/>
      <c r="H42" s="1171"/>
      <c r="I42" s="1164"/>
      <c r="J42" s="1166"/>
      <c r="K42" s="1164"/>
      <c r="L42" s="1171"/>
    </row>
    <row r="43" spans="1:12" ht="15.5" x14ac:dyDescent="0.35">
      <c r="A43" s="1159"/>
      <c r="B43" s="197" t="s">
        <v>258</v>
      </c>
      <c r="C43" s="1164"/>
      <c r="D43" s="1165"/>
      <c r="E43" s="1166"/>
      <c r="F43" s="1159"/>
      <c r="G43" s="1164"/>
      <c r="H43" s="1171"/>
      <c r="I43" s="1164"/>
      <c r="J43" s="1166"/>
      <c r="K43" s="1164"/>
      <c r="L43" s="1171"/>
    </row>
    <row r="44" spans="1:12" ht="16" thickBot="1" x14ac:dyDescent="0.4">
      <c r="A44" s="1160"/>
      <c r="B44" s="198" t="s">
        <v>259</v>
      </c>
      <c r="C44" s="1167"/>
      <c r="D44" s="1168"/>
      <c r="E44" s="1169"/>
      <c r="F44" s="1160"/>
      <c r="G44" s="1167"/>
      <c r="H44" s="1172"/>
      <c r="I44" s="1167"/>
      <c r="J44" s="1169"/>
      <c r="K44" s="1167"/>
      <c r="L44" s="1172"/>
    </row>
    <row r="45" spans="1:12" ht="16" thickTop="1" x14ac:dyDescent="0.35">
      <c r="A45" s="199" t="s">
        <v>128</v>
      </c>
      <c r="B45" s="200" t="s">
        <v>220</v>
      </c>
      <c r="C45" s="201"/>
      <c r="D45" s="202"/>
      <c r="E45" s="203"/>
      <c r="F45" s="204"/>
      <c r="G45" s="1179"/>
      <c r="H45" s="1180"/>
      <c r="I45" s="205"/>
      <c r="J45" s="203"/>
      <c r="K45" s="206"/>
      <c r="L45" s="207"/>
    </row>
    <row r="46" spans="1:12" ht="15.5" x14ac:dyDescent="0.35">
      <c r="A46" s="208"/>
      <c r="B46" s="258" t="s">
        <v>430</v>
      </c>
      <c r="C46" s="171"/>
      <c r="D46" s="1153">
        <f>IF(B46=0,0,VLOOKUP(B46,SETUP!$N$12:$Q$73,2,FALSE))</f>
        <v>1938305000</v>
      </c>
      <c r="E46" s="1154"/>
      <c r="F46" s="385">
        <v>0</v>
      </c>
      <c r="G46" s="1155">
        <f>(SUMIF(Input_Transaksi!$I$11:$I$78,B46,Input_Transaksi!$CP$11:$CP$78))</f>
        <v>0</v>
      </c>
      <c r="H46" s="1156"/>
      <c r="I46" s="1157">
        <f>F46+G46</f>
        <v>0</v>
      </c>
      <c r="J46" s="1154"/>
      <c r="K46" s="210"/>
      <c r="L46" s="211">
        <f>D46-I46</f>
        <v>1938305000</v>
      </c>
    </row>
    <row r="47" spans="1:12" ht="15.5" x14ac:dyDescent="0.35">
      <c r="A47" s="208"/>
      <c r="B47" s="258" t="s">
        <v>431</v>
      </c>
      <c r="C47" s="171"/>
      <c r="D47" s="1153">
        <f>IF(B47=0,0,VLOOKUP(B47,SETUP!$N$12:$Q$73,2,FALSE))</f>
        <v>38000</v>
      </c>
      <c r="E47" s="1154"/>
      <c r="F47" s="385">
        <v>0</v>
      </c>
      <c r="G47" s="1155">
        <f>(SUMIF(Input_Transaksi!$I$11:$I$78,B47,Input_Transaksi!$CP$11:$CP$78))</f>
        <v>0</v>
      </c>
      <c r="H47" s="1156"/>
      <c r="I47" s="1157">
        <f>F47+G47</f>
        <v>0</v>
      </c>
      <c r="J47" s="1154"/>
      <c r="K47" s="210"/>
      <c r="L47" s="211">
        <f>D47-I47</f>
        <v>38000</v>
      </c>
    </row>
    <row r="48" spans="1:12" ht="15.5" x14ac:dyDescent="0.35">
      <c r="A48" s="208"/>
      <c r="B48" s="258" t="s">
        <v>429</v>
      </c>
      <c r="C48" s="171"/>
      <c r="D48" s="1153">
        <f>IF(B48=0,0,VLOOKUP(B48,SETUP!$N$12:$Q$73,2,FALSE))</f>
        <v>141730000</v>
      </c>
      <c r="E48" s="1154"/>
      <c r="F48" s="385">
        <v>0</v>
      </c>
      <c r="G48" s="1155">
        <f>(SUMIF(Input_Transaksi!$I$11:$I$78,B48,Input_Transaksi!$CP$11:$CP$78))</f>
        <v>0</v>
      </c>
      <c r="H48" s="1156"/>
      <c r="I48" s="1157">
        <f t="shared" ref="I48:I55" si="0">F48+G48</f>
        <v>0</v>
      </c>
      <c r="J48" s="1154"/>
      <c r="K48" s="210"/>
      <c r="L48" s="211">
        <f t="shared" ref="L48:L55" si="1">D48-I48</f>
        <v>141730000</v>
      </c>
    </row>
    <row r="49" spans="1:12" ht="15.5" x14ac:dyDescent="0.35">
      <c r="A49" s="208"/>
      <c r="B49" s="258" t="s">
        <v>432</v>
      </c>
      <c r="C49" s="171"/>
      <c r="D49" s="1153">
        <f>IF(B49=0,0,VLOOKUP(B49,SETUP!$N$12:$Q$73,2,FALSE))</f>
        <v>41396000</v>
      </c>
      <c r="E49" s="1154"/>
      <c r="F49" s="385">
        <v>0</v>
      </c>
      <c r="G49" s="1155">
        <f>(SUMIF(Input_Transaksi!$I$11:$I$78,B49,Input_Transaksi!$CP$11:$CP$78))</f>
        <v>0</v>
      </c>
      <c r="H49" s="1156"/>
      <c r="I49" s="1157">
        <f t="shared" si="0"/>
        <v>0</v>
      </c>
      <c r="J49" s="1154"/>
      <c r="K49" s="210"/>
      <c r="L49" s="211">
        <f t="shared" si="1"/>
        <v>41396000</v>
      </c>
    </row>
    <row r="50" spans="1:12" ht="15.5" x14ac:dyDescent="0.35">
      <c r="A50" s="208"/>
      <c r="B50" s="258" t="s">
        <v>433</v>
      </c>
      <c r="C50" s="171"/>
      <c r="D50" s="1153">
        <f>IF(B50=0,0,VLOOKUP(B50,SETUP!$N$12:$Q$73,2,FALSE))</f>
        <v>16380000</v>
      </c>
      <c r="E50" s="1154"/>
      <c r="F50" s="385">
        <v>0</v>
      </c>
      <c r="G50" s="1155">
        <f>(SUMIF(Input_Transaksi!$I$11:$I$78,B50,Input_Transaksi!$CP$11:$CP$78))</f>
        <v>0</v>
      </c>
      <c r="H50" s="1156"/>
      <c r="I50" s="1157">
        <f t="shared" si="0"/>
        <v>0</v>
      </c>
      <c r="J50" s="1154"/>
      <c r="K50" s="210"/>
      <c r="L50" s="211">
        <f t="shared" si="1"/>
        <v>16380000</v>
      </c>
    </row>
    <row r="51" spans="1:12" ht="15.5" x14ac:dyDescent="0.35">
      <c r="A51" s="208"/>
      <c r="B51" s="258" t="s">
        <v>434</v>
      </c>
      <c r="C51" s="171"/>
      <c r="D51" s="1153">
        <f>IF(B51=0,0,VLOOKUP(B51,SETUP!$N$12:$Q$73,2,FALSE))</f>
        <v>94900000</v>
      </c>
      <c r="E51" s="1154"/>
      <c r="F51" s="385">
        <v>0</v>
      </c>
      <c r="G51" s="1155">
        <f>(SUMIF(Input_Transaksi!$I$11:$I$78,B51,Input_Transaksi!$CP$11:$CP$78))</f>
        <v>0</v>
      </c>
      <c r="H51" s="1156"/>
      <c r="I51" s="1157">
        <f t="shared" ref="I51:I52" si="2">F51+G51</f>
        <v>0</v>
      </c>
      <c r="J51" s="1154"/>
      <c r="K51" s="210"/>
      <c r="L51" s="211">
        <f t="shared" ref="L51:L52" si="3">D51-I51</f>
        <v>94900000</v>
      </c>
    </row>
    <row r="52" spans="1:12" ht="15.5" x14ac:dyDescent="0.35">
      <c r="A52" s="208"/>
      <c r="B52" s="258" t="s">
        <v>435</v>
      </c>
      <c r="C52" s="171"/>
      <c r="D52" s="1153">
        <f>IF(B52=0,0,VLOOKUP(B52,SETUP!$N$12:$Q$73,2,FALSE))</f>
        <v>67594000</v>
      </c>
      <c r="E52" s="1154"/>
      <c r="F52" s="385">
        <v>0</v>
      </c>
      <c r="G52" s="1155">
        <f>(SUMIF(Input_Transaksi!$I$11:$I$78,B52,Input_Transaksi!$CP$11:$CP$78))</f>
        <v>0</v>
      </c>
      <c r="H52" s="1156"/>
      <c r="I52" s="1157">
        <f t="shared" si="2"/>
        <v>0</v>
      </c>
      <c r="J52" s="1154"/>
      <c r="K52" s="210"/>
      <c r="L52" s="211">
        <f t="shared" si="3"/>
        <v>67594000</v>
      </c>
    </row>
    <row r="53" spans="1:12" ht="15.5" x14ac:dyDescent="0.35">
      <c r="A53" s="208"/>
      <c r="B53" s="258" t="s">
        <v>436</v>
      </c>
      <c r="C53" s="171"/>
      <c r="D53" s="1153">
        <f>IF(B53=0,0,VLOOKUP(B53,SETUP!$N$12:$Q$73,2,FALSE))</f>
        <v>150699000</v>
      </c>
      <c r="E53" s="1154"/>
      <c r="F53" s="385">
        <v>0</v>
      </c>
      <c r="G53" s="1155">
        <f>(SUMIF(Input_Transaksi!$I$11:$I$78,B53,Input_Transaksi!$CP$11:$CP$78))</f>
        <v>0</v>
      </c>
      <c r="H53" s="1156"/>
      <c r="I53" s="1157">
        <f t="shared" si="0"/>
        <v>0</v>
      </c>
      <c r="J53" s="1154"/>
      <c r="K53" s="210"/>
      <c r="L53" s="211">
        <f t="shared" si="1"/>
        <v>150699000</v>
      </c>
    </row>
    <row r="54" spans="1:12" ht="15.5" x14ac:dyDescent="0.35">
      <c r="A54" s="208"/>
      <c r="B54" s="258" t="s">
        <v>442</v>
      </c>
      <c r="C54" s="171"/>
      <c r="D54" s="1153">
        <f>IF(B54=0,0,VLOOKUP(B54,SETUP!$N$12:$Q$73,2,FALSE))</f>
        <v>409200000</v>
      </c>
      <c r="E54" s="1154"/>
      <c r="F54" s="385">
        <v>0</v>
      </c>
      <c r="G54" s="1155">
        <f>(SUMIF(Input_Transaksi!$I$11:$I$78,B54,Input_Transaksi!$CP$11:$CP$78))</f>
        <v>0</v>
      </c>
      <c r="H54" s="1156"/>
      <c r="I54" s="1157">
        <f t="shared" si="0"/>
        <v>0</v>
      </c>
      <c r="J54" s="1154"/>
      <c r="K54" s="210"/>
      <c r="L54" s="211">
        <f t="shared" si="1"/>
        <v>409200000</v>
      </c>
    </row>
    <row r="55" spans="1:12" ht="15.5" x14ac:dyDescent="0.35">
      <c r="A55" s="208"/>
      <c r="B55" s="258" t="s">
        <v>437</v>
      </c>
      <c r="C55" s="171"/>
      <c r="D55" s="1153">
        <f>IF(B55=0,0,VLOOKUP(B55,SETUP!$N$12:$Q$73,2,FALSE))</f>
        <v>103643000</v>
      </c>
      <c r="E55" s="1154"/>
      <c r="F55" s="385">
        <v>0</v>
      </c>
      <c r="G55" s="1155">
        <f>(SUMIF(Input_Transaksi!$I$11:$I$78,B55,Input_Transaksi!$CP$11:$CP$78))</f>
        <v>0</v>
      </c>
      <c r="H55" s="1156"/>
      <c r="I55" s="1157">
        <f t="shared" si="0"/>
        <v>0</v>
      </c>
      <c r="J55" s="1154"/>
      <c r="K55" s="210"/>
      <c r="L55" s="211">
        <f t="shared" si="1"/>
        <v>103643000</v>
      </c>
    </row>
    <row r="56" spans="1:12" ht="16" thickBot="1" x14ac:dyDescent="0.4">
      <c r="A56" s="212"/>
      <c r="B56" s="258"/>
      <c r="C56" s="171"/>
      <c r="D56" s="213"/>
      <c r="E56" s="209"/>
      <c r="F56" s="214"/>
      <c r="G56" s="1187"/>
      <c r="H56" s="1188"/>
      <c r="I56" s="215"/>
      <c r="J56" s="216"/>
      <c r="K56" s="217"/>
      <c r="L56" s="218"/>
    </row>
    <row r="57" spans="1:12" ht="16" thickBot="1" x14ac:dyDescent="0.4">
      <c r="A57" s="219"/>
      <c r="B57" s="220" t="s">
        <v>129</v>
      </c>
      <c r="C57" s="221"/>
      <c r="D57" s="1189">
        <f>SUM(D46:D56)</f>
        <v>2963885000</v>
      </c>
      <c r="E57" s="1190"/>
      <c r="F57" s="222">
        <f>SUM(F46:F56)</f>
        <v>0</v>
      </c>
      <c r="G57" s="1191">
        <f>SUM(G46:H55)</f>
        <v>0</v>
      </c>
      <c r="H57" s="1192"/>
      <c r="I57" s="1193">
        <f>SUM(I46:I56)</f>
        <v>0</v>
      </c>
      <c r="J57" s="1190"/>
      <c r="K57" s="223"/>
      <c r="L57" s="222">
        <f>SUM(L46:L56)</f>
        <v>2963885000</v>
      </c>
    </row>
    <row r="58" spans="1:12" ht="15.5" x14ac:dyDescent="0.35">
      <c r="A58" s="212" t="s">
        <v>130</v>
      </c>
      <c r="B58" s="224" t="s">
        <v>131</v>
      </c>
      <c r="C58" s="171"/>
      <c r="D58" s="225"/>
      <c r="E58" s="216"/>
      <c r="F58" s="216"/>
      <c r="G58" s="1187"/>
      <c r="H58" s="1188"/>
      <c r="I58" s="215"/>
      <c r="J58" s="216"/>
      <c r="K58" s="215"/>
      <c r="L58" s="216"/>
    </row>
    <row r="59" spans="1:12" ht="15.5" x14ac:dyDescent="0.35">
      <c r="A59" s="208"/>
      <c r="B59" s="199">
        <v>1960</v>
      </c>
      <c r="C59" s="171"/>
      <c r="D59" s="1153" t="e">
        <f>IF(B59=0,0,VLOOKUP(B59,SETUP!$N$12:$Q$73,2,FALSE))</f>
        <v>#N/A</v>
      </c>
      <c r="E59" s="1154"/>
      <c r="F59" s="385">
        <v>0</v>
      </c>
      <c r="G59" s="1155">
        <f>+G57</f>
        <v>0</v>
      </c>
      <c r="H59" s="1156"/>
      <c r="I59" s="1197">
        <f>F59+G59</f>
        <v>0</v>
      </c>
      <c r="J59" s="1154"/>
      <c r="K59" s="210"/>
      <c r="L59" s="211" t="e">
        <f>D59-I59</f>
        <v>#N/A</v>
      </c>
    </row>
    <row r="60" spans="1:12" ht="15.5" x14ac:dyDescent="0.35">
      <c r="A60" s="208"/>
      <c r="B60" s="199">
        <v>1961</v>
      </c>
      <c r="C60" s="171"/>
      <c r="D60" s="421"/>
      <c r="E60" s="419"/>
      <c r="F60" s="385"/>
      <c r="G60" s="422"/>
      <c r="H60" s="420"/>
      <c r="I60" s="423"/>
      <c r="J60" s="419"/>
      <c r="K60" s="210"/>
      <c r="L60" s="211"/>
    </row>
    <row r="61" spans="1:12" ht="15.5" x14ac:dyDescent="0.35">
      <c r="A61" s="208"/>
      <c r="B61" s="199">
        <v>1964</v>
      </c>
      <c r="C61" s="171"/>
      <c r="D61" s="421"/>
      <c r="E61" s="419"/>
      <c r="F61" s="385"/>
      <c r="G61" s="422"/>
      <c r="H61" s="420"/>
      <c r="I61" s="423"/>
      <c r="J61" s="419"/>
      <c r="K61" s="210"/>
      <c r="L61" s="211"/>
    </row>
    <row r="62" spans="1:12" ht="15.5" x14ac:dyDescent="0.35">
      <c r="A62" s="208"/>
      <c r="B62" s="199">
        <v>1965</v>
      </c>
      <c r="C62" s="171"/>
      <c r="D62" s="421"/>
      <c r="E62" s="419"/>
      <c r="F62" s="385"/>
      <c r="G62" s="422"/>
      <c r="H62" s="420"/>
      <c r="I62" s="423"/>
      <c r="J62" s="419"/>
      <c r="K62" s="210"/>
      <c r="L62" s="211"/>
    </row>
    <row r="63" spans="1:12" ht="16" thickBot="1" x14ac:dyDescent="0.4">
      <c r="A63" s="208"/>
      <c r="B63" s="199"/>
      <c r="C63" s="171"/>
      <c r="D63" s="225"/>
      <c r="E63" s="216"/>
      <c r="F63" s="214"/>
      <c r="G63" s="1187"/>
      <c r="H63" s="1188"/>
      <c r="I63" s="1197"/>
      <c r="J63" s="1154"/>
      <c r="K63" s="226"/>
      <c r="L63" s="227"/>
    </row>
    <row r="64" spans="1:12" ht="16" thickBot="1" x14ac:dyDescent="0.4">
      <c r="A64" s="219"/>
      <c r="B64" s="220" t="s">
        <v>132</v>
      </c>
      <c r="C64" s="221"/>
      <c r="D64" s="1194" t="e">
        <f>+D59</f>
        <v>#N/A</v>
      </c>
      <c r="E64" s="1190"/>
      <c r="F64" s="173">
        <v>0</v>
      </c>
      <c r="G64" s="1195">
        <f>+G59</f>
        <v>0</v>
      </c>
      <c r="H64" s="1196"/>
      <c r="I64" s="1193">
        <f>F64+G64</f>
        <v>0</v>
      </c>
      <c r="J64" s="1190"/>
      <c r="K64" s="228"/>
      <c r="L64" s="173" t="e">
        <f>D64-I64</f>
        <v>#N/A</v>
      </c>
    </row>
    <row r="65" spans="1:12" ht="16" thickBot="1" x14ac:dyDescent="0.4">
      <c r="A65" s="229"/>
      <c r="B65" s="230" t="s">
        <v>133</v>
      </c>
      <c r="C65" s="231"/>
      <c r="D65" s="1181">
        <v>5000000</v>
      </c>
      <c r="E65" s="1182"/>
      <c r="F65" s="232">
        <f>F64</f>
        <v>0</v>
      </c>
      <c r="G65" s="1183">
        <f>G57</f>
        <v>0</v>
      </c>
      <c r="H65" s="1184"/>
      <c r="I65" s="1185">
        <f>F65+G65</f>
        <v>0</v>
      </c>
      <c r="J65" s="1186"/>
      <c r="K65" s="233"/>
      <c r="L65" s="234">
        <f>D65-I65</f>
        <v>5000000</v>
      </c>
    </row>
    <row r="66" spans="1:12" ht="16" thickTop="1" x14ac:dyDescent="0.35">
      <c r="A66" s="235"/>
      <c r="B66" s="236" t="s">
        <v>134</v>
      </c>
      <c r="C66" s="236"/>
      <c r="D66" s="237" t="s">
        <v>260</v>
      </c>
      <c r="E66" s="237"/>
      <c r="F66" s="236"/>
      <c r="G66" s="236"/>
      <c r="H66" s="236"/>
      <c r="I66" s="236" t="s">
        <v>135</v>
      </c>
      <c r="J66" s="236"/>
      <c r="K66" s="238"/>
      <c r="L66" s="239"/>
    </row>
    <row r="67" spans="1:12" ht="15.5" x14ac:dyDescent="0.35">
      <c r="A67" s="171"/>
      <c r="B67" s="171"/>
      <c r="C67" s="171"/>
      <c r="D67" s="171"/>
      <c r="E67" s="171"/>
      <c r="F67" s="171"/>
      <c r="G67" s="171"/>
      <c r="H67" s="171"/>
      <c r="I67" s="171"/>
      <c r="J67" s="171"/>
      <c r="K67" s="171"/>
      <c r="L67" s="171"/>
    </row>
    <row r="68" spans="1:12" ht="15.5" x14ac:dyDescent="0.35">
      <c r="A68" s="171" t="s">
        <v>136</v>
      </c>
      <c r="B68" s="171"/>
      <c r="C68" s="171"/>
      <c r="D68" s="171"/>
      <c r="E68" s="171"/>
      <c r="F68" s="171"/>
      <c r="G68" s="171"/>
      <c r="H68" s="171"/>
      <c r="I68" s="416" t="str">
        <f>O15&amp;", "</f>
        <v xml:space="preserve">Bandung, </v>
      </c>
      <c r="J68" s="262" t="str">
        <f>O13</f>
        <v>2 Januari 2013</v>
      </c>
      <c r="K68" s="171"/>
      <c r="L68" s="171"/>
    </row>
    <row r="69" spans="1:12" ht="15.5" x14ac:dyDescent="0.35">
      <c r="A69" s="195" t="str">
        <f>"Satker "&amp;D20</f>
        <v>Satker BLU Kantor UPBU A.P.T. Pranoto Samarinda</v>
      </c>
      <c r="B69" s="264"/>
      <c r="C69" s="171"/>
      <c r="F69" s="171"/>
      <c r="G69" s="171"/>
      <c r="H69" s="171"/>
      <c r="I69" s="171" t="s">
        <v>90</v>
      </c>
      <c r="J69" s="171"/>
      <c r="K69" s="171"/>
      <c r="L69" s="171"/>
    </row>
    <row r="70" spans="1:12" ht="15.5" x14ac:dyDescent="0.35">
      <c r="A70" s="171" t="s">
        <v>261</v>
      </c>
      <c r="B70" s="171"/>
      <c r="C70" s="171"/>
      <c r="D70" s="171"/>
      <c r="E70" s="171"/>
      <c r="F70" s="171"/>
      <c r="G70" s="171"/>
      <c r="H70" s="171"/>
      <c r="I70" s="195" t="str">
        <f>"Satker "&amp;D20</f>
        <v>Satker BLU Kantor UPBU A.P.T. Pranoto Samarinda</v>
      </c>
      <c r="J70" s="171"/>
      <c r="K70" s="171"/>
      <c r="L70" s="171"/>
    </row>
    <row r="71" spans="1:12" ht="15.5" x14ac:dyDescent="0.35">
      <c r="A71" s="171"/>
      <c r="B71" s="171"/>
      <c r="C71" s="171"/>
      <c r="D71" s="171"/>
      <c r="E71" s="171"/>
      <c r="F71" s="193"/>
      <c r="G71" s="171"/>
      <c r="H71" s="171"/>
      <c r="I71" s="171"/>
      <c r="J71" s="171"/>
      <c r="K71" s="171"/>
      <c r="L71" s="171"/>
    </row>
    <row r="72" spans="1:12" ht="15.5" x14ac:dyDescent="0.35">
      <c r="A72" s="171"/>
      <c r="B72" s="171"/>
      <c r="C72" s="171"/>
      <c r="D72" s="171"/>
      <c r="E72" s="171"/>
      <c r="F72" s="193"/>
      <c r="G72" s="171"/>
      <c r="H72" s="171"/>
      <c r="I72" s="171"/>
      <c r="J72" s="171"/>
      <c r="K72" s="171"/>
      <c r="L72" s="171"/>
    </row>
    <row r="73" spans="1:12" ht="15.5" x14ac:dyDescent="0.35">
      <c r="A73" s="171"/>
      <c r="B73" s="171"/>
      <c r="C73" s="171"/>
      <c r="D73" s="171"/>
      <c r="E73" s="171"/>
      <c r="F73" s="171"/>
      <c r="G73" s="171"/>
      <c r="H73" s="171"/>
      <c r="I73" s="171"/>
      <c r="J73" s="171"/>
      <c r="K73" s="171"/>
      <c r="L73" s="171"/>
    </row>
    <row r="74" spans="1:12" ht="15.5" x14ac:dyDescent="0.35">
      <c r="A74" s="240" t="str">
        <f>SETUP!E21</f>
        <v xml:space="preserve"> </v>
      </c>
      <c r="B74" s="171"/>
      <c r="C74" s="171"/>
      <c r="D74" s="240"/>
      <c r="E74" s="240"/>
      <c r="F74" s="171"/>
      <c r="G74" s="171"/>
      <c r="H74" s="171"/>
      <c r="I74" s="240" t="str">
        <f>SETUP!E19</f>
        <v>MAEKA RINDRA HARIYANTO, SE.,M.SI</v>
      </c>
      <c r="J74" s="240"/>
      <c r="K74" s="171"/>
      <c r="L74" s="171"/>
    </row>
    <row r="75" spans="1:12" ht="15.5" x14ac:dyDescent="0.35">
      <c r="A75" s="171" t="str">
        <f>"NIP "&amp;SETUP!E22</f>
        <v xml:space="preserve">NIP  </v>
      </c>
      <c r="B75" s="171"/>
      <c r="C75" s="171"/>
      <c r="D75" s="171"/>
      <c r="E75" s="171"/>
      <c r="F75" s="171"/>
      <c r="G75" s="171"/>
      <c r="H75" s="171"/>
      <c r="I75" s="171" t="str">
        <f>"NIP "&amp;SETUP!E20</f>
        <v>NIP 197705111997031002</v>
      </c>
      <c r="J75" s="171"/>
      <c r="K75" s="171"/>
      <c r="L75" s="171"/>
    </row>
    <row r="76" spans="1:12" ht="15.5" x14ac:dyDescent="0.35">
      <c r="A76" s="171"/>
      <c r="B76" s="171"/>
      <c r="C76" s="171"/>
      <c r="D76" s="171"/>
      <c r="E76" s="171"/>
      <c r="F76" s="171"/>
      <c r="G76" s="171"/>
      <c r="H76" s="171"/>
      <c r="I76" s="171"/>
      <c r="J76" s="171"/>
      <c r="K76" s="171"/>
      <c r="L76" s="171"/>
    </row>
    <row r="77" spans="1:12" ht="15.5" x14ac:dyDescent="0.35">
      <c r="A77" s="171"/>
      <c r="B77" s="171"/>
      <c r="C77" s="171"/>
      <c r="D77" s="171"/>
      <c r="E77" s="171"/>
      <c r="F77" s="171"/>
      <c r="G77" s="171"/>
      <c r="H77" s="171"/>
      <c r="I77" s="171"/>
      <c r="J77" s="171"/>
      <c r="K77" s="171"/>
      <c r="L77" s="171"/>
    </row>
  </sheetData>
  <autoFilter ref="B45:B55" xr:uid="{00000000-0009-0000-0000-000015000000}"/>
  <mergeCells count="60">
    <mergeCell ref="G49:H49"/>
    <mergeCell ref="I49:J49"/>
    <mergeCell ref="D54:E54"/>
    <mergeCell ref="G54:H54"/>
    <mergeCell ref="I54:J54"/>
    <mergeCell ref="D51:E51"/>
    <mergeCell ref="G51:H51"/>
    <mergeCell ref="I51:J51"/>
    <mergeCell ref="D52:E52"/>
    <mergeCell ref="G52:H52"/>
    <mergeCell ref="I52:J52"/>
    <mergeCell ref="D65:E65"/>
    <mergeCell ref="G65:H65"/>
    <mergeCell ref="I65:J65"/>
    <mergeCell ref="G56:H56"/>
    <mergeCell ref="D57:E57"/>
    <mergeCell ref="G57:H57"/>
    <mergeCell ref="I57:J57"/>
    <mergeCell ref="G58:H58"/>
    <mergeCell ref="D59:E59"/>
    <mergeCell ref="G59:H59"/>
    <mergeCell ref="D64:E64"/>
    <mergeCell ref="G64:H64"/>
    <mergeCell ref="I64:J64"/>
    <mergeCell ref="G63:H63"/>
    <mergeCell ref="I63:J63"/>
    <mergeCell ref="I59:J59"/>
    <mergeCell ref="G14:J14"/>
    <mergeCell ref="G15:J15"/>
    <mergeCell ref="D46:E46"/>
    <mergeCell ref="G46:H46"/>
    <mergeCell ref="I46:J46"/>
    <mergeCell ref="I41:J44"/>
    <mergeCell ref="D36:I36"/>
    <mergeCell ref="G45:H45"/>
    <mergeCell ref="A41:A44"/>
    <mergeCell ref="C41:E44"/>
    <mergeCell ref="F41:F44"/>
    <mergeCell ref="G41:H44"/>
    <mergeCell ref="L18:L20"/>
    <mergeCell ref="L41:L44"/>
    <mergeCell ref="K41:K44"/>
    <mergeCell ref="D23:F23"/>
    <mergeCell ref="G20:J20"/>
    <mergeCell ref="D47:E47"/>
    <mergeCell ref="G47:H47"/>
    <mergeCell ref="I47:J47"/>
    <mergeCell ref="D55:E55"/>
    <mergeCell ref="G55:H55"/>
    <mergeCell ref="I55:J55"/>
    <mergeCell ref="D50:E50"/>
    <mergeCell ref="G50:H50"/>
    <mergeCell ref="I50:J50"/>
    <mergeCell ref="D53:E53"/>
    <mergeCell ref="G53:H53"/>
    <mergeCell ref="I53:J53"/>
    <mergeCell ref="D48:E48"/>
    <mergeCell ref="G48:H48"/>
    <mergeCell ref="I48:J48"/>
    <mergeCell ref="D49:E49"/>
  </mergeCells>
  <phoneticPr fontId="39" type="noConversion"/>
  <dataValidations count="4">
    <dataValidation type="list" allowBlank="1" showInputMessage="1" showErrorMessage="1" sqref="D36" xr:uid="{00000000-0002-0000-1500-000000000000}">
      <formula1>Rekanan</formula1>
    </dataValidation>
    <dataValidation type="list" allowBlank="1" showInputMessage="1" showErrorMessage="1" sqref="G14:J14" xr:uid="{00000000-0002-0000-1500-000001000000}">
      <formula1>Sifat_Pembayaran</formula1>
    </dataValidation>
    <dataValidation type="list" allowBlank="1" showInputMessage="1" showErrorMessage="1" sqref="G15:J15" xr:uid="{00000000-0002-0000-1500-000002000000}">
      <formula1>Jenis_Pembayaran</formula1>
    </dataValidation>
    <dataValidation type="list" allowBlank="1" showInputMessage="1" showErrorMessage="1" sqref="B1:B11 B46:B56" xr:uid="{00000000-0002-0000-1500-000003000000}">
      <formula1>Keg_Output_Akun</formula1>
    </dataValidation>
  </dataValidations>
  <hyperlinks>
    <hyperlink ref="N10" location="MENU!A1" display="Back to Menu" xr:uid="{00000000-0004-0000-1500-000000000000}"/>
  </hyperlinks>
  <pageMargins left="0.54" right="0.26" top="0.5" bottom="0.5" header="0.5" footer="0.5"/>
  <pageSetup paperSize="9" scale="82"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dimension ref="A2:N145"/>
  <sheetViews>
    <sheetView showGridLines="0" topLeftCell="A98" workbookViewId="0">
      <selection activeCell="H98" sqref="H98"/>
    </sheetView>
  </sheetViews>
  <sheetFormatPr defaultColWidth="9.33203125" defaultRowHeight="10" x14ac:dyDescent="0.2"/>
  <cols>
    <col min="1" max="1" width="4.109375" style="1" customWidth="1"/>
    <col min="2" max="2" width="1.6640625" style="1" customWidth="1"/>
    <col min="3" max="3" width="5.6640625" style="1" customWidth="1"/>
    <col min="4" max="4" width="19.6640625" style="1" hidden="1" customWidth="1"/>
    <col min="5" max="5" width="10" style="1" customWidth="1"/>
    <col min="6" max="6" width="19.6640625" style="1" customWidth="1"/>
    <col min="7" max="7" width="1" style="1" customWidth="1"/>
    <col min="8" max="8" width="52.109375" style="1" customWidth="1"/>
    <col min="9" max="9" width="13.6640625" style="1" customWidth="1"/>
    <col min="10" max="10" width="8.6640625" style="1" customWidth="1"/>
    <col min="11" max="11" width="13.6640625" style="1" customWidth="1"/>
    <col min="12" max="13" width="12.6640625" style="1" customWidth="1"/>
    <col min="14" max="14" width="2" style="1" customWidth="1"/>
    <col min="15" max="15" width="9.33203125" style="1"/>
    <col min="16" max="16" width="15.6640625" style="1" customWidth="1"/>
    <col min="17" max="16384" width="9.33203125" style="1"/>
  </cols>
  <sheetData>
    <row r="2" spans="2:14" ht="10.5" thickBot="1" x14ac:dyDescent="0.25"/>
    <row r="3" spans="2:14" s="2" customFormat="1" ht="15" customHeight="1" thickBot="1" x14ac:dyDescent="0.25">
      <c r="C3" s="256" t="s">
        <v>218</v>
      </c>
      <c r="D3" s="257"/>
      <c r="E3" s="257"/>
      <c r="F3" s="114" t="s">
        <v>438</v>
      </c>
      <c r="G3" s="114"/>
      <c r="H3" s="95" t="s">
        <v>217</v>
      </c>
      <c r="M3" s="397" t="s">
        <v>369</v>
      </c>
    </row>
    <row r="5" spans="2:14" ht="9" customHeight="1" x14ac:dyDescent="0.2">
      <c r="B5" s="41"/>
      <c r="C5" s="42"/>
      <c r="D5" s="42"/>
      <c r="E5" s="42"/>
      <c r="F5" s="42"/>
      <c r="G5" s="42"/>
      <c r="H5" s="42"/>
      <c r="I5" s="43"/>
      <c r="J5" s="43"/>
      <c r="K5" s="43"/>
      <c r="L5" s="43"/>
      <c r="M5" s="43"/>
      <c r="N5" s="55"/>
    </row>
    <row r="6" spans="2:14" ht="12.75" customHeight="1" x14ac:dyDescent="0.2">
      <c r="B6" s="47"/>
      <c r="C6" s="135" t="s">
        <v>79</v>
      </c>
      <c r="D6" s="135"/>
      <c r="E6" s="135"/>
      <c r="F6" s="126"/>
      <c r="G6" s="126"/>
      <c r="H6" s="126"/>
      <c r="I6" s="126"/>
      <c r="J6" s="126"/>
      <c r="K6" s="126"/>
      <c r="L6" s="126"/>
      <c r="M6" s="126"/>
      <c r="N6" s="62"/>
    </row>
    <row r="7" spans="2:14" ht="12.75" customHeight="1" x14ac:dyDescent="0.2">
      <c r="B7" s="47"/>
      <c r="C7" s="134" t="s">
        <v>362</v>
      </c>
      <c r="D7" s="134"/>
      <c r="E7" s="134"/>
      <c r="F7" s="126"/>
      <c r="G7" s="126"/>
      <c r="H7" s="126"/>
      <c r="I7" s="126"/>
      <c r="J7" s="126"/>
      <c r="K7" s="126"/>
      <c r="L7" s="126"/>
      <c r="M7" s="126"/>
      <c r="N7" s="62"/>
    </row>
    <row r="8" spans="2:14" ht="12.75" customHeight="1" x14ac:dyDescent="0.2">
      <c r="B8" s="47"/>
      <c r="C8" s="134"/>
      <c r="D8" s="134"/>
      <c r="E8" s="134"/>
      <c r="F8" s="126"/>
      <c r="G8" s="126"/>
      <c r="H8" s="126"/>
      <c r="I8" s="126"/>
      <c r="J8" s="126"/>
      <c r="K8" s="126"/>
      <c r="L8" s="126"/>
      <c r="M8" s="126"/>
      <c r="N8" s="62"/>
    </row>
    <row r="9" spans="2:14" ht="12.75" customHeight="1" x14ac:dyDescent="0.25">
      <c r="B9" s="47"/>
      <c r="C9" s="145" t="s">
        <v>80</v>
      </c>
      <c r="D9" s="141"/>
      <c r="E9" s="141" t="s">
        <v>81</v>
      </c>
      <c r="F9" s="141"/>
      <c r="G9" s="141" t="s">
        <v>100</v>
      </c>
      <c r="H9" s="7" t="str">
        <f>SETUP!E8</f>
        <v>BLU Kantor UPBU A.P.T. Pranoto Samarinda</v>
      </c>
      <c r="I9" s="134"/>
      <c r="J9" s="134"/>
      <c r="K9" s="134"/>
      <c r="L9" s="134"/>
      <c r="M9" s="134"/>
      <c r="N9" s="142"/>
    </row>
    <row r="10" spans="2:14" ht="12.75" customHeight="1" x14ac:dyDescent="0.25">
      <c r="B10" s="47"/>
      <c r="C10" s="146" t="s">
        <v>82</v>
      </c>
      <c r="D10" s="143"/>
      <c r="E10" s="143" t="s">
        <v>83</v>
      </c>
      <c r="F10" s="143"/>
      <c r="G10" s="141" t="s">
        <v>100</v>
      </c>
      <c r="H10" s="7">
        <f>SETUP!F8</f>
        <v>288745</v>
      </c>
      <c r="I10" s="134"/>
      <c r="J10" s="134"/>
      <c r="K10" s="134"/>
      <c r="L10" s="134"/>
      <c r="M10" s="134"/>
      <c r="N10" s="142"/>
    </row>
    <row r="11" spans="2:14" ht="12.75" customHeight="1" x14ac:dyDescent="0.25">
      <c r="B11" s="47"/>
      <c r="C11" s="146" t="s">
        <v>84</v>
      </c>
      <c r="D11" s="143"/>
      <c r="E11" s="143" t="s">
        <v>85</v>
      </c>
      <c r="F11" s="143"/>
      <c r="G11" s="141" t="s">
        <v>100</v>
      </c>
      <c r="H11" s="253" t="str">
        <f>SETUP!E15&amp;" Nomor:  "&amp;SETUP!E16</f>
        <v>05 Desember 2013 Nomor:  SP DIPA-022.05.2.413922/2014</v>
      </c>
      <c r="I11" s="134"/>
      <c r="J11" s="134"/>
      <c r="K11" s="134"/>
      <c r="L11" s="134"/>
      <c r="M11" s="134"/>
      <c r="N11" s="142"/>
    </row>
    <row r="12" spans="2:14" ht="12.75" hidden="1" customHeight="1" x14ac:dyDescent="0.25">
      <c r="B12" s="47"/>
      <c r="C12" s="146"/>
      <c r="D12" s="143"/>
      <c r="E12" s="143" t="s">
        <v>287</v>
      </c>
      <c r="F12" s="143"/>
      <c r="G12" s="141" t="s">
        <v>100</v>
      </c>
      <c r="H12" s="7" t="str">
        <f>SETUP!L6</f>
        <v>04.08</v>
      </c>
      <c r="I12" s="134"/>
      <c r="J12" s="134"/>
      <c r="K12" s="134"/>
      <c r="L12" s="134"/>
      <c r="M12" s="134"/>
      <c r="N12" s="142"/>
    </row>
    <row r="13" spans="2:14" ht="12.75" hidden="1" customHeight="1" x14ac:dyDescent="0.25">
      <c r="B13" s="47"/>
      <c r="C13" s="146"/>
      <c r="D13" s="143"/>
      <c r="E13" s="143" t="s">
        <v>290</v>
      </c>
      <c r="F13" s="143"/>
      <c r="G13" s="141" t="s">
        <v>100</v>
      </c>
      <c r="H13" s="7" t="str">
        <f>SETUP!L7</f>
        <v>022.05.09</v>
      </c>
      <c r="I13" s="134"/>
      <c r="J13" s="134"/>
      <c r="K13" s="134"/>
      <c r="L13" s="134"/>
      <c r="M13" s="134"/>
      <c r="N13" s="142"/>
    </row>
    <row r="14" spans="2:14" ht="12.75" hidden="1" customHeight="1" x14ac:dyDescent="0.25">
      <c r="B14" s="47"/>
      <c r="C14" s="146"/>
      <c r="D14" s="143"/>
      <c r="E14" s="143" t="s">
        <v>288</v>
      </c>
      <c r="F14" s="143"/>
      <c r="G14" s="141" t="s">
        <v>100</v>
      </c>
      <c r="H14" s="253" t="str">
        <f>IF(F3="","",VLOOKUP(F3,Keg_Output_Komp_Akun,1))</f>
        <v>1965.003.040.</v>
      </c>
      <c r="I14" s="134"/>
      <c r="J14" s="134"/>
      <c r="K14" s="134"/>
      <c r="L14" s="134"/>
      <c r="M14" s="134"/>
      <c r="N14" s="142"/>
    </row>
    <row r="15" spans="2:14" ht="12.75" hidden="1" customHeight="1" x14ac:dyDescent="0.25">
      <c r="B15" s="47"/>
      <c r="C15" s="146"/>
      <c r="D15" s="143"/>
      <c r="E15" s="143" t="s">
        <v>289</v>
      </c>
      <c r="F15" s="143"/>
      <c r="G15" s="141" t="s">
        <v>100</v>
      </c>
      <c r="H15" s="253" t="e">
        <f>IF(F3="","",VLOOKUP(F3,SETUP!N12:S66,5,FALSE))</f>
        <v>#N/A</v>
      </c>
      <c r="I15" s="134"/>
      <c r="J15" s="134"/>
      <c r="K15" s="134"/>
      <c r="L15" s="134"/>
      <c r="M15" s="134"/>
      <c r="N15" s="142"/>
    </row>
    <row r="16" spans="2:14" ht="12.75" customHeight="1" x14ac:dyDescent="0.25">
      <c r="B16" s="47"/>
      <c r="C16" s="136" t="s">
        <v>86</v>
      </c>
      <c r="D16" s="143"/>
      <c r="E16" s="143" t="s">
        <v>286</v>
      </c>
      <c r="F16" s="143"/>
      <c r="G16" s="141" t="s">
        <v>100</v>
      </c>
      <c r="H16" s="253" t="e">
        <f>H12&amp;"/"&amp;H13&amp;"/"&amp;H14&amp;"/"&amp;H15</f>
        <v>#N/A</v>
      </c>
      <c r="I16" s="134"/>
      <c r="J16" s="134"/>
      <c r="K16" s="134"/>
      <c r="L16" s="134"/>
      <c r="M16" s="134"/>
      <c r="N16" s="142"/>
    </row>
    <row r="17" spans="1:14" ht="3" customHeight="1" x14ac:dyDescent="0.25">
      <c r="B17" s="47"/>
      <c r="C17" s="137"/>
      <c r="D17" s="136"/>
      <c r="E17" s="137"/>
      <c r="F17" s="294"/>
      <c r="G17" s="294"/>
      <c r="H17" s="295"/>
      <c r="I17" s="144"/>
      <c r="J17" s="144"/>
      <c r="K17" s="144"/>
      <c r="L17" s="144"/>
      <c r="M17" s="144"/>
      <c r="N17" s="142"/>
    </row>
    <row r="18" spans="1:14" s="2" customFormat="1" ht="12" customHeight="1" x14ac:dyDescent="0.2">
      <c r="B18" s="49"/>
      <c r="C18" s="1198" t="str">
        <f>"Yang bertanda tangan di bawah ini Kuasa Pengguna Anggaran Satuan Kerja "&amp;SETUP!E8&amp;" menyatakan bahwa saya bertanggung jawab secara formal dan material atas segala pengeluaran yang telah dibayar lunas oleh bendahara pengeluaran kepada yang berhak menerima serta kebenaran pemungutan dan setoran pajak"&amp;" atas pembayaran tersebut dengan perincian sebagai berikut:"</f>
        <v>Yang bertanda tangan di bawah ini Kuasa Pengguna Anggaran Satuan Kerja BLU Kantor UPBU A.P.T. Pranoto Samarinda menyatakan bahwa saya bertanggung jawab secara formal dan material atas segala pengeluaran yang telah dibayar lunas oleh bendahara pengeluaran kepada yang berhak menerima serta kebenaran pemungutan dan setoran pajak atas pembayaran tersebut dengan perincian sebagai berikut:</v>
      </c>
      <c r="D18" s="1199"/>
      <c r="E18" s="1198"/>
      <c r="F18" s="1198"/>
      <c r="G18" s="1198"/>
      <c r="H18" s="1198"/>
      <c r="I18" s="1198"/>
      <c r="J18" s="1198"/>
      <c r="K18" s="1198"/>
      <c r="L18" s="1198"/>
      <c r="M18" s="1198"/>
      <c r="N18" s="82"/>
    </row>
    <row r="19" spans="1:14" s="2" customFormat="1" ht="12" customHeight="1" x14ac:dyDescent="0.2">
      <c r="B19" s="49"/>
      <c r="C19" s="1198"/>
      <c r="D19" s="1199"/>
      <c r="E19" s="1198"/>
      <c r="F19" s="1198"/>
      <c r="G19" s="1198"/>
      <c r="H19" s="1198"/>
      <c r="I19" s="1198"/>
      <c r="J19" s="1198"/>
      <c r="K19" s="1198"/>
      <c r="L19" s="1198"/>
      <c r="M19" s="1198"/>
      <c r="N19" s="82"/>
    </row>
    <row r="20" spans="1:14" s="2" customFormat="1" ht="12" customHeight="1" x14ac:dyDescent="0.2">
      <c r="B20" s="49"/>
      <c r="C20" s="1198"/>
      <c r="D20" s="1199"/>
      <c r="E20" s="1198"/>
      <c r="F20" s="1198"/>
      <c r="G20" s="1198"/>
      <c r="H20" s="1198"/>
      <c r="I20" s="1198"/>
      <c r="J20" s="1198"/>
      <c r="K20" s="1198"/>
      <c r="L20" s="1198"/>
      <c r="M20" s="1198"/>
      <c r="N20" s="82"/>
    </row>
    <row r="21" spans="1:14" s="2" customFormat="1" ht="12" customHeight="1" x14ac:dyDescent="0.2">
      <c r="B21" s="49"/>
      <c r="C21" s="1198"/>
      <c r="D21" s="1199"/>
      <c r="E21" s="1198"/>
      <c r="F21" s="1198"/>
      <c r="G21" s="1198"/>
      <c r="H21" s="1198"/>
      <c r="I21" s="1198"/>
      <c r="J21" s="1198"/>
      <c r="K21" s="1198"/>
      <c r="L21" s="1198"/>
      <c r="M21" s="1198"/>
      <c r="N21" s="82"/>
    </row>
    <row r="22" spans="1:14" s="2" customFormat="1" ht="8.15" customHeight="1" x14ac:dyDescent="0.2">
      <c r="B22" s="49"/>
      <c r="C22" s="6"/>
      <c r="D22" s="6"/>
      <c r="E22" s="6"/>
      <c r="F22" s="19"/>
      <c r="G22" s="19"/>
      <c r="H22" s="9"/>
      <c r="I22" s="10"/>
      <c r="J22" s="10"/>
      <c r="K22" s="8"/>
      <c r="L22" s="8"/>
      <c r="M22" s="8"/>
      <c r="N22" s="82"/>
    </row>
    <row r="23" spans="1:14" ht="20.149999999999999" customHeight="1" x14ac:dyDescent="0.2">
      <c r="B23" s="53"/>
      <c r="C23" s="151" t="s">
        <v>184</v>
      </c>
      <c r="D23" s="254" t="s">
        <v>292</v>
      </c>
      <c r="E23" s="254" t="s">
        <v>210</v>
      </c>
      <c r="F23" s="152" t="s">
        <v>93</v>
      </c>
      <c r="G23" s="306"/>
      <c r="H23" s="307" t="s">
        <v>296</v>
      </c>
      <c r="I23" s="153" t="s">
        <v>297</v>
      </c>
      <c r="J23" s="153"/>
      <c r="K23" s="368" t="s">
        <v>293</v>
      </c>
      <c r="L23" s="370" t="s">
        <v>299</v>
      </c>
      <c r="M23" s="372"/>
      <c r="N23" s="62"/>
    </row>
    <row r="24" spans="1:14" ht="11.5" x14ac:dyDescent="0.2">
      <c r="B24" s="47"/>
      <c r="C24" s="139">
        <v>0</v>
      </c>
      <c r="D24" s="255"/>
      <c r="E24" s="255"/>
      <c r="F24" s="140"/>
      <c r="G24" s="297"/>
      <c r="H24" s="298"/>
      <c r="I24" s="155" t="s">
        <v>91</v>
      </c>
      <c r="J24" s="155" t="s">
        <v>298</v>
      </c>
      <c r="K24" s="369"/>
      <c r="L24" s="371" t="s">
        <v>61</v>
      </c>
      <c r="M24" s="373" t="s">
        <v>285</v>
      </c>
      <c r="N24" s="62"/>
    </row>
    <row r="25" spans="1:14" ht="11.5" hidden="1" x14ac:dyDescent="0.2">
      <c r="B25" s="47"/>
      <c r="C25" s="157">
        <f>IF(K25&lt;&gt;0,C24+1,C24)</f>
        <v>0</v>
      </c>
      <c r="D25" s="158" t="str">
        <f>IF(K25&lt;&gt;0,Input_Transaksi!I11,"")</f>
        <v/>
      </c>
      <c r="E25" s="157" t="str">
        <f>IF(D25="","",VLOOKUP(D25,SETUP!$N$12:$S$66,4,FALSE))</f>
        <v/>
      </c>
      <c r="F25" s="158" t="str">
        <f>IF(K25&lt;&gt;0,Input_Transaksi!H11,"")</f>
        <v/>
      </c>
      <c r="G25" s="299"/>
      <c r="H25" s="300" t="str">
        <f>IF(K25&lt;&gt;0,Input_Transaksi!F11,"")</f>
        <v/>
      </c>
      <c r="I25" s="159" t="str">
        <f>IF(K25&lt;&gt;0,Input_Transaksi!C11,"")</f>
        <v/>
      </c>
      <c r="J25" s="157" t="str">
        <f>IF(K25&lt;&gt;0,Input_Transaksi!D11,"")</f>
        <v/>
      </c>
      <c r="K25" s="160">
        <f>IF(Input_Transaksi!I11=$F$3,Input_Transaksi!CP11,0)</f>
        <v>0</v>
      </c>
      <c r="L25" s="160">
        <f>IF(Input_Transaksi!I11=$F$3,Input_Transaksi!CQ11,0)</f>
        <v>0</v>
      </c>
      <c r="M25" s="160">
        <f>IF(Input_Transaksi!I11=$F$3,Input_Transaksi!CR11,0)</f>
        <v>0</v>
      </c>
      <c r="N25" s="62"/>
    </row>
    <row r="26" spans="1:14" ht="11.5" hidden="1" x14ac:dyDescent="0.2">
      <c r="B26" s="47"/>
      <c r="C26" s="157">
        <f t="shared" ref="C26:C89" si="0">IF(K26&lt;&gt;0,C25+1,C25)</f>
        <v>0</v>
      </c>
      <c r="D26" s="158" t="str">
        <f>IF(K26&lt;&gt;0,Input_Transaksi!I14,"")</f>
        <v/>
      </c>
      <c r="E26" s="157" t="str">
        <f>IF(D26="","",VLOOKUP(D26,SETUP!$N$12:$S$66,4,FALSE))</f>
        <v/>
      </c>
      <c r="F26" s="158" t="str">
        <f>IF(K26&lt;&gt;0,Input_Transaksi!H14,"")</f>
        <v/>
      </c>
      <c r="G26" s="299"/>
      <c r="H26" s="301" t="str">
        <f>IF(K26&lt;&gt;0,Input_Transaksi!F14,"")</f>
        <v/>
      </c>
      <c r="I26" s="159" t="str">
        <f>IF(K26&lt;&gt;0,Input_Transaksi!C14,"")</f>
        <v/>
      </c>
      <c r="J26" s="157" t="str">
        <f>IF(K26&lt;&gt;0,Input_Transaksi!D14,"")</f>
        <v/>
      </c>
      <c r="K26" s="160">
        <f>IF(Input_Transaksi!I14=$F$3,Input_Transaksi!CP14,0)</f>
        <v>0</v>
      </c>
      <c r="L26" s="160">
        <f>IF(Input_Transaksi!I14=$F$3,Input_Transaksi!CQ14,0)</f>
        <v>0</v>
      </c>
      <c r="M26" s="160">
        <f>IF(Input_Transaksi!I14=$F$3,Input_Transaksi!CR14,0)</f>
        <v>0</v>
      </c>
      <c r="N26" s="62"/>
    </row>
    <row r="27" spans="1:14" customFormat="1" ht="11.5" hidden="1" x14ac:dyDescent="0.2">
      <c r="A27" s="1"/>
      <c r="B27" s="64"/>
      <c r="C27" s="157">
        <f t="shared" si="0"/>
        <v>0</v>
      </c>
      <c r="D27" s="158" t="str">
        <f>IF(K27&lt;&gt;0,Input_Transaksi!I16,"")</f>
        <v/>
      </c>
      <c r="E27" s="157" t="str">
        <f>IF(D27="","",VLOOKUP(D27,SETUP!$N$12:$S$66,4,FALSE))</f>
        <v/>
      </c>
      <c r="F27" s="158" t="str">
        <f>IF(K27&lt;&gt;0,Input_Transaksi!H16,"")</f>
        <v/>
      </c>
      <c r="G27" s="299"/>
      <c r="H27" s="301" t="str">
        <f>IF(K27&lt;&gt;0,Input_Transaksi!F16,"")</f>
        <v/>
      </c>
      <c r="I27" s="159" t="str">
        <f>IF(K27&lt;&gt;0,Input_Transaksi!C16,"")</f>
        <v/>
      </c>
      <c r="J27" s="157" t="str">
        <f>IF(K27&lt;&gt;0,Input_Transaksi!D16,"")</f>
        <v/>
      </c>
      <c r="K27" s="160">
        <f>IF(Input_Transaksi!I16=$F$3,Input_Transaksi!CP16,0)</f>
        <v>0</v>
      </c>
      <c r="L27" s="160">
        <f>IF(Input_Transaksi!I16=$F$3,Input_Transaksi!CQ16,0)</f>
        <v>0</v>
      </c>
      <c r="M27" s="160">
        <f>IF(Input_Transaksi!I16=$F$3,Input_Transaksi!CR16,0)</f>
        <v>0</v>
      </c>
      <c r="N27" s="61"/>
    </row>
    <row r="28" spans="1:14" customFormat="1" ht="11.5" hidden="1" x14ac:dyDescent="0.2">
      <c r="A28" s="1"/>
      <c r="B28" s="64"/>
      <c r="C28" s="157">
        <f t="shared" si="0"/>
        <v>0</v>
      </c>
      <c r="D28" s="158" t="str">
        <f>IF(K28&lt;&gt;0,Input_Transaksi!I17,"")</f>
        <v/>
      </c>
      <c r="E28" s="157" t="str">
        <f>IF(D28="","",VLOOKUP(D28,SETUP!$N$12:$S$66,4,FALSE))</f>
        <v/>
      </c>
      <c r="F28" s="158" t="str">
        <f>IF(K28&lt;&gt;0,Input_Transaksi!H17,"")</f>
        <v/>
      </c>
      <c r="G28" s="299"/>
      <c r="H28" s="301" t="str">
        <f>IF(K28&lt;&gt;0,Input_Transaksi!F17,"")</f>
        <v/>
      </c>
      <c r="I28" s="159" t="str">
        <f>IF(K28&lt;&gt;0,Input_Transaksi!C17,"")</f>
        <v/>
      </c>
      <c r="J28" s="157" t="str">
        <f>IF(K28&lt;&gt;0,Input_Transaksi!D17,"")</f>
        <v/>
      </c>
      <c r="K28" s="160">
        <f>IF(Input_Transaksi!I17=$F$3,Input_Transaksi!CP17,0)</f>
        <v>0</v>
      </c>
      <c r="L28" s="160">
        <f>IF(Input_Transaksi!I17=$F$3,Input_Transaksi!CQ17,0)</f>
        <v>0</v>
      </c>
      <c r="M28" s="160">
        <f>IF(Input_Transaksi!I17=$F$3,Input_Transaksi!CR17,0)</f>
        <v>0</v>
      </c>
      <c r="N28" s="61"/>
    </row>
    <row r="29" spans="1:14" customFormat="1" ht="11.5" hidden="1" x14ac:dyDescent="0.2">
      <c r="A29" s="1"/>
      <c r="B29" s="64"/>
      <c r="C29" s="157">
        <f t="shared" si="0"/>
        <v>0</v>
      </c>
      <c r="D29" s="158" t="str">
        <f>IF(K29&lt;&gt;0,Input_Transaksi!I18,"")</f>
        <v/>
      </c>
      <c r="E29" s="157" t="str">
        <f>IF(D29="","",VLOOKUP(D29,SETUP!$N$12:$S$66,4,FALSE))</f>
        <v/>
      </c>
      <c r="F29" s="158" t="str">
        <f>IF(K29&lt;&gt;0,Input_Transaksi!H18,"")</f>
        <v/>
      </c>
      <c r="G29" s="299"/>
      <c r="H29" s="301" t="str">
        <f>IF(K29&lt;&gt;0,Input_Transaksi!F18,"")</f>
        <v/>
      </c>
      <c r="I29" s="159" t="str">
        <f>IF(K29&lt;&gt;0,Input_Transaksi!C18,"")</f>
        <v/>
      </c>
      <c r="J29" s="157" t="str">
        <f>IF(K29&lt;&gt;0,Input_Transaksi!D18,"")</f>
        <v/>
      </c>
      <c r="K29" s="160">
        <f>IF(Input_Transaksi!I18=$F$3,Input_Transaksi!CP18,0)</f>
        <v>0</v>
      </c>
      <c r="L29" s="160">
        <f>IF(Input_Transaksi!I18=$F$3,Input_Transaksi!CQ18,0)</f>
        <v>0</v>
      </c>
      <c r="M29" s="160">
        <f>IF(Input_Transaksi!I18=$F$3,Input_Transaksi!CR18,0)</f>
        <v>0</v>
      </c>
      <c r="N29" s="61"/>
    </row>
    <row r="30" spans="1:14" customFormat="1" ht="11.5" hidden="1" x14ac:dyDescent="0.2">
      <c r="A30" s="1"/>
      <c r="B30" s="64"/>
      <c r="C30" s="157">
        <f t="shared" si="0"/>
        <v>0</v>
      </c>
      <c r="D30" s="158" t="str">
        <f>IF(K30&lt;&gt;0,Input_Transaksi!I20,"")</f>
        <v/>
      </c>
      <c r="E30" s="157" t="str">
        <f>IF(D30="","",VLOOKUP(D30,SETUP!$N$12:$S$66,4,FALSE))</f>
        <v/>
      </c>
      <c r="F30" s="158" t="str">
        <f>IF(K30&lt;&gt;0,Input_Transaksi!H20,"")</f>
        <v/>
      </c>
      <c r="G30" s="299"/>
      <c r="H30" s="301" t="str">
        <f>IF(K30&lt;&gt;0,Input_Transaksi!F20,"")</f>
        <v/>
      </c>
      <c r="I30" s="159" t="str">
        <f>IF(K30&lt;&gt;0,Input_Transaksi!C20,"")</f>
        <v/>
      </c>
      <c r="J30" s="157" t="str">
        <f>IF(K30&lt;&gt;0,Input_Transaksi!D20,"")</f>
        <v/>
      </c>
      <c r="K30" s="160">
        <f>IF(Input_Transaksi!I20=$F$3,Input_Transaksi!CP20,0)</f>
        <v>0</v>
      </c>
      <c r="L30" s="160">
        <f>IF(Input_Transaksi!I20=$F$3,Input_Transaksi!CQ20,0)</f>
        <v>0</v>
      </c>
      <c r="M30" s="160">
        <f>IF(Input_Transaksi!I20=$F$3,Input_Transaksi!CR20,0)</f>
        <v>0</v>
      </c>
      <c r="N30" s="61"/>
    </row>
    <row r="31" spans="1:14" customFormat="1" ht="11.5" hidden="1" x14ac:dyDescent="0.2">
      <c r="A31" s="1"/>
      <c r="B31" s="64"/>
      <c r="C31" s="157">
        <f t="shared" si="0"/>
        <v>0</v>
      </c>
      <c r="D31" s="158" t="str">
        <f>IF(K31&lt;&gt;0,Input_Transaksi!I21,"")</f>
        <v/>
      </c>
      <c r="E31" s="157" t="str">
        <f>IF(D31="","",VLOOKUP(D31,SETUP!$N$12:$S$66,4,FALSE))</f>
        <v/>
      </c>
      <c r="F31" s="158" t="str">
        <f>IF(K31&lt;&gt;0,Input_Transaksi!H21,"")</f>
        <v/>
      </c>
      <c r="G31" s="299"/>
      <c r="H31" s="301" t="str">
        <f>IF(K31&lt;&gt;0,Input_Transaksi!F21,"")</f>
        <v/>
      </c>
      <c r="I31" s="159" t="str">
        <f>IF(K31&lt;&gt;0,Input_Transaksi!C21,"")</f>
        <v/>
      </c>
      <c r="J31" s="157" t="str">
        <f>IF(K31&lt;&gt;0,Input_Transaksi!D21,"")</f>
        <v/>
      </c>
      <c r="K31" s="160">
        <f>IF(Input_Transaksi!I21=$F$3,Input_Transaksi!CP21,0)</f>
        <v>0</v>
      </c>
      <c r="L31" s="160">
        <f>IF(Input_Transaksi!I21=$F$3,Input_Transaksi!CQ21,0)</f>
        <v>0</v>
      </c>
      <c r="M31" s="160">
        <f>IF(Input_Transaksi!I21=$F$3,Input_Transaksi!CR21,0)</f>
        <v>0</v>
      </c>
      <c r="N31" s="61"/>
    </row>
    <row r="32" spans="1:14" customFormat="1" ht="11.5" hidden="1" x14ac:dyDescent="0.2">
      <c r="A32" s="1"/>
      <c r="B32" s="64"/>
      <c r="C32" s="157">
        <f t="shared" si="0"/>
        <v>0</v>
      </c>
      <c r="D32" s="158" t="str">
        <f>IF(K32&lt;&gt;0,Input_Transaksi!I22,"")</f>
        <v/>
      </c>
      <c r="E32" s="157" t="str">
        <f>IF(D32="","",VLOOKUP(D32,SETUP!$N$12:$S$66,4,FALSE))</f>
        <v/>
      </c>
      <c r="F32" s="158" t="str">
        <f>IF(K32&lt;&gt;0,Input_Transaksi!H22,"")</f>
        <v/>
      </c>
      <c r="G32" s="299"/>
      <c r="H32" s="301" t="str">
        <f>IF(K32&lt;&gt;0,Input_Transaksi!F22,"")</f>
        <v/>
      </c>
      <c r="I32" s="159" t="str">
        <f>IF(K32&lt;&gt;0,Input_Transaksi!C22,"")</f>
        <v/>
      </c>
      <c r="J32" s="157" t="str">
        <f>IF(K32&lt;&gt;0,Input_Transaksi!D22,"")</f>
        <v/>
      </c>
      <c r="K32" s="160">
        <f>IF(Input_Transaksi!I22=$F$3,Input_Transaksi!CP22,0)</f>
        <v>0</v>
      </c>
      <c r="L32" s="160">
        <f>IF(Input_Transaksi!I22=$F$3,Input_Transaksi!CQ22,0)</f>
        <v>0</v>
      </c>
      <c r="M32" s="160">
        <f>IF(Input_Transaksi!I22=$F$3,Input_Transaksi!CR22,0)</f>
        <v>0</v>
      </c>
      <c r="N32" s="61"/>
    </row>
    <row r="33" spans="1:14" customFormat="1" ht="11.5" hidden="1" x14ac:dyDescent="0.2">
      <c r="A33" s="1"/>
      <c r="B33" s="64"/>
      <c r="C33" s="157">
        <f t="shared" si="0"/>
        <v>0</v>
      </c>
      <c r="D33" s="158" t="str">
        <f>IF(K33&lt;&gt;0,Input_Transaksi!I23,"")</f>
        <v/>
      </c>
      <c r="E33" s="157" t="str">
        <f>IF(D33="","",VLOOKUP(D33,SETUP!$N$12:$S$66,4,FALSE))</f>
        <v/>
      </c>
      <c r="F33" s="158" t="str">
        <f>IF(K33&lt;&gt;0,Input_Transaksi!H23,"")</f>
        <v/>
      </c>
      <c r="G33" s="299"/>
      <c r="H33" s="301" t="str">
        <f>IF(K33&lt;&gt;0,Input_Transaksi!F23,"")</f>
        <v/>
      </c>
      <c r="I33" s="159" t="str">
        <f>IF(K33&lt;&gt;0,Input_Transaksi!C23,"")</f>
        <v/>
      </c>
      <c r="J33" s="157" t="str">
        <f>IF(K33&lt;&gt;0,Input_Transaksi!D23,"")</f>
        <v/>
      </c>
      <c r="K33" s="160">
        <f>IF(Input_Transaksi!I23=$F$3,Input_Transaksi!CP23,0)</f>
        <v>0</v>
      </c>
      <c r="L33" s="160">
        <f>IF(Input_Transaksi!I23=$F$3,Input_Transaksi!CQ23,0)</f>
        <v>0</v>
      </c>
      <c r="M33" s="160">
        <f>IF(Input_Transaksi!I23=$F$3,Input_Transaksi!CR23,0)</f>
        <v>0</v>
      </c>
      <c r="N33" s="61"/>
    </row>
    <row r="34" spans="1:14" customFormat="1" ht="11.5" hidden="1" x14ac:dyDescent="0.2">
      <c r="A34" s="1"/>
      <c r="B34" s="64"/>
      <c r="C34" s="157">
        <f t="shared" si="0"/>
        <v>0</v>
      </c>
      <c r="D34" s="158" t="str">
        <f>IF(K34&lt;&gt;0,Input_Transaksi!I24,"")</f>
        <v/>
      </c>
      <c r="E34" s="157" t="str">
        <f>IF(D34="","",VLOOKUP(D34,SETUP!$N$12:$S$66,4,FALSE))</f>
        <v/>
      </c>
      <c r="F34" s="158" t="str">
        <f>IF(K34&lt;&gt;0,Input_Transaksi!H24,"")</f>
        <v/>
      </c>
      <c r="G34" s="299"/>
      <c r="H34" s="301" t="str">
        <f>IF(K34&lt;&gt;0,Input_Transaksi!F24,"")</f>
        <v/>
      </c>
      <c r="I34" s="159" t="str">
        <f>IF(K34&lt;&gt;0,Input_Transaksi!C24,"")</f>
        <v/>
      </c>
      <c r="J34" s="157" t="str">
        <f>IF(K34&lt;&gt;0,Input_Transaksi!D24,"")</f>
        <v/>
      </c>
      <c r="K34" s="160">
        <f>IF(Input_Transaksi!I24=$F$3,Input_Transaksi!CP24,0)</f>
        <v>0</v>
      </c>
      <c r="L34" s="160">
        <f>IF(Input_Transaksi!I24=$F$3,Input_Transaksi!CQ24,0)</f>
        <v>0</v>
      </c>
      <c r="M34" s="160">
        <f>IF(Input_Transaksi!I24=$F$3,Input_Transaksi!CR24,0)</f>
        <v>0</v>
      </c>
      <c r="N34" s="61"/>
    </row>
    <row r="35" spans="1:14" customFormat="1" ht="11.5" hidden="1" x14ac:dyDescent="0.2">
      <c r="A35" s="1"/>
      <c r="B35" s="64"/>
      <c r="C35" s="157">
        <f t="shared" si="0"/>
        <v>0</v>
      </c>
      <c r="D35" s="158" t="str">
        <f>IF(K35&lt;&gt;0,Input_Transaksi!I25,"")</f>
        <v/>
      </c>
      <c r="E35" s="157" t="str">
        <f>IF(D35="","",VLOOKUP(D35,SETUP!$N$12:$S$66,4,FALSE))</f>
        <v/>
      </c>
      <c r="F35" s="158" t="str">
        <f>IF(K35&lt;&gt;0,Input_Transaksi!H25,"")</f>
        <v/>
      </c>
      <c r="G35" s="299"/>
      <c r="H35" s="301" t="str">
        <f>IF(K35&lt;&gt;0,Input_Transaksi!F25,"")</f>
        <v/>
      </c>
      <c r="I35" s="159" t="str">
        <f>IF(K35&lt;&gt;0,Input_Transaksi!C25,"")</f>
        <v/>
      </c>
      <c r="J35" s="157" t="str">
        <f>IF(K35&lt;&gt;0,Input_Transaksi!D25,"")</f>
        <v/>
      </c>
      <c r="K35" s="160">
        <f>IF(Input_Transaksi!I25=$F$3,Input_Transaksi!CP25,0)</f>
        <v>0</v>
      </c>
      <c r="L35" s="160">
        <f>IF(Input_Transaksi!I25=$F$3,Input_Transaksi!CQ25,0)</f>
        <v>0</v>
      </c>
      <c r="M35" s="160">
        <f>IF(Input_Transaksi!I25=$F$3,Input_Transaksi!CR25,0)</f>
        <v>0</v>
      </c>
      <c r="N35" s="61"/>
    </row>
    <row r="36" spans="1:14" customFormat="1" ht="11.5" hidden="1" x14ac:dyDescent="0.2">
      <c r="A36" s="1"/>
      <c r="B36" s="64"/>
      <c r="C36" s="157">
        <f t="shared" si="0"/>
        <v>0</v>
      </c>
      <c r="D36" s="158" t="str">
        <f>IF(K36&lt;&gt;0,Input_Transaksi!I26,"")</f>
        <v/>
      </c>
      <c r="E36" s="157" t="str">
        <f>IF(D36="","",VLOOKUP(D36,SETUP!$N$12:$S$66,4,FALSE))</f>
        <v/>
      </c>
      <c r="F36" s="158" t="str">
        <f>IF(K36&lt;&gt;0,Input_Transaksi!H26,"")</f>
        <v/>
      </c>
      <c r="G36" s="299"/>
      <c r="H36" s="301" t="str">
        <f>IF(K36&lt;&gt;0,Input_Transaksi!F26,"")</f>
        <v/>
      </c>
      <c r="I36" s="159" t="str">
        <f>IF(K36&lt;&gt;0,Input_Transaksi!C26,"")</f>
        <v/>
      </c>
      <c r="J36" s="157" t="str">
        <f>IF(K36&lt;&gt;0,Input_Transaksi!D26,"")</f>
        <v/>
      </c>
      <c r="K36" s="160">
        <f>IF(Input_Transaksi!I26=$F$3,Input_Transaksi!CP26,0)</f>
        <v>0</v>
      </c>
      <c r="L36" s="160">
        <f>IF(Input_Transaksi!I26=$F$3,Input_Transaksi!CQ26,0)</f>
        <v>0</v>
      </c>
      <c r="M36" s="160">
        <f>IF(Input_Transaksi!I26=$F$3,Input_Transaksi!CR26,0)</f>
        <v>0</v>
      </c>
      <c r="N36" s="61"/>
    </row>
    <row r="37" spans="1:14" customFormat="1" ht="11.5" hidden="1" x14ac:dyDescent="0.2">
      <c r="A37" s="1"/>
      <c r="B37" s="64"/>
      <c r="C37" s="157">
        <f t="shared" si="0"/>
        <v>0</v>
      </c>
      <c r="D37" s="158" t="str">
        <f>IF(K37&lt;&gt;0,Input_Transaksi!I27,"")</f>
        <v/>
      </c>
      <c r="E37" s="157" t="str">
        <f>IF(D37="","",VLOOKUP(D37,SETUP!$N$12:$S$66,4,FALSE))</f>
        <v/>
      </c>
      <c r="F37" s="158" t="str">
        <f>IF(K37&lt;&gt;0,Input_Transaksi!H27,"")</f>
        <v/>
      </c>
      <c r="G37" s="299"/>
      <c r="H37" s="301" t="str">
        <f>IF(K37&lt;&gt;0,Input_Transaksi!F27,"")</f>
        <v/>
      </c>
      <c r="I37" s="159" t="str">
        <f>IF(K37&lt;&gt;0,Input_Transaksi!C27,"")</f>
        <v/>
      </c>
      <c r="J37" s="157" t="str">
        <f>IF(K37&lt;&gt;0,Input_Transaksi!D27,"")</f>
        <v/>
      </c>
      <c r="K37" s="160">
        <f>IF(Input_Transaksi!I27=$F$3,Input_Transaksi!CP27,0)</f>
        <v>0</v>
      </c>
      <c r="L37" s="160">
        <f>IF(Input_Transaksi!I27=$F$3,Input_Transaksi!CQ27,0)</f>
        <v>0</v>
      </c>
      <c r="M37" s="160">
        <f>IF(Input_Transaksi!I27=$F$3,Input_Transaksi!CR27,0)</f>
        <v>0</v>
      </c>
      <c r="N37" s="61"/>
    </row>
    <row r="38" spans="1:14" customFormat="1" ht="11.5" hidden="1" x14ac:dyDescent="0.2">
      <c r="A38" s="1"/>
      <c r="B38" s="64"/>
      <c r="C38" s="157">
        <f t="shared" si="0"/>
        <v>0</v>
      </c>
      <c r="D38" s="158" t="str">
        <f>IF(K38&lt;&gt;0,Input_Transaksi!I28,"")</f>
        <v/>
      </c>
      <c r="E38" s="157" t="str">
        <f>IF(D38="","",VLOOKUP(D38,SETUP!$N$12:$S$66,4,FALSE))</f>
        <v/>
      </c>
      <c r="F38" s="158" t="str">
        <f>IF(K38&lt;&gt;0,Input_Transaksi!H28,"")</f>
        <v/>
      </c>
      <c r="G38" s="299"/>
      <c r="H38" s="301" t="str">
        <f>IF(K38&lt;&gt;0,Input_Transaksi!F28,"")</f>
        <v/>
      </c>
      <c r="I38" s="159" t="str">
        <f>IF(K38&lt;&gt;0,Input_Transaksi!C28,"")</f>
        <v/>
      </c>
      <c r="J38" s="157" t="str">
        <f>IF(K38&lt;&gt;0,Input_Transaksi!D28,"")</f>
        <v/>
      </c>
      <c r="K38" s="160">
        <f>IF(Input_Transaksi!I28=$F$3,Input_Transaksi!CP28,0)</f>
        <v>0</v>
      </c>
      <c r="L38" s="160">
        <f>IF(Input_Transaksi!I28=$F$3,Input_Transaksi!CQ28,0)</f>
        <v>0</v>
      </c>
      <c r="M38" s="160">
        <f>IF(Input_Transaksi!I28=$F$3,Input_Transaksi!CR28,0)</f>
        <v>0</v>
      </c>
      <c r="N38" s="61"/>
    </row>
    <row r="39" spans="1:14" customFormat="1" ht="11.5" hidden="1" x14ac:dyDescent="0.2">
      <c r="A39" s="1"/>
      <c r="B39" s="64"/>
      <c r="C39" s="157">
        <f t="shared" si="0"/>
        <v>0</v>
      </c>
      <c r="D39" s="158" t="str">
        <f>IF(K39&lt;&gt;0,Input_Transaksi!I29,"")</f>
        <v/>
      </c>
      <c r="E39" s="157" t="str">
        <f>IF(D39="","",VLOOKUP(D39,SETUP!$N$12:$S$66,4,FALSE))</f>
        <v/>
      </c>
      <c r="F39" s="158" t="str">
        <f>IF(K39&lt;&gt;0,Input_Transaksi!H29,"")</f>
        <v/>
      </c>
      <c r="G39" s="299"/>
      <c r="H39" s="301" t="str">
        <f>IF(K39&lt;&gt;0,Input_Transaksi!F29,"")</f>
        <v/>
      </c>
      <c r="I39" s="159" t="str">
        <f>IF(K39&lt;&gt;0,Input_Transaksi!C29,"")</f>
        <v/>
      </c>
      <c r="J39" s="157" t="str">
        <f>IF(K39&lt;&gt;0,Input_Transaksi!D29,"")</f>
        <v/>
      </c>
      <c r="K39" s="160">
        <f>IF(Input_Transaksi!I29=$F$3,Input_Transaksi!CP29,0)</f>
        <v>0</v>
      </c>
      <c r="L39" s="160">
        <f>IF(Input_Transaksi!I29=$F$3,Input_Transaksi!CQ29,0)</f>
        <v>0</v>
      </c>
      <c r="M39" s="160">
        <f>IF(Input_Transaksi!I29=$F$3,Input_Transaksi!CR29,0)</f>
        <v>0</v>
      </c>
      <c r="N39" s="61"/>
    </row>
    <row r="40" spans="1:14" customFormat="1" ht="11.5" hidden="1" x14ac:dyDescent="0.2">
      <c r="A40" s="1"/>
      <c r="B40" s="65"/>
      <c r="C40" s="157">
        <f t="shared" si="0"/>
        <v>0</v>
      </c>
      <c r="D40" s="158" t="str">
        <f>IF(K40&lt;&gt;0,Input_Transaksi!I30,"")</f>
        <v/>
      </c>
      <c r="E40" s="157" t="str">
        <f>IF(D40="","",VLOOKUP(D40,SETUP!$N$12:$S$66,4,FALSE))</f>
        <v/>
      </c>
      <c r="F40" s="158" t="str">
        <f>IF(K40&lt;&gt;0,Input_Transaksi!H30,"")</f>
        <v/>
      </c>
      <c r="G40" s="299"/>
      <c r="H40" s="301" t="str">
        <f>IF(K40&lt;&gt;0,Input_Transaksi!F30,"")</f>
        <v/>
      </c>
      <c r="I40" s="159" t="str">
        <f>IF(K40&lt;&gt;0,Input_Transaksi!C30,"")</f>
        <v/>
      </c>
      <c r="J40" s="157" t="str">
        <f>IF(K40&lt;&gt;0,Input_Transaksi!D30,"")</f>
        <v/>
      </c>
      <c r="K40" s="160">
        <f>IF(Input_Transaksi!I30=$F$3,Input_Transaksi!CP30,0)</f>
        <v>0</v>
      </c>
      <c r="L40" s="160">
        <f>IF(Input_Transaksi!I30=$F$3,Input_Transaksi!CQ30,0)</f>
        <v>0</v>
      </c>
      <c r="M40" s="160">
        <f>IF(Input_Transaksi!I30=$F$3,Input_Transaksi!CR30,0)</f>
        <v>0</v>
      </c>
      <c r="N40" s="61"/>
    </row>
    <row r="41" spans="1:14" customFormat="1" ht="11.5" hidden="1" x14ac:dyDescent="0.2">
      <c r="A41" s="1"/>
      <c r="B41" s="65"/>
      <c r="C41" s="157">
        <f t="shared" si="0"/>
        <v>0</v>
      </c>
      <c r="D41" s="158" t="str">
        <f>IF(K41&lt;&gt;0,Input_Transaksi!I31,"")</f>
        <v/>
      </c>
      <c r="E41" s="157" t="str">
        <f>IF(D41="","",VLOOKUP(D41,SETUP!$N$12:$S$66,4,FALSE))</f>
        <v/>
      </c>
      <c r="F41" s="158" t="str">
        <f>IF(K41&lt;&gt;0,Input_Transaksi!H31,"")</f>
        <v/>
      </c>
      <c r="G41" s="299"/>
      <c r="H41" s="301" t="str">
        <f>IF(K41&lt;&gt;0,Input_Transaksi!F31,"")</f>
        <v/>
      </c>
      <c r="I41" s="159" t="str">
        <f>IF(K41&lt;&gt;0,Input_Transaksi!C31,"")</f>
        <v/>
      </c>
      <c r="J41" s="157" t="str">
        <f>IF(K41&lt;&gt;0,Input_Transaksi!D31,"")</f>
        <v/>
      </c>
      <c r="K41" s="160">
        <f>IF(Input_Transaksi!I31=$F$3,Input_Transaksi!CP31,0)</f>
        <v>0</v>
      </c>
      <c r="L41" s="160">
        <f>IF(Input_Transaksi!I31=$F$3,Input_Transaksi!CQ31,0)</f>
        <v>0</v>
      </c>
      <c r="M41" s="160">
        <f>IF(Input_Transaksi!I31=$F$3,Input_Transaksi!CR31,0)</f>
        <v>0</v>
      </c>
      <c r="N41" s="61"/>
    </row>
    <row r="42" spans="1:14" customFormat="1" ht="11.5" hidden="1" x14ac:dyDescent="0.2">
      <c r="A42" s="1"/>
      <c r="B42" s="65"/>
      <c r="C42" s="157">
        <f t="shared" si="0"/>
        <v>0</v>
      </c>
      <c r="D42" s="158" t="str">
        <f>IF(K42&lt;&gt;0,Input_Transaksi!I32,"")</f>
        <v/>
      </c>
      <c r="E42" s="157" t="str">
        <f>IF(D42="","",VLOOKUP(D42,SETUP!$N$12:$S$66,4,FALSE))</f>
        <v/>
      </c>
      <c r="F42" s="158" t="str">
        <f>IF(K42&lt;&gt;0,Input_Transaksi!H32,"")</f>
        <v/>
      </c>
      <c r="G42" s="299"/>
      <c r="H42" s="301" t="str">
        <f>IF(K42&lt;&gt;0,Input_Transaksi!F32,"")</f>
        <v/>
      </c>
      <c r="I42" s="159" t="str">
        <f>IF(K42&lt;&gt;0,Input_Transaksi!C32,"")</f>
        <v/>
      </c>
      <c r="J42" s="157" t="str">
        <f>IF(K42&lt;&gt;0,Input_Transaksi!D32,"")</f>
        <v/>
      </c>
      <c r="K42" s="160">
        <f>IF(Input_Transaksi!I32=$F$3,Input_Transaksi!CP32,0)</f>
        <v>0</v>
      </c>
      <c r="L42" s="160">
        <f>IF(Input_Transaksi!I32=$F$3,Input_Transaksi!CQ32,0)</f>
        <v>0</v>
      </c>
      <c r="M42" s="160">
        <f>IF(Input_Transaksi!I32=$F$3,Input_Transaksi!CR32,0)</f>
        <v>0</v>
      </c>
      <c r="N42" s="61"/>
    </row>
    <row r="43" spans="1:14" ht="11.5" hidden="1" x14ac:dyDescent="0.2">
      <c r="B43" s="63"/>
      <c r="C43" s="157">
        <f t="shared" si="0"/>
        <v>0</v>
      </c>
      <c r="D43" s="158" t="str">
        <f>IF(K43&lt;&gt;0,Input_Transaksi!I33,"")</f>
        <v/>
      </c>
      <c r="E43" s="157" t="str">
        <f>IF(D43="","",VLOOKUP(D43,SETUP!$N$12:$S$66,4,FALSE))</f>
        <v/>
      </c>
      <c r="F43" s="158" t="str">
        <f>IF(K43&lt;&gt;0,Input_Transaksi!H33,"")</f>
        <v/>
      </c>
      <c r="G43" s="299"/>
      <c r="H43" s="301" t="str">
        <f>IF(K43&lt;&gt;0,Input_Transaksi!F33,"")</f>
        <v/>
      </c>
      <c r="I43" s="159" t="str">
        <f>IF(K43&lt;&gt;0,Input_Transaksi!C33,"")</f>
        <v/>
      </c>
      <c r="J43" s="157" t="str">
        <f>IF(K43&lt;&gt;0,Input_Transaksi!D33,"")</f>
        <v/>
      </c>
      <c r="K43" s="160">
        <f>IF(Input_Transaksi!I33=$F$3,Input_Transaksi!CP33,0)</f>
        <v>0</v>
      </c>
      <c r="L43" s="160">
        <f>IF(Input_Transaksi!I33=$F$3,Input_Transaksi!CQ33,0)</f>
        <v>0</v>
      </c>
      <c r="M43" s="160">
        <f>IF(Input_Transaksi!I33=$F$3,Input_Transaksi!CR33,0)</f>
        <v>0</v>
      </c>
      <c r="N43" s="62"/>
    </row>
    <row r="44" spans="1:14" customFormat="1" ht="11.5" hidden="1" x14ac:dyDescent="0.2">
      <c r="A44" s="1"/>
      <c r="B44" s="65"/>
      <c r="C44" s="157">
        <f t="shared" si="0"/>
        <v>0</v>
      </c>
      <c r="D44" s="158" t="str">
        <f>IF(K44&lt;&gt;0,Input_Transaksi!I34,"")</f>
        <v/>
      </c>
      <c r="E44" s="157" t="str">
        <f>IF(D44="","",VLOOKUP(D44,SETUP!$N$12:$S$66,4,FALSE))</f>
        <v/>
      </c>
      <c r="F44" s="158" t="str">
        <f>IF(K44&lt;&gt;0,Input_Transaksi!H34,"")</f>
        <v/>
      </c>
      <c r="G44" s="299"/>
      <c r="H44" s="301" t="str">
        <f>IF(K44&lt;&gt;0,Input_Transaksi!F34,"")</f>
        <v/>
      </c>
      <c r="I44" s="159" t="str">
        <f>IF(K44&lt;&gt;0,Input_Transaksi!C34,"")</f>
        <v/>
      </c>
      <c r="J44" s="157" t="str">
        <f>IF(K44&lt;&gt;0,Input_Transaksi!D34,"")</f>
        <v/>
      </c>
      <c r="K44" s="160">
        <f>IF(Input_Transaksi!I34=$F$3,Input_Transaksi!CP34,0)</f>
        <v>0</v>
      </c>
      <c r="L44" s="160">
        <f>IF(Input_Transaksi!I34=$F$3,Input_Transaksi!CQ34,0)</f>
        <v>0</v>
      </c>
      <c r="M44" s="160">
        <f>IF(Input_Transaksi!I34=$F$3,Input_Transaksi!CR34,0)</f>
        <v>0</v>
      </c>
      <c r="N44" s="61"/>
    </row>
    <row r="45" spans="1:14" ht="11.5" hidden="1" x14ac:dyDescent="0.2">
      <c r="B45" s="63"/>
      <c r="C45" s="157">
        <f t="shared" si="0"/>
        <v>0</v>
      </c>
      <c r="D45" s="158" t="str">
        <f>IF(K45&lt;&gt;0,Input_Transaksi!I35,"")</f>
        <v/>
      </c>
      <c r="E45" s="157" t="str">
        <f>IF(D45="","",VLOOKUP(D45,SETUP!$N$12:$S$66,4,FALSE))</f>
        <v/>
      </c>
      <c r="F45" s="158" t="str">
        <f>IF(K45&lt;&gt;0,Input_Transaksi!H35,"")</f>
        <v/>
      </c>
      <c r="G45" s="299"/>
      <c r="H45" s="301" t="str">
        <f>IF(K45&lt;&gt;0,Input_Transaksi!F35,"")</f>
        <v/>
      </c>
      <c r="I45" s="159" t="str">
        <f>IF(K45&lt;&gt;0,Input_Transaksi!C35,"")</f>
        <v/>
      </c>
      <c r="J45" s="157" t="str">
        <f>IF(K45&lt;&gt;0,Input_Transaksi!D35,"")</f>
        <v/>
      </c>
      <c r="K45" s="160">
        <f>IF(Input_Transaksi!I35=$F$3,Input_Transaksi!CP35,0)</f>
        <v>0</v>
      </c>
      <c r="L45" s="160">
        <f>IF(Input_Transaksi!I35=$F$3,Input_Transaksi!CQ35,0)</f>
        <v>0</v>
      </c>
      <c r="M45" s="160">
        <f>IF(Input_Transaksi!I35=$F$3,Input_Transaksi!CR35,0)</f>
        <v>0</v>
      </c>
      <c r="N45" s="62"/>
    </row>
    <row r="46" spans="1:14" customFormat="1" ht="11.5" hidden="1" x14ac:dyDescent="0.2">
      <c r="A46" s="1"/>
      <c r="B46" s="65"/>
      <c r="C46" s="157">
        <f t="shared" si="0"/>
        <v>0</v>
      </c>
      <c r="D46" s="158" t="str">
        <f>IF(K46&lt;&gt;0,Input_Transaksi!I36,"")</f>
        <v/>
      </c>
      <c r="E46" s="157" t="str">
        <f>IF(D46="","",VLOOKUP(D46,SETUP!$N$12:$S$66,4,FALSE))</f>
        <v/>
      </c>
      <c r="F46" s="158" t="str">
        <f>IF(K46&lt;&gt;0,Input_Transaksi!H36,"")</f>
        <v/>
      </c>
      <c r="G46" s="299"/>
      <c r="H46" s="301" t="str">
        <f>IF(K46&lt;&gt;0,Input_Transaksi!F36,"")</f>
        <v/>
      </c>
      <c r="I46" s="159" t="str">
        <f>IF(K46&lt;&gt;0,Input_Transaksi!C36,"")</f>
        <v/>
      </c>
      <c r="J46" s="157" t="str">
        <f>IF(K46&lt;&gt;0,Input_Transaksi!D36,"")</f>
        <v/>
      </c>
      <c r="K46" s="160">
        <f>IF(Input_Transaksi!I36=$F$3,Input_Transaksi!CP36,0)</f>
        <v>0</v>
      </c>
      <c r="L46" s="160">
        <f>IF(Input_Transaksi!I36=$F$3,Input_Transaksi!CQ36,0)</f>
        <v>0</v>
      </c>
      <c r="M46" s="160">
        <f>IF(Input_Transaksi!I36=$F$3,Input_Transaksi!CR36,0)</f>
        <v>0</v>
      </c>
      <c r="N46" s="61"/>
    </row>
    <row r="47" spans="1:14" customFormat="1" ht="11.5" hidden="1" x14ac:dyDescent="0.2">
      <c r="A47" s="1"/>
      <c r="B47" s="65"/>
      <c r="C47" s="157">
        <f t="shared" si="0"/>
        <v>0</v>
      </c>
      <c r="D47" s="158" t="str">
        <f>IF(K47&lt;&gt;0,Input_Transaksi!I37,"")</f>
        <v/>
      </c>
      <c r="E47" s="157" t="str">
        <f>IF(D47="","",VLOOKUP(D47,SETUP!$N$12:$S$66,4,FALSE))</f>
        <v/>
      </c>
      <c r="F47" s="158" t="str">
        <f>IF(K47&lt;&gt;0,Input_Transaksi!H37,"")</f>
        <v/>
      </c>
      <c r="G47" s="299"/>
      <c r="H47" s="301" t="str">
        <f>IF(K47&lt;&gt;0,Input_Transaksi!F37,"")</f>
        <v/>
      </c>
      <c r="I47" s="159" t="str">
        <f>IF(K47&lt;&gt;0,Input_Transaksi!C37,"")</f>
        <v/>
      </c>
      <c r="J47" s="157" t="str">
        <f>IF(K47&lt;&gt;0,Input_Transaksi!D37,"")</f>
        <v/>
      </c>
      <c r="K47" s="160">
        <f>IF(Input_Transaksi!I37=$F$3,Input_Transaksi!CP37,0)</f>
        <v>0</v>
      </c>
      <c r="L47" s="160">
        <f>IF(Input_Transaksi!I37=$F$3,Input_Transaksi!CQ37,0)</f>
        <v>0</v>
      </c>
      <c r="M47" s="160">
        <f>IF(Input_Transaksi!I37=$F$3,Input_Transaksi!CR37,0)</f>
        <v>0</v>
      </c>
      <c r="N47" s="61"/>
    </row>
    <row r="48" spans="1:14" customFormat="1" ht="11.5" hidden="1" x14ac:dyDescent="0.2">
      <c r="A48" s="1"/>
      <c r="B48" s="65"/>
      <c r="C48" s="157">
        <f t="shared" si="0"/>
        <v>0</v>
      </c>
      <c r="D48" s="158" t="str">
        <f>IF(K48&lt;&gt;0,Input_Transaksi!I38,"")</f>
        <v/>
      </c>
      <c r="E48" s="157" t="str">
        <f>IF(D48="","",VLOOKUP(D48,SETUP!$N$12:$S$66,4,FALSE))</f>
        <v/>
      </c>
      <c r="F48" s="158" t="str">
        <f>IF(K48&lt;&gt;0,Input_Transaksi!H38,"")</f>
        <v/>
      </c>
      <c r="G48" s="299"/>
      <c r="H48" s="301" t="str">
        <f>IF(K48&lt;&gt;0,Input_Transaksi!F38,"")</f>
        <v/>
      </c>
      <c r="I48" s="159" t="str">
        <f>IF(K48&lt;&gt;0,Input_Transaksi!C38,"")</f>
        <v/>
      </c>
      <c r="J48" s="157" t="str">
        <f>IF(K48&lt;&gt;0,Input_Transaksi!D38,"")</f>
        <v/>
      </c>
      <c r="K48" s="160">
        <f>IF(Input_Transaksi!I38=$F$3,Input_Transaksi!CP38,0)</f>
        <v>0</v>
      </c>
      <c r="L48" s="160">
        <f>IF(Input_Transaksi!I38=$F$3,Input_Transaksi!CQ38,0)</f>
        <v>0</v>
      </c>
      <c r="M48" s="160">
        <f>IF(Input_Transaksi!I38=$F$3,Input_Transaksi!CR38,0)</f>
        <v>0</v>
      </c>
      <c r="N48" s="61"/>
    </row>
    <row r="49" spans="1:14" customFormat="1" ht="11.5" hidden="1" x14ac:dyDescent="0.2">
      <c r="A49" s="1"/>
      <c r="B49" s="65"/>
      <c r="C49" s="157">
        <f t="shared" si="0"/>
        <v>0</v>
      </c>
      <c r="D49" s="158" t="str">
        <f>IF(K49&lt;&gt;0,Input_Transaksi!I39,"")</f>
        <v/>
      </c>
      <c r="E49" s="157" t="str">
        <f>IF(D49="","",VLOOKUP(D49,SETUP!$N$12:$S$66,4,FALSE))</f>
        <v/>
      </c>
      <c r="F49" s="158" t="str">
        <f>IF(K49&lt;&gt;0,Input_Transaksi!H39,"")</f>
        <v/>
      </c>
      <c r="G49" s="299"/>
      <c r="H49" s="301" t="str">
        <f>IF(K49&lt;&gt;0,Input_Transaksi!F39,"")</f>
        <v/>
      </c>
      <c r="I49" s="159" t="str">
        <f>IF(K49&lt;&gt;0,Input_Transaksi!C39,"")</f>
        <v/>
      </c>
      <c r="J49" s="157" t="str">
        <f>IF(K49&lt;&gt;0,Input_Transaksi!D39,"")</f>
        <v/>
      </c>
      <c r="K49" s="160">
        <f>IF(Input_Transaksi!I39=$F$3,Input_Transaksi!CP39,0)</f>
        <v>0</v>
      </c>
      <c r="L49" s="160">
        <f>IF(Input_Transaksi!I39=$F$3,Input_Transaksi!CQ39,0)</f>
        <v>0</v>
      </c>
      <c r="M49" s="160">
        <f>IF(Input_Transaksi!I39=$F$3,Input_Transaksi!CR39,0)</f>
        <v>0</v>
      </c>
      <c r="N49" s="61"/>
    </row>
    <row r="50" spans="1:14" ht="11.5" hidden="1" x14ac:dyDescent="0.2">
      <c r="B50" s="63"/>
      <c r="C50" s="157">
        <f t="shared" si="0"/>
        <v>0</v>
      </c>
      <c r="D50" s="158" t="str">
        <f>IF(K50&lt;&gt;0,Input_Transaksi!I40,"")</f>
        <v/>
      </c>
      <c r="E50" s="157" t="str">
        <f>IF(D50="","",VLOOKUP(D50,SETUP!$N$12:$S$66,4,FALSE))</f>
        <v/>
      </c>
      <c r="F50" s="158" t="str">
        <f>IF(K50&lt;&gt;0,Input_Transaksi!H40,"")</f>
        <v/>
      </c>
      <c r="G50" s="299"/>
      <c r="H50" s="301" t="str">
        <f>IF(K50&lt;&gt;0,Input_Transaksi!F40,"")</f>
        <v/>
      </c>
      <c r="I50" s="159" t="str">
        <f>IF(K50&lt;&gt;0,Input_Transaksi!C40,"")</f>
        <v/>
      </c>
      <c r="J50" s="157" t="str">
        <f>IF(K50&lt;&gt;0,Input_Transaksi!D40,"")</f>
        <v/>
      </c>
      <c r="K50" s="160">
        <f>IF(Input_Transaksi!I40=$F$3,Input_Transaksi!CP40,0)</f>
        <v>0</v>
      </c>
      <c r="L50" s="160">
        <f>IF(Input_Transaksi!I40=$F$3,Input_Transaksi!CQ40,0)</f>
        <v>0</v>
      </c>
      <c r="M50" s="160">
        <f>IF(Input_Transaksi!I40=$F$3,Input_Transaksi!CR40,0)</f>
        <v>0</v>
      </c>
      <c r="N50" s="62"/>
    </row>
    <row r="51" spans="1:14" customFormat="1" ht="11.5" hidden="1" x14ac:dyDescent="0.2">
      <c r="A51" s="1"/>
      <c r="B51" s="65"/>
      <c r="C51" s="157">
        <f t="shared" si="0"/>
        <v>0</v>
      </c>
      <c r="D51" s="158" t="str">
        <f>IF(K51&lt;&gt;0,Input_Transaksi!I41,"")</f>
        <v/>
      </c>
      <c r="E51" s="157" t="str">
        <f>IF(D51="","",VLOOKUP(D51,SETUP!$N$12:$S$66,4,FALSE))</f>
        <v/>
      </c>
      <c r="F51" s="158" t="str">
        <f>IF(K51&lt;&gt;0,Input_Transaksi!H41,"")</f>
        <v/>
      </c>
      <c r="G51" s="299"/>
      <c r="H51" s="301" t="str">
        <f>IF(K51&lt;&gt;0,Input_Transaksi!F41,"")</f>
        <v/>
      </c>
      <c r="I51" s="159" t="str">
        <f>IF(K51&lt;&gt;0,Input_Transaksi!C41,"")</f>
        <v/>
      </c>
      <c r="J51" s="157" t="str">
        <f>IF(K51&lt;&gt;0,Input_Transaksi!D41,"")</f>
        <v/>
      </c>
      <c r="K51" s="160">
        <f>IF(Input_Transaksi!I41=$F$3,Input_Transaksi!CP41,0)</f>
        <v>0</v>
      </c>
      <c r="L51" s="160">
        <f>IF(Input_Transaksi!I41=$F$3,Input_Transaksi!CQ41,0)</f>
        <v>0</v>
      </c>
      <c r="M51" s="160">
        <f>IF(Input_Transaksi!I41=$F$3,Input_Transaksi!CR41,0)</f>
        <v>0</v>
      </c>
      <c r="N51" s="61"/>
    </row>
    <row r="52" spans="1:14" customFormat="1" ht="11.5" hidden="1" x14ac:dyDescent="0.2">
      <c r="A52" s="1"/>
      <c r="B52" s="65"/>
      <c r="C52" s="157">
        <f t="shared" si="0"/>
        <v>0</v>
      </c>
      <c r="D52" s="158" t="str">
        <f>IF(K52&lt;&gt;0,Input_Transaksi!I43,"")</f>
        <v/>
      </c>
      <c r="E52" s="157" t="str">
        <f>IF(D52="","",VLOOKUP(D52,SETUP!$N$12:$S$66,4,FALSE))</f>
        <v/>
      </c>
      <c r="F52" s="158" t="str">
        <f>IF(K52&lt;&gt;0,Input_Transaksi!H43,"")</f>
        <v/>
      </c>
      <c r="G52" s="299"/>
      <c r="H52" s="301" t="str">
        <f>IF(K52&lt;&gt;0,Input_Transaksi!F43,"")</f>
        <v/>
      </c>
      <c r="I52" s="159" t="str">
        <f>IF(K52&lt;&gt;0,Input_Transaksi!C43,"")</f>
        <v/>
      </c>
      <c r="J52" s="157" t="str">
        <f>IF(K52&lt;&gt;0,Input_Transaksi!D43,"")</f>
        <v/>
      </c>
      <c r="K52" s="160">
        <f>IF(Input_Transaksi!I43=$F$3,Input_Transaksi!CP43,0)</f>
        <v>0</v>
      </c>
      <c r="L52" s="160">
        <f>IF(Input_Transaksi!I43=$F$3,Input_Transaksi!CQ43,0)</f>
        <v>0</v>
      </c>
      <c r="M52" s="160">
        <f>IF(Input_Transaksi!I43=$F$3,Input_Transaksi!CR43,0)</f>
        <v>0</v>
      </c>
      <c r="N52" s="61"/>
    </row>
    <row r="53" spans="1:14" customFormat="1" ht="11.5" hidden="1" x14ac:dyDescent="0.2">
      <c r="A53" s="1"/>
      <c r="B53" s="65"/>
      <c r="C53" s="157">
        <f t="shared" si="0"/>
        <v>0</v>
      </c>
      <c r="D53" s="158" t="str">
        <f>IF(K53&lt;&gt;0,Input_Transaksi!I44,"")</f>
        <v/>
      </c>
      <c r="E53" s="157" t="str">
        <f>IF(D53="","",VLOOKUP(D53,SETUP!$N$12:$S$66,4,FALSE))</f>
        <v/>
      </c>
      <c r="F53" s="158" t="str">
        <f>IF(K53&lt;&gt;0,Input_Transaksi!H44,"")</f>
        <v/>
      </c>
      <c r="G53" s="299"/>
      <c r="H53" s="301" t="str">
        <f>IF(K53&lt;&gt;0,Input_Transaksi!F44,"")</f>
        <v/>
      </c>
      <c r="I53" s="159" t="str">
        <f>IF(K53&lt;&gt;0,Input_Transaksi!C44,"")</f>
        <v/>
      </c>
      <c r="J53" s="157" t="str">
        <f>IF(K53&lt;&gt;0,Input_Transaksi!D44,"")</f>
        <v/>
      </c>
      <c r="K53" s="160">
        <f>IF(Input_Transaksi!I44=$F$3,Input_Transaksi!CP44,0)</f>
        <v>0</v>
      </c>
      <c r="L53" s="160">
        <f>IF(Input_Transaksi!I44=$F$3,Input_Transaksi!CQ44,0)</f>
        <v>0</v>
      </c>
      <c r="M53" s="160">
        <f>IF(Input_Transaksi!I44=$F$3,Input_Transaksi!CR44,0)</f>
        <v>0</v>
      </c>
      <c r="N53" s="61"/>
    </row>
    <row r="54" spans="1:14" customFormat="1" ht="11.5" hidden="1" x14ac:dyDescent="0.2">
      <c r="A54" s="1"/>
      <c r="B54" s="65"/>
      <c r="C54" s="157">
        <f t="shared" si="0"/>
        <v>0</v>
      </c>
      <c r="D54" s="158" t="str">
        <f>IF(K54&lt;&gt;0,Input_Transaksi!I45,"")</f>
        <v/>
      </c>
      <c r="E54" s="157" t="str">
        <f>IF(D54="","",VLOOKUP(D54,SETUP!$N$12:$S$66,4,FALSE))</f>
        <v/>
      </c>
      <c r="F54" s="158" t="str">
        <f>IF(K54&lt;&gt;0,Input_Transaksi!H45,"")</f>
        <v/>
      </c>
      <c r="G54" s="299"/>
      <c r="H54" s="301" t="str">
        <f>IF(K54&lt;&gt;0,Input_Transaksi!F45,"")</f>
        <v/>
      </c>
      <c r="I54" s="159" t="str">
        <f>IF(K54&lt;&gt;0,Input_Transaksi!C45,"")</f>
        <v/>
      </c>
      <c r="J54" s="157" t="str">
        <f>IF(K54&lt;&gt;0,Input_Transaksi!D45,"")</f>
        <v/>
      </c>
      <c r="K54" s="160">
        <f>IF(Input_Transaksi!I45=$F$3,Input_Transaksi!CP45,0)</f>
        <v>0</v>
      </c>
      <c r="L54" s="160">
        <f>IF(Input_Transaksi!I45=$F$3,Input_Transaksi!CQ45,0)</f>
        <v>0</v>
      </c>
      <c r="M54" s="160">
        <f>IF(Input_Transaksi!I45=$F$3,Input_Transaksi!CR45,0)</f>
        <v>0</v>
      </c>
      <c r="N54" s="61"/>
    </row>
    <row r="55" spans="1:14" customFormat="1" ht="11.5" hidden="1" x14ac:dyDescent="0.2">
      <c r="A55" s="1"/>
      <c r="B55" s="65"/>
      <c r="C55" s="157">
        <f t="shared" si="0"/>
        <v>0</v>
      </c>
      <c r="D55" s="158" t="str">
        <f>IF(K55&lt;&gt;0,Input_Transaksi!I46,"")</f>
        <v/>
      </c>
      <c r="E55" s="157" t="str">
        <f>IF(D55="","",VLOOKUP(D55,SETUP!$N$12:$S$66,4,FALSE))</f>
        <v/>
      </c>
      <c r="F55" s="158" t="str">
        <f>IF(K55&lt;&gt;0,Input_Transaksi!H46,"")</f>
        <v/>
      </c>
      <c r="G55" s="299"/>
      <c r="H55" s="301" t="str">
        <f>IF(K55&lt;&gt;0,Input_Transaksi!F46,"")</f>
        <v/>
      </c>
      <c r="I55" s="159" t="str">
        <f>IF(K55&lt;&gt;0,Input_Transaksi!C46,"")</f>
        <v/>
      </c>
      <c r="J55" s="157" t="str">
        <f>IF(K55&lt;&gt;0,Input_Transaksi!D46,"")</f>
        <v/>
      </c>
      <c r="K55" s="160">
        <f>IF(Input_Transaksi!I46=$F$3,Input_Transaksi!CP46,0)</f>
        <v>0</v>
      </c>
      <c r="L55" s="160">
        <f>IF(Input_Transaksi!I46=$F$3,Input_Transaksi!CQ46,0)</f>
        <v>0</v>
      </c>
      <c r="M55" s="160">
        <f>IF(Input_Transaksi!I46=$F$3,Input_Transaksi!CR46,0)</f>
        <v>0</v>
      </c>
      <c r="N55" s="61"/>
    </row>
    <row r="56" spans="1:14" customFormat="1" ht="11.5" hidden="1" x14ac:dyDescent="0.2">
      <c r="A56" s="1"/>
      <c r="B56" s="65"/>
      <c r="C56" s="157">
        <f t="shared" si="0"/>
        <v>0</v>
      </c>
      <c r="D56" s="158" t="str">
        <f>IF(K56&lt;&gt;0,Input_Transaksi!I48,"")</f>
        <v/>
      </c>
      <c r="E56" s="157" t="str">
        <f>IF(D56="","",VLOOKUP(D56,SETUP!$N$12:$S$66,4,FALSE))</f>
        <v/>
      </c>
      <c r="F56" s="158" t="str">
        <f>IF(K56&lt;&gt;0,Input_Transaksi!H48,"")</f>
        <v/>
      </c>
      <c r="G56" s="299"/>
      <c r="H56" s="301" t="str">
        <f>IF(K56&lt;&gt;0,Input_Transaksi!F48,"")</f>
        <v/>
      </c>
      <c r="I56" s="159" t="str">
        <f>IF(K56&lt;&gt;0,Input_Transaksi!C48,"")</f>
        <v/>
      </c>
      <c r="J56" s="157" t="str">
        <f>IF(K56&lt;&gt;0,Input_Transaksi!D48,"")</f>
        <v/>
      </c>
      <c r="K56" s="160">
        <f>IF(Input_Transaksi!I48=$F$3,Input_Transaksi!CP48,0)</f>
        <v>0</v>
      </c>
      <c r="L56" s="160">
        <f>IF(Input_Transaksi!I48=$F$3,Input_Transaksi!CQ48,0)</f>
        <v>0</v>
      </c>
      <c r="M56" s="160">
        <f>IF(Input_Transaksi!I48=$F$3,Input_Transaksi!CR48,0)</f>
        <v>0</v>
      </c>
      <c r="N56" s="61"/>
    </row>
    <row r="57" spans="1:14" customFormat="1" ht="11.5" hidden="1" x14ac:dyDescent="0.2">
      <c r="A57" s="1"/>
      <c r="B57" s="65"/>
      <c r="C57" s="157">
        <f t="shared" si="0"/>
        <v>0</v>
      </c>
      <c r="D57" s="158" t="str">
        <f>IF(K57&lt;&gt;0,Input_Transaksi!I49,"")</f>
        <v/>
      </c>
      <c r="E57" s="157" t="str">
        <f>IF(D57="","",VLOOKUP(D57,SETUP!$N$12:$S$66,4,FALSE))</f>
        <v/>
      </c>
      <c r="F57" s="158" t="str">
        <f>IF(K57&lt;&gt;0,Input_Transaksi!H49,"")</f>
        <v/>
      </c>
      <c r="G57" s="299"/>
      <c r="H57" s="301" t="str">
        <f>IF(K57&lt;&gt;0,Input_Transaksi!F49,"")</f>
        <v/>
      </c>
      <c r="I57" s="159" t="str">
        <f>IF(K57&lt;&gt;0,Input_Transaksi!C49,"")</f>
        <v/>
      </c>
      <c r="J57" s="157" t="str">
        <f>IF(K57&lt;&gt;0,Input_Transaksi!D49,"")</f>
        <v/>
      </c>
      <c r="K57" s="160">
        <f>IF(Input_Transaksi!I49=$F$3,Input_Transaksi!CP49,0)</f>
        <v>0</v>
      </c>
      <c r="L57" s="160">
        <f>IF(Input_Transaksi!I49=$F$3,Input_Transaksi!CQ49,0)</f>
        <v>0</v>
      </c>
      <c r="M57" s="160">
        <f>IF(Input_Transaksi!I49=$F$3,Input_Transaksi!CR49,0)</f>
        <v>0</v>
      </c>
      <c r="N57" s="61"/>
    </row>
    <row r="58" spans="1:14" customFormat="1" ht="11.5" hidden="1" x14ac:dyDescent="0.2">
      <c r="A58" s="1"/>
      <c r="B58" s="65"/>
      <c r="C58" s="157">
        <f t="shared" si="0"/>
        <v>0</v>
      </c>
      <c r="D58" s="158" t="str">
        <f>IF(K58&lt;&gt;0,Input_Transaksi!I50,"")</f>
        <v/>
      </c>
      <c r="E58" s="157" t="str">
        <f>IF(D58="","",VLOOKUP(D58,SETUP!$N$12:$S$66,4,FALSE))</f>
        <v/>
      </c>
      <c r="F58" s="158" t="str">
        <f>IF(K58&lt;&gt;0,Input_Transaksi!H50,"")</f>
        <v/>
      </c>
      <c r="G58" s="299"/>
      <c r="H58" s="301" t="str">
        <f>IF(K58&lt;&gt;0,Input_Transaksi!F50,"")</f>
        <v/>
      </c>
      <c r="I58" s="159" t="str">
        <f>IF(K58&lt;&gt;0,Input_Transaksi!C50,"")</f>
        <v/>
      </c>
      <c r="J58" s="157" t="str">
        <f>IF(K58&lt;&gt;0,Input_Transaksi!D50,"")</f>
        <v/>
      </c>
      <c r="K58" s="160">
        <f>IF(Input_Transaksi!I50=$F$3,Input_Transaksi!CP50,0)</f>
        <v>0</v>
      </c>
      <c r="L58" s="160">
        <f>IF(Input_Transaksi!I50=$F$3,Input_Transaksi!CQ50,0)</f>
        <v>0</v>
      </c>
      <c r="M58" s="160">
        <f>IF(Input_Transaksi!I50=$F$3,Input_Transaksi!CR50,0)</f>
        <v>0</v>
      </c>
      <c r="N58" s="61"/>
    </row>
    <row r="59" spans="1:14" customFormat="1" ht="11.5" hidden="1" x14ac:dyDescent="0.2">
      <c r="A59" s="1"/>
      <c r="B59" s="65"/>
      <c r="C59" s="157">
        <f t="shared" si="0"/>
        <v>0</v>
      </c>
      <c r="D59" s="158" t="str">
        <f>IF(K59&lt;&gt;0,Input_Transaksi!I51,"")</f>
        <v/>
      </c>
      <c r="E59" s="157" t="str">
        <f>IF(D59="","",VLOOKUP(D59,SETUP!$N$12:$S$66,4,FALSE))</f>
        <v/>
      </c>
      <c r="F59" s="158" t="str">
        <f>IF(K59&lt;&gt;0,Input_Transaksi!H51,"")</f>
        <v/>
      </c>
      <c r="G59" s="299"/>
      <c r="H59" s="301" t="str">
        <f>IF(K59&lt;&gt;0,Input_Transaksi!F51,"")</f>
        <v/>
      </c>
      <c r="I59" s="159" t="str">
        <f>IF(K59&lt;&gt;0,Input_Transaksi!C51,"")</f>
        <v/>
      </c>
      <c r="J59" s="157" t="str">
        <f>IF(K59&lt;&gt;0,Input_Transaksi!D51,"")</f>
        <v/>
      </c>
      <c r="K59" s="160">
        <f>IF(Input_Transaksi!I51=$F$3,Input_Transaksi!CP51,0)</f>
        <v>0</v>
      </c>
      <c r="L59" s="160">
        <f>IF(Input_Transaksi!I51=$F$3,Input_Transaksi!CQ51,0)</f>
        <v>0</v>
      </c>
      <c r="M59" s="160">
        <f>IF(Input_Transaksi!I51=$F$3,Input_Transaksi!CR51,0)</f>
        <v>0</v>
      </c>
      <c r="N59" s="61"/>
    </row>
    <row r="60" spans="1:14" customFormat="1" ht="11.5" hidden="1" x14ac:dyDescent="0.2">
      <c r="A60" s="1"/>
      <c r="B60" s="65"/>
      <c r="C60" s="157">
        <f t="shared" si="0"/>
        <v>0</v>
      </c>
      <c r="D60" s="158" t="str">
        <f>IF(K60&lt;&gt;0,Input_Transaksi!I52,"")</f>
        <v/>
      </c>
      <c r="E60" s="157" t="str">
        <f>IF(D60="","",VLOOKUP(D60,SETUP!$N$12:$S$66,4,FALSE))</f>
        <v/>
      </c>
      <c r="F60" s="158" t="str">
        <f>IF(K60&lt;&gt;0,Input_Transaksi!H52,"")</f>
        <v/>
      </c>
      <c r="G60" s="299"/>
      <c r="H60" s="301" t="str">
        <f>IF(K60&lt;&gt;0,Input_Transaksi!F52,"")</f>
        <v/>
      </c>
      <c r="I60" s="159" t="str">
        <f>IF(K60&lt;&gt;0,Input_Transaksi!C52,"")</f>
        <v/>
      </c>
      <c r="J60" s="157" t="str">
        <f>IF(K60&lt;&gt;0,Input_Transaksi!D52,"")</f>
        <v/>
      </c>
      <c r="K60" s="160">
        <f>IF(Input_Transaksi!I52=$F$3,Input_Transaksi!CP52,0)</f>
        <v>0</v>
      </c>
      <c r="L60" s="160">
        <f>IF(Input_Transaksi!I52=$F$3,Input_Transaksi!CQ52,0)</f>
        <v>0</v>
      </c>
      <c r="M60" s="160">
        <f>IF(Input_Transaksi!I52=$F$3,Input_Transaksi!CR52,0)</f>
        <v>0</v>
      </c>
      <c r="N60" s="61"/>
    </row>
    <row r="61" spans="1:14" customFormat="1" ht="11.5" hidden="1" x14ac:dyDescent="0.2">
      <c r="A61" s="1"/>
      <c r="B61" s="65"/>
      <c r="C61" s="157">
        <f t="shared" si="0"/>
        <v>0</v>
      </c>
      <c r="D61" s="158" t="str">
        <f>IF(K61&lt;&gt;0,Input_Transaksi!I53,"")</f>
        <v/>
      </c>
      <c r="E61" s="157" t="str">
        <f>IF(D61="","",VLOOKUP(D61,SETUP!$N$12:$S$66,4,FALSE))</f>
        <v/>
      </c>
      <c r="F61" s="158" t="str">
        <f>IF(K61&lt;&gt;0,Input_Transaksi!H53,"")</f>
        <v/>
      </c>
      <c r="G61" s="299"/>
      <c r="H61" s="301" t="str">
        <f>IF(K61&lt;&gt;0,Input_Transaksi!F53,"")</f>
        <v/>
      </c>
      <c r="I61" s="159" t="str">
        <f>IF(K61&lt;&gt;0,Input_Transaksi!C53,"")</f>
        <v/>
      </c>
      <c r="J61" s="157" t="str">
        <f>IF(K61&lt;&gt;0,Input_Transaksi!D53,"")</f>
        <v/>
      </c>
      <c r="K61" s="160">
        <f>IF(Input_Transaksi!I53=$F$3,Input_Transaksi!CP53,0)</f>
        <v>0</v>
      </c>
      <c r="L61" s="160">
        <f>IF(Input_Transaksi!I53=$F$3,Input_Transaksi!CQ53,0)</f>
        <v>0</v>
      </c>
      <c r="M61" s="160">
        <f>IF(Input_Transaksi!I53=$F$3,Input_Transaksi!CR53,0)</f>
        <v>0</v>
      </c>
      <c r="N61" s="61"/>
    </row>
    <row r="62" spans="1:14" customFormat="1" ht="11.5" hidden="1" x14ac:dyDescent="0.2">
      <c r="A62" s="1"/>
      <c r="B62" s="65"/>
      <c r="C62" s="157">
        <f t="shared" si="0"/>
        <v>0</v>
      </c>
      <c r="D62" s="158" t="str">
        <f>IF(K62&lt;&gt;0,Input_Transaksi!I54,"")</f>
        <v/>
      </c>
      <c r="E62" s="157" t="str">
        <f>IF(D62="","",VLOOKUP(D62,SETUP!$N$12:$S$66,4,FALSE))</f>
        <v/>
      </c>
      <c r="F62" s="158" t="str">
        <f>IF(K62&lt;&gt;0,Input_Transaksi!H54,"")</f>
        <v/>
      </c>
      <c r="G62" s="299"/>
      <c r="H62" s="301" t="str">
        <f>IF(K62&lt;&gt;0,Input_Transaksi!F54,"")</f>
        <v/>
      </c>
      <c r="I62" s="159" t="str">
        <f>IF(K62&lt;&gt;0,Input_Transaksi!C54,"")</f>
        <v/>
      </c>
      <c r="J62" s="157" t="str">
        <f>IF(K62&lt;&gt;0,Input_Transaksi!D54,"")</f>
        <v/>
      </c>
      <c r="K62" s="160">
        <f>IF(Input_Transaksi!I54=$F$3,Input_Transaksi!CP54,0)</f>
        <v>0</v>
      </c>
      <c r="L62" s="160">
        <f>IF(Input_Transaksi!I54=$F$3,Input_Transaksi!CQ54,0)</f>
        <v>0</v>
      </c>
      <c r="M62" s="160">
        <f>IF(Input_Transaksi!I54=$F$3,Input_Transaksi!CR54,0)</f>
        <v>0</v>
      </c>
      <c r="N62" s="61"/>
    </row>
    <row r="63" spans="1:14" customFormat="1" ht="11.5" hidden="1" x14ac:dyDescent="0.2">
      <c r="A63" s="1"/>
      <c r="B63" s="65"/>
      <c r="C63" s="157">
        <f t="shared" si="0"/>
        <v>0</v>
      </c>
      <c r="D63" s="158" t="str">
        <f>IF(K63&lt;&gt;0,Input_Transaksi!I55,"")</f>
        <v/>
      </c>
      <c r="E63" s="157" t="str">
        <f>IF(D63="","",VLOOKUP(D63,SETUP!$N$12:$S$66,4,FALSE))</f>
        <v/>
      </c>
      <c r="F63" s="158" t="str">
        <f>IF(K63&lt;&gt;0,Input_Transaksi!H55,"")</f>
        <v/>
      </c>
      <c r="G63" s="299"/>
      <c r="H63" s="301" t="str">
        <f>IF(K63&lt;&gt;0,Input_Transaksi!F55,"")</f>
        <v/>
      </c>
      <c r="I63" s="159" t="str">
        <f>IF(K63&lt;&gt;0,Input_Transaksi!C55,"")</f>
        <v/>
      </c>
      <c r="J63" s="157" t="str">
        <f>IF(K63&lt;&gt;0,Input_Transaksi!D55,"")</f>
        <v/>
      </c>
      <c r="K63" s="160">
        <f>IF(Input_Transaksi!I55=$F$3,Input_Transaksi!CP55,0)</f>
        <v>0</v>
      </c>
      <c r="L63" s="160">
        <f>IF(Input_Transaksi!I55=$F$3,Input_Transaksi!CQ55,0)</f>
        <v>0</v>
      </c>
      <c r="M63" s="160">
        <f>IF(Input_Transaksi!I55=$F$3,Input_Transaksi!CR55,0)</f>
        <v>0</v>
      </c>
      <c r="N63" s="61"/>
    </row>
    <row r="64" spans="1:14" customFormat="1" ht="11.5" hidden="1" x14ac:dyDescent="0.2">
      <c r="A64" s="1"/>
      <c r="B64" s="65"/>
      <c r="C64" s="157">
        <f t="shared" si="0"/>
        <v>0</v>
      </c>
      <c r="D64" s="158" t="str">
        <f>IF(K64&lt;&gt;0,Input_Transaksi!I56,"")</f>
        <v/>
      </c>
      <c r="E64" s="157" t="str">
        <f>IF(D64="","",VLOOKUP(D64,SETUP!$N$12:$S$66,4,FALSE))</f>
        <v/>
      </c>
      <c r="F64" s="158" t="str">
        <f>IF(K64&lt;&gt;0,Input_Transaksi!H56,"")</f>
        <v/>
      </c>
      <c r="G64" s="299"/>
      <c r="H64" s="301" t="str">
        <f>IF(K64&lt;&gt;0,Input_Transaksi!F56,"")</f>
        <v/>
      </c>
      <c r="I64" s="159" t="str">
        <f>IF(K64&lt;&gt;0,Input_Transaksi!C56,"")</f>
        <v/>
      </c>
      <c r="J64" s="157" t="str">
        <f>IF(K64&lt;&gt;0,Input_Transaksi!D56,"")</f>
        <v/>
      </c>
      <c r="K64" s="160">
        <f>IF(Input_Transaksi!I56=$F$3,Input_Transaksi!CP56,0)</f>
        <v>0</v>
      </c>
      <c r="L64" s="160">
        <f>IF(Input_Transaksi!I56=$F$3,Input_Transaksi!CQ56,0)</f>
        <v>0</v>
      </c>
      <c r="M64" s="160">
        <f>IF(Input_Transaksi!I56=$F$3,Input_Transaksi!CR56,0)</f>
        <v>0</v>
      </c>
      <c r="N64" s="61"/>
    </row>
    <row r="65" spans="1:14" ht="11.5" hidden="1" x14ac:dyDescent="0.2">
      <c r="B65" s="63"/>
      <c r="C65" s="157">
        <f t="shared" si="0"/>
        <v>0</v>
      </c>
      <c r="D65" s="158" t="str">
        <f>IF(K65&lt;&gt;0,Input_Transaksi!I57,"")</f>
        <v/>
      </c>
      <c r="E65" s="157" t="str">
        <f>IF(D65="","",VLOOKUP(D65,SETUP!$N$12:$S$66,4,FALSE))</f>
        <v/>
      </c>
      <c r="F65" s="158" t="str">
        <f>IF(K65&lt;&gt;0,Input_Transaksi!H57,"")</f>
        <v/>
      </c>
      <c r="G65" s="299"/>
      <c r="H65" s="301" t="str">
        <f>IF(K65&lt;&gt;0,Input_Transaksi!F57,"")</f>
        <v/>
      </c>
      <c r="I65" s="159" t="str">
        <f>IF(K65&lt;&gt;0,Input_Transaksi!C57,"")</f>
        <v/>
      </c>
      <c r="J65" s="157" t="str">
        <f>IF(K65&lt;&gt;0,Input_Transaksi!D57,"")</f>
        <v/>
      </c>
      <c r="K65" s="160">
        <f>IF(Input_Transaksi!I57=$F$3,Input_Transaksi!CP57,0)</f>
        <v>0</v>
      </c>
      <c r="L65" s="160">
        <f>IF(Input_Transaksi!I57=$F$3,Input_Transaksi!CQ57,0)</f>
        <v>0</v>
      </c>
      <c r="M65" s="160">
        <f>IF(Input_Transaksi!I57=$F$3,Input_Transaksi!CR57,0)</f>
        <v>0</v>
      </c>
      <c r="N65" s="62"/>
    </row>
    <row r="66" spans="1:14" customFormat="1" ht="11.5" hidden="1" x14ac:dyDescent="0.2">
      <c r="A66" s="1"/>
      <c r="B66" s="65"/>
      <c r="C66" s="157">
        <f t="shared" si="0"/>
        <v>0</v>
      </c>
      <c r="D66" s="158" t="str">
        <f>IF(K66&lt;&gt;0,Input_Transaksi!I58,"")</f>
        <v/>
      </c>
      <c r="E66" s="157" t="str">
        <f>IF(D66="","",VLOOKUP(D66,SETUP!$N$12:$S$66,4,FALSE))</f>
        <v/>
      </c>
      <c r="F66" s="158" t="str">
        <f>IF(K66&lt;&gt;0,Input_Transaksi!H58,"")</f>
        <v/>
      </c>
      <c r="G66" s="299"/>
      <c r="H66" s="301" t="str">
        <f>IF(K66&lt;&gt;0,Input_Transaksi!F58,"")</f>
        <v/>
      </c>
      <c r="I66" s="159" t="str">
        <f>IF(K66&lt;&gt;0,Input_Transaksi!C58,"")</f>
        <v/>
      </c>
      <c r="J66" s="157" t="str">
        <f>IF(K66&lt;&gt;0,Input_Transaksi!D58,"")</f>
        <v/>
      </c>
      <c r="K66" s="160">
        <f>IF(Input_Transaksi!I58=$F$3,Input_Transaksi!CP58,0)</f>
        <v>0</v>
      </c>
      <c r="L66" s="160">
        <f>IF(Input_Transaksi!I58=$F$3,Input_Transaksi!CQ58,0)</f>
        <v>0</v>
      </c>
      <c r="M66" s="160">
        <f>IF(Input_Transaksi!I58=$F$3,Input_Transaksi!CR58,0)</f>
        <v>0</v>
      </c>
      <c r="N66" s="61"/>
    </row>
    <row r="67" spans="1:14" customFormat="1" ht="11.5" hidden="1" x14ac:dyDescent="0.2">
      <c r="A67" s="1"/>
      <c r="B67" s="65"/>
      <c r="C67" s="157">
        <f t="shared" si="0"/>
        <v>0</v>
      </c>
      <c r="D67" s="158" t="str">
        <f>IF(K67&lt;&gt;0,Input_Transaksi!I59,"")</f>
        <v/>
      </c>
      <c r="E67" s="157" t="str">
        <f>IF(D67="","",VLOOKUP(D67,SETUP!$N$12:$S$66,4,FALSE))</f>
        <v/>
      </c>
      <c r="F67" s="158" t="str">
        <f>IF(K67&lt;&gt;0,Input_Transaksi!H59,"")</f>
        <v/>
      </c>
      <c r="G67" s="299"/>
      <c r="H67" s="301" t="str">
        <f>IF(K67&lt;&gt;0,Input_Transaksi!F59,"")</f>
        <v/>
      </c>
      <c r="I67" s="159" t="str">
        <f>IF(K67&lt;&gt;0,Input_Transaksi!C59,"")</f>
        <v/>
      </c>
      <c r="J67" s="157" t="str">
        <f>IF(K67&lt;&gt;0,Input_Transaksi!D59,"")</f>
        <v/>
      </c>
      <c r="K67" s="160">
        <f>IF(Input_Transaksi!I59=$F$3,Input_Transaksi!CP59,0)</f>
        <v>0</v>
      </c>
      <c r="L67" s="160">
        <f>IF(Input_Transaksi!I59=$F$3,Input_Transaksi!CQ59,0)</f>
        <v>0</v>
      </c>
      <c r="M67" s="160">
        <f>IF(Input_Transaksi!I59=$F$3,Input_Transaksi!CR59,0)</f>
        <v>0</v>
      </c>
      <c r="N67" s="61"/>
    </row>
    <row r="68" spans="1:14" customFormat="1" ht="11.5" hidden="1" x14ac:dyDescent="0.2">
      <c r="A68" s="1"/>
      <c r="B68" s="65"/>
      <c r="C68" s="157">
        <f t="shared" si="0"/>
        <v>0</v>
      </c>
      <c r="D68" s="158" t="str">
        <f>IF(K68&lt;&gt;0,Input_Transaksi!I60,"")</f>
        <v/>
      </c>
      <c r="E68" s="157" t="str">
        <f>IF(D68="","",VLOOKUP(D68,SETUP!$N$12:$S$66,4,FALSE))</f>
        <v/>
      </c>
      <c r="F68" s="158" t="str">
        <f>IF(K68&lt;&gt;0,Input_Transaksi!H60,"")</f>
        <v/>
      </c>
      <c r="G68" s="299"/>
      <c r="H68" s="301" t="str">
        <f>IF(K68&lt;&gt;0,Input_Transaksi!F60,"")</f>
        <v/>
      </c>
      <c r="I68" s="159" t="str">
        <f>IF(K68&lt;&gt;0,Input_Transaksi!C60,"")</f>
        <v/>
      </c>
      <c r="J68" s="157" t="str">
        <f>IF(K68&lt;&gt;0,Input_Transaksi!D60,"")</f>
        <v/>
      </c>
      <c r="K68" s="160">
        <f>IF(Input_Transaksi!I60=$F$3,Input_Transaksi!CP60,0)</f>
        <v>0</v>
      </c>
      <c r="L68" s="160">
        <f>IF(Input_Transaksi!I60=$F$3,Input_Transaksi!CQ60,0)</f>
        <v>0</v>
      </c>
      <c r="M68" s="160">
        <f>IF(Input_Transaksi!I60=$F$3,Input_Transaksi!CR60,0)</f>
        <v>0</v>
      </c>
      <c r="N68" s="61"/>
    </row>
    <row r="69" spans="1:14" customFormat="1" ht="11.5" hidden="1" x14ac:dyDescent="0.2">
      <c r="A69" s="1"/>
      <c r="B69" s="65"/>
      <c r="C69" s="157">
        <f t="shared" si="0"/>
        <v>0</v>
      </c>
      <c r="D69" s="158" t="str">
        <f>IF(K69&lt;&gt;0,Input_Transaksi!I61,"")</f>
        <v/>
      </c>
      <c r="E69" s="157" t="str">
        <f>IF(D69="","",VLOOKUP(D69,SETUP!$N$12:$S$66,4,FALSE))</f>
        <v/>
      </c>
      <c r="F69" s="158" t="str">
        <f>IF(K69&lt;&gt;0,Input_Transaksi!H61,"")</f>
        <v/>
      </c>
      <c r="G69" s="299"/>
      <c r="H69" s="301" t="str">
        <f>IF(K69&lt;&gt;0,Input_Transaksi!F61,"")</f>
        <v/>
      </c>
      <c r="I69" s="159" t="str">
        <f>IF(K69&lt;&gt;0,Input_Transaksi!C61,"")</f>
        <v/>
      </c>
      <c r="J69" s="157" t="str">
        <f>IF(K69&lt;&gt;0,Input_Transaksi!D61,"")</f>
        <v/>
      </c>
      <c r="K69" s="160">
        <f>IF(Input_Transaksi!I61=$F$3,Input_Transaksi!CP61,0)</f>
        <v>0</v>
      </c>
      <c r="L69" s="160">
        <f>IF(Input_Transaksi!I61=$F$3,Input_Transaksi!CQ61,0)</f>
        <v>0</v>
      </c>
      <c r="M69" s="160">
        <f>IF(Input_Transaksi!I61=$F$3,Input_Transaksi!CR61,0)</f>
        <v>0</v>
      </c>
      <c r="N69" s="61"/>
    </row>
    <row r="70" spans="1:14" customFormat="1" ht="11.5" hidden="1" x14ac:dyDescent="0.2">
      <c r="A70" s="1"/>
      <c r="B70" s="65"/>
      <c r="C70" s="157">
        <f t="shared" si="0"/>
        <v>0</v>
      </c>
      <c r="D70" s="158" t="str">
        <f>IF(K70&lt;&gt;0,Input_Transaksi!I62,"")</f>
        <v/>
      </c>
      <c r="E70" s="157" t="str">
        <f>IF(D70="","",VLOOKUP(D70,SETUP!$N$12:$S$66,4,FALSE))</f>
        <v/>
      </c>
      <c r="F70" s="158" t="str">
        <f>IF(K70&lt;&gt;0,Input_Transaksi!H62,"")</f>
        <v/>
      </c>
      <c r="G70" s="299"/>
      <c r="H70" s="301" t="str">
        <f>IF(K70&lt;&gt;0,Input_Transaksi!F62,"")</f>
        <v/>
      </c>
      <c r="I70" s="159" t="str">
        <f>IF(K70&lt;&gt;0,Input_Transaksi!C62,"")</f>
        <v/>
      </c>
      <c r="J70" s="157" t="str">
        <f>IF(K70&lt;&gt;0,Input_Transaksi!D62,"")</f>
        <v/>
      </c>
      <c r="K70" s="160">
        <f>IF(Input_Transaksi!I62=$F$3,Input_Transaksi!CP62,0)</f>
        <v>0</v>
      </c>
      <c r="L70" s="160">
        <f>IF(Input_Transaksi!I62=$F$3,Input_Transaksi!CQ62,0)</f>
        <v>0</v>
      </c>
      <c r="M70" s="160">
        <f>IF(Input_Transaksi!I62=$F$3,Input_Transaksi!CR62,0)</f>
        <v>0</v>
      </c>
      <c r="N70" s="61"/>
    </row>
    <row r="71" spans="1:14" customFormat="1" ht="11.5" hidden="1" x14ac:dyDescent="0.2">
      <c r="A71" s="1"/>
      <c r="B71" s="65"/>
      <c r="C71" s="157">
        <f t="shared" si="0"/>
        <v>0</v>
      </c>
      <c r="D71" s="158" t="str">
        <f>IF(K71&lt;&gt;0,Input_Transaksi!I63,"")</f>
        <v/>
      </c>
      <c r="E71" s="157" t="str">
        <f>IF(D71="","",VLOOKUP(D71,SETUP!$N$12:$S$66,4,FALSE))</f>
        <v/>
      </c>
      <c r="F71" s="158" t="str">
        <f>IF(K71&lt;&gt;0,Input_Transaksi!H63,"")</f>
        <v/>
      </c>
      <c r="G71" s="299"/>
      <c r="H71" s="301" t="str">
        <f>IF(K71&lt;&gt;0,Input_Transaksi!F63,"")</f>
        <v/>
      </c>
      <c r="I71" s="159" t="str">
        <f>IF(K71&lt;&gt;0,Input_Transaksi!C63,"")</f>
        <v/>
      </c>
      <c r="J71" s="157" t="str">
        <f>IF(K71&lt;&gt;0,Input_Transaksi!D63,"")</f>
        <v/>
      </c>
      <c r="K71" s="160">
        <f>IF(Input_Transaksi!I63=$F$3,Input_Transaksi!CP63,0)</f>
        <v>0</v>
      </c>
      <c r="L71" s="160">
        <f>IF(Input_Transaksi!I63=$F$3,Input_Transaksi!CQ63,0)</f>
        <v>0</v>
      </c>
      <c r="M71" s="160">
        <f>IF(Input_Transaksi!I63=$F$3,Input_Transaksi!CR63,0)</f>
        <v>0</v>
      </c>
      <c r="N71" s="61"/>
    </row>
    <row r="72" spans="1:14" customFormat="1" ht="11.5" hidden="1" x14ac:dyDescent="0.2">
      <c r="A72" s="1"/>
      <c r="B72" s="65"/>
      <c r="C72" s="157">
        <f t="shared" si="0"/>
        <v>0</v>
      </c>
      <c r="D72" s="158" t="str">
        <f>IF(K72&lt;&gt;0,Input_Transaksi!I64,"")</f>
        <v/>
      </c>
      <c r="E72" s="157" t="str">
        <f>IF(D72="","",VLOOKUP(D72,SETUP!$N$12:$S$66,4,FALSE))</f>
        <v/>
      </c>
      <c r="F72" s="158" t="str">
        <f>IF(K72&lt;&gt;0,Input_Transaksi!H64,"")</f>
        <v/>
      </c>
      <c r="G72" s="299"/>
      <c r="H72" s="301" t="str">
        <f>IF(K72&lt;&gt;0,Input_Transaksi!F64,"")</f>
        <v/>
      </c>
      <c r="I72" s="159" t="str">
        <f>IF(K72&lt;&gt;0,Input_Transaksi!C64,"")</f>
        <v/>
      </c>
      <c r="J72" s="157" t="str">
        <f>IF(K72&lt;&gt;0,Input_Transaksi!D64,"")</f>
        <v/>
      </c>
      <c r="K72" s="160">
        <f>IF(Input_Transaksi!I64=$F$3,Input_Transaksi!CP64,0)</f>
        <v>0</v>
      </c>
      <c r="L72" s="160">
        <f>IF(Input_Transaksi!I64=$F$3,Input_Transaksi!CQ64,0)</f>
        <v>0</v>
      </c>
      <c r="M72" s="160">
        <f>IF(Input_Transaksi!I64=$F$3,Input_Transaksi!CR64,0)</f>
        <v>0</v>
      </c>
      <c r="N72" s="61"/>
    </row>
    <row r="73" spans="1:14" customFormat="1" ht="11.5" hidden="1" x14ac:dyDescent="0.2">
      <c r="A73" s="1"/>
      <c r="B73" s="65"/>
      <c r="C73" s="157">
        <f t="shared" si="0"/>
        <v>0</v>
      </c>
      <c r="D73" s="158" t="str">
        <f>IF(K73&lt;&gt;0,Input_Transaksi!I65,"")</f>
        <v/>
      </c>
      <c r="E73" s="157" t="str">
        <f>IF(D73="","",VLOOKUP(D73,SETUP!$N$12:$S$66,4,FALSE))</f>
        <v/>
      </c>
      <c r="F73" s="158" t="str">
        <f>IF(K73&lt;&gt;0,Input_Transaksi!H65,"")</f>
        <v/>
      </c>
      <c r="G73" s="299"/>
      <c r="H73" s="301" t="str">
        <f>IF(K73&lt;&gt;0,Input_Transaksi!F65,"")</f>
        <v/>
      </c>
      <c r="I73" s="159" t="str">
        <f>IF(K73&lt;&gt;0,Input_Transaksi!C65,"")</f>
        <v/>
      </c>
      <c r="J73" s="157" t="str">
        <f>IF(K73&lt;&gt;0,Input_Transaksi!D65,"")</f>
        <v/>
      </c>
      <c r="K73" s="160">
        <f>IF(Input_Transaksi!I65=$F$3,Input_Transaksi!CP65,0)</f>
        <v>0</v>
      </c>
      <c r="L73" s="160">
        <f>IF(Input_Transaksi!I65=$F$3,Input_Transaksi!CQ65,0)</f>
        <v>0</v>
      </c>
      <c r="M73" s="160">
        <f>IF(Input_Transaksi!I65=$F$3,Input_Transaksi!CR65,0)</f>
        <v>0</v>
      </c>
      <c r="N73" s="61"/>
    </row>
    <row r="74" spans="1:14" customFormat="1" ht="11.5" hidden="1" x14ac:dyDescent="0.2">
      <c r="A74" s="1"/>
      <c r="B74" s="65"/>
      <c r="C74" s="157">
        <f t="shared" si="0"/>
        <v>0</v>
      </c>
      <c r="D74" s="158" t="str">
        <f>IF(K74&lt;&gt;0,Input_Transaksi!I66,"")</f>
        <v/>
      </c>
      <c r="E74" s="157" t="str">
        <f>IF(D74="","",VLOOKUP(D74,SETUP!$N$12:$S$66,4,FALSE))</f>
        <v/>
      </c>
      <c r="F74" s="158" t="str">
        <f>IF(K74&lt;&gt;0,Input_Transaksi!H66,"")</f>
        <v/>
      </c>
      <c r="G74" s="299"/>
      <c r="H74" s="301" t="str">
        <f>IF(K74&lt;&gt;0,Input_Transaksi!F66,"")</f>
        <v/>
      </c>
      <c r="I74" s="159" t="str">
        <f>IF(K74&lt;&gt;0,Input_Transaksi!C66,"")</f>
        <v/>
      </c>
      <c r="J74" s="157" t="str">
        <f>IF(K74&lt;&gt;0,Input_Transaksi!D66,"")</f>
        <v/>
      </c>
      <c r="K74" s="160">
        <f>IF(Input_Transaksi!I66=$F$3,Input_Transaksi!CP66,0)</f>
        <v>0</v>
      </c>
      <c r="L74" s="160">
        <f>IF(Input_Transaksi!I66=$F$3,Input_Transaksi!CQ66,0)</f>
        <v>0</v>
      </c>
      <c r="M74" s="160">
        <f>IF(Input_Transaksi!I66=$F$3,Input_Transaksi!CR66,0)</f>
        <v>0</v>
      </c>
      <c r="N74" s="61"/>
    </row>
    <row r="75" spans="1:14" customFormat="1" ht="11.5" hidden="1" x14ac:dyDescent="0.2">
      <c r="A75" s="1"/>
      <c r="B75" s="65"/>
      <c r="C75" s="157">
        <f t="shared" si="0"/>
        <v>0</v>
      </c>
      <c r="D75" s="158" t="str">
        <f>IF(K75&lt;&gt;0,Input_Transaksi!I67,"")</f>
        <v/>
      </c>
      <c r="E75" s="157" t="str">
        <f>IF(D75="","",VLOOKUP(D75,SETUP!$N$12:$S$66,4,FALSE))</f>
        <v/>
      </c>
      <c r="F75" s="158" t="str">
        <f>IF(K75&lt;&gt;0,Input_Transaksi!H67,"")</f>
        <v/>
      </c>
      <c r="G75" s="299"/>
      <c r="H75" s="301" t="str">
        <f>IF(K75&lt;&gt;0,Input_Transaksi!F67,"")</f>
        <v/>
      </c>
      <c r="I75" s="159" t="str">
        <f>IF(K75&lt;&gt;0,Input_Transaksi!C67,"")</f>
        <v/>
      </c>
      <c r="J75" s="157" t="str">
        <f>IF(K75&lt;&gt;0,Input_Transaksi!D67,"")</f>
        <v/>
      </c>
      <c r="K75" s="160">
        <f>IF(Input_Transaksi!I67=$F$3,Input_Transaksi!CP67,0)</f>
        <v>0</v>
      </c>
      <c r="L75" s="160">
        <f>IF(Input_Transaksi!I67=$F$3,Input_Transaksi!CQ67,0)</f>
        <v>0</v>
      </c>
      <c r="M75" s="160">
        <f>IF(Input_Transaksi!I67=$F$3,Input_Transaksi!CR67,0)</f>
        <v>0</v>
      </c>
      <c r="N75" s="61"/>
    </row>
    <row r="76" spans="1:14" customFormat="1" ht="11.5" hidden="1" x14ac:dyDescent="0.2">
      <c r="A76" s="1"/>
      <c r="B76" s="65"/>
      <c r="C76" s="157">
        <f t="shared" si="0"/>
        <v>0</v>
      </c>
      <c r="D76" s="158" t="str">
        <f>IF(K76&lt;&gt;0,Input_Transaksi!I69,"")</f>
        <v/>
      </c>
      <c r="E76" s="157" t="str">
        <f>IF(D76="","",VLOOKUP(D76,SETUP!$N$12:$S$66,4,FALSE))</f>
        <v/>
      </c>
      <c r="F76" s="158" t="str">
        <f>IF(K76&lt;&gt;0,Input_Transaksi!H69,"")</f>
        <v/>
      </c>
      <c r="G76" s="299"/>
      <c r="H76" s="301" t="str">
        <f>IF(K76&lt;&gt;0,Input_Transaksi!F69,"")</f>
        <v/>
      </c>
      <c r="I76" s="159" t="str">
        <f>IF(K76&lt;&gt;0,Input_Transaksi!C69,"")</f>
        <v/>
      </c>
      <c r="J76" s="157" t="str">
        <f>IF(K76&lt;&gt;0,Input_Transaksi!D69,"")</f>
        <v/>
      </c>
      <c r="K76" s="160">
        <f>IF(Input_Transaksi!I69=$F$3,Input_Transaksi!CP69,0)</f>
        <v>0</v>
      </c>
      <c r="L76" s="160">
        <f>IF(Input_Transaksi!I69=$F$3,Input_Transaksi!CQ69,0)</f>
        <v>0</v>
      </c>
      <c r="M76" s="160">
        <f>IF(Input_Transaksi!I69=$F$3,Input_Transaksi!CR69,0)</f>
        <v>0</v>
      </c>
      <c r="N76" s="61"/>
    </row>
    <row r="77" spans="1:14" customFormat="1" ht="11.5" hidden="1" x14ac:dyDescent="0.2">
      <c r="A77" s="1"/>
      <c r="B77" s="65"/>
      <c r="C77" s="157">
        <f t="shared" si="0"/>
        <v>0</v>
      </c>
      <c r="D77" s="158" t="str">
        <f>IF(K77&lt;&gt;0,Input_Transaksi!I70,"")</f>
        <v/>
      </c>
      <c r="E77" s="157" t="str">
        <f>IF(D77="","",VLOOKUP(D77,SETUP!$N$12:$S$66,4,FALSE))</f>
        <v/>
      </c>
      <c r="F77" s="158" t="str">
        <f>IF(K77&lt;&gt;0,Input_Transaksi!H70,"")</f>
        <v/>
      </c>
      <c r="G77" s="299"/>
      <c r="H77" s="301" t="str">
        <f>IF(K77&lt;&gt;0,Input_Transaksi!F70,"")</f>
        <v/>
      </c>
      <c r="I77" s="159" t="str">
        <f>IF(K77&lt;&gt;0,Input_Transaksi!C70,"")</f>
        <v/>
      </c>
      <c r="J77" s="157" t="str">
        <f>IF(K77&lt;&gt;0,Input_Transaksi!D70,"")</f>
        <v/>
      </c>
      <c r="K77" s="160">
        <f>IF(Input_Transaksi!I70=$F$3,Input_Transaksi!CP70,0)</f>
        <v>0</v>
      </c>
      <c r="L77" s="160">
        <f>IF(Input_Transaksi!I70=$F$3,Input_Transaksi!CQ70,0)</f>
        <v>0</v>
      </c>
      <c r="M77" s="160">
        <f>IF(Input_Transaksi!I70=$F$3,Input_Transaksi!CR70,0)</f>
        <v>0</v>
      </c>
      <c r="N77" s="61"/>
    </row>
    <row r="78" spans="1:14" customFormat="1" ht="11.5" hidden="1" x14ac:dyDescent="0.2">
      <c r="A78" s="1"/>
      <c r="B78" s="65"/>
      <c r="C78" s="157">
        <f t="shared" si="0"/>
        <v>0</v>
      </c>
      <c r="D78" s="158" t="str">
        <f>IF(K78&lt;&gt;0,Input_Transaksi!I72,"")</f>
        <v/>
      </c>
      <c r="E78" s="157" t="str">
        <f>IF(D78="","",VLOOKUP(D78,SETUP!$N$12:$S$66,4,FALSE))</f>
        <v/>
      </c>
      <c r="F78" s="158" t="str">
        <f>IF(K78&lt;&gt;0,Input_Transaksi!H72,"")</f>
        <v/>
      </c>
      <c r="G78" s="299"/>
      <c r="H78" s="301" t="str">
        <f>IF(K78&lt;&gt;0,Input_Transaksi!F72,"")</f>
        <v/>
      </c>
      <c r="I78" s="159" t="str">
        <f>IF(K78&lt;&gt;0,Input_Transaksi!C72,"")</f>
        <v/>
      </c>
      <c r="J78" s="157" t="str">
        <f>IF(K78&lt;&gt;0,Input_Transaksi!D72,"")</f>
        <v/>
      </c>
      <c r="K78" s="160">
        <f>IF(Input_Transaksi!I72=$F$3,Input_Transaksi!CP72,0)</f>
        <v>0</v>
      </c>
      <c r="L78" s="160">
        <f>IF(Input_Transaksi!I72=$F$3,Input_Transaksi!CQ72,0)</f>
        <v>0</v>
      </c>
      <c r="M78" s="160">
        <f>IF(Input_Transaksi!I72=$F$3,Input_Transaksi!CR72,0)</f>
        <v>0</v>
      </c>
      <c r="N78" s="61"/>
    </row>
    <row r="79" spans="1:14" customFormat="1" ht="11.5" hidden="1" x14ac:dyDescent="0.2">
      <c r="A79" s="1"/>
      <c r="B79" s="65"/>
      <c r="C79" s="157">
        <f t="shared" si="0"/>
        <v>0</v>
      </c>
      <c r="D79" s="158" t="str">
        <f>IF(K79&lt;&gt;0,Input_Transaksi!I74,"")</f>
        <v/>
      </c>
      <c r="E79" s="157" t="str">
        <f>IF(D79="","",VLOOKUP(D79,SETUP!$N$12:$S$66,4,FALSE))</f>
        <v/>
      </c>
      <c r="F79" s="158" t="str">
        <f>IF(K79&lt;&gt;0,Input_Transaksi!H74,"")</f>
        <v/>
      </c>
      <c r="G79" s="299"/>
      <c r="H79" s="301" t="str">
        <f>IF(K79&lt;&gt;0,Input_Transaksi!F74,"")</f>
        <v/>
      </c>
      <c r="I79" s="159" t="str">
        <f>IF(K79&lt;&gt;0,Input_Transaksi!C74,"")</f>
        <v/>
      </c>
      <c r="J79" s="157" t="str">
        <f>IF(K79&lt;&gt;0,Input_Transaksi!D74,"")</f>
        <v/>
      </c>
      <c r="K79" s="160">
        <f>IF(Input_Transaksi!I74=$F$3,Input_Transaksi!CP74,0)</f>
        <v>0</v>
      </c>
      <c r="L79" s="160">
        <f>IF(Input_Transaksi!I74=$F$3,Input_Transaksi!CQ74,0)</f>
        <v>0</v>
      </c>
      <c r="M79" s="160">
        <f>IF(Input_Transaksi!I74=$F$3,Input_Transaksi!CR74,0)</f>
        <v>0</v>
      </c>
      <c r="N79" s="61"/>
    </row>
    <row r="80" spans="1:14" customFormat="1" ht="11.5" hidden="1" x14ac:dyDescent="0.2">
      <c r="A80" s="1"/>
      <c r="B80" s="65"/>
      <c r="C80" s="157">
        <f t="shared" si="0"/>
        <v>0</v>
      </c>
      <c r="D80" s="158" t="str">
        <f>IF(K80&lt;&gt;0,Input_Transaksi!I76,"")</f>
        <v/>
      </c>
      <c r="E80" s="157" t="str">
        <f>IF(D80="","",VLOOKUP(D80,SETUP!$N$12:$S$66,4,FALSE))</f>
        <v/>
      </c>
      <c r="F80" s="158" t="str">
        <f>IF(K80&lt;&gt;0,Input_Transaksi!H76,"")</f>
        <v/>
      </c>
      <c r="G80" s="299"/>
      <c r="H80" s="301" t="str">
        <f>IF(K80&lt;&gt;0,Input_Transaksi!F76,"")</f>
        <v/>
      </c>
      <c r="I80" s="159" t="str">
        <f>IF(K80&lt;&gt;0,Input_Transaksi!C76,"")</f>
        <v/>
      </c>
      <c r="J80" s="157" t="str">
        <f>IF(K80&lt;&gt;0,Input_Transaksi!D76,"")</f>
        <v/>
      </c>
      <c r="K80" s="160">
        <f>IF(Input_Transaksi!I76=$F$3,Input_Transaksi!CP76,0)</f>
        <v>0</v>
      </c>
      <c r="L80" s="160">
        <f>IF(Input_Transaksi!I76=$F$3,Input_Transaksi!CQ76,0)</f>
        <v>0</v>
      </c>
      <c r="M80" s="160">
        <f>IF(Input_Transaksi!I76=$F$3,Input_Transaksi!CR76,0)</f>
        <v>0</v>
      </c>
      <c r="N80" s="61"/>
    </row>
    <row r="81" spans="1:14" customFormat="1" ht="11.5" hidden="1" x14ac:dyDescent="0.2">
      <c r="A81" s="1"/>
      <c r="B81" s="65"/>
      <c r="C81" s="157">
        <f t="shared" si="0"/>
        <v>0</v>
      </c>
      <c r="D81" s="158" t="str">
        <f>IF(K81&lt;&gt;0,Input_Transaksi!I78,"")</f>
        <v/>
      </c>
      <c r="E81" s="157" t="str">
        <f>IF(D81="","",VLOOKUP(D81,SETUP!$N$12:$S$66,4,FALSE))</f>
        <v/>
      </c>
      <c r="F81" s="158" t="str">
        <f>IF(K81&lt;&gt;0,Input_Transaksi!H78,"")</f>
        <v/>
      </c>
      <c r="G81" s="299"/>
      <c r="H81" s="301" t="str">
        <f>IF(K81&lt;&gt;0,Input_Transaksi!F78,"")</f>
        <v/>
      </c>
      <c r="I81" s="159" t="str">
        <f>IF(K81&lt;&gt;0,Input_Transaksi!C78,"")</f>
        <v/>
      </c>
      <c r="J81" s="157" t="str">
        <f>IF(K81&lt;&gt;0,Input_Transaksi!D78,"")</f>
        <v/>
      </c>
      <c r="K81" s="160">
        <f>IF(Input_Transaksi!I78=$F$3,Input_Transaksi!CP78,0)</f>
        <v>0</v>
      </c>
      <c r="L81" s="160">
        <f>IF(Input_Transaksi!I78=$F$3,Input_Transaksi!CQ78,0)</f>
        <v>0</v>
      </c>
      <c r="M81" s="160">
        <f>IF(Input_Transaksi!I78=$F$3,Input_Transaksi!CR78,0)</f>
        <v>0</v>
      </c>
      <c r="N81" s="61"/>
    </row>
    <row r="82" spans="1:14" customFormat="1" ht="11.5" hidden="1" x14ac:dyDescent="0.2">
      <c r="A82" s="1"/>
      <c r="B82" s="65"/>
      <c r="C82" s="157" t="e">
        <f t="shared" si="0"/>
        <v>#REF!</v>
      </c>
      <c r="D82" s="158" t="e">
        <f>IF(K82&lt;&gt;0,Input_Transaksi!#REF!,"")</f>
        <v>#REF!</v>
      </c>
      <c r="E82" s="157" t="e">
        <f>IF(D82="","",VLOOKUP(D82,SETUP!$N$12:$S$66,4,FALSE))</f>
        <v>#REF!</v>
      </c>
      <c r="F82" s="158" t="e">
        <f>IF(K82&lt;&gt;0,Input_Transaksi!#REF!,"")</f>
        <v>#REF!</v>
      </c>
      <c r="G82" s="299"/>
      <c r="H82" s="301" t="e">
        <f>IF(K82&lt;&gt;0,Input_Transaksi!#REF!,"")</f>
        <v>#REF!</v>
      </c>
      <c r="I82" s="159" t="e">
        <f>IF(K82&lt;&gt;0,Input_Transaksi!#REF!,"")</f>
        <v>#REF!</v>
      </c>
      <c r="J82" s="157" t="e">
        <f>IF(K82&lt;&gt;0,Input_Transaksi!#REF!,"")</f>
        <v>#REF!</v>
      </c>
      <c r="K82" s="160" t="e">
        <f>IF(Input_Transaksi!#REF!=$F$3,Input_Transaksi!#REF!,0)</f>
        <v>#REF!</v>
      </c>
      <c r="L82" s="160" t="e">
        <f>IF(Input_Transaksi!#REF!=$F$3,Input_Transaksi!#REF!,0)</f>
        <v>#REF!</v>
      </c>
      <c r="M82" s="160" t="e">
        <f>IF(Input_Transaksi!#REF!=$F$3,Input_Transaksi!#REF!,0)</f>
        <v>#REF!</v>
      </c>
      <c r="N82" s="61"/>
    </row>
    <row r="83" spans="1:14" customFormat="1" ht="11.5" hidden="1" x14ac:dyDescent="0.2">
      <c r="A83" s="1"/>
      <c r="B83" s="65"/>
      <c r="C83" s="157" t="e">
        <f t="shared" si="0"/>
        <v>#REF!</v>
      </c>
      <c r="D83" s="158" t="e">
        <f>IF(K83&lt;&gt;0,Input_Transaksi!#REF!,"")</f>
        <v>#REF!</v>
      </c>
      <c r="E83" s="157" t="e">
        <f>IF(D83="","",VLOOKUP(D83,SETUP!$N$12:$S$66,4,FALSE))</f>
        <v>#REF!</v>
      </c>
      <c r="F83" s="158" t="e">
        <f>IF(K83&lt;&gt;0,Input_Transaksi!#REF!,"")</f>
        <v>#REF!</v>
      </c>
      <c r="G83" s="299"/>
      <c r="H83" s="301" t="e">
        <f>IF(K83&lt;&gt;0,Input_Transaksi!#REF!,"")</f>
        <v>#REF!</v>
      </c>
      <c r="I83" s="159" t="e">
        <f>IF(K83&lt;&gt;0,Input_Transaksi!#REF!,"")</f>
        <v>#REF!</v>
      </c>
      <c r="J83" s="157" t="e">
        <f>IF(K83&lt;&gt;0,Input_Transaksi!#REF!,"")</f>
        <v>#REF!</v>
      </c>
      <c r="K83" s="160" t="e">
        <f>IF(Input_Transaksi!#REF!=$F$3,Input_Transaksi!#REF!,0)</f>
        <v>#REF!</v>
      </c>
      <c r="L83" s="160" t="e">
        <f>IF(Input_Transaksi!#REF!=$F$3,Input_Transaksi!#REF!,0)</f>
        <v>#REF!</v>
      </c>
      <c r="M83" s="160" t="e">
        <f>IF(Input_Transaksi!#REF!=$F$3,Input_Transaksi!#REF!,0)</f>
        <v>#REF!</v>
      </c>
      <c r="N83" s="61"/>
    </row>
    <row r="84" spans="1:14" customFormat="1" ht="11.5" hidden="1" x14ac:dyDescent="0.2">
      <c r="A84" s="1"/>
      <c r="B84" s="65"/>
      <c r="C84" s="157" t="e">
        <f t="shared" si="0"/>
        <v>#REF!</v>
      </c>
      <c r="D84" s="158" t="e">
        <f>IF(K84&lt;&gt;0,Input_Transaksi!#REF!,"")</f>
        <v>#REF!</v>
      </c>
      <c r="E84" s="157" t="e">
        <f>IF(D84="","",VLOOKUP(D84,SETUP!$N$12:$S$66,4,FALSE))</f>
        <v>#REF!</v>
      </c>
      <c r="F84" s="158" t="e">
        <f>IF(K84&lt;&gt;0,Input_Transaksi!#REF!,"")</f>
        <v>#REF!</v>
      </c>
      <c r="G84" s="299"/>
      <c r="H84" s="301" t="e">
        <f>IF(K84&lt;&gt;0,Input_Transaksi!#REF!,"")</f>
        <v>#REF!</v>
      </c>
      <c r="I84" s="159" t="e">
        <f>IF(K84&lt;&gt;0,Input_Transaksi!#REF!,"")</f>
        <v>#REF!</v>
      </c>
      <c r="J84" s="157" t="e">
        <f>IF(K84&lt;&gt;0,Input_Transaksi!#REF!,"")</f>
        <v>#REF!</v>
      </c>
      <c r="K84" s="160" t="e">
        <f>IF(Input_Transaksi!#REF!=$F$3,Input_Transaksi!#REF!,0)</f>
        <v>#REF!</v>
      </c>
      <c r="L84" s="160" t="e">
        <f>IF(Input_Transaksi!#REF!=$F$3,Input_Transaksi!#REF!,0)</f>
        <v>#REF!</v>
      </c>
      <c r="M84" s="160" t="e">
        <f>IF(Input_Transaksi!#REF!=$F$3,Input_Transaksi!#REF!,0)</f>
        <v>#REF!</v>
      </c>
      <c r="N84" s="61"/>
    </row>
    <row r="85" spans="1:14" customFormat="1" ht="11.5" hidden="1" x14ac:dyDescent="0.2">
      <c r="A85" s="1"/>
      <c r="B85" s="65"/>
      <c r="C85" s="157" t="e">
        <f t="shared" si="0"/>
        <v>#REF!</v>
      </c>
      <c r="D85" s="158" t="e">
        <f>IF(K85&lt;&gt;0,Input_Transaksi!#REF!,"")</f>
        <v>#REF!</v>
      </c>
      <c r="E85" s="157" t="e">
        <f>IF(D85="","",VLOOKUP(D85,SETUP!$N$12:$S$66,4,FALSE))</f>
        <v>#REF!</v>
      </c>
      <c r="F85" s="158" t="e">
        <f>IF(K85&lt;&gt;0,Input_Transaksi!#REF!,"")</f>
        <v>#REF!</v>
      </c>
      <c r="G85" s="299"/>
      <c r="H85" s="301" t="e">
        <f>IF(K85&lt;&gt;0,Input_Transaksi!#REF!,"")</f>
        <v>#REF!</v>
      </c>
      <c r="I85" s="159" t="e">
        <f>IF(K85&lt;&gt;0,Input_Transaksi!#REF!,"")</f>
        <v>#REF!</v>
      </c>
      <c r="J85" s="157" t="e">
        <f>IF(K85&lt;&gt;0,Input_Transaksi!#REF!,"")</f>
        <v>#REF!</v>
      </c>
      <c r="K85" s="160" t="e">
        <f>IF(Input_Transaksi!#REF!=$F$3,Input_Transaksi!#REF!,0)</f>
        <v>#REF!</v>
      </c>
      <c r="L85" s="160" t="e">
        <f>IF(Input_Transaksi!#REF!=$F$3,Input_Transaksi!#REF!,0)</f>
        <v>#REF!</v>
      </c>
      <c r="M85" s="160" t="e">
        <f>IF(Input_Transaksi!#REF!=$F$3,Input_Transaksi!#REF!,0)</f>
        <v>#REF!</v>
      </c>
      <c r="N85" s="61"/>
    </row>
    <row r="86" spans="1:14" customFormat="1" ht="11.5" hidden="1" x14ac:dyDescent="0.2">
      <c r="A86" s="1"/>
      <c r="B86" s="65"/>
      <c r="C86" s="157" t="e">
        <f t="shared" si="0"/>
        <v>#REF!</v>
      </c>
      <c r="D86" s="158" t="e">
        <f>IF(K86&lt;&gt;0,Input_Transaksi!#REF!,"")</f>
        <v>#REF!</v>
      </c>
      <c r="E86" s="157" t="e">
        <f>IF(D86="","",VLOOKUP(D86,SETUP!$N$12:$S$66,4,FALSE))</f>
        <v>#REF!</v>
      </c>
      <c r="F86" s="158" t="e">
        <f>IF(K86&lt;&gt;0,Input_Transaksi!#REF!,"")</f>
        <v>#REF!</v>
      </c>
      <c r="G86" s="299"/>
      <c r="H86" s="301" t="e">
        <f>IF(K86&lt;&gt;0,Input_Transaksi!#REF!,"")</f>
        <v>#REF!</v>
      </c>
      <c r="I86" s="159" t="e">
        <f>IF(K86&lt;&gt;0,Input_Transaksi!#REF!,"")</f>
        <v>#REF!</v>
      </c>
      <c r="J86" s="157" t="e">
        <f>IF(K86&lt;&gt;0,Input_Transaksi!#REF!,"")</f>
        <v>#REF!</v>
      </c>
      <c r="K86" s="160" t="e">
        <f>IF(Input_Transaksi!#REF!=$F$3,Input_Transaksi!#REF!,0)</f>
        <v>#REF!</v>
      </c>
      <c r="L86" s="160" t="e">
        <f>IF(Input_Transaksi!#REF!=$F$3,Input_Transaksi!#REF!,0)</f>
        <v>#REF!</v>
      </c>
      <c r="M86" s="160" t="e">
        <f>IF(Input_Transaksi!#REF!=$F$3,Input_Transaksi!#REF!,0)</f>
        <v>#REF!</v>
      </c>
      <c r="N86" s="61"/>
    </row>
    <row r="87" spans="1:14" customFormat="1" ht="11.5" hidden="1" x14ac:dyDescent="0.2">
      <c r="A87" s="1"/>
      <c r="B87" s="65"/>
      <c r="C87" s="157" t="e">
        <f t="shared" si="0"/>
        <v>#REF!</v>
      </c>
      <c r="D87" s="158" t="e">
        <f>IF(K87&lt;&gt;0,Input_Transaksi!#REF!,"")</f>
        <v>#REF!</v>
      </c>
      <c r="E87" s="157" t="e">
        <f>IF(D87="","",VLOOKUP(D87,SETUP!$N$12:$S$66,4,FALSE))</f>
        <v>#REF!</v>
      </c>
      <c r="F87" s="158" t="e">
        <f>IF(K87&lt;&gt;0,Input_Transaksi!#REF!,"")</f>
        <v>#REF!</v>
      </c>
      <c r="G87" s="299"/>
      <c r="H87" s="301" t="e">
        <f>IF(K87&lt;&gt;0,Input_Transaksi!#REF!,"")</f>
        <v>#REF!</v>
      </c>
      <c r="I87" s="159" t="e">
        <f>IF(K87&lt;&gt;0,Input_Transaksi!#REF!,"")</f>
        <v>#REF!</v>
      </c>
      <c r="J87" s="157" t="e">
        <f>IF(K87&lt;&gt;0,Input_Transaksi!#REF!,"")</f>
        <v>#REF!</v>
      </c>
      <c r="K87" s="160" t="e">
        <f>IF(Input_Transaksi!#REF!=$F$3,Input_Transaksi!#REF!,0)</f>
        <v>#REF!</v>
      </c>
      <c r="L87" s="160" t="e">
        <f>IF(Input_Transaksi!#REF!=$F$3,Input_Transaksi!#REF!,0)</f>
        <v>#REF!</v>
      </c>
      <c r="M87" s="160" t="e">
        <f>IF(Input_Transaksi!#REF!=$F$3,Input_Transaksi!#REF!,0)</f>
        <v>#REF!</v>
      </c>
      <c r="N87" s="61"/>
    </row>
    <row r="88" spans="1:14" customFormat="1" ht="11.5" hidden="1" x14ac:dyDescent="0.2">
      <c r="A88" s="1"/>
      <c r="B88" s="65"/>
      <c r="C88" s="157" t="e">
        <f t="shared" si="0"/>
        <v>#REF!</v>
      </c>
      <c r="D88" s="158" t="e">
        <f>IF(K88&lt;&gt;0,Input_Transaksi!#REF!,"")</f>
        <v>#REF!</v>
      </c>
      <c r="E88" s="157" t="e">
        <f>IF(D88="","",VLOOKUP(D88,SETUP!$N$12:$S$66,4,FALSE))</f>
        <v>#REF!</v>
      </c>
      <c r="F88" s="158" t="e">
        <f>IF(K88&lt;&gt;0,Input_Transaksi!#REF!,"")</f>
        <v>#REF!</v>
      </c>
      <c r="G88" s="299"/>
      <c r="H88" s="301" t="e">
        <f>IF(K88&lt;&gt;0,Input_Transaksi!#REF!,"")</f>
        <v>#REF!</v>
      </c>
      <c r="I88" s="159" t="e">
        <f>IF(K88&lt;&gt;0,Input_Transaksi!#REF!,"")</f>
        <v>#REF!</v>
      </c>
      <c r="J88" s="157" t="e">
        <f>IF(K88&lt;&gt;0,Input_Transaksi!#REF!,"")</f>
        <v>#REF!</v>
      </c>
      <c r="K88" s="160" t="e">
        <f>IF(Input_Transaksi!#REF!=$F$3,Input_Transaksi!#REF!,0)</f>
        <v>#REF!</v>
      </c>
      <c r="L88" s="160" t="e">
        <f>IF(Input_Transaksi!#REF!=$F$3,Input_Transaksi!#REF!,0)</f>
        <v>#REF!</v>
      </c>
      <c r="M88" s="160" t="e">
        <f>IF(Input_Transaksi!#REF!=$F$3,Input_Transaksi!#REF!,0)</f>
        <v>#REF!</v>
      </c>
      <c r="N88" s="61"/>
    </row>
    <row r="89" spans="1:14" customFormat="1" ht="11.5" hidden="1" x14ac:dyDescent="0.2">
      <c r="A89" s="1"/>
      <c r="B89" s="65"/>
      <c r="C89" s="157" t="e">
        <f t="shared" si="0"/>
        <v>#REF!</v>
      </c>
      <c r="D89" s="158" t="e">
        <f>IF(K89&lt;&gt;0,Input_Transaksi!#REF!,"")</f>
        <v>#REF!</v>
      </c>
      <c r="E89" s="157" t="e">
        <f>IF(D89="","",VLOOKUP(D89,SETUP!$N$12:$S$66,4,FALSE))</f>
        <v>#REF!</v>
      </c>
      <c r="F89" s="158" t="e">
        <f>IF(K89&lt;&gt;0,Input_Transaksi!#REF!,"")</f>
        <v>#REF!</v>
      </c>
      <c r="G89" s="299"/>
      <c r="H89" s="301" t="e">
        <f>IF(K89&lt;&gt;0,Input_Transaksi!#REF!,"")</f>
        <v>#REF!</v>
      </c>
      <c r="I89" s="159" t="e">
        <f>IF(K89&lt;&gt;0,Input_Transaksi!#REF!,"")</f>
        <v>#REF!</v>
      </c>
      <c r="J89" s="157" t="e">
        <f>IF(K89&lt;&gt;0,Input_Transaksi!#REF!,"")</f>
        <v>#REF!</v>
      </c>
      <c r="K89" s="160" t="e">
        <f>IF(Input_Transaksi!#REF!=$F$3,Input_Transaksi!#REF!,0)</f>
        <v>#REF!</v>
      </c>
      <c r="L89" s="160" t="e">
        <f>IF(Input_Transaksi!#REF!=$F$3,Input_Transaksi!#REF!,0)</f>
        <v>#REF!</v>
      </c>
      <c r="M89" s="160" t="e">
        <f>IF(Input_Transaksi!#REF!=$F$3,Input_Transaksi!#REF!,0)</f>
        <v>#REF!</v>
      </c>
      <c r="N89" s="61"/>
    </row>
    <row r="90" spans="1:14" customFormat="1" ht="11.5" hidden="1" x14ac:dyDescent="0.2">
      <c r="A90" s="1"/>
      <c r="B90" s="65"/>
      <c r="C90" s="157" t="e">
        <f t="shared" ref="C90:C124" si="1">IF(K90&lt;&gt;0,C89+1,C89)</f>
        <v>#REF!</v>
      </c>
      <c r="D90" s="158" t="e">
        <f>IF(K90&lt;&gt;0,Input_Transaksi!#REF!,"")</f>
        <v>#REF!</v>
      </c>
      <c r="E90" s="157" t="e">
        <f>IF(D90="","",VLOOKUP(D90,SETUP!$N$12:$S$66,4,FALSE))</f>
        <v>#REF!</v>
      </c>
      <c r="F90" s="158" t="e">
        <f>IF(K90&lt;&gt;0,Input_Transaksi!#REF!,"")</f>
        <v>#REF!</v>
      </c>
      <c r="G90" s="299"/>
      <c r="H90" s="301" t="e">
        <f>IF(K90&lt;&gt;0,Input_Transaksi!#REF!,"")</f>
        <v>#REF!</v>
      </c>
      <c r="I90" s="159" t="e">
        <f>IF(K90&lt;&gt;0,Input_Transaksi!#REF!,"")</f>
        <v>#REF!</v>
      </c>
      <c r="J90" s="157" t="e">
        <f>IF(K90&lt;&gt;0,Input_Transaksi!#REF!,"")</f>
        <v>#REF!</v>
      </c>
      <c r="K90" s="160" t="e">
        <f>IF(Input_Transaksi!#REF!=$F$3,Input_Transaksi!#REF!,0)</f>
        <v>#REF!</v>
      </c>
      <c r="L90" s="160" t="e">
        <f>IF(Input_Transaksi!#REF!=$F$3,Input_Transaksi!#REF!,0)</f>
        <v>#REF!</v>
      </c>
      <c r="M90" s="160" t="e">
        <f>IF(Input_Transaksi!#REF!=$F$3,Input_Transaksi!#REF!,0)</f>
        <v>#REF!</v>
      </c>
      <c r="N90" s="61"/>
    </row>
    <row r="91" spans="1:14" customFormat="1" ht="11.5" hidden="1" x14ac:dyDescent="0.2">
      <c r="A91" s="1"/>
      <c r="B91" s="65"/>
      <c r="C91" s="157" t="e">
        <f t="shared" si="1"/>
        <v>#REF!</v>
      </c>
      <c r="D91" s="158" t="e">
        <f>IF(K91&lt;&gt;0,Input_Transaksi!#REF!,"")</f>
        <v>#REF!</v>
      </c>
      <c r="E91" s="157" t="e">
        <f>IF(D91="","",VLOOKUP(D91,SETUP!$N$12:$S$66,4,FALSE))</f>
        <v>#REF!</v>
      </c>
      <c r="F91" s="158" t="e">
        <f>IF(K91&lt;&gt;0,Input_Transaksi!#REF!,"")</f>
        <v>#REF!</v>
      </c>
      <c r="G91" s="299"/>
      <c r="H91" s="301" t="e">
        <f>IF(K91&lt;&gt;0,Input_Transaksi!#REF!,"")</f>
        <v>#REF!</v>
      </c>
      <c r="I91" s="159" t="e">
        <f>IF(K91&lt;&gt;0,Input_Transaksi!#REF!,"")</f>
        <v>#REF!</v>
      </c>
      <c r="J91" s="157" t="e">
        <f>IF(K91&lt;&gt;0,Input_Transaksi!#REF!,"")</f>
        <v>#REF!</v>
      </c>
      <c r="K91" s="160" t="e">
        <f>IF(Input_Transaksi!#REF!=$F$3,Input_Transaksi!#REF!,0)</f>
        <v>#REF!</v>
      </c>
      <c r="L91" s="160" t="e">
        <f>IF(Input_Transaksi!#REF!=$F$3,Input_Transaksi!#REF!,0)</f>
        <v>#REF!</v>
      </c>
      <c r="M91" s="160" t="e">
        <f>IF(Input_Transaksi!#REF!=$F$3,Input_Transaksi!#REF!,0)</f>
        <v>#REF!</v>
      </c>
      <c r="N91" s="61"/>
    </row>
    <row r="92" spans="1:14" customFormat="1" ht="11.5" hidden="1" x14ac:dyDescent="0.2">
      <c r="A92" s="1"/>
      <c r="B92" s="65"/>
      <c r="C92" s="157" t="e">
        <f t="shared" si="1"/>
        <v>#REF!</v>
      </c>
      <c r="D92" s="158" t="e">
        <f>IF(K92&lt;&gt;0,Input_Transaksi!#REF!,"")</f>
        <v>#REF!</v>
      </c>
      <c r="E92" s="157" t="e">
        <f>IF(D92="","",VLOOKUP(D92,SETUP!$N$12:$S$66,4,FALSE))</f>
        <v>#REF!</v>
      </c>
      <c r="F92" s="158" t="e">
        <f>IF(K92&lt;&gt;0,Input_Transaksi!#REF!,"")</f>
        <v>#REF!</v>
      </c>
      <c r="G92" s="299"/>
      <c r="H92" s="301" t="e">
        <f>IF(K92&lt;&gt;0,Input_Transaksi!#REF!,"")</f>
        <v>#REF!</v>
      </c>
      <c r="I92" s="159" t="e">
        <f>IF(K92&lt;&gt;0,Input_Transaksi!#REF!,"")</f>
        <v>#REF!</v>
      </c>
      <c r="J92" s="157" t="e">
        <f>IF(K92&lt;&gt;0,Input_Transaksi!#REF!,"")</f>
        <v>#REF!</v>
      </c>
      <c r="K92" s="160" t="e">
        <f>IF(Input_Transaksi!#REF!=$F$3,Input_Transaksi!#REF!,0)</f>
        <v>#REF!</v>
      </c>
      <c r="L92" s="160" t="e">
        <f>IF(Input_Transaksi!#REF!=$F$3,Input_Transaksi!#REF!,0)</f>
        <v>#REF!</v>
      </c>
      <c r="M92" s="160" t="e">
        <f>IF(Input_Transaksi!#REF!=$F$3,Input_Transaksi!#REF!,0)</f>
        <v>#REF!</v>
      </c>
      <c r="N92" s="61"/>
    </row>
    <row r="93" spans="1:14" customFormat="1" ht="11.5" hidden="1" x14ac:dyDescent="0.2">
      <c r="A93" s="1"/>
      <c r="B93" s="65"/>
      <c r="C93" s="157" t="e">
        <f t="shared" si="1"/>
        <v>#REF!</v>
      </c>
      <c r="D93" s="158" t="e">
        <f>IF(K93&lt;&gt;0,Input_Transaksi!#REF!,"")</f>
        <v>#REF!</v>
      </c>
      <c r="E93" s="157" t="e">
        <f>IF(D93="","",VLOOKUP(D93,SETUP!$N$12:$S$66,4,FALSE))</f>
        <v>#REF!</v>
      </c>
      <c r="F93" s="158" t="e">
        <f>IF(K93&lt;&gt;0,Input_Transaksi!#REF!,"")</f>
        <v>#REF!</v>
      </c>
      <c r="G93" s="299"/>
      <c r="H93" s="301" t="e">
        <f>IF(K93&lt;&gt;0,Input_Transaksi!#REF!,"")</f>
        <v>#REF!</v>
      </c>
      <c r="I93" s="159" t="e">
        <f>IF(K93&lt;&gt;0,Input_Transaksi!#REF!,"")</f>
        <v>#REF!</v>
      </c>
      <c r="J93" s="157" t="e">
        <f>IF(K93&lt;&gt;0,Input_Transaksi!#REF!,"")</f>
        <v>#REF!</v>
      </c>
      <c r="K93" s="160" t="e">
        <f>IF(Input_Transaksi!#REF!=$F$3,Input_Transaksi!#REF!,0)</f>
        <v>#REF!</v>
      </c>
      <c r="L93" s="160" t="e">
        <f>IF(Input_Transaksi!#REF!=$F$3,Input_Transaksi!#REF!,0)</f>
        <v>#REF!</v>
      </c>
      <c r="M93" s="160" t="e">
        <f>IF(Input_Transaksi!#REF!=$F$3,Input_Transaksi!#REF!,0)</f>
        <v>#REF!</v>
      </c>
      <c r="N93" s="61"/>
    </row>
    <row r="94" spans="1:14" customFormat="1" ht="11.5" hidden="1" x14ac:dyDescent="0.2">
      <c r="A94" s="1"/>
      <c r="B94" s="65"/>
      <c r="C94" s="157" t="e">
        <f t="shared" si="1"/>
        <v>#REF!</v>
      </c>
      <c r="D94" s="158" t="e">
        <f>IF(K94&lt;&gt;0,Input_Transaksi!#REF!,"")</f>
        <v>#REF!</v>
      </c>
      <c r="E94" s="157" t="e">
        <f>IF(D94="","",VLOOKUP(D94,SETUP!$N$12:$S$66,4,FALSE))</f>
        <v>#REF!</v>
      </c>
      <c r="F94" s="158" t="e">
        <f>IF(K94&lt;&gt;0,Input_Transaksi!#REF!,"")</f>
        <v>#REF!</v>
      </c>
      <c r="G94" s="299"/>
      <c r="H94" s="301" t="e">
        <f>IF(K94&lt;&gt;0,Input_Transaksi!#REF!,"")</f>
        <v>#REF!</v>
      </c>
      <c r="I94" s="159" t="e">
        <f>IF(K94&lt;&gt;0,Input_Transaksi!#REF!,"")</f>
        <v>#REF!</v>
      </c>
      <c r="J94" s="157" t="e">
        <f>IF(K94&lt;&gt;0,Input_Transaksi!#REF!,"")</f>
        <v>#REF!</v>
      </c>
      <c r="K94" s="160" t="e">
        <f>IF(Input_Transaksi!#REF!=$F$3,Input_Transaksi!#REF!,0)</f>
        <v>#REF!</v>
      </c>
      <c r="L94" s="160" t="e">
        <f>IF(Input_Transaksi!#REF!=$F$3,Input_Transaksi!#REF!,0)</f>
        <v>#REF!</v>
      </c>
      <c r="M94" s="160" t="e">
        <f>IF(Input_Transaksi!#REF!=$F$3,Input_Transaksi!#REF!,0)</f>
        <v>#REF!</v>
      </c>
      <c r="N94" s="61"/>
    </row>
    <row r="95" spans="1:14" customFormat="1" ht="11.5" hidden="1" x14ac:dyDescent="0.2">
      <c r="A95" s="1"/>
      <c r="B95" s="65"/>
      <c r="C95" s="157" t="e">
        <f t="shared" si="1"/>
        <v>#REF!</v>
      </c>
      <c r="D95" s="158" t="e">
        <f>IF(K95&lt;&gt;0,Input_Transaksi!#REF!,"")</f>
        <v>#REF!</v>
      </c>
      <c r="E95" s="157" t="e">
        <f>IF(D95="","",VLOOKUP(D95,SETUP!$N$12:$S$66,4,FALSE))</f>
        <v>#REF!</v>
      </c>
      <c r="F95" s="158" t="e">
        <f>IF(K95&lt;&gt;0,Input_Transaksi!#REF!,"")</f>
        <v>#REF!</v>
      </c>
      <c r="G95" s="299"/>
      <c r="H95" s="301" t="e">
        <f>IF(K95&lt;&gt;0,Input_Transaksi!#REF!,"")</f>
        <v>#REF!</v>
      </c>
      <c r="I95" s="159" t="e">
        <f>IF(K95&lt;&gt;0,Input_Transaksi!#REF!,"")</f>
        <v>#REF!</v>
      </c>
      <c r="J95" s="157" t="e">
        <f>IF(K95&lt;&gt;0,Input_Transaksi!#REF!,"")</f>
        <v>#REF!</v>
      </c>
      <c r="K95" s="160" t="e">
        <f>IF(Input_Transaksi!#REF!=$F$3,Input_Transaksi!#REF!,0)</f>
        <v>#REF!</v>
      </c>
      <c r="L95" s="160" t="e">
        <f>IF(Input_Transaksi!#REF!=$F$3,Input_Transaksi!#REF!,0)</f>
        <v>#REF!</v>
      </c>
      <c r="M95" s="160" t="e">
        <f>IF(Input_Transaksi!#REF!=$F$3,Input_Transaksi!#REF!,0)</f>
        <v>#REF!</v>
      </c>
      <c r="N95" s="61"/>
    </row>
    <row r="96" spans="1:14" customFormat="1" ht="11.5" hidden="1" x14ac:dyDescent="0.2">
      <c r="A96" s="1"/>
      <c r="B96" s="65"/>
      <c r="C96" s="157" t="e">
        <f t="shared" si="1"/>
        <v>#REF!</v>
      </c>
      <c r="D96" s="158" t="e">
        <f>IF(K96&lt;&gt;0,Input_Transaksi!#REF!,"")</f>
        <v>#REF!</v>
      </c>
      <c r="E96" s="157" t="e">
        <f>IF(D96="","",VLOOKUP(D96,SETUP!$N$12:$S$66,4,FALSE))</f>
        <v>#REF!</v>
      </c>
      <c r="F96" s="158" t="e">
        <f>IF(K96&lt;&gt;0,Input_Transaksi!#REF!,"")</f>
        <v>#REF!</v>
      </c>
      <c r="G96" s="299"/>
      <c r="H96" s="301" t="e">
        <f>IF(K96&lt;&gt;0,Input_Transaksi!#REF!,"")</f>
        <v>#REF!</v>
      </c>
      <c r="I96" s="159" t="e">
        <f>IF(K96&lt;&gt;0,Input_Transaksi!#REF!,"")</f>
        <v>#REF!</v>
      </c>
      <c r="J96" s="157" t="e">
        <f>IF(K96&lt;&gt;0,Input_Transaksi!#REF!,"")</f>
        <v>#REF!</v>
      </c>
      <c r="K96" s="160" t="e">
        <f>IF(Input_Transaksi!#REF!=$F$3,Input_Transaksi!#REF!,0)</f>
        <v>#REF!</v>
      </c>
      <c r="L96" s="160" t="e">
        <f>IF(Input_Transaksi!#REF!=$F$3,Input_Transaksi!#REF!,0)</f>
        <v>#REF!</v>
      </c>
      <c r="M96" s="160" t="e">
        <f>IF(Input_Transaksi!#REF!=$F$3,Input_Transaksi!#REF!,0)</f>
        <v>#REF!</v>
      </c>
      <c r="N96" s="61"/>
    </row>
    <row r="97" spans="1:14" ht="11.5" hidden="1" x14ac:dyDescent="0.2">
      <c r="B97" s="63"/>
      <c r="C97" s="157" t="e">
        <f t="shared" si="1"/>
        <v>#REF!</v>
      </c>
      <c r="D97" s="158" t="e">
        <f>IF(K97&lt;&gt;0,Input_Transaksi!#REF!,"")</f>
        <v>#REF!</v>
      </c>
      <c r="E97" s="157" t="e">
        <f>IF(D97="","",VLOOKUP(D97,SETUP!$N$12:$S$66,4,FALSE))</f>
        <v>#REF!</v>
      </c>
      <c r="F97" s="158" t="e">
        <f>IF(K97&lt;&gt;0,Input_Transaksi!#REF!,"")</f>
        <v>#REF!</v>
      </c>
      <c r="G97" s="299"/>
      <c r="H97" s="301" t="e">
        <f>IF(K97&lt;&gt;0,Input_Transaksi!#REF!,"")</f>
        <v>#REF!</v>
      </c>
      <c r="I97" s="159" t="e">
        <f>IF(K97&lt;&gt;0,Input_Transaksi!#REF!,"")</f>
        <v>#REF!</v>
      </c>
      <c r="J97" s="157" t="e">
        <f>IF(K97&lt;&gt;0,Input_Transaksi!#REF!,"")</f>
        <v>#REF!</v>
      </c>
      <c r="K97" s="160" t="e">
        <f>IF(Input_Transaksi!#REF!=$F$3,Input_Transaksi!#REF!,0)</f>
        <v>#REF!</v>
      </c>
      <c r="L97" s="160" t="e">
        <f>IF(Input_Transaksi!#REF!=$F$3,Input_Transaksi!#REF!,0)</f>
        <v>#REF!</v>
      </c>
      <c r="M97" s="160" t="e">
        <f>IF(Input_Transaksi!#REF!=$F$3,Input_Transaksi!#REF!,0)</f>
        <v>#REF!</v>
      </c>
      <c r="N97" s="62"/>
    </row>
    <row r="98" spans="1:14" customFormat="1" ht="11.5" x14ac:dyDescent="0.2">
      <c r="A98" s="1"/>
      <c r="B98" s="65"/>
      <c r="C98" s="157" t="e">
        <f t="shared" si="1"/>
        <v>#REF!</v>
      </c>
      <c r="D98" s="158" t="e">
        <f>IF(K98&lt;&gt;0,Input_Transaksi!#REF!,"")</f>
        <v>#REF!</v>
      </c>
      <c r="E98" s="157" t="e">
        <f>IF(D98="","",VLOOKUP(D98,SETUP!$N$12:$S$66,4,FALSE))</f>
        <v>#REF!</v>
      </c>
      <c r="F98" s="158" t="e">
        <f>IF(K98&lt;&gt;0,Input_Transaksi!#REF!,"")</f>
        <v>#REF!</v>
      </c>
      <c r="G98" s="299"/>
      <c r="H98" s="301" t="e">
        <f>IF(K98&lt;&gt;0,Input_Transaksi!#REF!,"")</f>
        <v>#REF!</v>
      </c>
      <c r="I98" s="159" t="e">
        <f>IF(K98&lt;&gt;0,Input_Transaksi!#REF!,"")</f>
        <v>#REF!</v>
      </c>
      <c r="J98" s="157" t="e">
        <f>IF(K98&lt;&gt;0,Input_Transaksi!#REF!,"")</f>
        <v>#REF!</v>
      </c>
      <c r="K98" s="160" t="e">
        <f>IF(Input_Transaksi!#REF!=$F$3,Input_Transaksi!#REF!,0)</f>
        <v>#REF!</v>
      </c>
      <c r="L98" s="160" t="e">
        <f>IF(Input_Transaksi!#REF!=$F$3,Input_Transaksi!#REF!,0)</f>
        <v>#REF!</v>
      </c>
      <c r="M98" s="160" t="e">
        <f>IF(Input_Transaksi!#REF!=$F$3,Input_Transaksi!#REF!,0)</f>
        <v>#REF!</v>
      </c>
      <c r="N98" s="61"/>
    </row>
    <row r="99" spans="1:14" ht="11.5" hidden="1" x14ac:dyDescent="0.2">
      <c r="B99" s="63"/>
      <c r="C99" s="157" t="e">
        <f t="shared" si="1"/>
        <v>#REF!</v>
      </c>
      <c r="D99" s="158" t="e">
        <f>IF(K99&lt;&gt;0,Input_Transaksi!#REF!,"")</f>
        <v>#REF!</v>
      </c>
      <c r="E99" s="157" t="e">
        <f>IF(D99="","",VLOOKUP(D99,SETUP!$N$12:$S$66,4,FALSE))</f>
        <v>#REF!</v>
      </c>
      <c r="F99" s="158" t="e">
        <f>IF(K99&lt;&gt;0,Input_Transaksi!#REF!,"")</f>
        <v>#REF!</v>
      </c>
      <c r="G99" s="299"/>
      <c r="H99" s="301" t="e">
        <f>IF(K99&lt;&gt;0,Input_Transaksi!#REF!,"")</f>
        <v>#REF!</v>
      </c>
      <c r="I99" s="159" t="e">
        <f>IF(K99&lt;&gt;0,Input_Transaksi!#REF!,"")</f>
        <v>#REF!</v>
      </c>
      <c r="J99" s="157" t="e">
        <f>IF(K99&lt;&gt;0,Input_Transaksi!#REF!,"")</f>
        <v>#REF!</v>
      </c>
      <c r="K99" s="160" t="e">
        <f>IF(Input_Transaksi!#REF!=$F$3,Input_Transaksi!#REF!,0)</f>
        <v>#REF!</v>
      </c>
      <c r="L99" s="160" t="e">
        <f>IF(Input_Transaksi!#REF!=$F$3,Input_Transaksi!#REF!,0)</f>
        <v>#REF!</v>
      </c>
      <c r="M99" s="160" t="e">
        <f>IF(Input_Transaksi!#REF!=$F$3,Input_Transaksi!#REF!,0)</f>
        <v>#REF!</v>
      </c>
      <c r="N99" s="62"/>
    </row>
    <row r="100" spans="1:14" customFormat="1" ht="11.5" hidden="1" x14ac:dyDescent="0.2">
      <c r="A100" s="1"/>
      <c r="B100" s="65"/>
      <c r="C100" s="157" t="e">
        <f t="shared" si="1"/>
        <v>#REF!</v>
      </c>
      <c r="D100" s="158" t="e">
        <f>IF(K100&lt;&gt;0,Input_Transaksi!#REF!,"")</f>
        <v>#REF!</v>
      </c>
      <c r="E100" s="157" t="e">
        <f>IF(D100="","",VLOOKUP(D100,SETUP!$N$12:$S$66,4,FALSE))</f>
        <v>#REF!</v>
      </c>
      <c r="F100" s="158" t="e">
        <f>IF(K100&lt;&gt;0,Input_Transaksi!#REF!,"")</f>
        <v>#REF!</v>
      </c>
      <c r="G100" s="299"/>
      <c r="H100" s="301" t="e">
        <f>IF(K100&lt;&gt;0,Input_Transaksi!#REF!,"")</f>
        <v>#REF!</v>
      </c>
      <c r="I100" s="159" t="e">
        <f>IF(K100&lt;&gt;0,Input_Transaksi!#REF!,"")</f>
        <v>#REF!</v>
      </c>
      <c r="J100" s="157" t="e">
        <f>IF(K100&lt;&gt;0,Input_Transaksi!#REF!,"")</f>
        <v>#REF!</v>
      </c>
      <c r="K100" s="160" t="e">
        <f>IF(Input_Transaksi!#REF!=$F$3,Input_Transaksi!#REF!,0)</f>
        <v>#REF!</v>
      </c>
      <c r="L100" s="160" t="e">
        <f>IF(Input_Transaksi!#REF!=$F$3,Input_Transaksi!#REF!,0)</f>
        <v>#REF!</v>
      </c>
      <c r="M100" s="160" t="e">
        <f>IF(Input_Transaksi!#REF!=$F$3,Input_Transaksi!#REF!,0)</f>
        <v>#REF!</v>
      </c>
      <c r="N100" s="61"/>
    </row>
    <row r="101" spans="1:14" customFormat="1" ht="11.5" hidden="1" x14ac:dyDescent="0.2">
      <c r="A101" s="1"/>
      <c r="B101" s="65"/>
      <c r="C101" s="157" t="e">
        <f t="shared" si="1"/>
        <v>#REF!</v>
      </c>
      <c r="D101" s="158" t="e">
        <f>IF(K101&lt;&gt;0,Input_Transaksi!#REF!,"")</f>
        <v>#REF!</v>
      </c>
      <c r="E101" s="157" t="e">
        <f>IF(D101="","",VLOOKUP(D101,SETUP!$N$12:$S$66,4,FALSE))</f>
        <v>#REF!</v>
      </c>
      <c r="F101" s="158" t="e">
        <f>IF(K101&lt;&gt;0,Input_Transaksi!#REF!,"")</f>
        <v>#REF!</v>
      </c>
      <c r="G101" s="299"/>
      <c r="H101" s="301" t="e">
        <f>IF(K101&lt;&gt;0,Input_Transaksi!#REF!,"")</f>
        <v>#REF!</v>
      </c>
      <c r="I101" s="159" t="e">
        <f>IF(K101&lt;&gt;0,Input_Transaksi!#REF!,"")</f>
        <v>#REF!</v>
      </c>
      <c r="J101" s="157" t="e">
        <f>IF(K101&lt;&gt;0,Input_Transaksi!#REF!,"")</f>
        <v>#REF!</v>
      </c>
      <c r="K101" s="160" t="e">
        <f>IF(Input_Transaksi!#REF!=$F$3,Input_Transaksi!#REF!,0)</f>
        <v>#REF!</v>
      </c>
      <c r="L101" s="160" t="e">
        <f>IF(Input_Transaksi!#REF!=$F$3,Input_Transaksi!#REF!,0)</f>
        <v>#REF!</v>
      </c>
      <c r="M101" s="160" t="e">
        <f>IF(Input_Transaksi!#REF!=$F$3,Input_Transaksi!#REF!,0)</f>
        <v>#REF!</v>
      </c>
      <c r="N101" s="61"/>
    </row>
    <row r="102" spans="1:14" customFormat="1" ht="11.5" hidden="1" x14ac:dyDescent="0.2">
      <c r="A102" s="1"/>
      <c r="B102" s="65"/>
      <c r="C102" s="157" t="e">
        <f t="shared" si="1"/>
        <v>#REF!</v>
      </c>
      <c r="D102" s="158" t="e">
        <f>IF(K102&lt;&gt;0,Input_Transaksi!#REF!,"")</f>
        <v>#REF!</v>
      </c>
      <c r="E102" s="157" t="e">
        <f>IF(D102="","",VLOOKUP(D102,SETUP!$N$12:$S$66,4,FALSE))</f>
        <v>#REF!</v>
      </c>
      <c r="F102" s="158" t="e">
        <f>IF(K102&lt;&gt;0,Input_Transaksi!#REF!,"")</f>
        <v>#REF!</v>
      </c>
      <c r="G102" s="299"/>
      <c r="H102" s="301" t="e">
        <f>IF(K102&lt;&gt;0,Input_Transaksi!#REF!,"")</f>
        <v>#REF!</v>
      </c>
      <c r="I102" s="159" t="e">
        <f>IF(K102&lt;&gt;0,Input_Transaksi!#REF!,"")</f>
        <v>#REF!</v>
      </c>
      <c r="J102" s="157" t="e">
        <f>IF(K102&lt;&gt;0,Input_Transaksi!#REF!,"")</f>
        <v>#REF!</v>
      </c>
      <c r="K102" s="160" t="e">
        <f>IF(Input_Transaksi!#REF!=$F$3,Input_Transaksi!#REF!,0)</f>
        <v>#REF!</v>
      </c>
      <c r="L102" s="160" t="e">
        <f>IF(Input_Transaksi!#REF!=$F$3,Input_Transaksi!#REF!,0)</f>
        <v>#REF!</v>
      </c>
      <c r="M102" s="160" t="e">
        <f>IF(Input_Transaksi!#REF!=$F$3,Input_Transaksi!#REF!,0)</f>
        <v>#REF!</v>
      </c>
      <c r="N102" s="61"/>
    </row>
    <row r="103" spans="1:14" customFormat="1" ht="11.5" hidden="1" x14ac:dyDescent="0.2">
      <c r="A103" s="1"/>
      <c r="B103" s="65"/>
      <c r="C103" s="157" t="e">
        <f t="shared" si="1"/>
        <v>#REF!</v>
      </c>
      <c r="D103" s="158" t="e">
        <f>IF(K103&lt;&gt;0,Input_Transaksi!#REF!,"")</f>
        <v>#REF!</v>
      </c>
      <c r="E103" s="157" t="e">
        <f>IF(D103="","",VLOOKUP(D103,SETUP!$N$12:$S$66,4,FALSE))</f>
        <v>#REF!</v>
      </c>
      <c r="F103" s="158" t="e">
        <f>IF(K103&lt;&gt;0,Input_Transaksi!#REF!,"")</f>
        <v>#REF!</v>
      </c>
      <c r="G103" s="299"/>
      <c r="H103" s="301" t="e">
        <f>IF(K103&lt;&gt;0,Input_Transaksi!#REF!,"")</f>
        <v>#REF!</v>
      </c>
      <c r="I103" s="159" t="e">
        <f>IF(K103&lt;&gt;0,Input_Transaksi!#REF!,"")</f>
        <v>#REF!</v>
      </c>
      <c r="J103" s="157" t="e">
        <f>IF(K103&lt;&gt;0,Input_Transaksi!#REF!,"")</f>
        <v>#REF!</v>
      </c>
      <c r="K103" s="160" t="e">
        <f>IF(Input_Transaksi!#REF!=$F$3,Input_Transaksi!#REF!,0)</f>
        <v>#REF!</v>
      </c>
      <c r="L103" s="160" t="e">
        <f>IF(Input_Transaksi!#REF!=$F$3,Input_Transaksi!#REF!,0)</f>
        <v>#REF!</v>
      </c>
      <c r="M103" s="160" t="e">
        <f>IF(Input_Transaksi!#REF!=$F$3,Input_Transaksi!#REF!,0)</f>
        <v>#REF!</v>
      </c>
      <c r="N103" s="61"/>
    </row>
    <row r="104" spans="1:14" customFormat="1" ht="11.5" hidden="1" x14ac:dyDescent="0.2">
      <c r="A104" s="1"/>
      <c r="B104" s="65"/>
      <c r="C104" s="157" t="e">
        <f t="shared" si="1"/>
        <v>#REF!</v>
      </c>
      <c r="D104" s="158" t="e">
        <f>IF(K104&lt;&gt;0,Input_Transaksi!#REF!,"")</f>
        <v>#REF!</v>
      </c>
      <c r="E104" s="157" t="e">
        <f>IF(D104="","",VLOOKUP(D104,SETUP!$N$12:$S$66,4,FALSE))</f>
        <v>#REF!</v>
      </c>
      <c r="F104" s="158" t="e">
        <f>IF(K104&lt;&gt;0,Input_Transaksi!#REF!,"")</f>
        <v>#REF!</v>
      </c>
      <c r="G104" s="299"/>
      <c r="H104" s="301" t="e">
        <f>IF(K104&lt;&gt;0,Input_Transaksi!#REF!,"")</f>
        <v>#REF!</v>
      </c>
      <c r="I104" s="159" t="e">
        <f>IF(K104&lt;&gt;0,Input_Transaksi!#REF!,"")</f>
        <v>#REF!</v>
      </c>
      <c r="J104" s="157" t="e">
        <f>IF(K104&lt;&gt;0,Input_Transaksi!#REF!,"")</f>
        <v>#REF!</v>
      </c>
      <c r="K104" s="160" t="e">
        <f>IF(Input_Transaksi!#REF!=$F$3,Input_Transaksi!#REF!,0)</f>
        <v>#REF!</v>
      </c>
      <c r="L104" s="160" t="e">
        <f>IF(Input_Transaksi!#REF!=$F$3,Input_Transaksi!#REF!,0)</f>
        <v>#REF!</v>
      </c>
      <c r="M104" s="160" t="e">
        <f>IF(Input_Transaksi!#REF!=$F$3,Input_Transaksi!#REF!,0)</f>
        <v>#REF!</v>
      </c>
      <c r="N104" s="61"/>
    </row>
    <row r="105" spans="1:14" customFormat="1" ht="11.5" hidden="1" x14ac:dyDescent="0.2">
      <c r="A105" s="1"/>
      <c r="B105" s="65"/>
      <c r="C105" s="157" t="e">
        <f t="shared" si="1"/>
        <v>#REF!</v>
      </c>
      <c r="D105" s="158" t="e">
        <f>IF(K105&lt;&gt;0,Input_Transaksi!#REF!,"")</f>
        <v>#REF!</v>
      </c>
      <c r="E105" s="157" t="e">
        <f>IF(D105="","",VLOOKUP(D105,SETUP!$N$12:$S$66,4,FALSE))</f>
        <v>#REF!</v>
      </c>
      <c r="F105" s="158" t="e">
        <f>IF(K105&lt;&gt;0,Input_Transaksi!#REF!,"")</f>
        <v>#REF!</v>
      </c>
      <c r="G105" s="299"/>
      <c r="H105" s="301" t="e">
        <f>IF(K105&lt;&gt;0,Input_Transaksi!#REF!,"")</f>
        <v>#REF!</v>
      </c>
      <c r="I105" s="159" t="e">
        <f>IF(K105&lt;&gt;0,Input_Transaksi!#REF!,"")</f>
        <v>#REF!</v>
      </c>
      <c r="J105" s="157" t="e">
        <f>IF(K105&lt;&gt;0,Input_Transaksi!#REF!,"")</f>
        <v>#REF!</v>
      </c>
      <c r="K105" s="160" t="e">
        <f>IF(Input_Transaksi!#REF!=$F$3,Input_Transaksi!#REF!,0)</f>
        <v>#REF!</v>
      </c>
      <c r="L105" s="160" t="e">
        <f>IF(Input_Transaksi!#REF!=$F$3,Input_Transaksi!#REF!,0)</f>
        <v>#REF!</v>
      </c>
      <c r="M105" s="160" t="e">
        <f>IF(Input_Transaksi!#REF!=$F$3,Input_Transaksi!#REF!,0)</f>
        <v>#REF!</v>
      </c>
      <c r="N105" s="61"/>
    </row>
    <row r="106" spans="1:14" customFormat="1" ht="11.5" hidden="1" x14ac:dyDescent="0.2">
      <c r="A106" s="1"/>
      <c r="B106" s="65"/>
      <c r="C106" s="157" t="e">
        <f t="shared" si="1"/>
        <v>#REF!</v>
      </c>
      <c r="D106" s="158" t="e">
        <f>IF(K106&lt;&gt;0,Input_Transaksi!#REF!,"")</f>
        <v>#REF!</v>
      </c>
      <c r="E106" s="157" t="e">
        <f>IF(D106="","",VLOOKUP(D106,SETUP!$N$12:$S$66,4,FALSE))</f>
        <v>#REF!</v>
      </c>
      <c r="F106" s="158" t="e">
        <f>IF(K106&lt;&gt;0,Input_Transaksi!#REF!,"")</f>
        <v>#REF!</v>
      </c>
      <c r="G106" s="299"/>
      <c r="H106" s="301" t="e">
        <f>IF(K106&lt;&gt;0,Input_Transaksi!#REF!,"")</f>
        <v>#REF!</v>
      </c>
      <c r="I106" s="159" t="e">
        <f>IF(K106&lt;&gt;0,Input_Transaksi!#REF!,"")</f>
        <v>#REF!</v>
      </c>
      <c r="J106" s="157" t="e">
        <f>IF(K106&lt;&gt;0,Input_Transaksi!#REF!,"")</f>
        <v>#REF!</v>
      </c>
      <c r="K106" s="160" t="e">
        <f>IF(Input_Transaksi!#REF!=$F$3,Input_Transaksi!#REF!,0)</f>
        <v>#REF!</v>
      </c>
      <c r="L106" s="160" t="e">
        <f>IF(Input_Transaksi!#REF!=$F$3,Input_Transaksi!#REF!,0)</f>
        <v>#REF!</v>
      </c>
      <c r="M106" s="160" t="e">
        <f>IF(Input_Transaksi!#REF!=$F$3,Input_Transaksi!#REF!,0)</f>
        <v>#REF!</v>
      </c>
      <c r="N106" s="61"/>
    </row>
    <row r="107" spans="1:14" customFormat="1" ht="11.5" hidden="1" x14ac:dyDescent="0.2">
      <c r="A107" s="1"/>
      <c r="B107" s="65"/>
      <c r="C107" s="157" t="e">
        <f t="shared" si="1"/>
        <v>#REF!</v>
      </c>
      <c r="D107" s="158" t="e">
        <f>IF(K107&lt;&gt;0,Input_Transaksi!#REF!,"")</f>
        <v>#REF!</v>
      </c>
      <c r="E107" s="157" t="e">
        <f>IF(D107="","",VLOOKUP(D107,SETUP!$N$12:$S$66,4,FALSE))</f>
        <v>#REF!</v>
      </c>
      <c r="F107" s="158" t="e">
        <f>IF(K107&lt;&gt;0,Input_Transaksi!#REF!,"")</f>
        <v>#REF!</v>
      </c>
      <c r="G107" s="299"/>
      <c r="H107" s="301" t="e">
        <f>IF(K107&lt;&gt;0,Input_Transaksi!#REF!,"")</f>
        <v>#REF!</v>
      </c>
      <c r="I107" s="159" t="e">
        <f>IF(K107&lt;&gt;0,Input_Transaksi!#REF!,"")</f>
        <v>#REF!</v>
      </c>
      <c r="J107" s="157" t="e">
        <f>IF(K107&lt;&gt;0,Input_Transaksi!#REF!,"")</f>
        <v>#REF!</v>
      </c>
      <c r="K107" s="160" t="e">
        <f>IF(Input_Transaksi!#REF!=$F$3,Input_Transaksi!#REF!,0)</f>
        <v>#REF!</v>
      </c>
      <c r="L107" s="160" t="e">
        <f>IF(Input_Transaksi!#REF!=$F$3,Input_Transaksi!#REF!,0)</f>
        <v>#REF!</v>
      </c>
      <c r="M107" s="160" t="e">
        <f>IF(Input_Transaksi!#REF!=$F$3,Input_Transaksi!#REF!,0)</f>
        <v>#REF!</v>
      </c>
      <c r="N107" s="61"/>
    </row>
    <row r="108" spans="1:14" customFormat="1" ht="11.5" hidden="1" x14ac:dyDescent="0.2">
      <c r="A108" s="1"/>
      <c r="B108" s="65"/>
      <c r="C108" s="157" t="e">
        <f t="shared" si="1"/>
        <v>#REF!</v>
      </c>
      <c r="D108" s="158" t="e">
        <f>IF(K108&lt;&gt;0,Input_Transaksi!#REF!,"")</f>
        <v>#REF!</v>
      </c>
      <c r="E108" s="157" t="e">
        <f>IF(D108="","",VLOOKUP(D108,SETUP!$N$12:$S$66,4,FALSE))</f>
        <v>#REF!</v>
      </c>
      <c r="F108" s="158" t="e">
        <f>IF(K108&lt;&gt;0,Input_Transaksi!#REF!,"")</f>
        <v>#REF!</v>
      </c>
      <c r="G108" s="299"/>
      <c r="H108" s="301" t="e">
        <f>IF(K108&lt;&gt;0,Input_Transaksi!#REF!,"")</f>
        <v>#REF!</v>
      </c>
      <c r="I108" s="159" t="e">
        <f>IF(K108&lt;&gt;0,Input_Transaksi!#REF!,"")</f>
        <v>#REF!</v>
      </c>
      <c r="J108" s="157" t="e">
        <f>IF(K108&lt;&gt;0,Input_Transaksi!#REF!,"")</f>
        <v>#REF!</v>
      </c>
      <c r="K108" s="160" t="e">
        <f>IF(Input_Transaksi!#REF!=$F$3,Input_Transaksi!#REF!,0)</f>
        <v>#REF!</v>
      </c>
      <c r="L108" s="160" t="e">
        <f>IF(Input_Transaksi!#REF!=$F$3,Input_Transaksi!#REF!,0)</f>
        <v>#REF!</v>
      </c>
      <c r="M108" s="160" t="e">
        <f>IF(Input_Transaksi!#REF!=$F$3,Input_Transaksi!#REF!,0)</f>
        <v>#REF!</v>
      </c>
      <c r="N108" s="61"/>
    </row>
    <row r="109" spans="1:14" customFormat="1" ht="11.5" hidden="1" x14ac:dyDescent="0.2">
      <c r="A109" s="1"/>
      <c r="B109" s="65"/>
      <c r="C109" s="157" t="e">
        <f t="shared" si="1"/>
        <v>#REF!</v>
      </c>
      <c r="D109" s="158" t="e">
        <f>IF(K109&lt;&gt;0,Input_Transaksi!#REF!,"")</f>
        <v>#REF!</v>
      </c>
      <c r="E109" s="157" t="e">
        <f>IF(D109="","",VLOOKUP(D109,SETUP!$N$12:$S$66,4,FALSE))</f>
        <v>#REF!</v>
      </c>
      <c r="F109" s="158" t="e">
        <f>IF(K109&lt;&gt;0,Input_Transaksi!#REF!,"")</f>
        <v>#REF!</v>
      </c>
      <c r="G109" s="299"/>
      <c r="H109" s="301" t="e">
        <f>IF(K109&lt;&gt;0,Input_Transaksi!#REF!,"")</f>
        <v>#REF!</v>
      </c>
      <c r="I109" s="159" t="e">
        <f>IF(K109&lt;&gt;0,Input_Transaksi!#REF!,"")</f>
        <v>#REF!</v>
      </c>
      <c r="J109" s="157" t="e">
        <f>IF(K109&lt;&gt;0,Input_Transaksi!#REF!,"")</f>
        <v>#REF!</v>
      </c>
      <c r="K109" s="160" t="e">
        <f>IF(Input_Transaksi!#REF!=$F$3,Input_Transaksi!#REF!,0)</f>
        <v>#REF!</v>
      </c>
      <c r="L109" s="160" t="e">
        <f>IF(Input_Transaksi!#REF!=$F$3,Input_Transaksi!#REF!,0)</f>
        <v>#REF!</v>
      </c>
      <c r="M109" s="160" t="e">
        <f>IF(Input_Transaksi!#REF!=$F$3,Input_Transaksi!#REF!,0)</f>
        <v>#REF!</v>
      </c>
      <c r="N109" s="61"/>
    </row>
    <row r="110" spans="1:14" customFormat="1" ht="11.5" hidden="1" x14ac:dyDescent="0.2">
      <c r="A110" s="1"/>
      <c r="B110" s="65"/>
      <c r="C110" s="157" t="e">
        <f t="shared" si="1"/>
        <v>#REF!</v>
      </c>
      <c r="D110" s="158" t="e">
        <f>IF(K110&lt;&gt;0,Input_Transaksi!#REF!,"")</f>
        <v>#REF!</v>
      </c>
      <c r="E110" s="157" t="e">
        <f>IF(D110="","",VLOOKUP(D110,SETUP!$N$12:$S$66,4,FALSE))</f>
        <v>#REF!</v>
      </c>
      <c r="F110" s="158" t="e">
        <f>IF(K110&lt;&gt;0,Input_Transaksi!#REF!,"")</f>
        <v>#REF!</v>
      </c>
      <c r="G110" s="299"/>
      <c r="H110" s="301" t="e">
        <f>IF(K110&lt;&gt;0,Input_Transaksi!#REF!,"")</f>
        <v>#REF!</v>
      </c>
      <c r="I110" s="159" t="e">
        <f>IF(K110&lt;&gt;0,Input_Transaksi!#REF!,"")</f>
        <v>#REF!</v>
      </c>
      <c r="J110" s="157" t="e">
        <f>IF(K110&lt;&gt;0,Input_Transaksi!#REF!,"")</f>
        <v>#REF!</v>
      </c>
      <c r="K110" s="160" t="e">
        <f>IF(Input_Transaksi!#REF!=$F$3,Input_Transaksi!#REF!,0)</f>
        <v>#REF!</v>
      </c>
      <c r="L110" s="160" t="e">
        <f>IF(Input_Transaksi!#REF!=$F$3,Input_Transaksi!#REF!,0)</f>
        <v>#REF!</v>
      </c>
      <c r="M110" s="160" t="e">
        <f>IF(Input_Transaksi!#REF!=$F$3,Input_Transaksi!#REF!,0)</f>
        <v>#REF!</v>
      </c>
      <c r="N110" s="61"/>
    </row>
    <row r="111" spans="1:14" customFormat="1" ht="11.5" hidden="1" x14ac:dyDescent="0.2">
      <c r="A111" s="1"/>
      <c r="B111" s="65"/>
      <c r="C111" s="157" t="e">
        <f t="shared" si="1"/>
        <v>#REF!</v>
      </c>
      <c r="D111" s="158" t="e">
        <f>IF(K111&lt;&gt;0,Input_Transaksi!#REF!,"")</f>
        <v>#REF!</v>
      </c>
      <c r="E111" s="157" t="e">
        <f>IF(D111="","",VLOOKUP(D111,SETUP!$N$12:$S$66,4,FALSE))</f>
        <v>#REF!</v>
      </c>
      <c r="F111" s="158" t="e">
        <f>IF(K111&lt;&gt;0,Input_Transaksi!#REF!,"")</f>
        <v>#REF!</v>
      </c>
      <c r="G111" s="299"/>
      <c r="H111" s="301" t="e">
        <f>IF(K111&lt;&gt;0,Input_Transaksi!#REF!,"")</f>
        <v>#REF!</v>
      </c>
      <c r="I111" s="159" t="e">
        <f>IF(K111&lt;&gt;0,Input_Transaksi!#REF!,"")</f>
        <v>#REF!</v>
      </c>
      <c r="J111" s="157" t="e">
        <f>IF(K111&lt;&gt;0,Input_Transaksi!#REF!,"")</f>
        <v>#REF!</v>
      </c>
      <c r="K111" s="160" t="e">
        <f>IF(Input_Transaksi!#REF!=$F$3,Input_Transaksi!#REF!,0)</f>
        <v>#REF!</v>
      </c>
      <c r="L111" s="160" t="e">
        <f>IF(Input_Transaksi!#REF!=$F$3,Input_Transaksi!#REF!,0)</f>
        <v>#REF!</v>
      </c>
      <c r="M111" s="160" t="e">
        <f>IF(Input_Transaksi!#REF!=$F$3,Input_Transaksi!#REF!,0)</f>
        <v>#REF!</v>
      </c>
      <c r="N111" s="61"/>
    </row>
    <row r="112" spans="1:14" customFormat="1" ht="11.5" hidden="1" x14ac:dyDescent="0.2">
      <c r="A112" s="1"/>
      <c r="B112" s="65"/>
      <c r="C112" s="157" t="e">
        <f t="shared" si="1"/>
        <v>#REF!</v>
      </c>
      <c r="D112" s="158" t="e">
        <f>IF(K112&lt;&gt;0,Input_Transaksi!#REF!,"")</f>
        <v>#REF!</v>
      </c>
      <c r="E112" s="157" t="e">
        <f>IF(D112="","",VLOOKUP(D112,SETUP!$N$12:$S$66,4,FALSE))</f>
        <v>#REF!</v>
      </c>
      <c r="F112" s="158" t="e">
        <f>IF(K112&lt;&gt;0,Input_Transaksi!#REF!,"")</f>
        <v>#REF!</v>
      </c>
      <c r="G112" s="299"/>
      <c r="H112" s="301" t="e">
        <f>IF(K112&lt;&gt;0,Input_Transaksi!#REF!,"")</f>
        <v>#REF!</v>
      </c>
      <c r="I112" s="159" t="e">
        <f>IF(K112&lt;&gt;0,Input_Transaksi!#REF!,"")</f>
        <v>#REF!</v>
      </c>
      <c r="J112" s="157" t="e">
        <f>IF(K112&lt;&gt;0,Input_Transaksi!#REF!,"")</f>
        <v>#REF!</v>
      </c>
      <c r="K112" s="160" t="e">
        <f>IF(Input_Transaksi!#REF!=$F$3,Input_Transaksi!#REF!,0)</f>
        <v>#REF!</v>
      </c>
      <c r="L112" s="160" t="e">
        <f>IF(Input_Transaksi!#REF!=$F$3,Input_Transaksi!#REF!,0)</f>
        <v>#REF!</v>
      </c>
      <c r="M112" s="160" t="e">
        <f>IF(Input_Transaksi!#REF!=$F$3,Input_Transaksi!#REF!,0)</f>
        <v>#REF!</v>
      </c>
      <c r="N112" s="61"/>
    </row>
    <row r="113" spans="1:14" customFormat="1" ht="11.5" hidden="1" x14ac:dyDescent="0.2">
      <c r="A113" s="1"/>
      <c r="B113" s="65"/>
      <c r="C113" s="157" t="e">
        <f t="shared" si="1"/>
        <v>#REF!</v>
      </c>
      <c r="D113" s="158" t="e">
        <f>IF(K113&lt;&gt;0,Input_Transaksi!#REF!,"")</f>
        <v>#REF!</v>
      </c>
      <c r="E113" s="157" t="e">
        <f>IF(D113="","",VLOOKUP(D113,SETUP!$N$12:$S$66,4,FALSE))</f>
        <v>#REF!</v>
      </c>
      <c r="F113" s="158" t="e">
        <f>IF(K113&lt;&gt;0,Input_Transaksi!#REF!,"")</f>
        <v>#REF!</v>
      </c>
      <c r="G113" s="299"/>
      <c r="H113" s="301" t="e">
        <f>IF(K113&lt;&gt;0,Input_Transaksi!#REF!,"")</f>
        <v>#REF!</v>
      </c>
      <c r="I113" s="159" t="e">
        <f>IF(K113&lt;&gt;0,Input_Transaksi!#REF!,"")</f>
        <v>#REF!</v>
      </c>
      <c r="J113" s="157" t="e">
        <f>IF(K113&lt;&gt;0,Input_Transaksi!#REF!,"")</f>
        <v>#REF!</v>
      </c>
      <c r="K113" s="160" t="e">
        <f>IF(Input_Transaksi!#REF!=$F$3,Input_Transaksi!#REF!,0)</f>
        <v>#REF!</v>
      </c>
      <c r="L113" s="160" t="e">
        <f>IF(Input_Transaksi!#REF!=$F$3,Input_Transaksi!#REF!,0)</f>
        <v>#REF!</v>
      </c>
      <c r="M113" s="160" t="e">
        <f>IF(Input_Transaksi!#REF!=$F$3,Input_Transaksi!#REF!,0)</f>
        <v>#REF!</v>
      </c>
      <c r="N113" s="61"/>
    </row>
    <row r="114" spans="1:14" customFormat="1" ht="11.5" hidden="1" x14ac:dyDescent="0.2">
      <c r="A114" s="1"/>
      <c r="B114" s="65"/>
      <c r="C114" s="157" t="e">
        <f t="shared" si="1"/>
        <v>#REF!</v>
      </c>
      <c r="D114" s="158" t="e">
        <f>IF(K114&lt;&gt;0,Input_Transaksi!#REF!,"")</f>
        <v>#REF!</v>
      </c>
      <c r="E114" s="157" t="e">
        <f>IF(D114="","",VLOOKUP(D114,SETUP!$N$12:$S$66,4,FALSE))</f>
        <v>#REF!</v>
      </c>
      <c r="F114" s="158" t="e">
        <f>IF(K114&lt;&gt;0,Input_Transaksi!#REF!,"")</f>
        <v>#REF!</v>
      </c>
      <c r="G114" s="299"/>
      <c r="H114" s="301" t="e">
        <f>IF(K114&lt;&gt;0,Input_Transaksi!#REF!,"")</f>
        <v>#REF!</v>
      </c>
      <c r="I114" s="159" t="e">
        <f>IF(K114&lt;&gt;0,Input_Transaksi!#REF!,"")</f>
        <v>#REF!</v>
      </c>
      <c r="J114" s="157" t="e">
        <f>IF(K114&lt;&gt;0,Input_Transaksi!#REF!,"")</f>
        <v>#REF!</v>
      </c>
      <c r="K114" s="160" t="e">
        <f>IF(Input_Transaksi!#REF!=$F$3,Input_Transaksi!#REF!,0)</f>
        <v>#REF!</v>
      </c>
      <c r="L114" s="160" t="e">
        <f>IF(Input_Transaksi!#REF!=$F$3,Input_Transaksi!#REF!,0)</f>
        <v>#REF!</v>
      </c>
      <c r="M114" s="160" t="e">
        <f>IF(Input_Transaksi!#REF!=$F$3,Input_Transaksi!#REF!,0)</f>
        <v>#REF!</v>
      </c>
      <c r="N114" s="61"/>
    </row>
    <row r="115" spans="1:14" customFormat="1" ht="11.5" hidden="1" x14ac:dyDescent="0.2">
      <c r="A115" s="1"/>
      <c r="B115" s="65"/>
      <c r="C115" s="157" t="e">
        <f t="shared" si="1"/>
        <v>#REF!</v>
      </c>
      <c r="D115" s="158" t="e">
        <f>IF(K115&lt;&gt;0,Input_Transaksi!#REF!,"")</f>
        <v>#REF!</v>
      </c>
      <c r="E115" s="157" t="e">
        <f>IF(D115="","",VLOOKUP(D115,SETUP!$N$12:$S$66,4,FALSE))</f>
        <v>#REF!</v>
      </c>
      <c r="F115" s="158" t="e">
        <f>IF(K115&lt;&gt;0,Input_Transaksi!#REF!,"")</f>
        <v>#REF!</v>
      </c>
      <c r="G115" s="299"/>
      <c r="H115" s="301" t="e">
        <f>IF(K115&lt;&gt;0,Input_Transaksi!#REF!,"")</f>
        <v>#REF!</v>
      </c>
      <c r="I115" s="159" t="e">
        <f>IF(K115&lt;&gt;0,Input_Transaksi!#REF!,"")</f>
        <v>#REF!</v>
      </c>
      <c r="J115" s="157" t="e">
        <f>IF(K115&lt;&gt;0,Input_Transaksi!#REF!,"")</f>
        <v>#REF!</v>
      </c>
      <c r="K115" s="160" t="e">
        <f>IF(Input_Transaksi!#REF!=$F$3,Input_Transaksi!#REF!,0)</f>
        <v>#REF!</v>
      </c>
      <c r="L115" s="160" t="e">
        <f>IF(Input_Transaksi!#REF!=$F$3,Input_Transaksi!#REF!,0)</f>
        <v>#REF!</v>
      </c>
      <c r="M115" s="160" t="e">
        <f>IF(Input_Transaksi!#REF!=$F$3,Input_Transaksi!#REF!,0)</f>
        <v>#REF!</v>
      </c>
      <c r="N115" s="61"/>
    </row>
    <row r="116" spans="1:14" customFormat="1" ht="11.5" hidden="1" x14ac:dyDescent="0.2">
      <c r="A116" s="1"/>
      <c r="B116" s="65"/>
      <c r="C116" s="157" t="e">
        <f t="shared" si="1"/>
        <v>#REF!</v>
      </c>
      <c r="D116" s="158" t="e">
        <f>IF(K116&lt;&gt;0,Input_Transaksi!#REF!,"")</f>
        <v>#REF!</v>
      </c>
      <c r="E116" s="157" t="e">
        <f>IF(D116="","",VLOOKUP(D116,SETUP!$N$12:$S$66,4,FALSE))</f>
        <v>#REF!</v>
      </c>
      <c r="F116" s="158" t="e">
        <f>IF(K116&lt;&gt;0,Input_Transaksi!#REF!,"")</f>
        <v>#REF!</v>
      </c>
      <c r="G116" s="299"/>
      <c r="H116" s="301" t="e">
        <f>IF(K116&lt;&gt;0,Input_Transaksi!#REF!,"")</f>
        <v>#REF!</v>
      </c>
      <c r="I116" s="159" t="e">
        <f>IF(K116&lt;&gt;0,Input_Transaksi!#REF!,"")</f>
        <v>#REF!</v>
      </c>
      <c r="J116" s="157" t="e">
        <f>IF(K116&lt;&gt;0,Input_Transaksi!#REF!,"")</f>
        <v>#REF!</v>
      </c>
      <c r="K116" s="160" t="e">
        <f>IF(Input_Transaksi!#REF!=$F$3,Input_Transaksi!#REF!,0)</f>
        <v>#REF!</v>
      </c>
      <c r="L116" s="160" t="e">
        <f>IF(Input_Transaksi!#REF!=$F$3,Input_Transaksi!#REF!,0)</f>
        <v>#REF!</v>
      </c>
      <c r="M116" s="160" t="e">
        <f>IF(Input_Transaksi!#REF!=$F$3,Input_Transaksi!#REF!,0)</f>
        <v>#REF!</v>
      </c>
      <c r="N116" s="61"/>
    </row>
    <row r="117" spans="1:14" customFormat="1" ht="11.5" hidden="1" x14ac:dyDescent="0.2">
      <c r="A117" s="1"/>
      <c r="B117" s="65"/>
      <c r="C117" s="157" t="e">
        <f t="shared" si="1"/>
        <v>#REF!</v>
      </c>
      <c r="D117" s="158" t="e">
        <f>IF(K117&lt;&gt;0,Input_Transaksi!#REF!,"")</f>
        <v>#REF!</v>
      </c>
      <c r="E117" s="157" t="e">
        <f>IF(D117="","",VLOOKUP(D117,SETUP!$N$12:$S$66,4,FALSE))</f>
        <v>#REF!</v>
      </c>
      <c r="F117" s="158" t="e">
        <f>IF(K117&lt;&gt;0,Input_Transaksi!#REF!,"")</f>
        <v>#REF!</v>
      </c>
      <c r="G117" s="299"/>
      <c r="H117" s="301" t="e">
        <f>IF(K117&lt;&gt;0,Input_Transaksi!#REF!,"")</f>
        <v>#REF!</v>
      </c>
      <c r="I117" s="159" t="e">
        <f>IF(K117&lt;&gt;0,Input_Transaksi!#REF!,"")</f>
        <v>#REF!</v>
      </c>
      <c r="J117" s="157" t="e">
        <f>IF(K117&lt;&gt;0,Input_Transaksi!#REF!,"")</f>
        <v>#REF!</v>
      </c>
      <c r="K117" s="160" t="e">
        <f>IF(Input_Transaksi!#REF!=$F$3,Input_Transaksi!#REF!,0)</f>
        <v>#REF!</v>
      </c>
      <c r="L117" s="160" t="e">
        <f>IF(Input_Transaksi!#REF!=$F$3,Input_Transaksi!#REF!,0)</f>
        <v>#REF!</v>
      </c>
      <c r="M117" s="160" t="e">
        <f>IF(Input_Transaksi!#REF!=$F$3,Input_Transaksi!#REF!,0)</f>
        <v>#REF!</v>
      </c>
      <c r="N117" s="61"/>
    </row>
    <row r="118" spans="1:14" customFormat="1" ht="11.5" hidden="1" x14ac:dyDescent="0.2">
      <c r="A118" s="1"/>
      <c r="B118" s="65"/>
      <c r="C118" s="157" t="e">
        <f t="shared" si="1"/>
        <v>#REF!</v>
      </c>
      <c r="D118" s="158" t="e">
        <f>IF(K118&lt;&gt;0,Input_Transaksi!#REF!,"")</f>
        <v>#REF!</v>
      </c>
      <c r="E118" s="157" t="e">
        <f>IF(D118="","",VLOOKUP(D118,SETUP!$N$12:$S$66,4,FALSE))</f>
        <v>#REF!</v>
      </c>
      <c r="F118" s="158" t="e">
        <f>IF(K118&lt;&gt;0,Input_Transaksi!#REF!,"")</f>
        <v>#REF!</v>
      </c>
      <c r="G118" s="299"/>
      <c r="H118" s="301" t="e">
        <f>IF(K118&lt;&gt;0,Input_Transaksi!#REF!,"")</f>
        <v>#REF!</v>
      </c>
      <c r="I118" s="159" t="e">
        <f>IF(K118&lt;&gt;0,Input_Transaksi!#REF!,"")</f>
        <v>#REF!</v>
      </c>
      <c r="J118" s="157" t="e">
        <f>IF(K118&lt;&gt;0,Input_Transaksi!#REF!,"")</f>
        <v>#REF!</v>
      </c>
      <c r="K118" s="160" t="e">
        <f>IF(Input_Transaksi!#REF!=$F$3,Input_Transaksi!#REF!,0)</f>
        <v>#REF!</v>
      </c>
      <c r="L118" s="160" t="e">
        <f>IF(Input_Transaksi!#REF!=$F$3,Input_Transaksi!#REF!,0)</f>
        <v>#REF!</v>
      </c>
      <c r="M118" s="160" t="e">
        <f>IF(Input_Transaksi!#REF!=$F$3,Input_Transaksi!#REF!,0)</f>
        <v>#REF!</v>
      </c>
      <c r="N118" s="61"/>
    </row>
    <row r="119" spans="1:14" customFormat="1" ht="11.5" hidden="1" x14ac:dyDescent="0.2">
      <c r="A119" s="1"/>
      <c r="B119" s="65"/>
      <c r="C119" s="157" t="e">
        <f t="shared" si="1"/>
        <v>#REF!</v>
      </c>
      <c r="D119" s="158" t="e">
        <f>IF(K119&lt;&gt;0,Input_Transaksi!#REF!,"")</f>
        <v>#REF!</v>
      </c>
      <c r="E119" s="157" t="e">
        <f>IF(D119="","",VLOOKUP(D119,SETUP!$N$12:$S$66,4,FALSE))</f>
        <v>#REF!</v>
      </c>
      <c r="F119" s="158" t="e">
        <f>IF(K119&lt;&gt;0,Input_Transaksi!#REF!,"")</f>
        <v>#REF!</v>
      </c>
      <c r="G119" s="299"/>
      <c r="H119" s="301" t="e">
        <f>IF(K119&lt;&gt;0,Input_Transaksi!#REF!,"")</f>
        <v>#REF!</v>
      </c>
      <c r="I119" s="159" t="e">
        <f>IF(K119&lt;&gt;0,Input_Transaksi!#REF!,"")</f>
        <v>#REF!</v>
      </c>
      <c r="J119" s="157" t="e">
        <f>IF(K119&lt;&gt;0,Input_Transaksi!#REF!,"")</f>
        <v>#REF!</v>
      </c>
      <c r="K119" s="160" t="e">
        <f>IF(Input_Transaksi!#REF!=$F$3,Input_Transaksi!#REF!,0)</f>
        <v>#REF!</v>
      </c>
      <c r="L119" s="160" t="e">
        <f>IF(Input_Transaksi!#REF!=$F$3,Input_Transaksi!#REF!,0)</f>
        <v>#REF!</v>
      </c>
      <c r="M119" s="160" t="e">
        <f>IF(Input_Transaksi!#REF!=$F$3,Input_Transaksi!#REF!,0)</f>
        <v>#REF!</v>
      </c>
      <c r="N119" s="61"/>
    </row>
    <row r="120" spans="1:14" customFormat="1" ht="11.5" hidden="1" x14ac:dyDescent="0.2">
      <c r="A120" s="1"/>
      <c r="B120" s="65"/>
      <c r="C120" s="157" t="e">
        <f t="shared" si="1"/>
        <v>#REF!</v>
      </c>
      <c r="D120" s="158" t="e">
        <f>IF(K120&lt;&gt;0,Input_Transaksi!#REF!,"")</f>
        <v>#REF!</v>
      </c>
      <c r="E120" s="157" t="e">
        <f>IF(D120="","",VLOOKUP(D120,SETUP!$N$12:$S$66,4,FALSE))</f>
        <v>#REF!</v>
      </c>
      <c r="F120" s="158" t="e">
        <f>IF(K120&lt;&gt;0,Input_Transaksi!#REF!,"")</f>
        <v>#REF!</v>
      </c>
      <c r="G120" s="299"/>
      <c r="H120" s="301" t="e">
        <f>IF(K120&lt;&gt;0,Input_Transaksi!#REF!,"")</f>
        <v>#REF!</v>
      </c>
      <c r="I120" s="159" t="e">
        <f>IF(K120&lt;&gt;0,Input_Transaksi!#REF!,"")</f>
        <v>#REF!</v>
      </c>
      <c r="J120" s="157" t="e">
        <f>IF(K120&lt;&gt;0,Input_Transaksi!#REF!,"")</f>
        <v>#REF!</v>
      </c>
      <c r="K120" s="160" t="e">
        <f>IF(Input_Transaksi!#REF!=$F$3,Input_Transaksi!#REF!,0)</f>
        <v>#REF!</v>
      </c>
      <c r="L120" s="160" t="e">
        <f>IF(Input_Transaksi!#REF!=$F$3,Input_Transaksi!#REF!,0)</f>
        <v>#REF!</v>
      </c>
      <c r="M120" s="160" t="e">
        <f>IF(Input_Transaksi!#REF!=$F$3,Input_Transaksi!#REF!,0)</f>
        <v>#REF!</v>
      </c>
      <c r="N120" s="61"/>
    </row>
    <row r="121" spans="1:14" customFormat="1" ht="11.5" hidden="1" x14ac:dyDescent="0.2">
      <c r="A121" s="1"/>
      <c r="B121" s="65"/>
      <c r="C121" s="157" t="e">
        <f t="shared" si="1"/>
        <v>#REF!</v>
      </c>
      <c r="D121" s="158" t="e">
        <f>IF(K121&lt;&gt;0,Input_Transaksi!#REF!,"")</f>
        <v>#REF!</v>
      </c>
      <c r="E121" s="157" t="e">
        <f>IF(D121="","",VLOOKUP(D121,SETUP!$N$12:$S$66,4,FALSE))</f>
        <v>#REF!</v>
      </c>
      <c r="F121" s="158" t="e">
        <f>IF(K121&lt;&gt;0,Input_Transaksi!#REF!,"")</f>
        <v>#REF!</v>
      </c>
      <c r="G121" s="299"/>
      <c r="H121" s="301" t="e">
        <f>IF(K121&lt;&gt;0,Input_Transaksi!#REF!,"")</f>
        <v>#REF!</v>
      </c>
      <c r="I121" s="159" t="e">
        <f>IF(K121&lt;&gt;0,Input_Transaksi!#REF!,"")</f>
        <v>#REF!</v>
      </c>
      <c r="J121" s="157" t="e">
        <f>IF(K121&lt;&gt;0,Input_Transaksi!#REF!,"")</f>
        <v>#REF!</v>
      </c>
      <c r="K121" s="160" t="e">
        <f>IF(Input_Transaksi!#REF!=$F$3,Input_Transaksi!#REF!,0)</f>
        <v>#REF!</v>
      </c>
      <c r="L121" s="160" t="e">
        <f>IF(Input_Transaksi!#REF!=$F$3,Input_Transaksi!#REF!,0)</f>
        <v>#REF!</v>
      </c>
      <c r="M121" s="160" t="e">
        <f>IF(Input_Transaksi!#REF!=$F$3,Input_Transaksi!#REF!,0)</f>
        <v>#REF!</v>
      </c>
      <c r="N121" s="61"/>
    </row>
    <row r="122" spans="1:14" customFormat="1" ht="11.5" hidden="1" x14ac:dyDescent="0.2">
      <c r="A122" s="1"/>
      <c r="B122" s="65"/>
      <c r="C122" s="157" t="e">
        <f t="shared" si="1"/>
        <v>#REF!</v>
      </c>
      <c r="D122" s="158" t="e">
        <f>IF(K122&lt;&gt;0,Input_Transaksi!#REF!,"")</f>
        <v>#REF!</v>
      </c>
      <c r="E122" s="157" t="e">
        <f>IF(D122="","",VLOOKUP(D122,SETUP!$N$12:$S$66,4,FALSE))</f>
        <v>#REF!</v>
      </c>
      <c r="F122" s="158" t="e">
        <f>IF(K122&lt;&gt;0,Input_Transaksi!#REF!,"")</f>
        <v>#REF!</v>
      </c>
      <c r="G122" s="299"/>
      <c r="H122" s="301" t="e">
        <f>IF(K122&lt;&gt;0,Input_Transaksi!#REF!,"")</f>
        <v>#REF!</v>
      </c>
      <c r="I122" s="159" t="e">
        <f>IF(K122&lt;&gt;0,Input_Transaksi!#REF!,"")</f>
        <v>#REF!</v>
      </c>
      <c r="J122" s="157" t="e">
        <f>IF(K122&lt;&gt;0,Input_Transaksi!#REF!,"")</f>
        <v>#REF!</v>
      </c>
      <c r="K122" s="160" t="e">
        <f>IF(Input_Transaksi!#REF!=$F$3,Input_Transaksi!#REF!,0)</f>
        <v>#REF!</v>
      </c>
      <c r="L122" s="160" t="e">
        <f>IF(Input_Transaksi!#REF!=$F$3,Input_Transaksi!#REF!,0)</f>
        <v>#REF!</v>
      </c>
      <c r="M122" s="160" t="e">
        <f>IF(Input_Transaksi!#REF!=$F$3,Input_Transaksi!#REF!,0)</f>
        <v>#REF!</v>
      </c>
      <c r="N122" s="61"/>
    </row>
    <row r="123" spans="1:14" customFormat="1" ht="11.5" hidden="1" x14ac:dyDescent="0.2">
      <c r="A123" s="1"/>
      <c r="B123" s="65"/>
      <c r="C123" s="157" t="e">
        <f t="shared" si="1"/>
        <v>#REF!</v>
      </c>
      <c r="D123" s="158" t="e">
        <f>IF(K123&lt;&gt;0,Input_Transaksi!#REF!,"")</f>
        <v>#REF!</v>
      </c>
      <c r="E123" s="157" t="e">
        <f>IF(D123="","",VLOOKUP(D123,SETUP!$N$12:$S$66,4,FALSE))</f>
        <v>#REF!</v>
      </c>
      <c r="F123" s="158" t="e">
        <f>IF(K123&lt;&gt;0,Input_Transaksi!#REF!,"")</f>
        <v>#REF!</v>
      </c>
      <c r="G123" s="299"/>
      <c r="H123" s="301" t="e">
        <f>IF(K123&lt;&gt;0,Input_Transaksi!#REF!,"")</f>
        <v>#REF!</v>
      </c>
      <c r="I123" s="159" t="e">
        <f>IF(K123&lt;&gt;0,Input_Transaksi!#REF!,"")</f>
        <v>#REF!</v>
      </c>
      <c r="J123" s="157" t="e">
        <f>IF(K123&lt;&gt;0,Input_Transaksi!#REF!,"")</f>
        <v>#REF!</v>
      </c>
      <c r="K123" s="160" t="e">
        <f>IF(Input_Transaksi!#REF!=$F$3,Input_Transaksi!#REF!,0)</f>
        <v>#REF!</v>
      </c>
      <c r="L123" s="160" t="e">
        <f>IF(Input_Transaksi!#REF!=$F$3,Input_Transaksi!#REF!,0)</f>
        <v>#REF!</v>
      </c>
      <c r="M123" s="160" t="e">
        <f>IF(Input_Transaksi!#REF!=$F$3,Input_Transaksi!#REF!,0)</f>
        <v>#REF!</v>
      </c>
      <c r="N123" s="61"/>
    </row>
    <row r="124" spans="1:14" customFormat="1" ht="11.5" hidden="1" x14ac:dyDescent="0.2">
      <c r="A124" s="1"/>
      <c r="B124" s="65"/>
      <c r="C124" s="157" t="e">
        <f t="shared" si="1"/>
        <v>#REF!</v>
      </c>
      <c r="D124" s="158" t="e">
        <f>IF(K124&lt;&gt;0,Input_Transaksi!#REF!,"")</f>
        <v>#REF!</v>
      </c>
      <c r="E124" s="157" t="e">
        <f>IF(D124="","",VLOOKUP(D124,SETUP!$N$12:$S$66,4,FALSE))</f>
        <v>#REF!</v>
      </c>
      <c r="F124" s="158" t="e">
        <f>IF(K124&lt;&gt;0,Input_Transaksi!#REF!,"")</f>
        <v>#REF!</v>
      </c>
      <c r="G124" s="299"/>
      <c r="H124" s="301" t="e">
        <f>IF(K124&lt;&gt;0,Input_Transaksi!#REF!,"")</f>
        <v>#REF!</v>
      </c>
      <c r="I124" s="159" t="e">
        <f>IF(K124&lt;&gt;0,Input_Transaksi!#REF!,"")</f>
        <v>#REF!</v>
      </c>
      <c r="J124" s="157" t="e">
        <f>IF(K124&lt;&gt;0,Input_Transaksi!#REF!,"")</f>
        <v>#REF!</v>
      </c>
      <c r="K124" s="160" t="e">
        <f>IF(Input_Transaksi!#REF!=$F$3,Input_Transaksi!#REF!,0)</f>
        <v>#REF!</v>
      </c>
      <c r="L124" s="160" t="e">
        <f>IF(Input_Transaksi!#REF!=$F$3,Input_Transaksi!#REF!,0)</f>
        <v>#REF!</v>
      </c>
      <c r="M124" s="160" t="e">
        <f>IF(Input_Transaksi!#REF!=$F$3,Input_Transaksi!#REF!,0)</f>
        <v>#REF!</v>
      </c>
      <c r="N124" s="61"/>
    </row>
    <row r="125" spans="1:14" customFormat="1" ht="11.5" x14ac:dyDescent="0.2">
      <c r="A125" s="1"/>
      <c r="B125" s="65"/>
      <c r="C125" s="157"/>
      <c r="D125" s="157"/>
      <c r="E125" s="157"/>
      <c r="F125" s="158"/>
      <c r="G125" s="299"/>
      <c r="H125" s="301"/>
      <c r="I125" s="159"/>
      <c r="J125" s="157"/>
      <c r="K125" s="160"/>
      <c r="L125" s="160"/>
      <c r="M125" s="160"/>
      <c r="N125" s="61"/>
    </row>
    <row r="126" spans="1:14" customFormat="1" ht="11.5" x14ac:dyDescent="0.2">
      <c r="A126" s="1"/>
      <c r="B126" s="65"/>
      <c r="C126" s="157"/>
      <c r="D126" s="157"/>
      <c r="E126" s="157"/>
      <c r="F126" s="158"/>
      <c r="G126" s="299"/>
      <c r="H126" s="301"/>
      <c r="I126" s="159"/>
      <c r="J126" s="157"/>
      <c r="K126" s="160"/>
      <c r="L126" s="160"/>
      <c r="M126" s="160"/>
      <c r="N126" s="61"/>
    </row>
    <row r="127" spans="1:14" customFormat="1" ht="11.5" x14ac:dyDescent="0.2">
      <c r="A127" s="1"/>
      <c r="B127" s="65"/>
      <c r="C127" s="157"/>
      <c r="D127" s="157"/>
      <c r="E127" s="157"/>
      <c r="F127" s="158"/>
      <c r="G127" s="299"/>
      <c r="H127" s="301"/>
      <c r="I127" s="159"/>
      <c r="J127" s="157"/>
      <c r="K127" s="160"/>
      <c r="L127" s="160"/>
      <c r="M127" s="160"/>
      <c r="N127" s="61"/>
    </row>
    <row r="128" spans="1:14" customFormat="1" ht="11.5" x14ac:dyDescent="0.2">
      <c r="A128" s="1"/>
      <c r="B128" s="65"/>
      <c r="C128" s="157"/>
      <c r="D128" s="157"/>
      <c r="E128" s="157"/>
      <c r="F128" s="158"/>
      <c r="G128" s="299"/>
      <c r="H128" s="301"/>
      <c r="I128" s="159"/>
      <c r="J128" s="157"/>
      <c r="K128" s="160"/>
      <c r="L128" s="160"/>
      <c r="M128" s="160"/>
      <c r="N128" s="61"/>
    </row>
    <row r="129" spans="1:14" customFormat="1" ht="11.5" x14ac:dyDescent="0.2">
      <c r="A129" s="1"/>
      <c r="B129" s="65"/>
      <c r="C129" s="157"/>
      <c r="D129" s="157"/>
      <c r="E129" s="157"/>
      <c r="F129" s="158"/>
      <c r="G129" s="299"/>
      <c r="H129" s="301"/>
      <c r="I129" s="159"/>
      <c r="J129" s="157"/>
      <c r="K129" s="160"/>
      <c r="L129" s="160"/>
      <c r="M129" s="160"/>
      <c r="N129" s="61"/>
    </row>
    <row r="130" spans="1:14" ht="3" customHeight="1" x14ac:dyDescent="0.2">
      <c r="B130" s="63"/>
      <c r="C130" s="158"/>
      <c r="D130" s="158"/>
      <c r="E130" s="158"/>
      <c r="F130" s="158"/>
      <c r="G130" s="299"/>
      <c r="H130" s="302"/>
      <c r="I130" s="159"/>
      <c r="J130" s="157"/>
      <c r="K130" s="160"/>
      <c r="L130" s="157"/>
      <c r="M130" s="160"/>
      <c r="N130" s="62"/>
    </row>
    <row r="131" spans="1:14" s="14" customFormat="1" ht="11.5" x14ac:dyDescent="0.25">
      <c r="A131" s="11"/>
      <c r="B131" s="56"/>
      <c r="C131" s="161"/>
      <c r="D131" s="162"/>
      <c r="E131" s="162"/>
      <c r="F131" s="162"/>
      <c r="G131" s="162"/>
      <c r="H131" s="163" t="s">
        <v>3</v>
      </c>
      <c r="I131" s="164"/>
      <c r="J131" s="164"/>
      <c r="K131" s="165" t="e">
        <f>SUM(K25:K124)</f>
        <v>#REF!</v>
      </c>
      <c r="L131" s="165" t="e">
        <f>SUM(L25:L124)</f>
        <v>#REF!</v>
      </c>
      <c r="M131" s="165" t="e">
        <f>SUM(M25:M124)</f>
        <v>#REF!</v>
      </c>
      <c r="N131" s="48"/>
    </row>
    <row r="132" spans="1:14" s="14" customFormat="1" ht="10.5" x14ac:dyDescent="0.2">
      <c r="A132" s="11"/>
      <c r="B132" s="56"/>
      <c r="C132" s="11"/>
      <c r="D132" s="11"/>
      <c r="E132" s="11"/>
      <c r="F132" s="11"/>
      <c r="G132" s="11"/>
      <c r="H132" s="12"/>
      <c r="I132" s="1"/>
      <c r="J132" s="1"/>
      <c r="K132" s="1"/>
      <c r="L132" s="1"/>
      <c r="M132" s="1"/>
      <c r="N132" s="48"/>
    </row>
    <row r="133" spans="1:14" s="14" customFormat="1" ht="12" customHeight="1" x14ac:dyDescent="0.2">
      <c r="A133" s="11"/>
      <c r="B133" s="56"/>
      <c r="C133" s="1200" t="s">
        <v>306</v>
      </c>
      <c r="D133" s="1201"/>
      <c r="E133" s="1200"/>
      <c r="F133" s="1200"/>
      <c r="G133" s="1200"/>
      <c r="H133" s="1200"/>
      <c r="I133" s="1200"/>
      <c r="J133" s="1200"/>
      <c r="K133" s="1200"/>
      <c r="L133" s="1200"/>
      <c r="M133" s="1200"/>
      <c r="N133" s="48"/>
    </row>
    <row r="134" spans="1:14" s="14" customFormat="1" ht="12" customHeight="1" x14ac:dyDescent="0.2">
      <c r="A134" s="11"/>
      <c r="B134" s="56"/>
      <c r="C134" s="1200"/>
      <c r="D134" s="1201"/>
      <c r="E134" s="1200"/>
      <c r="F134" s="1200"/>
      <c r="G134" s="1200"/>
      <c r="H134" s="1200"/>
      <c r="I134" s="1200"/>
      <c r="J134" s="1200"/>
      <c r="K134" s="1200"/>
      <c r="L134" s="1200"/>
      <c r="M134" s="1200"/>
      <c r="N134" s="48"/>
    </row>
    <row r="135" spans="1:14" s="14" customFormat="1" ht="11.5" x14ac:dyDescent="0.2">
      <c r="A135" s="11"/>
      <c r="B135" s="56"/>
      <c r="C135" s="150"/>
      <c r="D135" s="150"/>
      <c r="E135" s="150"/>
      <c r="F135" s="11"/>
      <c r="G135" s="11"/>
      <c r="H135" s="12"/>
      <c r="I135" s="1"/>
      <c r="J135" s="1"/>
      <c r="K135" s="1"/>
      <c r="L135" s="1"/>
      <c r="M135" s="1"/>
      <c r="N135" s="48"/>
    </row>
    <row r="136" spans="1:14" s="14" customFormat="1" ht="3" customHeight="1" x14ac:dyDescent="0.2">
      <c r="A136" s="11"/>
      <c r="B136" s="56"/>
      <c r="C136" s="150"/>
      <c r="D136" s="150"/>
      <c r="E136" s="150"/>
      <c r="F136" s="11"/>
      <c r="G136" s="11"/>
      <c r="H136" s="12"/>
      <c r="I136" s="1"/>
      <c r="J136" s="1"/>
      <c r="K136" s="1"/>
      <c r="L136" s="1"/>
      <c r="M136" s="1"/>
      <c r="N136" s="48"/>
    </row>
    <row r="137" spans="1:14" s="14" customFormat="1" ht="11.5" x14ac:dyDescent="0.2">
      <c r="A137" s="11"/>
      <c r="B137" s="56"/>
      <c r="C137" s="150" t="s">
        <v>89</v>
      </c>
      <c r="D137" s="150"/>
      <c r="E137" s="150"/>
      <c r="F137" s="11"/>
      <c r="G137" s="11"/>
      <c r="H137" s="12"/>
      <c r="I137" s="1"/>
      <c r="J137" s="1"/>
      <c r="K137" s="1"/>
      <c r="L137" s="1"/>
      <c r="M137" s="1"/>
      <c r="N137" s="48"/>
    </row>
    <row r="138" spans="1:14" s="14" customFormat="1" ht="12.5" x14ac:dyDescent="0.25">
      <c r="A138" s="11"/>
      <c r="B138" s="56"/>
      <c r="C138" s="141"/>
      <c r="D138" s="141"/>
      <c r="E138" s="141"/>
      <c r="F138" s="11"/>
      <c r="G138" s="11"/>
      <c r="H138" s="12"/>
      <c r="J138" s="147"/>
      <c r="K138" s="1"/>
      <c r="L138" s="1"/>
      <c r="M138" s="1"/>
      <c r="N138" s="48"/>
    </row>
    <row r="139" spans="1:14" s="14" customFormat="1" ht="12.5" x14ac:dyDescent="0.25">
      <c r="A139" s="11"/>
      <c r="B139" s="56"/>
      <c r="C139" s="141"/>
      <c r="D139" s="141"/>
      <c r="E139" s="141"/>
      <c r="F139" s="149" t="s">
        <v>307</v>
      </c>
      <c r="G139" s="11"/>
      <c r="H139" s="12"/>
      <c r="K139" s="304" t="s">
        <v>179</v>
      </c>
      <c r="L139" s="1"/>
      <c r="M139" s="1"/>
      <c r="N139" s="48"/>
    </row>
    <row r="140" spans="1:14" s="14" customFormat="1" ht="12.5" x14ac:dyDescent="0.25">
      <c r="A140" s="11"/>
      <c r="B140" s="56"/>
      <c r="C140" s="141"/>
      <c r="D140" s="141"/>
      <c r="E140" s="141"/>
      <c r="F140" s="147"/>
      <c r="G140" s="11"/>
      <c r="H140" s="12"/>
      <c r="K140" s="304"/>
      <c r="L140" s="1"/>
      <c r="M140" s="1"/>
      <c r="N140" s="48"/>
    </row>
    <row r="141" spans="1:14" s="14" customFormat="1" ht="12.5" x14ac:dyDescent="0.25">
      <c r="A141" s="11"/>
      <c r="B141" s="56"/>
      <c r="C141" s="141"/>
      <c r="D141" s="141"/>
      <c r="E141" s="141"/>
      <c r="F141" s="147"/>
      <c r="G141" s="11"/>
      <c r="H141" s="12"/>
      <c r="K141" s="304"/>
      <c r="L141" s="1"/>
      <c r="M141" s="1"/>
      <c r="N141" s="48"/>
    </row>
    <row r="142" spans="1:14" s="14" customFormat="1" ht="12.5" x14ac:dyDescent="0.25">
      <c r="A142" s="11"/>
      <c r="B142" s="56"/>
      <c r="C142" s="141"/>
      <c r="D142" s="141"/>
      <c r="E142" s="141"/>
      <c r="F142" s="147"/>
      <c r="G142" s="11"/>
      <c r="H142" s="12"/>
      <c r="K142" s="304"/>
      <c r="L142" s="1"/>
      <c r="M142" s="1"/>
      <c r="N142" s="48"/>
    </row>
    <row r="143" spans="1:14" s="14" customFormat="1" ht="13" x14ac:dyDescent="0.3">
      <c r="A143" s="11"/>
      <c r="B143" s="56"/>
      <c r="C143" s="141"/>
      <c r="D143" s="141"/>
      <c r="E143" s="141"/>
      <c r="F143" s="374" t="str">
        <f>SETUP!E19</f>
        <v>MAEKA RINDRA HARIYANTO, SE.,M.SI</v>
      </c>
      <c r="G143" s="39"/>
      <c r="H143" s="12"/>
      <c r="I143" s="375"/>
      <c r="J143" s="375"/>
      <c r="K143" s="376" t="str">
        <f>SETUP!E23</f>
        <v xml:space="preserve"> </v>
      </c>
      <c r="L143" s="1"/>
      <c r="M143" s="1"/>
      <c r="N143" s="48"/>
    </row>
    <row r="144" spans="1:14" s="14" customFormat="1" ht="13" x14ac:dyDescent="0.3">
      <c r="A144" s="11"/>
      <c r="B144" s="56"/>
      <c r="C144" s="141"/>
      <c r="D144" s="141"/>
      <c r="E144" s="141"/>
      <c r="F144" s="374" t="str">
        <f>"NIP "&amp;SETUP!E20</f>
        <v>NIP 197705111997031002</v>
      </c>
      <c r="G144" s="39"/>
      <c r="H144" s="12"/>
      <c r="I144" s="375"/>
      <c r="J144" s="375"/>
      <c r="K144" s="376" t="str">
        <f>"NIP  "&amp;SETUP!E24</f>
        <v xml:space="preserve">NIP   </v>
      </c>
      <c r="L144" s="1"/>
      <c r="M144" s="1"/>
      <c r="N144" s="48"/>
    </row>
    <row r="145" spans="2:14" ht="15.75" customHeight="1" x14ac:dyDescent="0.25">
      <c r="B145" s="69"/>
      <c r="C145" s="138"/>
      <c r="D145" s="138"/>
      <c r="E145" s="138"/>
      <c r="F145" s="58"/>
      <c r="G145" s="58"/>
      <c r="H145" s="58"/>
      <c r="I145" s="148"/>
      <c r="J145" s="58"/>
      <c r="K145" s="58"/>
      <c r="L145" s="58"/>
      <c r="M145" s="58"/>
      <c r="N145" s="59"/>
    </row>
  </sheetData>
  <autoFilter ref="I24:I124" xr:uid="{00000000-0009-0000-0000-000016000000}">
    <filterColumn colId="0">
      <customFilters>
        <customFilter operator="notEqual" val=" "/>
      </customFilters>
    </filterColumn>
  </autoFilter>
  <mergeCells count="2">
    <mergeCell ref="C18:M21"/>
    <mergeCell ref="C133:M134"/>
  </mergeCells>
  <phoneticPr fontId="0" type="noConversion"/>
  <dataValidations count="1">
    <dataValidation type="list" allowBlank="1" showInputMessage="1" showErrorMessage="1" sqref="F3:G3" xr:uid="{00000000-0002-0000-1600-000000000000}">
      <formula1>Keg_Output_Akun</formula1>
    </dataValidation>
  </dataValidations>
  <hyperlinks>
    <hyperlink ref="M3" location="MENU!A1" display="Back to Menu" xr:uid="{00000000-0004-0000-1600-000000000000}"/>
  </hyperlinks>
  <pageMargins left="0.4" right="0.27" top="0.79" bottom="0.74" header="0.5" footer="0.5"/>
  <pageSetup paperSize="9" scale="80" orientation="portrait" r:id="rId1"/>
  <headerFooter alignWithMargins="0">
    <oddFooter>&amp;R&amp;P /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N72"/>
  <sheetViews>
    <sheetView showGridLines="0" workbookViewId="0">
      <pane ySplit="24" topLeftCell="A25" activePane="bottomLeft" state="frozen"/>
      <selection activeCell="D1" sqref="D1"/>
      <selection pane="bottomLeft" activeCell="R10" sqref="Q10:R10"/>
    </sheetView>
  </sheetViews>
  <sheetFormatPr defaultColWidth="9.33203125" defaultRowHeight="10" x14ac:dyDescent="0.2"/>
  <cols>
    <col min="1" max="1" width="4.109375" style="1" customWidth="1"/>
    <col min="2" max="2" width="1.6640625" style="1" customWidth="1"/>
    <col min="3" max="3" width="5.6640625" style="1" customWidth="1"/>
    <col min="4" max="4" width="10.6640625" style="1" customWidth="1"/>
    <col min="5" max="5" width="17.6640625" style="1" customWidth="1"/>
    <col min="6" max="6" width="1" style="1" customWidth="1"/>
    <col min="7" max="7" width="55.6640625" style="1" customWidth="1"/>
    <col min="8" max="8" width="13.6640625" style="1" customWidth="1"/>
    <col min="9" max="9" width="12.6640625" style="1" customWidth="1"/>
    <col min="10" max="12" width="13.6640625" style="1" hidden="1" customWidth="1"/>
    <col min="13" max="13" width="12.6640625" style="1" customWidth="1"/>
    <col min="14" max="14" width="2" style="1" customWidth="1"/>
    <col min="15" max="16384" width="9.33203125" style="1"/>
  </cols>
  <sheetData>
    <row r="3" spans="2:14" s="2" customFormat="1" ht="15" customHeight="1" x14ac:dyDescent="0.2">
      <c r="C3" s="256" t="s">
        <v>218</v>
      </c>
      <c r="D3" s="257"/>
      <c r="E3" s="114" t="s">
        <v>291</v>
      </c>
      <c r="F3" s="114"/>
      <c r="G3" s="95" t="s">
        <v>217</v>
      </c>
      <c r="M3" s="309" t="s">
        <v>308</v>
      </c>
    </row>
    <row r="5" spans="2:14" ht="9" customHeight="1" x14ac:dyDescent="0.2">
      <c r="B5" s="41"/>
      <c r="C5" s="42"/>
      <c r="D5" s="42"/>
      <c r="E5" s="42"/>
      <c r="F5" s="42"/>
      <c r="G5" s="42"/>
      <c r="H5" s="43"/>
      <c r="I5" s="43"/>
      <c r="J5" s="43"/>
      <c r="K5" s="43"/>
      <c r="L5" s="43"/>
      <c r="M5" s="43"/>
      <c r="N5" s="55"/>
    </row>
    <row r="6" spans="2:14" ht="12.75" customHeight="1" x14ac:dyDescent="0.2">
      <c r="B6" s="47"/>
      <c r="C6" s="135" t="s">
        <v>79</v>
      </c>
      <c r="D6" s="135"/>
      <c r="E6" s="126"/>
      <c r="F6" s="126"/>
      <c r="G6" s="126"/>
      <c r="H6" s="126"/>
      <c r="I6" s="126"/>
      <c r="J6" s="126"/>
      <c r="K6" s="126"/>
      <c r="L6" s="126"/>
      <c r="M6" s="126"/>
      <c r="N6" s="62"/>
    </row>
    <row r="7" spans="2:14" ht="12.75" customHeight="1" x14ac:dyDescent="0.2">
      <c r="B7" s="47"/>
      <c r="C7" s="134" t="s">
        <v>209</v>
      </c>
      <c r="D7" s="134"/>
      <c r="E7" s="126"/>
      <c r="F7" s="126"/>
      <c r="G7" s="126"/>
      <c r="H7" s="126"/>
      <c r="I7" s="126"/>
      <c r="J7" s="126"/>
      <c r="K7" s="126"/>
      <c r="L7" s="126"/>
      <c r="M7" s="126"/>
      <c r="N7" s="62"/>
    </row>
    <row r="8" spans="2:14" ht="12.75" customHeight="1" x14ac:dyDescent="0.2">
      <c r="B8" s="47"/>
      <c r="C8" s="134"/>
      <c r="D8" s="134"/>
      <c r="E8" s="126"/>
      <c r="F8" s="126"/>
      <c r="G8" s="126"/>
      <c r="H8" s="126"/>
      <c r="I8" s="126"/>
      <c r="J8" s="126"/>
      <c r="K8" s="126"/>
      <c r="L8" s="126"/>
      <c r="M8" s="126"/>
      <c r="N8" s="62"/>
    </row>
    <row r="9" spans="2:14" ht="12.75" customHeight="1" x14ac:dyDescent="0.25">
      <c r="B9" s="47"/>
      <c r="C9" s="145" t="s">
        <v>80</v>
      </c>
      <c r="D9" s="141" t="s">
        <v>81</v>
      </c>
      <c r="E9" s="141"/>
      <c r="F9" s="141" t="s">
        <v>100</v>
      </c>
      <c r="G9" s="7" t="str">
        <f>SETUP!E8</f>
        <v>BLU Kantor UPBU A.P.T. Pranoto Samarinda</v>
      </c>
      <c r="H9" s="134"/>
      <c r="I9" s="134"/>
      <c r="J9" s="134"/>
      <c r="K9" s="134"/>
      <c r="L9" s="134"/>
      <c r="M9" s="134"/>
      <c r="N9" s="291"/>
    </row>
    <row r="10" spans="2:14" ht="12.75" customHeight="1" x14ac:dyDescent="0.25">
      <c r="B10" s="47"/>
      <c r="C10" s="145" t="s">
        <v>82</v>
      </c>
      <c r="D10" s="141" t="s">
        <v>83</v>
      </c>
      <c r="E10" s="141"/>
      <c r="F10" s="141" t="s">
        <v>100</v>
      </c>
      <c r="G10" s="7">
        <f>SETUP!F8</f>
        <v>288745</v>
      </c>
      <c r="H10" s="134"/>
      <c r="I10" s="134"/>
      <c r="J10" s="134"/>
      <c r="K10" s="134"/>
      <c r="L10" s="134"/>
      <c r="M10" s="134"/>
      <c r="N10" s="291"/>
    </row>
    <row r="11" spans="2:14" ht="12.75" customHeight="1" x14ac:dyDescent="0.25">
      <c r="B11" s="47"/>
      <c r="C11" s="145" t="s">
        <v>84</v>
      </c>
      <c r="D11" s="141" t="s">
        <v>85</v>
      </c>
      <c r="E11" s="141"/>
      <c r="F11" s="141" t="s">
        <v>100</v>
      </c>
      <c r="G11" s="253" t="str">
        <f>SETUP!E15&amp;" Nomor:  "&amp;SETUP!E16</f>
        <v>05 Desember 2013 Nomor:  SP DIPA-022.05.2.413922/2014</v>
      </c>
      <c r="H11" s="134"/>
      <c r="I11" s="134"/>
      <c r="J11" s="134"/>
      <c r="K11" s="134"/>
      <c r="L11" s="134"/>
      <c r="M11" s="134"/>
      <c r="N11" s="291"/>
    </row>
    <row r="12" spans="2:14" ht="12.75" hidden="1" customHeight="1" x14ac:dyDescent="0.25">
      <c r="B12" s="47"/>
      <c r="C12" s="145"/>
      <c r="D12" s="141" t="s">
        <v>287</v>
      </c>
      <c r="E12" s="141"/>
      <c r="F12" s="141" t="s">
        <v>100</v>
      </c>
      <c r="G12" s="7" t="str">
        <f>SETUP!L6</f>
        <v>04.08</v>
      </c>
      <c r="H12" s="134"/>
      <c r="I12" s="134"/>
      <c r="J12" s="134"/>
      <c r="K12" s="134"/>
      <c r="L12" s="134"/>
      <c r="M12" s="134"/>
      <c r="N12" s="291"/>
    </row>
    <row r="13" spans="2:14" ht="12.75" hidden="1" customHeight="1" x14ac:dyDescent="0.25">
      <c r="B13" s="47"/>
      <c r="C13" s="145"/>
      <c r="D13" s="141" t="s">
        <v>290</v>
      </c>
      <c r="E13" s="141"/>
      <c r="F13" s="141" t="s">
        <v>100</v>
      </c>
      <c r="G13" s="7" t="str">
        <f>SETUP!L7</f>
        <v>022.05.09</v>
      </c>
      <c r="H13" s="134"/>
      <c r="I13" s="134"/>
      <c r="J13" s="134"/>
      <c r="K13" s="134"/>
      <c r="L13" s="134"/>
      <c r="M13" s="134"/>
      <c r="N13" s="291"/>
    </row>
    <row r="14" spans="2:14" ht="12.75" hidden="1" customHeight="1" x14ac:dyDescent="0.25">
      <c r="B14" s="47"/>
      <c r="C14" s="145"/>
      <c r="D14" s="141" t="s">
        <v>288</v>
      </c>
      <c r="E14" s="141"/>
      <c r="F14" s="141" t="s">
        <v>100</v>
      </c>
      <c r="G14" s="253" t="e">
        <f>IF(E3="","",VLOOKUP(E3,Keg_Output_Komp_Akun,1))</f>
        <v>#N/A</v>
      </c>
      <c r="H14" s="134"/>
      <c r="I14" s="134"/>
      <c r="J14" s="134"/>
      <c r="K14" s="134"/>
      <c r="L14" s="134"/>
      <c r="M14" s="134"/>
      <c r="N14" s="291"/>
    </row>
    <row r="15" spans="2:14" ht="12.75" hidden="1" customHeight="1" x14ac:dyDescent="0.25">
      <c r="B15" s="47"/>
      <c r="C15" s="145"/>
      <c r="D15" s="141" t="s">
        <v>289</v>
      </c>
      <c r="E15" s="141"/>
      <c r="F15" s="141" t="s">
        <v>100</v>
      </c>
      <c r="G15" s="253" t="e">
        <f>IF(E3="","",VLOOKUP(E3,SETUP!N12:S36,5,FALSE))</f>
        <v>#N/A</v>
      </c>
      <c r="H15" s="134"/>
      <c r="I15" s="134"/>
      <c r="J15" s="134"/>
      <c r="K15" s="134"/>
      <c r="L15" s="134"/>
      <c r="M15" s="134"/>
      <c r="N15" s="291"/>
    </row>
    <row r="16" spans="2:14" ht="12.75" customHeight="1" x14ac:dyDescent="0.25">
      <c r="B16" s="47"/>
      <c r="C16" s="292" t="s">
        <v>86</v>
      </c>
      <c r="D16" s="141" t="s">
        <v>286</v>
      </c>
      <c r="E16" s="141"/>
      <c r="F16" s="141" t="s">
        <v>100</v>
      </c>
      <c r="G16" s="253" t="e">
        <f>G12&amp;"/"&amp;G13&amp;"/"&amp;G14&amp;"/"&amp;G15</f>
        <v>#N/A</v>
      </c>
      <c r="H16" s="134"/>
      <c r="I16" s="134"/>
      <c r="J16" s="134"/>
      <c r="K16" s="134"/>
      <c r="L16" s="134"/>
      <c r="M16" s="134"/>
      <c r="N16" s="291"/>
    </row>
    <row r="17" spans="1:14" ht="3" customHeight="1" x14ac:dyDescent="0.25">
      <c r="B17" s="47"/>
      <c r="C17" s="293"/>
      <c r="D17" s="293"/>
      <c r="E17" s="252"/>
      <c r="F17" s="252"/>
      <c r="G17" s="295"/>
      <c r="H17" s="144"/>
      <c r="I17" s="144"/>
      <c r="J17" s="144"/>
      <c r="K17" s="144"/>
      <c r="L17" s="144"/>
      <c r="M17" s="144"/>
      <c r="N17" s="291"/>
    </row>
    <row r="18" spans="1:14" s="2" customFormat="1" ht="12" customHeight="1" x14ac:dyDescent="0.2">
      <c r="B18" s="49"/>
      <c r="C18" s="1198" t="str">
        <f>"Yang bertanda tangan di bawah ini Kuasa Pengguna Anggaran Satuan Kerja "&amp;SETUP!E8&amp;" menyatakan bahwa saya bertanggung jawab secara formal dan material dan kebenaran perhitungan pajak atas segala pembayaran tagihan yang telah kami perintahkan dalam SPM ini dengan perincian sebagai berikut:"</f>
        <v>Yang bertanda tangan di bawah ini Kuasa Pengguna Anggaran Satuan Kerja BLU Kantor UPBU A.P.T. Pranoto Samarinda menyatakan bahwa saya bertanggung jawab secara formal dan material dan kebenaran perhitungan pajak atas segala pembayaran tagihan yang telah kami perintahkan dalam SPM ini dengan perincian sebagai berikut:</v>
      </c>
      <c r="D18" s="1198"/>
      <c r="E18" s="1198"/>
      <c r="F18" s="1198"/>
      <c r="G18" s="1198"/>
      <c r="H18" s="1198"/>
      <c r="I18" s="1198"/>
      <c r="J18" s="1199"/>
      <c r="K18" s="1199"/>
      <c r="L18" s="1199"/>
      <c r="M18" s="1198"/>
      <c r="N18" s="82"/>
    </row>
    <row r="19" spans="1:14" s="2" customFormat="1" ht="12" customHeight="1" x14ac:dyDescent="0.2">
      <c r="B19" s="49"/>
      <c r="C19" s="1198"/>
      <c r="D19" s="1198"/>
      <c r="E19" s="1198"/>
      <c r="F19" s="1198"/>
      <c r="G19" s="1198"/>
      <c r="H19" s="1198"/>
      <c r="I19" s="1198"/>
      <c r="J19" s="1199"/>
      <c r="K19" s="1199"/>
      <c r="L19" s="1199"/>
      <c r="M19" s="1198"/>
      <c r="N19" s="82"/>
    </row>
    <row r="20" spans="1:14" s="2" customFormat="1" ht="12" customHeight="1" x14ac:dyDescent="0.2">
      <c r="B20" s="49"/>
      <c r="C20" s="1198"/>
      <c r="D20" s="1198"/>
      <c r="E20" s="1198"/>
      <c r="F20" s="1198"/>
      <c r="G20" s="1198"/>
      <c r="H20" s="1198"/>
      <c r="I20" s="1198"/>
      <c r="J20" s="1199"/>
      <c r="K20" s="1199"/>
      <c r="L20" s="1199"/>
      <c r="M20" s="1198"/>
      <c r="N20" s="82"/>
    </row>
    <row r="21" spans="1:14" s="2" customFormat="1" ht="12" customHeight="1" x14ac:dyDescent="0.2">
      <c r="B21" s="49"/>
      <c r="C21" s="1198"/>
      <c r="D21" s="1198"/>
      <c r="E21" s="1198"/>
      <c r="F21" s="1198"/>
      <c r="G21" s="1198"/>
      <c r="H21" s="1198"/>
      <c r="I21" s="1198"/>
      <c r="J21" s="1199"/>
      <c r="K21" s="1199"/>
      <c r="L21" s="1199"/>
      <c r="M21" s="1198"/>
      <c r="N21" s="82"/>
    </row>
    <row r="22" spans="1:14" s="2" customFormat="1" ht="8.15" customHeight="1" x14ac:dyDescent="0.2">
      <c r="B22" s="49"/>
      <c r="C22" s="6"/>
      <c r="D22" s="6"/>
      <c r="E22" s="19"/>
      <c r="F22" s="19"/>
      <c r="G22" s="9"/>
      <c r="H22" s="8"/>
      <c r="I22" s="8"/>
      <c r="J22" s="8"/>
      <c r="K22" s="8"/>
      <c r="L22" s="8"/>
      <c r="M22" s="8"/>
      <c r="N22" s="82"/>
    </row>
    <row r="23" spans="1:14" ht="20.149999999999999" customHeight="1" x14ac:dyDescent="0.2">
      <c r="B23" s="53"/>
      <c r="C23" s="151" t="s">
        <v>184</v>
      </c>
      <c r="D23" s="254" t="s">
        <v>210</v>
      </c>
      <c r="E23" s="152" t="s">
        <v>93</v>
      </c>
      <c r="F23" s="306"/>
      <c r="G23" s="307" t="s">
        <v>296</v>
      </c>
      <c r="H23" s="154" t="s">
        <v>293</v>
      </c>
      <c r="I23" s="153" t="s">
        <v>311</v>
      </c>
      <c r="J23" s="153"/>
      <c r="K23" s="153"/>
      <c r="L23" s="153"/>
      <c r="M23" s="153"/>
      <c r="N23" s="62"/>
    </row>
    <row r="24" spans="1:14" ht="11.5" x14ac:dyDescent="0.2">
      <c r="B24" s="47"/>
      <c r="C24" s="139">
        <v>0</v>
      </c>
      <c r="D24" s="255"/>
      <c r="E24" s="140"/>
      <c r="F24" s="297"/>
      <c r="G24" s="298"/>
      <c r="H24" s="156"/>
      <c r="I24" s="155" t="s">
        <v>61</v>
      </c>
      <c r="J24" s="155" t="s">
        <v>62</v>
      </c>
      <c r="K24" s="155" t="s">
        <v>63</v>
      </c>
      <c r="L24" s="155" t="s">
        <v>78</v>
      </c>
      <c r="M24" s="155" t="s">
        <v>285</v>
      </c>
      <c r="N24" s="62"/>
    </row>
    <row r="25" spans="1:14" ht="12.5" x14ac:dyDescent="0.25">
      <c r="B25" s="47"/>
      <c r="C25" s="157"/>
      <c r="D25" s="296"/>
      <c r="E25" s="158"/>
      <c r="F25" s="299"/>
      <c r="G25" s="300"/>
      <c r="H25" s="160"/>
      <c r="I25" s="160"/>
      <c r="J25" s="305"/>
      <c r="K25" s="305"/>
      <c r="L25" s="305"/>
      <c r="M25" s="160"/>
      <c r="N25" s="62"/>
    </row>
    <row r="26" spans="1:14" customFormat="1" ht="11.5" x14ac:dyDescent="0.25">
      <c r="A26" s="1"/>
      <c r="B26" s="65"/>
      <c r="C26" s="157"/>
      <c r="D26" s="157"/>
      <c r="E26" s="158"/>
      <c r="F26" s="299"/>
      <c r="G26" s="301"/>
      <c r="H26" s="160"/>
      <c r="I26" s="160"/>
      <c r="J26" s="305"/>
      <c r="K26" s="305"/>
      <c r="L26" s="305"/>
      <c r="M26" s="160"/>
      <c r="N26" s="61"/>
    </row>
    <row r="27" spans="1:14" customFormat="1" ht="11.5" x14ac:dyDescent="0.25">
      <c r="A27" s="1"/>
      <c r="B27" s="65"/>
      <c r="C27" s="157"/>
      <c r="D27" s="157"/>
      <c r="E27" s="158"/>
      <c r="F27" s="299"/>
      <c r="G27" s="301"/>
      <c r="H27" s="160"/>
      <c r="I27" s="160"/>
      <c r="J27" s="305"/>
      <c r="K27" s="305"/>
      <c r="L27" s="305"/>
      <c r="M27" s="160"/>
      <c r="N27" s="61"/>
    </row>
    <row r="28" spans="1:14" customFormat="1" ht="11.5" x14ac:dyDescent="0.25">
      <c r="A28" s="1"/>
      <c r="B28" s="65"/>
      <c r="C28" s="157"/>
      <c r="D28" s="157"/>
      <c r="E28" s="158"/>
      <c r="F28" s="299"/>
      <c r="G28" s="301"/>
      <c r="H28" s="160"/>
      <c r="I28" s="160"/>
      <c r="J28" s="305"/>
      <c r="K28" s="305"/>
      <c r="L28" s="305"/>
      <c r="M28" s="160"/>
      <c r="N28" s="61"/>
    </row>
    <row r="29" spans="1:14" customFormat="1" ht="11.5" x14ac:dyDescent="0.25">
      <c r="A29" s="1"/>
      <c r="B29" s="65"/>
      <c r="C29" s="157"/>
      <c r="D29" s="157"/>
      <c r="E29" s="158"/>
      <c r="F29" s="299"/>
      <c r="G29" s="301"/>
      <c r="H29" s="160"/>
      <c r="I29" s="160"/>
      <c r="J29" s="305"/>
      <c r="K29" s="305"/>
      <c r="L29" s="305"/>
      <c r="M29" s="160"/>
      <c r="N29" s="61"/>
    </row>
    <row r="30" spans="1:14" customFormat="1" ht="11.5" x14ac:dyDescent="0.25">
      <c r="A30" s="1"/>
      <c r="B30" s="65"/>
      <c r="C30" s="157"/>
      <c r="D30" s="157"/>
      <c r="E30" s="158"/>
      <c r="F30" s="299"/>
      <c r="G30" s="301"/>
      <c r="H30" s="160"/>
      <c r="I30" s="160"/>
      <c r="J30" s="305"/>
      <c r="K30" s="305"/>
      <c r="L30" s="305"/>
      <c r="M30" s="160"/>
      <c r="N30" s="61"/>
    </row>
    <row r="31" spans="1:14" customFormat="1" ht="11.5" x14ac:dyDescent="0.25">
      <c r="A31" s="1"/>
      <c r="B31" s="65"/>
      <c r="C31" s="157"/>
      <c r="D31" s="157"/>
      <c r="E31" s="158"/>
      <c r="F31" s="299"/>
      <c r="G31" s="301"/>
      <c r="H31" s="160"/>
      <c r="I31" s="160"/>
      <c r="J31" s="305"/>
      <c r="K31" s="305"/>
      <c r="L31" s="305"/>
      <c r="M31" s="160"/>
      <c r="N31" s="61"/>
    </row>
    <row r="32" spans="1:14" customFormat="1" ht="11.5" x14ac:dyDescent="0.25">
      <c r="A32" s="1"/>
      <c r="B32" s="65"/>
      <c r="C32" s="157"/>
      <c r="D32" s="157"/>
      <c r="E32" s="158"/>
      <c r="F32" s="299"/>
      <c r="G32" s="301"/>
      <c r="H32" s="160"/>
      <c r="I32" s="160"/>
      <c r="J32" s="305"/>
      <c r="K32" s="305"/>
      <c r="L32" s="305"/>
      <c r="M32" s="160"/>
      <c r="N32" s="61"/>
    </row>
    <row r="33" spans="1:14" customFormat="1" ht="11.5" x14ac:dyDescent="0.25">
      <c r="A33" s="1"/>
      <c r="B33" s="65"/>
      <c r="C33" s="157"/>
      <c r="D33" s="157"/>
      <c r="E33" s="158"/>
      <c r="F33" s="299"/>
      <c r="G33" s="301"/>
      <c r="H33" s="160"/>
      <c r="I33" s="160"/>
      <c r="J33" s="305"/>
      <c r="K33" s="305"/>
      <c r="L33" s="305"/>
      <c r="M33" s="160"/>
      <c r="N33" s="61"/>
    </row>
    <row r="34" spans="1:14" customFormat="1" ht="11.5" x14ac:dyDescent="0.25">
      <c r="A34" s="1"/>
      <c r="B34" s="65"/>
      <c r="C34" s="157"/>
      <c r="D34" s="157"/>
      <c r="E34" s="158"/>
      <c r="F34" s="299"/>
      <c r="G34" s="301"/>
      <c r="H34" s="160"/>
      <c r="I34" s="160"/>
      <c r="J34" s="305"/>
      <c r="K34" s="305"/>
      <c r="L34" s="305"/>
      <c r="M34" s="160"/>
      <c r="N34" s="61"/>
    </row>
    <row r="35" spans="1:14" customFormat="1" ht="11.5" x14ac:dyDescent="0.25">
      <c r="A35" s="1"/>
      <c r="B35" s="65"/>
      <c r="C35" s="157"/>
      <c r="D35" s="157"/>
      <c r="E35" s="158"/>
      <c r="F35" s="299"/>
      <c r="G35" s="301"/>
      <c r="H35" s="160"/>
      <c r="I35" s="160"/>
      <c r="J35" s="305"/>
      <c r="K35" s="305"/>
      <c r="L35" s="305"/>
      <c r="M35" s="160"/>
      <c r="N35" s="61"/>
    </row>
    <row r="36" spans="1:14" customFormat="1" ht="11.5" x14ac:dyDescent="0.25">
      <c r="A36" s="1"/>
      <c r="B36" s="65"/>
      <c r="C36" s="157"/>
      <c r="D36" s="157"/>
      <c r="E36" s="158"/>
      <c r="F36" s="299"/>
      <c r="G36" s="301"/>
      <c r="H36" s="160"/>
      <c r="I36" s="160"/>
      <c r="J36" s="305"/>
      <c r="K36" s="305"/>
      <c r="L36" s="305"/>
      <c r="M36" s="160"/>
      <c r="N36" s="61"/>
    </row>
    <row r="37" spans="1:14" customFormat="1" ht="11.5" x14ac:dyDescent="0.25">
      <c r="A37" s="1"/>
      <c r="B37" s="65"/>
      <c r="C37" s="157"/>
      <c r="D37" s="157"/>
      <c r="E37" s="158"/>
      <c r="F37" s="299"/>
      <c r="G37" s="301"/>
      <c r="H37" s="160"/>
      <c r="I37" s="160"/>
      <c r="J37" s="305"/>
      <c r="K37" s="305"/>
      <c r="L37" s="305"/>
      <c r="M37" s="160"/>
      <c r="N37" s="61"/>
    </row>
    <row r="38" spans="1:14" customFormat="1" ht="11.5" x14ac:dyDescent="0.25">
      <c r="A38" s="1"/>
      <c r="B38" s="65"/>
      <c r="C38" s="157"/>
      <c r="D38" s="157"/>
      <c r="E38" s="158"/>
      <c r="F38" s="299"/>
      <c r="G38" s="301"/>
      <c r="H38" s="160"/>
      <c r="I38" s="160"/>
      <c r="J38" s="305"/>
      <c r="K38" s="305"/>
      <c r="L38" s="305"/>
      <c r="M38" s="160"/>
      <c r="N38" s="61"/>
    </row>
    <row r="39" spans="1:14" customFormat="1" ht="11.5" x14ac:dyDescent="0.25">
      <c r="A39" s="1"/>
      <c r="B39" s="65"/>
      <c r="C39" s="157"/>
      <c r="D39" s="157"/>
      <c r="E39" s="158"/>
      <c r="F39" s="299"/>
      <c r="G39" s="301"/>
      <c r="H39" s="160"/>
      <c r="I39" s="160"/>
      <c r="J39" s="305"/>
      <c r="K39" s="305"/>
      <c r="L39" s="305"/>
      <c r="M39" s="160"/>
      <c r="N39" s="61"/>
    </row>
    <row r="40" spans="1:14" customFormat="1" ht="11.5" x14ac:dyDescent="0.25">
      <c r="A40" s="1"/>
      <c r="B40" s="65"/>
      <c r="C40" s="157"/>
      <c r="D40" s="157"/>
      <c r="E40" s="158"/>
      <c r="F40" s="299"/>
      <c r="G40" s="301"/>
      <c r="H40" s="160"/>
      <c r="I40" s="160"/>
      <c r="J40" s="305"/>
      <c r="K40" s="305"/>
      <c r="L40" s="305"/>
      <c r="M40" s="160"/>
      <c r="N40" s="61"/>
    </row>
    <row r="41" spans="1:14" customFormat="1" ht="11.5" x14ac:dyDescent="0.25">
      <c r="A41" s="1"/>
      <c r="B41" s="65"/>
      <c r="C41" s="157"/>
      <c r="D41" s="157"/>
      <c r="E41" s="158"/>
      <c r="F41" s="299"/>
      <c r="G41" s="301"/>
      <c r="H41" s="160"/>
      <c r="I41" s="160"/>
      <c r="J41" s="305"/>
      <c r="K41" s="305"/>
      <c r="L41" s="305"/>
      <c r="M41" s="160"/>
      <c r="N41" s="61"/>
    </row>
    <row r="42" spans="1:14" customFormat="1" ht="11.5" x14ac:dyDescent="0.25">
      <c r="A42" s="1"/>
      <c r="B42" s="65"/>
      <c r="C42" s="157"/>
      <c r="D42" s="157"/>
      <c r="E42" s="158"/>
      <c r="F42" s="299"/>
      <c r="G42" s="301"/>
      <c r="H42" s="160"/>
      <c r="I42" s="160"/>
      <c r="J42" s="305"/>
      <c r="K42" s="305"/>
      <c r="L42" s="305"/>
      <c r="M42" s="160"/>
      <c r="N42" s="61"/>
    </row>
    <row r="43" spans="1:14" customFormat="1" ht="11.5" x14ac:dyDescent="0.25">
      <c r="A43" s="1"/>
      <c r="B43" s="65"/>
      <c r="C43" s="157"/>
      <c r="D43" s="157"/>
      <c r="E43" s="158"/>
      <c r="F43" s="299"/>
      <c r="G43" s="301"/>
      <c r="H43" s="160"/>
      <c r="I43" s="160"/>
      <c r="J43" s="305"/>
      <c r="K43" s="305"/>
      <c r="L43" s="305"/>
      <c r="M43" s="160"/>
      <c r="N43" s="61"/>
    </row>
    <row r="44" spans="1:14" customFormat="1" ht="11.5" x14ac:dyDescent="0.25">
      <c r="A44" s="1"/>
      <c r="B44" s="65"/>
      <c r="C44" s="157"/>
      <c r="D44" s="157"/>
      <c r="E44" s="158"/>
      <c r="F44" s="299"/>
      <c r="G44" s="301"/>
      <c r="H44" s="160"/>
      <c r="I44" s="160"/>
      <c r="J44" s="305"/>
      <c r="K44" s="305"/>
      <c r="L44" s="305"/>
      <c r="M44" s="160"/>
      <c r="N44" s="61"/>
    </row>
    <row r="45" spans="1:14" customFormat="1" ht="11.5" x14ac:dyDescent="0.25">
      <c r="A45" s="1"/>
      <c r="B45" s="65"/>
      <c r="C45" s="157"/>
      <c r="D45" s="157"/>
      <c r="E45" s="158"/>
      <c r="F45" s="299"/>
      <c r="G45" s="301"/>
      <c r="H45" s="160"/>
      <c r="I45" s="160"/>
      <c r="J45" s="305"/>
      <c r="K45" s="305"/>
      <c r="L45" s="305"/>
      <c r="M45" s="160"/>
      <c r="N45" s="61"/>
    </row>
    <row r="46" spans="1:14" customFormat="1" ht="11.5" x14ac:dyDescent="0.25">
      <c r="A46" s="1"/>
      <c r="B46" s="65"/>
      <c r="C46" s="157"/>
      <c r="D46" s="157"/>
      <c r="E46" s="158"/>
      <c r="F46" s="299"/>
      <c r="G46" s="301"/>
      <c r="H46" s="160"/>
      <c r="I46" s="160"/>
      <c r="J46" s="305"/>
      <c r="K46" s="305"/>
      <c r="L46" s="305"/>
      <c r="M46" s="160"/>
      <c r="N46" s="61"/>
    </row>
    <row r="47" spans="1:14" customFormat="1" ht="11.5" x14ac:dyDescent="0.25">
      <c r="A47" s="1"/>
      <c r="B47" s="65"/>
      <c r="C47" s="157"/>
      <c r="D47" s="157"/>
      <c r="E47" s="158"/>
      <c r="F47" s="299"/>
      <c r="G47" s="301"/>
      <c r="H47" s="160"/>
      <c r="I47" s="160"/>
      <c r="J47" s="305"/>
      <c r="K47" s="305"/>
      <c r="L47" s="305"/>
      <c r="M47" s="160"/>
      <c r="N47" s="61"/>
    </row>
    <row r="48" spans="1:14" customFormat="1" ht="11.5" x14ac:dyDescent="0.25">
      <c r="A48" s="1"/>
      <c r="B48" s="65"/>
      <c r="C48" s="157"/>
      <c r="D48" s="157"/>
      <c r="E48" s="158"/>
      <c r="F48" s="299"/>
      <c r="G48" s="301"/>
      <c r="H48" s="160"/>
      <c r="I48" s="160"/>
      <c r="J48" s="305"/>
      <c r="K48" s="305"/>
      <c r="L48" s="305"/>
      <c r="M48" s="160"/>
      <c r="N48" s="61"/>
    </row>
    <row r="49" spans="1:14" customFormat="1" ht="11.5" x14ac:dyDescent="0.25">
      <c r="A49" s="1"/>
      <c r="B49" s="65"/>
      <c r="C49" s="157"/>
      <c r="D49" s="157"/>
      <c r="E49" s="158"/>
      <c r="F49" s="299"/>
      <c r="G49" s="301"/>
      <c r="H49" s="160"/>
      <c r="I49" s="160"/>
      <c r="J49" s="305"/>
      <c r="K49" s="305"/>
      <c r="L49" s="305"/>
      <c r="M49" s="160"/>
      <c r="N49" s="61"/>
    </row>
    <row r="50" spans="1:14" customFormat="1" ht="11.5" x14ac:dyDescent="0.25">
      <c r="A50" s="1"/>
      <c r="B50" s="65"/>
      <c r="C50" s="157"/>
      <c r="D50" s="157"/>
      <c r="E50" s="158"/>
      <c r="F50" s="299"/>
      <c r="G50" s="301"/>
      <c r="H50" s="160"/>
      <c r="I50" s="160"/>
      <c r="J50" s="305"/>
      <c r="K50" s="305"/>
      <c r="L50" s="305"/>
      <c r="M50" s="160"/>
      <c r="N50" s="61"/>
    </row>
    <row r="51" spans="1:14" customFormat="1" ht="11.5" x14ac:dyDescent="0.25">
      <c r="A51" s="1"/>
      <c r="B51" s="65"/>
      <c r="C51" s="157"/>
      <c r="D51" s="157"/>
      <c r="E51" s="158"/>
      <c r="F51" s="299"/>
      <c r="G51" s="301"/>
      <c r="H51" s="160"/>
      <c r="I51" s="160"/>
      <c r="J51" s="305"/>
      <c r="K51" s="305"/>
      <c r="L51" s="305"/>
      <c r="M51" s="160"/>
      <c r="N51" s="61"/>
    </row>
    <row r="52" spans="1:14" customFormat="1" ht="11.5" x14ac:dyDescent="0.2">
      <c r="A52" s="1"/>
      <c r="B52" s="65"/>
      <c r="C52" s="157"/>
      <c r="D52" s="157"/>
      <c r="E52" s="158"/>
      <c r="F52" s="299"/>
      <c r="G52" s="301"/>
      <c r="H52" s="160"/>
      <c r="I52" s="160"/>
      <c r="J52" s="303"/>
      <c r="K52" s="303"/>
      <c r="L52" s="303"/>
      <c r="M52" s="160"/>
      <c r="N52" s="61"/>
    </row>
    <row r="53" spans="1:14" customFormat="1" ht="11.5" x14ac:dyDescent="0.2">
      <c r="A53" s="1"/>
      <c r="B53" s="65"/>
      <c r="C53" s="157"/>
      <c r="D53" s="157"/>
      <c r="E53" s="158"/>
      <c r="F53" s="299"/>
      <c r="G53" s="301"/>
      <c r="H53" s="160"/>
      <c r="I53" s="160"/>
      <c r="J53" s="303"/>
      <c r="K53" s="303"/>
      <c r="L53" s="303"/>
      <c r="M53" s="160"/>
      <c r="N53" s="61"/>
    </row>
    <row r="54" spans="1:14" customFormat="1" ht="11.5" x14ac:dyDescent="0.2">
      <c r="A54" s="1"/>
      <c r="B54" s="65"/>
      <c r="C54" s="157"/>
      <c r="D54" s="157"/>
      <c r="E54" s="158"/>
      <c r="F54" s="299"/>
      <c r="G54" s="301"/>
      <c r="H54" s="160"/>
      <c r="I54" s="160"/>
      <c r="J54" s="303"/>
      <c r="K54" s="303"/>
      <c r="L54" s="303"/>
      <c r="M54" s="160"/>
      <c r="N54" s="61"/>
    </row>
    <row r="55" spans="1:14" customFormat="1" ht="11.5" x14ac:dyDescent="0.2">
      <c r="A55" s="1"/>
      <c r="B55" s="65"/>
      <c r="C55" s="157"/>
      <c r="D55" s="157"/>
      <c r="E55" s="158"/>
      <c r="F55" s="299"/>
      <c r="G55" s="301"/>
      <c r="H55" s="160"/>
      <c r="I55" s="160"/>
      <c r="J55" s="303"/>
      <c r="K55" s="303"/>
      <c r="L55" s="303"/>
      <c r="M55" s="160"/>
      <c r="N55" s="61"/>
    </row>
    <row r="56" spans="1:14" customFormat="1" ht="11.5" x14ac:dyDescent="0.2">
      <c r="A56" s="1"/>
      <c r="B56" s="65"/>
      <c r="C56" s="157"/>
      <c r="D56" s="157"/>
      <c r="E56" s="158"/>
      <c r="F56" s="299"/>
      <c r="G56" s="301"/>
      <c r="H56" s="160"/>
      <c r="I56" s="160"/>
      <c r="J56" s="303"/>
      <c r="K56" s="303"/>
      <c r="L56" s="303"/>
      <c r="M56" s="160"/>
      <c r="N56" s="61"/>
    </row>
    <row r="57" spans="1:14" ht="3" customHeight="1" x14ac:dyDescent="0.2">
      <c r="B57" s="63"/>
      <c r="C57" s="158"/>
      <c r="D57" s="158"/>
      <c r="E57" s="158"/>
      <c r="F57" s="299"/>
      <c r="G57" s="302"/>
      <c r="H57" s="160"/>
      <c r="I57" s="157"/>
      <c r="J57" s="157"/>
      <c r="K57" s="157"/>
      <c r="L57" s="157"/>
      <c r="M57" s="160"/>
      <c r="N57" s="62"/>
    </row>
    <row r="58" spans="1:14" s="14" customFormat="1" ht="11.5" x14ac:dyDescent="0.25">
      <c r="A58" s="11"/>
      <c r="B58" s="56"/>
      <c r="C58" s="161"/>
      <c r="D58" s="162"/>
      <c r="E58" s="162"/>
      <c r="F58" s="162"/>
      <c r="G58" s="163" t="s">
        <v>3</v>
      </c>
      <c r="H58" s="165">
        <f>SUM(H25:H51)</f>
        <v>0</v>
      </c>
      <c r="I58" s="165">
        <f>SUM(I25:I51)</f>
        <v>0</v>
      </c>
      <c r="J58" s="304"/>
      <c r="K58" s="304"/>
      <c r="L58" s="304"/>
      <c r="M58" s="165">
        <f>SUM(M25:M51)</f>
        <v>0</v>
      </c>
      <c r="N58" s="48"/>
    </row>
    <row r="59" spans="1:14" s="14" customFormat="1" ht="10.5" x14ac:dyDescent="0.2">
      <c r="A59" s="11"/>
      <c r="B59" s="56"/>
      <c r="C59" s="11"/>
      <c r="D59" s="11"/>
      <c r="E59" s="11"/>
      <c r="F59" s="11"/>
      <c r="G59" s="12"/>
      <c r="H59" s="1"/>
      <c r="I59" s="1"/>
      <c r="J59" s="1"/>
      <c r="K59" s="1"/>
      <c r="L59" s="1"/>
      <c r="M59" s="1"/>
      <c r="N59" s="48"/>
    </row>
    <row r="60" spans="1:14" s="14" customFormat="1" ht="12" customHeight="1" x14ac:dyDescent="0.2">
      <c r="A60" s="11"/>
      <c r="B60" s="56"/>
      <c r="C60" s="1200" t="s">
        <v>306</v>
      </c>
      <c r="D60" s="1200"/>
      <c r="E60" s="1200"/>
      <c r="F60" s="1200"/>
      <c r="G60" s="1200"/>
      <c r="H60" s="1200"/>
      <c r="I60" s="1200"/>
      <c r="J60" s="1201"/>
      <c r="K60" s="1201"/>
      <c r="L60" s="1201"/>
      <c r="M60" s="1200"/>
      <c r="N60" s="48"/>
    </row>
    <row r="61" spans="1:14" s="14" customFormat="1" ht="12" customHeight="1" x14ac:dyDescent="0.2">
      <c r="A61" s="11"/>
      <c r="B61" s="56"/>
      <c r="C61" s="1200"/>
      <c r="D61" s="1200"/>
      <c r="E61" s="1200"/>
      <c r="F61" s="1200"/>
      <c r="G61" s="1200"/>
      <c r="H61" s="1200"/>
      <c r="I61" s="1200"/>
      <c r="J61" s="1201"/>
      <c r="K61" s="1201"/>
      <c r="L61" s="1201"/>
      <c r="M61" s="1200"/>
      <c r="N61" s="48"/>
    </row>
    <row r="62" spans="1:14" s="14" customFormat="1" ht="11.5" x14ac:dyDescent="0.2">
      <c r="A62" s="11"/>
      <c r="B62" s="56"/>
      <c r="C62" s="150"/>
      <c r="D62" s="150"/>
      <c r="E62" s="11"/>
      <c r="F62" s="11"/>
      <c r="G62" s="12"/>
      <c r="H62" s="1"/>
      <c r="I62" s="1"/>
      <c r="J62" s="1"/>
      <c r="K62" s="1"/>
      <c r="L62" s="1"/>
      <c r="M62" s="1"/>
      <c r="N62" s="48"/>
    </row>
    <row r="63" spans="1:14" s="14" customFormat="1" ht="3" customHeight="1" x14ac:dyDescent="0.2">
      <c r="A63" s="11"/>
      <c r="B63" s="56"/>
      <c r="C63" s="150"/>
      <c r="D63" s="150"/>
      <c r="E63" s="11"/>
      <c r="F63" s="11"/>
      <c r="G63" s="12"/>
      <c r="H63" s="1"/>
      <c r="I63" s="1"/>
      <c r="J63" s="1"/>
      <c r="K63" s="1"/>
      <c r="L63" s="1"/>
      <c r="M63" s="1"/>
      <c r="N63" s="48"/>
    </row>
    <row r="64" spans="1:14" s="14" customFormat="1" ht="11.5" x14ac:dyDescent="0.2">
      <c r="A64" s="11"/>
      <c r="B64" s="56"/>
      <c r="C64" s="150" t="s">
        <v>89</v>
      </c>
      <c r="D64" s="150"/>
      <c r="E64" s="11"/>
      <c r="F64" s="11"/>
      <c r="G64" s="12"/>
      <c r="H64" s="1"/>
      <c r="I64" s="1"/>
      <c r="J64" s="1"/>
      <c r="K64" s="1"/>
      <c r="L64" s="1"/>
      <c r="M64" s="1"/>
      <c r="N64" s="48"/>
    </row>
    <row r="65" spans="1:14" s="14" customFormat="1" ht="12.5" x14ac:dyDescent="0.2">
      <c r="A65" s="11"/>
      <c r="B65" s="56"/>
      <c r="C65" s="141"/>
      <c r="D65" s="141"/>
      <c r="E65" s="11"/>
      <c r="F65" s="11"/>
      <c r="G65" s="12"/>
      <c r="H65" s="1"/>
      <c r="I65" s="1"/>
      <c r="J65" s="1"/>
      <c r="K65" s="1"/>
      <c r="L65" s="1"/>
      <c r="M65" s="1"/>
      <c r="N65" s="48"/>
    </row>
    <row r="66" spans="1:14" s="14" customFormat="1" ht="12.5" x14ac:dyDescent="0.2">
      <c r="A66" s="11"/>
      <c r="B66" s="56"/>
      <c r="C66" s="141"/>
      <c r="D66" s="141"/>
      <c r="E66" s="149"/>
      <c r="F66" s="11"/>
      <c r="G66" s="12"/>
      <c r="H66" s="149" t="s">
        <v>307</v>
      </c>
      <c r="I66" s="1"/>
      <c r="J66" s="1"/>
      <c r="K66" s="1"/>
      <c r="L66" s="1"/>
      <c r="M66" s="1"/>
      <c r="N66" s="48"/>
    </row>
    <row r="67" spans="1:14" s="14" customFormat="1" ht="12.5" x14ac:dyDescent="0.25">
      <c r="A67" s="11"/>
      <c r="B67" s="56"/>
      <c r="C67" s="141"/>
      <c r="D67" s="141"/>
      <c r="E67" s="147"/>
      <c r="F67" s="11"/>
      <c r="G67" s="12"/>
      <c r="H67" s="147"/>
      <c r="I67" s="1"/>
      <c r="J67" s="1"/>
      <c r="K67" s="1"/>
      <c r="L67" s="1"/>
      <c r="M67" s="1"/>
      <c r="N67" s="48"/>
    </row>
    <row r="68" spans="1:14" s="14" customFormat="1" ht="12.5" x14ac:dyDescent="0.25">
      <c r="A68" s="11"/>
      <c r="B68" s="56"/>
      <c r="C68" s="141"/>
      <c r="D68" s="141"/>
      <c r="E68" s="147"/>
      <c r="F68" s="11"/>
      <c r="G68" s="12"/>
      <c r="H68" s="147"/>
      <c r="I68" s="1"/>
      <c r="J68" s="1"/>
      <c r="K68" s="1"/>
      <c r="L68" s="1"/>
      <c r="M68" s="1"/>
      <c r="N68" s="48"/>
    </row>
    <row r="69" spans="1:14" s="14" customFormat="1" ht="12.5" x14ac:dyDescent="0.25">
      <c r="A69" s="11"/>
      <c r="B69" s="56"/>
      <c r="C69" s="141"/>
      <c r="D69" s="141"/>
      <c r="E69" s="147"/>
      <c r="F69" s="11"/>
      <c r="G69" s="12"/>
      <c r="H69" s="147"/>
      <c r="I69" s="1"/>
      <c r="J69" s="1"/>
      <c r="K69" s="1"/>
      <c r="L69" s="1"/>
      <c r="M69" s="1"/>
      <c r="N69" s="48"/>
    </row>
    <row r="70" spans="1:14" s="14" customFormat="1" ht="12.5" x14ac:dyDescent="0.25">
      <c r="A70" s="11"/>
      <c r="B70" s="56"/>
      <c r="C70" s="141"/>
      <c r="D70" s="141"/>
      <c r="E70" s="308"/>
      <c r="F70" s="11"/>
      <c r="G70" s="12"/>
      <c r="H70" s="308" t="str">
        <f>SETUP!E19</f>
        <v>MAEKA RINDRA HARIYANTO, SE.,M.SI</v>
      </c>
      <c r="I70" s="1"/>
      <c r="J70" s="1"/>
      <c r="K70" s="1"/>
      <c r="L70" s="1"/>
      <c r="M70" s="1"/>
      <c r="N70" s="48"/>
    </row>
    <row r="71" spans="1:14" s="14" customFormat="1" ht="12.5" x14ac:dyDescent="0.25">
      <c r="A71" s="11"/>
      <c r="B71" s="56"/>
      <c r="C71" s="141"/>
      <c r="D71" s="141"/>
      <c r="E71" s="308"/>
      <c r="F71" s="11"/>
      <c r="G71" s="12"/>
      <c r="H71" s="308" t="str">
        <f>"NIP "&amp;SETUP!E20</f>
        <v>NIP 197705111997031002</v>
      </c>
      <c r="I71" s="1"/>
      <c r="J71" s="1"/>
      <c r="K71" s="1"/>
      <c r="L71" s="1"/>
      <c r="M71" s="1"/>
      <c r="N71" s="48"/>
    </row>
    <row r="72" spans="1:14" ht="15.75" customHeight="1" x14ac:dyDescent="0.2">
      <c r="B72" s="69"/>
      <c r="C72" s="138"/>
      <c r="D72" s="138"/>
      <c r="E72" s="58"/>
      <c r="F72" s="58"/>
      <c r="G72" s="58"/>
      <c r="H72" s="58"/>
      <c r="I72" s="58"/>
      <c r="J72" s="58"/>
      <c r="K72" s="58"/>
      <c r="L72" s="58"/>
      <c r="M72" s="58"/>
      <c r="N72" s="59"/>
    </row>
  </sheetData>
  <mergeCells count="2">
    <mergeCell ref="C18:M21"/>
    <mergeCell ref="C60:M61"/>
  </mergeCells>
  <phoneticPr fontId="0" type="noConversion"/>
  <dataValidations count="1">
    <dataValidation type="list" allowBlank="1" showInputMessage="1" showErrorMessage="1" sqref="E3:F3" xr:uid="{00000000-0002-0000-1700-000000000000}">
      <formula1>Keg_Output_Akun</formula1>
    </dataValidation>
  </dataValidations>
  <pageMargins left="0.4" right="0.27" top="0.79" bottom="0.74" header="0.5" footer="0.5"/>
  <pageSetup paperSize="9" scale="90" orientation="portrait" r:id="rId1"/>
  <headerFooter alignWithMargins="0">
    <oddFooter>&amp;R&amp;P /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52"/>
  <sheetViews>
    <sheetView showGridLines="0" view="pageBreakPreview" topLeftCell="A16" zoomScaleSheetLayoutView="100" workbookViewId="0">
      <selection activeCell="A3" sqref="A3:L5"/>
    </sheetView>
  </sheetViews>
  <sheetFormatPr defaultColWidth="10.6640625" defaultRowHeight="15.5" x14ac:dyDescent="0.35"/>
  <cols>
    <col min="1" max="1" width="4.44140625" style="243" customWidth="1"/>
    <col min="2" max="2" width="4.6640625" style="242" customWidth="1"/>
    <col min="3" max="3" width="19.33203125" style="242" customWidth="1"/>
    <col min="4" max="4" width="13.6640625" style="242" customWidth="1"/>
    <col min="5" max="5" width="12.6640625" style="242" customWidth="1"/>
    <col min="6" max="6" width="5.6640625" style="242" customWidth="1"/>
    <col min="7" max="7" width="18.33203125" style="242" customWidth="1"/>
    <col min="8" max="8" width="5" style="242" customWidth="1"/>
    <col min="9" max="9" width="5.6640625" style="242" customWidth="1"/>
    <col min="10" max="10" width="18.33203125" style="242" customWidth="1"/>
    <col min="11" max="11" width="5.33203125" style="242" customWidth="1"/>
    <col min="12" max="12" width="18.33203125" style="242" customWidth="1"/>
    <col min="13" max="13" width="10.6640625" style="243"/>
    <col min="14" max="14" width="26.109375" style="243" customWidth="1"/>
    <col min="15" max="15" width="50.33203125" style="243" customWidth="1"/>
    <col min="16" max="16384" width="10.6640625" style="243"/>
  </cols>
  <sheetData>
    <row r="1" spans="1:15" ht="16" thickBot="1" x14ac:dyDescent="0.4">
      <c r="A1" s="1203" t="s">
        <v>137</v>
      </c>
      <c r="B1" s="1203"/>
      <c r="C1" s="1203"/>
      <c r="D1" s="1203"/>
      <c r="E1" s="1203"/>
      <c r="F1" s="1203"/>
      <c r="G1" s="1203"/>
      <c r="H1" s="1203"/>
      <c r="I1" s="1203"/>
      <c r="J1" s="1203"/>
      <c r="K1" s="1203"/>
      <c r="L1" s="1203"/>
    </row>
    <row r="2" spans="1:15" s="241" customFormat="1" ht="13.5" thickBot="1" x14ac:dyDescent="0.3">
      <c r="N2" s="397" t="s">
        <v>369</v>
      </c>
    </row>
    <row r="3" spans="1:15" s="241" customFormat="1" ht="14" x14ac:dyDescent="0.3">
      <c r="A3" s="1204" t="str">
        <f>"Pada hari ini "&amp;O5&amp;" tanggal "&amp;O7&amp;", "&amp;"kami selaku Kuasa Pengguna Anggaran telah melakukan pemeriksaan kas dengan posisi saldo Buku Kas Umum sebesar Rp "&amp;BAR!O13&amp;",-"&amp;" dan Bukti terakhir Nomor "&amp;BAR!O15&amp;""</f>
        <v>Pada hari ini JUM'AT tanggal TIGA PULUH SATU bulan JANUARI tahun DUA RIBU EMPAT BELAS, kami selaku Kuasa Pengguna Anggaran telah melakukan pemeriksaan kas dengan posisi saldo Buku Kas Umum sebesar Rp 31.485.458,- dan Bukti terakhir Nomor 2013.86</v>
      </c>
      <c r="B3" s="1204"/>
      <c r="C3" s="1204"/>
      <c r="D3" s="1204"/>
      <c r="E3" s="1204"/>
      <c r="F3" s="1204"/>
      <c r="G3" s="1204"/>
      <c r="H3" s="1204"/>
      <c r="I3" s="1204"/>
      <c r="J3" s="1204"/>
      <c r="K3" s="1204"/>
      <c r="L3" s="1204"/>
      <c r="M3" s="250"/>
    </row>
    <row r="4" spans="1:15" s="241" customFormat="1" ht="14" x14ac:dyDescent="0.3">
      <c r="A4" s="1204"/>
      <c r="B4" s="1204"/>
      <c r="C4" s="1204"/>
      <c r="D4" s="1204"/>
      <c r="E4" s="1204"/>
      <c r="F4" s="1204"/>
      <c r="G4" s="1204"/>
      <c r="H4" s="1204"/>
      <c r="I4" s="1204"/>
      <c r="J4" s="1204"/>
      <c r="K4" s="1204"/>
      <c r="L4" s="1204"/>
      <c r="M4" s="250"/>
      <c r="N4" s="511" t="s">
        <v>370</v>
      </c>
      <c r="O4" s="512"/>
    </row>
    <row r="5" spans="1:15" s="241" customFormat="1" ht="14" x14ac:dyDescent="0.3">
      <c r="A5" s="1204"/>
      <c r="B5" s="1204"/>
      <c r="C5" s="1204"/>
      <c r="D5" s="1204"/>
      <c r="E5" s="1204"/>
      <c r="F5" s="1204"/>
      <c r="G5" s="1204"/>
      <c r="H5" s="1204"/>
      <c r="I5" s="1204"/>
      <c r="J5" s="1204"/>
      <c r="K5" s="1204"/>
      <c r="L5" s="1204"/>
      <c r="M5" s="250"/>
      <c r="N5" s="513" t="s">
        <v>371</v>
      </c>
      <c r="O5" s="514" t="s">
        <v>496</v>
      </c>
    </row>
    <row r="6" spans="1:15" s="404" customFormat="1" ht="15" customHeight="1" x14ac:dyDescent="0.3">
      <c r="A6" s="250" t="s">
        <v>138</v>
      </c>
      <c r="B6" s="388"/>
      <c r="C6" s="388"/>
      <c r="D6" s="402"/>
      <c r="E6" s="388"/>
      <c r="F6" s="388"/>
      <c r="G6" s="388"/>
      <c r="H6" s="388"/>
      <c r="I6" s="388"/>
      <c r="J6" s="388"/>
      <c r="K6" s="388"/>
      <c r="L6" s="388"/>
      <c r="M6" s="388"/>
      <c r="N6" s="515" t="s">
        <v>373</v>
      </c>
      <c r="O6" s="516" t="s">
        <v>497</v>
      </c>
    </row>
    <row r="7" spans="1:15" s="241" customFormat="1" ht="30" customHeight="1" x14ac:dyDescent="0.3">
      <c r="A7" s="282" t="s">
        <v>128</v>
      </c>
      <c r="B7" s="282" t="s">
        <v>139</v>
      </c>
      <c r="C7" s="250"/>
      <c r="D7" s="250"/>
      <c r="E7" s="250"/>
      <c r="F7" s="250"/>
      <c r="G7" s="250"/>
      <c r="H7" s="250"/>
      <c r="I7" s="283"/>
      <c r="J7" s="250"/>
      <c r="K7" s="284"/>
      <c r="L7" s="250"/>
      <c r="M7" s="250"/>
      <c r="N7" s="515" t="s">
        <v>372</v>
      </c>
      <c r="O7" s="517" t="s">
        <v>498</v>
      </c>
    </row>
    <row r="8" spans="1:15" s="241" customFormat="1" ht="15" customHeight="1" x14ac:dyDescent="0.3">
      <c r="A8" s="285"/>
      <c r="B8" s="286" t="s">
        <v>140</v>
      </c>
      <c r="C8" s="285" t="s">
        <v>141</v>
      </c>
      <c r="D8" s="285"/>
      <c r="E8" s="285"/>
      <c r="F8" s="287"/>
      <c r="G8" s="287"/>
      <c r="H8" s="287"/>
      <c r="I8" s="287"/>
      <c r="J8" s="287"/>
      <c r="K8" s="287"/>
      <c r="L8" s="287"/>
      <c r="M8" s="250"/>
      <c r="N8" s="513" t="s">
        <v>376</v>
      </c>
      <c r="O8" s="514" t="s">
        <v>389</v>
      </c>
    </row>
    <row r="9" spans="1:15" s="320" customFormat="1" ht="15" customHeight="1" x14ac:dyDescent="0.3">
      <c r="A9" s="316"/>
      <c r="B9" s="316"/>
      <c r="C9" s="317" t="s">
        <v>142</v>
      </c>
      <c r="D9" s="316"/>
      <c r="E9" s="316"/>
      <c r="F9" s="318" t="s">
        <v>114</v>
      </c>
      <c r="G9" s="314">
        <f>TUNAI!H9+BANK!H9</f>
        <v>0</v>
      </c>
      <c r="H9" s="318"/>
      <c r="I9" s="319"/>
      <c r="J9" s="318"/>
      <c r="K9" s="319"/>
      <c r="L9" s="318"/>
      <c r="M9" s="316"/>
      <c r="N9" s="515" t="s">
        <v>374</v>
      </c>
      <c r="O9" s="521">
        <v>31485400</v>
      </c>
    </row>
    <row r="10" spans="1:15" s="320" customFormat="1" ht="15" customHeight="1" x14ac:dyDescent="0.3">
      <c r="A10" s="316"/>
      <c r="B10" s="316"/>
      <c r="C10" s="317" t="s">
        <v>144</v>
      </c>
      <c r="D10" s="316"/>
      <c r="E10" s="316"/>
      <c r="F10" s="318" t="s">
        <v>114</v>
      </c>
      <c r="G10" s="314">
        <f>PERJADIN!H9</f>
        <v>0</v>
      </c>
      <c r="H10" s="318"/>
      <c r="I10" s="319"/>
      <c r="J10" s="318"/>
      <c r="K10" s="319"/>
      <c r="L10" s="318"/>
      <c r="M10" s="316"/>
      <c r="N10" s="513" t="s">
        <v>375</v>
      </c>
      <c r="O10" s="522">
        <v>0</v>
      </c>
    </row>
    <row r="11" spans="1:15" s="320" customFormat="1" ht="15" customHeight="1" x14ac:dyDescent="0.3">
      <c r="A11" s="316"/>
      <c r="B11" s="316"/>
      <c r="C11" s="317" t="s">
        <v>145</v>
      </c>
      <c r="D11" s="316"/>
      <c r="E11" s="316"/>
      <c r="F11" s="321" t="s">
        <v>114</v>
      </c>
      <c r="G11" s="315" t="e">
        <f>BPP!H9</f>
        <v>#REF!</v>
      </c>
      <c r="H11" s="318" t="s">
        <v>146</v>
      </c>
      <c r="I11" s="319"/>
      <c r="J11" s="318"/>
      <c r="K11" s="319"/>
      <c r="L11" s="318"/>
      <c r="M11" s="316"/>
      <c r="N11" s="515" t="s">
        <v>377</v>
      </c>
      <c r="O11" s="521">
        <v>3514542</v>
      </c>
    </row>
    <row r="12" spans="1:15" s="320" customFormat="1" ht="15" customHeight="1" x14ac:dyDescent="0.3">
      <c r="A12" s="316"/>
      <c r="B12" s="316"/>
      <c r="C12" s="316" t="s">
        <v>147</v>
      </c>
      <c r="D12" s="316"/>
      <c r="E12" s="316"/>
      <c r="F12" s="318"/>
      <c r="G12" s="319"/>
      <c r="H12" s="318"/>
      <c r="I12" s="321" t="s">
        <v>114</v>
      </c>
      <c r="J12" s="315" t="e">
        <f>SUM(G9:G11)</f>
        <v>#REF!</v>
      </c>
      <c r="K12" s="319"/>
      <c r="L12" s="318"/>
      <c r="M12" s="316"/>
      <c r="N12" s="519" t="s">
        <v>444</v>
      </c>
      <c r="O12" s="523">
        <v>31485458</v>
      </c>
    </row>
    <row r="13" spans="1:15" s="320" customFormat="1" ht="15" customHeight="1" x14ac:dyDescent="0.3">
      <c r="A13" s="322"/>
      <c r="B13" s="323" t="s">
        <v>148</v>
      </c>
      <c r="C13" s="1205" t="s">
        <v>149</v>
      </c>
      <c r="D13" s="1205"/>
      <c r="E13" s="1205"/>
      <c r="F13" s="1205"/>
      <c r="G13" s="1205"/>
      <c r="H13" s="318"/>
      <c r="I13" s="324"/>
      <c r="J13" s="318"/>
      <c r="K13" s="324"/>
      <c r="L13" s="325"/>
      <c r="M13" s="316"/>
      <c r="N13" s="520" t="s">
        <v>445</v>
      </c>
      <c r="O13" s="525" t="s">
        <v>499</v>
      </c>
    </row>
    <row r="14" spans="1:15" s="320" customFormat="1" ht="15" customHeight="1" x14ac:dyDescent="0.3">
      <c r="A14" s="316"/>
      <c r="B14" s="316"/>
      <c r="C14" s="317" t="s">
        <v>150</v>
      </c>
      <c r="D14" s="316"/>
      <c r="E14" s="316"/>
      <c r="F14" s="318" t="s">
        <v>114</v>
      </c>
      <c r="G14" s="314">
        <f>UP!H9</f>
        <v>0</v>
      </c>
      <c r="H14" s="318"/>
      <c r="I14" s="316"/>
      <c r="J14" s="318"/>
      <c r="K14" s="316"/>
      <c r="L14" s="318"/>
      <c r="M14" s="316"/>
      <c r="N14" s="513" t="s">
        <v>378</v>
      </c>
      <c r="O14" s="518">
        <v>35000000</v>
      </c>
    </row>
    <row r="15" spans="1:15" s="320" customFormat="1" ht="15" customHeight="1" x14ac:dyDescent="0.3">
      <c r="A15" s="316"/>
      <c r="B15" s="316"/>
      <c r="C15" s="317" t="s">
        <v>151</v>
      </c>
      <c r="D15" s="316"/>
      <c r="E15" s="316"/>
      <c r="F15" s="318" t="s">
        <v>114</v>
      </c>
      <c r="G15" s="314">
        <f>LSB!H9</f>
        <v>0</v>
      </c>
      <c r="H15" s="318"/>
      <c r="I15" s="319"/>
      <c r="J15" s="318"/>
      <c r="K15" s="319"/>
      <c r="L15" s="318"/>
      <c r="M15" s="316"/>
      <c r="N15" s="520" t="s">
        <v>446</v>
      </c>
      <c r="O15" s="524" t="s">
        <v>500</v>
      </c>
    </row>
    <row r="16" spans="1:15" s="320" customFormat="1" ht="15" customHeight="1" x14ac:dyDescent="0.3">
      <c r="A16" s="316"/>
      <c r="B16" s="316"/>
      <c r="C16" s="317" t="s">
        <v>152</v>
      </c>
      <c r="D16" s="316"/>
      <c r="E16" s="316"/>
      <c r="F16" s="318" t="s">
        <v>114</v>
      </c>
      <c r="G16" s="314" t="e">
        <f>PJK_UP!M9</f>
        <v>#REF!</v>
      </c>
      <c r="H16" s="318"/>
      <c r="I16" s="319"/>
      <c r="J16" s="318"/>
      <c r="K16" s="319"/>
      <c r="L16" s="318"/>
      <c r="M16" s="316"/>
      <c r="N16" s="519" t="s">
        <v>527</v>
      </c>
      <c r="O16" s="526"/>
    </row>
    <row r="17" spans="1:15" s="320" customFormat="1" ht="15" customHeight="1" x14ac:dyDescent="0.3">
      <c r="A17" s="316"/>
      <c r="B17" s="316"/>
      <c r="C17" s="317" t="s">
        <v>153</v>
      </c>
      <c r="D17" s="316"/>
      <c r="E17" s="316"/>
      <c r="F17" s="321" t="s">
        <v>114</v>
      </c>
      <c r="G17" s="315">
        <f>BUNGA!H9</f>
        <v>0</v>
      </c>
      <c r="H17" s="318" t="s">
        <v>146</v>
      </c>
      <c r="I17" s="319"/>
      <c r="J17" s="318"/>
      <c r="K17" s="319"/>
      <c r="L17" s="318"/>
      <c r="M17" s="316"/>
    </row>
    <row r="18" spans="1:15" s="320" customFormat="1" ht="15" customHeight="1" x14ac:dyDescent="0.3">
      <c r="A18" s="316"/>
      <c r="B18" s="326"/>
      <c r="C18" s="316" t="s">
        <v>154</v>
      </c>
      <c r="D18" s="316"/>
      <c r="E18" s="316"/>
      <c r="F18" s="318"/>
      <c r="G18" s="319"/>
      <c r="H18" s="318"/>
      <c r="I18" s="321" t="s">
        <v>114</v>
      </c>
      <c r="J18" s="315" t="e">
        <f>+SUM(G14:G17)</f>
        <v>#REF!</v>
      </c>
      <c r="K18" s="319"/>
      <c r="L18" s="319"/>
      <c r="M18" s="316"/>
      <c r="O18" s="432"/>
    </row>
    <row r="19" spans="1:15" s="320" customFormat="1" ht="15" customHeight="1" x14ac:dyDescent="0.3">
      <c r="A19" s="316"/>
      <c r="B19" s="327" t="s">
        <v>155</v>
      </c>
      <c r="C19" s="328" t="s">
        <v>156</v>
      </c>
      <c r="D19" s="328"/>
      <c r="E19" s="316"/>
      <c r="F19" s="318"/>
      <c r="G19" s="319"/>
      <c r="H19" s="318"/>
      <c r="I19" s="319"/>
      <c r="J19" s="314"/>
      <c r="K19" s="321" t="s">
        <v>114</v>
      </c>
      <c r="L19" s="315" t="e">
        <f>+J12-J18</f>
        <v>#REF!</v>
      </c>
      <c r="M19" s="316"/>
    </row>
    <row r="20" spans="1:15" s="320" customFormat="1" ht="15" customHeight="1" x14ac:dyDescent="0.3">
      <c r="A20" s="316"/>
      <c r="B20" s="316"/>
      <c r="C20" s="316"/>
      <c r="D20" s="316"/>
      <c r="E20" s="316"/>
      <c r="F20" s="319"/>
      <c r="G20" s="319"/>
      <c r="H20" s="319"/>
      <c r="I20" s="319"/>
      <c r="J20" s="319"/>
      <c r="K20" s="319"/>
      <c r="L20" s="319"/>
      <c r="M20" s="316"/>
    </row>
    <row r="21" spans="1:15" s="320" customFormat="1" ht="15" customHeight="1" x14ac:dyDescent="0.3">
      <c r="A21" s="328" t="s">
        <v>130</v>
      </c>
      <c r="B21" s="328" t="s">
        <v>157</v>
      </c>
      <c r="C21" s="316"/>
      <c r="D21" s="316"/>
      <c r="E21" s="316"/>
      <c r="F21" s="319"/>
      <c r="G21" s="319"/>
      <c r="H21" s="319"/>
      <c r="I21" s="319"/>
      <c r="J21" s="319"/>
      <c r="K21" s="319"/>
      <c r="L21" s="319"/>
      <c r="M21" s="316"/>
    </row>
    <row r="22" spans="1:15" s="320" customFormat="1" ht="15" customHeight="1" x14ac:dyDescent="0.3">
      <c r="A22" s="316"/>
      <c r="B22" s="328" t="s">
        <v>158</v>
      </c>
      <c r="C22" s="328" t="s">
        <v>159</v>
      </c>
      <c r="D22" s="328"/>
      <c r="E22" s="316"/>
      <c r="F22" s="319"/>
      <c r="G22" s="319"/>
      <c r="H22" s="319"/>
      <c r="I22" s="319"/>
      <c r="J22" s="319"/>
      <c r="K22" s="319"/>
      <c r="L22" s="319"/>
      <c r="M22" s="316"/>
    </row>
    <row r="23" spans="1:15" s="320" customFormat="1" ht="15" customHeight="1" x14ac:dyDescent="0.3">
      <c r="A23" s="316"/>
      <c r="B23" s="317" t="s">
        <v>80</v>
      </c>
      <c r="C23" s="316" t="s">
        <v>160</v>
      </c>
      <c r="D23" s="316"/>
      <c r="E23" s="316"/>
      <c r="F23" s="318" t="s">
        <v>114</v>
      </c>
      <c r="G23" s="314" t="str">
        <f>TUNAI!H561</f>
        <v xml:space="preserve"> </v>
      </c>
      <c r="H23" s="319"/>
      <c r="I23" s="319"/>
      <c r="J23" s="319"/>
      <c r="K23" s="319"/>
      <c r="L23" s="319"/>
      <c r="M23" s="316"/>
    </row>
    <row r="24" spans="1:15" s="320" customFormat="1" ht="15" customHeight="1" x14ac:dyDescent="0.3">
      <c r="A24" s="316"/>
      <c r="B24" s="317" t="s">
        <v>82</v>
      </c>
      <c r="C24" s="316" t="s">
        <v>161</v>
      </c>
      <c r="D24" s="316"/>
      <c r="E24" s="316"/>
      <c r="F24" s="321" t="s">
        <v>114</v>
      </c>
      <c r="G24" s="315">
        <f>O10</f>
        <v>0</v>
      </c>
      <c r="H24" s="329" t="s">
        <v>146</v>
      </c>
      <c r="I24" s="319"/>
      <c r="J24" s="319"/>
      <c r="K24" s="319"/>
      <c r="L24" s="319"/>
      <c r="M24" s="316"/>
    </row>
    <row r="25" spans="1:15" s="320" customFormat="1" ht="15" customHeight="1" x14ac:dyDescent="0.3">
      <c r="A25" s="316"/>
      <c r="B25" s="317" t="s">
        <v>84</v>
      </c>
      <c r="C25" s="316" t="s">
        <v>162</v>
      </c>
      <c r="D25" s="316"/>
      <c r="E25" s="316"/>
      <c r="F25" s="316"/>
      <c r="G25" s="316"/>
      <c r="H25" s="319"/>
      <c r="I25" s="321" t="s">
        <v>114</v>
      </c>
      <c r="J25" s="315" t="e">
        <f>+G23+G24</f>
        <v>#VALUE!</v>
      </c>
      <c r="K25" s="319"/>
      <c r="L25" s="319"/>
      <c r="M25" s="316"/>
    </row>
    <row r="26" spans="1:15" s="320" customFormat="1" ht="15" customHeight="1" x14ac:dyDescent="0.3">
      <c r="A26" s="316"/>
      <c r="B26" s="328" t="s">
        <v>148</v>
      </c>
      <c r="C26" s="328" t="s">
        <v>163</v>
      </c>
      <c r="D26" s="328"/>
      <c r="E26" s="316"/>
      <c r="F26" s="316"/>
      <c r="G26" s="316"/>
      <c r="H26" s="319"/>
      <c r="I26" s="318"/>
      <c r="J26" s="319"/>
      <c r="K26" s="321" t="s">
        <v>114</v>
      </c>
      <c r="L26" s="315" t="e">
        <f>+G9-J25</f>
        <v>#VALUE!</v>
      </c>
      <c r="M26" s="316"/>
    </row>
    <row r="27" spans="1:15" s="320" customFormat="1" ht="15" customHeight="1" x14ac:dyDescent="0.3">
      <c r="A27" s="316"/>
      <c r="B27" s="316"/>
      <c r="C27" s="316"/>
      <c r="D27" s="316"/>
      <c r="E27" s="316"/>
      <c r="F27" s="318"/>
      <c r="G27" s="319"/>
      <c r="H27" s="319"/>
      <c r="I27" s="319"/>
      <c r="J27" s="319"/>
      <c r="K27" s="319"/>
      <c r="L27" s="319"/>
      <c r="M27" s="316"/>
    </row>
    <row r="28" spans="1:15" s="320" customFormat="1" ht="15" customHeight="1" x14ac:dyDescent="0.3">
      <c r="A28" s="328" t="s">
        <v>164</v>
      </c>
      <c r="B28" s="328" t="s">
        <v>165</v>
      </c>
      <c r="C28" s="316"/>
      <c r="D28" s="316"/>
      <c r="E28" s="316"/>
      <c r="F28" s="318"/>
      <c r="G28" s="319"/>
      <c r="H28" s="319"/>
      <c r="I28" s="319"/>
      <c r="J28" s="319"/>
      <c r="K28" s="319"/>
      <c r="L28" s="319"/>
      <c r="M28" s="316"/>
    </row>
    <row r="29" spans="1:15" s="320" customFormat="1" ht="15" customHeight="1" x14ac:dyDescent="0.3">
      <c r="A29" s="316"/>
      <c r="B29" s="328" t="s">
        <v>166</v>
      </c>
      <c r="C29" s="328"/>
      <c r="D29" s="328"/>
      <c r="E29" s="316"/>
      <c r="F29" s="318"/>
      <c r="G29" s="319"/>
      <c r="H29" s="319"/>
      <c r="I29" s="319"/>
      <c r="J29" s="319"/>
      <c r="K29" s="319"/>
      <c r="L29" s="319"/>
      <c r="M29" s="316"/>
    </row>
    <row r="30" spans="1:15" s="320" customFormat="1" ht="15" customHeight="1" x14ac:dyDescent="0.3">
      <c r="A30" s="316"/>
      <c r="B30" s="317" t="s">
        <v>80</v>
      </c>
      <c r="C30" s="316" t="s">
        <v>167</v>
      </c>
      <c r="D30" s="316"/>
      <c r="E30" s="316"/>
      <c r="F30" s="318" t="s">
        <v>114</v>
      </c>
      <c r="G30" s="314">
        <f>UP!H9</f>
        <v>0</v>
      </c>
      <c r="H30" s="319"/>
      <c r="I30" s="319"/>
      <c r="J30" s="319"/>
      <c r="K30" s="319"/>
      <c r="L30" s="319"/>
      <c r="M30" s="316"/>
    </row>
    <row r="31" spans="1:15" s="320" customFormat="1" ht="15" customHeight="1" x14ac:dyDescent="0.3">
      <c r="A31" s="316"/>
      <c r="B31" s="317" t="s">
        <v>82</v>
      </c>
      <c r="C31" s="316" t="s">
        <v>168</v>
      </c>
      <c r="D31" s="316"/>
      <c r="E31" s="316"/>
      <c r="F31" s="321" t="s">
        <v>114</v>
      </c>
      <c r="G31" s="315">
        <f>O11</f>
        <v>3514542</v>
      </c>
      <c r="H31" s="329" t="s">
        <v>146</v>
      </c>
      <c r="I31" s="319"/>
      <c r="J31" s="319"/>
      <c r="K31" s="319"/>
      <c r="L31" s="319"/>
      <c r="M31" s="316"/>
    </row>
    <row r="32" spans="1:15" s="320" customFormat="1" ht="15" customHeight="1" x14ac:dyDescent="0.3">
      <c r="A32" s="316"/>
      <c r="B32" s="317" t="s">
        <v>84</v>
      </c>
      <c r="C32" s="316" t="s">
        <v>169</v>
      </c>
      <c r="D32" s="316"/>
      <c r="E32" s="316"/>
      <c r="F32" s="316"/>
      <c r="G32" s="316"/>
      <c r="H32" s="319"/>
      <c r="I32" s="318" t="s">
        <v>114</v>
      </c>
      <c r="J32" s="314">
        <f>+G30+G31</f>
        <v>3514542</v>
      </c>
      <c r="K32" s="319"/>
      <c r="L32" s="319"/>
      <c r="M32" s="316"/>
    </row>
    <row r="33" spans="1:13" s="320" customFormat="1" ht="15" customHeight="1" x14ac:dyDescent="0.3">
      <c r="A33" s="316"/>
      <c r="B33" s="328" t="s">
        <v>148</v>
      </c>
      <c r="C33" s="328" t="s">
        <v>170</v>
      </c>
      <c r="D33" s="328"/>
      <c r="E33" s="316"/>
      <c r="F33" s="316"/>
      <c r="G33" s="316"/>
      <c r="H33" s="329"/>
      <c r="I33" s="321" t="s">
        <v>114</v>
      </c>
      <c r="J33" s="315">
        <f>O14</f>
        <v>35000000</v>
      </c>
      <c r="K33" s="319"/>
      <c r="L33" s="319"/>
      <c r="M33" s="316"/>
    </row>
    <row r="34" spans="1:13" s="320" customFormat="1" ht="15" customHeight="1" x14ac:dyDescent="0.3">
      <c r="A34" s="316"/>
      <c r="B34" s="328" t="s">
        <v>171</v>
      </c>
      <c r="C34" s="328" t="s">
        <v>172</v>
      </c>
      <c r="D34" s="328"/>
      <c r="E34" s="316"/>
      <c r="F34" s="316"/>
      <c r="G34" s="316"/>
      <c r="H34" s="319"/>
      <c r="I34" s="319"/>
      <c r="J34" s="319"/>
      <c r="K34" s="321" t="s">
        <v>114</v>
      </c>
      <c r="L34" s="315">
        <f>+J32-J33</f>
        <v>-31485458</v>
      </c>
      <c r="M34" s="316"/>
    </row>
    <row r="35" spans="1:13" s="320" customFormat="1" ht="15" customHeight="1" x14ac:dyDescent="0.3">
      <c r="A35" s="316"/>
      <c r="B35" s="316"/>
      <c r="C35" s="316"/>
      <c r="D35" s="316"/>
      <c r="E35" s="316"/>
      <c r="F35" s="316"/>
      <c r="G35" s="316"/>
      <c r="H35" s="316"/>
      <c r="I35" s="316"/>
      <c r="J35" s="316"/>
      <c r="K35" s="316"/>
      <c r="L35" s="316"/>
      <c r="M35" s="316"/>
    </row>
    <row r="36" spans="1:13" s="320" customFormat="1" ht="15" customHeight="1" x14ac:dyDescent="0.3">
      <c r="A36" s="330" t="s">
        <v>173</v>
      </c>
      <c r="B36" s="328" t="s">
        <v>174</v>
      </c>
      <c r="C36" s="316"/>
      <c r="D36" s="316"/>
      <c r="E36" s="316"/>
      <c r="F36" s="316"/>
      <c r="G36" s="316"/>
      <c r="H36" s="316"/>
      <c r="I36" s="316"/>
      <c r="J36" s="316"/>
      <c r="K36" s="316"/>
      <c r="L36" s="316"/>
      <c r="M36" s="316"/>
    </row>
    <row r="37" spans="1:13" s="320" customFormat="1" ht="15" customHeight="1" x14ac:dyDescent="0.3">
      <c r="A37" s="316"/>
      <c r="B37" s="331" t="s">
        <v>175</v>
      </c>
      <c r="C37" s="1202" t="s">
        <v>176</v>
      </c>
      <c r="D37" s="1202"/>
      <c r="E37" s="1202"/>
      <c r="F37" s="1202"/>
      <c r="G37" s="1202"/>
      <c r="H37" s="1202"/>
      <c r="I37" s="1202"/>
      <c r="J37" s="1202"/>
      <c r="K37" s="1202"/>
      <c r="L37" s="1202"/>
      <c r="M37" s="316"/>
    </row>
    <row r="38" spans="1:13" s="320" customFormat="1" ht="15" customHeight="1" x14ac:dyDescent="0.3">
      <c r="A38" s="316"/>
      <c r="B38" s="331"/>
      <c r="C38" s="332" t="e">
        <f>IF(L26=0,"Nihil","Kesulitan uang kecil sebesar Rp "&amp;L26)</f>
        <v>#VALUE!</v>
      </c>
      <c r="D38" s="412"/>
      <c r="E38" s="412"/>
      <c r="F38" s="412"/>
      <c r="G38" s="412"/>
      <c r="H38" s="412"/>
      <c r="I38" s="412"/>
      <c r="J38" s="412"/>
      <c r="K38" s="412"/>
      <c r="L38" s="412"/>
      <c r="M38" s="412"/>
    </row>
    <row r="39" spans="1:13" s="320" customFormat="1" ht="15" customHeight="1" x14ac:dyDescent="0.3">
      <c r="A39" s="316"/>
      <c r="B39" s="317" t="s">
        <v>82</v>
      </c>
      <c r="C39" s="1202" t="s">
        <v>177</v>
      </c>
      <c r="D39" s="1202"/>
      <c r="E39" s="1202"/>
      <c r="F39" s="1202"/>
      <c r="G39" s="1202"/>
      <c r="H39" s="1202"/>
      <c r="I39" s="1202"/>
      <c r="J39" s="1202"/>
      <c r="K39" s="1202"/>
      <c r="L39" s="1202"/>
      <c r="M39" s="316"/>
    </row>
    <row r="40" spans="1:13" s="320" customFormat="1" ht="15" customHeight="1" x14ac:dyDescent="0.3">
      <c r="A40" s="316"/>
      <c r="B40" s="316"/>
      <c r="C40" s="332" t="str">
        <f>IF(L34=0,"Nihil","Perbedaan ....")</f>
        <v>Perbedaan ....</v>
      </c>
      <c r="D40" s="412"/>
      <c r="E40" s="412"/>
      <c r="F40" s="412"/>
      <c r="G40" s="412"/>
      <c r="H40" s="412"/>
      <c r="I40" s="412"/>
      <c r="J40" s="412"/>
      <c r="K40" s="412"/>
      <c r="L40" s="412"/>
      <c r="M40" s="412"/>
    </row>
    <row r="41" spans="1:13" s="241" customFormat="1" ht="15" customHeight="1" x14ac:dyDescent="0.3">
      <c r="A41" s="250"/>
      <c r="B41" s="250"/>
      <c r="C41" s="289"/>
      <c r="D41" s="289"/>
      <c r="E41" s="289"/>
      <c r="F41" s="289"/>
      <c r="G41" s="289"/>
      <c r="H41" s="289"/>
      <c r="I41" s="289"/>
      <c r="J41" s="289"/>
      <c r="K41" s="250"/>
      <c r="L41" s="250"/>
      <c r="M41" s="250"/>
    </row>
    <row r="42" spans="1:13" s="241" customFormat="1" ht="15" customHeight="1" x14ac:dyDescent="0.3">
      <c r="A42" s="250"/>
      <c r="B42" s="250"/>
      <c r="C42" s="250" t="s">
        <v>178</v>
      </c>
      <c r="D42" s="250"/>
      <c r="E42" s="250"/>
      <c r="F42" s="250"/>
      <c r="G42" s="250"/>
      <c r="H42" s="1142" t="str">
        <f>O8&amp;", "&amp;O6</f>
        <v>Ketapang, 31 JANUARI 2014</v>
      </c>
      <c r="I42" s="1142"/>
      <c r="J42" s="1142"/>
      <c r="K42" s="1142"/>
      <c r="L42" s="1142"/>
      <c r="M42" s="250"/>
    </row>
    <row r="43" spans="1:13" s="241" customFormat="1" ht="15" customHeight="1" x14ac:dyDescent="0.3">
      <c r="A43" s="250"/>
      <c r="B43" s="250"/>
      <c r="C43" s="250" t="s">
        <v>90</v>
      </c>
      <c r="D43" s="250"/>
      <c r="E43" s="250"/>
      <c r="F43" s="250"/>
      <c r="G43" s="250"/>
      <c r="H43" s="425" t="s">
        <v>179</v>
      </c>
      <c r="J43" s="250"/>
      <c r="K43" s="250"/>
      <c r="L43" s="250"/>
      <c r="M43" s="250"/>
    </row>
    <row r="44" spans="1:13" s="241" customFormat="1" ht="15" customHeight="1" x14ac:dyDescent="0.3">
      <c r="A44" s="250"/>
      <c r="B44" s="250"/>
      <c r="C44" s="250"/>
      <c r="D44" s="250"/>
      <c r="E44" s="250"/>
      <c r="F44" s="250"/>
      <c r="G44" s="250"/>
      <c r="H44" s="250"/>
      <c r="I44" s="250"/>
      <c r="J44" s="250"/>
      <c r="K44" s="250"/>
      <c r="L44" s="250"/>
      <c r="M44" s="250"/>
    </row>
    <row r="45" spans="1:13" s="241" customFormat="1" ht="15" customHeight="1" x14ac:dyDescent="0.3">
      <c r="A45" s="250"/>
      <c r="B45" s="250"/>
      <c r="C45" s="250"/>
      <c r="D45" s="250"/>
      <c r="E45" s="250"/>
      <c r="F45" s="250"/>
      <c r="G45" s="250"/>
      <c r="H45" s="250"/>
      <c r="I45" s="250"/>
      <c r="J45" s="250"/>
      <c r="K45" s="250"/>
      <c r="L45" s="250"/>
      <c r="M45" s="250"/>
    </row>
    <row r="46" spans="1:13" s="241" customFormat="1" ht="15" customHeight="1" x14ac:dyDescent="0.3">
      <c r="A46" s="250"/>
      <c r="B46" s="250"/>
      <c r="C46" s="250"/>
      <c r="D46" s="250"/>
      <c r="E46" s="250"/>
      <c r="F46" s="250"/>
      <c r="G46" s="250"/>
      <c r="H46" s="250"/>
      <c r="I46" s="250"/>
      <c r="J46" s="250"/>
      <c r="K46" s="250"/>
      <c r="L46" s="250"/>
      <c r="M46" s="250"/>
    </row>
    <row r="47" spans="1:13" s="241" customFormat="1" ht="15" customHeight="1" x14ac:dyDescent="0.3">
      <c r="A47" s="250"/>
      <c r="B47" s="250"/>
      <c r="C47" s="434" t="str">
        <f>SETUP!E19</f>
        <v>MAEKA RINDRA HARIYANTO, SE.,M.SI</v>
      </c>
      <c r="D47" s="250"/>
      <c r="E47" s="250"/>
      <c r="F47" s="250"/>
      <c r="G47" s="250"/>
      <c r="H47" s="434" t="str">
        <f>SETUP!E23</f>
        <v xml:space="preserve"> </v>
      </c>
      <c r="I47" s="288"/>
      <c r="J47" s="250"/>
      <c r="K47" s="250"/>
      <c r="L47" s="250"/>
      <c r="M47" s="250"/>
    </row>
    <row r="48" spans="1:13" s="241" customFormat="1" ht="15" customHeight="1" x14ac:dyDescent="0.3">
      <c r="A48" s="250"/>
      <c r="B48" s="250"/>
      <c r="C48" s="290" t="str">
        <f>"NIP "&amp;SETUP!E20</f>
        <v>NIP 197705111997031002</v>
      </c>
      <c r="D48" s="250"/>
      <c r="E48" s="250"/>
      <c r="F48" s="250"/>
      <c r="G48" s="250"/>
      <c r="H48" s="407" t="str">
        <f>"NIP "&amp;SETUP!E24</f>
        <v xml:space="preserve">NIP  </v>
      </c>
      <c r="J48" s="250"/>
      <c r="K48" s="250"/>
      <c r="L48" s="250"/>
      <c r="M48" s="250"/>
    </row>
    <row r="49" spans="2:12" s="241" customFormat="1" x14ac:dyDescent="0.35">
      <c r="B49" s="242"/>
      <c r="C49" s="242"/>
      <c r="D49" s="242"/>
      <c r="E49" s="242"/>
      <c r="F49" s="242"/>
      <c r="G49" s="242"/>
      <c r="H49" s="242"/>
      <c r="I49" s="242"/>
      <c r="J49" s="242"/>
      <c r="K49" s="242"/>
      <c r="L49" s="242"/>
    </row>
    <row r="50" spans="2:12" s="241" customFormat="1" x14ac:dyDescent="0.35">
      <c r="B50" s="242"/>
      <c r="C50" s="242"/>
      <c r="D50" s="242"/>
      <c r="E50" s="242"/>
      <c r="F50" s="242"/>
      <c r="G50" s="242"/>
      <c r="H50" s="242"/>
      <c r="I50" s="242"/>
      <c r="J50" s="242"/>
      <c r="K50" s="242"/>
      <c r="L50" s="242"/>
    </row>
    <row r="51" spans="2:12" s="241" customFormat="1" x14ac:dyDescent="0.35">
      <c r="B51" s="242"/>
      <c r="C51" s="242"/>
      <c r="D51" s="242"/>
      <c r="E51" s="242"/>
      <c r="F51" s="242"/>
      <c r="G51" s="242"/>
      <c r="H51" s="242"/>
      <c r="I51" s="242"/>
      <c r="J51" s="242"/>
      <c r="K51" s="242"/>
      <c r="L51" s="242"/>
    </row>
    <row r="52" spans="2:12" s="241" customFormat="1" x14ac:dyDescent="0.35">
      <c r="B52" s="242"/>
      <c r="C52" s="242"/>
      <c r="D52" s="242"/>
      <c r="E52" s="242"/>
      <c r="F52" s="242"/>
      <c r="G52" s="242"/>
      <c r="H52" s="242"/>
      <c r="I52" s="242"/>
      <c r="J52" s="242"/>
      <c r="K52" s="242"/>
      <c r="L52" s="242"/>
    </row>
  </sheetData>
  <mergeCells count="6">
    <mergeCell ref="H42:L42"/>
    <mergeCell ref="C39:L39"/>
    <mergeCell ref="A1:L1"/>
    <mergeCell ref="A3:L5"/>
    <mergeCell ref="C13:G13"/>
    <mergeCell ref="C37:L37"/>
  </mergeCells>
  <phoneticPr fontId="7" type="noConversion"/>
  <hyperlinks>
    <hyperlink ref="N2" location="MENU!A1" display="Back to Menu" xr:uid="{00000000-0004-0000-1800-000000000000}"/>
  </hyperlinks>
  <pageMargins left="0.51181102362204722" right="0.39370078740157483" top="0.59055118110236227" bottom="0.59055118110236227" header="0.31496062992125984" footer="0.31496062992125984"/>
  <pageSetup paperSize="9" scale="90" orientation="portrait" horizontalDpi="4294967293" verticalDpi="4294967293" copies="5"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51"/>
  <sheetViews>
    <sheetView showGridLines="0" view="pageBreakPreview" topLeftCell="A4" zoomScale="90" zoomScaleSheetLayoutView="90" workbookViewId="0">
      <selection activeCell="O6" sqref="O6"/>
    </sheetView>
  </sheetViews>
  <sheetFormatPr defaultColWidth="10.6640625" defaultRowHeight="12.5" x14ac:dyDescent="0.25"/>
  <cols>
    <col min="1" max="1" width="4.44140625" style="241" customWidth="1"/>
    <col min="2" max="2" width="4.6640625" style="241" customWidth="1"/>
    <col min="3" max="3" width="18.6640625" style="241" customWidth="1"/>
    <col min="4" max="4" width="20.6640625" style="241" customWidth="1"/>
    <col min="5" max="5" width="14.6640625" style="241" customWidth="1"/>
    <col min="6" max="6" width="6.109375" style="241" customWidth="1"/>
    <col min="7" max="7" width="24.33203125" style="241" customWidth="1"/>
    <col min="8" max="8" width="6.33203125" style="241" customWidth="1"/>
    <col min="9" max="9" width="23" style="241" customWidth="1"/>
    <col min="10" max="10" width="6.33203125" style="241" customWidth="1"/>
    <col min="11" max="11" width="23" style="241" customWidth="1"/>
    <col min="12" max="12" width="6.33203125" style="241" customWidth="1"/>
    <col min="13" max="13" width="21.33203125" style="241" customWidth="1"/>
    <col min="14" max="14" width="15.6640625" style="241" customWidth="1"/>
    <col min="15" max="15" width="30.6640625" style="241" customWidth="1"/>
    <col min="16" max="16" width="40.6640625" style="241" customWidth="1"/>
    <col min="17" max="16384" width="10.6640625" style="241"/>
  </cols>
  <sheetData>
    <row r="1" spans="1:22" s="244" customFormat="1" ht="20.149999999999999" customHeight="1" thickBot="1" x14ac:dyDescent="0.45">
      <c r="A1" s="1210" t="s">
        <v>180</v>
      </c>
      <c r="B1" s="1210"/>
      <c r="C1" s="1210"/>
      <c r="D1" s="1210"/>
      <c r="E1" s="1210"/>
      <c r="F1" s="1210"/>
      <c r="G1" s="1210"/>
      <c r="H1" s="1210"/>
      <c r="I1" s="1210"/>
      <c r="J1" s="1210"/>
      <c r="K1" s="1210"/>
      <c r="L1" s="1210"/>
      <c r="M1" s="1210"/>
      <c r="N1" s="397" t="s">
        <v>369</v>
      </c>
    </row>
    <row r="2" spans="1:22" s="244" customFormat="1" ht="20.149999999999999" customHeight="1" x14ac:dyDescent="0.4">
      <c r="A2" s="281" t="str">
        <f>IF(SETUP!J3="","",UPPER("PERIODE : "&amp;TEXT(SETUP!J3,"DD MMMM YYY")&amp;" - "&amp;TEXT(Input_Transaksi!C557,"dd mmmm yyy")))</f>
        <v>PERIODE : 01 JANUARY 2026 - 00 JANUARY 1900</v>
      </c>
      <c r="B2" s="280"/>
      <c r="C2" s="280"/>
      <c r="D2" s="280"/>
      <c r="E2" s="280"/>
      <c r="F2" s="280"/>
      <c r="G2" s="280"/>
      <c r="H2" s="280"/>
      <c r="I2" s="280"/>
      <c r="J2" s="280"/>
      <c r="K2" s="280"/>
      <c r="L2" s="280"/>
      <c r="M2" s="280"/>
      <c r="N2"/>
      <c r="O2"/>
      <c r="Q2"/>
      <c r="R2"/>
      <c r="S2"/>
      <c r="T2"/>
      <c r="U2"/>
      <c r="V2"/>
    </row>
    <row r="3" spans="1:22" s="244" customFormat="1" ht="20.149999999999999" customHeight="1" x14ac:dyDescent="0.4">
      <c r="N3" s="399" t="s">
        <v>370</v>
      </c>
      <c r="O3" s="400"/>
    </row>
    <row r="4" spans="1:22" s="244" customFormat="1" ht="20.149999999999999" customHeight="1" x14ac:dyDescent="0.4">
      <c r="A4" s="273" t="s">
        <v>226</v>
      </c>
      <c r="B4" s="273"/>
      <c r="C4" s="274"/>
      <c r="D4" s="275" t="str">
        <f>":  "&amp;SETUP!E6</f>
        <v>:  Perhubungan</v>
      </c>
      <c r="E4" s="274"/>
      <c r="F4" s="274"/>
      <c r="G4" s="274"/>
      <c r="H4" s="274" t="s">
        <v>181</v>
      </c>
      <c r="I4" s="274"/>
      <c r="J4" s="275" t="str">
        <f>":  "&amp;SETUP!E15</f>
        <v>:  05 Desember 2013</v>
      </c>
      <c r="K4" s="274"/>
      <c r="L4" s="274"/>
      <c r="M4" s="274"/>
      <c r="N4" s="403" t="s">
        <v>373</v>
      </c>
      <c r="O4" s="414" t="str">
        <f>BAR!O6</f>
        <v>31 JANUARI 2014</v>
      </c>
    </row>
    <row r="5" spans="1:22" s="244" customFormat="1" ht="20.149999999999999" customHeight="1" x14ac:dyDescent="0.4">
      <c r="A5" s="273" t="s">
        <v>182</v>
      </c>
      <c r="B5" s="273"/>
      <c r="C5" s="274"/>
      <c r="D5" s="275" t="str">
        <f>":  "&amp;SETUP!E7</f>
        <v>:  Dirjen Perhubungan Udara</v>
      </c>
      <c r="E5" s="274"/>
      <c r="F5" s="274"/>
      <c r="G5" s="274"/>
      <c r="H5" s="274"/>
      <c r="I5" s="274"/>
      <c r="J5" s="275" t="str">
        <f>"   "&amp;SETUP!E16</f>
        <v xml:space="preserve">   SP DIPA-022.05.2.413922/2014</v>
      </c>
      <c r="K5" s="274"/>
      <c r="L5" s="274"/>
      <c r="M5" s="274"/>
      <c r="N5" s="409" t="s">
        <v>376</v>
      </c>
      <c r="O5" s="406" t="str">
        <f>BAR!O8</f>
        <v>Ketapang</v>
      </c>
    </row>
    <row r="6" spans="1:22" s="244" customFormat="1" ht="20.149999999999999" customHeight="1" x14ac:dyDescent="0.4">
      <c r="A6" s="273" t="s">
        <v>222</v>
      </c>
      <c r="B6" s="273"/>
      <c r="C6" s="274"/>
      <c r="D6" s="275" t="str">
        <f>":  "&amp;SETUP!E8</f>
        <v>:  BLU Kantor UPBU A.P.T. Pranoto Samarinda</v>
      </c>
      <c r="E6" s="274"/>
      <c r="F6" s="274"/>
      <c r="G6" s="274"/>
      <c r="H6" s="274" t="s">
        <v>88</v>
      </c>
      <c r="I6" s="274"/>
      <c r="J6" s="275" t="str">
        <f>":  "&amp;SETUP!E17</f>
        <v>:  2024</v>
      </c>
      <c r="K6" s="274"/>
      <c r="L6" s="274"/>
      <c r="M6" s="274"/>
      <c r="N6" s="408" t="s">
        <v>374</v>
      </c>
      <c r="O6" s="410">
        <f>BAR!O9</f>
        <v>31485400</v>
      </c>
    </row>
    <row r="7" spans="1:22" s="244" customFormat="1" ht="20.149999999999999" customHeight="1" x14ac:dyDescent="0.4">
      <c r="A7" s="273" t="s">
        <v>223</v>
      </c>
      <c r="B7" s="273"/>
      <c r="C7" s="274"/>
      <c r="D7" s="275" t="str">
        <f>":  "&amp;SETUP!E9</f>
        <v>:  Kalimantan Timur</v>
      </c>
      <c r="E7" s="274"/>
      <c r="F7" s="274"/>
      <c r="G7" s="274"/>
      <c r="H7" s="274" t="s">
        <v>183</v>
      </c>
      <c r="I7" s="274"/>
      <c r="J7" s="275" t="str">
        <f>":  "&amp;SETUP!E18</f>
        <v>:  Samarinda</v>
      </c>
      <c r="K7" s="274"/>
      <c r="L7" s="274"/>
      <c r="M7" s="274"/>
      <c r="N7" s="409" t="s">
        <v>375</v>
      </c>
      <c r="O7" s="411">
        <f>BAR!O10</f>
        <v>0</v>
      </c>
    </row>
    <row r="8" spans="1:22" s="244" customFormat="1" ht="20.149999999999999" customHeight="1" x14ac:dyDescent="0.4">
      <c r="A8" s="274" t="s">
        <v>224</v>
      </c>
      <c r="B8" s="274"/>
      <c r="C8" s="274"/>
      <c r="D8" s="275" t="str">
        <f>":  "&amp;SETUP!E10</f>
        <v>:  Samarinda</v>
      </c>
      <c r="E8" s="274"/>
      <c r="F8" s="274"/>
      <c r="G8" s="274"/>
      <c r="H8" s="274"/>
      <c r="I8" s="274"/>
      <c r="J8" s="274"/>
      <c r="K8" s="274"/>
      <c r="L8" s="274"/>
      <c r="M8" s="274"/>
      <c r="N8" s="408" t="s">
        <v>377</v>
      </c>
      <c r="O8" s="410">
        <f>BAR!O11</f>
        <v>3514542</v>
      </c>
    </row>
    <row r="9" spans="1:22" s="244" customFormat="1" ht="20.149999999999999" customHeight="1" x14ac:dyDescent="0.4">
      <c r="A9" s="274" t="s">
        <v>225</v>
      </c>
      <c r="B9" s="274"/>
      <c r="C9" s="274"/>
      <c r="D9" s="275" t="str">
        <f>":  "&amp;SETUP!E11</f>
        <v>:  Jalan Poros Samarinda - Bontang</v>
      </c>
      <c r="E9" s="274"/>
      <c r="F9" s="274"/>
      <c r="G9" s="274"/>
      <c r="H9" s="274"/>
      <c r="I9" s="274"/>
      <c r="J9" s="274"/>
      <c r="K9" s="274"/>
      <c r="L9" s="274"/>
      <c r="M9" s="274"/>
      <c r="N9" s="401" t="s">
        <v>378</v>
      </c>
      <c r="O9" s="411">
        <f>BAR!O14</f>
        <v>35000000</v>
      </c>
    </row>
    <row r="10" spans="1:22" s="244" customFormat="1" ht="20.149999999999999" customHeight="1" x14ac:dyDescent="0.4">
      <c r="A10" s="274"/>
      <c r="B10" s="274"/>
      <c r="C10" s="274"/>
      <c r="D10" s="274"/>
      <c r="E10" s="274"/>
      <c r="F10" s="274"/>
      <c r="G10" s="274"/>
      <c r="H10" s="274"/>
      <c r="I10" s="274"/>
      <c r="J10" s="274"/>
      <c r="K10" s="274"/>
      <c r="L10" s="274"/>
      <c r="M10" s="274"/>
    </row>
    <row r="11" spans="1:22" s="244" customFormat="1" ht="20.149999999999999" customHeight="1" x14ac:dyDescent="0.4">
      <c r="A11" s="274" t="s">
        <v>128</v>
      </c>
      <c r="B11" s="1217" t="str">
        <f>"Keadaan pembukuan Bulan Pelaporan dengan saldo akhir pada Buku Kas Umum sebesar Rp "&amp;BAR!O13&amp;",-"&amp;" dan Nomor Bukti terakhir Nomor : "&amp;BAR!O15&amp;""</f>
        <v>Keadaan pembukuan Bulan Pelaporan dengan saldo akhir pada Buku Kas Umum sebesar Rp 31.485.458,- dan Nomor Bukti terakhir Nomor : 2013.86</v>
      </c>
      <c r="C11" s="1217"/>
      <c r="D11" s="1217"/>
      <c r="E11" s="1217"/>
      <c r="F11" s="1217"/>
      <c r="G11" s="1217"/>
      <c r="H11" s="1217"/>
      <c r="I11" s="1217"/>
      <c r="J11" s="1217"/>
      <c r="K11" s="1217"/>
      <c r="L11" s="1217"/>
      <c r="M11" s="1217"/>
      <c r="N11" s="244" t="s">
        <v>377</v>
      </c>
      <c r="O11" s="433" t="s">
        <v>501</v>
      </c>
    </row>
    <row r="12" spans="1:22" s="244" customFormat="1" ht="20.149999999999999" customHeight="1" x14ac:dyDescent="0.4">
      <c r="A12" s="274"/>
      <c r="B12" s="1218"/>
      <c r="C12" s="1218"/>
      <c r="D12" s="1218"/>
      <c r="E12" s="1218"/>
      <c r="F12" s="1218"/>
      <c r="G12" s="1218"/>
      <c r="H12" s="1218"/>
      <c r="I12" s="1218"/>
      <c r="J12" s="1218"/>
      <c r="K12" s="1218"/>
      <c r="L12" s="1218"/>
      <c r="M12" s="1218"/>
    </row>
    <row r="13" spans="1:22" s="246" customFormat="1" ht="25.4" customHeight="1" x14ac:dyDescent="0.2">
      <c r="A13" s="277"/>
      <c r="B13" s="247" t="s">
        <v>184</v>
      </c>
      <c r="C13" s="1211" t="s">
        <v>185</v>
      </c>
      <c r="D13" s="1212"/>
      <c r="E13" s="1213"/>
      <c r="F13" s="1208" t="s">
        <v>6</v>
      </c>
      <c r="G13" s="1208"/>
      <c r="H13" s="1208" t="s">
        <v>186</v>
      </c>
      <c r="I13" s="1208"/>
      <c r="J13" s="1208" t="s">
        <v>187</v>
      </c>
      <c r="K13" s="1208"/>
      <c r="L13" s="1208" t="s">
        <v>188</v>
      </c>
      <c r="M13" s="1208"/>
    </row>
    <row r="14" spans="1:22" s="245" customFormat="1" ht="25.4" customHeight="1" x14ac:dyDescent="0.2">
      <c r="A14" s="273"/>
      <c r="B14" s="248" t="s">
        <v>189</v>
      </c>
      <c r="C14" s="1214">
        <v>2</v>
      </c>
      <c r="D14" s="1215"/>
      <c r="E14" s="1216"/>
      <c r="F14" s="1209" t="s">
        <v>190</v>
      </c>
      <c r="G14" s="1209"/>
      <c r="H14" s="1209">
        <v>4</v>
      </c>
      <c r="I14" s="1209"/>
      <c r="J14" s="1209">
        <v>5</v>
      </c>
      <c r="K14" s="1209"/>
      <c r="L14" s="1209">
        <v>6</v>
      </c>
      <c r="M14" s="1209"/>
    </row>
    <row r="15" spans="1:22" s="340" customFormat="1" ht="25.4" customHeight="1" x14ac:dyDescent="0.2">
      <c r="A15" s="333"/>
      <c r="B15" s="334" t="s">
        <v>140</v>
      </c>
      <c r="C15" s="335" t="s">
        <v>191</v>
      </c>
      <c r="D15" s="336"/>
      <c r="E15" s="337"/>
      <c r="F15" s="338"/>
      <c r="G15" s="339"/>
      <c r="H15" s="338"/>
      <c r="I15" s="339"/>
      <c r="J15" s="338"/>
      <c r="K15" s="339"/>
      <c r="L15" s="338" t="s">
        <v>114</v>
      </c>
      <c r="M15" s="440" t="e">
        <f>+M16+M17+M18</f>
        <v>#REF!</v>
      </c>
    </row>
    <row r="16" spans="1:22" s="347" customFormat="1" ht="25.4" customHeight="1" x14ac:dyDescent="0.4">
      <c r="A16" s="276"/>
      <c r="B16" s="341"/>
      <c r="C16" s="342" t="s">
        <v>142</v>
      </c>
      <c r="D16" s="343"/>
      <c r="E16" s="344"/>
      <c r="F16" s="345" t="s">
        <v>114</v>
      </c>
      <c r="G16" s="436">
        <f>TUNAI!H8+BANK!H8</f>
        <v>66573.83</v>
      </c>
      <c r="H16" s="345" t="s">
        <v>114</v>
      </c>
      <c r="I16" s="505">
        <f>TUNAI!F558+BANK!F558</f>
        <v>1104341827.6599998</v>
      </c>
      <c r="J16" s="506" t="s">
        <v>114</v>
      </c>
      <c r="K16" s="505">
        <f>TUNAI!G558+BANK!G558</f>
        <v>1104341827.6599998</v>
      </c>
      <c r="L16" s="345" t="s">
        <v>114</v>
      </c>
      <c r="M16" s="437">
        <f>+G16+I16-K16</f>
        <v>66573.829999923706</v>
      </c>
    </row>
    <row r="17" spans="1:13" s="347" customFormat="1" ht="25.4" customHeight="1" x14ac:dyDescent="0.4">
      <c r="A17" s="276"/>
      <c r="B17" s="343"/>
      <c r="C17" s="348" t="s">
        <v>144</v>
      </c>
      <c r="D17" s="276"/>
      <c r="E17" s="344"/>
      <c r="F17" s="349" t="s">
        <v>114</v>
      </c>
      <c r="G17" s="437">
        <f>PERJADIN!H8</f>
        <v>0</v>
      </c>
      <c r="H17" s="349" t="s">
        <v>114</v>
      </c>
      <c r="I17" s="437">
        <f>PERJADIN!F558</f>
        <v>0</v>
      </c>
      <c r="J17" s="349" t="s">
        <v>114</v>
      </c>
      <c r="K17" s="437">
        <f>PERJADIN!G558</f>
        <v>0</v>
      </c>
      <c r="L17" s="349" t="s">
        <v>114</v>
      </c>
      <c r="M17" s="437">
        <f>+G17+I17-K17</f>
        <v>0</v>
      </c>
    </row>
    <row r="18" spans="1:13" s="347" customFormat="1" ht="25.4" customHeight="1" x14ac:dyDescent="0.4">
      <c r="A18" s="276"/>
      <c r="B18" s="350"/>
      <c r="C18" s="351" t="s">
        <v>145</v>
      </c>
      <c r="D18" s="352"/>
      <c r="E18" s="353"/>
      <c r="F18" s="354" t="s">
        <v>114</v>
      </c>
      <c r="G18" s="438">
        <f>BPP!H8</f>
        <v>0</v>
      </c>
      <c r="H18" s="354" t="s">
        <v>114</v>
      </c>
      <c r="I18" s="438" t="e">
        <f>BPP!F115</f>
        <v>#REF!</v>
      </c>
      <c r="J18" s="354" t="s">
        <v>114</v>
      </c>
      <c r="K18" s="438" t="e">
        <f>BPP!G115</f>
        <v>#REF!</v>
      </c>
      <c r="L18" s="354" t="s">
        <v>114</v>
      </c>
      <c r="M18" s="437" t="e">
        <f>+G18+I18-K18</f>
        <v>#REF!</v>
      </c>
    </row>
    <row r="19" spans="1:13" s="340" customFormat="1" ht="25.4" customHeight="1" x14ac:dyDescent="0.2">
      <c r="A19" s="333"/>
      <c r="B19" s="334" t="s">
        <v>148</v>
      </c>
      <c r="C19" s="335" t="s">
        <v>192</v>
      </c>
      <c r="D19" s="336"/>
      <c r="E19" s="337"/>
      <c r="F19" s="338"/>
      <c r="G19" s="339"/>
      <c r="H19" s="355"/>
      <c r="I19" s="339"/>
      <c r="J19" s="355"/>
      <c r="K19" s="339"/>
      <c r="L19" s="338" t="s">
        <v>114</v>
      </c>
      <c r="M19" s="440" t="e">
        <f>+M20+M21+M22+M23</f>
        <v>#REF!</v>
      </c>
    </row>
    <row r="20" spans="1:13" s="347" customFormat="1" ht="25.4" customHeight="1" x14ac:dyDescent="0.4">
      <c r="A20" s="276"/>
      <c r="B20" s="341"/>
      <c r="C20" s="348" t="s">
        <v>193</v>
      </c>
      <c r="D20" s="356"/>
      <c r="E20" s="344"/>
      <c r="F20" s="345" t="s">
        <v>114</v>
      </c>
      <c r="G20" s="437">
        <f>UP!H8</f>
        <v>0</v>
      </c>
      <c r="H20" s="345" t="s">
        <v>114</v>
      </c>
      <c r="I20" s="439">
        <f>UP!F171</f>
        <v>0</v>
      </c>
      <c r="J20" s="345" t="s">
        <v>114</v>
      </c>
      <c r="K20" s="439">
        <f>UP!G171</f>
        <v>0</v>
      </c>
      <c r="L20" s="345" t="s">
        <v>114</v>
      </c>
      <c r="M20" s="437">
        <f>+G20+I20-K20</f>
        <v>0</v>
      </c>
    </row>
    <row r="21" spans="1:13" s="347" customFormat="1" ht="25.4" customHeight="1" x14ac:dyDescent="0.4">
      <c r="A21" s="276"/>
      <c r="B21" s="341"/>
      <c r="C21" s="348" t="s">
        <v>151</v>
      </c>
      <c r="D21" s="276"/>
      <c r="E21" s="344"/>
      <c r="F21" s="349" t="s">
        <v>114</v>
      </c>
      <c r="G21" s="437">
        <f>LSB!H8</f>
        <v>0</v>
      </c>
      <c r="H21" s="349" t="s">
        <v>114</v>
      </c>
      <c r="I21" s="437">
        <f>LSB!F558</f>
        <v>552104340</v>
      </c>
      <c r="J21" s="349" t="s">
        <v>114</v>
      </c>
      <c r="K21" s="437">
        <f>LSB!G558</f>
        <v>552104340</v>
      </c>
      <c r="L21" s="349" t="s">
        <v>114</v>
      </c>
      <c r="M21" s="437">
        <f>+G21+I21-K21</f>
        <v>0</v>
      </c>
    </row>
    <row r="22" spans="1:13" s="347" customFormat="1" ht="25.4" customHeight="1" x14ac:dyDescent="0.4">
      <c r="A22" s="276"/>
      <c r="B22" s="341"/>
      <c r="C22" s="348" t="s">
        <v>152</v>
      </c>
      <c r="D22" s="276"/>
      <c r="E22" s="344"/>
      <c r="F22" s="349" t="s">
        <v>114</v>
      </c>
      <c r="G22" s="437">
        <f>PJK_UP!M8</f>
        <v>0</v>
      </c>
      <c r="H22" s="349" t="s">
        <v>114</v>
      </c>
      <c r="I22" s="437" t="e">
        <f>PJK_UP!G353+PJK_UP!H353+PJK_UP!I353+PJK_UP!J353+PJK_UP!K353</f>
        <v>#REF!</v>
      </c>
      <c r="J22" s="349" t="s">
        <v>114</v>
      </c>
      <c r="K22" s="437" t="e">
        <f>PJK_UP!L353</f>
        <v>#REF!</v>
      </c>
      <c r="L22" s="349" t="s">
        <v>114</v>
      </c>
      <c r="M22" s="437" t="e">
        <f>+G22+I22-K22</f>
        <v>#REF!</v>
      </c>
    </row>
    <row r="23" spans="1:13" s="347" customFormat="1" ht="25.4" customHeight="1" x14ac:dyDescent="0.4">
      <c r="A23" s="276"/>
      <c r="B23" s="350"/>
      <c r="C23" s="357" t="s">
        <v>153</v>
      </c>
      <c r="D23" s="358"/>
      <c r="E23" s="353"/>
      <c r="F23" s="354" t="s">
        <v>114</v>
      </c>
      <c r="G23" s="438">
        <f>BUNGA!H8</f>
        <v>66573.83</v>
      </c>
      <c r="H23" s="354" t="s">
        <v>114</v>
      </c>
      <c r="I23" s="438">
        <f>BUNGA!F558</f>
        <v>66573.83</v>
      </c>
      <c r="J23" s="354" t="s">
        <v>114</v>
      </c>
      <c r="K23" s="438">
        <f>BUNGA!G558</f>
        <v>66573.83</v>
      </c>
      <c r="L23" s="354" t="s">
        <v>114</v>
      </c>
      <c r="M23" s="438">
        <f>+G23+I23-K23</f>
        <v>66573.83</v>
      </c>
    </row>
    <row r="24" spans="1:13" s="347" customFormat="1" ht="25.4" customHeight="1" x14ac:dyDescent="0.4">
      <c r="A24" s="276"/>
      <c r="B24" s="359" t="s">
        <v>194</v>
      </c>
      <c r="C24" s="356" t="str">
        <f>"Jumlah pengurangan sudah termasuk kuitansi UP yang belum di SPM-kan sebesar Rp. "&amp;O11&amp;",-"</f>
        <v>Jumlah pengurangan sudah termasuk kuitansi UP yang belum di SPM-kan sebesar Rp. 3.514.542,-</v>
      </c>
      <c r="D24" s="276"/>
      <c r="E24" s="276"/>
      <c r="F24" s="346"/>
      <c r="G24" s="346"/>
      <c r="H24" s="346"/>
      <c r="I24" s="346"/>
      <c r="J24" s="360"/>
      <c r="K24" s="346"/>
      <c r="L24" s="346"/>
      <c r="M24" s="346"/>
    </row>
    <row r="25" spans="1:13" s="347" customFormat="1" ht="25.4" customHeight="1" x14ac:dyDescent="0.4">
      <c r="A25" s="276" t="s">
        <v>130</v>
      </c>
      <c r="B25" s="276" t="s">
        <v>195</v>
      </c>
      <c r="C25" s="276"/>
      <c r="D25" s="276"/>
      <c r="E25" s="276"/>
      <c r="F25" s="346"/>
      <c r="G25" s="346"/>
      <c r="H25" s="346"/>
      <c r="I25" s="346"/>
      <c r="J25" s="346"/>
      <c r="K25" s="346"/>
      <c r="L25" s="346"/>
      <c r="M25" s="346"/>
    </row>
    <row r="26" spans="1:13" s="347" customFormat="1" ht="25.4" customHeight="1" x14ac:dyDescent="0.4">
      <c r="A26" s="276"/>
      <c r="B26" s="361" t="s">
        <v>80</v>
      </c>
      <c r="C26" s="276" t="s">
        <v>160</v>
      </c>
      <c r="D26" s="276"/>
      <c r="E26" s="276"/>
      <c r="F26" s="362" t="s">
        <v>143</v>
      </c>
      <c r="G26" s="439" t="str">
        <f>TUNAI!H561</f>
        <v xml:space="preserve"> </v>
      </c>
      <c r="H26" s="346"/>
      <c r="I26" s="346"/>
      <c r="J26" s="346"/>
      <c r="K26" s="346"/>
      <c r="L26" s="346"/>
      <c r="M26" s="346"/>
    </row>
    <row r="27" spans="1:13" s="347" customFormat="1" ht="25.4" customHeight="1" x14ac:dyDescent="0.4">
      <c r="A27" s="276"/>
      <c r="B27" s="361" t="s">
        <v>82</v>
      </c>
      <c r="C27" s="276" t="s">
        <v>161</v>
      </c>
      <c r="D27" s="276"/>
      <c r="E27" s="276"/>
      <c r="F27" s="363" t="s">
        <v>143</v>
      </c>
      <c r="G27" s="441">
        <f>O7</f>
        <v>0</v>
      </c>
      <c r="H27" s="364" t="s">
        <v>146</v>
      </c>
      <c r="I27" s="346" t="s">
        <v>196</v>
      </c>
      <c r="J27" s="346"/>
      <c r="K27" s="346"/>
      <c r="L27" s="346"/>
      <c r="M27" s="346"/>
    </row>
    <row r="28" spans="1:13" s="347" customFormat="1" ht="25.4" customHeight="1" x14ac:dyDescent="0.4">
      <c r="A28" s="276"/>
      <c r="B28" s="361" t="s">
        <v>84</v>
      </c>
      <c r="C28" s="276" t="s">
        <v>197</v>
      </c>
      <c r="D28" s="276"/>
      <c r="E28" s="276"/>
      <c r="F28" s="362" t="s">
        <v>143</v>
      </c>
      <c r="G28" s="439" t="e">
        <f>+G27+G26</f>
        <v>#VALUE!</v>
      </c>
      <c r="H28" s="346"/>
      <c r="I28" s="346"/>
      <c r="J28" s="346"/>
      <c r="K28" s="346"/>
      <c r="L28" s="346"/>
      <c r="M28" s="346"/>
    </row>
    <row r="29" spans="1:13" s="347" customFormat="1" ht="25.4" customHeight="1" x14ac:dyDescent="0.4">
      <c r="A29" s="276" t="s">
        <v>164</v>
      </c>
      <c r="B29" s="276" t="s">
        <v>198</v>
      </c>
      <c r="C29" s="276"/>
      <c r="D29" s="276"/>
      <c r="E29" s="276"/>
      <c r="F29" s="362"/>
      <c r="G29" s="439"/>
      <c r="H29" s="346"/>
      <c r="I29" s="346"/>
      <c r="J29" s="346"/>
      <c r="K29" s="346"/>
      <c r="L29" s="346"/>
      <c r="M29" s="346"/>
    </row>
    <row r="30" spans="1:13" s="347" customFormat="1" ht="25.4" customHeight="1" x14ac:dyDescent="0.4">
      <c r="A30" s="276"/>
      <c r="B30" s="361" t="s">
        <v>80</v>
      </c>
      <c r="C30" s="276" t="s">
        <v>199</v>
      </c>
      <c r="D30" s="276"/>
      <c r="E30" s="276"/>
      <c r="F30" s="362" t="s">
        <v>143</v>
      </c>
      <c r="G30" s="439">
        <f>+M16</f>
        <v>66573.829999923706</v>
      </c>
      <c r="H30" s="346"/>
      <c r="I30" s="346"/>
      <c r="J30" s="346"/>
      <c r="K30" s="346"/>
      <c r="L30" s="346"/>
      <c r="M30" s="346"/>
    </row>
    <row r="31" spans="1:13" s="347" customFormat="1" ht="25.4" customHeight="1" x14ac:dyDescent="0.4">
      <c r="A31" s="276"/>
      <c r="B31" s="361" t="s">
        <v>82</v>
      </c>
      <c r="C31" s="276" t="s">
        <v>200</v>
      </c>
      <c r="D31" s="276"/>
      <c r="E31" s="276"/>
      <c r="F31" s="363" t="s">
        <v>143</v>
      </c>
      <c r="G31" s="441" t="e">
        <f>G28</f>
        <v>#VALUE!</v>
      </c>
      <c r="H31" s="364" t="s">
        <v>201</v>
      </c>
      <c r="I31" s="346"/>
      <c r="J31" s="346"/>
      <c r="K31" s="346"/>
      <c r="L31" s="346"/>
      <c r="M31" s="346"/>
    </row>
    <row r="32" spans="1:13" s="347" customFormat="1" ht="25.4" customHeight="1" x14ac:dyDescent="0.4">
      <c r="A32" s="276"/>
      <c r="B32" s="361" t="s">
        <v>84</v>
      </c>
      <c r="C32" s="276" t="s">
        <v>198</v>
      </c>
      <c r="D32" s="276"/>
      <c r="E32" s="276"/>
      <c r="F32" s="365" t="s">
        <v>143</v>
      </c>
      <c r="G32" s="439" t="e">
        <f>+G30-G31</f>
        <v>#VALUE!</v>
      </c>
      <c r="H32" s="346"/>
      <c r="I32" s="346"/>
      <c r="J32" s="346"/>
      <c r="K32" s="346"/>
      <c r="L32" s="346"/>
      <c r="M32" s="346"/>
    </row>
    <row r="33" spans="1:14" s="347" customFormat="1" ht="25.4" customHeight="1" x14ac:dyDescent="0.4">
      <c r="A33" s="276" t="s">
        <v>173</v>
      </c>
      <c r="B33" s="276" t="s">
        <v>165</v>
      </c>
      <c r="C33" s="276"/>
      <c r="D33" s="276"/>
      <c r="E33" s="276"/>
      <c r="F33" s="362"/>
      <c r="G33" s="439"/>
      <c r="H33" s="346"/>
      <c r="I33" s="346"/>
      <c r="J33" s="346"/>
      <c r="K33" s="346"/>
      <c r="L33" s="346"/>
      <c r="M33" s="346"/>
    </row>
    <row r="34" spans="1:14" s="347" customFormat="1" ht="25.4" customHeight="1" x14ac:dyDescent="0.4">
      <c r="A34" s="276"/>
      <c r="B34" s="361" t="s">
        <v>80</v>
      </c>
      <c r="C34" s="276" t="s">
        <v>167</v>
      </c>
      <c r="D34" s="276"/>
      <c r="E34" s="276"/>
      <c r="F34" s="362" t="s">
        <v>143</v>
      </c>
      <c r="G34" s="439">
        <f>M20</f>
        <v>0</v>
      </c>
      <c r="H34" s="346"/>
      <c r="I34" s="346"/>
      <c r="J34" s="346"/>
      <c r="K34" s="346"/>
      <c r="L34" s="346"/>
      <c r="M34" s="346"/>
    </row>
    <row r="35" spans="1:14" s="347" customFormat="1" ht="25.4" customHeight="1" x14ac:dyDescent="0.4">
      <c r="A35" s="276"/>
      <c r="B35" s="361" t="s">
        <v>82</v>
      </c>
      <c r="C35" s="276" t="s">
        <v>202</v>
      </c>
      <c r="D35" s="276"/>
      <c r="E35" s="276"/>
      <c r="F35" s="363" t="s">
        <v>143</v>
      </c>
      <c r="G35" s="441">
        <f>O8</f>
        <v>3514542</v>
      </c>
      <c r="H35" s="364" t="s">
        <v>146</v>
      </c>
      <c r="I35" s="346"/>
      <c r="J35" s="346"/>
      <c r="K35" s="346"/>
      <c r="L35" s="346"/>
      <c r="M35" s="346"/>
    </row>
    <row r="36" spans="1:14" s="347" customFormat="1" ht="25.4" customHeight="1" x14ac:dyDescent="0.4">
      <c r="A36" s="276"/>
      <c r="B36" s="361" t="s">
        <v>84</v>
      </c>
      <c r="C36" s="276" t="s">
        <v>203</v>
      </c>
      <c r="D36" s="276"/>
      <c r="E36" s="276"/>
      <c r="F36" s="365" t="s">
        <v>143</v>
      </c>
      <c r="G36" s="439">
        <f>+G35+G34</f>
        <v>3514542</v>
      </c>
      <c r="H36" s="346"/>
      <c r="I36" s="346"/>
      <c r="J36" s="346"/>
      <c r="K36" s="346"/>
      <c r="L36" s="346"/>
      <c r="M36" s="346"/>
    </row>
    <row r="37" spans="1:14" s="347" customFormat="1" ht="25.4" customHeight="1" x14ac:dyDescent="0.4">
      <c r="A37" s="276"/>
      <c r="B37" s="361" t="s">
        <v>86</v>
      </c>
      <c r="C37" s="276" t="s">
        <v>204</v>
      </c>
      <c r="D37" s="276"/>
      <c r="E37" s="276"/>
      <c r="F37" s="363" t="s">
        <v>143</v>
      </c>
      <c r="G37" s="441">
        <f>O9</f>
        <v>35000000</v>
      </c>
      <c r="H37" s="366" t="s">
        <v>201</v>
      </c>
      <c r="I37" s="367"/>
      <c r="J37" s="367"/>
      <c r="K37" s="367"/>
      <c r="L37" s="367"/>
      <c r="M37" s="367"/>
    </row>
    <row r="38" spans="1:14" s="347" customFormat="1" ht="25.4" customHeight="1" x14ac:dyDescent="0.4">
      <c r="A38" s="276"/>
      <c r="B38" s="361" t="s">
        <v>87</v>
      </c>
      <c r="C38" s="276" t="s">
        <v>205</v>
      </c>
      <c r="D38" s="276"/>
      <c r="E38" s="276"/>
      <c r="F38" s="365" t="s">
        <v>143</v>
      </c>
      <c r="G38" s="442">
        <f>+G36-G37</f>
        <v>-31485458</v>
      </c>
      <c r="H38" s="367"/>
      <c r="I38" s="367"/>
      <c r="J38" s="367"/>
      <c r="K38" s="367"/>
      <c r="L38" s="367"/>
      <c r="M38" s="367"/>
    </row>
    <row r="39" spans="1:14" s="244" customFormat="1" ht="25.4" customHeight="1" x14ac:dyDescent="0.4">
      <c r="A39" s="278" t="s">
        <v>206</v>
      </c>
      <c r="B39" s="274" t="s">
        <v>174</v>
      </c>
      <c r="C39" s="274"/>
      <c r="D39" s="274"/>
      <c r="E39" s="274"/>
      <c r="F39" s="274"/>
      <c r="G39" s="274"/>
      <c r="H39" s="274"/>
      <c r="I39" s="274"/>
      <c r="J39" s="274"/>
      <c r="K39" s="274"/>
      <c r="L39" s="274"/>
      <c r="M39" s="274"/>
    </row>
    <row r="40" spans="1:14" s="244" customFormat="1" ht="25.4" customHeight="1" x14ac:dyDescent="0.4">
      <c r="A40" s="274"/>
      <c r="B40" s="279" t="s">
        <v>175</v>
      </c>
      <c r="C40" s="1206" t="e">
        <f>IF(G32=0,"Nihil","Kesulitan uang kecil sebesar Rp "&amp;G32)</f>
        <v>#VALUE!</v>
      </c>
      <c r="D40" s="1207"/>
      <c r="E40" s="1207"/>
      <c r="F40" s="1207"/>
      <c r="G40" s="1207"/>
      <c r="H40" s="1207"/>
      <c r="I40" s="1207"/>
      <c r="J40" s="1207"/>
      <c r="K40" s="1207"/>
      <c r="L40" s="1207"/>
      <c r="M40" s="1207"/>
      <c r="N40" s="249"/>
    </row>
    <row r="41" spans="1:14" s="244" customFormat="1" ht="25.4" customHeight="1" x14ac:dyDescent="0.4">
      <c r="A41" s="274"/>
      <c r="B41" s="278" t="s">
        <v>82</v>
      </c>
      <c r="C41" s="1206" t="str">
        <f>IF(G38=0,"Nihil","Perbedaan ....")</f>
        <v>Perbedaan ....</v>
      </c>
      <c r="D41" s="1207"/>
      <c r="E41" s="1207"/>
      <c r="F41" s="1207"/>
      <c r="G41" s="1207"/>
      <c r="H41" s="1207"/>
      <c r="I41" s="1207"/>
      <c r="J41" s="1207"/>
      <c r="K41" s="1207"/>
      <c r="L41" s="1207"/>
      <c r="M41" s="1207"/>
    </row>
    <row r="42" spans="1:14" s="244" customFormat="1" ht="20.149999999999999" customHeight="1" x14ac:dyDescent="0.4">
      <c r="A42" s="274"/>
      <c r="B42" s="274"/>
      <c r="C42" s="274"/>
      <c r="D42" s="274"/>
      <c r="E42" s="274"/>
      <c r="F42" s="274"/>
      <c r="G42" s="274"/>
      <c r="H42" s="274"/>
      <c r="I42" s="274"/>
      <c r="J42" s="274"/>
      <c r="K42" s="274"/>
      <c r="L42" s="274"/>
      <c r="M42" s="274"/>
    </row>
    <row r="43" spans="1:14" s="244" customFormat="1" ht="20.149999999999999" customHeight="1" x14ac:dyDescent="0.4">
      <c r="A43" s="274"/>
      <c r="B43" s="274"/>
      <c r="C43" s="274" t="s">
        <v>178</v>
      </c>
      <c r="D43" s="274"/>
      <c r="E43" s="274"/>
      <c r="F43" s="274"/>
      <c r="G43" s="274"/>
      <c r="H43" s="274"/>
      <c r="I43" s="274" t="str">
        <f>O5&amp;",  "&amp;O4</f>
        <v>Ketapang,  31 JANUARI 2014</v>
      </c>
      <c r="J43" s="413"/>
      <c r="K43" s="274"/>
      <c r="L43" s="274"/>
      <c r="M43" s="274"/>
    </row>
    <row r="44" spans="1:14" s="244" customFormat="1" ht="20.149999999999999" customHeight="1" x14ac:dyDescent="0.4">
      <c r="A44" s="274"/>
      <c r="B44" s="274"/>
      <c r="C44" s="274" t="s">
        <v>90</v>
      </c>
      <c r="D44" s="274"/>
      <c r="E44" s="274"/>
      <c r="F44" s="274"/>
      <c r="G44" s="274"/>
      <c r="H44" s="274"/>
      <c r="I44" s="274" t="s">
        <v>179</v>
      </c>
      <c r="J44" s="274"/>
      <c r="K44" s="274"/>
      <c r="L44" s="274"/>
      <c r="M44" s="274"/>
    </row>
    <row r="45" spans="1:14" s="244" customFormat="1" ht="20.149999999999999" customHeight="1" x14ac:dyDescent="0.4">
      <c r="A45" s="274"/>
      <c r="B45" s="274"/>
      <c r="C45" s="274"/>
      <c r="D45" s="274"/>
      <c r="E45" s="274"/>
      <c r="F45" s="274"/>
      <c r="G45" s="274"/>
      <c r="H45" s="274"/>
      <c r="I45" s="274"/>
      <c r="J45" s="274"/>
      <c r="K45" s="274"/>
      <c r="L45" s="274"/>
      <c r="M45" s="274"/>
    </row>
    <row r="46" spans="1:14" s="244" customFormat="1" ht="20.149999999999999" customHeight="1" x14ac:dyDescent="0.4">
      <c r="A46" s="274"/>
      <c r="B46" s="274"/>
      <c r="C46" s="274"/>
      <c r="D46" s="274"/>
      <c r="E46" s="274"/>
      <c r="F46" s="274"/>
      <c r="G46" s="274"/>
      <c r="H46" s="274"/>
      <c r="I46" s="274"/>
      <c r="J46" s="274"/>
      <c r="K46" s="274"/>
      <c r="L46" s="274"/>
      <c r="M46" s="274"/>
    </row>
    <row r="47" spans="1:14" s="244" customFormat="1" ht="20.149999999999999" customHeight="1" x14ac:dyDescent="0.4">
      <c r="A47" s="274"/>
      <c r="B47" s="274"/>
      <c r="C47" s="274"/>
      <c r="D47" s="274"/>
      <c r="E47" s="274"/>
      <c r="F47" s="274"/>
      <c r="G47" s="274"/>
      <c r="H47" s="274"/>
      <c r="I47" s="274"/>
      <c r="J47" s="274"/>
      <c r="K47" s="274"/>
      <c r="L47" s="274"/>
      <c r="M47" s="274"/>
    </row>
    <row r="48" spans="1:14" s="244" customFormat="1" ht="20.149999999999999" customHeight="1" x14ac:dyDescent="0.4">
      <c r="A48" s="274"/>
      <c r="B48" s="274"/>
      <c r="C48" s="435" t="str">
        <f>SETUP!E19</f>
        <v>MAEKA RINDRA HARIYANTO, SE.,M.SI</v>
      </c>
      <c r="D48" s="274"/>
      <c r="E48" s="274"/>
      <c r="F48" s="274"/>
      <c r="G48" s="274"/>
      <c r="H48" s="274"/>
      <c r="I48" s="435" t="str">
        <f>SETUP!E23</f>
        <v xml:space="preserve"> </v>
      </c>
      <c r="J48" s="274"/>
      <c r="K48" s="274"/>
      <c r="L48" s="274"/>
      <c r="M48" s="274"/>
    </row>
    <row r="49" spans="1:13" s="244" customFormat="1" ht="20.149999999999999" customHeight="1" x14ac:dyDescent="0.4">
      <c r="A49" s="274"/>
      <c r="B49" s="274"/>
      <c r="C49" s="279" t="str">
        <f>"NIP "&amp;SETUP!E20</f>
        <v>NIP 197705111997031002</v>
      </c>
      <c r="D49" s="274"/>
      <c r="E49" s="274"/>
      <c r="F49" s="274"/>
      <c r="G49" s="274"/>
      <c r="H49" s="274"/>
      <c r="I49" s="279" t="str">
        <f>"NIP "&amp;SETUP!E24</f>
        <v xml:space="preserve">NIP  </v>
      </c>
      <c r="J49" s="274"/>
      <c r="K49" s="274"/>
      <c r="L49" s="274"/>
      <c r="M49" s="274"/>
    </row>
    <row r="50" spans="1:13" ht="14" x14ac:dyDescent="0.3">
      <c r="A50" s="250"/>
      <c r="B50" s="250"/>
      <c r="C50" s="250"/>
      <c r="D50" s="250"/>
      <c r="E50" s="250"/>
      <c r="F50" s="250"/>
      <c r="G50" s="250"/>
      <c r="H50" s="250"/>
      <c r="I50" s="250"/>
      <c r="J50" s="250"/>
      <c r="K50" s="250"/>
      <c r="L50" s="250"/>
      <c r="M50" s="250"/>
    </row>
    <row r="51" spans="1:13" ht="14" x14ac:dyDescent="0.3">
      <c r="A51" s="250"/>
      <c r="B51" s="250"/>
      <c r="C51" s="250"/>
      <c r="D51" s="250"/>
      <c r="E51" s="250"/>
      <c r="F51" s="250"/>
      <c r="G51" s="250"/>
      <c r="H51" s="250"/>
      <c r="I51" s="250"/>
      <c r="J51" s="250"/>
      <c r="K51" s="250"/>
      <c r="L51" s="250"/>
      <c r="M51" s="250"/>
    </row>
  </sheetData>
  <mergeCells count="14">
    <mergeCell ref="C41:M41"/>
    <mergeCell ref="C40:M40"/>
    <mergeCell ref="J13:K13"/>
    <mergeCell ref="J14:K14"/>
    <mergeCell ref="A1:M1"/>
    <mergeCell ref="L13:M13"/>
    <mergeCell ref="L14:M14"/>
    <mergeCell ref="C13:E13"/>
    <mergeCell ref="C14:E14"/>
    <mergeCell ref="F13:G13"/>
    <mergeCell ref="F14:G14"/>
    <mergeCell ref="H13:I13"/>
    <mergeCell ref="H14:I14"/>
    <mergeCell ref="B11:M12"/>
  </mergeCells>
  <phoneticPr fontId="7" type="noConversion"/>
  <hyperlinks>
    <hyperlink ref="N1" location="MENU!A1" display="Back to Menu" xr:uid="{00000000-0004-0000-1900-000000000000}"/>
  </hyperlinks>
  <printOptions horizontalCentered="1"/>
  <pageMargins left="0.47244094488188981" right="0.43307086614173229" top="0.59055118110236227" bottom="0.19685039370078741" header="0.51181102362204722" footer="0.51181102362204722"/>
  <pageSetup paperSize="9" scale="65"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CK39"/>
  <sheetViews>
    <sheetView topLeftCell="A10" workbookViewId="0">
      <selection activeCell="CS29" sqref="CS29"/>
    </sheetView>
  </sheetViews>
  <sheetFormatPr defaultRowHeight="12.5" x14ac:dyDescent="0.25"/>
  <cols>
    <col min="1" max="115" width="2" style="452" customWidth="1"/>
    <col min="116" max="263" width="9.33203125" style="452"/>
    <col min="264" max="371" width="2" style="452" customWidth="1"/>
    <col min="372" max="519" width="9.33203125" style="452"/>
    <col min="520" max="627" width="2" style="452" customWidth="1"/>
    <col min="628" max="775" width="9.33203125" style="452"/>
    <col min="776" max="883" width="2" style="452" customWidth="1"/>
    <col min="884" max="1031" width="9.33203125" style="452"/>
    <col min="1032" max="1139" width="2" style="452" customWidth="1"/>
    <col min="1140" max="1287" width="9.33203125" style="452"/>
    <col min="1288" max="1395" width="2" style="452" customWidth="1"/>
    <col min="1396" max="1543" width="9.33203125" style="452"/>
    <col min="1544" max="1651" width="2" style="452" customWidth="1"/>
    <col min="1652" max="1799" width="9.33203125" style="452"/>
    <col min="1800" max="1907" width="2" style="452" customWidth="1"/>
    <col min="1908" max="2055" width="9.33203125" style="452"/>
    <col min="2056" max="2163" width="2" style="452" customWidth="1"/>
    <col min="2164" max="2311" width="9.33203125" style="452"/>
    <col min="2312" max="2419" width="2" style="452" customWidth="1"/>
    <col min="2420" max="2567" width="9.33203125" style="452"/>
    <col min="2568" max="2675" width="2" style="452" customWidth="1"/>
    <col min="2676" max="2823" width="9.33203125" style="452"/>
    <col min="2824" max="2931" width="2" style="452" customWidth="1"/>
    <col min="2932" max="3079" width="9.33203125" style="452"/>
    <col min="3080" max="3187" width="2" style="452" customWidth="1"/>
    <col min="3188" max="3335" width="9.33203125" style="452"/>
    <col min="3336" max="3443" width="2" style="452" customWidth="1"/>
    <col min="3444" max="3591" width="9.33203125" style="452"/>
    <col min="3592" max="3699" width="2" style="452" customWidth="1"/>
    <col min="3700" max="3847" width="9.33203125" style="452"/>
    <col min="3848" max="3955" width="2" style="452" customWidth="1"/>
    <col min="3956" max="4103" width="9.33203125" style="452"/>
    <col min="4104" max="4211" width="2" style="452" customWidth="1"/>
    <col min="4212" max="4359" width="9.33203125" style="452"/>
    <col min="4360" max="4467" width="2" style="452" customWidth="1"/>
    <col min="4468" max="4615" width="9.33203125" style="452"/>
    <col min="4616" max="4723" width="2" style="452" customWidth="1"/>
    <col min="4724" max="4871" width="9.33203125" style="452"/>
    <col min="4872" max="4979" width="2" style="452" customWidth="1"/>
    <col min="4980" max="5127" width="9.33203125" style="452"/>
    <col min="5128" max="5235" width="2" style="452" customWidth="1"/>
    <col min="5236" max="5383" width="9.33203125" style="452"/>
    <col min="5384" max="5491" width="2" style="452" customWidth="1"/>
    <col min="5492" max="5639" width="9.33203125" style="452"/>
    <col min="5640" max="5747" width="2" style="452" customWidth="1"/>
    <col min="5748" max="5895" width="9.33203125" style="452"/>
    <col min="5896" max="6003" width="2" style="452" customWidth="1"/>
    <col min="6004" max="6151" width="9.33203125" style="452"/>
    <col min="6152" max="6259" width="2" style="452" customWidth="1"/>
    <col min="6260" max="6407" width="9.33203125" style="452"/>
    <col min="6408" max="6515" width="2" style="452" customWidth="1"/>
    <col min="6516" max="6663" width="9.33203125" style="452"/>
    <col min="6664" max="6771" width="2" style="452" customWidth="1"/>
    <col min="6772" max="6919" width="9.33203125" style="452"/>
    <col min="6920" max="7027" width="2" style="452" customWidth="1"/>
    <col min="7028" max="7175" width="9.33203125" style="452"/>
    <col min="7176" max="7283" width="2" style="452" customWidth="1"/>
    <col min="7284" max="7431" width="9.33203125" style="452"/>
    <col min="7432" max="7539" width="2" style="452" customWidth="1"/>
    <col min="7540" max="7687" width="9.33203125" style="452"/>
    <col min="7688" max="7795" width="2" style="452" customWidth="1"/>
    <col min="7796" max="7943" width="9.33203125" style="452"/>
    <col min="7944" max="8051" width="2" style="452" customWidth="1"/>
    <col min="8052" max="8199" width="9.33203125" style="452"/>
    <col min="8200" max="8307" width="2" style="452" customWidth="1"/>
    <col min="8308" max="8455" width="9.33203125" style="452"/>
    <col min="8456" max="8563" width="2" style="452" customWidth="1"/>
    <col min="8564" max="8711" width="9.33203125" style="452"/>
    <col min="8712" max="8819" width="2" style="452" customWidth="1"/>
    <col min="8820" max="8967" width="9.33203125" style="452"/>
    <col min="8968" max="9075" width="2" style="452" customWidth="1"/>
    <col min="9076" max="9223" width="9.33203125" style="452"/>
    <col min="9224" max="9331" width="2" style="452" customWidth="1"/>
    <col min="9332" max="9479" width="9.33203125" style="452"/>
    <col min="9480" max="9587" width="2" style="452" customWidth="1"/>
    <col min="9588" max="9735" width="9.33203125" style="452"/>
    <col min="9736" max="9843" width="2" style="452" customWidth="1"/>
    <col min="9844" max="9991" width="9.33203125" style="452"/>
    <col min="9992" max="10099" width="2" style="452" customWidth="1"/>
    <col min="10100" max="10247" width="9.33203125" style="452"/>
    <col min="10248" max="10355" width="2" style="452" customWidth="1"/>
    <col min="10356" max="10503" width="9.33203125" style="452"/>
    <col min="10504" max="10611" width="2" style="452" customWidth="1"/>
    <col min="10612" max="10759" width="9.33203125" style="452"/>
    <col min="10760" max="10867" width="2" style="452" customWidth="1"/>
    <col min="10868" max="11015" width="9.33203125" style="452"/>
    <col min="11016" max="11123" width="2" style="452" customWidth="1"/>
    <col min="11124" max="11271" width="9.33203125" style="452"/>
    <col min="11272" max="11379" width="2" style="452" customWidth="1"/>
    <col min="11380" max="11527" width="9.33203125" style="452"/>
    <col min="11528" max="11635" width="2" style="452" customWidth="1"/>
    <col min="11636" max="11783" width="9.33203125" style="452"/>
    <col min="11784" max="11891" width="2" style="452" customWidth="1"/>
    <col min="11892" max="12039" width="9.33203125" style="452"/>
    <col min="12040" max="12147" width="2" style="452" customWidth="1"/>
    <col min="12148" max="12295" width="9.33203125" style="452"/>
    <col min="12296" max="12403" width="2" style="452" customWidth="1"/>
    <col min="12404" max="12551" width="9.33203125" style="452"/>
    <col min="12552" max="12659" width="2" style="452" customWidth="1"/>
    <col min="12660" max="12807" width="9.33203125" style="452"/>
    <col min="12808" max="12915" width="2" style="452" customWidth="1"/>
    <col min="12916" max="13063" width="9.33203125" style="452"/>
    <col min="13064" max="13171" width="2" style="452" customWidth="1"/>
    <col min="13172" max="13319" width="9.33203125" style="452"/>
    <col min="13320" max="13427" width="2" style="452" customWidth="1"/>
    <col min="13428" max="13575" width="9.33203125" style="452"/>
    <col min="13576" max="13683" width="2" style="452" customWidth="1"/>
    <col min="13684" max="13831" width="9.33203125" style="452"/>
    <col min="13832" max="13939" width="2" style="452" customWidth="1"/>
    <col min="13940" max="14087" width="9.33203125" style="452"/>
    <col min="14088" max="14195" width="2" style="452" customWidth="1"/>
    <col min="14196" max="14343" width="9.33203125" style="452"/>
    <col min="14344" max="14451" width="2" style="452" customWidth="1"/>
    <col min="14452" max="14599" width="9.33203125" style="452"/>
    <col min="14600" max="14707" width="2" style="452" customWidth="1"/>
    <col min="14708" max="14855" width="9.33203125" style="452"/>
    <col min="14856" max="14963" width="2" style="452" customWidth="1"/>
    <col min="14964" max="15111" width="9.33203125" style="452"/>
    <col min="15112" max="15219" width="2" style="452" customWidth="1"/>
    <col min="15220" max="15367" width="9.33203125" style="452"/>
    <col min="15368" max="15475" width="2" style="452" customWidth="1"/>
    <col min="15476" max="15623" width="9.33203125" style="452"/>
    <col min="15624" max="15731" width="2" style="452" customWidth="1"/>
    <col min="15732" max="15879" width="9.33203125" style="452"/>
    <col min="15880" max="15987" width="2" style="452" customWidth="1"/>
    <col min="15988" max="16135" width="9.33203125" style="452"/>
    <col min="16136" max="16243" width="2" style="452" customWidth="1"/>
    <col min="16244" max="16384" width="9.33203125" style="452"/>
  </cols>
  <sheetData>
    <row r="2" spans="2:86" ht="15.75" customHeight="1" x14ac:dyDescent="0.25">
      <c r="C2" s="1251" t="s">
        <v>180</v>
      </c>
      <c r="D2" s="1251"/>
      <c r="E2" s="1251"/>
      <c r="F2" s="1251"/>
      <c r="G2" s="1251"/>
      <c r="H2" s="1251"/>
      <c r="I2" s="1251"/>
      <c r="J2" s="1251"/>
      <c r="K2" s="1251"/>
      <c r="L2" s="1251"/>
      <c r="M2" s="1251"/>
      <c r="N2" s="1251"/>
      <c r="O2" s="1251"/>
      <c r="P2" s="1251"/>
      <c r="Q2" s="1251"/>
      <c r="R2" s="1251"/>
      <c r="S2" s="1251"/>
      <c r="T2" s="1251"/>
      <c r="U2" s="1251"/>
      <c r="V2" s="1251"/>
      <c r="W2" s="1251"/>
      <c r="X2" s="1251"/>
      <c r="Y2" s="1251"/>
      <c r="Z2" s="1251"/>
      <c r="AA2" s="1251"/>
      <c r="AB2" s="1251"/>
      <c r="AC2" s="1251"/>
      <c r="AD2" s="1251"/>
      <c r="AE2" s="1251"/>
      <c r="AF2" s="1251"/>
      <c r="AG2" s="1251"/>
      <c r="AH2" s="1251"/>
      <c r="AI2" s="1251"/>
      <c r="AJ2" s="1251"/>
      <c r="AK2" s="1251"/>
      <c r="AL2" s="1251"/>
      <c r="AM2" s="1251"/>
      <c r="AN2" s="1251"/>
      <c r="AO2" s="1251"/>
      <c r="AP2" s="1251"/>
      <c r="AQ2" s="1251"/>
      <c r="AR2" s="1251"/>
      <c r="AS2" s="1251"/>
      <c r="AT2" s="1251"/>
      <c r="AU2" s="1251"/>
      <c r="AV2" s="1251"/>
      <c r="AW2" s="1251"/>
      <c r="AX2" s="1251"/>
      <c r="AY2" s="1251"/>
      <c r="AZ2" s="1251"/>
      <c r="BA2" s="1251"/>
      <c r="BB2" s="1251"/>
      <c r="BC2" s="1251"/>
      <c r="BD2" s="1251"/>
      <c r="BE2" s="1251"/>
      <c r="BF2" s="1251"/>
      <c r="BG2" s="1251"/>
      <c r="BH2" s="1251"/>
      <c r="BI2" s="1251"/>
      <c r="BJ2" s="1251"/>
      <c r="BK2" s="1251"/>
      <c r="BL2" s="1251"/>
      <c r="BM2" s="1251"/>
      <c r="BN2" s="1251"/>
      <c r="BO2" s="1251"/>
      <c r="BP2" s="1251"/>
      <c r="BQ2" s="1251"/>
      <c r="BR2" s="1251"/>
      <c r="BS2" s="1251"/>
      <c r="BT2" s="1251"/>
      <c r="BU2" s="1251"/>
      <c r="BV2" s="1251"/>
      <c r="BW2" s="1251"/>
      <c r="BX2" s="1251"/>
      <c r="BY2" s="1251"/>
      <c r="BZ2" s="1251"/>
      <c r="CA2" s="1251"/>
      <c r="CB2" s="1251"/>
      <c r="CC2" s="1251"/>
      <c r="CD2" s="1251"/>
    </row>
    <row r="3" spans="2:86" ht="15" customHeight="1" x14ac:dyDescent="0.25">
      <c r="C3" s="1252" t="str">
        <f>LPJ!A2</f>
        <v>PERIODE : 01 JANUARY 2026 - 00 JANUARY 1900</v>
      </c>
      <c r="D3" s="1252"/>
      <c r="E3" s="1252"/>
      <c r="F3" s="1252"/>
      <c r="G3" s="1252"/>
      <c r="H3" s="1252"/>
      <c r="I3" s="1252"/>
      <c r="J3" s="1252"/>
      <c r="K3" s="1252"/>
      <c r="L3" s="1252"/>
      <c r="M3" s="1252"/>
      <c r="N3" s="1252"/>
      <c r="O3" s="1252"/>
      <c r="P3" s="1252"/>
      <c r="Q3" s="1252"/>
      <c r="R3" s="1252"/>
      <c r="S3" s="1252"/>
      <c r="T3" s="1252"/>
      <c r="U3" s="1252"/>
      <c r="V3" s="1252"/>
      <c r="W3" s="1252"/>
      <c r="X3" s="1252"/>
      <c r="Y3" s="1252"/>
      <c r="Z3" s="1252"/>
      <c r="AA3" s="1252"/>
      <c r="AB3" s="1252"/>
      <c r="AC3" s="1252"/>
      <c r="AD3" s="1252"/>
      <c r="AE3" s="1252"/>
      <c r="AF3" s="1252"/>
      <c r="AG3" s="1252"/>
      <c r="AH3" s="1252"/>
      <c r="AI3" s="1252"/>
      <c r="AJ3" s="1252"/>
      <c r="AK3" s="1252"/>
      <c r="AL3" s="1252"/>
      <c r="AM3" s="1252"/>
      <c r="AN3" s="1252"/>
      <c r="AO3" s="1252"/>
      <c r="AP3" s="1252"/>
      <c r="AQ3" s="1252"/>
      <c r="AR3" s="1252"/>
      <c r="AS3" s="1252"/>
      <c r="AT3" s="1252"/>
      <c r="AU3" s="1252"/>
      <c r="AV3" s="1252"/>
      <c r="AW3" s="1252"/>
      <c r="AX3" s="1252"/>
      <c r="AY3" s="1252"/>
      <c r="AZ3" s="1252"/>
      <c r="BA3" s="1252"/>
      <c r="BB3" s="1252"/>
      <c r="BC3" s="1252"/>
      <c r="BD3" s="1252"/>
      <c r="BE3" s="1252"/>
      <c r="BF3" s="1252"/>
      <c r="BG3" s="1252"/>
      <c r="BH3" s="1252"/>
      <c r="BI3" s="1252"/>
      <c r="BJ3" s="1252"/>
      <c r="BK3" s="1252"/>
      <c r="BL3" s="1252"/>
      <c r="BM3" s="1252"/>
      <c r="BN3" s="1252"/>
      <c r="BO3" s="1252"/>
      <c r="BP3" s="1252"/>
      <c r="BQ3" s="1252"/>
      <c r="BR3" s="1252"/>
      <c r="BS3" s="1252"/>
      <c r="BT3" s="1252"/>
      <c r="BU3" s="1252"/>
      <c r="BV3" s="1252"/>
      <c r="BW3" s="1252"/>
      <c r="BX3" s="1252"/>
      <c r="BY3" s="1252"/>
      <c r="BZ3" s="1252"/>
      <c r="CA3" s="1252"/>
      <c r="CB3" s="1252"/>
      <c r="CC3" s="1252"/>
      <c r="CD3" s="1252"/>
      <c r="CE3" s="453"/>
      <c r="CF3" s="453"/>
      <c r="CG3" s="453"/>
      <c r="CH3" s="453"/>
    </row>
    <row r="4" spans="2:86" ht="12.75" customHeight="1" x14ac:dyDescent="0.25">
      <c r="C4" s="453"/>
      <c r="D4" s="453"/>
      <c r="E4" s="453"/>
      <c r="F4" s="453"/>
      <c r="G4" s="453"/>
      <c r="H4" s="453"/>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3"/>
      <c r="AV4" s="453"/>
      <c r="AW4" s="453"/>
      <c r="AX4" s="453"/>
      <c r="AY4" s="453"/>
      <c r="AZ4" s="453"/>
      <c r="BA4" s="453"/>
      <c r="BB4" s="453"/>
      <c r="BC4" s="453"/>
      <c r="BD4" s="453"/>
      <c r="BE4" s="453"/>
      <c r="BF4" s="453"/>
      <c r="BG4" s="453"/>
      <c r="BH4" s="453"/>
      <c r="BI4" s="453"/>
      <c r="BJ4" s="453"/>
      <c r="BK4" s="453"/>
      <c r="BL4" s="453"/>
      <c r="BM4" s="453"/>
      <c r="BN4" s="453"/>
      <c r="BO4" s="453"/>
      <c r="BP4" s="453"/>
      <c r="BQ4" s="453"/>
      <c r="BR4" s="453"/>
      <c r="BS4" s="453"/>
      <c r="BT4" s="453"/>
      <c r="BU4" s="453"/>
      <c r="BV4" s="453"/>
      <c r="BW4" s="453"/>
      <c r="BX4" s="453"/>
      <c r="BY4" s="453"/>
      <c r="BZ4" s="453"/>
      <c r="CA4" s="453"/>
      <c r="CB4" s="453"/>
      <c r="CC4" s="453"/>
      <c r="CD4" s="453"/>
      <c r="CE4" s="453"/>
      <c r="CF4" s="453"/>
      <c r="CG4" s="453"/>
      <c r="CH4" s="453"/>
    </row>
    <row r="5" spans="2:86" ht="12.75" customHeight="1" x14ac:dyDescent="0.25">
      <c r="C5" s="454" t="s">
        <v>452</v>
      </c>
      <c r="D5" s="454"/>
      <c r="E5" s="453"/>
      <c r="F5" s="453"/>
      <c r="G5" s="453"/>
      <c r="H5" s="453"/>
      <c r="I5" s="453"/>
      <c r="J5" s="453"/>
      <c r="K5" s="453"/>
      <c r="L5" s="453"/>
      <c r="M5" s="453"/>
      <c r="N5" s="453" t="s">
        <v>100</v>
      </c>
      <c r="O5" s="1250" t="s">
        <v>453</v>
      </c>
      <c r="P5" s="1250"/>
      <c r="Q5" s="1250"/>
      <c r="R5" s="1250"/>
      <c r="S5" s="453"/>
      <c r="T5" s="455" t="s">
        <v>454</v>
      </c>
      <c r="U5" s="453"/>
      <c r="V5" s="453"/>
      <c r="W5" s="453"/>
      <c r="X5" s="453"/>
      <c r="Y5" s="453"/>
      <c r="Z5" s="453"/>
      <c r="AA5" s="453"/>
      <c r="AB5" s="453"/>
      <c r="AC5" s="453"/>
      <c r="AD5" s="453"/>
      <c r="AE5" s="453"/>
      <c r="AF5" s="453"/>
      <c r="AG5" s="453"/>
      <c r="AH5" s="453"/>
      <c r="AI5" s="453"/>
      <c r="AJ5" s="453"/>
      <c r="AK5" s="454" t="s">
        <v>455</v>
      </c>
      <c r="AL5" s="454"/>
      <c r="AM5" s="453"/>
      <c r="AN5" s="453"/>
      <c r="AO5" s="453"/>
      <c r="AP5" s="453"/>
      <c r="AQ5" s="453"/>
      <c r="AR5" s="453"/>
      <c r="AS5" s="453"/>
      <c r="AT5" s="453" t="s">
        <v>100</v>
      </c>
      <c r="AU5" s="456" t="s">
        <v>449</v>
      </c>
      <c r="AV5" s="453"/>
      <c r="AW5" s="453"/>
      <c r="AX5" s="456"/>
      <c r="AY5" s="454" t="s">
        <v>456</v>
      </c>
      <c r="AZ5" s="456"/>
      <c r="BA5" s="453"/>
      <c r="BB5" s="453"/>
      <c r="BC5" s="453"/>
      <c r="BD5" s="453"/>
      <c r="BE5" s="453"/>
      <c r="BF5" s="453"/>
      <c r="BG5" s="453"/>
      <c r="BH5" s="453"/>
      <c r="BI5" s="453"/>
      <c r="BJ5" s="453"/>
      <c r="BK5" s="453"/>
      <c r="BL5" s="453"/>
      <c r="BM5" s="453"/>
      <c r="BN5" s="453" t="s">
        <v>88</v>
      </c>
      <c r="BO5" s="453"/>
      <c r="BP5" s="453"/>
      <c r="BQ5" s="453"/>
      <c r="BR5" s="453"/>
      <c r="BS5" s="453"/>
      <c r="BT5" s="453"/>
      <c r="BU5" s="453"/>
      <c r="BV5" s="453"/>
      <c r="BW5" s="453" t="s">
        <v>100</v>
      </c>
      <c r="BX5" s="455" t="s">
        <v>457</v>
      </c>
      <c r="BY5" s="453"/>
      <c r="BZ5" s="453"/>
      <c r="CA5" s="453"/>
      <c r="CB5" s="453"/>
      <c r="CC5" s="453"/>
      <c r="CD5" s="453"/>
      <c r="CE5" s="453"/>
      <c r="CF5" s="453"/>
      <c r="CG5" s="453"/>
      <c r="CH5" s="453"/>
    </row>
    <row r="6" spans="2:86" ht="12.75" customHeight="1" x14ac:dyDescent="0.3">
      <c r="B6" s="457"/>
      <c r="C6" s="454" t="s">
        <v>182</v>
      </c>
      <c r="D6" s="454"/>
      <c r="E6" s="458"/>
      <c r="F6" s="458"/>
      <c r="G6" s="458"/>
      <c r="H6" s="458"/>
      <c r="I6" s="458"/>
      <c r="J6" s="458"/>
      <c r="K6" s="458"/>
      <c r="L6" s="458"/>
      <c r="M6" s="458"/>
      <c r="N6" s="453" t="s">
        <v>100</v>
      </c>
      <c r="O6" s="1250" t="s">
        <v>448</v>
      </c>
      <c r="P6" s="1250"/>
      <c r="Q6" s="1250"/>
      <c r="R6" s="1250"/>
      <c r="S6" s="458"/>
      <c r="T6" s="453" t="s">
        <v>458</v>
      </c>
      <c r="U6" s="453"/>
      <c r="V6" s="453"/>
      <c r="W6" s="453"/>
      <c r="X6" s="453"/>
      <c r="Y6" s="453"/>
      <c r="Z6" s="453"/>
      <c r="AA6" s="453"/>
      <c r="AB6" s="453"/>
      <c r="AC6" s="453"/>
      <c r="AD6" s="453"/>
      <c r="AE6" s="453"/>
      <c r="AF6" s="453"/>
      <c r="AG6" s="453"/>
      <c r="AH6" s="453"/>
      <c r="AI6" s="453"/>
      <c r="AJ6" s="453"/>
      <c r="AK6" s="454" t="s">
        <v>459</v>
      </c>
      <c r="AL6" s="453"/>
      <c r="AM6" s="453"/>
      <c r="AN6" s="453"/>
      <c r="AO6" s="454"/>
      <c r="AP6" s="454"/>
      <c r="AQ6" s="453"/>
      <c r="AR6" s="453"/>
      <c r="AS6" s="453"/>
      <c r="AT6" s="459" t="s">
        <v>100</v>
      </c>
      <c r="AU6" s="453" t="s">
        <v>390</v>
      </c>
      <c r="AV6" s="453"/>
      <c r="AW6" s="453"/>
      <c r="AX6" s="453"/>
      <c r="AY6" s="453"/>
      <c r="AZ6" s="453"/>
      <c r="BA6" s="453"/>
      <c r="BB6" s="453"/>
      <c r="BC6" s="453"/>
      <c r="BD6" s="453"/>
      <c r="BE6" s="458"/>
      <c r="BF6" s="458"/>
      <c r="BG6" s="458"/>
      <c r="BH6" s="453"/>
      <c r="BI6" s="453"/>
      <c r="BJ6" s="453"/>
      <c r="BK6" s="453"/>
      <c r="BL6" s="453"/>
      <c r="BM6" s="453"/>
      <c r="BN6" s="459" t="s">
        <v>183</v>
      </c>
      <c r="BO6" s="453"/>
      <c r="BP6" s="453"/>
      <c r="BQ6" s="453"/>
      <c r="BR6" s="453"/>
      <c r="BS6" s="453"/>
      <c r="BT6" s="453"/>
      <c r="BU6" s="453"/>
      <c r="BV6" s="453"/>
      <c r="BW6" s="453" t="s">
        <v>100</v>
      </c>
      <c r="BX6" s="1253" t="s">
        <v>460</v>
      </c>
      <c r="BY6" s="1253"/>
      <c r="BZ6" s="1253"/>
      <c r="CA6" s="454" t="s">
        <v>389</v>
      </c>
      <c r="CB6" s="453"/>
      <c r="CC6" s="453"/>
      <c r="CD6" s="453"/>
      <c r="CE6" s="453"/>
      <c r="CF6" s="453"/>
      <c r="CG6" s="453"/>
      <c r="CH6" s="453"/>
    </row>
    <row r="7" spans="2:86" ht="12.75" customHeight="1" x14ac:dyDescent="0.3">
      <c r="B7" s="460"/>
      <c r="C7" s="454" t="s">
        <v>461</v>
      </c>
      <c r="D7" s="454"/>
      <c r="E7" s="461"/>
      <c r="F7" s="461"/>
      <c r="G7" s="461"/>
      <c r="H7" s="461"/>
      <c r="I7" s="461"/>
      <c r="J7" s="461"/>
      <c r="K7" s="461"/>
      <c r="L7" s="461"/>
      <c r="M7" s="461"/>
      <c r="N7" s="453" t="s">
        <v>100</v>
      </c>
      <c r="O7" s="1250" t="s">
        <v>462</v>
      </c>
      <c r="P7" s="1250"/>
      <c r="Q7" s="1250"/>
      <c r="R7" s="1250"/>
      <c r="S7" s="461"/>
      <c r="T7" s="455" t="s">
        <v>463</v>
      </c>
      <c r="U7" s="462"/>
      <c r="V7" s="462"/>
      <c r="W7" s="462"/>
      <c r="X7" s="462"/>
      <c r="Y7" s="462"/>
      <c r="Z7" s="462"/>
      <c r="AA7" s="462"/>
      <c r="AB7" s="462"/>
      <c r="AC7" s="462"/>
      <c r="AD7" s="462"/>
      <c r="AE7" s="462"/>
      <c r="AF7" s="462"/>
      <c r="AG7" s="462"/>
      <c r="AH7" s="462"/>
      <c r="AI7" s="462"/>
      <c r="AJ7" s="462"/>
      <c r="AK7" s="454" t="s">
        <v>464</v>
      </c>
      <c r="AL7" s="462"/>
      <c r="AM7" s="462"/>
      <c r="AN7" s="462"/>
      <c r="AO7" s="462"/>
      <c r="AP7" s="462"/>
      <c r="AQ7" s="462"/>
      <c r="AR7" s="462"/>
      <c r="AS7" s="462"/>
      <c r="AT7" s="459" t="s">
        <v>100</v>
      </c>
      <c r="AU7" s="482" t="s">
        <v>484</v>
      </c>
      <c r="AV7" s="462"/>
      <c r="AW7" s="462"/>
      <c r="AX7" s="462"/>
      <c r="AY7" s="462"/>
      <c r="AZ7" s="462"/>
      <c r="BA7" s="462"/>
      <c r="BB7" s="462"/>
      <c r="BC7" s="462"/>
      <c r="BD7" s="462"/>
      <c r="BE7" s="461"/>
      <c r="BF7" s="461"/>
      <c r="BG7" s="461"/>
      <c r="BH7" s="453"/>
      <c r="BI7" s="453"/>
      <c r="BJ7" s="453"/>
      <c r="BK7" s="453"/>
      <c r="BL7" s="453"/>
      <c r="BM7" s="453"/>
      <c r="BN7" s="453"/>
      <c r="BO7" s="453"/>
      <c r="BP7" s="453"/>
      <c r="BQ7" s="453"/>
      <c r="BR7" s="453"/>
      <c r="BS7" s="453"/>
      <c r="BT7" s="453"/>
      <c r="BU7" s="453"/>
      <c r="BV7" s="453"/>
      <c r="BW7" s="453"/>
      <c r="BX7" s="453"/>
      <c r="BY7" s="453"/>
      <c r="BZ7" s="453"/>
      <c r="CA7" s="453"/>
      <c r="CB7" s="453"/>
      <c r="CC7" s="453"/>
      <c r="CD7" s="453"/>
      <c r="CE7" s="453"/>
      <c r="CF7" s="453"/>
      <c r="CG7" s="453"/>
      <c r="CH7" s="453"/>
    </row>
    <row r="8" spans="2:86" ht="12.75" customHeight="1" x14ac:dyDescent="0.25">
      <c r="C8" s="453"/>
      <c r="D8" s="453"/>
      <c r="E8" s="453"/>
      <c r="F8" s="453"/>
      <c r="G8" s="453"/>
      <c r="H8" s="453"/>
      <c r="I8" s="453"/>
      <c r="J8" s="453"/>
      <c r="K8" s="453"/>
      <c r="L8" s="453"/>
      <c r="M8" s="453"/>
      <c r="N8" s="453"/>
      <c r="O8" s="453"/>
      <c r="P8" s="453"/>
      <c r="Q8" s="453"/>
      <c r="R8" s="453"/>
      <c r="S8" s="453"/>
      <c r="T8" s="453"/>
      <c r="U8" s="453"/>
      <c r="V8" s="453"/>
      <c r="W8" s="453"/>
      <c r="X8" s="453"/>
      <c r="Y8" s="453"/>
      <c r="Z8" s="453"/>
      <c r="AA8" s="453"/>
      <c r="AB8" s="453"/>
      <c r="AC8" s="453"/>
      <c r="AD8" s="453"/>
      <c r="AE8" s="453"/>
      <c r="AF8" s="453"/>
      <c r="AG8" s="453"/>
      <c r="AH8" s="453"/>
      <c r="AI8" s="453"/>
      <c r="AJ8" s="453"/>
      <c r="AK8" s="453"/>
      <c r="AL8" s="453"/>
      <c r="AM8" s="453"/>
      <c r="AN8" s="453"/>
      <c r="AO8" s="453"/>
      <c r="AP8" s="453"/>
      <c r="AQ8" s="453"/>
      <c r="AR8" s="453"/>
      <c r="AS8" s="453"/>
      <c r="AT8" s="453"/>
      <c r="AU8" s="453"/>
      <c r="AV8" s="453"/>
      <c r="AW8" s="453"/>
      <c r="AX8" s="453"/>
      <c r="AY8" s="453"/>
      <c r="AZ8" s="453"/>
      <c r="BA8" s="453"/>
      <c r="BB8" s="453"/>
      <c r="BC8" s="453"/>
      <c r="BD8" s="453"/>
      <c r="BE8" s="453"/>
      <c r="BF8" s="453"/>
      <c r="BG8" s="453"/>
      <c r="BH8" s="453"/>
      <c r="BI8" s="453"/>
      <c r="BJ8" s="453"/>
      <c r="BK8" s="453"/>
      <c r="BL8" s="453"/>
      <c r="BM8" s="453"/>
      <c r="BN8" s="453"/>
      <c r="BO8" s="453"/>
      <c r="BP8" s="453"/>
      <c r="BQ8" s="453"/>
      <c r="BR8" s="453"/>
      <c r="BS8" s="453"/>
      <c r="BT8" s="453"/>
      <c r="BU8" s="453"/>
      <c r="BV8" s="453"/>
      <c r="BW8" s="453"/>
      <c r="BX8" s="453"/>
      <c r="BY8" s="453"/>
      <c r="BZ8" s="453"/>
      <c r="CA8" s="453"/>
      <c r="CB8" s="453"/>
      <c r="CC8" s="453"/>
      <c r="CD8" s="453"/>
      <c r="CE8" s="453"/>
      <c r="CF8" s="453"/>
      <c r="CG8" s="453"/>
      <c r="CH8" s="453"/>
    </row>
    <row r="9" spans="2:86" ht="12.75" customHeight="1" x14ac:dyDescent="0.25">
      <c r="C9" s="1226" t="s">
        <v>128</v>
      </c>
      <c r="D9" s="1226"/>
      <c r="E9" s="1248" t="str">
        <f>LPJ!B11</f>
        <v>Keadaan pembukuan Bulan Pelaporan dengan saldo akhir pada Buku Kas Umum sebesar Rp 31.485.458,- dan Nomor Bukti terakhir Nomor : 2013.86</v>
      </c>
      <c r="F9" s="1227"/>
      <c r="G9" s="1227"/>
      <c r="H9" s="1227"/>
      <c r="I9" s="1227"/>
      <c r="J9" s="1227"/>
      <c r="K9" s="1227"/>
      <c r="L9" s="1227"/>
      <c r="M9" s="1227"/>
      <c r="N9" s="1227"/>
      <c r="O9" s="1227"/>
      <c r="P9" s="1227"/>
      <c r="Q9" s="1227"/>
      <c r="R9" s="1227"/>
      <c r="S9" s="1227"/>
      <c r="T9" s="1227"/>
      <c r="U9" s="1227"/>
      <c r="V9" s="1227"/>
      <c r="W9" s="1227"/>
      <c r="X9" s="1227"/>
      <c r="Y9" s="1227"/>
      <c r="Z9" s="1227"/>
      <c r="AA9" s="1227"/>
      <c r="AB9" s="1227"/>
      <c r="AC9" s="1227"/>
      <c r="AD9" s="1227"/>
      <c r="AE9" s="1227"/>
      <c r="AF9" s="1227"/>
      <c r="AG9" s="1227"/>
      <c r="AH9" s="1227"/>
      <c r="AI9" s="1227"/>
      <c r="AJ9" s="1227"/>
      <c r="AK9" s="1227"/>
      <c r="AL9" s="1227"/>
      <c r="AM9" s="1227"/>
      <c r="AN9" s="1227"/>
      <c r="AO9" s="1227"/>
      <c r="AP9" s="1227"/>
      <c r="AQ9" s="1227"/>
      <c r="AR9" s="1227"/>
      <c r="AS9" s="1227"/>
      <c r="AT9" s="1227"/>
      <c r="AU9" s="1227"/>
      <c r="AV9" s="1227"/>
      <c r="AW9" s="1227"/>
      <c r="AX9" s="1227"/>
      <c r="AY9" s="1227"/>
      <c r="AZ9" s="1227"/>
      <c r="BA9" s="1227"/>
      <c r="BB9" s="1227"/>
      <c r="BC9" s="1227"/>
      <c r="BD9" s="1227"/>
      <c r="BE9" s="1227"/>
      <c r="BF9" s="1227"/>
      <c r="BG9" s="1227"/>
      <c r="BH9" s="1227"/>
      <c r="BI9" s="1227"/>
      <c r="BJ9" s="1227"/>
      <c r="BK9" s="1227"/>
      <c r="BL9" s="1227"/>
      <c r="BM9" s="1227"/>
      <c r="BN9" s="1227"/>
      <c r="BO9" s="1227"/>
      <c r="BP9" s="1227"/>
      <c r="BQ9" s="1227"/>
      <c r="BR9" s="1227"/>
      <c r="BS9" s="1227"/>
      <c r="BT9" s="1227"/>
      <c r="BU9" s="1227"/>
      <c r="BV9" s="1227"/>
      <c r="BW9" s="1227"/>
      <c r="BX9" s="1227"/>
      <c r="BY9" s="1227"/>
      <c r="BZ9" s="1227"/>
      <c r="CA9" s="1227"/>
      <c r="CB9" s="1227"/>
      <c r="CC9" s="1227"/>
      <c r="CD9" s="1227"/>
      <c r="CE9" s="1227"/>
      <c r="CF9" s="1227"/>
      <c r="CG9" s="1227"/>
      <c r="CH9" s="1227"/>
    </row>
    <row r="10" spans="2:86" ht="18.75" customHeight="1" x14ac:dyDescent="0.25">
      <c r="C10" s="453"/>
      <c r="D10" s="1234" t="s">
        <v>465</v>
      </c>
      <c r="E10" s="1234"/>
      <c r="F10" s="1234" t="s">
        <v>185</v>
      </c>
      <c r="G10" s="1234"/>
      <c r="H10" s="1234"/>
      <c r="I10" s="1234"/>
      <c r="J10" s="1234"/>
      <c r="K10" s="1234"/>
      <c r="L10" s="1234"/>
      <c r="M10" s="1234"/>
      <c r="N10" s="1234"/>
      <c r="O10" s="1234"/>
      <c r="P10" s="1234"/>
      <c r="Q10" s="1234"/>
      <c r="R10" s="1234"/>
      <c r="S10" s="1234"/>
      <c r="T10" s="1234"/>
      <c r="U10" s="1234"/>
      <c r="V10" s="1234"/>
      <c r="W10" s="1234"/>
      <c r="X10" s="1234"/>
      <c r="Y10" s="1234"/>
      <c r="Z10" s="1234"/>
      <c r="AA10" s="1234"/>
      <c r="AB10" s="1234"/>
      <c r="AC10" s="1234"/>
      <c r="AD10" s="1234" t="s">
        <v>6</v>
      </c>
      <c r="AE10" s="1234"/>
      <c r="AF10" s="1234"/>
      <c r="AG10" s="1234"/>
      <c r="AH10" s="1234"/>
      <c r="AI10" s="1234"/>
      <c r="AJ10" s="1234"/>
      <c r="AK10" s="1234"/>
      <c r="AL10" s="1234"/>
      <c r="AM10" s="1234"/>
      <c r="AN10" s="1234"/>
      <c r="AO10" s="1234"/>
      <c r="AP10" s="1234"/>
      <c r="AQ10" s="1234" t="s">
        <v>186</v>
      </c>
      <c r="AR10" s="1234"/>
      <c r="AS10" s="1234"/>
      <c r="AT10" s="1234"/>
      <c r="AU10" s="1234"/>
      <c r="AV10" s="1234"/>
      <c r="AW10" s="1234"/>
      <c r="AX10" s="1234"/>
      <c r="AY10" s="1234"/>
      <c r="AZ10" s="1234"/>
      <c r="BA10" s="1234"/>
      <c r="BB10" s="1234"/>
      <c r="BC10" s="1234"/>
      <c r="BD10" s="1234" t="s">
        <v>187</v>
      </c>
      <c r="BE10" s="1234"/>
      <c r="BF10" s="1234"/>
      <c r="BG10" s="1234"/>
      <c r="BH10" s="1234"/>
      <c r="BI10" s="1234"/>
      <c r="BJ10" s="1234"/>
      <c r="BK10" s="1234"/>
      <c r="BL10" s="1234"/>
      <c r="BM10" s="1234"/>
      <c r="BN10" s="1234"/>
      <c r="BO10" s="1234"/>
      <c r="BP10" s="1234"/>
      <c r="BQ10" s="1249" t="s">
        <v>188</v>
      </c>
      <c r="BR10" s="1234"/>
      <c r="BS10" s="1234"/>
      <c r="BT10" s="1234"/>
      <c r="BU10" s="1234"/>
      <c r="BV10" s="1234"/>
      <c r="BW10" s="1234"/>
      <c r="BX10" s="1234"/>
      <c r="BY10" s="1234"/>
      <c r="BZ10" s="1234"/>
      <c r="CA10" s="1234"/>
      <c r="CB10" s="1234"/>
      <c r="CC10" s="1234"/>
      <c r="CD10" s="453"/>
      <c r="CE10" s="453"/>
      <c r="CF10" s="453"/>
      <c r="CG10" s="453"/>
      <c r="CH10" s="453"/>
    </row>
    <row r="11" spans="2:86" s="463" customFormat="1" ht="10" x14ac:dyDescent="0.2">
      <c r="D11" s="1242">
        <v>1</v>
      </c>
      <c r="E11" s="1242"/>
      <c r="F11" s="1243">
        <v>2</v>
      </c>
      <c r="G11" s="1242"/>
      <c r="H11" s="1242"/>
      <c r="I11" s="1242"/>
      <c r="J11" s="1242"/>
      <c r="K11" s="1242"/>
      <c r="L11" s="1242"/>
      <c r="M11" s="1242"/>
      <c r="N11" s="1242"/>
      <c r="O11" s="1242"/>
      <c r="P11" s="1242"/>
      <c r="Q11" s="1242"/>
      <c r="R11" s="1242"/>
      <c r="S11" s="1242"/>
      <c r="T11" s="1242"/>
      <c r="U11" s="1242"/>
      <c r="V11" s="1242"/>
      <c r="W11" s="1242"/>
      <c r="X11" s="1242"/>
      <c r="Y11" s="1242"/>
      <c r="Z11" s="1242"/>
      <c r="AA11" s="1242"/>
      <c r="AB11" s="1242"/>
      <c r="AC11" s="1242"/>
      <c r="AD11" s="1242">
        <v>3</v>
      </c>
      <c r="AE11" s="1242"/>
      <c r="AF11" s="1242"/>
      <c r="AG11" s="1242"/>
      <c r="AH11" s="1242"/>
      <c r="AI11" s="1242"/>
      <c r="AJ11" s="1242"/>
      <c r="AK11" s="1242"/>
      <c r="AL11" s="1242"/>
      <c r="AM11" s="1242"/>
      <c r="AN11" s="1242"/>
      <c r="AO11" s="1242"/>
      <c r="AP11" s="1242"/>
      <c r="AQ11" s="1242">
        <v>4</v>
      </c>
      <c r="AR11" s="1242"/>
      <c r="AS11" s="1242"/>
      <c r="AT11" s="1242"/>
      <c r="AU11" s="1242"/>
      <c r="AV11" s="1242"/>
      <c r="AW11" s="1242"/>
      <c r="AX11" s="1242"/>
      <c r="AY11" s="1242"/>
      <c r="AZ11" s="1242"/>
      <c r="BA11" s="1242"/>
      <c r="BB11" s="1242"/>
      <c r="BC11" s="1242"/>
      <c r="BD11" s="1242">
        <v>5</v>
      </c>
      <c r="BE11" s="1242"/>
      <c r="BF11" s="1242"/>
      <c r="BG11" s="1242"/>
      <c r="BH11" s="1242"/>
      <c r="BI11" s="1242"/>
      <c r="BJ11" s="1242"/>
      <c r="BK11" s="1242"/>
      <c r="BL11" s="1242"/>
      <c r="BM11" s="1242"/>
      <c r="BN11" s="1242"/>
      <c r="BO11" s="1242"/>
      <c r="BP11" s="1242"/>
      <c r="BQ11" s="1244" t="s">
        <v>466</v>
      </c>
      <c r="BR11" s="1242"/>
      <c r="BS11" s="1242"/>
      <c r="BT11" s="1242"/>
      <c r="BU11" s="1242"/>
      <c r="BV11" s="1242"/>
      <c r="BW11" s="1242"/>
      <c r="BX11" s="1242"/>
      <c r="BY11" s="1242"/>
      <c r="BZ11" s="1242"/>
      <c r="CA11" s="1242"/>
      <c r="CB11" s="1242"/>
      <c r="CC11" s="1242"/>
    </row>
    <row r="12" spans="2:86" ht="16.399999999999999" customHeight="1" x14ac:dyDescent="0.25">
      <c r="D12" s="1237" t="s">
        <v>35</v>
      </c>
      <c r="E12" s="1237"/>
      <c r="F12" s="1245" t="s">
        <v>191</v>
      </c>
      <c r="G12" s="1245"/>
      <c r="H12" s="1245"/>
      <c r="I12" s="1245"/>
      <c r="J12" s="1245"/>
      <c r="K12" s="1245"/>
      <c r="L12" s="1245"/>
      <c r="M12" s="1245"/>
      <c r="N12" s="1245"/>
      <c r="O12" s="1245"/>
      <c r="P12" s="1245"/>
      <c r="Q12" s="1245"/>
      <c r="R12" s="1245"/>
      <c r="S12" s="1245"/>
      <c r="T12" s="1245"/>
      <c r="U12" s="1245"/>
      <c r="V12" s="1245"/>
      <c r="W12" s="1245"/>
      <c r="X12" s="1245"/>
      <c r="Y12" s="1245"/>
      <c r="Z12" s="1245"/>
      <c r="AA12" s="1245"/>
      <c r="AB12" s="1245"/>
      <c r="AC12" s="1246"/>
      <c r="AD12" s="1247"/>
      <c r="AE12" s="1234"/>
      <c r="AF12" s="1234"/>
      <c r="AG12" s="1234"/>
      <c r="AH12" s="1234"/>
      <c r="AI12" s="1234"/>
      <c r="AJ12" s="1234"/>
      <c r="AK12" s="1234"/>
      <c r="AL12" s="1234"/>
      <c r="AM12" s="1234"/>
      <c r="AN12" s="1234"/>
      <c r="AO12" s="1234"/>
      <c r="AP12" s="1234"/>
      <c r="AQ12" s="1247"/>
      <c r="AR12" s="1234"/>
      <c r="AS12" s="1234"/>
      <c r="AT12" s="1234"/>
      <c r="AU12" s="1234"/>
      <c r="AV12" s="1234"/>
      <c r="AW12" s="1234"/>
      <c r="AX12" s="1234"/>
      <c r="AY12" s="1234"/>
      <c r="AZ12" s="1234"/>
      <c r="BA12" s="1234"/>
      <c r="BB12" s="1234"/>
      <c r="BC12" s="1234"/>
      <c r="BD12" s="1247"/>
      <c r="BE12" s="1234"/>
      <c r="BF12" s="1234"/>
      <c r="BG12" s="1234"/>
      <c r="BH12" s="1234"/>
      <c r="BI12" s="1234"/>
      <c r="BJ12" s="1234"/>
      <c r="BK12" s="1234"/>
      <c r="BL12" s="1234"/>
      <c r="BM12" s="1234"/>
      <c r="BN12" s="1234"/>
      <c r="BO12" s="1234"/>
      <c r="BP12" s="1234"/>
      <c r="BQ12" s="1241" t="e">
        <f>LPJ!M15</f>
        <v>#REF!</v>
      </c>
      <c r="BR12" s="1241"/>
      <c r="BS12" s="1241"/>
      <c r="BT12" s="1241"/>
      <c r="BU12" s="1241"/>
      <c r="BV12" s="1241"/>
      <c r="BW12" s="1241"/>
      <c r="BX12" s="1241"/>
      <c r="BY12" s="1241"/>
      <c r="BZ12" s="1241"/>
      <c r="CA12" s="1241"/>
      <c r="CB12" s="1241"/>
      <c r="CC12" s="1241"/>
    </row>
    <row r="13" spans="2:86" s="464" customFormat="1" ht="16.399999999999999" customHeight="1" x14ac:dyDescent="0.2">
      <c r="D13" s="1234"/>
      <c r="E13" s="1234"/>
      <c r="F13" s="1233" t="s">
        <v>80</v>
      </c>
      <c r="G13" s="1233"/>
      <c r="H13" s="465" t="s">
        <v>467</v>
      </c>
      <c r="I13" s="465"/>
      <c r="J13" s="465"/>
      <c r="K13" s="465"/>
      <c r="L13" s="465"/>
      <c r="M13" s="465"/>
      <c r="N13" s="465"/>
      <c r="O13" s="465"/>
      <c r="P13" s="465"/>
      <c r="Q13" s="465"/>
      <c r="R13" s="465"/>
      <c r="S13" s="465"/>
      <c r="T13" s="465"/>
      <c r="U13" s="465"/>
      <c r="V13" s="465"/>
      <c r="W13" s="465"/>
      <c r="X13" s="465"/>
      <c r="Y13" s="465"/>
      <c r="Z13" s="465"/>
      <c r="AA13" s="465"/>
      <c r="AB13" s="465"/>
      <c r="AC13" s="466"/>
      <c r="AD13" s="1241">
        <f>LPJ!G16</f>
        <v>66573.83</v>
      </c>
      <c r="AE13" s="1241"/>
      <c r="AF13" s="1241"/>
      <c r="AG13" s="1241"/>
      <c r="AH13" s="1241"/>
      <c r="AI13" s="1241"/>
      <c r="AJ13" s="1241"/>
      <c r="AK13" s="1241"/>
      <c r="AL13" s="1241"/>
      <c r="AM13" s="1241"/>
      <c r="AN13" s="1241"/>
      <c r="AO13" s="1241"/>
      <c r="AP13" s="1241"/>
      <c r="AQ13" s="1241">
        <f>LPJ!I16</f>
        <v>1104341827.6599998</v>
      </c>
      <c r="AR13" s="1241"/>
      <c r="AS13" s="1241"/>
      <c r="AT13" s="1241"/>
      <c r="AU13" s="1241"/>
      <c r="AV13" s="1241"/>
      <c r="AW13" s="1241"/>
      <c r="AX13" s="1241"/>
      <c r="AY13" s="1241"/>
      <c r="AZ13" s="1241"/>
      <c r="BA13" s="1241"/>
      <c r="BB13" s="1241"/>
      <c r="BC13" s="1241"/>
      <c r="BD13" s="1241">
        <f>LPJ!K16</f>
        <v>1104341827.6599998</v>
      </c>
      <c r="BE13" s="1241"/>
      <c r="BF13" s="1241"/>
      <c r="BG13" s="1241"/>
      <c r="BH13" s="1241"/>
      <c r="BI13" s="1241"/>
      <c r="BJ13" s="1241"/>
      <c r="BK13" s="1241"/>
      <c r="BL13" s="1241"/>
      <c r="BM13" s="1241"/>
      <c r="BN13" s="1241"/>
      <c r="BO13" s="1241"/>
      <c r="BP13" s="1241"/>
      <c r="BQ13" s="1241">
        <f>LPJ!M16</f>
        <v>66573.829999923706</v>
      </c>
      <c r="BR13" s="1241"/>
      <c r="BS13" s="1241"/>
      <c r="BT13" s="1241"/>
      <c r="BU13" s="1241"/>
      <c r="BV13" s="1241"/>
      <c r="BW13" s="1241"/>
      <c r="BX13" s="1241"/>
      <c r="BY13" s="1241"/>
      <c r="BZ13" s="1241"/>
      <c r="CA13" s="1241"/>
      <c r="CB13" s="1241"/>
      <c r="CC13" s="1241"/>
    </row>
    <row r="14" spans="2:86" s="464" customFormat="1" ht="16.399999999999999" customHeight="1" x14ac:dyDescent="0.2">
      <c r="D14" s="1234"/>
      <c r="E14" s="1234"/>
      <c r="F14" s="1233" t="s">
        <v>82</v>
      </c>
      <c r="G14" s="1233"/>
      <c r="H14" s="465" t="s">
        <v>468</v>
      </c>
      <c r="I14" s="465"/>
      <c r="J14" s="465"/>
      <c r="K14" s="465"/>
      <c r="L14" s="465"/>
      <c r="M14" s="465"/>
      <c r="N14" s="465"/>
      <c r="O14" s="465"/>
      <c r="P14" s="465"/>
      <c r="Q14" s="465"/>
      <c r="R14" s="465"/>
      <c r="S14" s="465"/>
      <c r="T14" s="465"/>
      <c r="U14" s="465"/>
      <c r="V14" s="465"/>
      <c r="W14" s="465"/>
      <c r="X14" s="465"/>
      <c r="Y14" s="465"/>
      <c r="Z14" s="465"/>
      <c r="AA14" s="465"/>
      <c r="AB14" s="465"/>
      <c r="AC14" s="466"/>
      <c r="AD14" s="1240">
        <f>LPJ!G17</f>
        <v>0</v>
      </c>
      <c r="AE14" s="1240"/>
      <c r="AF14" s="1240"/>
      <c r="AG14" s="1240"/>
      <c r="AH14" s="1240"/>
      <c r="AI14" s="1240"/>
      <c r="AJ14" s="1240"/>
      <c r="AK14" s="1240"/>
      <c r="AL14" s="1240"/>
      <c r="AM14" s="1240"/>
      <c r="AN14" s="1240"/>
      <c r="AO14" s="1240"/>
      <c r="AP14" s="1240"/>
      <c r="AQ14" s="1240">
        <f>LPJ!I17</f>
        <v>0</v>
      </c>
      <c r="AR14" s="1240"/>
      <c r="AS14" s="1240"/>
      <c r="AT14" s="1240"/>
      <c r="AU14" s="1240"/>
      <c r="AV14" s="1240"/>
      <c r="AW14" s="1240"/>
      <c r="AX14" s="1240"/>
      <c r="AY14" s="1240"/>
      <c r="AZ14" s="1240"/>
      <c r="BA14" s="1240"/>
      <c r="BB14" s="1240"/>
      <c r="BC14" s="1240"/>
      <c r="BD14" s="1240">
        <f>LPJ!K17</f>
        <v>0</v>
      </c>
      <c r="BE14" s="1240"/>
      <c r="BF14" s="1240"/>
      <c r="BG14" s="1240"/>
      <c r="BH14" s="1240"/>
      <c r="BI14" s="1240"/>
      <c r="BJ14" s="1240"/>
      <c r="BK14" s="1240"/>
      <c r="BL14" s="1240"/>
      <c r="BM14" s="1240"/>
      <c r="BN14" s="1240"/>
      <c r="BO14" s="1240"/>
      <c r="BP14" s="1240"/>
      <c r="BQ14" s="1240">
        <f>LPJ!M17</f>
        <v>0</v>
      </c>
      <c r="BR14" s="1240"/>
      <c r="BS14" s="1240"/>
      <c r="BT14" s="1240"/>
      <c r="BU14" s="1240"/>
      <c r="BV14" s="1240"/>
      <c r="BW14" s="1240"/>
      <c r="BX14" s="1240"/>
      <c r="BY14" s="1240"/>
      <c r="BZ14" s="1240"/>
      <c r="CA14" s="1240"/>
      <c r="CB14" s="1240"/>
      <c r="CC14" s="1240"/>
    </row>
    <row r="15" spans="2:86" s="464" customFormat="1" ht="16.399999999999999" customHeight="1" x14ac:dyDescent="0.2">
      <c r="D15" s="1234"/>
      <c r="E15" s="1234"/>
      <c r="F15" s="1228" t="s">
        <v>84</v>
      </c>
      <c r="G15" s="1228"/>
      <c r="H15" s="467" t="s">
        <v>469</v>
      </c>
      <c r="I15" s="467"/>
      <c r="J15" s="467"/>
      <c r="K15" s="467"/>
      <c r="L15" s="467"/>
      <c r="M15" s="467"/>
      <c r="N15" s="467"/>
      <c r="O15" s="467"/>
      <c r="P15" s="467"/>
      <c r="Q15" s="467"/>
      <c r="R15" s="467"/>
      <c r="S15" s="467"/>
      <c r="T15" s="467"/>
      <c r="U15" s="467"/>
      <c r="V15" s="467"/>
      <c r="W15" s="467"/>
      <c r="X15" s="467"/>
      <c r="Y15" s="467"/>
      <c r="Z15" s="467"/>
      <c r="AA15" s="467"/>
      <c r="AB15" s="467"/>
      <c r="AC15" s="468"/>
      <c r="AD15" s="1240">
        <f>LPJ!G18</f>
        <v>0</v>
      </c>
      <c r="AE15" s="1240"/>
      <c r="AF15" s="1240"/>
      <c r="AG15" s="1240"/>
      <c r="AH15" s="1240"/>
      <c r="AI15" s="1240"/>
      <c r="AJ15" s="1240"/>
      <c r="AK15" s="1240"/>
      <c r="AL15" s="1240"/>
      <c r="AM15" s="1240"/>
      <c r="AN15" s="1240"/>
      <c r="AO15" s="1240"/>
      <c r="AP15" s="1240"/>
      <c r="AQ15" s="1240" t="e">
        <f>LPJ!I18</f>
        <v>#REF!</v>
      </c>
      <c r="AR15" s="1240"/>
      <c r="AS15" s="1240"/>
      <c r="AT15" s="1240"/>
      <c r="AU15" s="1240"/>
      <c r="AV15" s="1240"/>
      <c r="AW15" s="1240"/>
      <c r="AX15" s="1240"/>
      <c r="AY15" s="1240"/>
      <c r="AZ15" s="1240"/>
      <c r="BA15" s="1240"/>
      <c r="BB15" s="1240"/>
      <c r="BC15" s="1240"/>
      <c r="BD15" s="1240" t="e">
        <f>LPJ!K18</f>
        <v>#REF!</v>
      </c>
      <c r="BE15" s="1240"/>
      <c r="BF15" s="1240"/>
      <c r="BG15" s="1240"/>
      <c r="BH15" s="1240"/>
      <c r="BI15" s="1240"/>
      <c r="BJ15" s="1240"/>
      <c r="BK15" s="1240"/>
      <c r="BL15" s="1240"/>
      <c r="BM15" s="1240"/>
      <c r="BN15" s="1240"/>
      <c r="BO15" s="1240"/>
      <c r="BP15" s="1240"/>
      <c r="BQ15" s="1240" t="e">
        <f>LPJ!M18</f>
        <v>#REF!</v>
      </c>
      <c r="BR15" s="1240"/>
      <c r="BS15" s="1240"/>
      <c r="BT15" s="1240"/>
      <c r="BU15" s="1240"/>
      <c r="BV15" s="1240"/>
      <c r="BW15" s="1240"/>
      <c r="BX15" s="1240"/>
      <c r="BY15" s="1240"/>
      <c r="BZ15" s="1240"/>
      <c r="CA15" s="1240"/>
      <c r="CB15" s="1240"/>
      <c r="CC15" s="1240"/>
    </row>
    <row r="16" spans="2:86" ht="16.399999999999999" customHeight="1" x14ac:dyDescent="0.25">
      <c r="D16" s="1237" t="s">
        <v>36</v>
      </c>
      <c r="E16" s="1237"/>
      <c r="F16" s="1238" t="s">
        <v>470</v>
      </c>
      <c r="G16" s="1238"/>
      <c r="H16" s="1238"/>
      <c r="I16" s="1238"/>
      <c r="J16" s="1238"/>
      <c r="K16" s="1238"/>
      <c r="L16" s="1238"/>
      <c r="M16" s="1238"/>
      <c r="N16" s="1238"/>
      <c r="O16" s="1238"/>
      <c r="P16" s="1238"/>
      <c r="Q16" s="1238"/>
      <c r="R16" s="1238"/>
      <c r="S16" s="1238"/>
      <c r="T16" s="1238"/>
      <c r="U16" s="1238"/>
      <c r="V16" s="1238"/>
      <c r="W16" s="1238"/>
      <c r="X16" s="1238"/>
      <c r="Y16" s="1238"/>
      <c r="Z16" s="1238"/>
      <c r="AA16" s="469"/>
      <c r="AB16" s="469"/>
      <c r="AC16" s="470"/>
      <c r="AD16" s="1234"/>
      <c r="AE16" s="1234"/>
      <c r="AF16" s="1234"/>
      <c r="AG16" s="1234"/>
      <c r="AH16" s="1234"/>
      <c r="AI16" s="1234"/>
      <c r="AJ16" s="1234"/>
      <c r="AK16" s="1234"/>
      <c r="AL16" s="1234"/>
      <c r="AM16" s="1234"/>
      <c r="AN16" s="1234"/>
      <c r="AO16" s="1234"/>
      <c r="AP16" s="1234"/>
      <c r="AQ16" s="1234"/>
      <c r="AR16" s="1234"/>
      <c r="AS16" s="1234"/>
      <c r="AT16" s="1234"/>
      <c r="AU16" s="1234"/>
      <c r="AV16" s="1234"/>
      <c r="AW16" s="1234"/>
      <c r="AX16" s="1234"/>
      <c r="AY16" s="1234"/>
      <c r="AZ16" s="1234"/>
      <c r="BA16" s="1234"/>
      <c r="BB16" s="1234"/>
      <c r="BC16" s="1234"/>
      <c r="BD16" s="1234"/>
      <c r="BE16" s="1234"/>
      <c r="BF16" s="1234"/>
      <c r="BG16" s="1234"/>
      <c r="BH16" s="1234"/>
      <c r="BI16" s="1234"/>
      <c r="BJ16" s="1234"/>
      <c r="BK16" s="1234"/>
      <c r="BL16" s="1234"/>
      <c r="BM16" s="1234"/>
      <c r="BN16" s="1234"/>
      <c r="BO16" s="1234"/>
      <c r="BP16" s="1234"/>
      <c r="BQ16" s="1239" t="e">
        <f>LPJ!M19</f>
        <v>#REF!</v>
      </c>
      <c r="BR16" s="1234"/>
      <c r="BS16" s="1234"/>
      <c r="BT16" s="1234"/>
      <c r="BU16" s="1234"/>
      <c r="BV16" s="1234"/>
      <c r="BW16" s="1234"/>
      <c r="BX16" s="1234"/>
      <c r="BY16" s="1234"/>
      <c r="BZ16" s="1234"/>
      <c r="CA16" s="1234"/>
      <c r="CB16" s="1234"/>
      <c r="CC16" s="1234"/>
    </row>
    <row r="17" spans="3:89" ht="16.399999999999999" customHeight="1" x14ac:dyDescent="0.25">
      <c r="D17" s="1234"/>
      <c r="E17" s="1234"/>
      <c r="F17" s="1233" t="s">
        <v>80</v>
      </c>
      <c r="G17" s="1233"/>
      <c r="H17" s="465" t="s">
        <v>471</v>
      </c>
      <c r="I17" s="465"/>
      <c r="J17" s="465"/>
      <c r="K17" s="465"/>
      <c r="L17" s="465"/>
      <c r="M17" s="465"/>
      <c r="N17" s="465"/>
      <c r="O17" s="465"/>
      <c r="P17" s="465"/>
      <c r="Q17" s="465"/>
      <c r="R17" s="465"/>
      <c r="S17" s="465"/>
      <c r="T17" s="465"/>
      <c r="U17" s="465"/>
      <c r="V17" s="465"/>
      <c r="W17" s="465"/>
      <c r="X17" s="465"/>
      <c r="Y17" s="465"/>
      <c r="Z17" s="465"/>
      <c r="AA17" s="465"/>
      <c r="AB17" s="465"/>
      <c r="AC17" s="466"/>
      <c r="AD17" s="1235">
        <f>LPJ!G20</f>
        <v>0</v>
      </c>
      <c r="AE17" s="1236"/>
      <c r="AF17" s="1236"/>
      <c r="AG17" s="1236"/>
      <c r="AH17" s="1236"/>
      <c r="AI17" s="1236"/>
      <c r="AJ17" s="1236"/>
      <c r="AK17" s="1236"/>
      <c r="AL17" s="1236"/>
      <c r="AM17" s="1236"/>
      <c r="AN17" s="1236"/>
      <c r="AO17" s="1236"/>
      <c r="AP17" s="1236"/>
      <c r="AQ17" s="1235">
        <f>LPJ!I20</f>
        <v>0</v>
      </c>
      <c r="AR17" s="1236"/>
      <c r="AS17" s="1236"/>
      <c r="AT17" s="1236"/>
      <c r="AU17" s="1236"/>
      <c r="AV17" s="1236"/>
      <c r="AW17" s="1236"/>
      <c r="AX17" s="1236"/>
      <c r="AY17" s="1236"/>
      <c r="AZ17" s="1236"/>
      <c r="BA17" s="1236"/>
      <c r="BB17" s="1236"/>
      <c r="BC17" s="1236"/>
      <c r="BD17" s="1235">
        <f>LPJ!K20</f>
        <v>0</v>
      </c>
      <c r="BE17" s="1236"/>
      <c r="BF17" s="1236"/>
      <c r="BG17" s="1236"/>
      <c r="BH17" s="1236"/>
      <c r="BI17" s="1236"/>
      <c r="BJ17" s="1236"/>
      <c r="BK17" s="1236"/>
      <c r="BL17" s="1236"/>
      <c r="BM17" s="1236"/>
      <c r="BN17" s="1236"/>
      <c r="BO17" s="1236"/>
      <c r="BP17" s="1236"/>
      <c r="BQ17" s="1235">
        <f>LPJ!M20</f>
        <v>0</v>
      </c>
      <c r="BR17" s="1236"/>
      <c r="BS17" s="1236"/>
      <c r="BT17" s="1236"/>
      <c r="BU17" s="1236"/>
      <c r="BV17" s="1236"/>
      <c r="BW17" s="1236"/>
      <c r="BX17" s="1236"/>
      <c r="BY17" s="1236"/>
      <c r="BZ17" s="1236"/>
      <c r="CA17" s="1236"/>
      <c r="CB17" s="1236"/>
      <c r="CC17" s="1236"/>
    </row>
    <row r="18" spans="3:89" ht="16.399999999999999" customHeight="1" x14ac:dyDescent="0.25">
      <c r="D18" s="1234"/>
      <c r="E18" s="1234"/>
      <c r="F18" s="1233" t="s">
        <v>82</v>
      </c>
      <c r="G18" s="1233"/>
      <c r="H18" s="465" t="s">
        <v>472</v>
      </c>
      <c r="I18" s="465"/>
      <c r="J18" s="465"/>
      <c r="K18" s="465"/>
      <c r="L18" s="465"/>
      <c r="M18" s="465"/>
      <c r="N18" s="465"/>
      <c r="O18" s="465"/>
      <c r="P18" s="465"/>
      <c r="Q18" s="465"/>
      <c r="R18" s="465"/>
      <c r="S18" s="465"/>
      <c r="T18" s="465"/>
      <c r="U18" s="465"/>
      <c r="V18" s="465"/>
      <c r="W18" s="465"/>
      <c r="X18" s="465"/>
      <c r="Y18" s="465"/>
      <c r="Z18" s="465"/>
      <c r="AA18" s="465"/>
      <c r="AB18" s="465"/>
      <c r="AC18" s="466"/>
      <c r="AD18" s="1231">
        <f>LPJ!G21</f>
        <v>0</v>
      </c>
      <c r="AE18" s="1232"/>
      <c r="AF18" s="1232"/>
      <c r="AG18" s="1232"/>
      <c r="AH18" s="1232"/>
      <c r="AI18" s="1232"/>
      <c r="AJ18" s="1232"/>
      <c r="AK18" s="1232"/>
      <c r="AL18" s="1232"/>
      <c r="AM18" s="1232"/>
      <c r="AN18" s="1232"/>
      <c r="AO18" s="1232"/>
      <c r="AP18" s="1232"/>
      <c r="AQ18" s="1231">
        <f>LPJ!I21</f>
        <v>552104340</v>
      </c>
      <c r="AR18" s="1232"/>
      <c r="AS18" s="1232"/>
      <c r="AT18" s="1232"/>
      <c r="AU18" s="1232"/>
      <c r="AV18" s="1232"/>
      <c r="AW18" s="1232"/>
      <c r="AX18" s="1232"/>
      <c r="AY18" s="1232"/>
      <c r="AZ18" s="1232"/>
      <c r="BA18" s="1232"/>
      <c r="BB18" s="1232"/>
      <c r="BC18" s="1232"/>
      <c r="BD18" s="1231">
        <f>LPJ!K21</f>
        <v>552104340</v>
      </c>
      <c r="BE18" s="1232"/>
      <c r="BF18" s="1232"/>
      <c r="BG18" s="1232"/>
      <c r="BH18" s="1232"/>
      <c r="BI18" s="1232"/>
      <c r="BJ18" s="1232"/>
      <c r="BK18" s="1232"/>
      <c r="BL18" s="1232"/>
      <c r="BM18" s="1232"/>
      <c r="BN18" s="1232"/>
      <c r="BO18" s="1232"/>
      <c r="BP18" s="1232"/>
      <c r="BQ18" s="1231">
        <f>LPJ!M21</f>
        <v>0</v>
      </c>
      <c r="BR18" s="1232"/>
      <c r="BS18" s="1232"/>
      <c r="BT18" s="1232"/>
      <c r="BU18" s="1232"/>
      <c r="BV18" s="1232"/>
      <c r="BW18" s="1232"/>
      <c r="BX18" s="1232"/>
      <c r="BY18" s="1232"/>
      <c r="BZ18" s="1232"/>
      <c r="CA18" s="1232"/>
      <c r="CB18" s="1232"/>
      <c r="CC18" s="1232"/>
    </row>
    <row r="19" spans="3:89" ht="16.399999999999999" customHeight="1" x14ac:dyDescent="0.25">
      <c r="D19" s="1234"/>
      <c r="E19" s="1234"/>
      <c r="F19" s="1233" t="s">
        <v>84</v>
      </c>
      <c r="G19" s="1233"/>
      <c r="H19" s="465" t="s">
        <v>473</v>
      </c>
      <c r="I19" s="465"/>
      <c r="J19" s="465"/>
      <c r="K19" s="465"/>
      <c r="L19" s="465"/>
      <c r="M19" s="465"/>
      <c r="N19" s="465"/>
      <c r="O19" s="465"/>
      <c r="P19" s="465"/>
      <c r="Q19" s="465"/>
      <c r="R19" s="465"/>
      <c r="S19" s="465"/>
      <c r="T19" s="465"/>
      <c r="U19" s="465"/>
      <c r="V19" s="465"/>
      <c r="W19" s="465"/>
      <c r="X19" s="465"/>
      <c r="Y19" s="465"/>
      <c r="Z19" s="465"/>
      <c r="AA19" s="465"/>
      <c r="AB19" s="465"/>
      <c r="AC19" s="466"/>
      <c r="AD19" s="1231">
        <f>LPJ!G22</f>
        <v>0</v>
      </c>
      <c r="AE19" s="1232"/>
      <c r="AF19" s="1232"/>
      <c r="AG19" s="1232"/>
      <c r="AH19" s="1232"/>
      <c r="AI19" s="1232"/>
      <c r="AJ19" s="1232"/>
      <c r="AK19" s="1232"/>
      <c r="AL19" s="1232"/>
      <c r="AM19" s="1232"/>
      <c r="AN19" s="1232"/>
      <c r="AO19" s="1232"/>
      <c r="AP19" s="1232"/>
      <c r="AQ19" s="1231" t="e">
        <f>LPJ!I22</f>
        <v>#REF!</v>
      </c>
      <c r="AR19" s="1232"/>
      <c r="AS19" s="1232"/>
      <c r="AT19" s="1232"/>
      <c r="AU19" s="1232"/>
      <c r="AV19" s="1232"/>
      <c r="AW19" s="1232"/>
      <c r="AX19" s="1232"/>
      <c r="AY19" s="1232"/>
      <c r="AZ19" s="1232"/>
      <c r="BA19" s="1232"/>
      <c r="BB19" s="1232"/>
      <c r="BC19" s="1232"/>
      <c r="BD19" s="1231" t="e">
        <f>LPJ!K22</f>
        <v>#REF!</v>
      </c>
      <c r="BE19" s="1232"/>
      <c r="BF19" s="1232"/>
      <c r="BG19" s="1232"/>
      <c r="BH19" s="1232"/>
      <c r="BI19" s="1232"/>
      <c r="BJ19" s="1232"/>
      <c r="BK19" s="1232"/>
      <c r="BL19" s="1232"/>
      <c r="BM19" s="1232"/>
      <c r="BN19" s="1232"/>
      <c r="BO19" s="1232"/>
      <c r="BP19" s="1232"/>
      <c r="BQ19" s="1231" t="e">
        <f>LPJ!M22</f>
        <v>#REF!</v>
      </c>
      <c r="BR19" s="1232"/>
      <c r="BS19" s="1232"/>
      <c r="BT19" s="1232"/>
      <c r="BU19" s="1232"/>
      <c r="BV19" s="1232"/>
      <c r="BW19" s="1232"/>
      <c r="BX19" s="1232"/>
      <c r="BY19" s="1232"/>
      <c r="BZ19" s="1232"/>
      <c r="CA19" s="1232"/>
      <c r="CB19" s="1232"/>
      <c r="CC19" s="1232"/>
    </row>
    <row r="20" spans="3:89" ht="16.399999999999999" customHeight="1" x14ac:dyDescent="0.25">
      <c r="D20" s="1234"/>
      <c r="E20" s="1234"/>
      <c r="F20" s="1228" t="s">
        <v>86</v>
      </c>
      <c r="G20" s="1228"/>
      <c r="H20" s="467" t="s">
        <v>474</v>
      </c>
      <c r="I20" s="467"/>
      <c r="J20" s="467"/>
      <c r="K20" s="467"/>
      <c r="L20" s="467"/>
      <c r="M20" s="467"/>
      <c r="N20" s="467"/>
      <c r="O20" s="471"/>
      <c r="P20" s="471"/>
      <c r="Q20" s="471"/>
      <c r="R20" s="471"/>
      <c r="S20" s="471"/>
      <c r="T20" s="471"/>
      <c r="U20" s="471"/>
      <c r="V20" s="471"/>
      <c r="W20" s="471"/>
      <c r="X20" s="471"/>
      <c r="Y20" s="471"/>
      <c r="Z20" s="471"/>
      <c r="AA20" s="467"/>
      <c r="AB20" s="467"/>
      <c r="AC20" s="468"/>
      <c r="AD20" s="1229">
        <f>LPJ!G23</f>
        <v>66573.83</v>
      </c>
      <c r="AE20" s="1230"/>
      <c r="AF20" s="1230"/>
      <c r="AG20" s="1230"/>
      <c r="AH20" s="1230"/>
      <c r="AI20" s="1230"/>
      <c r="AJ20" s="1230"/>
      <c r="AK20" s="1230"/>
      <c r="AL20" s="1230"/>
      <c r="AM20" s="1230"/>
      <c r="AN20" s="1230"/>
      <c r="AO20" s="1230"/>
      <c r="AP20" s="1230"/>
      <c r="AQ20" s="1229">
        <f>LPJ!I23</f>
        <v>66573.83</v>
      </c>
      <c r="AR20" s="1230"/>
      <c r="AS20" s="1230"/>
      <c r="AT20" s="1230"/>
      <c r="AU20" s="1230"/>
      <c r="AV20" s="1230"/>
      <c r="AW20" s="1230"/>
      <c r="AX20" s="1230"/>
      <c r="AY20" s="1230"/>
      <c r="AZ20" s="1230"/>
      <c r="BA20" s="1230"/>
      <c r="BB20" s="1230"/>
      <c r="BC20" s="1230"/>
      <c r="BD20" s="1229">
        <f>LPJ!K23</f>
        <v>66573.83</v>
      </c>
      <c r="BE20" s="1230"/>
      <c r="BF20" s="1230"/>
      <c r="BG20" s="1230"/>
      <c r="BH20" s="1230"/>
      <c r="BI20" s="1230"/>
      <c r="BJ20" s="1230"/>
      <c r="BK20" s="1230"/>
      <c r="BL20" s="1230"/>
      <c r="BM20" s="1230"/>
      <c r="BN20" s="1230"/>
      <c r="BO20" s="1230"/>
      <c r="BP20" s="1230"/>
      <c r="BQ20" s="1229">
        <f>LPJ!M23</f>
        <v>66573.83</v>
      </c>
      <c r="BR20" s="1230"/>
      <c r="BS20" s="1230"/>
      <c r="BT20" s="1230"/>
      <c r="BU20" s="1230"/>
      <c r="BV20" s="1230"/>
      <c r="BW20" s="1230"/>
      <c r="BX20" s="1230"/>
      <c r="BY20" s="1230"/>
      <c r="BZ20" s="1230"/>
      <c r="CA20" s="1230"/>
      <c r="CB20" s="1230"/>
      <c r="CC20" s="1230"/>
    </row>
    <row r="21" spans="3:89" x14ac:dyDescent="0.25">
      <c r="C21" s="453"/>
      <c r="D21" s="483" t="s">
        <v>485</v>
      </c>
      <c r="E21" s="453"/>
      <c r="F21" s="484" t="str">
        <f>LPJ!C24</f>
        <v>Jumlah pengurangan sudah termasuk kuitansi UP yang belum di SPM-kan sebesar Rp. 3.514.542,-</v>
      </c>
      <c r="G21" s="453"/>
      <c r="H21" s="453"/>
      <c r="I21" s="453"/>
      <c r="J21" s="453"/>
      <c r="K21" s="453"/>
      <c r="L21" s="453"/>
      <c r="M21" s="453"/>
      <c r="N21" s="453"/>
      <c r="O21" s="453"/>
      <c r="P21" s="453"/>
      <c r="Q21" s="453"/>
      <c r="R21" s="453"/>
      <c r="S21" s="453"/>
      <c r="T21" s="453"/>
      <c r="U21" s="453"/>
      <c r="V21" s="453"/>
      <c r="W21" s="453"/>
      <c r="X21" s="453"/>
      <c r="Y21" s="453"/>
      <c r="Z21" s="453"/>
      <c r="AA21" s="453"/>
      <c r="AB21" s="453"/>
      <c r="AC21" s="453"/>
      <c r="AD21" s="453"/>
      <c r="AE21" s="453"/>
      <c r="AF21" s="453"/>
      <c r="AG21" s="453"/>
      <c r="AH21" s="453"/>
      <c r="AI21" s="453"/>
      <c r="AJ21" s="453"/>
      <c r="AK21" s="453"/>
      <c r="AL21" s="453"/>
      <c r="AM21" s="453"/>
      <c r="AN21" s="453"/>
      <c r="AO21" s="453"/>
      <c r="AP21" s="453"/>
      <c r="AQ21" s="453"/>
      <c r="AR21" s="453"/>
      <c r="AS21" s="453"/>
      <c r="AT21" s="453"/>
      <c r="AU21" s="453"/>
      <c r="AV21" s="453"/>
      <c r="AW21" s="453"/>
      <c r="AX21" s="453"/>
      <c r="AY21" s="453"/>
      <c r="AZ21" s="453"/>
      <c r="BA21" s="453"/>
      <c r="BB21" s="453"/>
      <c r="BC21" s="453"/>
      <c r="BD21" s="453"/>
      <c r="BE21" s="453"/>
      <c r="BF21" s="453"/>
      <c r="BG21" s="453"/>
      <c r="BH21" s="453"/>
      <c r="BI21" s="453"/>
      <c r="BJ21" s="453"/>
      <c r="BK21" s="453"/>
      <c r="BL21" s="453"/>
      <c r="BM21" s="453"/>
      <c r="BN21" s="453"/>
      <c r="BO21" s="453"/>
      <c r="BP21" s="453"/>
      <c r="BQ21" s="453"/>
      <c r="BR21" s="453"/>
      <c r="BS21" s="453"/>
      <c r="BT21" s="453"/>
      <c r="BU21" s="453"/>
      <c r="BV21" s="453"/>
      <c r="BW21" s="453"/>
      <c r="BX21" s="453"/>
      <c r="BY21" s="453"/>
      <c r="BZ21" s="453"/>
      <c r="CA21" s="453"/>
      <c r="CB21" s="453"/>
      <c r="CC21" s="453"/>
      <c r="CD21" s="453"/>
    </row>
    <row r="22" spans="3:89" x14ac:dyDescent="0.25">
      <c r="C22" s="453"/>
      <c r="D22" s="454"/>
      <c r="E22" s="453"/>
      <c r="F22" s="453"/>
      <c r="G22" s="453"/>
      <c r="H22" s="453"/>
      <c r="I22" s="453"/>
      <c r="J22" s="453"/>
      <c r="K22" s="453"/>
      <c r="L22" s="453"/>
      <c r="M22" s="453"/>
      <c r="N22" s="453"/>
      <c r="O22" s="453"/>
      <c r="P22" s="453"/>
      <c r="Q22" s="453"/>
      <c r="R22" s="453"/>
      <c r="S22" s="453"/>
      <c r="T22" s="453"/>
      <c r="U22" s="453"/>
      <c r="V22" s="453"/>
      <c r="W22" s="453"/>
      <c r="X22" s="453"/>
      <c r="Y22" s="453"/>
      <c r="Z22" s="453"/>
      <c r="AA22" s="453"/>
      <c r="AB22" s="453"/>
      <c r="AC22" s="453"/>
      <c r="AD22" s="453"/>
      <c r="AE22" s="453"/>
      <c r="AF22" s="453"/>
      <c r="AG22" s="453"/>
      <c r="AH22" s="453"/>
      <c r="AI22" s="453"/>
      <c r="AJ22" s="453"/>
      <c r="AK22" s="453"/>
      <c r="AL22" s="453"/>
      <c r="AM22" s="453"/>
      <c r="AN22" s="453"/>
      <c r="AO22" s="453"/>
      <c r="AP22" s="453"/>
      <c r="AQ22" s="453"/>
      <c r="AR22" s="453"/>
      <c r="AS22" s="453"/>
      <c r="AT22" s="453"/>
      <c r="AU22" s="453"/>
      <c r="AV22" s="453"/>
      <c r="AW22" s="453"/>
      <c r="AX22" s="453"/>
      <c r="AY22" s="453"/>
      <c r="AZ22" s="453"/>
      <c r="BA22" s="453"/>
      <c r="BB22" s="453"/>
      <c r="BC22" s="453"/>
      <c r="BD22" s="453"/>
      <c r="BE22" s="453"/>
      <c r="BF22" s="453"/>
      <c r="BG22" s="453"/>
      <c r="BH22" s="453"/>
      <c r="BI22" s="453"/>
      <c r="BJ22" s="453"/>
      <c r="BK22" s="453"/>
      <c r="BL22" s="453"/>
      <c r="BM22" s="453"/>
      <c r="BN22" s="453"/>
      <c r="BO22" s="453"/>
      <c r="BP22" s="453"/>
      <c r="BQ22" s="453"/>
      <c r="BR22" s="453"/>
      <c r="BS22" s="453"/>
      <c r="BT22" s="453"/>
      <c r="BU22" s="453"/>
      <c r="BV22" s="453"/>
      <c r="BW22" s="453"/>
      <c r="BX22" s="453"/>
      <c r="BY22" s="453"/>
      <c r="BZ22" s="453"/>
      <c r="CA22" s="453"/>
      <c r="CB22" s="453"/>
      <c r="CC22" s="453"/>
      <c r="CD22" s="453"/>
    </row>
    <row r="23" spans="3:89" x14ac:dyDescent="0.25">
      <c r="C23" s="1226" t="s">
        <v>130</v>
      </c>
      <c r="D23" s="1226"/>
      <c r="E23" s="453" t="s">
        <v>195</v>
      </c>
      <c r="F23" s="453"/>
      <c r="G23" s="453"/>
      <c r="H23" s="453"/>
      <c r="I23" s="453"/>
      <c r="J23" s="453"/>
      <c r="K23" s="453"/>
      <c r="L23" s="453"/>
      <c r="M23" s="453"/>
      <c r="N23" s="453"/>
      <c r="O23" s="453"/>
      <c r="P23" s="453"/>
      <c r="Q23" s="453"/>
      <c r="R23" s="453"/>
      <c r="S23" s="453"/>
      <c r="T23" s="453"/>
      <c r="U23" s="453"/>
      <c r="V23" s="453"/>
      <c r="W23" s="453"/>
      <c r="X23" s="453"/>
      <c r="Y23" s="453"/>
      <c r="Z23" s="453"/>
      <c r="AA23" s="453"/>
      <c r="AB23" s="453"/>
      <c r="AC23" s="453"/>
      <c r="AD23" s="453"/>
      <c r="AE23" s="453"/>
      <c r="AF23" s="453"/>
      <c r="AG23" s="453"/>
      <c r="AH23" s="453"/>
      <c r="AI23" s="453"/>
      <c r="AJ23" s="453"/>
      <c r="AK23" s="453"/>
      <c r="AL23" s="453"/>
      <c r="AM23" s="453"/>
      <c r="AN23" s="453"/>
      <c r="AO23" s="453"/>
      <c r="AP23" s="453"/>
      <c r="AQ23" s="453"/>
      <c r="AR23" s="453"/>
      <c r="AS23" s="453"/>
      <c r="AT23" s="453"/>
      <c r="AU23" s="453"/>
      <c r="AV23" s="453"/>
      <c r="AW23" s="453"/>
      <c r="AX23" s="472" t="s">
        <v>164</v>
      </c>
      <c r="AY23" s="472"/>
      <c r="AZ23" s="453" t="s">
        <v>198</v>
      </c>
      <c r="BA23" s="453"/>
      <c r="BB23" s="453"/>
      <c r="BC23" s="453"/>
      <c r="BD23" s="453"/>
      <c r="BE23" s="453"/>
      <c r="BF23" s="453"/>
      <c r="BG23" s="453"/>
      <c r="BH23" s="453"/>
      <c r="BI23" s="453"/>
      <c r="BJ23" s="453"/>
      <c r="BK23" s="453"/>
      <c r="BL23" s="453"/>
      <c r="BM23" s="453"/>
      <c r="BN23" s="453"/>
      <c r="BO23" s="453"/>
      <c r="BP23" s="453"/>
      <c r="BQ23" s="453"/>
      <c r="BR23" s="453"/>
      <c r="BS23" s="453"/>
      <c r="BT23" s="453"/>
      <c r="BU23" s="453"/>
      <c r="BV23" s="453"/>
      <c r="BW23" s="453"/>
      <c r="BX23" s="453"/>
      <c r="BY23" s="453"/>
      <c r="BZ23" s="453"/>
    </row>
    <row r="24" spans="3:89" ht="18" customHeight="1" x14ac:dyDescent="0.25">
      <c r="C24" s="453"/>
      <c r="D24" s="453"/>
      <c r="E24" s="465" t="s">
        <v>80</v>
      </c>
      <c r="F24" s="453"/>
      <c r="G24" s="473" t="s">
        <v>475</v>
      </c>
      <c r="H24" s="453"/>
      <c r="I24" s="453"/>
      <c r="J24" s="453"/>
      <c r="K24" s="453"/>
      <c r="L24" s="453"/>
      <c r="M24" s="453"/>
      <c r="N24" s="453"/>
      <c r="O24" s="453"/>
      <c r="P24" s="453"/>
      <c r="Q24" s="453"/>
      <c r="R24" s="453"/>
      <c r="S24" s="453"/>
      <c r="T24" s="453"/>
      <c r="U24" s="453"/>
      <c r="V24" s="453"/>
      <c r="W24" s="453"/>
      <c r="X24" s="453"/>
      <c r="Y24" s="453"/>
      <c r="Z24" s="453"/>
      <c r="AA24" s="453"/>
      <c r="AB24" s="453"/>
      <c r="AC24" s="465" t="s">
        <v>143</v>
      </c>
      <c r="AD24" s="465"/>
      <c r="AE24" s="1223" t="str">
        <f>LPJ!G26</f>
        <v xml:space="preserve"> </v>
      </c>
      <c r="AF24" s="1224"/>
      <c r="AG24" s="1224"/>
      <c r="AH24" s="1224"/>
      <c r="AI24" s="1224"/>
      <c r="AJ24" s="1224"/>
      <c r="AK24" s="1224"/>
      <c r="AL24" s="1224"/>
      <c r="AM24" s="453"/>
      <c r="AN24" s="453"/>
      <c r="AO24" s="453"/>
      <c r="AP24" s="453"/>
      <c r="AQ24" s="453"/>
      <c r="AR24" s="453"/>
      <c r="AS24" s="453"/>
      <c r="AT24" s="453"/>
      <c r="AU24" s="453"/>
      <c r="AV24" s="453"/>
      <c r="AW24" s="453"/>
      <c r="AX24" s="453"/>
      <c r="AY24" s="453"/>
      <c r="AZ24" s="465" t="s">
        <v>80</v>
      </c>
      <c r="BA24" s="453"/>
      <c r="BB24" s="473" t="s">
        <v>199</v>
      </c>
      <c r="BC24" s="453"/>
      <c r="BD24" s="453"/>
      <c r="BE24" s="453"/>
      <c r="BF24" s="453"/>
      <c r="BG24" s="453"/>
      <c r="BH24" s="453"/>
      <c r="BI24" s="453"/>
      <c r="BJ24" s="453"/>
      <c r="BK24" s="453"/>
      <c r="BL24" s="453"/>
      <c r="BM24" s="453"/>
      <c r="BN24" s="453"/>
      <c r="BO24" s="453"/>
      <c r="BP24" s="453"/>
      <c r="BQ24" s="453"/>
      <c r="BR24" s="453"/>
      <c r="BS24" s="453"/>
      <c r="BT24" s="465" t="s">
        <v>143</v>
      </c>
      <c r="BU24" s="465"/>
      <c r="BV24" s="1223">
        <f>LPJ!G30</f>
        <v>66573.829999923706</v>
      </c>
      <c r="BW24" s="1224"/>
      <c r="BX24" s="1224"/>
      <c r="BY24" s="1224"/>
      <c r="BZ24" s="1224"/>
      <c r="CA24" s="1224"/>
      <c r="CB24" s="1224"/>
      <c r="CC24" s="1224"/>
    </row>
    <row r="25" spans="3:89" ht="18" customHeight="1" x14ac:dyDescent="0.25">
      <c r="C25" s="453"/>
      <c r="D25" s="453"/>
      <c r="E25" s="465" t="s">
        <v>82</v>
      </c>
      <c r="F25" s="453"/>
      <c r="G25" s="473" t="s">
        <v>161</v>
      </c>
      <c r="H25" s="453"/>
      <c r="I25" s="453"/>
      <c r="J25" s="453"/>
      <c r="K25" s="453"/>
      <c r="L25" s="453"/>
      <c r="M25" s="453"/>
      <c r="N25" s="453"/>
      <c r="O25" s="453"/>
      <c r="P25" s="453"/>
      <c r="Q25" s="453"/>
      <c r="R25" s="453"/>
      <c r="S25" s="453"/>
      <c r="T25" s="453"/>
      <c r="U25" s="453"/>
      <c r="V25" s="453"/>
      <c r="W25" s="453"/>
      <c r="X25" s="453"/>
      <c r="Y25" s="453"/>
      <c r="Z25" s="453"/>
      <c r="AA25" s="453"/>
      <c r="AB25" s="453"/>
      <c r="AC25" s="467" t="s">
        <v>143</v>
      </c>
      <c r="AD25" s="467"/>
      <c r="AE25" s="1219">
        <f>LPJ!G27</f>
        <v>0</v>
      </c>
      <c r="AF25" s="1220"/>
      <c r="AG25" s="1220"/>
      <c r="AH25" s="1220"/>
      <c r="AI25" s="1220"/>
      <c r="AJ25" s="1220"/>
      <c r="AK25" s="1220"/>
      <c r="AL25" s="1220"/>
      <c r="AM25" s="465" t="s">
        <v>476</v>
      </c>
      <c r="AN25" s="453"/>
      <c r="AO25" s="1225" t="s">
        <v>196</v>
      </c>
      <c r="AP25" s="1225"/>
      <c r="AQ25" s="1225"/>
      <c r="AR25" s="1225"/>
      <c r="AS25" s="1225"/>
      <c r="AT25" s="1225"/>
      <c r="AU25" s="1225"/>
      <c r="AV25" s="1225"/>
      <c r="AW25" s="475"/>
      <c r="AX25" s="453"/>
      <c r="AY25" s="453"/>
      <c r="AZ25" s="465" t="s">
        <v>82</v>
      </c>
      <c r="BA25" s="453"/>
      <c r="BB25" s="473" t="s">
        <v>200</v>
      </c>
      <c r="BC25" s="453"/>
      <c r="BD25" s="453"/>
      <c r="BE25" s="453"/>
      <c r="BF25" s="453"/>
      <c r="BG25" s="453"/>
      <c r="BH25" s="453"/>
      <c r="BI25" s="453"/>
      <c r="BJ25" s="453"/>
      <c r="BK25" s="453"/>
      <c r="BL25" s="453"/>
      <c r="BM25" s="453"/>
      <c r="BN25" s="453"/>
      <c r="BO25" s="453"/>
      <c r="BP25" s="453"/>
      <c r="BQ25" s="453"/>
      <c r="BR25" s="453"/>
      <c r="BS25" s="453"/>
      <c r="BT25" s="467" t="s">
        <v>143</v>
      </c>
      <c r="BU25" s="467"/>
      <c r="BV25" s="1219" t="e">
        <f>LPJ!G31</f>
        <v>#VALUE!</v>
      </c>
      <c r="BW25" s="1220"/>
      <c r="BX25" s="1220"/>
      <c r="BY25" s="1220"/>
      <c r="BZ25" s="1220"/>
      <c r="CA25" s="1220"/>
      <c r="CB25" s="1220"/>
      <c r="CC25" s="1220"/>
      <c r="CD25" s="464" t="s">
        <v>447</v>
      </c>
    </row>
    <row r="26" spans="3:89" ht="18" customHeight="1" x14ac:dyDescent="0.25">
      <c r="C26" s="453"/>
      <c r="D26" s="453"/>
      <c r="E26" s="465" t="s">
        <v>84</v>
      </c>
      <c r="F26" s="453"/>
      <c r="G26" s="473" t="s">
        <v>197</v>
      </c>
      <c r="H26" s="453"/>
      <c r="I26" s="453"/>
      <c r="J26" s="453"/>
      <c r="K26" s="453"/>
      <c r="L26" s="453"/>
      <c r="M26" s="453"/>
      <c r="N26" s="453"/>
      <c r="O26" s="453"/>
      <c r="P26" s="453"/>
      <c r="Q26" s="453"/>
      <c r="R26" s="453"/>
      <c r="S26" s="453"/>
      <c r="T26" s="453"/>
      <c r="U26" s="453"/>
      <c r="V26" s="453"/>
      <c r="W26" s="453"/>
      <c r="X26" s="453"/>
      <c r="Y26" s="453"/>
      <c r="Z26" s="453"/>
      <c r="AA26" s="453"/>
      <c r="AB26" s="453"/>
      <c r="AC26" s="465" t="s">
        <v>143</v>
      </c>
      <c r="AD26" s="465"/>
      <c r="AE26" s="1223" t="e">
        <f>LPJ!G28</f>
        <v>#VALUE!</v>
      </c>
      <c r="AF26" s="1224"/>
      <c r="AG26" s="1224"/>
      <c r="AH26" s="1224"/>
      <c r="AI26" s="1224"/>
      <c r="AJ26" s="1224"/>
      <c r="AK26" s="1224"/>
      <c r="AL26" s="1224"/>
      <c r="AM26" s="465"/>
      <c r="AN26" s="453"/>
      <c r="AO26" s="1225"/>
      <c r="AP26" s="1225"/>
      <c r="AQ26" s="1225"/>
      <c r="AR26" s="1225"/>
      <c r="AS26" s="1225"/>
      <c r="AT26" s="1225"/>
      <c r="AU26" s="1225"/>
      <c r="AV26" s="1225"/>
      <c r="AW26" s="475"/>
      <c r="AX26" s="453"/>
      <c r="AY26" s="453"/>
      <c r="AZ26" s="465" t="s">
        <v>84</v>
      </c>
      <c r="BA26" s="453"/>
      <c r="BB26" s="473" t="s">
        <v>198</v>
      </c>
      <c r="BC26" s="453"/>
      <c r="BD26" s="453"/>
      <c r="BE26" s="453"/>
      <c r="BF26" s="453"/>
      <c r="BG26" s="453"/>
      <c r="BH26" s="453"/>
      <c r="BI26" s="453"/>
      <c r="BJ26" s="453"/>
      <c r="BK26" s="453"/>
      <c r="BL26" s="453"/>
      <c r="BM26" s="453"/>
      <c r="BN26" s="453"/>
      <c r="BO26" s="453"/>
      <c r="BP26" s="453"/>
      <c r="BQ26" s="453"/>
      <c r="BR26" s="453"/>
      <c r="BS26" s="453"/>
      <c r="BT26" s="465" t="s">
        <v>143</v>
      </c>
      <c r="BU26" s="465"/>
      <c r="BV26" s="1221" t="e">
        <f>LPJ!G32</f>
        <v>#VALUE!</v>
      </c>
      <c r="BW26" s="1222"/>
      <c r="BX26" s="1222"/>
      <c r="BY26" s="1222"/>
      <c r="BZ26" s="1222"/>
      <c r="CA26" s="1222"/>
      <c r="CB26" s="1222"/>
      <c r="CC26" s="1222"/>
      <c r="CD26" s="464"/>
    </row>
    <row r="27" spans="3:89" ht="18" customHeight="1" x14ac:dyDescent="0.25">
      <c r="C27" s="1226" t="s">
        <v>173</v>
      </c>
      <c r="D27" s="1226"/>
      <c r="E27" s="453" t="s">
        <v>165</v>
      </c>
      <c r="F27" s="453"/>
      <c r="G27" s="453"/>
      <c r="H27" s="453"/>
      <c r="I27" s="453"/>
      <c r="J27" s="453"/>
      <c r="K27" s="453"/>
      <c r="L27" s="453"/>
      <c r="M27" s="453"/>
      <c r="N27" s="453"/>
      <c r="O27" s="453"/>
      <c r="P27" s="453"/>
      <c r="Q27" s="453"/>
      <c r="R27" s="453"/>
      <c r="S27" s="453"/>
      <c r="T27" s="453"/>
      <c r="U27" s="453"/>
      <c r="V27" s="453"/>
      <c r="W27" s="453"/>
      <c r="X27" s="453"/>
      <c r="Y27" s="453"/>
      <c r="Z27" s="453"/>
      <c r="AA27" s="453"/>
      <c r="AB27" s="453"/>
      <c r="AC27" s="453"/>
      <c r="AD27" s="453"/>
      <c r="AE27" s="453"/>
      <c r="AF27" s="453"/>
      <c r="AG27" s="453"/>
      <c r="AH27" s="453"/>
      <c r="AI27" s="453"/>
      <c r="AJ27" s="453"/>
      <c r="AK27" s="453"/>
      <c r="AL27" s="453"/>
      <c r="AM27" s="453"/>
      <c r="AN27" s="453"/>
      <c r="AO27" s="453"/>
      <c r="AP27" s="453"/>
      <c r="AQ27" s="453"/>
      <c r="AR27" s="453"/>
      <c r="AS27" s="453"/>
      <c r="AT27" s="453"/>
      <c r="AU27" s="453"/>
      <c r="AV27" s="453"/>
      <c r="AW27" s="453"/>
      <c r="AX27" s="476" t="s">
        <v>206</v>
      </c>
      <c r="AY27" s="476"/>
      <c r="AZ27" s="1227" t="s">
        <v>477</v>
      </c>
      <c r="BA27" s="1227"/>
      <c r="BB27" s="1227"/>
      <c r="BC27" s="1227"/>
      <c r="BD27" s="1227"/>
      <c r="BE27" s="1227"/>
      <c r="BF27" s="1227"/>
      <c r="BG27" s="1227"/>
      <c r="BH27" s="1227"/>
      <c r="BI27" s="1227"/>
      <c r="BJ27" s="1227"/>
      <c r="BK27" s="1227"/>
      <c r="BL27" s="1227"/>
      <c r="BM27" s="1227"/>
      <c r="BN27" s="1227"/>
      <c r="BO27" s="1227"/>
      <c r="BP27" s="1227"/>
      <c r="BQ27" s="1227"/>
      <c r="BR27" s="1227"/>
      <c r="BS27" s="477"/>
      <c r="BT27" s="477"/>
      <c r="BU27" s="477"/>
      <c r="BV27" s="477"/>
      <c r="BW27" s="477"/>
      <c r="BX27" s="477"/>
      <c r="BY27" s="477"/>
      <c r="BZ27" s="477"/>
      <c r="CK27" s="478"/>
    </row>
    <row r="28" spans="3:89" ht="18" customHeight="1" x14ac:dyDescent="0.25">
      <c r="C28" s="453"/>
      <c r="D28" s="453"/>
      <c r="E28" s="465" t="s">
        <v>80</v>
      </c>
      <c r="F28" s="453"/>
      <c r="G28" s="473" t="s">
        <v>478</v>
      </c>
      <c r="H28" s="453"/>
      <c r="I28" s="453"/>
      <c r="J28" s="453"/>
      <c r="K28" s="453"/>
      <c r="L28" s="453"/>
      <c r="M28" s="453"/>
      <c r="N28" s="453"/>
      <c r="O28" s="453"/>
      <c r="P28" s="453"/>
      <c r="Q28" s="453"/>
      <c r="R28" s="453"/>
      <c r="S28" s="453"/>
      <c r="T28" s="453"/>
      <c r="U28" s="453"/>
      <c r="V28" s="453"/>
      <c r="W28" s="453"/>
      <c r="X28" s="453"/>
      <c r="Y28" s="453"/>
      <c r="Z28" s="453"/>
      <c r="AA28" s="453"/>
      <c r="AB28" s="453"/>
      <c r="AC28" s="465" t="s">
        <v>143</v>
      </c>
      <c r="AD28" s="465"/>
      <c r="AE28" s="1223">
        <f>LPJ!G34</f>
        <v>0</v>
      </c>
      <c r="AF28" s="1224"/>
      <c r="AG28" s="1224"/>
      <c r="AH28" s="1224"/>
      <c r="AI28" s="1224"/>
      <c r="AJ28" s="1224"/>
      <c r="AK28" s="1224"/>
      <c r="AL28" s="1224"/>
      <c r="AM28" s="453"/>
      <c r="AN28" s="453"/>
      <c r="AO28" s="453"/>
      <c r="AP28" s="453"/>
      <c r="AQ28" s="453"/>
      <c r="AR28" s="453"/>
      <c r="AS28" s="453"/>
      <c r="AT28" s="453"/>
      <c r="AU28" s="453"/>
      <c r="AV28" s="453"/>
      <c r="AW28" s="453"/>
      <c r="AX28" s="453"/>
      <c r="AY28" s="453"/>
      <c r="AZ28" s="1227"/>
      <c r="BA28" s="1227"/>
      <c r="BB28" s="1227"/>
      <c r="BC28" s="1227"/>
      <c r="BD28" s="1227"/>
      <c r="BE28" s="1227"/>
      <c r="BF28" s="1227"/>
      <c r="BG28" s="1227"/>
      <c r="BH28" s="1227"/>
      <c r="BI28" s="1227"/>
      <c r="BJ28" s="1227"/>
      <c r="BK28" s="1227"/>
      <c r="BL28" s="1227"/>
      <c r="BM28" s="1227"/>
      <c r="BN28" s="1227"/>
      <c r="BO28" s="1227"/>
      <c r="BP28" s="1227"/>
      <c r="BQ28" s="1227"/>
      <c r="BR28" s="1227"/>
      <c r="BS28" s="477"/>
      <c r="BT28" s="477"/>
      <c r="BU28" s="477"/>
      <c r="BV28" s="477"/>
      <c r="BW28" s="477"/>
      <c r="BX28" s="477"/>
      <c r="BY28" s="477"/>
      <c r="BZ28" s="477"/>
    </row>
    <row r="29" spans="3:89" ht="18" customHeight="1" x14ac:dyDescent="0.25">
      <c r="C29" s="453"/>
      <c r="D29" s="453"/>
      <c r="E29" s="465" t="s">
        <v>82</v>
      </c>
      <c r="F29" s="453"/>
      <c r="G29" s="473" t="s">
        <v>479</v>
      </c>
      <c r="H29" s="453"/>
      <c r="I29" s="453"/>
      <c r="J29" s="453"/>
      <c r="K29" s="453"/>
      <c r="L29" s="453"/>
      <c r="M29" s="453"/>
      <c r="N29" s="453"/>
      <c r="O29" s="453"/>
      <c r="P29" s="453"/>
      <c r="Q29" s="453"/>
      <c r="R29" s="453"/>
      <c r="S29" s="453"/>
      <c r="T29" s="453"/>
      <c r="U29" s="453"/>
      <c r="V29" s="453"/>
      <c r="W29" s="453"/>
      <c r="X29" s="453"/>
      <c r="Y29" s="453"/>
      <c r="Z29" s="453"/>
      <c r="AA29" s="453"/>
      <c r="AB29" s="453"/>
      <c r="AC29" s="467" t="s">
        <v>143</v>
      </c>
      <c r="AD29" s="467"/>
      <c r="AE29" s="1219">
        <f>LPJ!G35</f>
        <v>3514542</v>
      </c>
      <c r="AF29" s="1220"/>
      <c r="AG29" s="1220"/>
      <c r="AH29" s="1220"/>
      <c r="AI29" s="1220"/>
      <c r="AJ29" s="1220"/>
      <c r="AK29" s="1220"/>
      <c r="AL29" s="1220"/>
      <c r="AM29" s="465" t="s">
        <v>476</v>
      </c>
      <c r="AN29" s="453"/>
      <c r="AO29" s="453"/>
      <c r="AP29" s="453"/>
      <c r="AQ29" s="453"/>
      <c r="AR29" s="453"/>
      <c r="AS29" s="453"/>
      <c r="AT29" s="453"/>
      <c r="AU29" s="453"/>
      <c r="AV29" s="453"/>
      <c r="AW29" s="453"/>
      <c r="AX29" s="453"/>
      <c r="AY29" s="453"/>
      <c r="AZ29" s="453" t="s">
        <v>175</v>
      </c>
      <c r="BA29" s="453"/>
      <c r="BB29" s="453" t="e">
        <f>LPJ!C40</f>
        <v>#VALUE!</v>
      </c>
      <c r="BC29" s="453"/>
      <c r="BD29" s="453"/>
      <c r="BE29" s="453"/>
      <c r="BF29" s="453"/>
      <c r="BG29" s="453"/>
      <c r="BH29" s="453"/>
      <c r="BI29" s="453"/>
      <c r="BJ29" s="453"/>
      <c r="BK29" s="453"/>
      <c r="BL29" s="453"/>
      <c r="BM29" s="453"/>
      <c r="BN29" s="453"/>
      <c r="BO29" s="453"/>
      <c r="BP29" s="453"/>
      <c r="BQ29" s="453"/>
      <c r="BR29" s="453"/>
      <c r="BS29" s="453"/>
      <c r="BT29" s="453"/>
      <c r="BU29" s="453"/>
      <c r="BV29" s="453"/>
      <c r="BW29" s="453"/>
      <c r="BX29" s="453"/>
      <c r="BY29" s="453"/>
      <c r="BZ29" s="453"/>
    </row>
    <row r="30" spans="3:89" ht="18" customHeight="1" x14ac:dyDescent="0.25">
      <c r="C30" s="453"/>
      <c r="D30" s="453"/>
      <c r="E30" s="465" t="s">
        <v>84</v>
      </c>
      <c r="F30" s="453"/>
      <c r="G30" s="473" t="s">
        <v>480</v>
      </c>
      <c r="H30" s="453"/>
      <c r="I30" s="453"/>
      <c r="J30" s="453"/>
      <c r="K30" s="453"/>
      <c r="L30" s="453"/>
      <c r="M30" s="453"/>
      <c r="N30" s="453"/>
      <c r="O30" s="453"/>
      <c r="P30" s="453"/>
      <c r="Q30" s="453"/>
      <c r="R30" s="453"/>
      <c r="S30" s="453"/>
      <c r="T30" s="453"/>
      <c r="U30" s="453"/>
      <c r="V30" s="453"/>
      <c r="W30" s="453"/>
      <c r="X30" s="453"/>
      <c r="Y30" s="453"/>
      <c r="Z30" s="453"/>
      <c r="AA30" s="453"/>
      <c r="AB30" s="453"/>
      <c r="AC30" s="465" t="s">
        <v>143</v>
      </c>
      <c r="AD30" s="465"/>
      <c r="AE30" s="1221">
        <f>LPJ!G36</f>
        <v>3514542</v>
      </c>
      <c r="AF30" s="1222"/>
      <c r="AG30" s="1222"/>
      <c r="AH30" s="1222"/>
      <c r="AI30" s="1222"/>
      <c r="AJ30" s="1222"/>
      <c r="AK30" s="1222"/>
      <c r="AL30" s="1222"/>
      <c r="AM30" s="465"/>
      <c r="AN30" s="453"/>
      <c r="AO30" s="453"/>
      <c r="AP30" s="453"/>
      <c r="AQ30" s="453"/>
      <c r="AR30" s="453"/>
      <c r="AS30" s="453"/>
      <c r="AT30" s="453"/>
      <c r="AU30" s="453"/>
      <c r="AV30" s="453"/>
      <c r="AW30" s="453"/>
      <c r="AX30" s="453"/>
      <c r="AY30" s="453"/>
      <c r="AZ30" s="453" t="s">
        <v>481</v>
      </c>
      <c r="BA30" s="453"/>
      <c r="BB30" s="453" t="str">
        <f>LPJ!C41</f>
        <v>Perbedaan ....</v>
      </c>
      <c r="BC30" s="453"/>
      <c r="BD30" s="453"/>
      <c r="BE30" s="453"/>
      <c r="BF30" s="453"/>
      <c r="BG30" s="453"/>
      <c r="BH30" s="453"/>
      <c r="BI30" s="453"/>
      <c r="BJ30" s="453"/>
      <c r="BK30" s="453"/>
      <c r="BL30" s="453"/>
      <c r="BM30" s="453"/>
      <c r="BN30" s="453"/>
      <c r="BO30" s="453"/>
      <c r="BP30" s="453"/>
      <c r="BQ30" s="453"/>
      <c r="BR30" s="453"/>
      <c r="BS30" s="453"/>
      <c r="BT30" s="453"/>
      <c r="BU30" s="453"/>
      <c r="BV30" s="453"/>
      <c r="BW30" s="453"/>
      <c r="BX30" s="453"/>
      <c r="BY30" s="453"/>
      <c r="BZ30" s="453"/>
    </row>
    <row r="31" spans="3:89" ht="18" customHeight="1" x14ac:dyDescent="0.25">
      <c r="C31" s="453"/>
      <c r="D31" s="453"/>
      <c r="E31" s="465" t="s">
        <v>86</v>
      </c>
      <c r="F31" s="453"/>
      <c r="G31" s="473" t="s">
        <v>204</v>
      </c>
      <c r="H31" s="453"/>
      <c r="I31" s="453"/>
      <c r="J31" s="453"/>
      <c r="K31" s="453"/>
      <c r="L31" s="453"/>
      <c r="M31" s="453"/>
      <c r="N31" s="453"/>
      <c r="O31" s="453"/>
      <c r="P31" s="453"/>
      <c r="Q31" s="453"/>
      <c r="R31" s="453"/>
      <c r="S31" s="453"/>
      <c r="T31" s="453"/>
      <c r="U31" s="453"/>
      <c r="V31" s="453"/>
      <c r="W31" s="453"/>
      <c r="X31" s="453"/>
      <c r="Y31" s="453"/>
      <c r="Z31" s="453"/>
      <c r="AA31" s="453"/>
      <c r="AB31" s="453"/>
      <c r="AC31" s="467" t="s">
        <v>143</v>
      </c>
      <c r="AD31" s="474"/>
      <c r="AE31" s="1219">
        <f>LPJ!G37</f>
        <v>35000000</v>
      </c>
      <c r="AF31" s="1220"/>
      <c r="AG31" s="1220"/>
      <c r="AH31" s="1220"/>
      <c r="AI31" s="1220"/>
      <c r="AJ31" s="1220"/>
      <c r="AK31" s="1220"/>
      <c r="AL31" s="1220"/>
      <c r="AM31" s="465" t="s">
        <v>447</v>
      </c>
      <c r="AN31" s="453"/>
      <c r="AO31" s="453"/>
      <c r="AP31" s="453"/>
      <c r="AQ31" s="453"/>
      <c r="AR31" s="453"/>
      <c r="AS31" s="453"/>
      <c r="AT31" s="453"/>
      <c r="AU31" s="453"/>
      <c r="AV31" s="453"/>
      <c r="AW31" s="453"/>
      <c r="AX31" s="453"/>
      <c r="AY31" s="453"/>
      <c r="AZ31" s="453"/>
      <c r="BA31" s="453"/>
      <c r="BB31" s="453"/>
      <c r="BC31" s="453"/>
      <c r="BD31" s="453"/>
      <c r="BE31" s="453"/>
      <c r="BF31" s="453"/>
      <c r="BG31" s="453"/>
      <c r="BH31" s="453"/>
      <c r="BI31" s="453"/>
      <c r="BJ31" s="453"/>
      <c r="BK31" s="453"/>
      <c r="BL31" s="453"/>
      <c r="BM31" s="453"/>
      <c r="BN31" s="453"/>
      <c r="BO31" s="453"/>
      <c r="BP31" s="453"/>
      <c r="BQ31" s="453"/>
      <c r="BR31" s="453"/>
      <c r="BS31" s="453"/>
      <c r="BT31" s="453"/>
      <c r="BU31" s="453"/>
      <c r="BV31" s="453"/>
      <c r="BW31" s="453"/>
      <c r="BX31" s="453"/>
      <c r="BY31" s="453"/>
      <c r="BZ31" s="453"/>
      <c r="CA31" s="453"/>
      <c r="CB31" s="453"/>
      <c r="CC31" s="453"/>
      <c r="CD31" s="453"/>
    </row>
    <row r="32" spans="3:89" ht="18" customHeight="1" x14ac:dyDescent="0.25">
      <c r="C32" s="453"/>
      <c r="D32" s="453"/>
      <c r="E32" s="465" t="s">
        <v>87</v>
      </c>
      <c r="F32" s="453"/>
      <c r="G32" s="473" t="s">
        <v>482</v>
      </c>
      <c r="H32" s="453"/>
      <c r="I32" s="453"/>
      <c r="J32" s="453"/>
      <c r="K32" s="453"/>
      <c r="L32" s="453"/>
      <c r="M32" s="453"/>
      <c r="N32" s="453"/>
      <c r="O32" s="453"/>
      <c r="P32" s="453"/>
      <c r="Q32" s="453"/>
      <c r="R32" s="453"/>
      <c r="S32" s="453"/>
      <c r="T32" s="453"/>
      <c r="U32" s="453"/>
      <c r="V32" s="453"/>
      <c r="W32" s="453"/>
      <c r="X32" s="453"/>
      <c r="Y32" s="453"/>
      <c r="Z32" s="453"/>
      <c r="AA32" s="453"/>
      <c r="AB32" s="453"/>
      <c r="AC32" s="465" t="s">
        <v>143</v>
      </c>
      <c r="AD32" s="462"/>
      <c r="AE32" s="1221">
        <f>LPJ!G38</f>
        <v>-31485458</v>
      </c>
      <c r="AF32" s="1222"/>
      <c r="AG32" s="1222"/>
      <c r="AH32" s="1222"/>
      <c r="AI32" s="1222"/>
      <c r="AJ32" s="1222"/>
      <c r="AK32" s="1222"/>
      <c r="AL32" s="1222"/>
      <c r="AM32" s="453"/>
      <c r="AN32" s="453"/>
      <c r="AO32" s="453"/>
      <c r="AP32" s="453"/>
      <c r="AQ32" s="453"/>
      <c r="AR32" s="453"/>
      <c r="AS32" s="453"/>
      <c r="AT32" s="453"/>
      <c r="AU32" s="453"/>
      <c r="AV32" s="453"/>
      <c r="AW32" s="453"/>
      <c r="AX32" s="453"/>
      <c r="AY32" s="453"/>
      <c r="AZ32" s="453"/>
      <c r="BA32" s="453"/>
      <c r="BB32" s="453"/>
      <c r="BC32" s="453"/>
      <c r="BD32" s="453"/>
      <c r="BE32" s="453"/>
      <c r="BF32" s="453"/>
      <c r="BG32" s="453"/>
      <c r="BH32" s="453"/>
      <c r="BI32" s="453"/>
      <c r="BJ32" s="453"/>
      <c r="BK32" s="453"/>
      <c r="BL32" s="453"/>
      <c r="BM32" s="453"/>
      <c r="BN32" s="453"/>
      <c r="BO32" s="453"/>
      <c r="BP32" s="453"/>
      <c r="BQ32" s="453"/>
      <c r="BR32" s="453"/>
      <c r="BS32" s="453"/>
      <c r="BT32" s="453"/>
      <c r="BU32" s="453"/>
      <c r="BV32" s="453"/>
      <c r="BW32" s="453"/>
      <c r="BX32" s="453"/>
      <c r="BY32" s="453"/>
      <c r="BZ32" s="453"/>
      <c r="CA32" s="453"/>
      <c r="CB32" s="453"/>
      <c r="CC32" s="453"/>
      <c r="CD32" s="453"/>
    </row>
    <row r="33" spans="2:65" ht="18" customHeight="1" x14ac:dyDescent="0.25">
      <c r="C33" s="453"/>
      <c r="D33" s="454" t="s">
        <v>483</v>
      </c>
      <c r="E33" s="454"/>
      <c r="F33" s="454"/>
      <c r="G33" s="454"/>
      <c r="H33" s="454"/>
      <c r="I33" s="454"/>
      <c r="J33" s="454"/>
      <c r="K33" s="454"/>
      <c r="L33" s="454"/>
      <c r="M33" s="454"/>
      <c r="N33" s="454"/>
      <c r="O33" s="454"/>
      <c r="P33" s="454"/>
      <c r="Q33" s="454"/>
      <c r="R33" s="454"/>
      <c r="S33" s="454"/>
      <c r="T33" s="454"/>
      <c r="U33" s="454"/>
      <c r="V33" s="454"/>
      <c r="W33" s="454"/>
      <c r="X33" s="454"/>
      <c r="Y33" s="454"/>
      <c r="Z33" s="454"/>
      <c r="AA33" s="454"/>
      <c r="AB33" s="454"/>
      <c r="AC33" s="454"/>
      <c r="AD33" s="454"/>
      <c r="AE33" s="454"/>
      <c r="AF33" s="454"/>
      <c r="AG33" s="454"/>
      <c r="AH33" s="454"/>
      <c r="AI33" s="454"/>
      <c r="AJ33" s="454"/>
      <c r="AK33" s="454"/>
      <c r="AL33" s="454"/>
      <c r="AM33" s="454" t="str">
        <f>LPJ!I43</f>
        <v>Ketapang,  31 JANUARI 2014</v>
      </c>
      <c r="AN33" s="454"/>
      <c r="AO33" s="453"/>
      <c r="AP33" s="454"/>
      <c r="AQ33" s="454"/>
      <c r="AR33" s="454"/>
      <c r="AS33" s="454"/>
      <c r="AT33" s="454"/>
      <c r="AU33" s="454"/>
      <c r="AV33" s="454"/>
      <c r="AW33" s="454"/>
      <c r="AX33" s="454"/>
      <c r="AY33" s="454"/>
      <c r="AZ33" s="454"/>
      <c r="BA33" s="454"/>
    </row>
    <row r="34" spans="2:65" ht="18" customHeight="1" x14ac:dyDescent="0.3">
      <c r="B34" s="453"/>
      <c r="C34" s="453"/>
      <c r="D34" s="454" t="s">
        <v>90</v>
      </c>
      <c r="E34" s="454"/>
      <c r="F34" s="454"/>
      <c r="G34" s="454"/>
      <c r="H34" s="454"/>
      <c r="I34" s="454"/>
      <c r="J34" s="454"/>
      <c r="K34" s="454"/>
      <c r="L34" s="454"/>
      <c r="M34" s="454"/>
      <c r="N34" s="454"/>
      <c r="O34" s="454"/>
      <c r="P34" s="454"/>
      <c r="Q34" s="454"/>
      <c r="R34" s="454"/>
      <c r="S34" s="454"/>
      <c r="T34" s="454"/>
      <c r="U34" s="454"/>
      <c r="V34" s="454"/>
      <c r="W34" s="454"/>
      <c r="X34" s="454"/>
      <c r="Y34" s="454"/>
      <c r="Z34" s="454"/>
      <c r="AA34" s="454"/>
      <c r="AB34" s="454"/>
      <c r="AC34" s="454"/>
      <c r="AD34" s="454"/>
      <c r="AE34" s="454"/>
      <c r="AF34" s="454"/>
      <c r="AG34" s="454"/>
      <c r="AH34" s="454"/>
      <c r="AI34" s="454"/>
      <c r="AJ34" s="454"/>
      <c r="AK34" s="454"/>
      <c r="AL34" s="454"/>
      <c r="AM34" s="454" t="s">
        <v>179</v>
      </c>
      <c r="AN34" s="454"/>
      <c r="AO34" s="453"/>
      <c r="AP34" s="454"/>
      <c r="AQ34" s="454"/>
      <c r="AR34" s="454"/>
      <c r="AS34" s="453"/>
      <c r="AT34" s="454"/>
      <c r="AU34" s="454"/>
      <c r="AV34" s="454"/>
      <c r="AW34" s="454"/>
      <c r="AX34" s="454"/>
      <c r="AY34" s="454"/>
      <c r="AZ34" s="454"/>
      <c r="BA34" s="454"/>
      <c r="BB34" s="454"/>
      <c r="BC34" s="454"/>
      <c r="BD34" s="454"/>
      <c r="BE34" s="454"/>
      <c r="BF34" s="454"/>
      <c r="BG34" s="479"/>
      <c r="BH34" s="479"/>
      <c r="BI34" s="479"/>
      <c r="BJ34" s="479"/>
      <c r="BK34" s="480"/>
      <c r="BL34" s="480"/>
      <c r="BM34" s="480"/>
    </row>
    <row r="35" spans="2:65" ht="18" customHeight="1" x14ac:dyDescent="0.3">
      <c r="B35" s="453"/>
      <c r="C35" s="453"/>
      <c r="D35" s="454"/>
      <c r="E35" s="454"/>
      <c r="F35" s="454"/>
      <c r="G35" s="454"/>
      <c r="H35" s="454"/>
      <c r="I35" s="454"/>
      <c r="J35" s="454"/>
      <c r="K35" s="454"/>
      <c r="L35" s="454"/>
      <c r="M35" s="454"/>
      <c r="N35" s="454"/>
      <c r="O35" s="454"/>
      <c r="P35" s="454"/>
      <c r="Q35" s="454"/>
      <c r="R35" s="454"/>
      <c r="S35" s="454"/>
      <c r="T35" s="454"/>
      <c r="U35" s="454"/>
      <c r="V35" s="454"/>
      <c r="W35" s="454"/>
      <c r="X35" s="454"/>
      <c r="Y35" s="454"/>
      <c r="Z35" s="454"/>
      <c r="AA35" s="454"/>
      <c r="AB35" s="454"/>
      <c r="AC35" s="454"/>
      <c r="AD35" s="454"/>
      <c r="AE35" s="454"/>
      <c r="AF35" s="454"/>
      <c r="AG35" s="454"/>
      <c r="AH35" s="454"/>
      <c r="AI35" s="454"/>
      <c r="AJ35" s="454"/>
      <c r="AK35" s="454"/>
      <c r="AL35" s="454"/>
      <c r="AM35" s="454"/>
      <c r="AN35" s="454"/>
      <c r="AO35" s="453"/>
      <c r="AP35" s="454"/>
      <c r="AQ35" s="454"/>
      <c r="AR35" s="454"/>
      <c r="AS35" s="453"/>
      <c r="AT35" s="454"/>
      <c r="AU35" s="454"/>
      <c r="AV35" s="454"/>
      <c r="AW35" s="454"/>
      <c r="AX35" s="454"/>
      <c r="AY35" s="454"/>
      <c r="AZ35" s="454"/>
      <c r="BA35" s="454"/>
      <c r="BB35" s="454"/>
      <c r="BC35" s="454"/>
      <c r="BD35" s="454"/>
      <c r="BE35" s="454"/>
      <c r="BF35" s="454"/>
      <c r="BG35" s="479"/>
      <c r="BH35" s="479"/>
      <c r="BI35" s="479"/>
      <c r="BJ35" s="479"/>
      <c r="BK35" s="480"/>
      <c r="BL35" s="480"/>
      <c r="BM35" s="480"/>
    </row>
    <row r="36" spans="2:65" ht="18" customHeight="1" x14ac:dyDescent="0.3">
      <c r="B36" s="453"/>
      <c r="C36" s="453"/>
      <c r="D36" s="454"/>
      <c r="E36" s="454"/>
      <c r="F36" s="454"/>
      <c r="G36" s="454"/>
      <c r="H36" s="454"/>
      <c r="I36" s="454"/>
      <c r="J36" s="454"/>
      <c r="K36" s="454"/>
      <c r="L36" s="454"/>
      <c r="M36" s="454"/>
      <c r="N36" s="454"/>
      <c r="O36" s="454"/>
      <c r="P36" s="454"/>
      <c r="Q36" s="454"/>
      <c r="R36" s="454"/>
      <c r="S36" s="454"/>
      <c r="T36" s="454"/>
      <c r="U36" s="454"/>
      <c r="V36" s="454"/>
      <c r="W36" s="454"/>
      <c r="X36" s="454"/>
      <c r="Y36" s="454"/>
      <c r="Z36" s="454"/>
      <c r="AA36" s="454"/>
      <c r="AB36" s="454"/>
      <c r="AC36" s="454"/>
      <c r="AD36" s="454"/>
      <c r="AE36" s="454"/>
      <c r="AF36" s="454"/>
      <c r="AG36" s="454"/>
      <c r="AH36" s="454"/>
      <c r="AI36" s="454"/>
      <c r="AJ36" s="454"/>
      <c r="AK36" s="454"/>
      <c r="AL36" s="454"/>
      <c r="AM36" s="454"/>
      <c r="AN36" s="454"/>
      <c r="AO36" s="453"/>
      <c r="AP36" s="454"/>
      <c r="AQ36" s="454"/>
      <c r="AR36" s="454"/>
      <c r="AS36" s="453"/>
      <c r="AT36" s="454"/>
      <c r="AU36" s="454"/>
      <c r="AV36" s="454"/>
      <c r="AW36" s="454"/>
      <c r="AX36" s="454"/>
      <c r="AY36" s="454"/>
      <c r="AZ36" s="454"/>
      <c r="BA36" s="454"/>
      <c r="BB36" s="454"/>
      <c r="BC36" s="454"/>
      <c r="BD36" s="454"/>
      <c r="BE36" s="454"/>
      <c r="BF36" s="454"/>
      <c r="BG36" s="479"/>
      <c r="BH36" s="479"/>
      <c r="BI36" s="479"/>
      <c r="BJ36" s="479"/>
      <c r="BK36" s="480"/>
      <c r="BL36" s="480"/>
      <c r="BM36" s="480"/>
    </row>
    <row r="37" spans="2:65" ht="14" x14ac:dyDescent="0.3">
      <c r="B37" s="453"/>
      <c r="C37" s="453"/>
      <c r="D37" s="481" t="str">
        <f>LPJ!C48</f>
        <v>MAEKA RINDRA HARIYANTO, SE.,M.SI</v>
      </c>
      <c r="E37" s="454"/>
      <c r="F37" s="454"/>
      <c r="G37" s="454"/>
      <c r="H37" s="454"/>
      <c r="I37" s="454"/>
      <c r="J37" s="454"/>
      <c r="K37" s="454"/>
      <c r="L37" s="454"/>
      <c r="M37" s="454"/>
      <c r="N37" s="454"/>
      <c r="O37" s="454"/>
      <c r="P37" s="454"/>
      <c r="Q37" s="454"/>
      <c r="R37" s="454"/>
      <c r="S37" s="454"/>
      <c r="T37" s="454"/>
      <c r="U37" s="454"/>
      <c r="V37" s="454"/>
      <c r="W37" s="454"/>
      <c r="X37" s="454"/>
      <c r="Y37" s="454"/>
      <c r="Z37" s="454"/>
      <c r="AA37" s="454"/>
      <c r="AB37" s="454"/>
      <c r="AC37" s="454"/>
      <c r="AD37" s="454"/>
      <c r="AE37" s="454"/>
      <c r="AF37" s="454"/>
      <c r="AG37" s="454"/>
      <c r="AH37" s="454"/>
      <c r="AI37" s="454"/>
      <c r="AJ37" s="454"/>
      <c r="AK37" s="454"/>
      <c r="AL37" s="454"/>
      <c r="AM37" s="481" t="str">
        <f>LPJ!I48</f>
        <v xml:space="preserve"> </v>
      </c>
      <c r="AN37" s="454"/>
      <c r="AO37" s="453"/>
      <c r="AP37" s="454"/>
      <c r="AQ37" s="454"/>
      <c r="AR37" s="454"/>
      <c r="AS37" s="453"/>
      <c r="AT37" s="454"/>
      <c r="AU37" s="454"/>
      <c r="AV37" s="454"/>
      <c r="AW37" s="454"/>
      <c r="AX37" s="454"/>
      <c r="AY37" s="454"/>
      <c r="AZ37" s="454"/>
      <c r="BA37" s="454"/>
      <c r="BB37" s="454"/>
      <c r="BC37" s="454"/>
      <c r="BD37" s="454"/>
      <c r="BE37" s="454"/>
      <c r="BF37" s="454"/>
      <c r="BG37" s="479"/>
      <c r="BH37" s="479"/>
      <c r="BI37" s="479"/>
      <c r="BJ37" s="479"/>
      <c r="BK37" s="480"/>
      <c r="BL37" s="480"/>
      <c r="BM37" s="480"/>
    </row>
    <row r="38" spans="2:65" ht="14" x14ac:dyDescent="0.3">
      <c r="B38" s="453"/>
      <c r="C38" s="453"/>
      <c r="D38" s="454" t="str">
        <f>LPJ!C49</f>
        <v>NIP 197705111997031002</v>
      </c>
      <c r="E38" s="454"/>
      <c r="F38" s="454"/>
      <c r="G38" s="454"/>
      <c r="H38" s="454"/>
      <c r="I38" s="454"/>
      <c r="J38" s="454"/>
      <c r="K38" s="454"/>
      <c r="L38" s="454"/>
      <c r="M38" s="454"/>
      <c r="N38" s="454"/>
      <c r="O38" s="454"/>
      <c r="P38" s="454"/>
      <c r="Q38" s="454"/>
      <c r="R38" s="454"/>
      <c r="S38" s="454"/>
      <c r="T38" s="454"/>
      <c r="U38" s="454"/>
      <c r="V38" s="454"/>
      <c r="W38" s="454"/>
      <c r="X38" s="454"/>
      <c r="Y38" s="454"/>
      <c r="Z38" s="454"/>
      <c r="AA38" s="454"/>
      <c r="AB38" s="454"/>
      <c r="AC38" s="454"/>
      <c r="AD38" s="454"/>
      <c r="AE38" s="454"/>
      <c r="AF38" s="454"/>
      <c r="AG38" s="454"/>
      <c r="AH38" s="454"/>
      <c r="AI38" s="454"/>
      <c r="AJ38" s="454"/>
      <c r="AK38" s="454"/>
      <c r="AL38" s="454"/>
      <c r="AM38" s="454" t="str">
        <f>LPJ!I49</f>
        <v xml:space="preserve">NIP  </v>
      </c>
      <c r="AN38" s="454"/>
      <c r="AO38" s="453"/>
      <c r="AP38" s="454"/>
      <c r="AQ38" s="454"/>
      <c r="AR38" s="454"/>
      <c r="AS38" s="453"/>
      <c r="AT38" s="454"/>
      <c r="AU38" s="454"/>
      <c r="AV38" s="454"/>
      <c r="AW38" s="454"/>
      <c r="AX38" s="454"/>
      <c r="AY38" s="454"/>
      <c r="AZ38" s="454"/>
      <c r="BA38" s="454"/>
      <c r="BB38" s="454"/>
      <c r="BC38" s="454"/>
      <c r="BD38" s="454"/>
      <c r="BE38" s="454"/>
      <c r="BF38" s="454"/>
      <c r="BG38" s="479"/>
      <c r="BH38" s="479"/>
      <c r="BI38" s="479"/>
      <c r="BJ38" s="479"/>
      <c r="BK38" s="480"/>
      <c r="BL38" s="480"/>
      <c r="BM38" s="480"/>
    </row>
    <row r="39" spans="2:65" ht="14" x14ac:dyDescent="0.3">
      <c r="B39" s="453"/>
      <c r="BB39" s="454"/>
      <c r="BC39" s="454"/>
      <c r="BD39" s="454"/>
      <c r="BE39" s="454"/>
      <c r="BF39" s="454"/>
      <c r="BG39" s="479"/>
      <c r="BH39" s="479"/>
      <c r="BI39" s="479"/>
      <c r="BJ39" s="479"/>
      <c r="BK39" s="480"/>
      <c r="BL39" s="480"/>
      <c r="BM39" s="480"/>
    </row>
  </sheetData>
  <mergeCells count="84">
    <mergeCell ref="O7:R7"/>
    <mergeCell ref="C2:CD2"/>
    <mergeCell ref="C3:CD3"/>
    <mergeCell ref="O5:R5"/>
    <mergeCell ref="O6:R6"/>
    <mergeCell ref="BX6:BZ6"/>
    <mergeCell ref="C9:D9"/>
    <mergeCell ref="E9:CH9"/>
    <mergeCell ref="D10:E10"/>
    <mergeCell ref="F10:AC10"/>
    <mergeCell ref="AD10:AP10"/>
    <mergeCell ref="AQ10:BC10"/>
    <mergeCell ref="BD10:BP10"/>
    <mergeCell ref="BQ10:CC10"/>
    <mergeCell ref="BQ12:CC12"/>
    <mergeCell ref="D11:E11"/>
    <mergeCell ref="F11:AC11"/>
    <mergeCell ref="AD11:AP11"/>
    <mergeCell ref="AQ11:BC11"/>
    <mergeCell ref="BD11:BP11"/>
    <mergeCell ref="BQ11:CC11"/>
    <mergeCell ref="D12:E12"/>
    <mergeCell ref="F12:AC12"/>
    <mergeCell ref="AD12:AP12"/>
    <mergeCell ref="AQ12:BC12"/>
    <mergeCell ref="BD12:BP12"/>
    <mergeCell ref="BQ13:CC13"/>
    <mergeCell ref="F14:G14"/>
    <mergeCell ref="AD14:AP14"/>
    <mergeCell ref="AQ14:BC14"/>
    <mergeCell ref="BD14:BP14"/>
    <mergeCell ref="D13:E15"/>
    <mergeCell ref="F13:G13"/>
    <mergeCell ref="AD13:AP13"/>
    <mergeCell ref="AQ13:BC13"/>
    <mergeCell ref="BD13:BP13"/>
    <mergeCell ref="BQ16:CC16"/>
    <mergeCell ref="BQ14:CC14"/>
    <mergeCell ref="F15:G15"/>
    <mergeCell ref="AD15:AP15"/>
    <mergeCell ref="AQ15:BC15"/>
    <mergeCell ref="BD15:BP15"/>
    <mergeCell ref="BQ15:CC15"/>
    <mergeCell ref="BD18:BP18"/>
    <mergeCell ref="D16:E16"/>
    <mergeCell ref="F16:Z16"/>
    <mergeCell ref="AD16:AP16"/>
    <mergeCell ref="AQ16:BC16"/>
    <mergeCell ref="BD16:BP16"/>
    <mergeCell ref="C23:D23"/>
    <mergeCell ref="BQ18:CC18"/>
    <mergeCell ref="F19:G19"/>
    <mergeCell ref="AD19:AP19"/>
    <mergeCell ref="AQ19:BC19"/>
    <mergeCell ref="BD19:BP19"/>
    <mergeCell ref="BQ19:CC19"/>
    <mergeCell ref="D17:E20"/>
    <mergeCell ref="F17:G17"/>
    <mergeCell ref="AD17:AP17"/>
    <mergeCell ref="AQ17:BC17"/>
    <mergeCell ref="BD17:BP17"/>
    <mergeCell ref="BQ17:CC17"/>
    <mergeCell ref="F18:G18"/>
    <mergeCell ref="AD18:AP18"/>
    <mergeCell ref="AQ18:BC18"/>
    <mergeCell ref="F20:G20"/>
    <mergeCell ref="AD20:AP20"/>
    <mergeCell ref="AQ20:BC20"/>
    <mergeCell ref="BD20:BP20"/>
    <mergeCell ref="BQ20:CC20"/>
    <mergeCell ref="C27:D27"/>
    <mergeCell ref="AZ27:BR28"/>
    <mergeCell ref="AE24:AL24"/>
    <mergeCell ref="AE25:AL25"/>
    <mergeCell ref="AE26:AL26"/>
    <mergeCell ref="AE28:AL28"/>
    <mergeCell ref="AE29:AL29"/>
    <mergeCell ref="AE30:AL30"/>
    <mergeCell ref="AE31:AL31"/>
    <mergeCell ref="AE32:AL32"/>
    <mergeCell ref="BV24:CC24"/>
    <mergeCell ref="BV25:CC25"/>
    <mergeCell ref="BV26:CC26"/>
    <mergeCell ref="AO25:AV26"/>
  </mergeCells>
  <pageMargins left="0.70866141732283472" right="0.70866141732283472" top="0.19685039370078741" bottom="0.19685039370078741" header="0.31496062992125984" footer="0.31496062992125984"/>
  <pageSetup paperSize="9" scale="90" orientation="landscape"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45</vt:i4>
      </vt:variant>
    </vt:vector>
  </HeadingPairs>
  <TitlesOfParts>
    <vt:vector size="68" baseType="lpstr">
      <vt:lpstr>MENU</vt:lpstr>
      <vt:lpstr>SETUP</vt:lpstr>
      <vt:lpstr>Referensi</vt:lpstr>
      <vt:lpstr>Input_Transaksi</vt:lpstr>
      <vt:lpstr>BKU</vt:lpstr>
      <vt:lpstr>BANK</vt:lpstr>
      <vt:lpstr>TUNAI</vt:lpstr>
      <vt:lpstr>BPP</vt:lpstr>
      <vt:lpstr>UP</vt:lpstr>
      <vt:lpstr>PERJADIN</vt:lpstr>
      <vt:lpstr>PJK_UP</vt:lpstr>
      <vt:lpstr>LSB</vt:lpstr>
      <vt:lpstr>BUNGA</vt:lpstr>
      <vt:lpstr>PJK_LS</vt:lpstr>
      <vt:lpstr>PB</vt:lpstr>
      <vt:lpstr>PENGEMBALIAN</vt:lpstr>
      <vt:lpstr>WASJA</vt:lpstr>
      <vt:lpstr>SPP</vt:lpstr>
      <vt:lpstr>SPTB</vt:lpstr>
      <vt:lpstr>SPTB_LS</vt:lpstr>
      <vt:lpstr>BAR</vt:lpstr>
      <vt:lpstr>LPJ</vt:lpstr>
      <vt:lpstr>LPJ (2)</vt:lpstr>
      <vt:lpstr>_1960.011.011.521219</vt:lpstr>
      <vt:lpstr>Daftar_Rekanan</vt:lpstr>
      <vt:lpstr>Jenis_Pembayaran</vt:lpstr>
      <vt:lpstr>Keg_Output_Akun</vt:lpstr>
      <vt:lpstr>Referensi!Keg_Output_Komp_Akun</vt:lpstr>
      <vt:lpstr>Keg_Output_Komp_Akun</vt:lpstr>
      <vt:lpstr>Klabel</vt:lpstr>
      <vt:lpstr>Kode</vt:lpstr>
      <vt:lpstr>Nama_Buku</vt:lpstr>
      <vt:lpstr>Referensi!Output_01</vt:lpstr>
      <vt:lpstr>Referensi!Output_02</vt:lpstr>
      <vt:lpstr>Referensi!Output_03</vt:lpstr>
      <vt:lpstr>Referensi!Output_04</vt:lpstr>
      <vt:lpstr>Referensi!Output_06</vt:lpstr>
      <vt:lpstr>BANK!Print_Area</vt:lpstr>
      <vt:lpstr>BAR!Print_Area</vt:lpstr>
      <vt:lpstr>BKU!Print_Area</vt:lpstr>
      <vt:lpstr>BPP!Print_Area</vt:lpstr>
      <vt:lpstr>BUNGA!Print_Area</vt:lpstr>
      <vt:lpstr>Input_Transaksi!Print_Area</vt:lpstr>
      <vt:lpstr>LPJ!Print_Area</vt:lpstr>
      <vt:lpstr>LSB!Print_Area</vt:lpstr>
      <vt:lpstr>PB!Print_Area</vt:lpstr>
      <vt:lpstr>PENGEMBALIAN!Print_Area</vt:lpstr>
      <vt:lpstr>PERJADIN!Print_Area</vt:lpstr>
      <vt:lpstr>PJK_LS!Print_Area</vt:lpstr>
      <vt:lpstr>PJK_UP!Print_Area</vt:lpstr>
      <vt:lpstr>Referensi!Print_Area</vt:lpstr>
      <vt:lpstr>SPTB!Print_Area</vt:lpstr>
      <vt:lpstr>SPTB_LS!Print_Area</vt:lpstr>
      <vt:lpstr>TUNAI!Print_Area</vt:lpstr>
      <vt:lpstr>UP!Print_Area</vt:lpstr>
      <vt:lpstr>WASJA!Print_Area</vt:lpstr>
      <vt:lpstr>BANK!Print_Titles</vt:lpstr>
      <vt:lpstr>BKU!Print_Titles</vt:lpstr>
      <vt:lpstr>LSB!Print_Titles</vt:lpstr>
      <vt:lpstr>PB!Print_Titles</vt:lpstr>
      <vt:lpstr>PJK_LS!Print_Titles</vt:lpstr>
      <vt:lpstr>PJK_UP!Print_Titles</vt:lpstr>
      <vt:lpstr>SPTB!Print_Titles</vt:lpstr>
      <vt:lpstr>SPTB_LS!Print_Titles</vt:lpstr>
      <vt:lpstr>TUNAI!Print_Titles</vt:lpstr>
      <vt:lpstr>UP!Print_Titles</vt:lpstr>
      <vt:lpstr>Rekanan</vt:lpstr>
      <vt:lpstr>Sifat_Pembayaran</vt:lpstr>
    </vt:vector>
  </TitlesOfParts>
  <Company>PERSONAL COMPUTER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dc:creator>
  <cp:lastModifiedBy>Asus Vivobook</cp:lastModifiedBy>
  <cp:lastPrinted>2026-02-03T03:26:51Z</cp:lastPrinted>
  <dcterms:created xsi:type="dcterms:W3CDTF">2006-01-14T02:12:42Z</dcterms:created>
  <dcterms:modified xsi:type="dcterms:W3CDTF">2026-02-03T03:28:27Z</dcterms:modified>
</cp:coreProperties>
</file>